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comments/comment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6320" windowWidth="29040" windowHeight="15720" tabRatio="600" firstSheet="2" activeTab="4" autoFilterDateGrouping="1"/>
  </bookViews>
  <sheets>
    <sheet name="Multi Unit Grid" sheetId="1" state="visible" r:id="rId1"/>
    <sheet name="Product Selections" sheetId="2" state="visible" r:id="rId2"/>
    <sheet name="Exhibit A" sheetId="3" state="visible" r:id="rId3"/>
    <sheet name="COE.Client.Details" sheetId="4" state="visible" r:id="rId4"/>
    <sheet name="Internal COE_Account Grid" sheetId="5" state="visible" r:id="rId5"/>
    <sheet name="Internal COE_Opportunity Grid" sheetId="6" state="visible" r:id="rId6"/>
    <sheet name="CBA Portal (Trad)" sheetId="7" state="visible" r:id="rId7"/>
    <sheet name="Current Provider" sheetId="8" state="visible" r:id="rId8"/>
    <sheet name="Regions" sheetId="9" state="visible" r:id="rId9"/>
    <sheet name="Wholesale" sheetId="10" state="visible" r:id="rId10"/>
    <sheet name="--" sheetId="11" state="hidden" r:id="rId11"/>
    <sheet name="Sheet1" sheetId="12" state="visible"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hidden="1">#REF!</definedName>
    <definedName name="__FDS_HYPERLINK_TOGGLE_STATE__" hidden="1">"ON"</definedName>
    <definedName name="_1__123Graph_ACHART_3" hidden="1">'[1]Model Adjustments'!#REF!</definedName>
    <definedName name="_10__123Graph_XCHART_3" hidden="1">'[2]Model Adjustments'!#REF!</definedName>
    <definedName name="_11__123Graph_ACHART_3" hidden="1">'[3]Model Adjustments'!#REF!</definedName>
    <definedName name="_11__123Graph_XCHART_3" hidden="1">'[3]Model Adjustments'!#REF!</definedName>
    <definedName name="_2__123Graph_ACHART_3" hidden="1">'[2]Model Adjustments'!#REF!</definedName>
    <definedName name="_2__123Graph_BCHART_1" hidden="1">'[1]Model Adjustments'!#REF!</definedName>
    <definedName name="_22__123Graph_BCHART_1" hidden="1">'[3]Model Adjustments'!#REF!</definedName>
    <definedName name="_3__123Graph_ACHART_3" hidden="1">'[3]Model Adjustments'!#REF!</definedName>
    <definedName name="_3__123Graph_BCHART_3" hidden="1">'[1]Model Adjustments'!#REF!</definedName>
    <definedName name="_33__123Graph_BCHART_3" hidden="1">'[3]Model Adjustments'!#REF!</definedName>
    <definedName name="_4__123Graph_BCHART_1" hidden="1">'[2]Model Adjustments'!#REF!</definedName>
    <definedName name="_4__123Graph_CCHART_1" hidden="1">'[1]Model Adjustments'!#REF!</definedName>
    <definedName name="_44__123Graph_CCHART_1" hidden="1">'[3]Model Adjustments'!#REF!</definedName>
    <definedName name="_5__123Graph_BCHART_1" hidden="1">'[3]Model Adjustments'!#REF!</definedName>
    <definedName name="_5__123Graph_XCHART_3" hidden="1">'[1]Model Adjustments'!#REF!</definedName>
    <definedName name="_55__123Graph_XCHART_3" hidden="1">'[3]Model Adjustments'!#REF!</definedName>
    <definedName name="_6__123Graph_BCHART_3" hidden="1">'[2]Model Adjustments'!#REF!</definedName>
    <definedName name="_7__123Graph_BCHART_3" hidden="1">'[3]Model Adjustments'!#REF!</definedName>
    <definedName name="_8__123Graph_CCHART_1" hidden="1">'[2]Model Adjustments'!#REF!</definedName>
    <definedName name="_9__123Graph_CCHART_1" hidden="1">'[3]Model Adjustments'!#REF!</definedName>
    <definedName name="_bdm.0265B141C2664CDBB5F03BA5B2440EDE.edm" hidden="1">#REF!</definedName>
    <definedName name="_bdm.19A012D11E8C4FFFA03E761C472395BA.edm" hidden="1">#REF!</definedName>
    <definedName name="_bdm.4A2169BDF3954ED6A860C7860FF093A0.edm" hidden="1">[4]Valuation!$A:$IV</definedName>
    <definedName name="_bdm.6C951E959AAD49A7B246ACE4894096BD.edm" hidden="1">#REF!</definedName>
    <definedName name="_bdm.EA55C7C9422B405BA01CBDD1A427B782.edm" hidden="1">[4]Metrics!$A:$IV</definedName>
    <definedName name="_Fill" hidden="1">#REF!</definedName>
    <definedName name="_Key1" hidden="1">#REF!</definedName>
    <definedName name="_Order1" hidden="1">255</definedName>
    <definedName name="_Order2" hidden="1">0</definedName>
    <definedName name="_Parse_In" hidden="1">[5]A!#REF!</definedName>
    <definedName name="_Parse_Out" hidden="1">[5]A!#REF!</definedName>
    <definedName name="_Sort" hidden="1">#REF!</definedName>
    <definedName name="Base_Fee_Lkup">Sheet1!$F$1:$H$19</definedName>
    <definedName name="BO01F68B2226B74E4499197388EF075985" hidden="1">#REF!</definedName>
    <definedName name="BO073946C80EC4417188245B3E139DCFC8" hidden="1">#REF!</definedName>
    <definedName name="BO07F1AF49C49749B78B6A1E06010C7EB7" hidden="1">#REF!</definedName>
    <definedName name="BO0BDB759DC7D34AF4A43314762CA98C9B" hidden="1">#REF!</definedName>
    <definedName name="BO0DC4288157D24F6089A5F02FE3AE688C" hidden="1">#REF!</definedName>
    <definedName name="BO0EC9B14CBC8147019CFF8E42827B42FE" hidden="1">#REF!</definedName>
    <definedName name="BO10B1A1CCD62945D9AA7A2E4DE73AA903" hidden="1">#REF!</definedName>
    <definedName name="BO148D89ADA2FA464A8B10D43A3B1F7528" hidden="1">#REF!</definedName>
    <definedName name="BO14FE484A7E014404A7A87BC0D44B9852" hidden="1">#REF!</definedName>
    <definedName name="BO19AACC6C3E4545F4A700AB2F94B819B9" hidden="1">#REF!</definedName>
    <definedName name="BO23AA134E0BAB48C0A302E6057170CBB2" hidden="1">#REF!</definedName>
    <definedName name="BO247AFADA33B544ADA537E52EBB953698" hidden="1">#REF!</definedName>
    <definedName name="BO31D2B7C6A0AD48CE91060F1DFCF6E00D" hidden="1">#REF!</definedName>
    <definedName name="BO3352B946AA714216B6A6AE54023F6406" hidden="1">#REF!</definedName>
    <definedName name="BO34A48A21278E42FD8CAB4CC6BAC1DE24" hidden="1">#REF!</definedName>
    <definedName name="BO374310A5E9AC4296B662FFF45D971B6B" hidden="1">#REF!</definedName>
    <definedName name="BO39F5B9A26E86476FA08504E7FA20EAD0" hidden="1">#REF!</definedName>
    <definedName name="BO3B77DAE7EF29429ABE3F5C330A1284D0" hidden="1">#REF!</definedName>
    <definedName name="BO40BEA7596AE8482B8F204503B03A9C90" hidden="1">#REF!</definedName>
    <definedName name="BO4217C781A7514004B7B8A12E652E0EC2" hidden="1">#REF!</definedName>
    <definedName name="BO47F4CE802CDF44BB85396FD230F4D75A" hidden="1">#REF!</definedName>
    <definedName name="BO49EAC2CE64744D5392DB0B6B73003ACB" hidden="1">#REF!</definedName>
    <definedName name="BO4E7655B285884D74A7F424678A7FD079" hidden="1">#REF!</definedName>
    <definedName name="BO4FB500E4AE404543A9168F3FED97591F" hidden="1">#REF!</definedName>
    <definedName name="BO51698DA2AE484D59899EEF94F9A1BAC6" hidden="1">#REF!</definedName>
    <definedName name="BO566EC710B2FA4DFA8EDF1705701BBB94" hidden="1">#REF!</definedName>
    <definedName name="BO5F2D090C118E45B092D4C4FFB4F5DE97" hidden="1">#REF!</definedName>
    <definedName name="BO62A4ED4B39C14A01806555712A02E4B6" hidden="1">#REF!</definedName>
    <definedName name="BO66EC25F5D9AA436C9F4E987BE3889A60" hidden="1">#REF!</definedName>
    <definedName name="BO6A7F7B0E225341CC911E0CCE74F41250" hidden="1">#REF!</definedName>
    <definedName name="BO6C14D3BC974F464685AC4FF35A88FA43" hidden="1">#REF!</definedName>
    <definedName name="BO6EC6942B2C0744959705753EDE63DDFA" hidden="1">#REF!</definedName>
    <definedName name="BO79FD81BA8FE7488BBCF89C9669479B35" hidden="1">#REF!</definedName>
    <definedName name="BO7C64A6F54C34435A9CAA074C2557CD35" hidden="1">#REF!</definedName>
    <definedName name="BO7E1CD2C94036428FB58E993C9C828534" hidden="1">#REF!</definedName>
    <definedName name="BO7EEAE8BEA98A42B19172554532A85823" hidden="1">#REF!</definedName>
    <definedName name="BO81C0577F07204893AE608187C987418A" hidden="1">#REF!</definedName>
    <definedName name="BO8394F886A1574F2FB79BAD9A942CF2F5" hidden="1">#REF!</definedName>
    <definedName name="BO871AC96D2A2F46E89F47CCAD616C4632" hidden="1">#REF!</definedName>
    <definedName name="BO87862284C7F041E8A8D4CD2D86AAB587" hidden="1">#REF!</definedName>
    <definedName name="BO8B588D331277428890E05921C0B4714E" hidden="1">#REF!</definedName>
    <definedName name="BO91FCC3A4C71948A3A288EFCE4F17A27E" hidden="1">#REF!</definedName>
    <definedName name="BO92E73C01477A4B66A9A609E12F0CFD12" hidden="1">#REF!</definedName>
    <definedName name="BO92F77F65C4FB4A42A80249A75E890750" hidden="1">#REF!</definedName>
    <definedName name="BO952D5AC0E3CE43BEB60B04E07339C95D" hidden="1">#REF!</definedName>
    <definedName name="BO95F28E8443344DB2AC3FE032747E431D" hidden="1">#REF!</definedName>
    <definedName name="BO9667CCCB6D964E1592795E7C1846E8F3" hidden="1">#REF!</definedName>
    <definedName name="BO97B18CE79F6F4786886432E2E7D9D10B" hidden="1">#REF!</definedName>
    <definedName name="BO97FD372A7C3C44A9A369AD9A7452556E" hidden="1">#REF!</definedName>
    <definedName name="BO9B9BDE74B718488F9E279AF85C160FD4" hidden="1">#REF!</definedName>
    <definedName name="BO9CA0CB6C8647410E919DDD17DE30DDAF" hidden="1">#REF!</definedName>
    <definedName name="BOA82B6B2419CA4CACA76993CB054F708F" hidden="1">#REF!</definedName>
    <definedName name="BOAD2D239B8B0546A6B640C7D077363C8E" hidden="1">#REF!</definedName>
    <definedName name="BOB6B41209BD9B496FADFA7021E3285F97" hidden="1">#REF!</definedName>
    <definedName name="BOB74566D771ED4C6EBB3159B47519463E" hidden="1">#REF!</definedName>
    <definedName name="BOB813E9EE21AC4DA3A70E213291C92727" hidden="1">#REF!</definedName>
    <definedName name="BOB8CDAFFD7124484E88F95488FB2ED9EC" hidden="1">#REF!</definedName>
    <definedName name="BOBBF106B4139C4B3BBA2470A3DCA56F5D" hidden="1">#REF!</definedName>
    <definedName name="BOBD3F8270E43845B7A2CEE7528BD41107" hidden="1">#REF!</definedName>
    <definedName name="BOBE4EBFA5D79F47CEB7B211F0A6C14686" hidden="1">#REF!</definedName>
    <definedName name="BOC0640E500531476AA111B989498C2618" hidden="1">#REF!</definedName>
    <definedName name="BOC7D212F265514A70B7C5996841C6C691" hidden="1">#REF!</definedName>
    <definedName name="BOC90E699B840C4AFCAFA028B6DA49AA4E" hidden="1">#REF!</definedName>
    <definedName name="BOC92A28586B884788BB6A31B12531AD1B" hidden="1">#REF!</definedName>
    <definedName name="BOC95E01226BCC47AAAD2D94D62D2C546A" hidden="1">#REF!</definedName>
    <definedName name="BOCDA74E15B5B24FA0A5A83B158D9DD786" hidden="1">#REF!</definedName>
    <definedName name="BOCF7313E79B6743DEADEF242AD25707B8" hidden="1">#REF!</definedName>
    <definedName name="BOD5424627A3BE44DAB7E56154FD0D63D5" hidden="1">#REF!</definedName>
    <definedName name="BOD7B84988E55E4E97A485C88876FDF1FF" hidden="1">#REF!</definedName>
    <definedName name="BOE56D05EC6925440887B9A43FB5B6E330" hidden="1">#REF!</definedName>
    <definedName name="BOE9388E2431F24922AE2D997D20E02D95" hidden="1">#REF!</definedName>
    <definedName name="BOEC998916DC9E4614A2499A5BE0524BA7" hidden="1">#REF!</definedName>
    <definedName name="BOF8AF038D009141CAAD4D9D2907475CB8" hidden="1">#REF!</definedName>
    <definedName name="BOFA00B345087547B3946FB6CCFE3EC8CA" hidden="1">#REF!</definedName>
    <definedName name="BOFCF8615141DF46BFAE0E916CAACE088B" hidden="1">#REF!</definedName>
    <definedName name="BOFD90207D84D042F48191A74F9BEA6C38" hidden="1">#REF!</definedName>
    <definedName name="BOFF72A79E3EBD4E22839A62D4F20A9CBB" hidden="1">#REF!</definedName>
    <definedName name="Bundle_Lkup">'[6]24) Lookup Information'!$E$20:$I$137</definedName>
    <definedName name="CF_Review_Period">'[6]24) Lookup Information'!$B$4</definedName>
    <definedName name="CF_Tax_Amort_Period">'[6]24) Lookup Information'!$B$5</definedName>
    <definedName name="clComplete">#REF!</definedName>
    <definedName name="clCustom1">#REF!</definedName>
    <definedName name="clCustom2">#REF!</definedName>
    <definedName name="clCustom3">#REF!</definedName>
    <definedName name="clCustom4">#REF!</definedName>
    <definedName name="clDelayed">#REF!</definedName>
    <definedName name="clInProgress">#REF!</definedName>
    <definedName name="clNotStarted">#REF!</definedName>
    <definedName name="ColData">25</definedName>
    <definedName name="ColumnTitle1">#REF!</definedName>
    <definedName name="ColumnTitle2">#REF!</definedName>
    <definedName name="ColumnTitleRegion1..K4.1">#REF!</definedName>
    <definedName name="Conv_1">'[6]18) SBS R2 Cash Flow'!$G$17</definedName>
    <definedName name="Conv_2">'[6]18) SBS R2 Cash Flow'!$G$18</definedName>
    <definedName name="Conv_3">'[6]18) SBS R2 Cash Flow'!$G$19</definedName>
    <definedName name="Conv_4">'[6]18) SBS R2 Cash Flow'!$G$20</definedName>
    <definedName name="Conv_5">'[6]18) SBS R2 Cash Flow'!$G$21</definedName>
    <definedName name="Conv_6">'[6]18) SBS R2 Cash Flow'!$G$22</definedName>
    <definedName name="Conv_7">'[6]18) SBS R2 Cash Flow'!$G$23</definedName>
    <definedName name="CPA_Ret_Adj">'[6]24) Lookup Information'!$B$1</definedName>
    <definedName name="Delivery">Sheet1!$A$13:$A$14</definedName>
    <definedName name="DIYTax">[7]Sheet2!$B$1:$B$3</definedName>
    <definedName name="EssOptions">"A3000000000111000000001100000_01009#NoAccess"</definedName>
    <definedName name="EssSamplingValue">100</definedName>
    <definedName name="Frequency">Sheet1!$A$2:$A$7</definedName>
    <definedName name="garn_wrap_up">'[8]garnishments &amp; wrap up2'!$A$1:$J$181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38894.5735185185</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MA_Field_NSE">'[6]24) Lookup Information'!$B$11</definedName>
    <definedName name="MA_Float_Cost">'[6]24) Lookup Information'!$B$9</definedName>
    <definedName name="MA_Float_Rev">'[6]24) Lookup Information'!$B$8</definedName>
    <definedName name="MA_Imp_Expense">'[6]24) Lookup Information'!$B$10</definedName>
    <definedName name="MA_Mgmt_NSE">'[6]24) Lookup Information'!$B$13</definedName>
    <definedName name="MA_Price_Increase">'[6]24) Lookup Information'!$B$7</definedName>
    <definedName name="MA_Tele_NSE">'[6]24) Lookup Information'!$B$12</definedName>
    <definedName name="MA_W2_Exp">'[6]24) Lookup Information'!$B$14</definedName>
    <definedName name="MADelivery">'[6]17) Pricing'!$GX$7</definedName>
    <definedName name="MASplitWrap">'[6]17) Pricing'!$GY$7</definedName>
    <definedName name="MATaxJ">'[6]17) Pricing'!$GZ$7</definedName>
    <definedName name="Names">#REF!</definedName>
    <definedName name="NSE_1">'[6]18) SBS R2 Cash Flow'!$F$17</definedName>
    <definedName name="NSE_2">'[6]18) SBS R2 Cash Flow'!$F$18</definedName>
    <definedName name="NSE_3">'[6]18) SBS R2 Cash Flow'!$F$19</definedName>
    <definedName name="NSE_4">'[6]18) SBS R2 Cash Flow'!$F$20</definedName>
    <definedName name="NSE_5">'[6]18) SBS R2 Cash Flow'!$F$21</definedName>
    <definedName name="NSE_6">'[6]18) SBS R2 Cash Flow'!$F$22</definedName>
    <definedName name="NSE_7">'[6]18) SBS R2 Cash Flow'!$F$23</definedName>
    <definedName name="Pay_Size_Label_Lkup">'[6]24) Lookup Information'!$A$144:$B$156</definedName>
    <definedName name="Price_Match_Cap">'[6]1) Grid'!$DT$12</definedName>
    <definedName name="Pricing_Lkup">'[6]17) Pricing'!$B$9:$HA$1008</definedName>
    <definedName name="Print_Area_Reset">OFFSET(Full_Print,0,0,Last_Row)</definedName>
    <definedName name="Rev_1">'[6]18) SBS R2 Cash Flow'!$C$17</definedName>
    <definedName name="Rev_2">'[6]18) SBS R2 Cash Flow'!$C$18</definedName>
    <definedName name="Rev_3">'[6]18) SBS R2 Cash Flow'!$C$19</definedName>
    <definedName name="Rev_4">'[6]18) SBS R2 Cash Flow'!$C$20</definedName>
    <definedName name="Rev_5">'[6]18) SBS R2 Cash Flow'!$C$21</definedName>
    <definedName name="Rev_6">'[6]18) SBS R2 Cash Flow'!$C$22</definedName>
    <definedName name="Rev_7">'[6]18) SBS R2 Cash Flow'!$C$23</definedName>
    <definedName name="RS_1">'[6]18) SBS R2 Cash Flow'!$H$17</definedName>
    <definedName name="RS_2">'[6]18) SBS R2 Cash Flow'!$H$18</definedName>
    <definedName name="RS_3">'[6]18) SBS R2 Cash Flow'!$H$19</definedName>
    <definedName name="RS_4">'[6]18) SBS R2 Cash Flow'!$H$20</definedName>
    <definedName name="RS_5">'[6]18) SBS R2 Cash Flow'!$H$21</definedName>
    <definedName name="RS_6">'[6]18) SBS R2 Cash Flow'!$H$22</definedName>
    <definedName name="RS_7">'[6]18) SBS R2 Cash Flow'!$H$23</definedName>
    <definedName name="RUN_Field_RC">'[6]3) Multiple'!$G$29</definedName>
    <definedName name="SalesBU_Lkup">'[6]24) Lookup Information'!$A$139:$B$142</definedName>
    <definedName name="SBS_Field_NSE">'[6]24) Lookup Information'!$C$11</definedName>
    <definedName name="SBS_Float_Cost">'[6]24) Lookup Information'!$C$9</definedName>
    <definedName name="SBS_Imp_Expense">'[6]24) Lookup Information'!$C$10</definedName>
    <definedName name="SBS_Mgmt_NSE">'[6]24) Lookup Information'!$C$13</definedName>
    <definedName name="SBS_Price_Increase">'[6]24) Lookup Information'!$C$7</definedName>
    <definedName name="SBS_Tax_ARC">'[6]24) Lookup Information'!$C$15</definedName>
    <definedName name="SBS_Tele_NSE">'[6]24) Lookup Information'!$C$12</definedName>
    <definedName name="SBS_TotalPay_ARC">'[6]24) Lookup Information'!$C$16</definedName>
    <definedName name="SBS_W2_Exp">'[6]24) Lookup Information'!$C$14</definedName>
    <definedName name="SBSTaxJ">'[6]17) Pricing'!$CG$6</definedName>
    <definedName name="solver_lin" hidden="1">0</definedName>
    <definedName name="solver_num" hidden="1">0</definedName>
    <definedName name="solver_typ" hidden="1">1</definedName>
    <definedName name="solver_val" hidden="1">0</definedName>
    <definedName name="Tax">Sheet1!$A$9:$A$11</definedName>
    <definedName name="Tax_Rate">'[6]24) Lookup Information'!$B$6</definedName>
    <definedName name="Times">Sheet1!$A$2:$A$7</definedName>
    <definedName name="txtCustom1">#REF!</definedName>
    <definedName name="txtCustom2">#REF!</definedName>
    <definedName name="txtCustom3">#REF!</definedName>
    <definedName name="txtCustom4">#REF!</definedName>
    <definedName name="week">[9]Tables!$C$58</definedName>
    <definedName name="WFN_Field_RC">'[6]3) Multiple'!$G$33</definedName>
    <definedName name="WFN_Pay_Size_Label_Lookup">'[6]24) Lookup Information'!$A$158:$B$170</definedName>
    <definedName name="Zone">'[6]1) Grid'!$Z$2</definedName>
    <definedName name="_xlnm.Print_Area" localSheetId="0">'Multi Unit Grid'!$A$1:$H$960</definedName>
    <definedName name="_xlnm._FilterDatabase" localSheetId="1" hidden="1">'Product Selections'!$S$13:$S$965</definedName>
    <definedName name="_xlnm.Print_Titles" localSheetId="1">'Product Selections'!$1:$14</definedName>
    <definedName name="_xlnm.Print_Area" localSheetId="1">'Product Selections'!$A$1:$M$964</definedName>
    <definedName name="__123Graph_A" localSheetId="2" hidden="1">#REF!</definedName>
    <definedName name="_1__123Graph_ACHART_3" localSheetId="2" hidden="1">'[1]Model Adjustments'!#REF!</definedName>
    <definedName name="_10__123Graph_XCHART_3" localSheetId="2" hidden="1">'[2]Model Adjustments'!#REF!</definedName>
    <definedName name="_11__123Graph_ACHART_3" localSheetId="2" hidden="1">'[3]Model Adjustments'!#REF!</definedName>
    <definedName name="_11__123Graph_XCHART_3" localSheetId="2" hidden="1">'[3]Model Adjustments'!#REF!</definedName>
    <definedName name="_2__123Graph_ACHART_3" localSheetId="2" hidden="1">'[2]Model Adjustments'!#REF!</definedName>
    <definedName name="_2__123Graph_BCHART_1" localSheetId="2" hidden="1">'[1]Model Adjustments'!#REF!</definedName>
    <definedName name="_22__123Graph_BCHART_1" localSheetId="2" hidden="1">'[3]Model Adjustments'!#REF!</definedName>
    <definedName name="_3__123Graph_ACHART_3" localSheetId="2" hidden="1">'[3]Model Adjustments'!#REF!</definedName>
    <definedName name="_3__123Graph_BCHART_3" localSheetId="2" hidden="1">'[1]Model Adjustments'!#REF!</definedName>
    <definedName name="_33__123Graph_BCHART_3" localSheetId="2" hidden="1">'[3]Model Adjustments'!#REF!</definedName>
    <definedName name="_4__123Graph_BCHART_1" localSheetId="2" hidden="1">'[2]Model Adjustments'!#REF!</definedName>
    <definedName name="_4__123Graph_CCHART_1" localSheetId="2" hidden="1">'[1]Model Adjustments'!#REF!</definedName>
    <definedName name="_44__123Graph_CCHART_1" localSheetId="2" hidden="1">'[3]Model Adjustments'!#REF!</definedName>
    <definedName name="_5__123Graph_BCHART_1" localSheetId="2" hidden="1">'[3]Model Adjustments'!#REF!</definedName>
    <definedName name="_5__123Graph_XCHART_3" localSheetId="2" hidden="1">'[1]Model Adjustments'!#REF!</definedName>
    <definedName name="_55__123Graph_XCHART_3" localSheetId="2" hidden="1">'[3]Model Adjustments'!#REF!</definedName>
    <definedName name="_6__123Graph_BCHART_3" localSheetId="2" hidden="1">'[2]Model Adjustments'!#REF!</definedName>
    <definedName name="_7__123Graph_BCHART_3" localSheetId="2" hidden="1">'[3]Model Adjustments'!#REF!</definedName>
    <definedName name="_8__123Graph_CCHART_1" localSheetId="2" hidden="1">'[2]Model Adjustments'!#REF!</definedName>
    <definedName name="_9__123Graph_CCHART_1" localSheetId="2" hidden="1">'[3]Model Adjustments'!#REF!</definedName>
    <definedName name="_bdm.0265B141C2664CDBB5F03BA5B2440EDE.edm" localSheetId="2" hidden="1">#REF!</definedName>
    <definedName name="_bdm.19A012D11E8C4FFFA03E761C472395BA.edm" localSheetId="2" hidden="1">#REF!</definedName>
    <definedName name="_bdm.6C951E959AAD49A7B246ACE4894096BD.edm" localSheetId="2" hidden="1">#REF!</definedName>
    <definedName name="_Fill" localSheetId="2" hidden="1">#REF!</definedName>
    <definedName name="_Key1" localSheetId="2" hidden="1">#REF!</definedName>
    <definedName name="_Parse_In" localSheetId="2" hidden="1">[5]A!#REF!</definedName>
    <definedName name="_Parse_Out" localSheetId="2" hidden="1">[5]A!#REF!</definedName>
    <definedName name="_Sort" localSheetId="2" hidden="1">#REF!</definedName>
    <definedName name="BO01F68B2226B74E4499197388EF075985" localSheetId="2" hidden="1">#REF!</definedName>
    <definedName name="BO073946C80EC4417188245B3E139DCFC8" localSheetId="2" hidden="1">#REF!</definedName>
    <definedName name="BO07F1AF49C49749B78B6A1E06010C7EB7" localSheetId="2" hidden="1">#REF!</definedName>
    <definedName name="BO0BDB759DC7D34AF4A43314762CA98C9B" localSheetId="2" hidden="1">#REF!</definedName>
    <definedName name="BO0DC4288157D24F6089A5F02FE3AE688C" localSheetId="2" hidden="1">#REF!</definedName>
    <definedName name="BO0EC9B14CBC8147019CFF8E42827B42FE" localSheetId="2" hidden="1">#REF!</definedName>
    <definedName name="BO10B1A1CCD62945D9AA7A2E4DE73AA903" localSheetId="2" hidden="1">#REF!</definedName>
    <definedName name="BO148D89ADA2FA464A8B10D43A3B1F7528" localSheetId="2" hidden="1">#REF!</definedName>
    <definedName name="BO14FE484A7E014404A7A87BC0D44B9852" localSheetId="2" hidden="1">#REF!</definedName>
    <definedName name="BO19AACC6C3E4545F4A700AB2F94B819B9" localSheetId="2" hidden="1">#REF!</definedName>
    <definedName name="BO23AA134E0BAB48C0A302E6057170CBB2" localSheetId="2" hidden="1">#REF!</definedName>
    <definedName name="BO247AFADA33B544ADA537E52EBB953698" localSheetId="2" hidden="1">#REF!</definedName>
    <definedName name="BO31D2B7C6A0AD48CE91060F1DFCF6E00D" localSheetId="2" hidden="1">#REF!</definedName>
    <definedName name="BO3352B946AA714216B6A6AE54023F6406" localSheetId="2" hidden="1">#REF!</definedName>
    <definedName name="BO34A48A21278E42FD8CAB4CC6BAC1DE24" localSheetId="2" hidden="1">#REF!</definedName>
    <definedName name="BO374310A5E9AC4296B662FFF45D971B6B" localSheetId="2" hidden="1">#REF!</definedName>
    <definedName name="BO39F5B9A26E86476FA08504E7FA20EAD0" localSheetId="2" hidden="1">#REF!</definedName>
    <definedName name="BO3B77DAE7EF29429ABE3F5C330A1284D0" localSheetId="2" hidden="1">#REF!</definedName>
    <definedName name="BO40BEA7596AE8482B8F204503B03A9C90" localSheetId="2" hidden="1">#REF!</definedName>
    <definedName name="BO4217C781A7514004B7B8A12E652E0EC2" localSheetId="2" hidden="1">#REF!</definedName>
    <definedName name="BO47F4CE802CDF44BB85396FD230F4D75A" localSheetId="2" hidden="1">#REF!</definedName>
    <definedName name="BO49EAC2CE64744D5392DB0B6B73003ACB" localSheetId="2" hidden="1">#REF!</definedName>
    <definedName name="BO4E7655B285884D74A7F424678A7FD079" localSheetId="2" hidden="1">#REF!</definedName>
    <definedName name="BO4FB500E4AE404543A9168F3FED97591F" localSheetId="2" hidden="1">#REF!</definedName>
    <definedName name="BO51698DA2AE484D59899EEF94F9A1BAC6" localSheetId="2" hidden="1">#REF!</definedName>
    <definedName name="BO566EC710B2FA4DFA8EDF1705701BBB94" localSheetId="2" hidden="1">#REF!</definedName>
    <definedName name="BO5F2D090C118E45B092D4C4FFB4F5DE97" localSheetId="2" hidden="1">#REF!</definedName>
    <definedName name="BO62A4ED4B39C14A01806555712A02E4B6" localSheetId="2" hidden="1">#REF!</definedName>
    <definedName name="BO66EC25F5D9AA436C9F4E987BE3889A60" localSheetId="2" hidden="1">#REF!</definedName>
    <definedName name="BO6A7F7B0E225341CC911E0CCE74F41250" localSheetId="2" hidden="1">#REF!</definedName>
    <definedName name="BO6C14D3BC974F464685AC4FF35A88FA43" localSheetId="2" hidden="1">#REF!</definedName>
    <definedName name="BO6EC6942B2C0744959705753EDE63DDFA" localSheetId="2" hidden="1">#REF!</definedName>
    <definedName name="BO79FD81BA8FE7488BBCF89C9669479B35" localSheetId="2" hidden="1">#REF!</definedName>
    <definedName name="BO7C64A6F54C34435A9CAA074C2557CD35" localSheetId="2" hidden="1">#REF!</definedName>
    <definedName name="BO7E1CD2C94036428FB58E993C9C828534" localSheetId="2" hidden="1">#REF!</definedName>
    <definedName name="BO7EEAE8BEA98A42B19172554532A85823" localSheetId="2" hidden="1">#REF!</definedName>
    <definedName name="BO81C0577F07204893AE608187C987418A" localSheetId="2" hidden="1">#REF!</definedName>
    <definedName name="BO8394F886A1574F2FB79BAD9A942CF2F5" localSheetId="2" hidden="1">#REF!</definedName>
    <definedName name="BO871AC96D2A2F46E89F47CCAD616C4632" localSheetId="2" hidden="1">#REF!</definedName>
    <definedName name="BO87862284C7F041E8A8D4CD2D86AAB587" localSheetId="2" hidden="1">#REF!</definedName>
    <definedName name="BO8B588D331277428890E05921C0B4714E" localSheetId="2" hidden="1">#REF!</definedName>
    <definedName name="BO91FCC3A4C71948A3A288EFCE4F17A27E" localSheetId="2" hidden="1">#REF!</definedName>
    <definedName name="BO92E73C01477A4B66A9A609E12F0CFD12" localSheetId="2" hidden="1">#REF!</definedName>
    <definedName name="BO92F77F65C4FB4A42A80249A75E890750" localSheetId="2" hidden="1">#REF!</definedName>
    <definedName name="BO952D5AC0E3CE43BEB60B04E07339C95D" localSheetId="2" hidden="1">#REF!</definedName>
    <definedName name="BO95F28E8443344DB2AC3FE032747E431D" localSheetId="2" hidden="1">#REF!</definedName>
    <definedName name="BO9667CCCB6D964E1592795E7C1846E8F3" localSheetId="2" hidden="1">#REF!</definedName>
    <definedName name="BO97B18CE79F6F4786886432E2E7D9D10B" localSheetId="2" hidden="1">#REF!</definedName>
    <definedName name="BO97FD372A7C3C44A9A369AD9A7452556E" localSheetId="2" hidden="1">#REF!</definedName>
    <definedName name="BO9B9BDE74B718488F9E279AF85C160FD4" localSheetId="2" hidden="1">#REF!</definedName>
    <definedName name="BO9CA0CB6C8647410E919DDD17DE30DDAF" localSheetId="2" hidden="1">#REF!</definedName>
    <definedName name="BOA82B6B2419CA4CACA76993CB054F708F" localSheetId="2" hidden="1">#REF!</definedName>
    <definedName name="BOAD2D239B8B0546A6B640C7D077363C8E" localSheetId="2" hidden="1">#REF!</definedName>
    <definedName name="BOB6B41209BD9B496FADFA7021E3285F97" localSheetId="2" hidden="1">#REF!</definedName>
    <definedName name="BOB74566D771ED4C6EBB3159B47519463E" localSheetId="2" hidden="1">#REF!</definedName>
    <definedName name="BOB813E9EE21AC4DA3A70E213291C92727" localSheetId="2" hidden="1">#REF!</definedName>
    <definedName name="BOB8CDAFFD7124484E88F95488FB2ED9EC" localSheetId="2" hidden="1">#REF!</definedName>
    <definedName name="BOBBF106B4139C4B3BBA2470A3DCA56F5D" localSheetId="2" hidden="1">#REF!</definedName>
    <definedName name="BOBD3F8270E43845B7A2CEE7528BD41107" localSheetId="2" hidden="1">#REF!</definedName>
    <definedName name="BOBE4EBFA5D79F47CEB7B211F0A6C14686" localSheetId="2" hidden="1">#REF!</definedName>
    <definedName name="BOC0640E500531476AA111B989498C2618" localSheetId="2" hidden="1">#REF!</definedName>
    <definedName name="BOC7D212F265514A70B7C5996841C6C691" localSheetId="2" hidden="1">#REF!</definedName>
    <definedName name="BOC90E699B840C4AFCAFA028B6DA49AA4E" localSheetId="2" hidden="1">#REF!</definedName>
    <definedName name="BOC92A28586B884788BB6A31B12531AD1B" localSheetId="2" hidden="1">#REF!</definedName>
    <definedName name="BOC95E01226BCC47AAAD2D94D62D2C546A" localSheetId="2" hidden="1">#REF!</definedName>
    <definedName name="BOCDA74E15B5B24FA0A5A83B158D9DD786" localSheetId="2" hidden="1">#REF!</definedName>
    <definedName name="BOCF7313E79B6743DEADEF242AD25707B8" localSheetId="2" hidden="1">#REF!</definedName>
    <definedName name="BOD5424627A3BE44DAB7E56154FD0D63D5" localSheetId="2" hidden="1">#REF!</definedName>
    <definedName name="BOD7B84988E55E4E97A485C88876FDF1FF" localSheetId="2" hidden="1">#REF!</definedName>
    <definedName name="BOE56D05EC6925440887B9A43FB5B6E330" localSheetId="2" hidden="1">#REF!</definedName>
    <definedName name="BOE9388E2431F24922AE2D997D20E02D95" localSheetId="2" hidden="1">#REF!</definedName>
    <definedName name="BOEC998916DC9E4614A2499A5BE0524BA7" localSheetId="2" hidden="1">#REF!</definedName>
    <definedName name="BOF8AF038D009141CAAD4D9D2907475CB8" localSheetId="2" hidden="1">#REF!</definedName>
    <definedName name="BOFA00B345087547B3946FB6CCFE3EC8CA" localSheetId="2" hidden="1">#REF!</definedName>
    <definedName name="BOFCF8615141DF46BFAE0E916CAACE088B" localSheetId="2" hidden="1">#REF!</definedName>
    <definedName name="BOFD90207D84D042F48191A74F9BEA6C38" localSheetId="2" hidden="1">#REF!</definedName>
    <definedName name="BOFF72A79E3EBD4E22839A62D4F20A9CBB" localSheetId="2" hidden="1">#REF!</definedName>
    <definedName name="clComplete" localSheetId="2">#REF!</definedName>
    <definedName name="clCustom1" localSheetId="2">#REF!</definedName>
    <definedName name="clCustom2" localSheetId="2">#REF!</definedName>
    <definedName name="clCustom3" localSheetId="2">#REF!</definedName>
    <definedName name="clCustom4" localSheetId="2">#REF!</definedName>
    <definedName name="clDelayed" localSheetId="2">#REF!</definedName>
    <definedName name="clInProgress" localSheetId="2">#REF!</definedName>
    <definedName name="clNotStarted" localSheetId="2">#REF!</definedName>
    <definedName name="ColumnTitle1" localSheetId="2">#REF!</definedName>
    <definedName name="ColumnTitle2" localSheetId="2">#REF!</definedName>
    <definedName name="ColumnTitleRegion1..K4.1" localSheetId="2">#REF!</definedName>
    <definedName name="Names" localSheetId="2">#REF!</definedName>
    <definedName name="txtCustom1" localSheetId="2">#REF!</definedName>
    <definedName name="txtCustom2" localSheetId="2">#REF!</definedName>
    <definedName name="txtCustom3" localSheetId="2">#REF!</definedName>
    <definedName name="txtCustom4" localSheetId="2">#REF!</definedName>
    <definedName name="_xlnm.Print_Titles" localSheetId="2">'Exhibit A'!$1:$10</definedName>
    <definedName name="_xlnm.Print_Area" localSheetId="2">'Exhibit A'!$B$2:$P$965</definedName>
    <definedName name="Print_Area_Reset" localSheetId="3">OFFSET(Full_Print,0,0,Last_Row)</definedName>
    <definedName name="_xlnm.Print_Titles" localSheetId="3">'COE.Client.Details'!$1:$14</definedName>
    <definedName name="_xlnm.Print_Area" localSheetId="3">'COE.Client.Details'!$A$1:$F$964</definedName>
    <definedName name="__123Graph_A" localSheetId="10" hidden="1">#REF!</definedName>
    <definedName name="_1__123Graph_ACHART_3" localSheetId="10" hidden="1">'[1]Model Adjustments'!#REF!</definedName>
    <definedName name="_10__123Graph_XCHART_3" localSheetId="10" hidden="1">'[2]Model Adjustments'!#REF!</definedName>
    <definedName name="_Key1" localSheetId="10" hidden="1">#REF!</definedName>
    <definedName name="_Parse_In" localSheetId="10" hidden="1">[5]A!#REF!</definedName>
    <definedName name="_Parse_Out" localSheetId="10" hidden="1">[5]A!#REF!</definedName>
    <definedName name="_Sort" localSheetId="10" hidden="1">#REF!</definedName>
    <definedName name="BO01F68B2226B74E4499197388EF075985" localSheetId="10" hidden="1">#REF!</definedName>
    <definedName name="Bundle_Lkup" localSheetId="10">'[6]24) Lookup Information'!$E$20:$I$137</definedName>
    <definedName name="CF_Review_Period" localSheetId="10">'[6]24) Lookup Information'!$B$4</definedName>
    <definedName name="CF_Tax_Amort_Period" localSheetId="10">'[6]24) Lookup Information'!$B$5</definedName>
    <definedName name="clComplete" localSheetId="10">#REF!</definedName>
    <definedName name="Conv_1" localSheetId="10">'[6]18) SBS R2 Cash Flow'!$G$17</definedName>
    <definedName name="Conv_2" localSheetId="10">'[6]18) SBS R2 Cash Flow'!$G$18</definedName>
    <definedName name="Conv_3" localSheetId="10">'[6]18) SBS R2 Cash Flow'!$G$19</definedName>
    <definedName name="Conv_4" localSheetId="10">'[6]18) SBS R2 Cash Flow'!$G$20</definedName>
    <definedName name="Conv_5" localSheetId="10">'[6]18) SBS R2 Cash Flow'!$G$21</definedName>
    <definedName name="Conv_6" localSheetId="10">'[6]18) SBS R2 Cash Flow'!$G$22</definedName>
    <definedName name="Conv_7" localSheetId="10">'[6]18) SBS R2 Cash Flow'!$G$23</definedName>
    <definedName name="CPA_Ret_Adj" localSheetId="10">'[6]24) Lookup Information'!$B$1</definedName>
    <definedName name="MA_Field_NSE" localSheetId="10">'[6]24) Lookup Information'!$B$11</definedName>
    <definedName name="MA_Float_Cost" localSheetId="10">'[6]24) Lookup Information'!$B$9</definedName>
    <definedName name="MA_Float_Rev" localSheetId="10">'[6]24) Lookup Information'!$B$8</definedName>
    <definedName name="MA_Imp_Expense" localSheetId="10">'[6]24) Lookup Information'!$B$10</definedName>
    <definedName name="MA_Mgmt_NSE" localSheetId="10">'[6]24) Lookup Information'!$B$13</definedName>
    <definedName name="MA_Price_Increase" localSheetId="10">'[6]24) Lookup Information'!$B$7</definedName>
    <definedName name="MA_Tele_NSE" localSheetId="10">'[6]24) Lookup Information'!$B$12</definedName>
    <definedName name="MA_W2_Exp" localSheetId="10">'[6]24) Lookup Information'!$B$14</definedName>
    <definedName name="MADelivery" localSheetId="10">'[6]17) Pricing'!$GX$7</definedName>
    <definedName name="MASplitWrap" localSheetId="10">'[6]17) Pricing'!$GY$7</definedName>
    <definedName name="MATaxJ" localSheetId="10">'[6]17) Pricing'!$GZ$7</definedName>
    <definedName name="Names" localSheetId="10">#REF!</definedName>
    <definedName name="NSE_1" localSheetId="10">'[6]18) SBS R2 Cash Flow'!$F$17</definedName>
    <definedName name="NSE_2" localSheetId="10">'[6]18) SBS R2 Cash Flow'!$F$18</definedName>
    <definedName name="NSE_3" localSheetId="10">'[6]18) SBS R2 Cash Flow'!$F$19</definedName>
    <definedName name="NSE_4" localSheetId="10">'[6]18) SBS R2 Cash Flow'!$F$20</definedName>
    <definedName name="NSE_5" localSheetId="10">'[6]18) SBS R2 Cash Flow'!$F$21</definedName>
    <definedName name="NSE_6" localSheetId="10">'[6]18) SBS R2 Cash Flow'!$F$22</definedName>
    <definedName name="NSE_7" localSheetId="10">'[6]18) SBS R2 Cash Flow'!$F$23</definedName>
    <definedName name="Pay_Size_Label_Lkup" localSheetId="10">'[6]24) Lookup Information'!$A$144:$B$156</definedName>
    <definedName name="Price_Match_Cap" localSheetId="10">'[6]1) Grid'!$DT$12</definedName>
    <definedName name="Pricing_Lkup" localSheetId="10">'[6]17) Pricing'!$B$9:$HA$1008</definedName>
    <definedName name="Rev_1" localSheetId="10">'[6]18) SBS R2 Cash Flow'!$C$17</definedName>
    <definedName name="Rev_2" localSheetId="10">'[6]18) SBS R2 Cash Flow'!$C$18</definedName>
    <definedName name="Rev_3" localSheetId="10">'[6]18) SBS R2 Cash Flow'!$C$19</definedName>
    <definedName name="Rev_4" localSheetId="10">'[6]18) SBS R2 Cash Flow'!$C$20</definedName>
    <definedName name="Rev_5" localSheetId="10">'[6]18) SBS R2 Cash Flow'!$C$21</definedName>
    <definedName name="Rev_6" localSheetId="10">'[6]18) SBS R2 Cash Flow'!$C$22</definedName>
    <definedName name="Rev_7" localSheetId="10">'[6]18) SBS R2 Cash Flow'!$C$23</definedName>
    <definedName name="RS_1" localSheetId="10">'[6]18) SBS R2 Cash Flow'!$H$17</definedName>
    <definedName name="RS_2" localSheetId="10">'[6]18) SBS R2 Cash Flow'!$H$18</definedName>
    <definedName name="RS_3" localSheetId="10">'[6]18) SBS R2 Cash Flow'!$H$19</definedName>
    <definedName name="RS_4" localSheetId="10">'[6]18) SBS R2 Cash Flow'!$H$20</definedName>
    <definedName name="RS_5" localSheetId="10">'[6]18) SBS R2 Cash Flow'!$H$21</definedName>
    <definedName name="RS_6" localSheetId="10">'[6]18) SBS R2 Cash Flow'!$H$22</definedName>
    <definedName name="RS_7" localSheetId="10">'[6]18) SBS R2 Cash Flow'!$H$23</definedName>
    <definedName name="RUN_Field_RC" localSheetId="10">'[6]3) Multiple'!$G$29</definedName>
    <definedName name="SalesBU_Lkup" localSheetId="10">'[6]24) Lookup Information'!$A$139:$B$142</definedName>
    <definedName name="SBS_Field_NSE" localSheetId="10">'[6]24) Lookup Information'!$C$11</definedName>
    <definedName name="SBS_Float_Cost" localSheetId="10">'[6]24) Lookup Information'!$C$9</definedName>
    <definedName name="SBS_Imp_Expense" localSheetId="10">'[6]24) Lookup Information'!$C$10</definedName>
    <definedName name="SBS_Mgmt_NSE" localSheetId="10">'[6]24) Lookup Information'!$C$13</definedName>
    <definedName name="SBS_Price_Increase" localSheetId="10">'[6]24) Lookup Information'!$C$7</definedName>
    <definedName name="SBS_Tax_ARC" localSheetId="10">'[6]24) Lookup Information'!$C$15</definedName>
    <definedName name="SBS_Tele_NSE" localSheetId="10">'[6]24) Lookup Information'!$C$12</definedName>
    <definedName name="SBS_TotalPay_ARC" localSheetId="10">'[6]24) Lookup Information'!$C$16</definedName>
    <definedName name="SBS_W2_Exp" localSheetId="10">'[6]24) Lookup Information'!$C$14</definedName>
    <definedName name="SBSTaxJ" localSheetId="10">'[6]17) Pricing'!$CG$6</definedName>
    <definedName name="Tax_Rate" localSheetId="10">'[6]24) Lookup Information'!$B$6</definedName>
    <definedName name="txtCustom1" localSheetId="10">#REF!</definedName>
    <definedName name="WFN_Field_RC" localSheetId="10">'[6]3) Multiple'!$G$33</definedName>
    <definedName name="WFN_Pay_Size_Label_Lookup" localSheetId="10">'[6]24) Lookup Information'!$A$158:$B$170</definedName>
    <definedName name="Zone" localSheetId="10">'[6]1) Grid'!$Z$2</definedName>
  </definedNames>
  <calcPr calcId="191028" fullCalcOnLoad="1"/>
</workbook>
</file>

<file path=xl/styles.xml><?xml version="1.0" encoding="utf-8"?>
<styleSheet xmlns="http://schemas.openxmlformats.org/spreadsheetml/2006/main">
  <numFmts count="10">
    <numFmt numFmtId="164" formatCode="_([$$-409]* #,##0.00_);_([$$-409]* \(#,##0.00\);_([$$-409]* &quot;-&quot;??_);_(@_)"/>
    <numFmt numFmtId="165" formatCode="0.0%"/>
    <numFmt numFmtId="166" formatCode="m/d/yy;@"/>
    <numFmt numFmtId="167" formatCode="_(* #,##0_);_(* \(#,##0\);_(* &quot;-&quot;??_);_(@_)"/>
    <numFmt numFmtId="168" formatCode="_(&quot;$&quot;* #,##0_);_(&quot;$&quot;* \(#,##0\);_(&quot;$&quot;* &quot;-&quot;??_);_(@_)"/>
    <numFmt numFmtId="169" formatCode="_(&quot;$&quot;* #,##0.00_);_(&quot;$&quot;* \(#,##0.00\);_(&quot;$&quot;* &quot;-&quot;??_);_(@_)"/>
    <numFmt numFmtId="170" formatCode="00000"/>
    <numFmt numFmtId="171" formatCode="_(&quot;$&quot;* #,##0.000_);_(&quot;$&quot;* \(#,##0.000\);_(&quot;$&quot;* &quot;-&quot;??_);_(@_)"/>
    <numFmt numFmtId="172" formatCode="&quot;$&quot;#,##0_);[Red]\(&quot;$&quot;#,##0\)"/>
    <numFmt numFmtId="173" formatCode="[&lt;=9999999]###\-####;\(###\)\ ###\-####"/>
  </numFmts>
  <fonts count="95">
    <font>
      <name val="Calibri"/>
      <family val="2"/>
      <color theme="1"/>
      <sz val="11"/>
      <scheme val="minor"/>
    </font>
    <font>
      <name val="Arial"/>
      <family val="2"/>
      <sz val="10"/>
    </font>
    <font>
      <name val="Calibri"/>
      <family val="2"/>
      <color theme="1"/>
      <sz val="10"/>
      <scheme val="minor"/>
    </font>
    <font>
      <name val="Calibri"/>
      <family val="2"/>
      <b val="1"/>
      <color theme="1"/>
      <sz val="11"/>
      <scheme val="minor"/>
    </font>
    <font>
      <name val="Calibri"/>
      <family val="2"/>
      <b val="1"/>
      <color theme="1"/>
      <sz val="10"/>
      <scheme val="minor"/>
    </font>
    <font>
      <name val="Calibri"/>
      <family val="2"/>
      <color theme="10"/>
      <sz val="10"/>
      <u val="single"/>
      <scheme val="minor"/>
    </font>
    <font>
      <name val="Calibri"/>
      <family val="2"/>
      <color theme="10"/>
      <sz val="10"/>
      <scheme val="minor"/>
    </font>
    <font>
      <name val="Calibri"/>
      <family val="2"/>
      <b val="1"/>
      <color theme="0"/>
      <sz val="10"/>
      <scheme val="minor"/>
    </font>
    <font>
      <name val="Calibri"/>
      <family val="2"/>
      <color theme="1"/>
      <sz val="11"/>
      <scheme val="minor"/>
    </font>
    <font>
      <name val="Calibri"/>
      <family val="2"/>
      <color theme="7" tint="0.5999938962981048"/>
      <sz val="8"/>
      <scheme val="minor"/>
    </font>
    <font>
      <name val="Calibri"/>
      <family val="2"/>
      <sz val="10"/>
      <scheme val="minor"/>
    </font>
    <font>
      <name val="Calibri"/>
      <family val="2"/>
      <b val="1"/>
      <i val="1"/>
      <sz val="10"/>
      <scheme val="minor"/>
    </font>
    <font>
      <name val="Calibri"/>
      <family val="2"/>
      <b val="1"/>
      <i val="1"/>
      <color rgb="FFFF0000"/>
      <sz val="10"/>
      <u val="single"/>
      <scheme val="minor"/>
    </font>
    <font>
      <name val="Calibri"/>
      <family val="2"/>
      <color theme="1"/>
      <sz val="10"/>
      <u val="single"/>
      <scheme val="minor"/>
    </font>
    <font>
      <name val="Calibri"/>
      <family val="2"/>
      <b val="1"/>
      <i val="1"/>
      <color rgb="FFC00000"/>
      <sz val="10"/>
      <scheme val="minor"/>
    </font>
    <font>
      <name val="Calibri"/>
      <family val="2"/>
      <b val="1"/>
      <color rgb="FF00B050"/>
      <sz val="10"/>
      <scheme val="minor"/>
    </font>
    <font>
      <name val="Calibri"/>
      <family val="2"/>
      <b val="1"/>
      <i val="1"/>
      <color rgb="FF00B050"/>
      <sz val="10"/>
      <scheme val="minor"/>
    </font>
    <font>
      <name val="Calibri"/>
      <family val="2"/>
      <b val="1"/>
      <i val="1"/>
      <color rgb="FFED1C2E"/>
      <sz val="10"/>
      <scheme val="minor"/>
    </font>
    <font>
      <name val="Calibri"/>
      <family val="2"/>
      <color rgb="FF00B050"/>
      <sz val="10"/>
      <scheme val="minor"/>
    </font>
    <font>
      <name val="Calibri"/>
      <family val="2"/>
      <i val="1"/>
      <color theme="0"/>
      <sz val="9"/>
      <scheme val="minor"/>
    </font>
    <font>
      <name val="Calibri"/>
      <family val="2"/>
      <color theme="0"/>
      <sz val="10"/>
      <scheme val="minor"/>
    </font>
    <font>
      <name val="Arial"/>
      <family val="2"/>
      <color rgb="FF000000"/>
      <sz val="10"/>
    </font>
    <font>
      <name val="Calibri"/>
      <family val="2"/>
      <b val="1"/>
      <color theme="0"/>
      <sz val="9"/>
    </font>
    <font>
      <name val="Calibri"/>
      <family val="2"/>
      <i val="1"/>
      <color theme="0"/>
      <sz val="9"/>
    </font>
    <font>
      <name val="Tahoma"/>
      <family val="2"/>
      <b val="1"/>
      <color indexed="81"/>
      <sz val="9"/>
      <u val="single"/>
    </font>
    <font>
      <name val="Tahoma"/>
      <family val="2"/>
      <b val="1"/>
      <color indexed="81"/>
      <sz val="9"/>
    </font>
    <font>
      <name val="Tahoma"/>
      <family val="2"/>
      <color indexed="81"/>
      <sz val="9"/>
    </font>
    <font>
      <name val="Calibri"/>
      <family val="2"/>
      <b val="1"/>
      <i val="1"/>
      <color rgb="FFFF0000"/>
      <sz val="10"/>
      <scheme val="minor"/>
    </font>
    <font>
      <name val="Calibri"/>
      <family val="2"/>
      <b val="1"/>
      <i val="1"/>
      <color theme="0"/>
      <sz val="10"/>
      <scheme val="minor"/>
    </font>
    <font>
      <name val="Calibri"/>
      <family val="2"/>
      <b val="1"/>
      <color theme="6" tint="0.5999938962981048"/>
      <sz val="10"/>
      <scheme val="minor"/>
    </font>
    <font>
      <name val="Calibri"/>
      <family val="2"/>
      <b val="1"/>
      <color theme="10"/>
      <sz val="10"/>
      <scheme val="minor"/>
    </font>
    <font>
      <name val="Comic Sans MS"/>
      <family val="4"/>
      <sz val="10"/>
    </font>
    <font>
      <name val="Calibri"/>
      <family val="2"/>
      <color theme="10"/>
      <sz val="11"/>
      <u val="single"/>
    </font>
    <font>
      <name val="Arial"/>
      <family val="2"/>
      <sz val="11"/>
    </font>
    <font>
      <name val="Calibri"/>
      <family val="2"/>
      <color theme="0" tint="-0.1499984740745262"/>
      <sz val="10"/>
      <scheme val="minor"/>
    </font>
    <font>
      <name val="Calibri"/>
      <family val="2"/>
      <color rgb="FFC00000"/>
      <sz val="10"/>
      <scheme val="minor"/>
    </font>
    <font>
      <name val="Calibri"/>
      <family val="2"/>
      <color theme="0" tint="-0.249977111117893"/>
      <sz val="10"/>
      <scheme val="minor"/>
    </font>
    <font>
      <name val="Calibri"/>
      <family val="2"/>
      <i val="1"/>
      <color theme="0"/>
      <sz val="10"/>
      <scheme val="minor"/>
    </font>
    <font>
      <name val="Segoe UI"/>
      <family val="2"/>
      <color theme="1"/>
      <sz val="10"/>
    </font>
    <font>
      <name val="Calibri"/>
      <family val="2"/>
      <color rgb="FFFF0000"/>
      <sz val="10"/>
      <scheme val="minor"/>
    </font>
    <font>
      <name val="Calibri"/>
      <family val="2"/>
      <b val="1"/>
      <i val="1"/>
      <color theme="0"/>
      <sz val="9"/>
    </font>
    <font>
      <name val="Calibri"/>
      <family val="2"/>
      <b val="1"/>
      <color theme="0"/>
      <sz val="11"/>
      <scheme val="minor"/>
    </font>
    <font>
      <name val="Arial"/>
      <family val="2"/>
      <b val="1"/>
      <color rgb="FFFF0000"/>
      <sz val="14"/>
    </font>
    <font>
      <name val="Calibri"/>
      <family val="2"/>
      <b val="1"/>
      <color rgb="FFFF0000"/>
      <sz val="14"/>
    </font>
    <font>
      <name val="Calibri"/>
      <family val="2"/>
      <color theme="1"/>
      <sz val="14"/>
      <scheme val="minor"/>
    </font>
    <font>
      <name val="Calibri"/>
      <family val="2"/>
      <color theme="1"/>
      <sz val="11"/>
      <u val="single"/>
      <scheme val="minor"/>
    </font>
    <font>
      <name val="Arial"/>
      <family val="2"/>
      <b val="1"/>
      <sz val="10"/>
      <u val="single"/>
    </font>
    <font>
      <name val="Arial"/>
      <family val="2"/>
      <b val="1"/>
      <sz val="14"/>
    </font>
    <font>
      <name val="Arial"/>
      <family val="2"/>
      <b val="1"/>
      <color rgb="FFFF0000"/>
      <sz val="14"/>
      <u val="single"/>
    </font>
    <font>
      <name val="Arial"/>
      <family val="2"/>
      <b val="1"/>
      <i val="1"/>
      <sz val="14"/>
    </font>
    <font>
      <name val="Arial"/>
      <family val="2"/>
      <b val="1"/>
      <sz val="12"/>
    </font>
    <font>
      <name val="Calibri"/>
      <family val="2"/>
      <b val="1"/>
      <color rgb="FFFF0000"/>
      <sz val="11"/>
      <scheme val="minor"/>
    </font>
    <font>
      <name val="Calibri"/>
      <family val="2"/>
      <sz val="11"/>
      <scheme val="minor"/>
    </font>
    <font>
      <name val="Calibri "/>
      <sz val="10"/>
    </font>
    <font>
      <name val="Calibri"/>
      <family val="2"/>
      <b val="1"/>
      <color theme="0"/>
      <sz val="13"/>
      <scheme val="minor"/>
    </font>
    <font>
      <name val="Arial"/>
      <family val="2"/>
      <b val="1"/>
      <color theme="0"/>
      <sz val="10"/>
    </font>
    <font>
      <name val="Arial"/>
      <family val="2"/>
      <color theme="0"/>
      <sz val="10"/>
    </font>
    <font>
      <name val="Calibri"/>
      <family val="2"/>
      <i val="1"/>
      <color theme="1"/>
      <sz val="10"/>
      <scheme val="minor"/>
    </font>
    <font>
      <name val="Calibri "/>
      <b val="1"/>
      <sz val="10"/>
    </font>
    <font>
      <name val="Calibri"/>
      <family val="2"/>
      <b val="1"/>
      <color rgb="FFFFFFFF"/>
      <sz val="11"/>
    </font>
    <font>
      <name val="Calibri"/>
      <family val="2"/>
      <color theme="10"/>
      <sz val="11"/>
      <u val="single"/>
      <scheme val="minor"/>
    </font>
    <font>
      <name val="Calibri"/>
      <family val="2"/>
      <i val="1"/>
      <color rgb="FFCC3300"/>
      <sz val="10"/>
      <scheme val="minor"/>
    </font>
    <font>
      <name val="Calibri"/>
      <family val="2"/>
      <color indexed="8"/>
      <sz val="11"/>
    </font>
    <font>
      <name val="Calibri"/>
      <family val="2"/>
      <b val="1"/>
      <color theme="1"/>
      <sz val="11"/>
      <u val="single"/>
      <scheme val="minor"/>
    </font>
    <font>
      <name val="Calibri"/>
      <family val="2"/>
      <b val="1"/>
      <i val="1"/>
      <color theme="0"/>
      <sz val="10"/>
      <u val="single"/>
      <scheme val="minor"/>
    </font>
    <font>
      <name val="Calibri"/>
      <family val="2"/>
      <b val="1"/>
      <color rgb="FFC00000"/>
      <sz val="10"/>
      <scheme val="minor"/>
    </font>
    <font>
      <name val="Calibri"/>
      <family val="2"/>
      <i val="1"/>
      <color rgb="FFC00000"/>
      <sz val="10"/>
      <scheme val="minor"/>
    </font>
    <font>
      <name val="Calibri"/>
      <family val="2"/>
      <b val="1"/>
      <i val="1"/>
      <color theme="0"/>
      <sz val="8"/>
      <scheme val="minor"/>
    </font>
    <font>
      <name val="Calibri"/>
      <family val="2"/>
      <b val="1"/>
      <i val="1"/>
      <color rgb="FFED1C2E"/>
      <sz val="8"/>
      <scheme val="minor"/>
    </font>
    <font>
      <name val="Calibri"/>
      <family val="2"/>
      <b val="1"/>
      <color rgb="FFD0271D"/>
      <sz val="13"/>
      <scheme val="minor"/>
    </font>
    <font>
      <name val="Calibri"/>
      <family val="2"/>
      <b val="1"/>
      <color rgb="FF010035"/>
      <sz val="10"/>
      <scheme val="minor"/>
    </font>
    <font>
      <name val="Calibri"/>
      <family val="2"/>
      <color rgb="FF010035"/>
      <sz val="10"/>
      <scheme val="minor"/>
    </font>
    <font>
      <name val="Calibri"/>
      <family val="2"/>
      <b val="1"/>
      <color rgb="FF010035"/>
      <sz val="11"/>
      <scheme val="minor"/>
    </font>
    <font>
      <name val="Calibri"/>
      <family val="2"/>
      <color rgb="FF010035"/>
      <sz val="11"/>
      <scheme val="minor"/>
    </font>
    <font>
      <name val="Calibri"/>
      <family val="2"/>
      <b val="1"/>
      <i val="1"/>
      <color rgb="FFD0271D"/>
      <sz val="10"/>
      <u val="single"/>
      <scheme val="minor"/>
    </font>
    <font>
      <name val="Calibri"/>
      <family val="2"/>
      <b val="1"/>
      <i val="1"/>
      <color rgb="FFD0271D"/>
      <sz val="10"/>
      <scheme val="minor"/>
    </font>
    <font>
      <name val="Calibri"/>
      <family val="2"/>
      <b val="1"/>
      <color rgb="FFFFFFFF"/>
      <sz val="10"/>
      <scheme val="minor"/>
    </font>
    <font>
      <name val="Calibri"/>
      <family val="2"/>
      <i val="1"/>
      <sz val="10"/>
      <scheme val="minor"/>
    </font>
    <font>
      <name val="Calibri"/>
      <family val="2"/>
      <color theme="0"/>
      <sz val="8"/>
      <scheme val="minor"/>
    </font>
    <font>
      <name val="Calibri"/>
      <family val="2"/>
      <b val="1"/>
      <color theme="0"/>
      <sz val="9"/>
      <scheme val="minor"/>
    </font>
    <font>
      <name val="Calibri"/>
      <family val="2"/>
      <b val="1"/>
      <color rgb="FFF2F3F3"/>
      <sz val="10"/>
      <scheme val="minor"/>
    </font>
    <font>
      <name val="Segoe UI"/>
      <family val="2"/>
      <color theme="1"/>
      <sz val="8"/>
    </font>
    <font>
      <name val="Calibri"/>
      <family val="2"/>
      <i val="1"/>
      <color rgb="FFF2F3F3"/>
      <sz val="9"/>
      <scheme val="minor"/>
    </font>
    <font>
      <name val="Calibri"/>
      <family val="2"/>
      <color rgb="FFF2F3F3"/>
      <sz val="10"/>
      <scheme val="minor"/>
    </font>
    <font>
      <name val="Calibri"/>
      <family val="2"/>
      <b val="1"/>
      <color theme="0"/>
      <sz val="10"/>
    </font>
    <font>
      <name val="Calibri"/>
      <family val="2"/>
      <color rgb="FFFF0000"/>
      <sz val="11"/>
      <scheme val="minor"/>
    </font>
    <font>
      <name val="Calibri"/>
      <family val="2"/>
      <b val="1"/>
      <sz val="11"/>
      <scheme val="minor"/>
    </font>
    <font>
      <name val="Tahoma"/>
      <charset val="1"/>
      <b val="1"/>
      <color indexed="81"/>
      <sz val="9"/>
    </font>
    <font>
      <name val="Tahoma"/>
      <charset val="1"/>
      <color indexed="81"/>
      <sz val="9"/>
    </font>
    <font>
      <name val="Cambria"/>
      <family val="2"/>
      <b val="1"/>
      <color rgb="FFFF0000"/>
      <sz val="12"/>
      <scheme val="major"/>
    </font>
    <font>
      <name val="Aptos"/>
      <family val="2"/>
      <b val="1"/>
      <color theme="1"/>
      <sz val="12"/>
    </font>
    <font>
      <name val="Calibri"/>
      <family val="2"/>
      <color rgb="FF000000"/>
      <sz val="10"/>
      <scheme val="minor"/>
    </font>
    <font>
      <name val="Calibri"/>
      <family val="2"/>
      <color rgb="FF000000"/>
      <sz val="10"/>
    </font>
    <font>
      <name val="Calibri"/>
      <charset val="1"/>
      <color rgb="FF000000"/>
      <sz val="11"/>
    </font>
    <font>
      <name val="Aptos Narrow"/>
      <charset val="1"/>
      <color rgb="FF242424"/>
      <sz val="11"/>
    </font>
  </fonts>
  <fills count="26">
    <fill>
      <patternFill/>
    </fill>
    <fill>
      <patternFill patternType="gray125"/>
    </fill>
    <fill>
      <patternFill patternType="solid">
        <fgColor theme="6" tint="0.7999816888943144"/>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FF00"/>
        <bgColor indexed="64"/>
      </patternFill>
    </fill>
    <fill>
      <patternFill patternType="solid">
        <fgColor rgb="FFFFFF00"/>
        <bgColor indexed="64"/>
      </patternFill>
    </fill>
    <fill>
      <patternFill patternType="solid">
        <fgColor theme="2"/>
        <bgColor indexed="64"/>
      </patternFill>
    </fill>
    <fill>
      <patternFill patternType="solid">
        <fgColor rgb="FFC00000"/>
        <bgColor indexed="64"/>
      </patternFill>
    </fill>
    <fill>
      <patternFill patternType="solid">
        <fgColor rgb="FFC00000"/>
        <bgColor rgb="FF000000"/>
      </patternFill>
    </fill>
    <fill>
      <patternFill patternType="solid">
        <fgColor theme="0" tint="-0.0499893185216834"/>
        <bgColor indexed="64"/>
      </patternFill>
    </fill>
    <fill>
      <patternFill patternType="solid">
        <fgColor rgb="FF010035"/>
        <bgColor indexed="64"/>
      </patternFill>
    </fill>
    <fill>
      <patternFill patternType="solid">
        <fgColor rgb="FFD0271D"/>
        <bgColor indexed="64"/>
      </patternFill>
    </fill>
    <fill>
      <patternFill patternType="solid">
        <fgColor rgb="FFD0271D"/>
        <bgColor rgb="FF000000"/>
      </patternFill>
    </fill>
    <fill>
      <patternFill patternType="solid">
        <fgColor rgb="FFFFE5E7"/>
        <bgColor indexed="64"/>
      </patternFill>
    </fill>
    <fill>
      <patternFill patternType="solid">
        <fgColor rgb="FFFF0000"/>
      </patternFill>
    </fill>
    <fill>
      <patternFill patternType="solid">
        <fgColor theme="3" tint="-0.249977111117893"/>
        <bgColor indexed="64"/>
      </patternFill>
    </fill>
    <fill>
      <patternFill patternType="solid">
        <fgColor theme="4"/>
        <bgColor indexed="64"/>
      </patternFill>
    </fill>
    <fill>
      <patternFill patternType="solid">
        <fgColor theme="3" tint="0.3999755851924192"/>
        <bgColor indexed="64"/>
      </patternFill>
    </fill>
    <fill>
      <patternFill patternType="solid">
        <fgColor rgb="FF00B050"/>
        <bgColor indexed="64"/>
      </patternFill>
    </fill>
    <fill>
      <patternFill patternType="solid">
        <fgColor theme="5" tint="0.5999938962981048"/>
        <bgColor indexed="64"/>
      </patternFill>
    </fill>
    <fill>
      <patternFill patternType="solid">
        <fgColor theme="8" tint="0.5999938962981048"/>
        <bgColor indexed="64"/>
      </patternFill>
    </fill>
    <fill>
      <patternFill patternType="solid">
        <fgColor rgb="FFFFC000"/>
        <bgColor indexed="64"/>
      </patternFill>
    </fill>
  </fills>
  <borders count="60">
    <border>
      <left/>
      <right/>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medium">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theme="7" tint="-0.249946592608417"/>
      </right>
      <top style="medium">
        <color theme="7" tint="-0.249946592608417"/>
      </top>
      <bottom style="medium">
        <color theme="7" tint="-0.249946592608417"/>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ck">
        <color indexed="64"/>
      </left>
      <right style="thick">
        <color indexed="64"/>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s>
  <cellStyleXfs count="29">
    <xf numFmtId="0" fontId="8" fillId="0" borderId="0"/>
    <xf numFmtId="0" fontId="1" fillId="0" borderId="0"/>
    <xf numFmtId="44" fontId="1" fillId="0" borderId="0"/>
    <xf numFmtId="43" fontId="1" fillId="0" borderId="0"/>
    <xf numFmtId="9" fontId="1" fillId="0" borderId="0"/>
    <xf numFmtId="0" fontId="5" fillId="0" borderId="0"/>
    <xf numFmtId="44" fontId="8" fillId="0" borderId="0"/>
    <xf numFmtId="0" fontId="2" fillId="0" borderId="0"/>
    <xf numFmtId="9" fontId="2" fillId="0" borderId="0"/>
    <xf numFmtId="43" fontId="2" fillId="0" borderId="0"/>
    <xf numFmtId="0" fontId="8" fillId="0" borderId="0"/>
    <xf numFmtId="0" fontId="21" fillId="0" borderId="0"/>
    <xf numFmtId="44" fontId="2" fillId="0" borderId="0"/>
    <xf numFmtId="44" fontId="8" fillId="0" borderId="0"/>
    <xf numFmtId="0" fontId="31" fillId="0" borderId="0"/>
    <xf numFmtId="43" fontId="31" fillId="0" borderId="0"/>
    <xf numFmtId="0" fontId="8" fillId="0" borderId="0"/>
    <xf numFmtId="0" fontId="32" fillId="0" borderId="0" applyAlignment="1" applyProtection="1">
      <alignment vertical="top"/>
      <protection locked="0" hidden="0"/>
    </xf>
    <xf numFmtId="44" fontId="8" fillId="0" borderId="0"/>
    <xf numFmtId="0" fontId="2" fillId="0" borderId="0"/>
    <xf numFmtId="44" fontId="2" fillId="0" borderId="0"/>
    <xf numFmtId="43" fontId="31" fillId="0" borderId="0"/>
    <xf numFmtId="9" fontId="8" fillId="0" borderId="0"/>
    <xf numFmtId="0" fontId="38" fillId="0" borderId="0"/>
    <xf numFmtId="43" fontId="8" fillId="0" borderId="0"/>
    <xf numFmtId="0" fontId="8" fillId="0" borderId="0"/>
    <xf numFmtId="0" fontId="60" fillId="0" borderId="0"/>
    <xf numFmtId="44" fontId="62" fillId="0" borderId="0"/>
    <xf numFmtId="9" fontId="62" fillId="0" borderId="0"/>
  </cellStyleXfs>
  <cellXfs count="679">
    <xf numFmtId="0" fontId="0" fillId="0" borderId="0" pivotButton="0" quotePrefix="0" xfId="0"/>
    <xf numFmtId="0" fontId="2" fillId="0" borderId="0" pivotButton="0" quotePrefix="0" xfId="0"/>
    <xf numFmtId="164" fontId="0" fillId="0" borderId="0" pivotButton="0" quotePrefix="0" xfId="0"/>
    <xf numFmtId="0" fontId="4" fillId="0" borderId="14" applyAlignment="1" applyProtection="1" pivotButton="0" quotePrefix="0" xfId="0">
      <alignment horizontal="left"/>
      <protection locked="0" hidden="0"/>
    </xf>
    <xf numFmtId="0" fontId="2" fillId="0" borderId="0" pivotButton="0" quotePrefix="0" xfId="7"/>
    <xf numFmtId="0" fontId="4" fillId="0" borderId="0" applyAlignment="1" pivotButton="0" quotePrefix="0" xfId="7">
      <alignment horizontal="right"/>
    </xf>
    <xf numFmtId="0" fontId="2" fillId="0" borderId="6" applyAlignment="1" applyProtection="1" pivotButton="0" quotePrefix="0" xfId="7">
      <alignment horizontal="left" indent="1"/>
      <protection locked="0" hidden="0"/>
    </xf>
    <xf numFmtId="165" fontId="2" fillId="0" borderId="0" applyAlignment="1" pivotButton="0" quotePrefix="0" xfId="8">
      <alignment horizontal="center"/>
    </xf>
    <xf numFmtId="165" fontId="9" fillId="0" borderId="0" applyAlignment="1" pivotButton="0" quotePrefix="0" xfId="8">
      <alignment horizontal="center"/>
    </xf>
    <xf numFmtId="166" fontId="2" fillId="0" borderId="0" applyAlignment="1" pivotButton="0" quotePrefix="0" xfId="7">
      <alignment horizontal="center"/>
    </xf>
    <xf numFmtId="0" fontId="2" fillId="0" borderId="0" applyAlignment="1" pivotButton="0" quotePrefix="0" xfId="7">
      <alignment horizontal="right"/>
    </xf>
    <xf numFmtId="0" fontId="11" fillId="0" borderId="0" applyAlignment="1" pivotButton="0" quotePrefix="0" xfId="7">
      <alignment horizontal="left"/>
    </xf>
    <xf numFmtId="0" fontId="12" fillId="0" borderId="0" applyAlignment="1" pivotButton="0" quotePrefix="0" xfId="7">
      <alignment horizontal="right"/>
    </xf>
    <xf numFmtId="0" fontId="13" fillId="0" borderId="0" pivotButton="0" quotePrefix="0" xfId="7"/>
    <xf numFmtId="0" fontId="2" fillId="0" borderId="0" applyAlignment="1" pivotButton="0" quotePrefix="0" xfId="7">
      <alignment horizontal="center"/>
    </xf>
    <xf numFmtId="9" fontId="0" fillId="0" borderId="0" pivotButton="0" quotePrefix="0" xfId="8"/>
    <xf numFmtId="0" fontId="2" fillId="0" borderId="0" applyAlignment="1" applyProtection="1" pivotButton="0" quotePrefix="0" xfId="7">
      <alignment horizontal="left" indent="1"/>
      <protection locked="0" hidden="0"/>
    </xf>
    <xf numFmtId="0" fontId="15" fillId="2" borderId="0" applyAlignment="1" pivotButton="0" quotePrefix="0" xfId="7">
      <alignment horizontal="center"/>
    </xf>
    <xf numFmtId="2" fontId="16" fillId="2" borderId="0" applyAlignment="1" pivotButton="0" quotePrefix="0" xfId="7">
      <alignment horizontal="center"/>
    </xf>
    <xf numFmtId="0" fontId="17" fillId="0" borderId="0" pivotButton="0" quotePrefix="0" xfId="7"/>
    <xf numFmtId="0" fontId="18" fillId="0" borderId="0" pivotButton="0" quotePrefix="0" xfId="7"/>
    <xf numFmtId="167" fontId="4" fillId="0" borderId="8" applyAlignment="1" pivotButton="0" quotePrefix="0" xfId="9">
      <alignment shrinkToFit="1"/>
    </xf>
    <xf numFmtId="168" fontId="4" fillId="0" borderId="8" applyAlignment="1" pivotButton="0" quotePrefix="0" xfId="7">
      <alignment shrinkToFit="1"/>
    </xf>
    <xf numFmtId="169" fontId="2" fillId="0" borderId="0" pivotButton="0" quotePrefix="0" xfId="7"/>
    <xf numFmtId="0" fontId="2" fillId="0" borderId="10" applyAlignment="1" applyProtection="1" pivotButton="0" quotePrefix="0" xfId="7">
      <alignment horizontal="center"/>
      <protection locked="0" hidden="0"/>
    </xf>
    <xf numFmtId="167" fontId="0" fillId="0" borderId="23" applyAlignment="1" applyProtection="1" pivotButton="0" quotePrefix="0" xfId="9">
      <alignment horizontal="center"/>
      <protection locked="0" hidden="0"/>
    </xf>
    <xf numFmtId="0" fontId="2" fillId="0" borderId="0" applyProtection="1" pivotButton="0" quotePrefix="0" xfId="7">
      <protection locked="0" hidden="0"/>
    </xf>
    <xf numFmtId="170" fontId="2" fillId="0" borderId="0" applyAlignment="1" applyProtection="1" pivotButton="0" quotePrefix="0" xfId="7">
      <alignment horizontal="center"/>
      <protection locked="0" hidden="0"/>
    </xf>
    <xf numFmtId="0" fontId="2" fillId="0" borderId="10" applyProtection="1" pivotButton="0" quotePrefix="0" xfId="7">
      <protection locked="0" hidden="0"/>
    </xf>
    <xf numFmtId="0" fontId="10" fillId="0" borderId="27" applyAlignment="1" applyProtection="1" pivotButton="0" quotePrefix="0" xfId="5">
      <alignment horizontal="center"/>
      <protection locked="0" hidden="0"/>
    </xf>
    <xf numFmtId="0" fontId="10" fillId="0" borderId="22" applyProtection="1" pivotButton="0" quotePrefix="0" xfId="5">
      <protection locked="0" hidden="0"/>
    </xf>
    <xf numFmtId="166" fontId="10" fillId="0" borderId="10" applyAlignment="1" applyProtection="1" pivotButton="0" quotePrefix="0" xfId="5">
      <alignment horizontal="center"/>
      <protection locked="0" hidden="0"/>
    </xf>
    <xf numFmtId="0" fontId="10" fillId="0" borderId="23" applyProtection="1" pivotButton="0" quotePrefix="0" xfId="5">
      <protection locked="0" hidden="0"/>
    </xf>
    <xf numFmtId="0" fontId="14" fillId="0" borderId="0" pivotButton="0" quotePrefix="0" xfId="10"/>
    <xf numFmtId="0" fontId="2" fillId="0" borderId="0" pivotButton="0" quotePrefix="0" xfId="10"/>
    <xf numFmtId="0" fontId="3" fillId="0" borderId="0" applyAlignment="1" pivotButton="0" quotePrefix="0" xfId="10">
      <alignment horizontal="right"/>
    </xf>
    <xf numFmtId="0" fontId="8" fillId="0" borderId="0" applyAlignment="1" pivotButton="0" quotePrefix="0" xfId="10">
      <alignment horizontal="left" indent="2"/>
    </xf>
    <xf numFmtId="0" fontId="8" fillId="0" borderId="0" pivotButton="0" quotePrefix="0" xfId="10"/>
    <xf numFmtId="0" fontId="3" fillId="0" borderId="6" applyAlignment="1" pivotButton="0" quotePrefix="0" xfId="10">
      <alignment horizontal="center"/>
    </xf>
    <xf numFmtId="0" fontId="8" fillId="0" borderId="14" applyAlignment="1" pivotButton="0" quotePrefix="0" xfId="10">
      <alignment horizontal="left" indent="2"/>
    </xf>
    <xf numFmtId="0" fontId="3" fillId="0" borderId="14" applyAlignment="1" pivotButton="0" quotePrefix="0" xfId="10">
      <alignment horizontal="center"/>
    </xf>
    <xf numFmtId="0" fontId="8" fillId="0" borderId="0" pivotButton="0" quotePrefix="0" xfId="7"/>
    <xf numFmtId="0" fontId="27" fillId="0" borderId="0" pivotButton="0" quotePrefix="0" xfId="10"/>
    <xf numFmtId="0" fontId="27" fillId="0" borderId="0" pivotButton="0" quotePrefix="1" xfId="10"/>
    <xf numFmtId="0" fontId="2" fillId="0" borderId="0" applyAlignment="1" pivotButton="0" quotePrefix="0" xfId="10">
      <alignment horizontal="center"/>
    </xf>
    <xf numFmtId="0" fontId="17" fillId="0" borderId="0" applyAlignment="1" pivotButton="0" quotePrefix="0" xfId="7">
      <alignment horizontal="left" indent="1"/>
    </xf>
    <xf numFmtId="168" fontId="2" fillId="0" borderId="0" pivotButton="0" quotePrefix="0" xfId="10"/>
    <xf numFmtId="168" fontId="2" fillId="0" borderId="0" pivotButton="0" quotePrefix="0" xfId="7"/>
    <xf numFmtId="0" fontId="2" fillId="0" borderId="0" applyAlignment="1" pivotButton="0" quotePrefix="0" xfId="10">
      <alignment horizontal="left"/>
    </xf>
    <xf numFmtId="169" fontId="4" fillId="0" borderId="0" pivotButton="0" quotePrefix="0" xfId="7"/>
    <xf numFmtId="10" fontId="2" fillId="0" borderId="25" pivotButton="0" quotePrefix="0" xfId="8"/>
    <xf numFmtId="3" fontId="2" fillId="0" borderId="10" applyAlignment="1" pivotButton="0" quotePrefix="0" xfId="10">
      <alignment horizontal="center"/>
    </xf>
    <xf numFmtId="168" fontId="2" fillId="0" borderId="22" pivotButton="0" quotePrefix="0" xfId="12"/>
    <xf numFmtId="171" fontId="2" fillId="0" borderId="23" applyAlignment="1" pivotButton="0" quotePrefix="0" xfId="13">
      <alignment horizontal="right"/>
    </xf>
    <xf numFmtId="168" fontId="2" fillId="0" borderId="27" pivotButton="0" quotePrefix="0" xfId="12"/>
    <xf numFmtId="169" fontId="2" fillId="0" borderId="25" pivotButton="0" quotePrefix="0" xfId="13"/>
    <xf numFmtId="168" fontId="2" fillId="0" borderId="25" pivotButton="0" quotePrefix="0" xfId="13"/>
    <xf numFmtId="169" fontId="2" fillId="0" borderId="0" applyAlignment="1" pivotButton="0" quotePrefix="0" xfId="7">
      <alignment wrapText="1"/>
    </xf>
    <xf numFmtId="0" fontId="5" fillId="0" borderId="14" applyAlignment="1" applyProtection="1" pivotButton="0" quotePrefix="0" xfId="5">
      <alignment horizontal="left" indent="1"/>
      <protection locked="0" hidden="0"/>
    </xf>
    <xf numFmtId="14" fontId="2" fillId="0" borderId="14" applyAlignment="1" applyProtection="1" pivotButton="0" quotePrefix="0" xfId="0">
      <alignment horizontal="left" indent="1"/>
      <protection locked="0" hidden="0"/>
    </xf>
    <xf numFmtId="0" fontId="2" fillId="0" borderId="6" applyAlignment="1" pivotButton="0" quotePrefix="0" xfId="7">
      <alignment horizontal="left" indent="1"/>
    </xf>
    <xf numFmtId="0" fontId="10" fillId="0" borderId="6" applyAlignment="1" pivotButton="0" quotePrefix="0" xfId="5">
      <alignment horizontal="left" indent="1"/>
    </xf>
    <xf numFmtId="0" fontId="2" fillId="0" borderId="14" applyAlignment="1" pivotButton="0" quotePrefix="0" xfId="7">
      <alignment horizontal="left" indent="1"/>
    </xf>
    <xf numFmtId="0" fontId="2" fillId="0" borderId="12" applyAlignment="1" pivotButton="0" quotePrefix="0" xfId="7">
      <alignment horizontal="center"/>
    </xf>
    <xf numFmtId="167" fontId="0" fillId="0" borderId="10" applyAlignment="1" applyProtection="1" pivotButton="0" quotePrefix="0" xfId="9">
      <alignment horizontal="center"/>
      <protection locked="0" hidden="0"/>
    </xf>
    <xf numFmtId="0" fontId="35" fillId="0" borderId="0" pivotButton="0" quotePrefix="0" xfId="7"/>
    <xf numFmtId="0" fontId="35" fillId="0" borderId="0" applyAlignment="1" pivotButton="0" quotePrefix="0" xfId="7">
      <alignment horizontal="center"/>
    </xf>
    <xf numFmtId="0" fontId="2" fillId="0" borderId="0" applyAlignment="1" pivotButton="0" quotePrefix="0" xfId="0">
      <alignment horizontal="center"/>
    </xf>
    <xf numFmtId="0" fontId="5" fillId="0" borderId="6" applyAlignment="1" pivotButton="0" quotePrefix="0" xfId="5">
      <alignment horizontal="left" indent="1"/>
    </xf>
    <xf numFmtId="168" fontId="2" fillId="0" borderId="22" pivotButton="0" quotePrefix="0" xfId="12"/>
    <xf numFmtId="0" fontId="2" fillId="0" borderId="22" applyAlignment="1" pivotButton="0" quotePrefix="0" xfId="10">
      <alignment horizontal="center"/>
    </xf>
    <xf numFmtId="0" fontId="2" fillId="0" borderId="10" applyAlignment="1" pivotButton="0" quotePrefix="0" xfId="10">
      <alignment horizontal="left"/>
    </xf>
    <xf numFmtId="9" fontId="2" fillId="0" borderId="0" pivotButton="0" quotePrefix="0" xfId="8"/>
    <xf numFmtId="0" fontId="2" fillId="0" borderId="22" applyAlignment="1" pivotButton="0" quotePrefix="0" xfId="7">
      <alignment horizontal="center"/>
    </xf>
    <xf numFmtId="168" fontId="2" fillId="0" borderId="23" applyAlignment="1" pivotButton="0" quotePrefix="0" xfId="12">
      <alignment horizontal="center"/>
    </xf>
    <xf numFmtId="0" fontId="2" fillId="0" borderId="10" applyAlignment="1" pivotButton="0" quotePrefix="0" xfId="7">
      <alignment horizontal="center"/>
    </xf>
    <xf numFmtId="168" fontId="2" fillId="0" borderId="10" pivotButton="0" quotePrefix="0" xfId="12"/>
    <xf numFmtId="167" fontId="2" fillId="0" borderId="25" applyAlignment="1" pivotButton="0" quotePrefix="0" xfId="9">
      <alignment horizontal="center"/>
    </xf>
    <xf numFmtId="0" fontId="2" fillId="0" borderId="0" applyAlignment="1" pivotButton="0" quotePrefix="0" xfId="7">
      <alignment horizontal="left" indent="1"/>
    </xf>
    <xf numFmtId="0" fontId="2" fillId="0" borderId="6" applyProtection="1" pivotButton="0" quotePrefix="0" xfId="0">
      <protection locked="0" hidden="0"/>
    </xf>
    <xf numFmtId="169" fontId="2" fillId="0" borderId="25" applyAlignment="1" pivotButton="0" quotePrefix="0" xfId="7">
      <alignment horizontal="center"/>
    </xf>
    <xf numFmtId="172" fontId="2" fillId="0" borderId="25" applyAlignment="1" pivotButton="0" quotePrefix="0" xfId="7">
      <alignment horizontal="center"/>
    </xf>
    <xf numFmtId="0" fontId="2" fillId="0" borderId="14" applyProtection="1" pivotButton="0" quotePrefix="0" xfId="0">
      <protection locked="0" hidden="0"/>
    </xf>
    <xf numFmtId="9" fontId="10" fillId="0" borderId="10" applyAlignment="1" applyProtection="1" pivotButton="0" quotePrefix="0" xfId="22">
      <alignment horizontal="center"/>
      <protection locked="0" hidden="0"/>
    </xf>
    <xf numFmtId="10" fontId="39" fillId="0" borderId="10" applyAlignment="1" applyProtection="1" pivotButton="0" quotePrefix="0" xfId="22">
      <alignment horizontal="center"/>
      <protection locked="0" hidden="0"/>
    </xf>
    <xf numFmtId="166" fontId="2" fillId="0" borderId="0" pivotButton="0" quotePrefix="0" xfId="7"/>
    <xf numFmtId="0" fontId="44" fillId="3" borderId="0" applyProtection="1" pivotButton="0" quotePrefix="0" xfId="0">
      <protection locked="0" hidden="0"/>
    </xf>
    <xf numFmtId="0" fontId="0" fillId="3" borderId="0" applyProtection="1" pivotButton="0" quotePrefix="0" xfId="0">
      <protection locked="0" hidden="0"/>
    </xf>
    <xf numFmtId="0" fontId="4" fillId="3" borderId="0" applyAlignment="1" applyProtection="1" pivotButton="0" quotePrefix="0" xfId="7">
      <alignment horizontal="right"/>
      <protection locked="0" hidden="0"/>
    </xf>
    <xf numFmtId="0" fontId="45" fillId="3" borderId="0" applyProtection="1" pivotButton="0" quotePrefix="0" xfId="0">
      <protection locked="0" hidden="0"/>
    </xf>
    <xf numFmtId="0" fontId="44" fillId="3" borderId="3" applyProtection="1" pivotButton="0" quotePrefix="0" xfId="0">
      <protection locked="0" hidden="0"/>
    </xf>
    <xf numFmtId="0" fontId="44" fillId="3" borderId="26" applyProtection="1" pivotButton="0" quotePrefix="0" xfId="0">
      <protection locked="0" hidden="0"/>
    </xf>
    <xf numFmtId="0" fontId="0" fillId="3" borderId="12" applyAlignment="1" applyProtection="1" pivotButton="0" quotePrefix="0" xfId="0">
      <alignment horizontal="right"/>
      <protection locked="0" hidden="0"/>
    </xf>
    <xf numFmtId="169" fontId="8" fillId="3" borderId="23" applyProtection="1" pivotButton="0" quotePrefix="0" xfId="6">
      <protection locked="0" hidden="0"/>
    </xf>
    <xf numFmtId="0" fontId="0" fillId="3" borderId="12" applyAlignment="1" pivotButton="0" quotePrefix="0" xfId="0">
      <alignment horizontal="right"/>
    </xf>
    <xf numFmtId="169" fontId="8" fillId="3" borderId="0" pivotButton="0" quotePrefix="0" xfId="6"/>
    <xf numFmtId="169" fontId="33" fillId="3" borderId="0" applyProtection="1" pivotButton="0" quotePrefix="0" xfId="6">
      <protection locked="0" hidden="0"/>
    </xf>
    <xf numFmtId="0" fontId="50" fillId="3" borderId="23" applyProtection="1" pivotButton="0" quotePrefix="0" xfId="1">
      <protection locked="0" hidden="0"/>
    </xf>
    <xf numFmtId="169" fontId="8" fillId="0" borderId="0" pivotButton="0" quotePrefix="0" xfId="6"/>
    <xf numFmtId="0" fontId="50" fillId="3" borderId="23" applyAlignment="1" applyProtection="1" pivotButton="0" quotePrefix="0" xfId="1">
      <alignment vertical="center"/>
      <protection locked="0" hidden="0"/>
    </xf>
    <xf numFmtId="169" fontId="8" fillId="3" borderId="0" applyAlignment="1" pivotButton="0" quotePrefix="0" xfId="6">
      <alignment horizontal="right"/>
    </xf>
    <xf numFmtId="0" fontId="0" fillId="3" borderId="23" applyProtection="1" pivotButton="0" quotePrefix="0" xfId="0">
      <protection locked="0" hidden="0"/>
    </xf>
    <xf numFmtId="22" fontId="45" fillId="3" borderId="0" applyProtection="1" pivotButton="0" quotePrefix="0" xfId="0">
      <protection locked="0" hidden="0"/>
    </xf>
    <xf numFmtId="0" fontId="0" fillId="3" borderId="45" applyProtection="1" pivotButton="0" quotePrefix="0" xfId="0">
      <protection locked="0" hidden="0"/>
    </xf>
    <xf numFmtId="0" fontId="0" fillId="3" borderId="14" applyProtection="1" pivotButton="0" quotePrefix="0" xfId="0">
      <protection locked="0" hidden="0"/>
    </xf>
    <xf numFmtId="169" fontId="0" fillId="3" borderId="13" applyProtection="1" pivotButton="0" quotePrefix="0" xfId="6">
      <protection locked="0" hidden="0"/>
    </xf>
    <xf numFmtId="0" fontId="0" fillId="3" borderId="32" applyAlignment="1" pivotButton="0" quotePrefix="0" xfId="0">
      <alignment horizontal="right"/>
    </xf>
    <xf numFmtId="169" fontId="8" fillId="3" borderId="21" pivotButton="0" quotePrefix="0" xfId="6"/>
    <xf numFmtId="0" fontId="0" fillId="3" borderId="2" applyAlignment="1" pivotButton="0" quotePrefix="0" xfId="0">
      <alignment horizontal="right"/>
    </xf>
    <xf numFmtId="169" fontId="8" fillId="3" borderId="1" pivotButton="0" quotePrefix="0" xfId="6"/>
    <xf numFmtId="169" fontId="33" fillId="3" borderId="1" applyProtection="1" pivotButton="0" quotePrefix="0" xfId="6">
      <protection locked="0" hidden="0"/>
    </xf>
    <xf numFmtId="0" fontId="0" fillId="3" borderId="12" applyProtection="1" pivotButton="0" quotePrefix="0" xfId="0">
      <protection locked="0" hidden="0"/>
    </xf>
    <xf numFmtId="0" fontId="51" fillId="3" borderId="32" applyAlignment="1" pivotButton="0" quotePrefix="0" xfId="0">
      <alignment horizontal="right"/>
    </xf>
    <xf numFmtId="169" fontId="8" fillId="3" borderId="33" pivotButton="0" quotePrefix="0" xfId="6"/>
    <xf numFmtId="0" fontId="0" fillId="3" borderId="32" applyProtection="1" pivotButton="0" quotePrefix="0" xfId="0">
      <protection locked="0" hidden="0"/>
    </xf>
    <xf numFmtId="0" fontId="0" fillId="3" borderId="1" applyProtection="1" pivotButton="0" quotePrefix="0" xfId="0">
      <protection locked="0" hidden="0"/>
    </xf>
    <xf numFmtId="0" fontId="54" fillId="4" borderId="32" applyAlignment="1" pivotButton="0" quotePrefix="0" xfId="0">
      <alignment horizontal="right"/>
    </xf>
    <xf numFmtId="169" fontId="54" fillId="4" borderId="21" pivotButton="0" quotePrefix="0" xfId="6"/>
    <xf numFmtId="0" fontId="0" fillId="3" borderId="1" pivotButton="0" quotePrefix="0" xfId="0"/>
    <xf numFmtId="0" fontId="0" fillId="3" borderId="30" applyProtection="1" pivotButton="0" quotePrefix="0" xfId="0">
      <protection locked="0" hidden="0"/>
    </xf>
    <xf numFmtId="0" fontId="0" fillId="3" borderId="25" applyProtection="1" pivotButton="0" quotePrefix="0" xfId="0">
      <protection locked="0" hidden="0"/>
    </xf>
    <xf numFmtId="0" fontId="1" fillId="3" borderId="0" applyAlignment="1" applyProtection="1" pivotButton="0" quotePrefix="0" xfId="1">
      <alignment horizontal="center"/>
      <protection locked="0" hidden="0"/>
    </xf>
    <xf numFmtId="168" fontId="55" fillId="5" borderId="20" applyAlignment="1" pivotButton="0" quotePrefix="0" xfId="6">
      <alignment horizontal="center"/>
    </xf>
    <xf numFmtId="169" fontId="55" fillId="5" borderId="20" applyAlignment="1" pivotButton="0" quotePrefix="0" xfId="6">
      <alignment horizontal="center"/>
    </xf>
    <xf numFmtId="169" fontId="55" fillId="5" borderId="21" applyAlignment="1" pivotButton="0" quotePrefix="0" xfId="6">
      <alignment horizontal="center"/>
    </xf>
    <xf numFmtId="0" fontId="1" fillId="3" borderId="25" applyProtection="1" pivotButton="0" quotePrefix="0" xfId="1">
      <protection locked="0" hidden="0"/>
    </xf>
    <xf numFmtId="0" fontId="55" fillId="5" borderId="21" applyProtection="1" pivotButton="0" quotePrefix="0" xfId="1">
      <protection locked="0" hidden="0"/>
    </xf>
    <xf numFmtId="169" fontId="55" fillId="5" borderId="20" applyProtection="1" pivotButton="0" quotePrefix="0" xfId="6">
      <protection locked="0" hidden="0"/>
    </xf>
    <xf numFmtId="169" fontId="1" fillId="3" borderId="25" applyProtection="1" pivotButton="0" quotePrefix="0" xfId="6">
      <protection locked="0" hidden="0"/>
    </xf>
    <xf numFmtId="0" fontId="55" fillId="7" borderId="9" applyAlignment="1" applyProtection="1" pivotButton="0" quotePrefix="0" xfId="1">
      <alignment horizontal="center" wrapText="1"/>
      <protection locked="0" hidden="0"/>
    </xf>
    <xf numFmtId="0" fontId="55" fillId="7" borderId="44" applyAlignment="1" applyProtection="1" pivotButton="0" quotePrefix="0" xfId="1">
      <alignment horizontal="center" wrapText="1"/>
      <protection locked="0" hidden="0"/>
    </xf>
    <xf numFmtId="0" fontId="55" fillId="3" borderId="46" applyAlignment="1" applyProtection="1" pivotButton="0" quotePrefix="0" xfId="1">
      <alignment horizontal="center" wrapText="1"/>
      <protection locked="0" hidden="0"/>
    </xf>
    <xf numFmtId="0" fontId="55" fillId="7" borderId="7" applyAlignment="1" applyProtection="1" pivotButton="0" quotePrefix="0" xfId="1">
      <alignment horizontal="center" wrapText="1"/>
      <protection locked="0" hidden="0"/>
    </xf>
    <xf numFmtId="0" fontId="55" fillId="7" borderId="6" applyAlignment="1" applyProtection="1" pivotButton="0" quotePrefix="0" xfId="1">
      <alignment horizontal="center" wrapText="1"/>
      <protection locked="0" hidden="0"/>
    </xf>
    <xf numFmtId="0" fontId="0" fillId="0" borderId="5" applyProtection="1" pivotButton="0" quotePrefix="0" xfId="0">
      <protection locked="0" hidden="0"/>
    </xf>
    <xf numFmtId="16" fontId="0" fillId="0" borderId="5" applyProtection="1" pivotButton="0" quotePrefix="0" xfId="0">
      <protection locked="0" hidden="0"/>
    </xf>
    <xf numFmtId="169" fontId="0" fillId="0" borderId="5" pivotButton="0" quotePrefix="0" xfId="6"/>
    <xf numFmtId="168" fontId="0" fillId="0" borderId="47" applyProtection="1" pivotButton="0" quotePrefix="0" xfId="6">
      <protection locked="0" hidden="0"/>
    </xf>
    <xf numFmtId="0" fontId="0" fillId="0" borderId="48" applyProtection="1" pivotButton="0" quotePrefix="0" xfId="0">
      <protection locked="0" hidden="0"/>
    </xf>
    <xf numFmtId="0" fontId="0" fillId="0" borderId="13" applyProtection="1" pivotButton="0" quotePrefix="0" xfId="0">
      <protection locked="0" hidden="0"/>
    </xf>
    <xf numFmtId="168" fontId="0" fillId="0" borderId="14" applyProtection="1" pivotButton="0" quotePrefix="0" xfId="6">
      <protection locked="0" hidden="0"/>
    </xf>
    <xf numFmtId="0" fontId="0" fillId="0" borderId="14" applyProtection="1" pivotButton="0" quotePrefix="0" xfId="0">
      <protection locked="0" hidden="0"/>
    </xf>
    <xf numFmtId="0" fontId="0" fillId="0" borderId="47" applyProtection="1" pivotButton="0" quotePrefix="0" xfId="0">
      <protection locked="0" hidden="0"/>
    </xf>
    <xf numFmtId="0" fontId="0" fillId="0" borderId="8" applyProtection="1" pivotButton="0" quotePrefix="0" xfId="0">
      <protection locked="0" hidden="0"/>
    </xf>
    <xf numFmtId="0" fontId="0" fillId="0" borderId="49" applyProtection="1" pivotButton="0" quotePrefix="0" xfId="0">
      <protection locked="0" hidden="0"/>
    </xf>
    <xf numFmtId="0" fontId="0" fillId="0" borderId="42" applyProtection="1" pivotButton="0" quotePrefix="0" xfId="0">
      <protection locked="0" hidden="0"/>
    </xf>
    <xf numFmtId="0" fontId="0" fillId="0" borderId="11" applyProtection="1" pivotButton="0" quotePrefix="0" xfId="0">
      <protection locked="0" hidden="0"/>
    </xf>
    <xf numFmtId="169" fontId="0" fillId="3" borderId="21" applyProtection="1" pivotButton="0" quotePrefix="0" xfId="0">
      <protection locked="0" hidden="0"/>
    </xf>
    <xf numFmtId="169" fontId="0" fillId="0" borderId="47" applyProtection="1" pivotButton="0" quotePrefix="0" xfId="6">
      <protection locked="0" hidden="0"/>
    </xf>
    <xf numFmtId="0" fontId="52" fillId="3" borderId="23" applyProtection="1" pivotButton="0" quotePrefix="0" xfId="1">
      <protection locked="0" hidden="0"/>
    </xf>
    <xf numFmtId="169" fontId="0" fillId="3" borderId="23" applyProtection="1" pivotButton="0" quotePrefix="0" xfId="6">
      <protection locked="0" hidden="0"/>
    </xf>
    <xf numFmtId="0" fontId="3" fillId="3" borderId="35" applyAlignment="1" pivotButton="0" quotePrefix="0" xfId="0">
      <alignment horizontal="right"/>
    </xf>
    <xf numFmtId="169" fontId="3" fillId="3" borderId="3" pivotButton="0" quotePrefix="0" xfId="6"/>
    <xf numFmtId="169" fontId="3" fillId="3" borderId="3" applyProtection="1" pivotButton="0" quotePrefix="0" xfId="6">
      <protection locked="0" hidden="0"/>
    </xf>
    <xf numFmtId="0" fontId="49" fillId="3" borderId="0" applyProtection="1" pivotButton="0" quotePrefix="0" xfId="1">
      <protection locked="0" hidden="0"/>
    </xf>
    <xf numFmtId="0" fontId="50" fillId="3" borderId="0" applyProtection="1" pivotButton="0" quotePrefix="0" xfId="1">
      <protection locked="0" hidden="0"/>
    </xf>
    <xf numFmtId="0" fontId="50" fillId="3" borderId="0" applyAlignment="1" applyProtection="1" pivotButton="0" quotePrefix="0" xfId="1">
      <alignment vertical="center"/>
      <protection locked="0" hidden="0"/>
    </xf>
    <xf numFmtId="9" fontId="0" fillId="3" borderId="20" applyProtection="1" pivotButton="0" quotePrefix="0" xfId="22">
      <protection locked="0" hidden="0"/>
    </xf>
    <xf numFmtId="0" fontId="57" fillId="3" borderId="0" applyAlignment="1" applyProtection="1" pivotButton="0" quotePrefix="0" xfId="0">
      <alignment horizontal="center"/>
      <protection locked="0" hidden="0"/>
    </xf>
    <xf numFmtId="0" fontId="0" fillId="0" borderId="0" applyProtection="1" pivotButton="0" quotePrefix="0" xfId="0">
      <protection locked="0" hidden="0"/>
    </xf>
    <xf numFmtId="0" fontId="42" fillId="3" borderId="0" pivotButton="0" quotePrefix="0" xfId="1"/>
    <xf numFmtId="0" fontId="4" fillId="3" borderId="0" pivotButton="0" quotePrefix="0" xfId="7"/>
    <xf numFmtId="0" fontId="4" fillId="3" borderId="0" applyAlignment="1" pivotButton="0" quotePrefix="0" xfId="7">
      <alignment horizontal="right"/>
    </xf>
    <xf numFmtId="0" fontId="53" fillId="3" borderId="0" applyAlignment="1" pivotButton="0" quotePrefix="0" xfId="1">
      <alignment horizontal="left"/>
    </xf>
    <xf numFmtId="0" fontId="27" fillId="3" borderId="0" pivotButton="0" quotePrefix="0" xfId="0"/>
    <xf numFmtId="0" fontId="41" fillId="7" borderId="9" applyAlignment="1" pivotButton="0" quotePrefix="0" xfId="0">
      <alignment horizontal="center" wrapText="1"/>
    </xf>
    <xf numFmtId="0" fontId="0" fillId="0" borderId="5" pivotButton="0" quotePrefix="0" xfId="0"/>
    <xf numFmtId="0" fontId="0" fillId="3" borderId="2" pivotButton="0" quotePrefix="0" xfId="0"/>
    <xf numFmtId="0" fontId="0" fillId="3" borderId="30" pivotButton="0" quotePrefix="0" xfId="0"/>
    <xf numFmtId="169" fontId="0" fillId="3" borderId="1" pivotButton="0" quotePrefix="0" xfId="6"/>
    <xf numFmtId="0" fontId="0" fillId="3" borderId="0" pivotButton="0" quotePrefix="0" xfId="0"/>
    <xf numFmtId="0" fontId="1" fillId="3" borderId="0" pivotButton="0" quotePrefix="0" xfId="1"/>
    <xf numFmtId="0" fontId="1" fillId="3" borderId="0" applyAlignment="1" pivotButton="0" quotePrefix="0" xfId="1">
      <alignment horizontal="center"/>
    </xf>
    <xf numFmtId="0" fontId="55" fillId="7" borderId="9" applyAlignment="1" pivotButton="0" quotePrefix="0" xfId="1">
      <alignment horizontal="center" wrapText="1"/>
    </xf>
    <xf numFmtId="168" fontId="0" fillId="0" borderId="5" pivotButton="0" quotePrefix="0" xfId="0"/>
    <xf numFmtId="0" fontId="44" fillId="3" borderId="0" pivotButton="0" quotePrefix="0" xfId="0"/>
    <xf numFmtId="0" fontId="46" fillId="3" borderId="35" applyAlignment="1" pivotButton="0" quotePrefix="0" xfId="1">
      <alignment horizontal="left"/>
    </xf>
    <xf numFmtId="0" fontId="0" fillId="3" borderId="3" pivotButton="0" quotePrefix="0" xfId="0"/>
    <xf numFmtId="0" fontId="2" fillId="3" borderId="39" pivotButton="0" quotePrefix="0" xfId="7"/>
    <xf numFmtId="0" fontId="2" fillId="3" borderId="40" pivotButton="0" quotePrefix="0" xfId="7"/>
    <xf numFmtId="0" fontId="47" fillId="3" borderId="3" pivotButton="0" quotePrefix="0" xfId="1"/>
    <xf numFmtId="0" fontId="1" fillId="3" borderId="12" applyAlignment="1" pivotButton="0" quotePrefix="0" xfId="1">
      <alignment horizontal="right"/>
    </xf>
    <xf numFmtId="9" fontId="1" fillId="3" borderId="0" applyAlignment="1" pivotButton="0" quotePrefix="0" xfId="4">
      <alignment horizontal="left"/>
    </xf>
    <xf numFmtId="0" fontId="0" fillId="3" borderId="41" applyAlignment="1" pivotButton="0" quotePrefix="0" xfId="0">
      <alignment horizontal="right"/>
    </xf>
    <xf numFmtId="0" fontId="0" fillId="3" borderId="42" applyAlignment="1" pivotButton="0" quotePrefix="0" xfId="0">
      <alignment horizontal="right"/>
    </xf>
    <xf numFmtId="0" fontId="50" fillId="3" borderId="4" applyAlignment="1" pivotButton="0" quotePrefix="0" xfId="1">
      <alignment horizontal="right"/>
    </xf>
    <xf numFmtId="169" fontId="50" fillId="3" borderId="43" applyAlignment="1" pivotButton="0" quotePrefix="0" xfId="6">
      <alignment horizontal="right"/>
    </xf>
    <xf numFmtId="0" fontId="50" fillId="3" borderId="0" pivotButton="0" quotePrefix="0" xfId="1"/>
    <xf numFmtId="0" fontId="50" fillId="3" borderId="4" applyAlignment="1" pivotButton="0" quotePrefix="0" xfId="1">
      <alignment horizontal="right" vertical="center"/>
    </xf>
    <xf numFmtId="0" fontId="50" fillId="3" borderId="43" applyAlignment="1" pivotButton="0" quotePrefix="0" xfId="1">
      <alignment horizontal="right" vertical="center"/>
    </xf>
    <xf numFmtId="0" fontId="50" fillId="3" borderId="0" applyAlignment="1" pivotButton="0" quotePrefix="0" xfId="1">
      <alignment vertical="center"/>
    </xf>
    <xf numFmtId="0" fontId="0" fillId="3" borderId="4" applyAlignment="1" pivotButton="0" quotePrefix="0" xfId="0">
      <alignment horizontal="right"/>
    </xf>
    <xf numFmtId="0" fontId="0" fillId="3" borderId="43" applyAlignment="1" pivotButton="0" quotePrefix="0" xfId="0">
      <alignment horizontal="right"/>
    </xf>
    <xf numFmtId="0" fontId="0" fillId="3" borderId="44" applyAlignment="1" pivotButton="0" quotePrefix="0" xfId="0">
      <alignment horizontal="right"/>
    </xf>
    <xf numFmtId="0" fontId="0" fillId="3" borderId="7" applyAlignment="1" pivotButton="0" quotePrefix="0" xfId="0">
      <alignment horizontal="right"/>
    </xf>
    <xf numFmtId="169" fontId="51" fillId="3" borderId="21" pivotButton="0" quotePrefix="0" xfId="6"/>
    <xf numFmtId="169" fontId="54" fillId="4" borderId="21" pivotButton="0" quotePrefix="0" xfId="6"/>
    <xf numFmtId="169" fontId="55" fillId="6" borderId="20" applyAlignment="1" pivotButton="0" quotePrefix="0" xfId="6">
      <alignment horizontal="center"/>
    </xf>
    <xf numFmtId="0" fontId="55" fillId="7" borderId="44" applyAlignment="1" pivotButton="0" quotePrefix="0" xfId="1">
      <alignment horizontal="center" wrapText="1"/>
    </xf>
    <xf numFmtId="168" fontId="0" fillId="0" borderId="5" pivotButton="0" quotePrefix="0" xfId="6"/>
    <xf numFmtId="168" fontId="0" fillId="0" borderId="47" pivotButton="0" quotePrefix="0" xfId="6"/>
    <xf numFmtId="168" fontId="0" fillId="0" borderId="47" pivotButton="0" quotePrefix="0" xfId="0"/>
    <xf numFmtId="168" fontId="0" fillId="0" borderId="8" pivotButton="0" quotePrefix="0" xfId="0"/>
    <xf numFmtId="168" fontId="0" fillId="0" borderId="41" pivotButton="0" quotePrefix="0" xfId="0"/>
    <xf numFmtId="0" fontId="0" fillId="0" borderId="47" pivotButton="0" quotePrefix="0" xfId="0"/>
    <xf numFmtId="43" fontId="55" fillId="5" borderId="2" pivotButton="0" quotePrefix="0" xfId="24"/>
    <xf numFmtId="0" fontId="41" fillId="7" borderId="44" applyAlignment="1" pivotButton="0" quotePrefix="0" xfId="0">
      <alignment horizontal="center" wrapText="1"/>
    </xf>
    <xf numFmtId="43" fontId="0" fillId="0" borderId="47" pivotButton="0" quotePrefix="0" xfId="24"/>
    <xf numFmtId="169" fontId="8" fillId="3" borderId="23" pivotButton="0" quotePrefix="0" xfId="6"/>
    <xf numFmtId="169" fontId="8" fillId="0" borderId="23" pivotButton="0" quotePrefix="0" xfId="6"/>
    <xf numFmtId="169" fontId="3" fillId="3" borderId="23" applyAlignment="1" pivotButton="0" quotePrefix="0" xfId="6">
      <alignment horizontal="right"/>
    </xf>
    <xf numFmtId="169" fontId="8" fillId="3" borderId="21" pivotButton="0" quotePrefix="0" xfId="6"/>
    <xf numFmtId="0" fontId="52" fillId="3" borderId="32" applyAlignment="1" pivotButton="0" quotePrefix="0" xfId="0">
      <alignment horizontal="right"/>
    </xf>
    <xf numFmtId="169" fontId="52" fillId="3" borderId="21" pivotButton="0" quotePrefix="0" xfId="6"/>
    <xf numFmtId="169" fontId="55" fillId="5" borderId="21" pivotButton="0" quotePrefix="0" xfId="6"/>
    <xf numFmtId="169" fontId="55" fillId="5" borderId="20" pivotButton="0" quotePrefix="0" xfId="6"/>
    <xf numFmtId="169" fontId="3" fillId="3" borderId="26" pivotButton="0" quotePrefix="0" xfId="6"/>
    <xf numFmtId="169" fontId="33" fillId="3" borderId="23" pivotButton="0" quotePrefix="0" xfId="6"/>
    <xf numFmtId="169" fontId="33" fillId="3" borderId="30" pivotButton="0" quotePrefix="0" xfId="6"/>
    <xf numFmtId="0" fontId="52" fillId="8" borderId="32" applyAlignment="1" applyProtection="1" pivotButton="0" quotePrefix="0" xfId="0">
      <alignment horizontal="right"/>
      <protection locked="0" hidden="0"/>
    </xf>
    <xf numFmtId="169" fontId="52" fillId="8" borderId="20" applyProtection="1" pivotButton="0" quotePrefix="0" xfId="6">
      <protection locked="0" hidden="0"/>
    </xf>
    <xf numFmtId="0" fontId="2" fillId="0" borderId="10" applyAlignment="1" pivotButton="0" quotePrefix="0" xfId="7">
      <alignment horizontal="left"/>
    </xf>
    <xf numFmtId="0" fontId="10" fillId="0" borderId="43" applyAlignment="1" pivotButton="0" quotePrefix="0" xfId="1">
      <alignment horizontal="center"/>
    </xf>
    <xf numFmtId="0" fontId="10" fillId="0" borderId="27" applyAlignment="1" applyProtection="1" pivotButton="0" quotePrefix="0" xfId="1">
      <alignment horizontal="left"/>
      <protection locked="0" hidden="0"/>
    </xf>
    <xf numFmtId="0" fontId="2" fillId="0" borderId="22" applyProtection="1" pivotButton="0" quotePrefix="0" xfId="7">
      <protection locked="0" hidden="0"/>
    </xf>
    <xf numFmtId="173" fontId="2" fillId="0" borderId="6" applyAlignment="1" applyProtection="1" pivotButton="0" quotePrefix="0" xfId="0">
      <alignment horizontal="left"/>
      <protection locked="0" hidden="0"/>
    </xf>
    <xf numFmtId="166" fontId="2" fillId="10" borderId="0" applyAlignment="1" applyProtection="1" pivotButton="0" quotePrefix="0" xfId="7">
      <alignment horizontal="center"/>
      <protection locked="0" hidden="0"/>
    </xf>
    <xf numFmtId="166" fontId="61" fillId="10" borderId="0" applyAlignment="1" applyProtection="1" pivotButton="0" quotePrefix="0" xfId="7">
      <alignment horizontal="center"/>
      <protection locked="0" hidden="0"/>
    </xf>
    <xf numFmtId="0" fontId="4" fillId="10" borderId="38" applyAlignment="1" applyProtection="1" pivotButton="0" quotePrefix="0" xfId="7">
      <alignment horizontal="center"/>
      <protection locked="0" hidden="0"/>
    </xf>
    <xf numFmtId="0" fontId="2" fillId="10" borderId="6" applyAlignment="1" applyProtection="1" pivotButton="0" quotePrefix="1" xfId="7">
      <alignment horizontal="left" indent="1"/>
      <protection locked="0" hidden="0"/>
    </xf>
    <xf numFmtId="168" fontId="2" fillId="10" borderId="28" pivotButton="0" quotePrefix="0" xfId="12"/>
    <xf numFmtId="168" fontId="2" fillId="10" borderId="30" applyAlignment="1" pivotButton="0" quotePrefix="0" xfId="13">
      <alignment horizontal="right"/>
    </xf>
    <xf numFmtId="0" fontId="0" fillId="0" borderId="5" applyAlignment="1" pivotButton="0" quotePrefix="0" xfId="0">
      <alignment horizontal="center"/>
    </xf>
    <xf numFmtId="0" fontId="5" fillId="0" borderId="14" applyProtection="1" pivotButton="0" quotePrefix="0" xfId="5">
      <protection locked="0" hidden="0"/>
    </xf>
    <xf numFmtId="166" fontId="2" fillId="0" borderId="0" applyAlignment="1" applyProtection="1" pivotButton="0" quotePrefix="0" xfId="7">
      <alignment horizontal="center"/>
      <protection locked="0" hidden="0"/>
    </xf>
    <xf numFmtId="0" fontId="63" fillId="0" borderId="0" applyAlignment="1" pivotButton="0" quotePrefix="0" xfId="0">
      <alignment wrapText="1"/>
    </xf>
    <xf numFmtId="168" fontId="2" fillId="0" borderId="0" pivotButton="0" quotePrefix="0" xfId="12"/>
    <xf numFmtId="168" fontId="2" fillId="0" borderId="10" pivotButton="0" quotePrefix="0" xfId="12"/>
    <xf numFmtId="0" fontId="2" fillId="0" borderId="5" applyAlignment="1" applyProtection="1" pivotButton="0" quotePrefix="0" xfId="0">
      <alignment horizontal="left"/>
      <protection locked="0" hidden="0"/>
    </xf>
    <xf numFmtId="0" fontId="2" fillId="0" borderId="5" applyAlignment="1" applyProtection="1" pivotButton="0" quotePrefix="0" xfId="0">
      <alignment horizontal="center" vertical="top"/>
      <protection locked="0" hidden="0"/>
    </xf>
    <xf numFmtId="0" fontId="10" fillId="0" borderId="5" applyAlignment="1" applyProtection="1" pivotButton="0" quotePrefix="0" xfId="1">
      <alignment horizontal="center"/>
      <protection locked="0" hidden="0"/>
    </xf>
    <xf numFmtId="168" fontId="2" fillId="0" borderId="5" applyProtection="1" pivotButton="0" quotePrefix="0" xfId="6">
      <protection locked="0" hidden="0"/>
    </xf>
    <xf numFmtId="168" fontId="2" fillId="0" borderId="5" applyAlignment="1" applyProtection="1" pivotButton="0" quotePrefix="0" xfId="6">
      <alignment horizontal="right"/>
      <protection locked="0" hidden="0"/>
    </xf>
    <xf numFmtId="0" fontId="2" fillId="0" borderId="0" applyProtection="1" pivotButton="0" quotePrefix="0" xfId="0">
      <protection locked="0" hidden="0"/>
    </xf>
    <xf numFmtId="0" fontId="2" fillId="0" borderId="0" applyAlignment="1" applyProtection="1" pivotButton="0" quotePrefix="0" xfId="0">
      <alignment horizontal="center"/>
      <protection locked="0" hidden="0"/>
    </xf>
    <xf numFmtId="0" fontId="4" fillId="0" borderId="6" applyProtection="1" pivotButton="0" quotePrefix="0" xfId="0">
      <protection locked="0" hidden="0"/>
    </xf>
    <xf numFmtId="169" fontId="2" fillId="0" borderId="9" pivotButton="0" quotePrefix="0" xfId="7"/>
    <xf numFmtId="43" fontId="0" fillId="0" borderId="5" applyAlignment="1" pivotButton="0" quotePrefix="0" xfId="9">
      <alignment horizontal="right"/>
    </xf>
    <xf numFmtId="169" fontId="2" fillId="0" borderId="5" pivotButton="0" quotePrefix="0" xfId="7"/>
    <xf numFmtId="0" fontId="2" fillId="13" borderId="22" applyAlignment="1" pivotButton="0" quotePrefix="0" xfId="7">
      <alignment horizontal="center"/>
    </xf>
    <xf numFmtId="0" fontId="2" fillId="13" borderId="10" applyAlignment="1" pivotButton="0" quotePrefix="0" xfId="7">
      <alignment horizontal="left"/>
    </xf>
    <xf numFmtId="0" fontId="10" fillId="13" borderId="27" applyAlignment="1" applyProtection="1" pivotButton="0" quotePrefix="0" xfId="1">
      <alignment horizontal="left"/>
      <protection locked="0" hidden="0"/>
    </xf>
    <xf numFmtId="0" fontId="10" fillId="13" borderId="43" applyAlignment="1" pivotButton="0" quotePrefix="0" xfId="1">
      <alignment horizontal="center"/>
    </xf>
    <xf numFmtId="0" fontId="2" fillId="13" borderId="10" applyAlignment="1" pivotButton="0" quotePrefix="0" xfId="7">
      <alignment horizontal="center"/>
    </xf>
    <xf numFmtId="168" fontId="2" fillId="13" borderId="10" pivotButton="0" quotePrefix="0" xfId="12"/>
    <xf numFmtId="168" fontId="2" fillId="13" borderId="23" applyAlignment="1" pivotButton="0" quotePrefix="0" xfId="12">
      <alignment horizontal="center"/>
    </xf>
    <xf numFmtId="0" fontId="2" fillId="13" borderId="12" applyAlignment="1" pivotButton="0" quotePrefix="0" xfId="7">
      <alignment horizontal="center"/>
    </xf>
    <xf numFmtId="0" fontId="2" fillId="13" borderId="10" applyAlignment="1" applyProtection="1" pivotButton="0" quotePrefix="0" xfId="7">
      <alignment horizontal="center"/>
      <protection locked="0" hidden="0"/>
    </xf>
    <xf numFmtId="167" fontId="0" fillId="13" borderId="10" applyAlignment="1" applyProtection="1" pivotButton="0" quotePrefix="0" xfId="9">
      <alignment horizontal="center"/>
      <protection locked="0" hidden="0"/>
    </xf>
    <xf numFmtId="167" fontId="0" fillId="13" borderId="23" applyAlignment="1" applyProtection="1" pivotButton="0" quotePrefix="0" xfId="9">
      <alignment horizontal="center"/>
      <protection locked="0" hidden="0"/>
    </xf>
    <xf numFmtId="167" fontId="2" fillId="13" borderId="25" applyAlignment="1" pivotButton="0" quotePrefix="0" xfId="9">
      <alignment horizontal="center"/>
    </xf>
    <xf numFmtId="0" fontId="2" fillId="13" borderId="22" applyProtection="1" pivotButton="0" quotePrefix="0" xfId="7">
      <protection locked="0" hidden="0"/>
    </xf>
    <xf numFmtId="0" fontId="2" fillId="13" borderId="0" applyProtection="1" pivotButton="0" quotePrefix="0" xfId="7">
      <protection locked="0" hidden="0"/>
    </xf>
    <xf numFmtId="0" fontId="2" fillId="13" borderId="10" applyProtection="1" pivotButton="0" quotePrefix="0" xfId="7">
      <protection locked="0" hidden="0"/>
    </xf>
    <xf numFmtId="170" fontId="2" fillId="13" borderId="0" applyAlignment="1" applyProtection="1" pivotButton="0" quotePrefix="0" xfId="7">
      <alignment horizontal="center"/>
      <protection locked="0" hidden="0"/>
    </xf>
    <xf numFmtId="0" fontId="10" fillId="13" borderId="27" applyAlignment="1" applyProtection="1" pivotButton="0" quotePrefix="0" xfId="5">
      <alignment horizontal="center"/>
      <protection locked="0" hidden="0"/>
    </xf>
    <xf numFmtId="0" fontId="2" fillId="13" borderId="0" pivotButton="0" quotePrefix="0" xfId="7"/>
    <xf numFmtId="0" fontId="10" fillId="13" borderId="22" applyProtection="1" pivotButton="0" quotePrefix="0" xfId="5">
      <protection locked="0" hidden="0"/>
    </xf>
    <xf numFmtId="166" fontId="10" fillId="13" borderId="10" applyAlignment="1" applyProtection="1" pivotButton="0" quotePrefix="0" xfId="5">
      <alignment horizontal="center"/>
      <protection locked="0" hidden="0"/>
    </xf>
    <xf numFmtId="0" fontId="10" fillId="13" borderId="23" applyProtection="1" pivotButton="0" quotePrefix="0" xfId="5">
      <protection locked="0" hidden="0"/>
    </xf>
    <xf numFmtId="9" fontId="10" fillId="13" borderId="10" applyAlignment="1" applyProtection="1" pivotButton="0" quotePrefix="0" xfId="22">
      <alignment horizontal="center"/>
      <protection locked="0" hidden="0"/>
    </xf>
    <xf numFmtId="10" fontId="39" fillId="13" borderId="10" applyAlignment="1" applyProtection="1" pivotButton="0" quotePrefix="0" xfId="22">
      <alignment horizontal="center"/>
      <protection locked="0" hidden="0"/>
    </xf>
    <xf numFmtId="0" fontId="2" fillId="13" borderId="28" applyAlignment="1" pivotButton="0" quotePrefix="0" xfId="7">
      <alignment horizontal="center"/>
    </xf>
    <xf numFmtId="0" fontId="2" fillId="13" borderId="29" applyAlignment="1" pivotButton="0" quotePrefix="0" xfId="7">
      <alignment horizontal="left"/>
    </xf>
    <xf numFmtId="0" fontId="10" fillId="13" borderId="31" applyAlignment="1" applyProtection="1" pivotButton="0" quotePrefix="0" xfId="1">
      <alignment horizontal="left"/>
      <protection locked="0" hidden="0"/>
    </xf>
    <xf numFmtId="0" fontId="10" fillId="13" borderId="37" applyAlignment="1" pivotButton="0" quotePrefix="0" xfId="1">
      <alignment horizontal="center"/>
    </xf>
    <xf numFmtId="0" fontId="2" fillId="13" borderId="29" applyAlignment="1" pivotButton="0" quotePrefix="0" xfId="7">
      <alignment horizontal="center"/>
    </xf>
    <xf numFmtId="168" fontId="2" fillId="13" borderId="29" pivotButton="0" quotePrefix="0" xfId="12"/>
    <xf numFmtId="168" fontId="2" fillId="13" borderId="30" applyAlignment="1" pivotButton="0" quotePrefix="0" xfId="12">
      <alignment horizontal="center"/>
    </xf>
    <xf numFmtId="0" fontId="2" fillId="13" borderId="2" applyAlignment="1" pivotButton="0" quotePrefix="0" xfId="7">
      <alignment horizontal="center"/>
    </xf>
    <xf numFmtId="0" fontId="2" fillId="13" borderId="29" applyAlignment="1" applyProtection="1" pivotButton="0" quotePrefix="0" xfId="7">
      <alignment horizontal="center"/>
      <protection locked="0" hidden="0"/>
    </xf>
    <xf numFmtId="167" fontId="0" fillId="13" borderId="29" applyAlignment="1" applyProtection="1" pivotButton="0" quotePrefix="0" xfId="9">
      <alignment horizontal="center"/>
      <protection locked="0" hidden="0"/>
    </xf>
    <xf numFmtId="167" fontId="0" fillId="13" borderId="30" applyAlignment="1" applyProtection="1" pivotButton="0" quotePrefix="0" xfId="9">
      <alignment horizontal="center"/>
      <protection locked="0" hidden="0"/>
    </xf>
    <xf numFmtId="167" fontId="2" fillId="13" borderId="18" applyAlignment="1" pivotButton="0" quotePrefix="0" xfId="9">
      <alignment horizontal="center"/>
    </xf>
    <xf numFmtId="0" fontId="2" fillId="13" borderId="28" applyProtection="1" pivotButton="0" quotePrefix="0" xfId="7">
      <protection locked="0" hidden="0"/>
    </xf>
    <xf numFmtId="0" fontId="2" fillId="13" borderId="1" applyProtection="1" pivotButton="0" quotePrefix="0" xfId="7">
      <protection locked="0" hidden="0"/>
    </xf>
    <xf numFmtId="0" fontId="2" fillId="13" borderId="29" applyProtection="1" pivotButton="0" quotePrefix="0" xfId="7">
      <protection locked="0" hidden="0"/>
    </xf>
    <xf numFmtId="170" fontId="2" fillId="13" borderId="1" applyAlignment="1" applyProtection="1" pivotButton="0" quotePrefix="0" xfId="7">
      <alignment horizontal="center"/>
      <protection locked="0" hidden="0"/>
    </xf>
    <xf numFmtId="0" fontId="10" fillId="13" borderId="31" applyAlignment="1" applyProtection="1" pivotButton="0" quotePrefix="0" xfId="5">
      <alignment horizontal="center"/>
      <protection locked="0" hidden="0"/>
    </xf>
    <xf numFmtId="0" fontId="10" fillId="13" borderId="28" applyProtection="1" pivotButton="0" quotePrefix="0" xfId="5">
      <protection locked="0" hidden="0"/>
    </xf>
    <xf numFmtId="166" fontId="10" fillId="13" borderId="29" applyAlignment="1" applyProtection="1" pivotButton="0" quotePrefix="0" xfId="5">
      <alignment horizontal="center"/>
      <protection locked="0" hidden="0"/>
    </xf>
    <xf numFmtId="0" fontId="10" fillId="13" borderId="30" applyProtection="1" pivotButton="0" quotePrefix="0" xfId="5">
      <protection locked="0" hidden="0"/>
    </xf>
    <xf numFmtId="9" fontId="10" fillId="13" borderId="29" applyAlignment="1" applyProtection="1" pivotButton="0" quotePrefix="0" xfId="22">
      <alignment horizontal="center"/>
      <protection locked="0" hidden="0"/>
    </xf>
    <xf numFmtId="10" fontId="39" fillId="13" borderId="29" applyAlignment="1" applyProtection="1" pivotButton="0" quotePrefix="0" xfId="22">
      <alignment horizontal="center"/>
      <protection locked="0" hidden="0"/>
    </xf>
    <xf numFmtId="0" fontId="7" fillId="11" borderId="15" applyAlignment="1" pivotButton="0" quotePrefix="0" xfId="10">
      <alignment horizontal="center" vertical="center" wrapText="1"/>
    </xf>
    <xf numFmtId="0" fontId="7" fillId="11" borderId="17" applyAlignment="1" pivotButton="0" quotePrefix="0" xfId="10">
      <alignment horizontal="center" vertical="center" wrapText="1"/>
    </xf>
    <xf numFmtId="0" fontId="7" fillId="11" borderId="20" applyAlignment="1" pivotButton="0" quotePrefix="0" xfId="10">
      <alignment horizontal="center" vertical="center" wrapText="1"/>
    </xf>
    <xf numFmtId="0" fontId="29" fillId="11" borderId="15" applyAlignment="1" pivotButton="0" quotePrefix="0" xfId="10">
      <alignment horizontal="centerContinuous"/>
    </xf>
    <xf numFmtId="0" fontId="29" fillId="11" borderId="17" applyAlignment="1" pivotButton="0" quotePrefix="0" xfId="10">
      <alignment horizontal="centerContinuous"/>
    </xf>
    <xf numFmtId="0" fontId="29" fillId="11" borderId="21" applyAlignment="1" pivotButton="0" quotePrefix="0" xfId="10">
      <alignment horizontal="centerContinuous"/>
    </xf>
    <xf numFmtId="0" fontId="29" fillId="11" borderId="15" applyAlignment="1" pivotButton="0" quotePrefix="0" xfId="10">
      <alignment horizontal="center" vertical="center" wrapText="1"/>
    </xf>
    <xf numFmtId="0" fontId="29" fillId="11" borderId="17" applyAlignment="1" pivotButton="0" quotePrefix="0" xfId="10">
      <alignment horizontal="center" vertical="center" wrapText="1"/>
    </xf>
    <xf numFmtId="0" fontId="29" fillId="11" borderId="36" applyAlignment="1" pivotButton="0" quotePrefix="0" xfId="10">
      <alignment horizontal="center" vertical="center" wrapText="1"/>
    </xf>
    <xf numFmtId="0" fontId="2" fillId="13" borderId="22" applyAlignment="1" pivotButton="0" quotePrefix="0" xfId="10">
      <alignment horizontal="center"/>
    </xf>
    <xf numFmtId="0" fontId="2" fillId="13" borderId="10" applyAlignment="1" pivotButton="0" quotePrefix="0" xfId="10">
      <alignment horizontal="left"/>
    </xf>
    <xf numFmtId="0" fontId="2" fillId="13" borderId="0" applyAlignment="1" pivotButton="0" quotePrefix="0" xfId="10">
      <alignment horizontal="left"/>
    </xf>
    <xf numFmtId="3" fontId="2" fillId="13" borderId="10" applyAlignment="1" pivotButton="0" quotePrefix="0" xfId="10">
      <alignment horizontal="center"/>
    </xf>
    <xf numFmtId="0" fontId="2" fillId="13" borderId="0" pivotButton="0" quotePrefix="0" xfId="10"/>
    <xf numFmtId="168" fontId="2" fillId="13" borderId="22" pivotButton="0" quotePrefix="0" xfId="12"/>
    <xf numFmtId="168" fontId="2" fillId="13" borderId="23" applyAlignment="1" pivotButton="0" quotePrefix="0" xfId="12">
      <alignment horizontal="right"/>
    </xf>
    <xf numFmtId="168" fontId="2" fillId="13" borderId="27" pivotButton="0" quotePrefix="0" xfId="12"/>
    <xf numFmtId="169" fontId="2" fillId="13" borderId="25" pivotButton="0" quotePrefix="0" xfId="13"/>
    <xf numFmtId="172" fontId="2" fillId="13" borderId="25" applyAlignment="1" pivotButton="0" quotePrefix="0" xfId="7">
      <alignment horizontal="center"/>
    </xf>
    <xf numFmtId="169" fontId="2" fillId="13" borderId="25" applyAlignment="1" pivotButton="0" quotePrefix="0" xfId="7">
      <alignment horizontal="center"/>
    </xf>
    <xf numFmtId="168" fontId="2" fillId="13" borderId="25" pivotButton="0" quotePrefix="0" xfId="13"/>
    <xf numFmtId="10" fontId="2" fillId="13" borderId="25" pivotButton="0" quotePrefix="0" xfId="8"/>
    <xf numFmtId="168" fontId="2" fillId="13" borderId="22" pivotButton="0" quotePrefix="0" xfId="12"/>
    <xf numFmtId="168" fontId="2" fillId="13" borderId="10" pivotButton="0" quotePrefix="0" xfId="12"/>
    <xf numFmtId="168" fontId="2" fillId="13" borderId="0" pivotButton="0" quotePrefix="0" xfId="12"/>
    <xf numFmtId="0" fontId="2" fillId="13" borderId="28" applyAlignment="1" pivotButton="0" quotePrefix="0" xfId="10">
      <alignment horizontal="center"/>
    </xf>
    <xf numFmtId="0" fontId="2" fillId="13" borderId="29" applyAlignment="1" pivotButton="0" quotePrefix="0" xfId="10">
      <alignment horizontal="left"/>
    </xf>
    <xf numFmtId="0" fontId="2" fillId="13" borderId="1" applyAlignment="1" pivotButton="0" quotePrefix="0" xfId="10">
      <alignment horizontal="left"/>
    </xf>
    <xf numFmtId="3" fontId="2" fillId="13" borderId="29" applyAlignment="1" pivotButton="0" quotePrefix="0" xfId="10">
      <alignment horizontal="center"/>
    </xf>
    <xf numFmtId="0" fontId="2" fillId="13" borderId="1" pivotButton="0" quotePrefix="0" xfId="10"/>
    <xf numFmtId="169" fontId="2" fillId="13" borderId="18" pivotButton="0" quotePrefix="0" xfId="13"/>
    <xf numFmtId="172" fontId="2" fillId="13" borderId="18" applyAlignment="1" pivotButton="0" quotePrefix="0" xfId="7">
      <alignment horizontal="center"/>
    </xf>
    <xf numFmtId="169" fontId="2" fillId="13" borderId="18" applyAlignment="1" pivotButton="0" quotePrefix="0" xfId="7">
      <alignment horizontal="center"/>
    </xf>
    <xf numFmtId="168" fontId="2" fillId="13" borderId="18" pivotButton="0" quotePrefix="0" xfId="13"/>
    <xf numFmtId="10" fontId="2" fillId="13" borderId="18" pivotButton="0" quotePrefix="0" xfId="8"/>
    <xf numFmtId="168" fontId="2" fillId="13" borderId="28" pivotButton="0" quotePrefix="0" xfId="12"/>
    <xf numFmtId="168" fontId="2" fillId="13" borderId="29" pivotButton="0" quotePrefix="0" xfId="12"/>
    <xf numFmtId="168" fontId="2" fillId="13" borderId="1" pivotButton="0" quotePrefix="0" xfId="12"/>
    <xf numFmtId="168" fontId="2" fillId="13" borderId="31" pivotButton="0" quotePrefix="0" xfId="12"/>
    <xf numFmtId="0" fontId="30" fillId="0" borderId="14" applyAlignment="1" applyProtection="1" pivotButton="0" quotePrefix="0" xfId="5">
      <alignment horizontal="left" indent="1"/>
      <protection locked="0" hidden="0"/>
    </xf>
    <xf numFmtId="0" fontId="36" fillId="0" borderId="0" applyProtection="1" pivotButton="0" quotePrefix="0" xfId="0">
      <protection locked="0" hidden="0"/>
    </xf>
    <xf numFmtId="0" fontId="34" fillId="0" borderId="0" applyProtection="1" pivotButton="0" quotePrefix="0" xfId="0">
      <protection locked="0" hidden="0"/>
    </xf>
    <xf numFmtId="0" fontId="2" fillId="0" borderId="6" applyAlignment="1" applyProtection="1" pivotButton="0" quotePrefix="0" xfId="0">
      <alignment horizontal="left" indent="1"/>
      <protection locked="0" hidden="0"/>
    </xf>
    <xf numFmtId="0" fontId="6" fillId="0" borderId="14" applyAlignment="1" applyProtection="1" pivotButton="0" quotePrefix="0" xfId="5">
      <alignment horizontal="left" indent="1"/>
      <protection locked="0" hidden="0"/>
    </xf>
    <xf numFmtId="0" fontId="4" fillId="0" borderId="0" applyAlignment="1" applyProtection="1" pivotButton="0" quotePrefix="0" xfId="0">
      <alignment horizontal="left" vertical="center"/>
      <protection locked="0" hidden="0"/>
    </xf>
    <xf numFmtId="168" fontId="2" fillId="13" borderId="25" applyAlignment="1" pivotButton="0" quotePrefix="0" xfId="7">
      <alignment horizontal="right"/>
    </xf>
    <xf numFmtId="168" fontId="2" fillId="0" borderId="25" applyAlignment="1" pivotButton="0" quotePrefix="0" xfId="7">
      <alignment horizontal="right"/>
    </xf>
    <xf numFmtId="168" fontId="2" fillId="13" borderId="18" applyAlignment="1" pivotButton="0" quotePrefix="0" xfId="7">
      <alignment horizontal="right"/>
    </xf>
    <xf numFmtId="168" fontId="36" fillId="0" borderId="0" applyProtection="1" pivotButton="0" quotePrefix="0" xfId="6">
      <protection locked="0" hidden="0"/>
    </xf>
    <xf numFmtId="9" fontId="36" fillId="0" borderId="0" applyProtection="1" pivotButton="0" quotePrefix="0" xfId="0">
      <protection locked="0" hidden="0"/>
    </xf>
    <xf numFmtId="0" fontId="2" fillId="0" borderId="27" applyAlignment="1" applyProtection="1" pivotButton="0" quotePrefix="0" xfId="7">
      <alignment horizontal="center"/>
      <protection locked="0" hidden="0"/>
    </xf>
    <xf numFmtId="0" fontId="2" fillId="13" borderId="27" applyAlignment="1" applyProtection="1" pivotButton="0" quotePrefix="0" xfId="7">
      <alignment horizontal="center"/>
      <protection locked="0" hidden="0"/>
    </xf>
    <xf numFmtId="0" fontId="2" fillId="13" borderId="31" applyAlignment="1" applyProtection="1" pivotButton="0" quotePrefix="0" xfId="7">
      <alignment horizontal="center"/>
      <protection locked="0" hidden="0"/>
    </xf>
    <xf numFmtId="0" fontId="29" fillId="11" borderId="1" applyAlignment="1" pivotButton="0" quotePrefix="0" xfId="10">
      <alignment horizontal="center" vertical="center" wrapText="1"/>
    </xf>
    <xf numFmtId="0" fontId="22" fillId="12" borderId="20" applyAlignment="1" pivotButton="0" quotePrefix="0" xfId="11">
      <alignment horizontal="center" vertical="center" wrapText="1"/>
    </xf>
    <xf numFmtId="0" fontId="2" fillId="0" borderId="5" applyAlignment="1" applyProtection="1" pivotButton="0" quotePrefix="0" xfId="0">
      <alignment horizontal="center"/>
      <protection locked="0" hidden="0"/>
    </xf>
    <xf numFmtId="0" fontId="10" fillId="0" borderId="0" applyAlignment="1" pivotButton="0" quotePrefix="0" xfId="5">
      <alignment horizontal="left" indent="1"/>
    </xf>
    <xf numFmtId="168" fontId="2" fillId="0" borderId="10" pivotButton="0" quotePrefix="0" xfId="6"/>
    <xf numFmtId="168" fontId="2" fillId="13" borderId="10" applyAlignment="1" pivotButton="0" quotePrefix="0" xfId="6">
      <alignment horizontal="center"/>
    </xf>
    <xf numFmtId="168" fontId="2" fillId="0" borderId="10" applyAlignment="1" pivotButton="0" quotePrefix="0" xfId="6">
      <alignment horizontal="center"/>
    </xf>
    <xf numFmtId="168" fontId="2" fillId="13" borderId="29" applyAlignment="1" pivotButton="0" quotePrefix="0" xfId="6">
      <alignment horizontal="center"/>
    </xf>
    <xf numFmtId="0" fontId="2" fillId="3" borderId="0" pivotButton="0" quotePrefix="0" xfId="7"/>
    <xf numFmtId="0" fontId="68" fillId="0" borderId="0" pivotButton="0" quotePrefix="0" xfId="7"/>
    <xf numFmtId="168" fontId="2" fillId="13" borderId="23" pivotButton="0" quotePrefix="0" xfId="12"/>
    <xf numFmtId="168" fontId="2" fillId="0" borderId="23" pivotButton="0" quotePrefix="0" xfId="12"/>
    <xf numFmtId="168" fontId="2" fillId="13" borderId="30" pivotButton="0" quotePrefix="0" xfId="12"/>
    <xf numFmtId="168" fontId="2" fillId="0" borderId="43" pivotButton="0" quotePrefix="0" xfId="12"/>
    <xf numFmtId="168" fontId="2" fillId="13" borderId="43" pivotButton="0" quotePrefix="0" xfId="12"/>
    <xf numFmtId="168" fontId="2" fillId="13" borderId="37" pivotButton="0" quotePrefix="0" xfId="12"/>
    <xf numFmtId="0" fontId="7" fillId="14" borderId="20" applyAlignment="1" pivotButton="0" quotePrefix="0" xfId="10">
      <alignment horizontal="centerContinuous"/>
    </xf>
    <xf numFmtId="0" fontId="7" fillId="15" borderId="19" applyAlignment="1" pivotButton="0" quotePrefix="0" xfId="7">
      <alignment horizontal="center" vertical="center" wrapText="1"/>
    </xf>
    <xf numFmtId="0" fontId="7" fillId="15" borderId="32" applyAlignment="1" pivotButton="0" quotePrefix="0" xfId="10">
      <alignment horizontal="center"/>
    </xf>
    <xf numFmtId="0" fontId="7" fillId="15" borderId="33" applyAlignment="1" pivotButton="0" quotePrefix="0" xfId="10">
      <alignment horizontal="center"/>
    </xf>
    <xf numFmtId="0" fontId="7" fillId="15" borderId="16" applyAlignment="1" pivotButton="0" quotePrefix="0" xfId="10">
      <alignment horizontal="right"/>
    </xf>
    <xf numFmtId="3" fontId="7" fillId="15" borderId="19" applyAlignment="1" pivotButton="0" quotePrefix="0" xfId="10">
      <alignment horizontal="center"/>
    </xf>
    <xf numFmtId="0" fontId="20" fillId="15" borderId="33" pivotButton="0" quotePrefix="0" xfId="10"/>
    <xf numFmtId="168" fontId="7" fillId="15" borderId="15" pivotButton="0" quotePrefix="0" xfId="13"/>
    <xf numFmtId="168" fontId="7" fillId="15" borderId="21" pivotButton="0" quotePrefix="0" xfId="13"/>
    <xf numFmtId="0" fontId="7" fillId="15" borderId="15" applyAlignment="1" pivotButton="0" quotePrefix="0" xfId="10">
      <alignment horizontal="center" vertical="center" wrapText="1"/>
    </xf>
    <xf numFmtId="0" fontId="7" fillId="15" borderId="16" applyAlignment="1" pivotButton="0" quotePrefix="0" xfId="10">
      <alignment horizontal="center" vertical="center" wrapText="1"/>
    </xf>
    <xf numFmtId="0" fontId="7" fillId="15" borderId="34" applyAlignment="1" pivotButton="0" quotePrefix="0" xfId="10">
      <alignment horizontal="center" vertical="center" wrapText="1"/>
    </xf>
    <xf numFmtId="0" fontId="7" fillId="15" borderId="21" applyAlignment="1" pivotButton="0" quotePrefix="0" xfId="10">
      <alignment horizontal="center" vertical="center" wrapText="1"/>
    </xf>
    <xf numFmtId="168" fontId="7" fillId="15" borderId="33" pivotButton="0" quotePrefix="0" xfId="13"/>
    <xf numFmtId="0" fontId="7" fillId="15" borderId="19" applyAlignment="1" pivotButton="0" quotePrefix="0" xfId="10">
      <alignment horizontal="center" vertical="center" wrapText="1"/>
    </xf>
    <xf numFmtId="168" fontId="67" fillId="15" borderId="32" applyAlignment="1" pivotButton="0" quotePrefix="0" xfId="10">
      <alignment horizontal="center"/>
    </xf>
    <xf numFmtId="0" fontId="67" fillId="15" borderId="33" applyAlignment="1" pivotButton="0" quotePrefix="0" xfId="10">
      <alignment horizontal="center"/>
    </xf>
    <xf numFmtId="0" fontId="67" fillId="15" borderId="33" applyAlignment="1" pivotButton="0" quotePrefix="0" xfId="10">
      <alignment horizontal="centerContinuous"/>
    </xf>
    <xf numFmtId="0" fontId="67" fillId="15" borderId="21" applyAlignment="1" pivotButton="0" quotePrefix="0" xfId="10">
      <alignment horizontal="centerContinuous"/>
    </xf>
    <xf numFmtId="168" fontId="7" fillId="15" borderId="17" pivotButton="0" quotePrefix="0" xfId="13"/>
    <xf numFmtId="0" fontId="7" fillId="15" borderId="20" applyAlignment="1" pivotButton="0" quotePrefix="0" xfId="10">
      <alignment horizontal="center" vertical="center" wrapText="1"/>
    </xf>
    <xf numFmtId="168" fontId="7" fillId="15" borderId="28" pivotButton="0" quotePrefix="0" xfId="13"/>
    <xf numFmtId="0" fontId="7" fillId="15" borderId="18" applyAlignment="1" pivotButton="0" quotePrefix="0" xfId="10">
      <alignment horizontal="center" vertical="center" wrapText="1"/>
    </xf>
    <xf numFmtId="0" fontId="69" fillId="0" borderId="0" applyAlignment="1" pivotButton="0" quotePrefix="0" xfId="10">
      <alignment horizontal="right"/>
    </xf>
    <xf numFmtId="0" fontId="7" fillId="15" borderId="15" applyAlignment="1" pivotButton="0" quotePrefix="0" xfId="7">
      <alignment horizontal="center" vertical="center" wrapText="1"/>
    </xf>
    <xf numFmtId="0" fontId="7" fillId="15" borderId="16" applyAlignment="1" applyProtection="1" pivotButton="0" quotePrefix="0" xfId="7">
      <alignment horizontal="center" vertical="center" wrapText="1"/>
      <protection locked="0" hidden="0"/>
    </xf>
    <xf numFmtId="0" fontId="7" fillId="15" borderId="17" applyAlignment="1" pivotButton="0" quotePrefix="0" xfId="7">
      <alignment horizontal="center" vertical="center" wrapText="1"/>
    </xf>
    <xf numFmtId="0" fontId="7" fillId="15" borderId="16" applyAlignment="1" pivotButton="0" quotePrefix="0" xfId="7">
      <alignment horizontal="center" vertical="center" wrapText="1"/>
    </xf>
    <xf numFmtId="0" fontId="7" fillId="15" borderId="20" applyAlignment="1" pivotButton="0" quotePrefix="0" xfId="7">
      <alignment horizontal="center"/>
    </xf>
    <xf numFmtId="0" fontId="7" fillId="15" borderId="15" applyAlignment="1" pivotButton="0" quotePrefix="0" xfId="7">
      <alignment horizontal="centerContinuous" vertical="center"/>
    </xf>
    <xf numFmtId="0" fontId="7" fillId="15" borderId="16" applyAlignment="1" pivotButton="0" quotePrefix="0" xfId="7">
      <alignment horizontal="centerContinuous" vertical="center"/>
    </xf>
    <xf numFmtId="0" fontId="7" fillId="15" borderId="17" applyAlignment="1" pivotButton="0" quotePrefix="0" xfId="7">
      <alignment horizontal="centerContinuous" vertical="center"/>
    </xf>
    <xf numFmtId="0" fontId="7" fillId="15" borderId="21" applyAlignment="1" pivotButton="0" quotePrefix="0" xfId="7">
      <alignment horizontal="centerContinuous" vertical="center"/>
    </xf>
    <xf numFmtId="0" fontId="7" fillId="15" borderId="20" applyAlignment="1" pivotButton="0" quotePrefix="0" xfId="7">
      <alignment horizontal="centerContinuous" vertical="center"/>
    </xf>
    <xf numFmtId="0" fontId="7" fillId="15" borderId="28" applyAlignment="1" pivotButton="0" quotePrefix="0" xfId="7">
      <alignment horizontal="center" vertical="center" wrapText="1"/>
    </xf>
    <xf numFmtId="0" fontId="7" fillId="15" borderId="21" applyAlignment="1" pivotButton="0" quotePrefix="0" xfId="7">
      <alignment horizontal="center" vertical="center" wrapText="1"/>
    </xf>
    <xf numFmtId="0" fontId="7" fillId="15" borderId="18" applyAlignment="1" pivotButton="0" quotePrefix="0" xfId="7">
      <alignment horizontal="center"/>
    </xf>
    <xf numFmtId="0" fontId="7" fillId="15" borderId="20" applyAlignment="1" pivotButton="0" quotePrefix="0" xfId="7">
      <alignment horizontal="center" vertical="center" wrapText="1"/>
    </xf>
    <xf numFmtId="0" fontId="22" fillId="16" borderId="15" applyAlignment="1" pivotButton="0" quotePrefix="0" xfId="11">
      <alignment horizontal="center" vertical="center" wrapText="1"/>
    </xf>
    <xf numFmtId="0" fontId="22" fillId="16" borderId="16" applyAlignment="1" pivotButton="0" quotePrefix="0" xfId="11">
      <alignment horizontal="center" vertical="center" wrapText="1"/>
    </xf>
    <xf numFmtId="0" fontId="22" fillId="16" borderId="16" applyAlignment="1" pivotButton="0" quotePrefix="0" xfId="7">
      <alignment horizontal="center" vertical="center" wrapText="1"/>
    </xf>
    <xf numFmtId="0" fontId="22" fillId="16" borderId="17" applyAlignment="1" pivotButton="0" quotePrefix="0" xfId="11">
      <alignment horizontal="center" vertical="center" wrapText="1"/>
    </xf>
    <xf numFmtId="0" fontId="22" fillId="15" borderId="15" applyAlignment="1" pivotButton="0" quotePrefix="0" xfId="11">
      <alignment horizontal="center" vertical="center" wrapText="1"/>
    </xf>
    <xf numFmtId="0" fontId="22" fillId="15" borderId="16" applyAlignment="1" pivotButton="0" quotePrefix="0" xfId="11">
      <alignment horizontal="center" vertical="center" wrapText="1"/>
    </xf>
    <xf numFmtId="0" fontId="22" fillId="15" borderId="21" applyAlignment="1" pivotButton="0" quotePrefix="0" xfId="11">
      <alignment horizontal="center" vertical="center" wrapText="1"/>
    </xf>
    <xf numFmtId="0" fontId="70" fillId="0" borderId="0" applyAlignment="1" applyProtection="1" pivotButton="0" quotePrefix="0" xfId="0">
      <alignment horizontal="right" vertical="center"/>
      <protection locked="0" hidden="0"/>
    </xf>
    <xf numFmtId="0" fontId="70" fillId="0" borderId="0" applyAlignment="1" applyProtection="1" pivotButton="0" quotePrefix="0" xfId="0">
      <alignment horizontal="right"/>
      <protection locked="0" hidden="0"/>
    </xf>
    <xf numFmtId="0" fontId="70" fillId="0" borderId="0" applyAlignment="1" pivotButton="0" quotePrefix="0" xfId="7">
      <alignment horizontal="right"/>
    </xf>
    <xf numFmtId="0" fontId="71" fillId="0" borderId="0" pivotButton="0" quotePrefix="0" xfId="7"/>
    <xf numFmtId="0" fontId="72" fillId="0" borderId="0" applyAlignment="1" pivotButton="0" quotePrefix="0" xfId="10">
      <alignment horizontal="right"/>
    </xf>
    <xf numFmtId="0" fontId="73" fillId="0" borderId="0" pivotButton="0" quotePrefix="0" xfId="7"/>
    <xf numFmtId="0" fontId="74" fillId="17" borderId="0" applyAlignment="1" pivotButton="0" quotePrefix="0" xfId="7">
      <alignment horizontal="center"/>
    </xf>
    <xf numFmtId="0" fontId="75" fillId="0" borderId="0" pivotButton="0" quotePrefix="0" xfId="10"/>
    <xf numFmtId="0" fontId="7" fillId="0" borderId="1" applyAlignment="1" pivotButton="0" quotePrefix="0" xfId="10">
      <alignment horizontal="centerContinuous"/>
    </xf>
    <xf numFmtId="168" fontId="7" fillId="3" borderId="53" pivotButton="0" quotePrefix="0" xfId="13"/>
    <xf numFmtId="168" fontId="7" fillId="15" borderId="20" pivotButton="0" quotePrefix="0" xfId="6"/>
    <xf numFmtId="0" fontId="7" fillId="15" borderId="17" applyAlignment="1" pivotButton="0" quotePrefix="0" xfId="10">
      <alignment horizontal="center" vertical="center" wrapText="1"/>
    </xf>
    <xf numFmtId="169" fontId="2" fillId="0" borderId="27" pivotButton="0" quotePrefix="0" xfId="12"/>
    <xf numFmtId="169" fontId="2" fillId="13" borderId="27" pivotButton="0" quotePrefix="0" xfId="12"/>
    <xf numFmtId="169" fontId="2" fillId="13" borderId="31" pivotButton="0" quotePrefix="0" xfId="12"/>
    <xf numFmtId="0" fontId="28" fillId="15" borderId="33" applyAlignment="1" pivotButton="0" quotePrefix="0" xfId="10">
      <alignment horizontal="left"/>
    </xf>
    <xf numFmtId="169" fontId="2" fillId="0" borderId="0" pivotButton="0" quotePrefix="0" xfId="0"/>
    <xf numFmtId="0" fontId="59" fillId="18" borderId="5" applyAlignment="1" pivotButton="0" quotePrefix="0" xfId="0">
      <alignment wrapText="1"/>
    </xf>
    <xf numFmtId="0" fontId="5" fillId="0" borderId="10" applyProtection="1" pivotButton="0" quotePrefix="0" xfId="5">
      <protection locked="0" hidden="0"/>
    </xf>
    <xf numFmtId="0" fontId="7" fillId="15" borderId="29" applyAlignment="1" pivotButton="0" quotePrefix="0" xfId="7">
      <alignment horizontal="left" vertical="center" wrapText="1"/>
    </xf>
    <xf numFmtId="0" fontId="76" fillId="15" borderId="36" applyAlignment="1" pivotButton="0" quotePrefix="0" xfId="7">
      <alignment horizontal="center" vertical="center" wrapText="1"/>
    </xf>
    <xf numFmtId="0" fontId="77" fillId="0" borderId="0" pivotButton="0" quotePrefix="0" xfId="7"/>
    <xf numFmtId="0" fontId="2" fillId="0" borderId="22" applyAlignment="1" applyProtection="1" pivotButton="0" quotePrefix="0" xfId="7">
      <alignment horizontal="center"/>
      <protection locked="0" hidden="0"/>
    </xf>
    <xf numFmtId="0" fontId="2" fillId="13" borderId="22" applyAlignment="1" applyProtection="1" pivotButton="0" quotePrefix="0" xfId="7">
      <alignment horizontal="center"/>
      <protection locked="0" hidden="0"/>
    </xf>
    <xf numFmtId="0" fontId="2" fillId="13" borderId="28" applyAlignment="1" applyProtection="1" pivotButton="0" quotePrefix="0" xfId="7">
      <alignment horizontal="center"/>
      <protection locked="0" hidden="0"/>
    </xf>
    <xf numFmtId="165" fontId="78" fillId="0" borderId="0" applyAlignment="1" pivotButton="0" quotePrefix="0" xfId="8">
      <alignment horizontal="center"/>
    </xf>
    <xf numFmtId="0" fontId="7" fillId="20" borderId="15" applyAlignment="1" pivotButton="0" quotePrefix="0" xfId="7">
      <alignment horizontal="centerContinuous" vertical="center"/>
    </xf>
    <xf numFmtId="0" fontId="79" fillId="21" borderId="15" applyAlignment="1" pivotButton="0" quotePrefix="0" xfId="11">
      <alignment horizontal="center" vertical="center" wrapText="1"/>
    </xf>
    <xf numFmtId="0" fontId="79" fillId="21" borderId="19" applyAlignment="1" pivotButton="0" quotePrefix="0" xfId="11">
      <alignment horizontal="center" vertical="center" wrapText="1"/>
    </xf>
    <xf numFmtId="0" fontId="22" fillId="21" borderId="16" applyAlignment="1" pivotButton="0" quotePrefix="0" xfId="11">
      <alignment horizontal="center" vertical="center" wrapText="1"/>
    </xf>
    <xf numFmtId="0" fontId="2" fillId="0" borderId="43" applyProtection="1" pivotButton="0" quotePrefix="0" xfId="7">
      <protection locked="0" hidden="0"/>
    </xf>
    <xf numFmtId="0" fontId="10" fillId="0" borderId="43" applyProtection="1" pivotButton="0" quotePrefix="0" xfId="5">
      <protection locked="0" hidden="0"/>
    </xf>
    <xf numFmtId="0" fontId="2" fillId="13" borderId="43" applyProtection="1" pivotButton="0" quotePrefix="0" xfId="7">
      <protection locked="0" hidden="0"/>
    </xf>
    <xf numFmtId="0" fontId="10" fillId="13" borderId="43" applyProtection="1" pivotButton="0" quotePrefix="0" xfId="5">
      <protection locked="0" hidden="0"/>
    </xf>
    <xf numFmtId="0" fontId="7" fillId="20" borderId="20" applyAlignment="1" pivotButton="0" quotePrefix="0" xfId="7">
      <alignment horizontal="centerContinuous" vertical="center"/>
    </xf>
    <xf numFmtId="0" fontId="22" fillId="21" borderId="17" applyAlignment="1" pivotButton="0" quotePrefix="0" xfId="11">
      <alignment horizontal="center" vertical="center" wrapText="1"/>
    </xf>
    <xf numFmtId="0" fontId="2" fillId="0" borderId="12" applyProtection="1" pivotButton="0" quotePrefix="0" xfId="7">
      <protection locked="0" hidden="0"/>
    </xf>
    <xf numFmtId="0" fontId="2" fillId="13" borderId="12" applyProtection="1" pivotButton="0" quotePrefix="0" xfId="7">
      <protection locked="0" hidden="0"/>
    </xf>
    <xf numFmtId="0" fontId="22" fillId="21" borderId="15" applyAlignment="1" pivotButton="0" quotePrefix="0" xfId="11">
      <alignment horizontal="center" vertical="center" wrapText="1"/>
    </xf>
    <xf numFmtId="0" fontId="2" fillId="0" borderId="23" applyProtection="1" pivotButton="0" quotePrefix="0" xfId="7">
      <protection locked="0" hidden="0"/>
    </xf>
    <xf numFmtId="0" fontId="2" fillId="13" borderId="23" applyProtection="1" pivotButton="0" quotePrefix="0" xfId="7">
      <protection locked="0" hidden="0"/>
    </xf>
    <xf numFmtId="0" fontId="2" fillId="13" borderId="2" applyProtection="1" pivotButton="0" quotePrefix="0" xfId="7">
      <protection locked="0" hidden="0"/>
    </xf>
    <xf numFmtId="0" fontId="2" fillId="13" borderId="37" applyProtection="1" pivotButton="0" quotePrefix="0" xfId="7">
      <protection locked="0" hidden="0"/>
    </xf>
    <xf numFmtId="0" fontId="2" fillId="13" borderId="30" applyProtection="1" pivotButton="0" quotePrefix="0" xfId="7">
      <protection locked="0" hidden="0"/>
    </xf>
    <xf numFmtId="166" fontId="10" fillId="0" borderId="27" applyAlignment="1" applyProtection="1" pivotButton="0" quotePrefix="0" xfId="5">
      <alignment horizontal="center"/>
      <protection locked="0" hidden="0"/>
    </xf>
    <xf numFmtId="166" fontId="10" fillId="13" borderId="27" applyAlignment="1" applyProtection="1" pivotButton="0" quotePrefix="0" xfId="5">
      <alignment horizontal="center"/>
      <protection locked="0" hidden="0"/>
    </xf>
    <xf numFmtId="0" fontId="10" fillId="13" borderId="37" applyProtection="1" pivotButton="0" quotePrefix="0" xfId="5">
      <protection locked="0" hidden="0"/>
    </xf>
    <xf numFmtId="166" fontId="10" fillId="13" borderId="31" applyAlignment="1" applyProtection="1" pivotButton="0" quotePrefix="0" xfId="5">
      <alignment horizontal="center"/>
      <protection locked="0" hidden="0"/>
    </xf>
    <xf numFmtId="166" fontId="2" fillId="0" borderId="54" applyProtection="1" pivotButton="0" quotePrefix="0" xfId="7">
      <protection locked="0" hidden="0"/>
    </xf>
    <xf numFmtId="166" fontId="2" fillId="13" borderId="10" applyProtection="1" pivotButton="0" quotePrefix="0" xfId="7">
      <protection locked="0" hidden="0"/>
    </xf>
    <xf numFmtId="166" fontId="2" fillId="0" borderId="10" applyProtection="1" pivotButton="0" quotePrefix="0" xfId="7">
      <protection locked="0" hidden="0"/>
    </xf>
    <xf numFmtId="166" fontId="2" fillId="13" borderId="29" applyProtection="1" pivotButton="0" quotePrefix="0" xfId="7">
      <protection locked="0" hidden="0"/>
    </xf>
    <xf numFmtId="0" fontId="66" fillId="0" borderId="0" applyAlignment="1" pivotButton="0" quotePrefix="0" xfId="7">
      <alignment horizontal="right"/>
    </xf>
    <xf numFmtId="0" fontId="80" fillId="14" borderId="5" applyAlignment="1" applyProtection="1" pivotButton="0" quotePrefix="0" xfId="1">
      <alignment horizontal="center" wrapText="1"/>
      <protection locked="0" hidden="0"/>
    </xf>
    <xf numFmtId="0" fontId="80" fillId="14" borderId="5" applyAlignment="1" applyProtection="1" pivotButton="0" quotePrefix="0" xfId="1">
      <alignment horizontal="center"/>
      <protection locked="0" hidden="0"/>
    </xf>
    <xf numFmtId="0" fontId="81" fillId="0" borderId="0" applyAlignment="1" pivotButton="0" quotePrefix="0" xfId="0">
      <alignment vertical="center"/>
    </xf>
    <xf numFmtId="0" fontId="80" fillId="15" borderId="17" applyAlignment="1" pivotButton="0" quotePrefix="0" xfId="7">
      <alignment horizontal="left" vertical="center" wrapText="1" indent="1"/>
    </xf>
    <xf numFmtId="0" fontId="80" fillId="15" borderId="15" applyAlignment="1" pivotButton="0" quotePrefix="0" xfId="7">
      <alignment horizontal="center" vertical="center" wrapText="1"/>
    </xf>
    <xf numFmtId="0" fontId="80" fillId="15" borderId="16" applyAlignment="1" applyProtection="1" pivotButton="0" quotePrefix="0" xfId="7">
      <alignment horizontal="left" vertical="center" wrapText="1" indent="8"/>
      <protection locked="0" hidden="0"/>
    </xf>
    <xf numFmtId="0" fontId="80" fillId="15" borderId="19" applyAlignment="1" pivotButton="0" quotePrefix="0" xfId="10">
      <alignment horizontal="center" vertical="center" wrapText="1"/>
    </xf>
    <xf numFmtId="0" fontId="80" fillId="15" borderId="16" applyAlignment="1" pivotButton="0" quotePrefix="0" xfId="7">
      <alignment horizontal="center" vertical="center" wrapText="1"/>
    </xf>
    <xf numFmtId="0" fontId="80" fillId="15" borderId="17" applyAlignment="1" pivotButton="0" quotePrefix="0" xfId="7">
      <alignment horizontal="center" vertical="center" wrapText="1"/>
    </xf>
    <xf numFmtId="167" fontId="7" fillId="15" borderId="24" applyAlignment="1" pivotButton="0" quotePrefix="0" xfId="9">
      <alignment horizontal="center" shrinkToFit="1"/>
    </xf>
    <xf numFmtId="0" fontId="84" fillId="19" borderId="21" applyAlignment="1" pivotButton="0" quotePrefix="0" xfId="11">
      <alignment horizontal="center" vertical="center" wrapText="1"/>
    </xf>
    <xf numFmtId="170" fontId="8" fillId="0" borderId="5" pivotButton="0" quotePrefix="0" xfId="25"/>
    <xf numFmtId="0" fontId="8" fillId="0" borderId="5" pivotButton="0" quotePrefix="0" xfId="25"/>
    <xf numFmtId="14" fontId="3" fillId="5" borderId="0" pivotButton="0" quotePrefix="0" xfId="0"/>
    <xf numFmtId="169" fontId="0" fillId="0" borderId="5" pivotButton="0" quotePrefix="0" xfId="6"/>
    <xf numFmtId="0" fontId="89" fillId="0" borderId="0" pivotButton="0" quotePrefix="0" xfId="0"/>
    <xf numFmtId="0" fontId="85" fillId="0" borderId="0" pivotButton="0" quotePrefix="0" xfId="0"/>
    <xf numFmtId="0" fontId="0" fillId="22" borderId="5" pivotButton="0" quotePrefix="0" xfId="0"/>
    <xf numFmtId="0" fontId="0" fillId="5" borderId="5" pivotButton="0" quotePrefix="0" xfId="0"/>
    <xf numFmtId="0" fontId="86" fillId="5" borderId="5" pivotButton="0" quotePrefix="0" xfId="0"/>
    <xf numFmtId="0" fontId="51" fillId="9" borderId="5" pivotButton="0" quotePrefix="0" xfId="0"/>
    <xf numFmtId="0" fontId="85" fillId="23" borderId="5" pivotButton="0" quotePrefix="0" xfId="0"/>
    <xf numFmtId="0" fontId="0" fillId="23" borderId="5" pivotButton="0" quotePrefix="0" xfId="0"/>
    <xf numFmtId="0" fontId="3" fillId="22" borderId="0" pivotButton="0" quotePrefix="0" xfId="0"/>
    <xf numFmtId="0" fontId="3" fillId="5" borderId="0" pivotButton="0" quotePrefix="0" xfId="0"/>
    <xf numFmtId="0" fontId="3" fillId="9" borderId="0" pivotButton="0" quotePrefix="0" xfId="0"/>
    <xf numFmtId="0" fontId="3" fillId="23" borderId="0" pivotButton="0" quotePrefix="0" xfId="0"/>
    <xf numFmtId="170" fontId="2" fillId="0" borderId="0" applyAlignment="1" applyProtection="1" pivotButton="0" quotePrefix="1" xfId="7">
      <alignment horizontal="center"/>
      <protection locked="0" hidden="0"/>
    </xf>
    <xf numFmtId="0" fontId="10" fillId="0" borderId="55" applyAlignment="1" applyProtection="1" pivotButton="0" quotePrefix="0" xfId="5">
      <alignment horizontal="center"/>
      <protection locked="0" hidden="0"/>
    </xf>
    <xf numFmtId="0" fontId="10" fillId="13" borderId="22" applyAlignment="1" applyProtection="1" pivotButton="0" quotePrefix="0" xfId="5">
      <alignment horizontal="center"/>
      <protection locked="0" hidden="0"/>
    </xf>
    <xf numFmtId="0" fontId="10" fillId="0" borderId="22" applyAlignment="1" applyProtection="1" pivotButton="0" quotePrefix="0" xfId="5">
      <alignment horizontal="center"/>
      <protection locked="0" hidden="0"/>
    </xf>
    <xf numFmtId="0" fontId="10" fillId="13" borderId="28" applyAlignment="1" applyProtection="1" pivotButton="0" quotePrefix="0" xfId="5">
      <alignment horizontal="center"/>
      <protection locked="0" hidden="0"/>
    </xf>
    <xf numFmtId="0" fontId="3" fillId="22" borderId="5" pivotButton="0" quotePrefix="0" xfId="0"/>
    <xf numFmtId="0" fontId="3" fillId="5" borderId="5" pivotButton="0" quotePrefix="0" xfId="0"/>
    <xf numFmtId="0" fontId="3" fillId="9" borderId="5" pivotButton="0" quotePrefix="0" xfId="0"/>
    <xf numFmtId="0" fontId="3" fillId="23" borderId="5" pivotButton="0" quotePrefix="0" xfId="0"/>
    <xf numFmtId="0" fontId="90" fillId="23" borderId="5" pivotButton="0" quotePrefix="0" xfId="0"/>
    <xf numFmtId="0" fontId="51" fillId="5" borderId="5" pivotButton="0" quotePrefix="0" xfId="0"/>
    <xf numFmtId="0" fontId="86" fillId="9" borderId="5" pivotButton="0" quotePrefix="0" xfId="0"/>
    <xf numFmtId="14" fontId="3" fillId="5" borderId="5" pivotButton="0" quotePrefix="0" xfId="0"/>
    <xf numFmtId="0" fontId="51" fillId="24" borderId="5" pivotButton="0" quotePrefix="0" xfId="0"/>
    <xf numFmtId="0" fontId="3" fillId="0" borderId="5" applyAlignment="1" pivotButton="0" quotePrefix="0" xfId="0">
      <alignment horizontal="center" vertical="center"/>
    </xf>
    <xf numFmtId="0" fontId="3" fillId="24" borderId="0" pivotButton="0" quotePrefix="0" xfId="0"/>
    <xf numFmtId="0" fontId="0" fillId="0" borderId="5" pivotButton="0" quotePrefix="0" xfId="25"/>
    <xf numFmtId="14" fontId="0" fillId="0" borderId="5" pivotButton="0" quotePrefix="0" xfId="0"/>
    <xf numFmtId="14" fontId="0" fillId="0" borderId="0" pivotButton="0" quotePrefix="0" xfId="0"/>
    <xf numFmtId="0" fontId="3" fillId="25" borderId="0" pivotButton="0" quotePrefix="0" xfId="0"/>
    <xf numFmtId="0" fontId="2" fillId="0" borderId="8" applyAlignment="1" applyProtection="1" pivotButton="0" quotePrefix="0" xfId="0">
      <alignment horizontal="center"/>
      <protection locked="0" hidden="0"/>
    </xf>
    <xf numFmtId="0" fontId="2" fillId="0" borderId="8" applyAlignment="1" applyProtection="1" pivotButton="0" quotePrefix="0" xfId="0">
      <alignment horizontal="left"/>
      <protection locked="0" hidden="0"/>
    </xf>
    <xf numFmtId="0" fontId="2" fillId="0" borderId="8" applyAlignment="1" applyProtection="1" pivotButton="0" quotePrefix="0" xfId="0">
      <alignment horizontal="center" vertical="top"/>
      <protection locked="0" hidden="0"/>
    </xf>
    <xf numFmtId="0" fontId="10" fillId="0" borderId="8" applyAlignment="1" applyProtection="1" pivotButton="0" quotePrefix="0" xfId="1">
      <alignment horizontal="center"/>
      <protection locked="0" hidden="0"/>
    </xf>
    <xf numFmtId="168" fontId="2" fillId="0" borderId="8" applyProtection="1" pivotButton="0" quotePrefix="0" xfId="6">
      <protection locked="0" hidden="0"/>
    </xf>
    <xf numFmtId="168" fontId="2" fillId="0" borderId="8" applyAlignment="1" applyProtection="1" pivotButton="0" quotePrefix="0" xfId="6">
      <alignment horizontal="right"/>
      <protection locked="0" hidden="0"/>
    </xf>
    <xf numFmtId="9" fontId="66" fillId="3" borderId="41" applyAlignment="1" pivotButton="0" quotePrefix="0" xfId="22">
      <alignment shrinkToFit="1"/>
    </xf>
    <xf numFmtId="168" fontId="65" fillId="3" borderId="41" applyAlignment="1" pivotButton="0" quotePrefix="0" xfId="7">
      <alignment shrinkToFit="1"/>
    </xf>
    <xf numFmtId="0" fontId="80" fillId="15" borderId="29" applyAlignment="1" pivotButton="0" quotePrefix="0" xfId="7">
      <alignment horizontal="center" vertical="center" wrapText="1"/>
    </xf>
    <xf numFmtId="0" fontId="91" fillId="0" borderId="14" applyAlignment="1" applyProtection="1" pivotButton="0" quotePrefix="0" xfId="5">
      <alignment horizontal="left" indent="1"/>
      <protection locked="0" hidden="0"/>
    </xf>
    <xf numFmtId="10" fontId="2" fillId="0" borderId="0" pivotButton="0" quotePrefix="0" xfId="7"/>
    <xf numFmtId="0" fontId="7" fillId="3" borderId="0" pivotButton="0" quotePrefix="0" xfId="7"/>
    <xf numFmtId="0" fontId="20" fillId="3" borderId="0" pivotButton="0" quotePrefix="0" xfId="7"/>
    <xf numFmtId="0" fontId="7" fillId="3" borderId="0" applyAlignment="1" pivotButton="0" quotePrefix="0" xfId="7">
      <alignment horizontal="centerContinuous"/>
    </xf>
    <xf numFmtId="0" fontId="7" fillId="3" borderId="0" applyAlignment="1" pivotButton="0" quotePrefix="0" xfId="7">
      <alignment horizontal="centerContinuous" wrapText="1"/>
    </xf>
    <xf numFmtId="0" fontId="7" fillId="3" borderId="0" applyAlignment="1" pivotButton="0" quotePrefix="0" xfId="7">
      <alignment horizontal="center"/>
    </xf>
    <xf numFmtId="16" fontId="20" fillId="3" borderId="0" applyAlignment="1" pivotButton="0" quotePrefix="1" xfId="7">
      <alignment horizontal="center"/>
    </xf>
    <xf numFmtId="169" fontId="20" fillId="3" borderId="0" pivotButton="0" quotePrefix="0" xfId="12"/>
    <xf numFmtId="168" fontId="20" fillId="3" borderId="0" pivotButton="0" quotePrefix="0" xfId="12"/>
    <xf numFmtId="169" fontId="20" fillId="3" borderId="0" pivotButton="0" quotePrefix="0" xfId="6"/>
    <xf numFmtId="0" fontId="20" fillId="3" borderId="0" applyAlignment="1" pivotButton="0" quotePrefix="1" xfId="7">
      <alignment horizontal="center"/>
    </xf>
    <xf numFmtId="0" fontId="20" fillId="3" borderId="0" applyAlignment="1" pivotButton="0" quotePrefix="0" xfId="7">
      <alignment horizontal="center"/>
    </xf>
    <xf numFmtId="169" fontId="20" fillId="3" borderId="0" pivotButton="0" quotePrefix="0" xfId="7"/>
    <xf numFmtId="168" fontId="20" fillId="3" borderId="0" pivotButton="0" quotePrefix="0" xfId="7"/>
    <xf numFmtId="169" fontId="7" fillId="3" borderId="0" pivotButton="0" quotePrefix="0" xfId="7"/>
    <xf numFmtId="168" fontId="7" fillId="3" borderId="0" pivotButton="0" quotePrefix="0" xfId="7"/>
    <xf numFmtId="0" fontId="7" fillId="14" borderId="32" applyAlignment="1" pivotButton="0" quotePrefix="0" xfId="10">
      <alignment horizontal="center"/>
    </xf>
    <xf numFmtId="0" fontId="7" fillId="14" borderId="21" applyAlignment="1" pivotButton="0" quotePrefix="0" xfId="10">
      <alignment horizontal="center"/>
    </xf>
    <xf numFmtId="0" fontId="7" fillId="14" borderId="50" applyAlignment="1" pivotButton="0" quotePrefix="0" xfId="7">
      <alignment horizontal="center"/>
    </xf>
    <xf numFmtId="0" fontId="7" fillId="14" borderId="51" applyAlignment="1" pivotButton="0" quotePrefix="0" xfId="7">
      <alignment horizontal="center"/>
    </xf>
    <xf numFmtId="0" fontId="7" fillId="14" borderId="52" applyAlignment="1" pivotButton="0" quotePrefix="0" xfId="7">
      <alignment horizontal="center"/>
    </xf>
    <xf numFmtId="0" fontId="7" fillId="14" borderId="33" applyAlignment="1" pivotButton="0" quotePrefix="0" xfId="10">
      <alignment horizontal="center"/>
    </xf>
    <xf numFmtId="0" fontId="58" fillId="9" borderId="0" applyAlignment="1" pivotButton="0" quotePrefix="0" xfId="1">
      <alignment horizontal="center"/>
    </xf>
    <xf numFmtId="0" fontId="42" fillId="3" borderId="32" applyAlignment="1" pivotButton="0" quotePrefix="0" xfId="1">
      <alignment horizontal="center"/>
    </xf>
    <xf numFmtId="0" fontId="42" fillId="3" borderId="21" applyAlignment="1" pivotButton="0" quotePrefix="0" xfId="1">
      <alignment horizontal="center"/>
    </xf>
    <xf numFmtId="0" fontId="42" fillId="3" borderId="32" applyAlignment="1" applyProtection="1" pivotButton="0" quotePrefix="0" xfId="1">
      <alignment horizontal="center"/>
      <protection locked="0" hidden="0"/>
    </xf>
    <xf numFmtId="0" fontId="42" fillId="3" borderId="33" applyAlignment="1" applyProtection="1" pivotButton="0" quotePrefix="0" xfId="1">
      <alignment horizontal="center"/>
      <protection locked="0" hidden="0"/>
    </xf>
    <xf numFmtId="0" fontId="42" fillId="3" borderId="21" applyAlignment="1" applyProtection="1" pivotButton="0" quotePrefix="0" xfId="1">
      <alignment horizontal="center"/>
      <protection locked="0" hidden="0"/>
    </xf>
    <xf numFmtId="169" fontId="51" fillId="3" borderId="33" applyAlignment="1" pivotButton="0" quotePrefix="0" xfId="6">
      <alignment horizontal="center"/>
    </xf>
    <xf numFmtId="169" fontId="51" fillId="3" borderId="21" applyAlignment="1" pivotButton="0" quotePrefix="0" xfId="6">
      <alignment horizontal="center"/>
    </xf>
    <xf numFmtId="0" fontId="41" fillId="5" borderId="32" applyAlignment="1" pivotButton="0" quotePrefix="0" xfId="0">
      <alignment horizontal="center"/>
    </xf>
    <xf numFmtId="0" fontId="41" fillId="5" borderId="33" applyAlignment="1" pivotButton="0" quotePrefix="0" xfId="0">
      <alignment horizontal="center"/>
    </xf>
    <xf numFmtId="0" fontId="41" fillId="5" borderId="21" applyAlignment="1" pivotButton="0" quotePrefix="0" xfId="0">
      <alignment horizontal="center"/>
    </xf>
    <xf numFmtId="0" fontId="41" fillId="6" borderId="32" applyAlignment="1" pivotButton="0" quotePrefix="0" xfId="0">
      <alignment horizontal="center"/>
    </xf>
    <xf numFmtId="0" fontId="41" fillId="6" borderId="21" applyAlignment="1" pivotButton="0" quotePrefix="0" xfId="0">
      <alignment horizontal="center"/>
    </xf>
    <xf numFmtId="0" fontId="41" fillId="5" borderId="32" applyAlignment="1" applyProtection="1" pivotButton="0" quotePrefix="0" xfId="0">
      <alignment horizontal="center"/>
      <protection locked="0" hidden="0"/>
    </xf>
    <xf numFmtId="0" fontId="41" fillId="5" borderId="21" applyAlignment="1" applyProtection="1" pivotButton="0" quotePrefix="0" xfId="0">
      <alignment horizontal="center"/>
      <protection locked="0" hidden="0"/>
    </xf>
    <xf numFmtId="0" fontId="0" fillId="3" borderId="14"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2" fillId="0" borderId="5" pivotButton="0" quotePrefix="0" xfId="0"/>
    <xf numFmtId="0" fontId="92" fillId="0" borderId="9" pivotButton="0" quotePrefix="0" xfId="0"/>
    <xf numFmtId="0" fontId="92" fillId="0" borderId="47" pivotButton="0" quotePrefix="0" xfId="0"/>
    <xf numFmtId="0" fontId="92" fillId="0" borderId="44" pivotButton="0" quotePrefix="0" xfId="0"/>
    <xf numFmtId="0" fontId="0" fillId="22" borderId="13" pivotButton="0" quotePrefix="0" xfId="0"/>
    <xf numFmtId="0" fontId="3" fillId="22" borderId="8" pivotButton="0" quotePrefix="0" xfId="0"/>
    <xf numFmtId="0" fontId="8" fillId="0" borderId="9" pivotButton="0" quotePrefix="0" xfId="25"/>
    <xf numFmtId="0" fontId="93" fillId="0" borderId="56" pivotButton="0" quotePrefix="0" xfId="0"/>
    <xf numFmtId="0" fontId="8" fillId="0" borderId="56" pivotButton="0" quotePrefix="0" xfId="25"/>
    <xf numFmtId="0" fontId="94" fillId="0" borderId="56" pivotButton="0" quotePrefix="0" xfId="0"/>
    <xf numFmtId="173" fontId="2" fillId="0" borderId="6" applyAlignment="1" applyProtection="1" pivotButton="0" quotePrefix="0" xfId="0">
      <alignment horizontal="left"/>
      <protection locked="0" hidden="0"/>
    </xf>
    <xf numFmtId="169" fontId="2" fillId="0" borderId="0" pivotButton="0" quotePrefix="0" xfId="0"/>
    <xf numFmtId="166" fontId="2" fillId="0" borderId="0" applyAlignment="1" applyProtection="1" pivotButton="0" quotePrefix="0" xfId="7">
      <alignment horizontal="center"/>
      <protection locked="0" hidden="0"/>
    </xf>
    <xf numFmtId="166" fontId="2" fillId="10" borderId="0" applyAlignment="1" applyProtection="1" pivotButton="0" quotePrefix="0" xfId="7">
      <alignment horizontal="center"/>
      <protection locked="0" hidden="0"/>
    </xf>
    <xf numFmtId="166" fontId="2" fillId="0" borderId="0" applyAlignment="1" pivotButton="0" quotePrefix="0" xfId="7">
      <alignment horizontal="center"/>
    </xf>
    <xf numFmtId="166" fontId="2" fillId="0" borderId="0" pivotButton="0" quotePrefix="0" xfId="7"/>
    <xf numFmtId="166" fontId="61" fillId="10" borderId="0" applyAlignment="1" applyProtection="1" pivotButton="0" quotePrefix="0" xfId="7">
      <alignment horizontal="center"/>
      <protection locked="0" hidden="0"/>
    </xf>
    <xf numFmtId="167" fontId="7" fillId="15" borderId="24" applyAlignment="1" pivotButton="0" quotePrefix="0" xfId="9">
      <alignment horizontal="center" shrinkToFit="1"/>
    </xf>
    <xf numFmtId="167" fontId="4" fillId="0" borderId="8" applyAlignment="1" pivotButton="0" quotePrefix="0" xfId="9">
      <alignment shrinkToFit="1"/>
    </xf>
    <xf numFmtId="167" fontId="2" fillId="0" borderId="25" applyAlignment="1" pivotButton="0" quotePrefix="0" xfId="9">
      <alignment horizontal="center"/>
    </xf>
    <xf numFmtId="167" fontId="0" fillId="0" borderId="10" applyAlignment="1" applyProtection="1" pivotButton="0" quotePrefix="0" xfId="9">
      <alignment horizontal="center"/>
      <protection locked="0" hidden="0"/>
    </xf>
    <xf numFmtId="167" fontId="0" fillId="0" borderId="23" applyAlignment="1" applyProtection="1" pivotButton="0" quotePrefix="0" xfId="9">
      <alignment horizontal="center"/>
      <protection locked="0" hidden="0"/>
    </xf>
    <xf numFmtId="167" fontId="2" fillId="13" borderId="25" applyAlignment="1" pivotButton="0" quotePrefix="0" xfId="9">
      <alignment horizontal="center"/>
    </xf>
    <xf numFmtId="167" fontId="0" fillId="13" borderId="10" applyAlignment="1" applyProtection="1" pivotButton="0" quotePrefix="0" xfId="9">
      <alignment horizontal="center"/>
      <protection locked="0" hidden="0"/>
    </xf>
    <xf numFmtId="167" fontId="0" fillId="13" borderId="23" applyAlignment="1" applyProtection="1" pivotButton="0" quotePrefix="0" xfId="9">
      <alignment horizontal="center"/>
      <protection locked="0" hidden="0"/>
    </xf>
    <xf numFmtId="167" fontId="2" fillId="13" borderId="18" applyAlignment="1" pivotButton="0" quotePrefix="0" xfId="9">
      <alignment horizontal="center"/>
    </xf>
    <xf numFmtId="167" fontId="0" fillId="13" borderId="29" applyAlignment="1" applyProtection="1" pivotButton="0" quotePrefix="0" xfId="9">
      <alignment horizontal="center"/>
      <protection locked="0" hidden="0"/>
    </xf>
    <xf numFmtId="167" fontId="0" fillId="13" borderId="30" applyAlignment="1" applyProtection="1" pivotButton="0" quotePrefix="0" xfId="9">
      <alignment horizontal="center"/>
      <protection locked="0" hidden="0"/>
    </xf>
    <xf numFmtId="169" fontId="2" fillId="0" borderId="0" pivotButton="0" quotePrefix="0" xfId="7"/>
    <xf numFmtId="0" fontId="7" fillId="14" borderId="20" applyAlignment="1" pivotButton="0" quotePrefix="0" xfId="10">
      <alignment horizontal="center"/>
    </xf>
    <xf numFmtId="0" fontId="0" fillId="0" borderId="33" pivotButton="0" quotePrefix="0" xfId="0"/>
    <xf numFmtId="0" fontId="0" fillId="0" borderId="21" pivotButton="0" quotePrefix="0" xfId="0"/>
    <xf numFmtId="0" fontId="7" fillId="14" borderId="57" applyAlignment="1" pivotButton="0" quotePrefix="0" xfId="7">
      <alignment horizontal="center"/>
    </xf>
    <xf numFmtId="0" fontId="0" fillId="0" borderId="51" pivotButton="0" quotePrefix="0" xfId="0"/>
    <xf numFmtId="0" fontId="0" fillId="0" borderId="52" pivotButton="0" quotePrefix="0" xfId="0"/>
    <xf numFmtId="171" fontId="2" fillId="0" borderId="23" applyAlignment="1" pivotButton="0" quotePrefix="0" xfId="13">
      <alignment horizontal="right"/>
    </xf>
    <xf numFmtId="172" fontId="2" fillId="0" borderId="25" applyAlignment="1" pivotButton="0" quotePrefix="0" xfId="7">
      <alignment horizontal="center"/>
    </xf>
    <xf numFmtId="169" fontId="2" fillId="0" borderId="27" pivotButton="0" quotePrefix="0" xfId="12"/>
    <xf numFmtId="169" fontId="2" fillId="0" borderId="25" pivotButton="0" quotePrefix="0" xfId="13"/>
    <xf numFmtId="169" fontId="2" fillId="0" borderId="25" applyAlignment="1" pivotButton="0" quotePrefix="0" xfId="7">
      <alignment horizontal="center"/>
    </xf>
    <xf numFmtId="169" fontId="4" fillId="0" borderId="0" pivotButton="0" quotePrefix="0" xfId="7"/>
    <xf numFmtId="169" fontId="2" fillId="0" borderId="0" applyAlignment="1" pivotButton="0" quotePrefix="0" xfId="7">
      <alignment wrapText="1"/>
    </xf>
    <xf numFmtId="169" fontId="2" fillId="0" borderId="9" pivotButton="0" quotePrefix="0" xfId="7"/>
    <xf numFmtId="172" fontId="2" fillId="13" borderId="25" applyAlignment="1" pivotButton="0" quotePrefix="0" xfId="7">
      <alignment horizontal="center"/>
    </xf>
    <xf numFmtId="169" fontId="2" fillId="13" borderId="27" pivotButton="0" quotePrefix="0" xfId="12"/>
    <xf numFmtId="169" fontId="2" fillId="13" borderId="25" pivotButton="0" quotePrefix="0" xfId="13"/>
    <xf numFmtId="169" fontId="2" fillId="13" borderId="25" applyAlignment="1" pivotButton="0" quotePrefix="0" xfId="7">
      <alignment horizontal="center"/>
    </xf>
    <xf numFmtId="169" fontId="2" fillId="0" borderId="5" pivotButton="0" quotePrefix="0" xfId="7"/>
    <xf numFmtId="172" fontId="2" fillId="13" borderId="18" applyAlignment="1" pivotButton="0" quotePrefix="0" xfId="7">
      <alignment horizontal="center"/>
    </xf>
    <xf numFmtId="169" fontId="2" fillId="13" borderId="31" pivotButton="0" quotePrefix="0" xfId="12"/>
    <xf numFmtId="169" fontId="2" fillId="13" borderId="18" pivotButton="0" quotePrefix="0" xfId="13"/>
    <xf numFmtId="169" fontId="2" fillId="13" borderId="18" applyAlignment="1" pivotButton="0" quotePrefix="0" xfId="7">
      <alignment horizontal="center"/>
    </xf>
    <xf numFmtId="165" fontId="2" fillId="0" borderId="0" applyAlignment="1" pivotButton="0" quotePrefix="0" xfId="8">
      <alignment horizontal="center"/>
    </xf>
    <xf numFmtId="165" fontId="9" fillId="0" borderId="0" applyAlignment="1" pivotButton="0" quotePrefix="0" xfId="8">
      <alignment horizontal="center"/>
    </xf>
    <xf numFmtId="165" fontId="78" fillId="0" borderId="0" applyAlignment="1" pivotButton="0" quotePrefix="0" xfId="8">
      <alignment horizontal="center"/>
    </xf>
    <xf numFmtId="166" fontId="10" fillId="0" borderId="10" applyAlignment="1" applyProtection="1" pivotButton="0" quotePrefix="0" xfId="5">
      <alignment horizontal="center"/>
      <protection locked="0" hidden="0"/>
    </xf>
    <xf numFmtId="49" fontId="2" fillId="0" borderId="0" applyAlignment="1" applyProtection="1" pivotButton="0" quotePrefix="1" xfId="7">
      <alignment horizontal="center"/>
      <protection locked="0" hidden="0"/>
    </xf>
    <xf numFmtId="166" fontId="2" fillId="0" borderId="54" applyProtection="1" pivotButton="0" quotePrefix="0" xfId="7">
      <protection locked="0" hidden="0"/>
    </xf>
    <xf numFmtId="166" fontId="10" fillId="0" borderId="27" applyAlignment="1" applyProtection="1" pivotButton="0" quotePrefix="0" xfId="5">
      <alignment horizontal="center"/>
      <protection locked="0" hidden="0"/>
    </xf>
    <xf numFmtId="166" fontId="10" fillId="13" borderId="10" applyAlignment="1" applyProtection="1" pivotButton="0" quotePrefix="0" xfId="5">
      <alignment horizontal="center"/>
      <protection locked="0" hidden="0"/>
    </xf>
    <xf numFmtId="49" fontId="2" fillId="13" borderId="0" applyAlignment="1" applyProtection="1" pivotButton="0" quotePrefix="0" xfId="7">
      <alignment horizontal="center"/>
      <protection locked="0" hidden="0"/>
    </xf>
    <xf numFmtId="166" fontId="2" fillId="13" borderId="10" applyProtection="1" pivotButton="0" quotePrefix="0" xfId="7">
      <protection locked="0" hidden="0"/>
    </xf>
    <xf numFmtId="166" fontId="10" fillId="13" borderId="27" applyAlignment="1" applyProtection="1" pivotButton="0" quotePrefix="0" xfId="5">
      <alignment horizontal="center"/>
      <protection locked="0" hidden="0"/>
    </xf>
    <xf numFmtId="49" fontId="2" fillId="0" borderId="0" applyAlignment="1" applyProtection="1" pivotButton="0" quotePrefix="0" xfId="7">
      <alignment horizontal="center"/>
      <protection locked="0" hidden="0"/>
    </xf>
    <xf numFmtId="166" fontId="2" fillId="0" borderId="10" applyProtection="1" pivotButton="0" quotePrefix="0" xfId="7">
      <protection locked="0" hidden="0"/>
    </xf>
    <xf numFmtId="170" fontId="2" fillId="13" borderId="0" applyAlignment="1" applyProtection="1" pivotButton="0" quotePrefix="0" xfId="7">
      <alignment horizontal="center"/>
      <protection locked="0" hidden="0"/>
    </xf>
    <xf numFmtId="170" fontId="2" fillId="0" borderId="0" applyAlignment="1" applyProtection="1" pivotButton="0" quotePrefix="0" xfId="7">
      <alignment horizontal="center"/>
      <protection locked="0" hidden="0"/>
    </xf>
    <xf numFmtId="166" fontId="10" fillId="13" borderId="29" applyAlignment="1" applyProtection="1" pivotButton="0" quotePrefix="0" xfId="5">
      <alignment horizontal="center"/>
      <protection locked="0" hidden="0"/>
    </xf>
    <xf numFmtId="170" fontId="2" fillId="13" borderId="1" applyAlignment="1" applyProtection="1" pivotButton="0" quotePrefix="0" xfId="7">
      <alignment horizontal="center"/>
      <protection locked="0" hidden="0"/>
    </xf>
    <xf numFmtId="166" fontId="2" fillId="13" borderId="29" applyProtection="1" pivotButton="0" quotePrefix="0" xfId="7">
      <protection locked="0" hidden="0"/>
    </xf>
    <xf numFmtId="166" fontId="10" fillId="13" borderId="31" applyAlignment="1" applyProtection="1" pivotButton="0" quotePrefix="0" xfId="5">
      <alignment horizontal="center"/>
      <protection locked="0" hidden="0"/>
    </xf>
    <xf numFmtId="49" fontId="8" fillId="0" borderId="56" pivotButton="0" quotePrefix="0" xfId="25"/>
    <xf numFmtId="170" fontId="8" fillId="0" borderId="5" pivotButton="0" quotePrefix="0" xfId="25"/>
    <xf numFmtId="49" fontId="94" fillId="0" borderId="56" pivotButton="0" quotePrefix="0" xfId="0"/>
    <xf numFmtId="169" fontId="0" fillId="0" borderId="5" pivotButton="0" quotePrefix="0" xfId="6"/>
    <xf numFmtId="0" fontId="42" fillId="3" borderId="20" applyAlignment="1" pivotButton="0" quotePrefix="0" xfId="1">
      <alignment horizontal="center"/>
    </xf>
    <xf numFmtId="0" fontId="42" fillId="3" borderId="20" applyAlignment="1" applyProtection="1" pivotButton="0" quotePrefix="0" xfId="1">
      <alignment horizontal="center"/>
      <protection locked="0" hidden="0"/>
    </xf>
    <xf numFmtId="0" fontId="0" fillId="0" borderId="33" applyProtection="1" pivotButton="0" quotePrefix="0" xfId="0">
      <protection locked="0" hidden="0"/>
    </xf>
    <xf numFmtId="0" fontId="0" fillId="0" borderId="21" applyProtection="1" pivotButton="0" quotePrefix="0" xfId="0">
      <protection locked="0" hidden="0"/>
    </xf>
    <xf numFmtId="169" fontId="8" fillId="3" borderId="23" applyProtection="1" pivotButton="0" quotePrefix="0" xfId="6">
      <protection locked="0" hidden="0"/>
    </xf>
    <xf numFmtId="169" fontId="8" fillId="3" borderId="23" pivotButton="0" quotePrefix="0" xfId="6"/>
    <xf numFmtId="169" fontId="3" fillId="3" borderId="3" pivotButton="0" quotePrefix="0" xfId="6"/>
    <xf numFmtId="169" fontId="3" fillId="3" borderId="3" applyProtection="1" pivotButton="0" quotePrefix="0" xfId="6">
      <protection locked="0" hidden="0"/>
    </xf>
    <xf numFmtId="169" fontId="3" fillId="3" borderId="26" pivotButton="0" quotePrefix="0" xfId="6"/>
    <xf numFmtId="169" fontId="50" fillId="3" borderId="43" applyAlignment="1" pivotButton="0" quotePrefix="0" xfId="6">
      <alignment horizontal="right"/>
    </xf>
    <xf numFmtId="169" fontId="8" fillId="0" borderId="23" pivotButton="0" quotePrefix="0" xfId="6"/>
    <xf numFmtId="169" fontId="8" fillId="3" borderId="0" pivotButton="0" quotePrefix="0" xfId="6"/>
    <xf numFmtId="169" fontId="33" fillId="3" borderId="0" applyProtection="1" pivotButton="0" quotePrefix="0" xfId="6">
      <protection locked="0" hidden="0"/>
    </xf>
    <xf numFmtId="169" fontId="33" fillId="3" borderId="23" pivotButton="0" quotePrefix="0" xfId="6"/>
    <xf numFmtId="169" fontId="3" fillId="3" borderId="23" applyAlignment="1" pivotButton="0" quotePrefix="0" xfId="6">
      <alignment horizontal="right"/>
    </xf>
    <xf numFmtId="169" fontId="8" fillId="0" borderId="0" pivotButton="0" quotePrefix="0" xfId="6"/>
    <xf numFmtId="169" fontId="8" fillId="3" borderId="0" applyAlignment="1" pivotButton="0" quotePrefix="0" xfId="6">
      <alignment horizontal="right"/>
    </xf>
    <xf numFmtId="169" fontId="0" fillId="3" borderId="23" applyProtection="1" pivotButton="0" quotePrefix="0" xfId="6">
      <protection locked="0" hidden="0"/>
    </xf>
    <xf numFmtId="169" fontId="0" fillId="3" borderId="13" applyProtection="1" pivotButton="0" quotePrefix="0" xfId="6">
      <protection locked="0" hidden="0"/>
    </xf>
    <xf numFmtId="169" fontId="8" fillId="3" borderId="21" pivotButton="0" quotePrefix="0" xfId="6"/>
    <xf numFmtId="169" fontId="8" fillId="3" borderId="1" pivotButton="0" quotePrefix="0" xfId="6"/>
    <xf numFmtId="169" fontId="33" fillId="3" borderId="1" applyProtection="1" pivotButton="0" quotePrefix="0" xfId="6">
      <protection locked="0" hidden="0"/>
    </xf>
    <xf numFmtId="169" fontId="33" fillId="3" borderId="30" pivotButton="0" quotePrefix="0" xfId="6"/>
    <xf numFmtId="169" fontId="51" fillId="3" borderId="21" pivotButton="0" quotePrefix="0" xfId="6"/>
    <xf numFmtId="169" fontId="52" fillId="8" borderId="20" applyProtection="1" pivotButton="0" quotePrefix="0" xfId="6">
      <protection locked="0" hidden="0"/>
    </xf>
    <xf numFmtId="169" fontId="8" fillId="3" borderId="33" pivotButton="0" quotePrefix="0" xfId="6"/>
    <xf numFmtId="169" fontId="51" fillId="3" borderId="21" applyAlignment="1" pivotButton="0" quotePrefix="0" xfId="6">
      <alignment horizontal="center"/>
    </xf>
    <xf numFmtId="169" fontId="0" fillId="3" borderId="21" applyProtection="1" pivotButton="0" quotePrefix="0" xfId="0">
      <protection locked="0" hidden="0"/>
    </xf>
    <xf numFmtId="169" fontId="52" fillId="3" borderId="21" pivotButton="0" quotePrefix="0" xfId="6"/>
    <xf numFmtId="169" fontId="0" fillId="3" borderId="1" pivotButton="0" quotePrefix="0" xfId="6"/>
    <xf numFmtId="169" fontId="54" fillId="4" borderId="21" pivotButton="0" quotePrefix="0" xfId="6"/>
    <xf numFmtId="0" fontId="41" fillId="5" borderId="20" applyAlignment="1" pivotButton="0" quotePrefix="0" xfId="0">
      <alignment horizontal="center"/>
    </xf>
    <xf numFmtId="0" fontId="41" fillId="6" borderId="20" applyAlignment="1" pivotButton="0" quotePrefix="0" xfId="0">
      <alignment horizontal="center"/>
    </xf>
    <xf numFmtId="0" fontId="41" fillId="5" borderId="20" applyAlignment="1" applyProtection="1" pivotButton="0" quotePrefix="0" xfId="0">
      <alignment horizontal="center"/>
      <protection locked="0" hidden="0"/>
    </xf>
    <xf numFmtId="169" fontId="55" fillId="5" borderId="20" applyAlignment="1" pivotButton="0" quotePrefix="0" xfId="6">
      <alignment horizontal="center"/>
    </xf>
    <xf numFmtId="169" fontId="55" fillId="5" borderId="21" applyAlignment="1" pivotButton="0" quotePrefix="0" xfId="6">
      <alignment horizontal="center"/>
    </xf>
    <xf numFmtId="169" fontId="55" fillId="6" borderId="20" applyAlignment="1" pivotButton="0" quotePrefix="0" xfId="6">
      <alignment horizontal="center"/>
    </xf>
    <xf numFmtId="169" fontId="55" fillId="5" borderId="20" applyProtection="1" pivotButton="0" quotePrefix="0" xfId="6">
      <protection locked="0" hidden="0"/>
    </xf>
    <xf numFmtId="169" fontId="1" fillId="3" borderId="25" applyProtection="1" pivotButton="0" quotePrefix="0" xfId="6">
      <protection locked="0" hidden="0"/>
    </xf>
    <xf numFmtId="169" fontId="55" fillId="5" borderId="21" pivotButton="0" quotePrefix="0" xfId="6"/>
    <xf numFmtId="169" fontId="55" fillId="5" borderId="20" pivotButton="0" quotePrefix="0" xfId="6"/>
    <xf numFmtId="169" fontId="0" fillId="0" borderId="47" applyProtection="1" pivotButton="0" quotePrefix="0" xfId="6">
      <protection locked="0" hidden="0"/>
    </xf>
    <xf numFmtId="169" fontId="20" fillId="3" borderId="0" pivotButton="0" quotePrefix="0" xfId="12"/>
    <xf numFmtId="169" fontId="20" fillId="3" borderId="0" pivotButton="0" quotePrefix="0" xfId="6"/>
    <xf numFmtId="169" fontId="20" fillId="3" borderId="0" pivotButton="0" quotePrefix="0" xfId="7"/>
    <xf numFmtId="169" fontId="7" fillId="3" borderId="0" pivotButton="0" quotePrefix="0" xfId="7"/>
    <xf numFmtId="164" fontId="0" fillId="0" borderId="0" pivotButton="0" quotePrefix="0" xfId="0"/>
  </cellXfs>
  <cellStyles count="29">
    <cellStyle name="Normal" xfId="0" builtinId="0"/>
    <cellStyle name="Normal 2" xfId="1"/>
    <cellStyle name="Currency 2" xfId="2"/>
    <cellStyle name="Comma 2" xfId="3"/>
    <cellStyle name="Percent 2" xfId="4"/>
    <cellStyle name="Hyperlink" xfId="5" builtinId="8"/>
    <cellStyle name="Currency" xfId="6" builtinId="4"/>
    <cellStyle name="Normal 3" xfId="7"/>
    <cellStyle name="Percent 3" xfId="8"/>
    <cellStyle name="Comma 3" xfId="9"/>
    <cellStyle name="Normal 3 2" xfId="10"/>
    <cellStyle name="Normal_Sheet1" xfId="11"/>
    <cellStyle name="Currency 3" xfId="12"/>
    <cellStyle name="Currency 2 2" xfId="13"/>
    <cellStyle name="Normal 3 3" xfId="14"/>
    <cellStyle name="Comma 3 2" xfId="15"/>
    <cellStyle name="Normal 4" xfId="16"/>
    <cellStyle name="Hyperlink 2" xfId="17"/>
    <cellStyle name="Currency 3 2" xfId="18"/>
    <cellStyle name="Normal 3 4" xfId="19"/>
    <cellStyle name="Currency 3 3" xfId="20"/>
    <cellStyle name="Comma 3 2 2" xfId="21"/>
    <cellStyle name="Percent" xfId="22" builtinId="5"/>
    <cellStyle name="Normal 5" xfId="23"/>
    <cellStyle name="Comma" xfId="24" builtinId="3"/>
    <cellStyle name="Normal 7" xfId="25"/>
    <cellStyle name="Hyperlink 2 2" xfId="26"/>
    <cellStyle name="Currency 4" xfId="27"/>
    <cellStyle name="Percent 4" xfId="28"/>
  </cellStyles>
  <dxfs count="87">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medium">
          <color indexed="64"/>
        </left>
        <right style="medium">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medium">
          <color indexed="64"/>
        </left>
        <right style="medium">
          <color indexed="64"/>
        </right>
        <top style="thin">
          <color indexed="64"/>
        </top>
        <bottom style="thin">
          <color indexed="64"/>
        </bottom>
        <vertical/>
        <horizontal style="thin">
          <color indexed="64"/>
        </horizontal>
      </border>
      <protection locked="0" hidden="0"/>
    </dxf>
    <dxf>
      <numFmt numFmtId="35" formatCode="_(* #,##0.00_);_(* \(#,##0.00\);_(* &quot;-&quot;??_);_(@_)"/>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medium">
          <color indexed="64"/>
        </left>
        <right style="medium">
          <color indexed="64"/>
        </right>
        <top style="thin">
          <color indexed="64"/>
        </top>
        <bottom style="thin">
          <color indexed="64"/>
        </bottom>
        <vertical/>
        <horizontal style="thin">
          <color indexed="64"/>
        </horizontal>
      </border>
      <protection locked="0" hidden="0"/>
    </dxf>
    <dxf>
      <numFmt numFmtId="168" formatCode="_(&quot;$&quot;* #,##0_);_(&quot;$&quot;* \(#,##0\);_(&quot;$&quot;* &quot;-&quot;??_);_(@_)"/>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8" formatCode="_(&quot;$&quot;* #,##0_);_(&quot;$&quot;* \(#,##0\);_(&quot;$&quot;* &quot;-&quot;??_);_(@_)"/>
      <border>
        <left style="thin">
          <color indexed="64"/>
        </left>
        <right style="thin">
          <color indexed="64"/>
        </right>
        <top style="thin">
          <color indexed="64"/>
        </top>
        <bottom style="thin">
          <color indexed="64"/>
        </bottom>
        <vertical/>
        <horizontal/>
      </border>
      <protection locked="1" hidden="0"/>
    </dxf>
    <dxf>
      <numFmt numFmtId="168" formatCode="_(&quot;$&quot;* #,##0_);_(&quot;$&quot;* \(#,##0\);_(&quot;$&quot;* &quot;-&quot;??_);_(@_)"/>
      <border>
        <left style="thin">
          <color indexed="64"/>
        </left>
        <right style="thin">
          <color indexed="64"/>
        </right>
        <top style="thin">
          <color indexed="64"/>
        </top>
        <bottom style="thin">
          <color indexed="64"/>
        </bottom>
        <vertical/>
        <horizontal/>
      </border>
      <protection locked="1" hidden="0"/>
    </dxf>
    <dxf>
      <numFmt numFmtId="34" formatCode="_(&quot;$&quot;* #,##0.00_);_(&quot;$&quot;* \(#,##0.00\);_(&quot;$&quot;* &quot;-&quot;??_);_(@_)"/>
      <border>
        <left style="thin">
          <color indexed="64"/>
        </left>
        <right style="thin">
          <color indexed="64"/>
        </right>
        <top style="thin">
          <color indexed="64"/>
        </top>
        <bottom style="thin">
          <color indexed="64"/>
        </bottom>
        <vertical/>
        <horizontal/>
      </border>
      <protection locked="1" hidden="0"/>
    </dxf>
    <dxf>
      <numFmt numFmtId="34" formatCode="_(&quot;$&quot;* #,##0.00_);_(&quot;$&quot;* \(#,##0.00\);_(&quot;$&quot;* &quot;-&quot;??_);_(@_)"/>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border>
        <left style="thin">
          <color indexed="64"/>
        </left>
        <right style="thin">
          <color indexed="64"/>
        </right>
        <top style="thin">
          <color indexed="64"/>
        </top>
        <bottom style="thin">
          <color indexed="64"/>
        </bottom>
        <vertical/>
        <horizontal/>
      </border>
      <protection locked="1" hidden="0"/>
    </dxf>
    <dxf>
      <numFmt numFmtId="0" formatCode="General"/>
      <border>
        <left/>
        <right style="thin">
          <color indexed="64"/>
        </right>
        <top style="thin">
          <color indexed="64"/>
        </top>
        <bottom style="thin">
          <color indexed="64"/>
        </bottom>
        <vertical style="thin">
          <color indexed="64"/>
        </vertical>
        <horizontal style="thin">
          <color indexed="64"/>
        </horizontal>
      </border>
      <protection locked="1" hidden="0"/>
    </dxf>
    <dxf>
      <border>
        <left style="thin">
          <color indexed="64"/>
        </left>
        <right style="thin">
          <color indexed="64"/>
        </right>
        <top/>
        <bottom/>
        <vertical style="thin">
          <color indexed="64"/>
        </vertical>
        <horizontal style="thin">
          <color indexed="64"/>
        </horizontal>
      </border>
    </dxf>
    <dxf>
      <font>
        <name val="Calibri"/>
        <family val="2"/>
        <strike val="0"/>
        <outline val="0"/>
        <shadow val="0"/>
        <condense val="0"/>
        <color auto="1"/>
        <extend val="0"/>
        <sz val="10"/>
        <vertAlign val="baseline"/>
        <scheme val="minor"/>
      </font>
      <numFmt numFmtId="167" formatCode="m/d/yy;@"/>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numFmt numFmtId="167" formatCode="m/d/yy;@"/>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rgb="FFFF0000"/>
        <extend val="0"/>
        <sz val="10"/>
        <vertAlign val="baseline"/>
        <scheme val="minor"/>
      </font>
      <numFmt numFmtId="14" formatCode="0.00%"/>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numFmt numFmtId="167" formatCode="m/d/yy;@"/>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numFmt numFmtId="167" formatCode="m/d/yy;@"/>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numFmt numFmtId="167" formatCode="m/d/yy;@"/>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numFmt numFmtId="0" formatCode="General"/>
      <fill>
        <patternFill patternType="solid">
          <fgColor indexed="64"/>
          <bgColor theme="0" tint="-0.0499893185216834"/>
        </patternFill>
      </fill>
      <alignment horizontal="center" vertical="bottom"/>
      <border>
        <left style="medium">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fill>
        <patternFill patternType="solid">
          <fgColor indexed="64"/>
          <bgColor theme="0" tint="-0.0499893185216834"/>
        </patternFill>
      </fill>
      <alignment horizontal="center" vertical="bottom"/>
      <border>
        <left style="thin">
          <color indexed="64"/>
        </left>
        <right style="medium">
          <color indexed="64"/>
        </right>
        <top/>
        <bottom/>
        <vertical/>
        <horizontal/>
      </border>
      <protection locked="0" hidden="0"/>
    </dxf>
    <dxf>
      <fill>
        <patternFill patternType="solid">
          <fgColor indexed="64"/>
          <bgColor theme="0" tint="-0.0499893185216834"/>
        </patternFill>
      </fill>
      <protection locked="0" hidden="0"/>
    </dxf>
    <dxf>
      <fill>
        <patternFill patternType="solid">
          <fgColor indexed="64"/>
          <bgColor theme="0" tint="-0.0499893185216834"/>
        </patternFill>
      </fill>
      <border>
        <left style="thin">
          <color indexed="64"/>
        </left>
        <right style="thin">
          <color indexed="64"/>
        </right>
        <top/>
        <bottom/>
        <vertical/>
        <horizontal/>
      </border>
      <protection locked="0" hidden="0"/>
    </dxf>
    <dxf>
      <fill>
        <patternFill patternType="solid">
          <fgColor indexed="64"/>
          <bgColor theme="0" tint="-0.0499893185216834"/>
        </patternFill>
      </fill>
      <border>
        <left style="thin">
          <color indexed="64"/>
        </left>
        <right style="thin">
          <color indexed="64"/>
        </right>
        <top/>
        <bottom/>
        <vertical/>
        <horizontal/>
      </border>
      <protection locked="0" hidden="0"/>
    </dxf>
    <dxf>
      <fill>
        <patternFill patternType="solid">
          <fgColor indexed="64"/>
          <bgColor theme="0" tint="-0.0499893185216834"/>
        </patternFill>
      </fill>
      <border>
        <left style="thin">
          <color indexed="64"/>
        </left>
        <right style="thin">
          <color indexed="64"/>
        </right>
        <top/>
        <bottom/>
        <vertical/>
        <horizontal/>
      </border>
      <protection locked="0" hidden="0"/>
    </dxf>
    <dxf>
      <fill>
        <patternFill patternType="solid">
          <fgColor indexed="64"/>
          <bgColor theme="0" tint="-0.0499893185216834"/>
        </patternFill>
      </fill>
      <border>
        <left style="thin">
          <color indexed="64"/>
        </left>
        <right style="thin">
          <color indexed="64"/>
        </right>
        <top/>
        <bottom/>
        <vertical/>
        <horizontal/>
      </border>
      <protection locked="0" hidden="0"/>
    </dxf>
    <dxf>
      <numFmt numFmtId="169" formatCode="00000"/>
      <fill>
        <patternFill patternType="solid">
          <fgColor indexed="64"/>
          <bgColor theme="0" tint="-0.0499893185216834"/>
        </patternFill>
      </fill>
      <alignment horizontal="center" vertical="bottom"/>
      <protection locked="0" hidden="0"/>
    </dxf>
    <dxf>
      <fill>
        <patternFill patternType="solid">
          <fgColor indexed="64"/>
          <bgColor theme="0" tint="-0.0499893185216834"/>
        </patternFill>
      </fill>
      <border>
        <left style="thin">
          <color indexed="64"/>
        </left>
        <right style="thin">
          <color indexed="64"/>
        </right>
        <top/>
        <bottom/>
        <vertical/>
        <horizontal/>
      </border>
      <protection locked="0" hidden="0"/>
    </dxf>
    <dxf>
      <fill>
        <patternFill patternType="solid">
          <fgColor indexed="64"/>
          <bgColor theme="0" tint="-0.0499893185216834"/>
        </patternFill>
      </fill>
      <protection locked="0" hidden="0"/>
    </dxf>
    <dxf>
      <fill>
        <patternFill patternType="solid">
          <fgColor indexed="64"/>
          <bgColor theme="0" tint="-0.0499893185216834"/>
        </patternFill>
      </fill>
      <border>
        <left style="thin">
          <color indexed="64"/>
        </left>
        <right style="thin">
          <color indexed="64"/>
        </right>
        <top/>
        <bottom/>
        <vertical/>
        <horizontal/>
      </border>
      <protection locked="0" hidden="0"/>
    </dxf>
    <dxf>
      <fill>
        <patternFill patternType="solid">
          <fgColor indexed="64"/>
          <bgColor theme="0" tint="-0.0499893185216834"/>
        </patternFill>
      </fill>
      <protection locked="0" hidden="0"/>
    </dxf>
    <dxf>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ill>
        <patternFill patternType="solid">
          <fgColor indexed="64"/>
          <bgColor theme="0" tint="-0.0499893185216834"/>
        </patternFill>
      </fill>
      <border>
        <left style="medium">
          <color indexed="64"/>
        </left>
        <right style="thin">
          <color indexed="64"/>
        </right>
        <top/>
        <bottom/>
        <vertical/>
        <horizontal/>
      </border>
      <protection locked="0" hidden="0"/>
    </dxf>
    <dxf>
      <fill>
        <patternFill patternType="solid">
          <fgColor indexed="64"/>
          <bgColor theme="0" tint="-0.0499893185216834"/>
        </patternFill>
      </fill>
      <alignment horizontal="center" vertical="bottom"/>
      <border>
        <left style="medium">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fill>
        <patternFill patternType="solid">
          <fgColor indexed="64"/>
          <bgColor theme="0" tint="-0.0499893185216834"/>
        </patternFill>
      </fill>
      <border>
        <left style="medium">
          <color indexed="64"/>
        </left>
        <right style="thin">
          <color indexed="64"/>
        </right>
        <top/>
        <bottom/>
        <vertical/>
        <horizontal/>
      </border>
      <protection locked="0" hidden="0"/>
    </dxf>
    <dxf>
      <font>
        <name val="Calibri"/>
        <family val="2"/>
        <strike val="0"/>
        <outline val="0"/>
        <shadow val="0"/>
        <condense val="0"/>
        <color auto="1"/>
        <extend val="0"/>
        <sz val="10"/>
        <vertAlign val="baseline"/>
        <scheme val="minor"/>
      </font>
      <numFmt numFmtId="167" formatCode="m/d/yy;@"/>
      <fill>
        <patternFill patternType="solid">
          <fgColor indexed="64"/>
          <bgColor theme="0" tint="-0.0499893185216834"/>
        </patternFill>
      </fill>
      <alignment horizontal="center" vertical="bottom"/>
      <border>
        <left style="thin">
          <color indexed="64"/>
        </left>
        <right style="thin">
          <color indexed="64"/>
        </right>
        <top/>
        <bottom/>
        <vertical/>
        <horizontal/>
      </border>
      <protection locked="0" hidden="0"/>
    </dxf>
    <dxf>
      <fill>
        <patternFill patternType="solid">
          <fgColor indexed="64"/>
          <bgColor theme="0" tint="-0.0499893185216834"/>
        </patternFill>
      </fill>
      <alignment horizontal="center" vertical="bottom"/>
      <border>
        <left style="thin">
          <color indexed="64"/>
        </left>
        <right style="thin">
          <color indexed="64"/>
        </right>
        <top/>
        <bottom/>
        <vertical/>
        <horizontal/>
      </border>
    </dxf>
    <dxf>
      <fill>
        <patternFill patternType="solid">
          <fgColor indexed="64"/>
          <bgColor theme="0" tint="-0.0499893185216834"/>
        </patternFill>
      </fill>
      <alignment horizontal="center" vertical="bottom"/>
      <border>
        <left style="thin">
          <color indexed="64"/>
        </left>
        <right style="thin">
          <color indexed="64"/>
        </right>
        <top/>
        <bottom/>
        <vertical/>
        <horizontal/>
      </border>
    </dxf>
    <dxf>
      <font>
        <name val="Calibri"/>
        <family val="2"/>
        <strike val="0"/>
        <outline val="0"/>
        <shadow val="0"/>
        <condense val="0"/>
        <color auto="1"/>
        <extend val="0"/>
        <sz val="10"/>
        <vertAlign val="baseline"/>
        <scheme val="minor"/>
      </font>
      <fill>
        <patternFill patternType="solid">
          <fgColor indexed="64"/>
          <bgColor theme="0" tint="-0.0499893185216834"/>
        </patternFill>
      </fill>
      <alignment horizontal="center" vertical="bottom"/>
      <border>
        <left/>
        <right style="thin">
          <color indexed="64"/>
        </right>
        <top/>
        <bottom/>
        <vertical/>
        <horizontal/>
      </border>
    </dxf>
    <dxf>
      <font>
        <name val="Calibri"/>
        <family val="2"/>
        <strike val="0"/>
        <outline val="0"/>
        <shadow val="0"/>
        <condense val="0"/>
        <color auto="1"/>
        <extend val="0"/>
        <sz val="10"/>
        <vertAlign val="baseline"/>
        <scheme val="minor"/>
      </font>
      <fill>
        <patternFill patternType="solid">
          <fgColor indexed="64"/>
          <bgColor theme="0" tint="-0.0499893185216834"/>
        </patternFill>
      </fill>
      <alignment horizontal="left" vertical="bottom"/>
      <border>
        <left style="thin">
          <color indexed="64"/>
        </left>
        <right style="medium">
          <color indexed="64"/>
        </right>
        <top/>
        <bottom/>
        <vertical/>
        <horizontal/>
      </border>
      <protection locked="0" hidden="0"/>
    </dxf>
    <dxf>
      <fill>
        <patternFill patternType="solid">
          <fgColor indexed="64"/>
          <bgColor theme="0" tint="-0.0499893185216834"/>
        </patternFill>
      </fill>
      <alignment horizontal="left" vertical="bottom"/>
      <border>
        <left style="thin">
          <color indexed="64"/>
        </left>
        <right style="thin">
          <color indexed="64"/>
        </right>
        <top/>
        <bottom/>
        <vertical/>
        <horizontal/>
      </border>
    </dxf>
    <dxf>
      <fill>
        <patternFill patternType="solid">
          <fgColor indexed="64"/>
          <bgColor theme="0" tint="-0.0499893185216834"/>
        </patternFill>
      </fill>
      <alignment horizontal="center" vertical="bottom"/>
      <border>
        <left style="medium">
          <color indexed="64"/>
        </left>
        <right style="thin">
          <color indexed="64"/>
        </right>
        <top/>
        <bottom/>
        <vertical/>
        <horizontal/>
      </border>
    </dxf>
    <dxf>
      <font>
        <name val="Calibri"/>
        <family val="2"/>
        <strike val="0"/>
        <outline val="0"/>
        <shadow val="0"/>
        <condense val="0"/>
        <color auto="1"/>
        <extend val="0"/>
        <sz val="10"/>
        <vertAlign val="baseline"/>
        <scheme val="minor"/>
      </font>
      <fill>
        <patternFill patternType="solid">
          <fgColor indexed="64"/>
          <bgColor theme="0" tint="-0.0499893185216834"/>
        </patternFill>
      </fill>
      <alignment horizontal="center" vertical="bottom"/>
      <protection locked="0" hidden="0"/>
    </dxf>
    <dxf>
      <font>
        <b val="1"/>
        <i val="1"/>
        <color rgb="FFFF0000"/>
      </font>
    </dxf>
    <dxf>
      <font>
        <name val="Calibri"/>
        <family val="2"/>
        <b val="1"/>
        <strike val="0"/>
        <outline val="0"/>
        <shadow val="0"/>
        <condense val="0"/>
        <color theme="1"/>
        <extend val="0"/>
        <sz val="10"/>
        <vertAlign val="baseline"/>
        <scheme val="minor"/>
      </font>
      <numFmt numFmtId="168" formatCode="_(&quot;$&quot;* #,##0_);_(&quot;$&quot;* \(#,##0\);_(&quot;$&quot;* &quot;-&quot;??_);_(@_)"/>
      <alignment horizontal="general" vertical="bottom" shrinkToFit="1"/>
      <border>
        <left style="thin">
          <color indexed="64"/>
        </left>
        <right style="thin">
          <color indexed="64"/>
        </right>
        <top style="thin">
          <color indexed="64"/>
        </top>
        <bottom/>
        <vertical/>
        <horizontal/>
      </border>
    </dxf>
    <dxf>
      <border outline="0">
        <left style="thin">
          <color indexed="64"/>
        </left>
        <bottom style="medium">
          <color indexed="64"/>
        </bottom>
      </border>
    </dxf>
    <dxf>
      <font>
        <name val="Calibri"/>
        <family val="2"/>
        <b val="1"/>
        <strike val="0"/>
        <outline val="0"/>
        <shadow val="0"/>
        <condense val="0"/>
        <color theme="1"/>
        <extend val="0"/>
        <sz val="10"/>
        <vertAlign val="baseline"/>
        <scheme val="minor"/>
      </font>
      <alignment horizontal="general" vertical="bottom" shrinkToFit="1"/>
    </dxf>
    <dxf>
      <alignment horizontal="left" vertical="bottom" indent="1"/>
      <protection locked="0" hidden="0"/>
    </dxf>
    <dxf>
      <alignment horizontal="left" vertical="bottom" indent="1"/>
      <border>
        <left/>
        <right/>
        <top/>
        <bottom style="thin">
          <color indexed="64"/>
        </bottom>
        <vertical/>
        <horizontal/>
      </border>
    </dxf>
    <dxf>
      <font>
        <name val="Calibri"/>
        <family val="2"/>
        <b val="1"/>
        <strike val="0"/>
        <outline val="0"/>
        <shadow val="0"/>
        <condense val="0"/>
        <color theme="1"/>
        <extend val="0"/>
        <sz val="10"/>
        <vertAlign val="baseline"/>
        <scheme val="minor"/>
      </font>
      <alignment horizontal="right" vertical="bottom"/>
    </dxf>
    <dxf>
      <font>
        <name val="Calibri"/>
        <family val="2"/>
        <strike val="0"/>
        <outline val="0"/>
        <shadow val="0"/>
        <condense val="0"/>
        <color rgb="FF010035"/>
        <extend val="0"/>
        <sz val="10"/>
        <vertAlign val="baseline"/>
        <scheme val="minor"/>
      </font>
    </dxf>
    <dxf>
      <font>
        <name val="Calibri"/>
        <family val="2"/>
        <strike val="0"/>
        <outline val="0"/>
        <shadow val="0"/>
        <condense val="0"/>
        <color theme="1"/>
        <extend val="0"/>
        <sz val="10"/>
        <vertAlign val="baseline"/>
        <scheme val="minor"/>
      </font>
      <numFmt numFmtId="168" formatCode="_(&quot;$&quot;* #,##0_);_(&quot;$&quot;* \(#,##0\);_(&quot;$&quot;* &quot;-&quot;??_);_(@_)"/>
      <alignment horizontal="right" vertical="bottom"/>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0"/>
        <vertAlign val="baseline"/>
        <scheme val="minor"/>
      </font>
      <numFmt numFmtId="168" formatCode="_(&quot;$&quot;* #,##0_);_(&quot;$&quot;* \(#,##0\);_(&quot;$&quot;* &quot;-&quot;??_);_(@_)"/>
      <alignment horizontal="right" vertical="bottom"/>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0"/>
        <vertAlign val="baseline"/>
        <scheme val="minor"/>
      </font>
      <numFmt numFmtId="168" formatCode="_(&quot;$&quot;* #,##0_);_(&quot;$&quot;* \(#,##0\);_(&quot;$&quot;* &quot;-&quot;??_);_(@_)"/>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auto="1"/>
        <extend val="0"/>
        <sz val="10"/>
        <vertAlign val="baseline"/>
        <scheme val="minor"/>
      </font>
      <alignment horizontal="center" vertical="bottom"/>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0"/>
        <vertAlign val="baseline"/>
        <scheme val="minor"/>
      </font>
      <alignment horizontal="center" vertical="top"/>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0"/>
        <vertAlign val="baseline"/>
        <scheme val="minor"/>
      </font>
      <alignment horizontal="left" vertical="bottom"/>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0"/>
        <vertAlign val="baseline"/>
        <scheme val="minor"/>
      </font>
      <alignment horizontal="center" vertical="bottom"/>
      <border>
        <left style="thin">
          <color indexed="64"/>
        </left>
        <right style="thin">
          <color indexed="64"/>
        </right>
        <top style="thin">
          <color indexed="64"/>
        </top>
        <bottom style="thin">
          <color indexed="64"/>
        </bottom>
        <vertical/>
        <horizontal/>
      </border>
      <protection locked="0" hidden="0"/>
    </dxf>
    <dxf>
      <border outline="0">
        <bottom style="thin">
          <color indexed="64"/>
        </bottom>
      </border>
    </dxf>
    <dxf>
      <font>
        <name val="Calibri"/>
        <family val="2"/>
        <strike val="0"/>
        <outline val="0"/>
        <shadow val="0"/>
        <condense val="0"/>
        <color theme="1"/>
        <extend val="0"/>
        <sz val="10"/>
        <vertAlign val="baseline"/>
        <scheme val="minor"/>
      </font>
      <protection locked="0" hidden="0"/>
    </dxf>
    <dxf>
      <font>
        <name val="Calibri"/>
        <family val="2"/>
        <b val="1"/>
        <strike val="0"/>
        <outline val="0"/>
        <shadow val="0"/>
        <condense val="0"/>
        <color theme="10"/>
        <extend val="0"/>
        <sz val="10"/>
        <vertAlign val="baseline"/>
        <scheme val="minor"/>
      </font>
      <alignment horizontal="left" vertical="bottom" indent="1"/>
      <border>
        <left/>
        <right/>
        <top style="thin">
          <color indexed="64"/>
        </top>
        <bottom style="thin">
          <color indexed="64"/>
        </bottom>
        <vertical/>
        <horizontal/>
      </border>
      <protection locked="0" hidden="0"/>
    </dxf>
    <dxf>
      <font>
        <name val="Calibri"/>
        <family val="2"/>
        <strike val="0"/>
        <outline val="0"/>
        <shadow val="0"/>
        <condense val="0"/>
        <color theme="1"/>
        <extend val="0"/>
        <sz val="10"/>
        <vertAlign val="baseline"/>
        <scheme val="minor"/>
      </font>
      <protection locked="0" hidden="0"/>
    </dxf>
    <dxf>
      <font>
        <name val="Calibri"/>
        <family val="2"/>
        <b val="1"/>
        <strike val="0"/>
        <outline val="0"/>
        <shadow val="0"/>
        <condense val="0"/>
        <color rgb="FF010035"/>
        <extend val="0"/>
        <sz val="10"/>
        <vertAlign val="baseline"/>
        <scheme val="minor"/>
      </font>
      <alignment horizontal="right" vertical="bottom"/>
      <protection locked="0" hidden="0"/>
    </dxf>
    <dxf>
      <font>
        <name val="Calibri"/>
        <family val="2"/>
        <b val="1"/>
        <strike val="0"/>
        <outline val="0"/>
        <shadow val="0"/>
        <condense val="0"/>
        <color theme="10"/>
        <extend val="0"/>
        <sz val="10"/>
        <vertAlign val="baseline"/>
        <scheme val="minor"/>
      </font>
      <alignment horizontal="left" vertical="bottom" indent="1"/>
      <border>
        <left/>
        <right/>
        <top style="thin">
          <color indexed="64"/>
        </top>
        <bottom style="thin">
          <color indexed="64"/>
        </bottom>
        <vertical/>
        <horizontal/>
      </border>
      <protection locked="0" hidden="0"/>
    </dxf>
    <dxf>
      <font>
        <name val="Calibri"/>
        <family val="2"/>
        <b val="1"/>
        <strike val="0"/>
        <outline val="0"/>
        <shadow val="0"/>
        <condense val="0"/>
        <color rgb="FF010035"/>
        <extend val="0"/>
        <sz val="10"/>
        <vertAlign val="baseline"/>
        <scheme val="minor"/>
      </font>
      <alignment horizontal="right" vertical="center"/>
      <protection locked="0" hidden="0"/>
    </dxf>
    <dxf>
      <font>
        <name val="Calibri"/>
        <family val="2"/>
        <strike val="0"/>
        <outline val="0"/>
        <shadow val="0"/>
        <condense val="0"/>
        <color theme="1"/>
        <extend val="0"/>
        <sz val="10"/>
        <vertAlign val="baseline"/>
        <scheme val="minor"/>
      </font>
      <protection locked="0" hidden="0"/>
    </dxf>
    <dxf>
      <font>
        <name val="Calibri"/>
        <family val="2"/>
        <strike val="0"/>
        <outline val="0"/>
        <shadow val="0"/>
        <condense val="0"/>
        <color theme="1"/>
        <extend val="0"/>
        <sz val="10"/>
        <vertAlign val="baseline"/>
        <scheme val="minor"/>
      </font>
      <protection locked="0" hidden="0"/>
    </dxf>
    <dxf>
      <font>
        <name val="Calibri"/>
        <family val="2"/>
        <strike val="0"/>
        <outline val="0"/>
        <shadow val="0"/>
        <condense val="0"/>
        <color theme="1"/>
        <extend val="0"/>
        <sz val="10"/>
        <vertAlign val="baseline"/>
        <scheme val="minor"/>
      </font>
      <protection locked="0" hidden="0"/>
    </dxf>
    <dxf>
      <fill>
        <patternFill patternType="solid">
          <fgColor theme="0" tint="-0.1499984740745262"/>
          <bgColor theme="0" tint="-0.1499984740745262"/>
        </patternFill>
      </fill>
    </dxf>
    <dxf>
      <fill>
        <patternFill patternType="solid">
          <fgColor theme="0" tint="-0.1499679555650502"/>
          <bgColor theme="0" tint="-0.0499893185216834"/>
        </patternFill>
      </fill>
    </dxf>
    <dxf>
      <font>
        <b val="1"/>
        <color theme="1"/>
      </font>
    </dxf>
    <dxf>
      <font>
        <b val="1"/>
        <color theme="1"/>
      </font>
    </dxf>
    <dxf>
      <font>
        <b val="1"/>
        <color theme="1"/>
      </font>
      <border>
        <top style="thin">
          <color theme="1"/>
        </top>
      </border>
    </dxf>
    <dxf>
      <font>
        <b val="1"/>
        <color theme="1"/>
      </font>
      <border>
        <bottom style="thin">
          <color theme="1"/>
        </bottom>
      </border>
    </dxf>
    <dxf>
      <font>
        <color theme="1"/>
      </font>
      <border>
        <top style="thin">
          <color theme="1"/>
        </top>
        <bottom style="thin">
          <color theme="1"/>
        </bottom>
        <vertical style="thin">
          <color theme="0" tint="-0.1499679555650502"/>
        </vertical>
      </border>
    </dxf>
  </dxfs>
  <tableStyles count="1" defaultTableStyle="TableStyleMedium9" defaultPivotStyle="PivotStyleLight16">
    <tableStyle name="TableStyleLight1 2" pivot="0" count="7">
      <tableStyleElement type="wholeTable" dxfId="86"/>
      <tableStyleElement type="headerRow" dxfId="85"/>
      <tableStyleElement type="totalRow" dxfId="84"/>
      <tableStyleElement type="firstColumn" dxfId="83"/>
      <tableStyleElement type="lastColumn" dxfId="82"/>
      <tableStyleElement type="firstRowStripe" dxfId="81"/>
      <tableStyleElement type="firstColumnStripe" dxfId="8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externalLink" Target="/xl/externalLinks/externalLink1.xml" Id="rId13" /><Relationship Type="http://schemas.openxmlformats.org/officeDocument/2006/relationships/externalLink" Target="/xl/externalLinks/externalLink2.xml" Id="rId14" /><Relationship Type="http://schemas.openxmlformats.org/officeDocument/2006/relationships/externalLink" Target="/xl/externalLinks/externalLink3.xml" Id="rId15" /><Relationship Type="http://schemas.openxmlformats.org/officeDocument/2006/relationships/externalLink" Target="/xl/externalLinks/externalLink4.xml" Id="rId16" /><Relationship Type="http://schemas.openxmlformats.org/officeDocument/2006/relationships/externalLink" Target="/xl/externalLinks/externalLink5.xml" Id="rId17" /><Relationship Type="http://schemas.openxmlformats.org/officeDocument/2006/relationships/externalLink" Target="/xl/externalLinks/externalLink6.xml" Id="rId18" /><Relationship Type="http://schemas.openxmlformats.org/officeDocument/2006/relationships/externalLink" Target="/xl/externalLinks/externalLink7.xml" Id="rId19" /><Relationship Type="http://schemas.openxmlformats.org/officeDocument/2006/relationships/externalLink" Target="/xl/externalLinks/externalLink8.xml" Id="rId20" /><Relationship Type="http://schemas.openxmlformats.org/officeDocument/2006/relationships/externalLink" Target="/xl/externalLinks/externalLink9.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Reimann, Debbie (ES)</author>
  </authors>
  <commentList>
    <comment ref="M15" authorId="0" shapeId="0">
      <text>
        <t>HR Plus Features:
HR Help Desk, Document Vault, 25 Background Checks, Employee Handbook Wizard, ZipRecruiter (2 Job Slots), Job Description Wizard, Advanced HR Toolkits, HR Tracking (Performance, Eduction, &amp; others), HR Forms &amp; Documents, HR Compliance Updates &amp; Training)</t>
      </text>
    </comment>
  </commentList>
</comments>
</file>

<file path=xl/comments/comment2.xml><?xml version="1.0" encoding="utf-8"?>
<comments xmlns="http://schemas.openxmlformats.org/spreadsheetml/2006/main">
  <authors>
    <author>Leggett, Desiree</author>
  </authors>
  <commentList>
    <comment ref="O1" authorId="0" shapeId="0">
      <text>
        <t>This is only for CAN</t>
      </text>
    </comment>
    <comment ref="P1" authorId="0" shapeId="0">
      <text>
        <t>This is only for CAN</t>
      </text>
    </comment>
    <comment ref="Q1" authorId="0" shapeId="0">
      <text>
        <t xml:space="preserve">Leggett, Desire:
</t>
      </text>
    </comment>
  </commentList>
</comments>
</file>

<file path=xl/comments/comment3.xml><?xml version="1.0" encoding="utf-8"?>
<comments xmlns="http://schemas.openxmlformats.org/spreadsheetml/2006/main">
  <authors>
    <author>Leggett, Desiree</author>
  </authors>
  <commentList>
    <comment ref="Q1" authorId="0" shapeId="0">
      <text>
        <t xml:space="preserve">You will fill out this field for INSURANCE  only
You will enter the 
SBS DM FULL NAME shown on salesforce
</t>
      </text>
    </comment>
    <comment ref="R1" authorId="0" shapeId="0">
      <text>
        <t xml:space="preserve">This will only be used for Canada grid
</t>
      </text>
    </comment>
  </commentList>
</comments>
</file>

<file path=xl/externalLinks/_rels/externalLink1.xml.rels><Relationships xmlns="http://schemas.openxmlformats.org/package/2006/relationships"><Relationship Type="http://schemas.openxmlformats.org/officeDocument/2006/relationships/externalLinkPath" Target="file:///\\tsrcmiw2k01\Dept\AAAAA\Plan%2006\Strat%20Rev%20Model.xls" TargetMode="External" Id="rId1" /></Relationships>
</file>

<file path=xl/externalLinks/_rels/externalLink2.xml.rels><Relationships xmlns="http://schemas.openxmlformats.org/package/2006/relationships"><Relationship Type="http://schemas.openxmlformats.org/officeDocument/2006/relationships/externalLinkPath" Target="file:///T:\AAAAA\Plan%2006\Strat%20Rev%20Model.xls" TargetMode="External" Id="rId1" /></Relationships>
</file>

<file path=xl/externalLinks/_rels/externalLink3.xml.rels><Relationships xmlns="http://schemas.openxmlformats.org/package/2006/relationships"><Relationship Type="http://schemas.openxmlformats.org/officeDocument/2006/relationships/externalLinkPath" Target="file:///S:\AAAAA\Plan%2006\Strat%20Rev%20Model.xls" TargetMode="External" Id="rId1" /></Relationships>
</file>

<file path=xl/externalLinks/_rels/externalLink4.xml.rels><Relationships xmlns="http://schemas.openxmlformats.org/package/2006/relationships"><Relationship Type="http://schemas.openxmlformats.org/officeDocument/2006/relationships/externalLinkPath" Target="http://rlink.ms.com/eqr/rlink/webapp/Research?action=streamFile&amp;docId=356197&amp;headline=ADP.N+Model:+Quarterly+Update&amp;docFileType=8&amp;linksrc=rl-res-site&amp;lastParam=/adp.n.xls" TargetMode="External" Id="rId1" /></Relationships>
</file>

<file path=xl/externalLinks/_rels/externalLink5.xml.rels><Relationships xmlns="http://schemas.openxmlformats.org/package/2006/relationships"><Relationship Type="http://schemas.openxmlformats.org/officeDocument/2006/relationships/externalLinkPath" Target="file:///Y:\Documents%20and%20Settings\leborgneet\Local%20Settings\Temporary%20Internet%20Files\OLK16\WINDOWS\TEMP\Stk0599.xls" TargetMode="External" Id="rId1" /></Relationships>
</file>

<file path=xl/externalLinks/_rels/externalLink6.xml.rels><Relationships xmlns="http://schemas.openxmlformats.org/package/2006/relationships"><Relationship Type="http://schemas.openxmlformats.org/officeDocument/2006/relationships/externalLinkPath" Target="../../../personal/debbie_reimann_es_ad_adp_com/Documents/Documents/2017%20(4th%20Release)%20Acquisition%20Model.xlsm" TargetMode="External" Id="rId2" /></Relationships>
</file>

<file path=xl/externalLinks/_rels/externalLink7.xml.rels><Relationships xmlns="http://schemas.openxmlformats.org/package/2006/relationships"><Relationship Type="http://schemas.openxmlformats.org/officeDocument/2006/relationships/externalLinkPath" Target="../../../Documents%20and%20Settings/pellegg/Local%20Settings/Temporary%20Internet%20Files/Content.Outlook/5Y8ZY2W7/wholesale%20pricing%20grid_eff%20051311%20Approved%20Legal%202.xlsx" TargetMode="External" Id="rId2" /></Relationships>
</file>

<file path=xl/externalLinks/_rels/externalLink8.xml.rels><Relationships xmlns="http://schemas.openxmlformats.org/package/2006/relationships"><Relationship Type="http://schemas.openxmlformats.org/officeDocument/2006/relationships/externalLinkPath" Target="file:///C:\Documents%20and%20Settings\Karelusm\My%20Documents\Acquisitions\Project%20Trident\Due%20Diligence\Project%20Trident%20Due%20Diligence%20Master11-30-11.xls" TargetMode="External" Id="rId1" /></Relationships>
</file>

<file path=xl/externalLinks/_rels/externalLink9.xml.rels><Relationships xmlns="http://schemas.openxmlformats.org/package/2006/relationships"><Relationship Type="http://schemas.openxmlformats.org/officeDocument/2006/relationships/externalLinkPath" Target="file:///\\Par2swsfs1\adp\Documents%20and%20Settings\Thumserk.ES\Local%20Settings\Temporary%20Internet%20Files\OLK31\04%20Dollar%20Per%20Unit%20and%20Productivity.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ain"/>
      <sheetName val="season"/>
      <sheetName val="Lookup"/>
      <sheetName val="Reg_Dialog"/>
      <sheetName val="Inputs"/>
      <sheetName val="Documentation"/>
      <sheetName val="CALCS TD"/>
      <sheetName val="CALCS WIN"/>
      <sheetName val="CALCS NET"/>
      <sheetName val="Model Adjustments"/>
      <sheetName val="Model Analysis"/>
      <sheetName val="Sales Plan Analysis"/>
      <sheetName val="Actual Retrieve"/>
      <sheetName val="Sales Plan Retrieve"/>
      <sheetName val="EXP_MOD"/>
      <sheetName val="CALCS_TD"/>
      <sheetName val="CALCS_WIN"/>
      <sheetName val="CALCS_NET"/>
      <sheetName val="Model_Adjustments"/>
      <sheetName val="Model_Analysis"/>
      <sheetName val="Sales_Plan_Analysis"/>
      <sheetName val="Actual_Retrieve"/>
      <sheetName val="Sales_Plan_Retrieve"/>
      <sheetName val=""/>
      <sheetName val="Sheet2"/>
      <sheetName val="Control 1"/>
      <sheetName val="Cobra Feb Cash"/>
      <sheetName val="Controls"/>
      <sheetName val="Data Tables"/>
      <sheetName val="Country name"/>
      <sheetName val="France"/>
      <sheetName val="input"/>
      <sheetName val="Update Controls-Tables"/>
      <sheetName val="Sheet1"/>
      <sheetName val="dropdown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ain"/>
      <sheetName val="season"/>
      <sheetName val="Lookup"/>
      <sheetName val="Reg_Dialog"/>
      <sheetName val="Inputs"/>
      <sheetName val="Documentation"/>
      <sheetName val="CALCS TD"/>
      <sheetName val="CALCS WIN"/>
      <sheetName val="CALCS NET"/>
      <sheetName val="Model Adjustments"/>
      <sheetName val="Model Analysis"/>
      <sheetName val="Sales Plan Analysis"/>
      <sheetName val="Actual Retrieve"/>
      <sheetName val="Sales Plan Retrieve"/>
      <sheetName val="EXP_MOD"/>
      <sheetName val="CALCS_TD"/>
      <sheetName val="CALCS_WIN"/>
      <sheetName val="CALCS_NET"/>
      <sheetName val="Model_Adjustments"/>
      <sheetName val="Model_Analysis"/>
      <sheetName val="Sales_Plan_Analysis"/>
      <sheetName val="Actual_Retrieve"/>
      <sheetName val="Sales_Plan_Retrieve"/>
      <sheetName val="Sheet2"/>
      <sheetName val="Control 1"/>
      <sheetName val="Cobra Feb Cash"/>
      <sheetName val=""/>
      <sheetName val="Data Tables"/>
      <sheetName val="Country name"/>
      <sheetName val="France"/>
      <sheetName val="input"/>
      <sheetName val="Controls"/>
      <sheetName val="Update Controls-Tables"/>
      <sheetName val="Sheet1"/>
      <sheetName val="dropdowns"/>
      <sheetName val="Notes"/>
      <sheetName val="References"/>
      <sheetName val="Poland"/>
      <sheetName val="Iberia"/>
      <sheetName val="Switzerland"/>
      <sheetName val="Italy"/>
      <sheetName val="pick list"/>
      <sheetName val="picklist"/>
      <sheetName val="Calendar"/>
      <sheetName val="Data Validation"/>
      <sheetName val="parametrages"/>
      <sheetName val="Retrieve NPS Graphs 1"/>
      <sheetName val="Table"/>
      <sheetName val="Mapping"/>
      <sheetName val="Backlog"/>
      <sheetName val="Starts Backlog"/>
      <sheetName val="Playtab"/>
      <sheetName val="Summary"/>
      <sheetName val="GES Pipeline"/>
      <sheetName val="YOY Summary"/>
      <sheetName val="Charts"/>
      <sheetName val="Prd Codes"/>
      <sheetName val="Vantage Summary"/>
      <sheetName val="Pipeline Data"/>
      <sheetName val="Pcstars Retrieve FY20"/>
      <sheetName val="Steps &amp; Checks"/>
      <sheetName val="Steps for YOY"/>
      <sheetName val="YOY Notes"/>
      <sheetName val="NovFY20"/>
      <sheetName val="NovFY19"/>
      <sheetName val="Pcstars Retrieve FY16-FY17"/>
      <sheetName val="Pcstars Retrieve FY18"/>
      <sheetName val="Pcstars Retrieve FY19"/>
      <sheetName val="Vantage JanFY19 (don't update)"/>
      <sheetName val="Vantage JanFY18 (don't update)"/>
      <sheetName val="Onshore BPO"/>
      <sheetName val="Auxiliares"/>
      <sheetName val="LISTA"/>
      <sheetName val="Payroll France"/>
      <sheetName val="Tables"/>
      <sheetName val="CALCS_TD1"/>
      <sheetName val="CALCS_WIN1"/>
      <sheetName val="CALCS_NET1"/>
      <sheetName val="Model_Adjustments1"/>
      <sheetName val="Model_Analysis1"/>
      <sheetName val="Sales_Plan_Analysis1"/>
      <sheetName val="Actual_Retrieve1"/>
      <sheetName val="Sales_Plan_Retrieve1"/>
      <sheetName val="Control_1"/>
      <sheetName val="Cobra_Feb_Cash"/>
      <sheetName val="Country_name"/>
      <sheetName val="Data_Tables"/>
      <sheetName val="Update_Controls-Tables"/>
      <sheetName val="pick_list"/>
      <sheetName val="Retrieve_NPS_Graphs_1"/>
      <sheetName val="Data_Validation"/>
      <sheetName val="CALCS_TD2"/>
      <sheetName val="CALCS_WIN2"/>
      <sheetName val="CALCS_NET2"/>
      <sheetName val="Model_Adjustments2"/>
      <sheetName val="Model_Analysis2"/>
      <sheetName val="Sales_Plan_Analysis2"/>
      <sheetName val="Actual_Retrieve2"/>
      <sheetName val="Sales_Plan_Retrieve2"/>
      <sheetName val="Control_11"/>
      <sheetName val="Cobra_Feb_Cash1"/>
      <sheetName val="Country_name1"/>
      <sheetName val="Data_Tables1"/>
      <sheetName val="Update_Controls-Tables1"/>
      <sheetName val="pick_list1"/>
      <sheetName val="Retrieve_NPS_Graphs_11"/>
      <sheetName val="Data_Validation1"/>
      <sheetName val="Setting &amp; Mapping"/>
      <sheetName val="Sheet3"/>
      <sheetName val="Payroll"/>
      <sheetName val="Listas"/>
      <sheetName val="Assoc. data as on 31st Mar"/>
      <sheetName val="FY21 Q4 Fcst GL-wise"/>
      <sheetName val="FY22 Plan GL-wise"/>
      <sheetName val="HC Details"/>
      <sheetName val="FY22 Plan P2"/>
      <sheetName val="Strat Rev Model"/>
      <sheetName val="Masters"/>
      <sheetName val="Payroll_France"/>
      <sheetName val="Starts_Backlog"/>
      <sheetName val="GES_Pipeline"/>
      <sheetName val="YOY_Summary"/>
      <sheetName val="Prd_Codes"/>
      <sheetName val="Vantage_Summary"/>
      <sheetName val="Pipeline_Data"/>
      <sheetName val="Pcstars_Retrieve_FY20"/>
      <sheetName val="Steps_&amp;_Checks"/>
      <sheetName val="Steps_for_YOY"/>
      <sheetName val="YOY_Notes"/>
      <sheetName val="Pcstars_Retrieve_FY16-FY17"/>
      <sheetName val="Pcstars_Retrieve_FY18"/>
      <sheetName val="Pcstars_Retrieve_FY19"/>
      <sheetName val="Vantage_JanFY19_(don't_update)"/>
      <sheetName val="Vantage_JanFY18_(don't_update)"/>
      <sheetName val="Onshore_B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sheetData sheetId="115"/>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Main"/>
      <sheetName val="season"/>
      <sheetName val="Lookup"/>
      <sheetName val="Reg_Dialog"/>
      <sheetName val="Inputs"/>
      <sheetName val="Documentation"/>
      <sheetName val="CALCS TD"/>
      <sheetName val="CALCS WIN"/>
      <sheetName val="CALCS NET"/>
      <sheetName val="Model Adjustments"/>
      <sheetName val="Model Analysis"/>
      <sheetName val="Sales Plan Analysis"/>
      <sheetName val="Actual Retrieve"/>
      <sheetName val="Sales Plan Retrieve"/>
      <sheetName val="EXP_MOD"/>
      <sheetName val="CALCS_TD"/>
      <sheetName val="CALCS_WIN"/>
      <sheetName val="CALCS_NET"/>
      <sheetName val="Model_Adjustments"/>
      <sheetName val="Model_Analysis"/>
      <sheetName val="Sales_Plan_Analysis"/>
      <sheetName val="Actual_Retrieve"/>
      <sheetName val="Sales_Plan_Retrieve"/>
      <sheetName val="Sheet2"/>
      <sheetName val="Control 1"/>
      <sheetName val="Cobra Feb Cash"/>
      <sheetName val=""/>
      <sheetName val="Control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mportantDisclosures"/>
      <sheetName val="CircularReferenceAlert"/>
      <sheetName val="Financials"/>
      <sheetName val="Valuation"/>
      <sheetName val="Assumptions"/>
      <sheetName val="Metrics"/>
      <sheetName val="Acqs"/>
      <sheetName val="Brkg"/>
      <sheetName val="IndexInformation"/>
      <sheetName val="Model_Template"/>
      <sheetName val="Debt"/>
      <sheetName val="Fin Pos"/>
      <sheetName val="Historical"/>
      <sheetName val="MainCode"/>
      <sheetName val="SheetVisibilityStatus"/>
      <sheetName val="Variance"/>
      <sheetName val="Model Adjustments"/>
      <sheetName val="370-756"/>
      <sheetName val="381-792"/>
      <sheetName val="Flash IS"/>
      <sheetName val="SKOP1298"/>
      <sheetName val="Team Hearn"/>
      <sheetName val="Inputs"/>
      <sheetName val="Reference"/>
      <sheetName val="DATA VALIDATION"/>
      <sheetName val="GEOGRAPHICAL INFO"/>
      <sheetName val="Hierarchy Validation Tbl DB"/>
      <sheetName val="Other Reference Tbls DB"/>
      <sheetName val="Initiative Summary"/>
      <sheetName val="Payroll France"/>
      <sheetName val="Backlog"/>
      <sheetName val="IS- MONLY"/>
      <sheetName val="BS-MON"/>
      <sheetName val="CF-BS-MON"/>
      <sheetName val="EXP-CAT"/>
      <sheetName val="IS-MON"/>
      <sheetName val="+381-792 Accd Real Est T"/>
      <sheetName val="+381-793 Accd Prs Prp Ta"/>
      <sheetName val="+185-760 Ppd Maint Cont"/>
      <sheetName val="Fin_Pos"/>
      <sheetName val="Model_Adjustments"/>
      <sheetName val="Flash_IS"/>
      <sheetName val="Team_Hearn"/>
      <sheetName val="Hierarchy_Validation_Tbl_DB"/>
      <sheetName val="DATA_VALIDATION"/>
      <sheetName val="GEOGRAPHICAL_INFO"/>
      <sheetName val="Other_Reference_Tbls_DB"/>
      <sheetName val="Initiative_Summary"/>
      <sheetName val="Payroll_France"/>
      <sheetName val="IS-_MONLY"/>
      <sheetName val="+381-792_Accd_Real_Est_T"/>
      <sheetName val="+381-793_Accd_Prs_Prp_Ta"/>
      <sheetName val="+185-760_Ppd_Maint_Cont"/>
      <sheetName val="Fin_Pos1"/>
      <sheetName val="Model_Adjustments1"/>
      <sheetName val="Flash_IS1"/>
      <sheetName val="Team_Hearn1"/>
      <sheetName val="Hierarchy_Validation_Tbl_DB1"/>
      <sheetName val="DATA_VALIDATION1"/>
      <sheetName val="GEOGRAPHICAL_INFO1"/>
      <sheetName val="Other_Reference_Tbls_DB1"/>
      <sheetName val="Initiative_Summary1"/>
      <sheetName val="Payroll_France1"/>
      <sheetName val="IS-_MONLY1"/>
      <sheetName val="+381-792_Accd_Real_Est_T1"/>
      <sheetName val="+381-793_Accd_Prs_Prp_Ta1"/>
      <sheetName val="+185-760_Ppd_Maint_Cont1"/>
      <sheetName val="Fin_Pos2"/>
      <sheetName val="Model_Adjustments2"/>
      <sheetName val="Flash_IS2"/>
      <sheetName val="Team_Hearn2"/>
      <sheetName val="DATA_VALIDATION2"/>
      <sheetName val="GEOGRAPHICAL_INFO2"/>
      <sheetName val="Hierarchy_Validation_Tbl_DB2"/>
      <sheetName val="Other_Reference_Tbls_DB2"/>
      <sheetName val="Initiative_Summary2"/>
      <sheetName val="Payroll_France2"/>
      <sheetName val="IS-_MONLY2"/>
      <sheetName val="+381-792_Accd_Real_Est_T2"/>
      <sheetName val="+381-793_Accd_Prs_Prp_Ta2"/>
      <sheetName val="+185-760_Ppd_Maint_Cont2"/>
      <sheetName val="Ot̮_x0000_̮_x0000_ _x0000_,_x0000_rence_Tbls_DB1"/>
      <sheetName val="Ot̮"/>
      <sheetName val="_"/>
      <sheetName val="adp.n"/>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odes"/>
      <sheetName val="A"/>
      <sheetName val="regions"/>
      <sheetName val="Index"/>
      <sheetName val="OPS"/>
      <sheetName val="Ppd Maint Cont "/>
      <sheetName val="SKOP1298"/>
      <sheetName val="Macro"/>
      <sheetName val="Sheet1"/>
      <sheetName val="+400-848"/>
      <sheetName val="Model Adjustments"/>
      <sheetName val="Valuation"/>
      <sheetName val="Metrics"/>
      <sheetName val="ALLOC 320"/>
      <sheetName val="Table - Mapping"/>
      <sheetName val="Validation"/>
      <sheetName val="Template"/>
      <sheetName val="Transfer Agreement"/>
      <sheetName val="Intercompany"/>
      <sheetName val="Inter-Company Projects"/>
      <sheetName val="Lookups"/>
      <sheetName val="Dropdwon Lists "/>
      <sheetName val="Reference"/>
      <sheetName val="Master Comp"/>
      <sheetName val="WorkbookSettings"/>
      <sheetName val="june 8"/>
      <sheetName val="Groups"/>
      <sheetName val="Table"/>
      <sheetName val="Cobra Feb Cash"/>
      <sheetName val="Deal Costs and Severance"/>
      <sheetName val="Acquisition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mprovement Tracking"/>
      <sheetName val="Summary of Changes"/>
      <sheetName val="1) Grid"/>
      <sheetName val="1A) Rltd Cntrl - Fl-Ceiling"/>
      <sheetName val="2) Presentation Grid"/>
      <sheetName val="3) Multiple"/>
      <sheetName val="4) Client Base"/>
      <sheetName val="5)CONS ROIModel(Price Match)"/>
      <sheetName val="5a) Assumption &amp; Val Summary"/>
      <sheetName val="5b) CONSOL 5 Yr P&amp;L View wA (2"/>
      <sheetName val="6)CONSROIModel(Floor-Ceiling)"/>
      <sheetName val="7) MA ROI Model (Price Match)"/>
      <sheetName val="7a) Unit Retention-Rebuild MAS"/>
      <sheetName val="8) MA ROI Model (Floor-Ceiling)"/>
      <sheetName val="9) MA KO ROI Model-Price Match"/>
      <sheetName val="10) MA KO ROI Model Fl-Ceiling"/>
      <sheetName val="8a) Unit Retention-Rebuild (Flo"/>
      <sheetName val="11) SBS ROI Model (Price Match)"/>
      <sheetName val="11a) Unit Retention-Rebuild SBS"/>
      <sheetName val="12)SBS ROI Model(Floor-Ceiling)"/>
      <sheetName val="12a) Unit Retention-Rebuild (F"/>
      <sheetName val="13) MA AB Detail"/>
      <sheetName val="14) SBS AB Detail"/>
      <sheetName val="15) Direct-Impl"/>
      <sheetName val="16) Retention Calc"/>
      <sheetName val="17) Pricing"/>
      <sheetName val="18) SBS R2 Cash Flow"/>
      <sheetName val="19) MA R2 Cash Flow"/>
      <sheetName val="20) Pricing Scenario"/>
      <sheetName val="21) Exhibit A"/>
      <sheetName val="22) Exhibit B"/>
      <sheetName val="23) RUN Sales Order Info"/>
      <sheetName val="24) Lookup Information"/>
      <sheetName val="Pre DD vs. Post DD"/>
      <sheetName val="Contract Exhibit"/>
      <sheetName val="model adju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Sheet2"/>
      <sheetName val="Blank Pricing Agreement"/>
      <sheetName val="Blank Exhibit A-Standard"/>
      <sheetName val="Blank Exhibit A-Qtrly only"/>
      <sheetName val="Sample Exhibit A-Standard"/>
      <sheetName val="Sample Exhibit A-Quarterly"/>
      <sheetName val="Sample Exhibit A"/>
      <sheetName val="Sample Exhibit B"/>
      <sheetName val="Sheet4"/>
      <sheetName val="model adjustment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ODD Grid"/>
      <sheetName val="Sales order info"/>
      <sheetName val="Summary Notes"/>
      <sheetName val="Sign-stuff"/>
      <sheetName val="11-11 notes"/>
      <sheetName val="garnishments &amp; wrap up2"/>
      <sheetName val="tax report2"/>
      <sheetName val="401k"/>
      <sheetName val="Timeclocks"/>
      <sheetName val="ODD questionnaire"/>
      <sheetName val="Client info"/>
      <sheetName val="Sheet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Dollar Per Unit Summary"/>
      <sheetName val="ASP Summary"/>
      <sheetName val="AUP Summary"/>
      <sheetName val="FY 03 Essbase"/>
      <sheetName val="Staffing Actuals"/>
      <sheetName val="Staffing Plans"/>
      <sheetName val="FY 04 Essbase Weekly"/>
      <sheetName val="Dollar Per Unit Retrieve"/>
      <sheetName val="Tables"/>
      <sheetName val="model adjustments"/>
      <sheetName val="Valuation"/>
      <sheetName val="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ables/table1.xml><?xml version="1.0" encoding="utf-8"?>
<table xmlns="http://schemas.openxmlformats.org/spreadsheetml/2006/main" id="1" name="Table3" displayName="Table3" ref="A1:H10" headerRowCount="1" totalsRowShown="0" headerRowDxfId="79">
  <autoFilter ref="A1:H10"/>
  <tableColumns count="8">
    <tableColumn id="1" name="ID" dataDxfId="78"/>
    <tableColumn id="2" name="no_data_1" dataDxfId="77"/>
    <tableColumn id="3" name="no_data_2" dataDxfId="76"/>
    <tableColumn id="4" name="data_1"/>
    <tableColumn id="5" name="no_data_3" dataDxfId="75" dataCellStyle="Hyperlink"/>
    <tableColumn id="6" name="no_data_4" dataDxfId="74"/>
    <tableColumn id="7" name="data_2" dataDxfId="73"/>
    <tableColumn id="8" name="data_3" dataDxfId="72" dataCellStyle="Hyperlink"/>
  </tableColumns>
  <tableStyleInfo showFirstColumn="0" showLastColumn="0" showRowStripes="1" showColumnStripes="0"/>
</table>
</file>

<file path=xl/tables/table2.xml><?xml version="1.0" encoding="utf-8"?>
<table xmlns="http://schemas.openxmlformats.org/spreadsheetml/2006/main" id="2" name="Table4" displayName="Table4" ref="B11:H962" headerRowCount="1" totalsRowShown="0" headerRowDxfId="71" tableBorderDxfId="70">
  <autoFilter ref="B11:H962"/>
  <tableColumns count="7">
    <tableColumn id="1" name="client_count" dataDxfId="69"/>
    <tableColumn id="2" name="client_code" dataDxfId="68"/>
    <tableColumn id="3" name="ee" dataDxfId="67"/>
    <tableColumn id="4" name="payroll_freq" dataDxfId="66" dataCellStyle="Normal 2"/>
    <tableColumn id="5" name="annual_billing" dataDxfId="65" dataCellStyle="Currency"/>
    <tableColumn id="6" name="fees" dataDxfId="64" dataCellStyle="Currency"/>
    <tableColumn id="7" name="notes" dataDxfId="63" dataCellStyle="Currency"/>
  </tableColumns>
  <tableStyleInfo showFirstColumn="0" showLastColumn="0" showRowStripes="1" showColumnStripes="0"/>
</table>
</file>

<file path=xl/tables/table3.xml><?xml version="1.0" encoding="utf-8"?>
<table xmlns="http://schemas.openxmlformats.org/spreadsheetml/2006/main" id="3" name="Table5" displayName="Table5" ref="I1:K10" headerRowCount="1" totalsRowShown="0" headerRowCellStyle="Normal 3">
  <autoFilter ref="I1:K10"/>
  <tableColumns count="3">
    <tableColumn id="1" name="no_data" dataDxfId="62" dataCellStyle="Normal 3"/>
    <tableColumn id="2" name="header" dataDxfId="61" dataCellStyle="Normal 3"/>
    <tableColumn id="3" name="data" dataDxfId="60" dataCellStyle="Normal 3"/>
  </tableColumns>
  <tableStyleInfo showFirstColumn="0" showLastColumn="0" showRowStripes="1" showColumnStripes="0"/>
</table>
</file>

<file path=xl/tables/table4.xml><?xml version="1.0" encoding="utf-8"?>
<table xmlns="http://schemas.openxmlformats.org/spreadsheetml/2006/main" id="4" name="Table6" displayName="Table6" ref="H13:H14" headerRowCount="1" totalsRowShown="0" headerRowDxfId="59" dataDxfId="58" tableBorderDxfId="57" headerRowCellStyle="Normal 3" dataCellStyle="Normal 3">
  <tableColumns count="1">
    <tableColumn id="1" name="annual_recurring_revenue" dataDxfId="56" dataCellStyle="Normal 3">
      <calculatedColumnFormula>SUM(H16:H965)</calculatedColumnFormula>
    </tableColumn>
  </tableColumns>
  <tableStyleInfo showFirstColumn="0" showLastColumn="0" showRowStripes="1" showColumnStripes="0"/>
</table>
</file>

<file path=xl/tables/table5.xml><?xml version="1.0" encoding="utf-8"?>
<table xmlns="http://schemas.openxmlformats.org/spreadsheetml/2006/main" id="5" name="Table8" displayName="Table8" ref="B14:AH968" headerRowCount="1" totalsRowShown="0" dataDxfId="54" headerRowCellStyle="Normal 3" dataCellStyle="Hyperlink">
  <autoFilter ref="B14:AH968"/>
  <tableColumns count="33">
    <tableColumn id="1" name="Column1" dataDxfId="53" dataCellStyle="Normal 3">
      <calculatedColumnFormula>B14+1</calculatedColumnFormula>
    </tableColumn>
    <tableColumn id="2" name="Column2" dataDxfId="52" dataCellStyle="Normal 3">
      <calculatedColumnFormula>IF('Multi Unit Grid'!C9="","",'Multi Unit Grid'!C9)</calculatedColumnFormula>
    </tableColumn>
    <tableColumn id="3" name="companynamedata" dataDxfId="51" dataCellStyle="Normal 2">
      <calculatedColumnFormula>IF(C15="","",'Exhibit A'!D7)</calculatedColumnFormula>
    </tableColumn>
    <tableColumn id="4" name="Column4" dataDxfId="50" dataCellStyle="Normal 2">
      <calculatedColumnFormula>IFERROR(VLOOKUP(C15,'Multi Unit Grid'!C:D,2,FALSE),"")</calculatedColumnFormula>
    </tableColumn>
    <tableColumn id="5" name="Column5" dataDxfId="49" dataCellStyle="Normal 3">
      <calculatedColumnFormula>IFERROR(VLOOKUP(C15,'Multi Unit Grid'!C:E,3,FALSE),"")</calculatedColumnFormula>
    </tableColumn>
    <tableColumn id="6" name="Column6" dataDxfId="48" dataCellStyle="Normal 3">
      <calculatedColumnFormula>IFERROR(VLOOKUP(C15,'Multi Unit Grid'!C:EF,4,FALSE),"")</calculatedColumnFormula>
    </tableColumn>
    <tableColumn id="7" name="Column7" dataDxfId="47" dataCellStyle="Hyperlink"/>
    <tableColumn id="8" name="Column8" dataDxfId="46" dataCellStyle="Hyperlink"/>
    <tableColumn id="9" name="Column9" dataDxfId="45" dataCellStyle="Normal 3"/>
    <tableColumn id="10" name="Column10" dataDxfId="44" dataCellStyle="Normal 3"/>
    <tableColumn id="11" name="feindata" dataDxfId="43" dataCellStyle="Normal 3"/>
    <tableColumn id="12" name="addressdata" dataDxfId="42" dataCellStyle="Normal 3"/>
    <tableColumn id="13" name="Column13" dataDxfId="41" dataCellStyle="Normal 3"/>
    <tableColumn id="14" name="Column14" dataDxfId="40" dataCellStyle="Normal 3"/>
    <tableColumn id="15" name="Column15" dataDxfId="39" dataCellStyle="Normal 3"/>
    <tableColumn id="16" name="Column16" dataDxfId="38" dataCellStyle="Normal 3"/>
    <tableColumn id="17" name="Column17" dataDxfId="37" dataCellStyle="Normal 3"/>
    <tableColumn id="18" name="Column18" dataDxfId="36" dataCellStyle="Normal 3"/>
    <tableColumn id="19" name="phonenumberdata" dataDxfId="35" dataCellStyle="Normal 3"/>
    <tableColumn id="20" name="Column20" dataDxfId="34" dataCellStyle="Normal 3"/>
    <tableColumn id="21" name="Column21" dataDxfId="33" dataCellStyle="Normal 3"/>
    <tableColumn id="22" name="Column22" dataDxfId="32" dataCellStyle="Hyperlink"/>
    <tableColumn id="23" name="Column23" dataCellStyle="Normal 3"/>
    <tableColumn id="24" name="Column24" dataCellStyle="Normal 3"/>
    <tableColumn id="25" name="Column25" dataDxfId="31" dataCellStyle="Hyperlink"/>
    <tableColumn id="26" name="Column26" dataDxfId="30" dataCellStyle="Hyperlink"/>
    <tableColumn id="27" name="Column27" dataDxfId="29" dataCellStyle="Percent">
      <calculatedColumnFormula>IF(C15="","",IF('Product Selections'!$L$11="CBA Lightning",0.7,IF('Product Selections'!$L$11="CBA Lightning Plus",0.7,IF('Product Selections'!$L$11="Management Services",0.7,IF('Product Selections'!$L$11="CBA Lightning Wholesale","Check with Finance","")))))</calculatedColumnFormula>
    </tableColumn>
    <tableColumn id="28" name="Column28" dataDxfId="28" dataCellStyle="Hyperlink"/>
    <tableColumn id="29" name="Column29" dataDxfId="27" dataCellStyle="Percent">
      <calculatedColumnFormula>IF(C15="","",IF('Product Selections'!$L$11="CBA Lightning Wholesale","Check with Finance",1-AB15))</calculatedColumnFormula>
    </tableColumn>
    <tableColumn id="30" name="Column30" dataDxfId="26" dataCellStyle="Hyperlink">
      <calculatedColumnFormula>IF(C15="","",'Multi Unit Grid'!$G$5)</calculatedColumnFormula>
    </tableColumn>
    <tableColumn id="31" name="Column31" dataDxfId="25" dataCellStyle="Percent"/>
    <tableColumn id="32" name="Column32" dataDxfId="24" dataCellStyle="Hyperlink">
      <calculatedColumnFormula>IF($C15="","",'Product Selections'!$K$6)</calculatedColumnFormula>
    </tableColumn>
    <tableColumn id="33" name="Column33" dataDxfId="23" dataCellStyle="Hyperlink">
      <calculatedColumnFormula>IF($C15="","",'Product Selections'!$K$10)</calculatedColumnFormula>
    </tableColumn>
  </tableColumns>
  <tableStyleInfo showFirstColumn="0" showLastColumn="0" showRowStripes="1" showColumnStripes="0"/>
</table>
</file>

<file path=xl/tables/table6.xml><?xml version="1.0" encoding="utf-8"?>
<table xmlns="http://schemas.openxmlformats.org/spreadsheetml/2006/main" id="6" name="TableWcInfo" displayName="TableWcInfo" ref="AJ996:AJ997" headerRowCount="1" totalsRowShown="0" headerRowCellStyle="Normal 3" dataCellStyle="Normal 3">
  <autoFilter ref="AJ996:AJ997"/>
  <tableColumns count="1">
    <tableColumn id="1" name="WcDataCount" dataCellStyle="Normal 3">
      <calculatedColumnFormula array="1">IF(AND(COUNTIF(J19:J968,"Yes")&gt;0,COUNTA(AJ19:AS968)=0),"ErrorYesButNoWc",IF(COUNTA(AJ19:AS968)=0,"CBA",IF(SUMPRODUCT(--((AJ19:AS968&lt;&gt;""))*--(AP19:AP968=""))&gt;0,"ErrorWcName","YesWc")))</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7" name="TableYesPay" displayName="TableYesPay" ref="J996:J997" headerRowCount="1" totalsRowShown="0" headerRowCellStyle="Normal 3" dataCellStyle="Normal 3">
  <autoFilter ref="J996:J997"/>
  <tableColumns count="1">
    <tableColumn id="1" name="YesPayByPayCheck" dataCellStyle="Normal 3">
      <calculatedColumnFormula>IF(AJ997="CBA","OK",IF(AJ997="YesWc",IF(COUNTIF(J19:J968,"Yes")=0,"Error","OK"),"OK"))</calculatedColumnFormula>
    </tableColumn>
  </tableColumns>
  <tableStyleInfo name="TableStyleMedium9" showFirstColumn="0" showLastColumn="0" showRowStripes="1" showColumnStripes="0"/>
</table>
</file>

<file path=xl/tables/table8.xml><?xml version="1.0" encoding="utf-8"?>
<table xmlns="http://schemas.openxmlformats.org/spreadsheetml/2006/main" id="8" name="Table1" displayName="Table1" ref="A16:V535" headerRowCount="1" totalsRowShown="0" headerRowDxfId="22">
  <tableColumns count="22">
    <tableColumn id="1" name="Client Count" dataDxfId="21">
      <calculatedColumnFormula>IF('Multi Unit Grid'!B13="","",'Multi Unit Grid'!B13)</calculatedColumnFormula>
    </tableColumn>
    <tableColumn id="13" name="Client Code" dataDxfId="20">
      <calculatedColumnFormula>IF('Multi Unit Grid'!C13="","",'Multi Unit Grid'!C13)</calculatedColumnFormula>
    </tableColumn>
    <tableColumn id="2" name="Company Name" dataDxfId="19"/>
    <tableColumn id="3" name="Expected First Check Date" dataDxfId="18"/>
    <tableColumn id="4" name="Avg # of EE's paid each payroll" dataDxfId="17">
      <calculatedColumnFormula>IF('Multi Unit Grid'!D13="","",'Multi Unit Grid'!D13)</calculatedColumnFormula>
    </tableColumn>
    <tableColumn id="5" name="Payroll Frequency" dataDxfId="16">
      <calculatedColumnFormula>IF('Multi Unit Grid'!E13="","",'Multi Unit Grid'!E13)</calculatedColumnFormula>
    </tableColumn>
    <tableColumn id="6" name="Base Fee" dataDxfId="15">
      <calculatedColumnFormula>IF(F17=52,66.15,IF(F17=26,66.15,IF(F17=24,66.15,IF(F17=12,54.6,IF(F17=4,121.8/3,IF(F17=1,488.25/12,""))))))</calculatedColumnFormula>
    </tableColumn>
    <tableColumn id="21" name="Transaction Fee" dataDxfId="14">
      <calculatedColumnFormula>IF(F17=52,E17*1.1*52/12,IF(F17=26,E17*1.1*26/12,IF(F17=24,E17*1.1*24/12,IF(F17=12,E17*1.1*12/12,IF(F17=4,E17*4/12,IF(F17=1,E17*4/12,""))))))</calculatedColumnFormula>
    </tableColumn>
    <tableColumn id="23" name="Average Monthly Billing (ADP)" dataDxfId="13">
      <calculatedColumnFormula>IF(G17="","",SUM(Table1[[#This Row],[Base Fee]]+Table1[[#This Row],[Transaction Fee]]))</calculatedColumnFormula>
    </tableColumn>
    <tableColumn id="22" name="Total Current Annualized Billings (Firm Billing)" dataDxfId="12">
      <calculatedColumnFormula>IFERROR(VLOOKUP(B17,'Multi Unit Grid'!C:F,4,FALSE),"")</calculatedColumnFormula>
    </tableColumn>
    <tableColumn id="7" name="Year End W2 Fees" dataDxfId="11">
      <calculatedColumnFormula>IFERROR(VLOOKUP(B17,'Multi Unit Grid'!C:G,5,FALSE),"")</calculatedColumnFormula>
    </tableColumn>
    <tableColumn id="8" name="Column8" dataDxfId="10"/>
    <tableColumn id="9" name="Delivery (Y/N)" dataDxfId="9"/>
    <tableColumn id="10" name="Delivery Fee (If applicable)" dataDxfId="8">
      <calculatedColumnFormula>IF(M17="Y",7.5,IF(M17="N",0,""))</calculatedColumnFormula>
    </tableColumn>
    <tableColumn id="11" name="Column1" dataDxfId="7"/>
    <tableColumn id="24" name="ADP Set up Fees" dataDxfId="6"/>
    <tableColumn id="28" name="Column6" dataDxfId="5"/>
    <tableColumn id="27" name="HR411 ($40)" dataDxfId="4"/>
    <tableColumn id="26" name="Worker's Compensation ($10.30)" dataDxfId="3"/>
    <tableColumn id="25" name="Simple IRA (Avg. $1,200)" dataDxfId="2"/>
    <tableColumn id="29" name="401K (Avg. $2,000)" dataDxfId="1"/>
    <tableColumn id="12" name="TLM (Avg. $700)"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hyperlink" Target="mailto:debreim@hotmail.com" TargetMode="External" Id="rId1" /><Relationship Type="http://schemas.openxmlformats.org/officeDocument/2006/relationships/table" Target="/xl/tables/table3.xml" Id="rId2" /><Relationship Type="http://schemas.openxmlformats.org/officeDocument/2006/relationships/table" Target="/xl/tables/table4.xml" Id="rId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mailto:debreim@hotmail.com" TargetMode="External" Id="rId1" /><Relationship Type="http://schemas.openxmlformats.org/officeDocument/2006/relationships/table" Target="/xl/tables/table5.xml" Id="rId2" /><Relationship Type="http://schemas.openxmlformats.org/officeDocument/2006/relationships/table" Target="/xl/tables/table6.xml" Id="rId3" /><Relationship Type="http://schemas.openxmlformats.org/officeDocument/2006/relationships/table" Target="/xl/tables/table7.xml" Id="rId4"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hyperlink" Target="mailto:SouthAcquisitions@ADP.com" TargetMode="Externa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codeName="Sheet1">
    <outlinePr summaryBelow="1" summaryRight="1"/>
    <pageSetUpPr/>
  </sheetPr>
  <dimension ref="A1:AM965"/>
  <sheetViews>
    <sheetView showGridLines="0" topLeftCell="B9" zoomScaleNormal="100" workbookViewId="0">
      <selection activeCell="C13" sqref="C13:C25"/>
    </sheetView>
  </sheetViews>
  <sheetFormatPr baseColWidth="8" defaultColWidth="8.7109375" defaultRowHeight="12.95"/>
  <cols>
    <col hidden="1" width="5" customWidth="1" style="243" min="1" max="1"/>
    <col width="9.5703125" customWidth="1" style="243" min="2" max="2"/>
    <col width="48" customWidth="1" style="243" min="3" max="3"/>
    <col width="12.42578125" customWidth="1" style="243" min="4" max="4"/>
    <col width="12.140625" customWidth="1" style="243" min="5" max="5"/>
    <col width="19.28515625" customWidth="1" style="243" min="6" max="6"/>
    <col width="22.42578125" bestFit="1" customWidth="1" style="243" min="7" max="7"/>
    <col width="25" customWidth="1" style="243" min="8" max="8"/>
    <col width="8.7109375" customWidth="1" style="243" min="9" max="9"/>
    <col width="22.28515625" bestFit="1" customWidth="1" style="243" min="10" max="10"/>
    <col width="10" bestFit="1" customWidth="1" style="243" min="11" max="11"/>
    <col width="8.7109375" customWidth="1" style="243" min="12" max="37"/>
    <col width="12" bestFit="1" customWidth="1" style="243" min="38" max="38"/>
    <col width="8.7109375" customWidth="1" style="243" min="39" max="16384"/>
  </cols>
  <sheetData>
    <row r="1" hidden="1">
      <c r="A1" s="243" t="inlineStr">
        <is>
          <t>ID</t>
        </is>
      </c>
      <c r="B1" s="243" t="inlineStr">
        <is>
          <t>no_data_1</t>
        </is>
      </c>
      <c r="C1" s="243" t="inlineStr">
        <is>
          <t>no_data_2</t>
        </is>
      </c>
      <c r="D1" s="243" t="inlineStr">
        <is>
          <t>data_1</t>
        </is>
      </c>
      <c r="E1" s="243" t="inlineStr">
        <is>
          <t>no_data_3</t>
        </is>
      </c>
      <c r="F1" s="243" t="inlineStr">
        <is>
          <t>no_data_4</t>
        </is>
      </c>
      <c r="G1" s="243" t="inlineStr">
        <is>
          <t>data_2</t>
        </is>
      </c>
      <c r="H1" s="243" t="inlineStr">
        <is>
          <t>data_3</t>
        </is>
      </c>
      <c r="AL1" s="342" t="n"/>
      <c r="AM1" s="343" t="n"/>
    </row>
    <row r="2">
      <c r="A2" s="243" t="n">
        <v>1</v>
      </c>
      <c r="C2" s="408" t="inlineStr">
        <is>
          <t>Firm Name:</t>
        </is>
      </c>
      <c r="D2" s="79" t="inlineStr">
        <is>
          <t>Innovate Advisors LLC</t>
        </is>
      </c>
      <c r="E2" s="333" t="inlineStr">
        <is>
          <t>*REQUIRED*</t>
        </is>
      </c>
      <c r="F2" s="409" t="inlineStr">
        <is>
          <t>Sales Region:</t>
        </is>
      </c>
      <c r="G2" s="245" t="inlineStr">
        <is>
          <t>Brooklyn</t>
        </is>
      </c>
      <c r="H2" s="333" t="inlineStr">
        <is>
          <t>*REQUIRED*</t>
        </is>
      </c>
      <c r="I2" s="334" t="inlineStr">
        <is>
          <t>FY27v1</t>
        </is>
      </c>
    </row>
    <row r="3" ht="12.75" customHeight="1">
      <c r="A3" s="243" t="n">
        <v>2</v>
      </c>
      <c r="C3" s="408" t="inlineStr">
        <is>
          <t>Firm Legal Address:</t>
        </is>
      </c>
      <c r="D3" s="79" t="n"/>
      <c r="E3" s="333" t="inlineStr">
        <is>
          <t>*REQUIRED*</t>
        </is>
      </c>
      <c r="F3" s="409" t="inlineStr">
        <is>
          <t>DM Name:</t>
        </is>
      </c>
      <c r="G3" s="79" t="inlineStr">
        <is>
          <t>Eli Colman</t>
        </is>
      </c>
      <c r="H3" s="517" t="inlineStr">
        <is>
          <t>0055a00000BGB00AAH</t>
        </is>
      </c>
      <c r="I3" s="335" t="n"/>
    </row>
    <row r="4" ht="12.75" customHeight="1">
      <c r="A4" s="243" t="n">
        <v>3</v>
      </c>
      <c r="C4" s="408" t="inlineStr">
        <is>
          <t>Firm Contact Name:</t>
        </is>
      </c>
      <c r="D4" s="79" t="inlineStr">
        <is>
          <t>Stephen Scialo</t>
        </is>
      </c>
      <c r="E4" s="336" t="n"/>
      <c r="F4" s="409" t="inlineStr">
        <is>
          <t>SE Name:</t>
        </is>
      </c>
      <c r="G4" s="79" t="inlineStr">
        <is>
          <t>Patrick Cassidy</t>
        </is>
      </c>
      <c r="H4" s="517" t="inlineStr">
        <is>
          <t>0055a000006SfQLAA0</t>
        </is>
      </c>
    </row>
    <row r="5">
      <c r="A5" s="243" t="n">
        <v>4</v>
      </c>
      <c r="C5" s="408" t="inlineStr">
        <is>
          <t>Accounting Firm Phone #:</t>
        </is>
      </c>
      <c r="D5" s="567" t="inlineStr">
        <is>
          <t>845-642-8927</t>
        </is>
      </c>
      <c r="E5" s="336" t="n"/>
      <c r="F5" s="409" t="inlineStr">
        <is>
          <t>VP Name:</t>
        </is>
      </c>
      <c r="G5" s="79" t="inlineStr">
        <is>
          <t>Shannon Suppa</t>
        </is>
      </c>
      <c r="H5" s="333" t="inlineStr">
        <is>
          <t> </t>
        </is>
      </c>
    </row>
    <row r="6">
      <c r="A6" s="243" t="n">
        <v>5</v>
      </c>
      <c r="B6" s="338" t="n"/>
      <c r="C6" s="408" t="inlineStr">
        <is>
          <t>Firm Email Address:</t>
        </is>
      </c>
      <c r="D6" s="233" t="inlineStr">
        <is>
          <t>sscialo@innovateadvisors.com</t>
        </is>
      </c>
      <c r="E6" s="337" t="n"/>
      <c r="F6" s="409" t="inlineStr">
        <is>
          <t>ESO Region:</t>
        </is>
      </c>
      <c r="G6" s="79" t="n"/>
      <c r="H6" s="333" t="inlineStr">
        <is>
          <t> </t>
        </is>
      </c>
    </row>
    <row r="7">
      <c r="A7" s="243" t="n">
        <v>6</v>
      </c>
      <c r="B7" s="338" t="n"/>
      <c r="C7" s="408" t="inlineStr">
        <is>
          <t>Current Payroll Platform:</t>
        </is>
      </c>
      <c r="D7" s="3" t="inlineStr">
        <is>
          <t>Paychex/Surepayroll</t>
        </is>
      </c>
      <c r="E7" s="333" t="inlineStr">
        <is>
          <t>*REQUIRED*</t>
        </is>
      </c>
      <c r="F7" s="409" t="inlineStr">
        <is>
          <t>AC Firm ID:</t>
        </is>
      </c>
      <c r="G7" s="82" t="n"/>
      <c r="H7" s="333" t="inlineStr">
        <is>
          <t> </t>
        </is>
      </c>
    </row>
    <row r="8">
      <c r="A8" s="243" t="n">
        <v>7</v>
      </c>
      <c r="C8" s="408" t="inlineStr">
        <is>
          <t>Firm Saleforce Account Link:</t>
        </is>
      </c>
      <c r="D8" s="58" t="inlineStr">
        <is>
          <t>https://myadp.lightning.force.com/lightning/r/Account/001gb00000DD6o8AAD/view</t>
        </is>
      </c>
      <c r="E8" s="333" t="inlineStr">
        <is>
          <t>*REQUIRED*</t>
        </is>
      </c>
      <c r="F8" s="409" t="inlineStr">
        <is>
          <t>PTA Pic Code:</t>
        </is>
      </c>
      <c r="G8" s="243" t="inlineStr">
        <is>
          <t>PW58056</t>
        </is>
      </c>
      <c r="H8" s="333" t="inlineStr">
        <is>
          <t> </t>
        </is>
      </c>
    </row>
    <row r="9" ht="22.5" customHeight="1">
      <c r="A9" s="243" t="n">
        <v>8</v>
      </c>
      <c r="C9" s="408" t="inlineStr">
        <is>
          <t>Salesforce Acquisition ID:</t>
        </is>
      </c>
      <c r="D9" s="58" t="n"/>
      <c r="E9" s="333" t="n"/>
      <c r="F9" s="409" t="inlineStr">
        <is>
          <t>Grid Date:</t>
        </is>
      </c>
      <c r="G9" s="59" t="n">
        <v>46290</v>
      </c>
      <c r="H9" s="333" t="inlineStr">
        <is>
          <t>*REQUIRED*</t>
        </is>
      </c>
    </row>
    <row r="10" ht="33.6" customHeight="1"/>
    <row r="11" hidden="1" ht="15" customFormat="1" customHeight="1" s="1">
      <c r="A11" s="243" t="inlineStr">
        <is>
          <t>ID</t>
        </is>
      </c>
      <c r="B11" s="243" t="inlineStr">
        <is>
          <t>client_count</t>
        </is>
      </c>
      <c r="C11" s="243" t="inlineStr">
        <is>
          <t>client_code</t>
        </is>
      </c>
      <c r="D11" s="243" t="inlineStr">
        <is>
          <t>ee</t>
        </is>
      </c>
      <c r="E11" s="243" t="inlineStr">
        <is>
          <t>payroll_freq</t>
        </is>
      </c>
      <c r="F11" s="243" t="inlineStr">
        <is>
          <t>annual_billing</t>
        </is>
      </c>
      <c r="G11" s="243" t="inlineStr">
        <is>
          <t>fees</t>
        </is>
      </c>
      <c r="H11" s="243" t="inlineStr">
        <is>
          <t>notes</t>
        </is>
      </c>
      <c r="I11" s="67" t="n"/>
      <c r="K11" s="568" t="n"/>
    </row>
    <row r="12" ht="56.25" customFormat="1" customHeight="1" s="1">
      <c r="A12" s="243" t="n">
        <v>0</v>
      </c>
      <c r="B12" s="461" t="inlineStr">
        <is>
          <t>Client Count</t>
        </is>
      </c>
      <c r="C12" s="462" t="inlineStr">
        <is>
          <t>Client Code</t>
        </is>
      </c>
      <c r="D12" s="461" t="inlineStr">
        <is>
          <t>Avg # of EEs paid each payroll</t>
        </is>
      </c>
      <c r="E12" s="461" t="inlineStr">
        <is>
          <t>Payroll Frequency (1,4,12,24,26,52)</t>
        </is>
      </c>
      <c r="F12" s="461" t="inlineStr">
        <is>
          <t>Total Current Annualized Billings (Excluding Year End/W2 Fees)</t>
        </is>
      </c>
      <c r="G12" s="461" t="inlineStr">
        <is>
          <t>Year End W2 &amp; 1099 Fees 
(if no additional fee, type in "Included")</t>
        </is>
      </c>
      <c r="H12" s="461" t="inlineStr">
        <is>
          <t>Additional Notes</t>
        </is>
      </c>
      <c r="I12" s="67" t="n"/>
      <c r="K12" s="568" t="n"/>
    </row>
    <row r="13" customFormat="1" s="1">
      <c r="A13" s="1" t="n">
        <v>1</v>
      </c>
      <c r="B13" s="349" t="n">
        <v>1</v>
      </c>
      <c r="C13" s="238" t="inlineStr">
        <is>
          <t>Upstate Logistics Group LLC</t>
        </is>
      </c>
      <c r="D13" s="239" t="n">
        <v>3</v>
      </c>
      <c r="E13" s="240" t="n">
        <v>26</v>
      </c>
      <c r="F13" s="241" t="n">
        <v>2042.82</v>
      </c>
      <c r="G13" s="242" t="inlineStr">
        <is>
          <t>Included</t>
        </is>
      </c>
      <c r="H13" s="242" t="inlineStr">
        <is>
          <t>Paychex</t>
        </is>
      </c>
      <c r="I13" s="67" t="n"/>
      <c r="K13" s="568" t="n"/>
    </row>
    <row r="14" customFormat="1" s="1">
      <c r="A14" s="1" t="n">
        <v>2</v>
      </c>
      <c r="B14" s="349" t="n">
        <v>2</v>
      </c>
      <c r="C14" s="238" t="inlineStr">
        <is>
          <t>Tyree Advisory Group LLC</t>
        </is>
      </c>
      <c r="D14" s="239" t="n">
        <v>1</v>
      </c>
      <c r="E14" s="240" t="n">
        <v>12</v>
      </c>
      <c r="F14" s="241" t="n">
        <v>863.04</v>
      </c>
      <c r="G14" s="242" t="inlineStr">
        <is>
          <t>Included</t>
        </is>
      </c>
      <c r="H14" s="242" t="inlineStr">
        <is>
          <t>Paychex</t>
        </is>
      </c>
      <c r="I14" s="67" t="n"/>
      <c r="K14" s="568" t="n"/>
    </row>
    <row r="15" customFormat="1" s="1">
      <c r="A15" s="1" t="n">
        <v>3</v>
      </c>
      <c r="B15" s="349" t="n">
        <v>3</v>
      </c>
      <c r="C15" s="238" t="inlineStr">
        <is>
          <t>RJC Holdings</t>
        </is>
      </c>
      <c r="D15" s="239" t="n">
        <v>1</v>
      </c>
      <c r="E15" s="240" t="n">
        <v>12</v>
      </c>
      <c r="F15" s="241" t="n">
        <v>696</v>
      </c>
      <c r="G15" s="242" t="inlineStr">
        <is>
          <t>Included</t>
        </is>
      </c>
      <c r="H15" s="242" t="inlineStr">
        <is>
          <t>Paychex - prior ADP client - Paychex cannot link Partner Pro access</t>
        </is>
      </c>
      <c r="I15" s="67" t="n"/>
      <c r="K15" s="568" t="n"/>
    </row>
    <row r="16" customFormat="1" s="1">
      <c r="A16" s="1" t="n">
        <v>4</v>
      </c>
      <c r="B16" s="349" t="n">
        <v>4</v>
      </c>
      <c r="C16" s="238" t="inlineStr">
        <is>
          <t>Kranz Motorcars LLC</t>
        </is>
      </c>
      <c r="D16" s="239" t="n">
        <v>1</v>
      </c>
      <c r="E16" s="240" t="n">
        <v>52</v>
      </c>
      <c r="F16" s="241" t="n">
        <v>3094</v>
      </c>
      <c r="G16" s="242" t="inlineStr">
        <is>
          <t>Included</t>
        </is>
      </c>
      <c r="H16" s="242" t="inlineStr">
        <is>
          <t>Paychex</t>
        </is>
      </c>
      <c r="I16" s="67" t="n"/>
      <c r="K16" s="568" t="n"/>
    </row>
    <row r="17" customFormat="1" s="1">
      <c r="A17" s="1" t="n">
        <v>5</v>
      </c>
      <c r="B17" s="349" t="n">
        <v>5</v>
      </c>
      <c r="C17" s="238" t="inlineStr">
        <is>
          <t>Wisdom by Woods LLC</t>
        </is>
      </c>
      <c r="D17" s="239" t="n">
        <v>1</v>
      </c>
      <c r="E17" s="240" t="n">
        <v>12</v>
      </c>
      <c r="F17" s="241" t="n">
        <v>1557.36</v>
      </c>
      <c r="G17" s="242" t="inlineStr">
        <is>
          <t>Included</t>
        </is>
      </c>
      <c r="H17" s="242" t="inlineStr">
        <is>
          <t>Paychex</t>
        </is>
      </c>
      <c r="I17" s="67" t="n"/>
      <c r="K17" s="568" t="n"/>
    </row>
    <row r="18" customFormat="1" s="1">
      <c r="A18" s="1" t="n">
        <v>6</v>
      </c>
      <c r="B18" s="349" t="n">
        <v>6</v>
      </c>
      <c r="C18" s="238" t="inlineStr">
        <is>
          <t>Auction Time Pieces</t>
        </is>
      </c>
      <c r="D18" s="239" t="n">
        <v>2</v>
      </c>
      <c r="E18" s="240" t="n">
        <v>24</v>
      </c>
      <c r="F18" s="241" t="n">
        <v>3698.4</v>
      </c>
      <c r="G18" s="242" t="inlineStr">
        <is>
          <t>Included</t>
        </is>
      </c>
      <c r="H18" s="242" t="inlineStr">
        <is>
          <t>Paychex</t>
        </is>
      </c>
      <c r="I18" s="67" t="n"/>
      <c r="K18" s="568" t="n"/>
    </row>
    <row r="19" customFormat="1" s="1">
      <c r="A19" s="1" t="n">
        <v>7</v>
      </c>
      <c r="B19" s="349" t="n">
        <v>7</v>
      </c>
      <c r="C19" s="238" t="inlineStr">
        <is>
          <t>Onchain Strategies LLC</t>
        </is>
      </c>
      <c r="D19" s="239" t="n">
        <v>1</v>
      </c>
      <c r="E19" s="240" t="n">
        <v>12</v>
      </c>
      <c r="F19" s="241" t="n">
        <v>1212</v>
      </c>
      <c r="G19" s="242" t="inlineStr">
        <is>
          <t>Included</t>
        </is>
      </c>
      <c r="H19" s="242" t="inlineStr">
        <is>
          <t>Paychex</t>
        </is>
      </c>
      <c r="I19" s="67" t="n"/>
      <c r="K19" s="568" t="n"/>
    </row>
    <row r="20" customFormat="1" s="1">
      <c r="A20" s="1" t="n">
        <v>8</v>
      </c>
      <c r="B20" s="349" t="n">
        <v>8</v>
      </c>
      <c r="C20" s="238" t="inlineStr">
        <is>
          <t>Backfin Logistics LLC</t>
        </is>
      </c>
      <c r="D20" s="239" t="n">
        <v>3</v>
      </c>
      <c r="E20" s="240" t="n">
        <v>24</v>
      </c>
      <c r="F20" s="241" t="n">
        <v>2364</v>
      </c>
      <c r="G20" s="242" t="inlineStr">
        <is>
          <t>Included</t>
        </is>
      </c>
      <c r="H20" s="242" t="inlineStr">
        <is>
          <t>Paychex</t>
        </is>
      </c>
      <c r="I20" s="67" t="n"/>
      <c r="K20" s="568" t="n"/>
    </row>
    <row r="21" customFormat="1" s="1">
      <c r="A21" s="1" t="n">
        <v>9</v>
      </c>
      <c r="B21" s="349" t="n">
        <v>9</v>
      </c>
      <c r="C21" s="238" t="inlineStr">
        <is>
          <t>Walters Mirrors Inc</t>
        </is>
      </c>
      <c r="D21" s="239" t="n">
        <v>3</v>
      </c>
      <c r="E21" s="240" t="n">
        <v>26</v>
      </c>
      <c r="F21" s="241" t="n">
        <v>6810.7</v>
      </c>
      <c r="G21" s="242" t="inlineStr">
        <is>
          <t>Included</t>
        </is>
      </c>
      <c r="H21" s="242" t="inlineStr">
        <is>
          <t>Paychex</t>
        </is>
      </c>
      <c r="I21" s="67" t="n"/>
      <c r="K21" s="568" t="n"/>
    </row>
    <row r="22" customFormat="1" s="1">
      <c r="A22" s="1" t="n">
        <v>10</v>
      </c>
      <c r="B22" s="349" t="n">
        <v>10</v>
      </c>
      <c r="C22" s="238" t="inlineStr">
        <is>
          <t>Spencer Thwaytes &amp; Co LLC</t>
        </is>
      </c>
      <c r="D22" s="239" t="n">
        <v>3</v>
      </c>
      <c r="E22" s="240" t="n">
        <v>12</v>
      </c>
      <c r="F22" s="241" t="n">
        <v>924</v>
      </c>
      <c r="G22" s="242" t="inlineStr">
        <is>
          <t>Included</t>
        </is>
      </c>
      <c r="H22" s="242" t="inlineStr">
        <is>
          <t>Paychex</t>
        </is>
      </c>
      <c r="I22" s="67" t="n"/>
      <c r="K22" s="568" t="n"/>
    </row>
    <row r="23" customFormat="1" s="1">
      <c r="A23" s="1" t="n">
        <v>11</v>
      </c>
      <c r="B23" s="349" t="n">
        <v>11</v>
      </c>
      <c r="C23" s="238" t="inlineStr">
        <is>
          <t>Complete Merchant Services Consulting</t>
        </is>
      </c>
      <c r="D23" s="239" t="n">
        <v>2</v>
      </c>
      <c r="E23" s="240" t="n">
        <v>12</v>
      </c>
      <c r="F23" s="241" t="n">
        <v>1200</v>
      </c>
      <c r="G23" s="242" t="inlineStr">
        <is>
          <t>Included</t>
        </is>
      </c>
      <c r="H23" s="242" t="inlineStr">
        <is>
          <t>Gusto - not a Paychex account</t>
        </is>
      </c>
      <c r="I23" s="67" t="n"/>
      <c r="K23" s="568" t="n"/>
    </row>
    <row r="24" customFormat="1" s="1">
      <c r="A24" s="1" t="n">
        <v>12</v>
      </c>
      <c r="B24" s="349" t="n">
        <v>12</v>
      </c>
      <c r="C24" s="238" t="inlineStr">
        <is>
          <t>FRG Advisory LLC</t>
        </is>
      </c>
      <c r="D24" s="239" t="n">
        <v>1</v>
      </c>
      <c r="E24" s="240" t="n">
        <v>12</v>
      </c>
      <c r="F24" s="241" t="n">
        <v>600</v>
      </c>
      <c r="G24" s="242" t="inlineStr">
        <is>
          <t>Included</t>
        </is>
      </c>
      <c r="H24" s="242" t="inlineStr">
        <is>
          <t>Gusto - not a Paychex account</t>
        </is>
      </c>
      <c r="I24" s="67" t="n"/>
      <c r="K24" s="568" t="n"/>
    </row>
    <row r="25" customFormat="1" s="1">
      <c r="A25" s="1" t="n">
        <v>13</v>
      </c>
      <c r="B25" s="349" t="n">
        <v>13</v>
      </c>
      <c r="C25" s="238" t="inlineStr">
        <is>
          <t>Broadway 2000 Inc</t>
        </is>
      </c>
      <c r="D25" s="239" t="n">
        <v>1</v>
      </c>
      <c r="E25" s="240" t="n">
        <v>1</v>
      </c>
      <c r="F25" s="241" t="n">
        <v>400</v>
      </c>
      <c r="G25" s="242" t="inlineStr">
        <is>
          <t>Included</t>
        </is>
      </c>
      <c r="H25" s="242" t="inlineStr">
        <is>
          <t>No provider - pays IRS directly via EFTPS - cash payroll</t>
        </is>
      </c>
      <c r="I25" s="67" t="n"/>
      <c r="K25" s="568" t="n"/>
    </row>
    <row r="26" customFormat="1" s="1">
      <c r="A26" s="1" t="n">
        <v>14</v>
      </c>
      <c r="B26" s="349" t="n">
        <v>14</v>
      </c>
      <c r="C26" s="238" t="n"/>
      <c r="D26" s="239" t="n"/>
      <c r="E26" s="240" t="n"/>
      <c r="F26" s="241" t="n"/>
      <c r="G26" s="242" t="n"/>
      <c r="H26" s="242" t="n"/>
      <c r="I26" s="67" t="n"/>
      <c r="K26" s="568" t="n"/>
    </row>
    <row r="27" customFormat="1" s="1">
      <c r="A27" s="1" t="n">
        <v>15</v>
      </c>
      <c r="B27" s="349" t="n">
        <v>15</v>
      </c>
      <c r="C27" s="238" t="n"/>
      <c r="D27" s="239" t="n"/>
      <c r="E27" s="240" t="n"/>
      <c r="F27" s="241" t="n"/>
      <c r="G27" s="242" t="n"/>
      <c r="H27" s="242" t="n"/>
      <c r="I27" s="67" t="n"/>
      <c r="K27" s="568" t="n"/>
    </row>
    <row r="28" customFormat="1" s="1">
      <c r="A28" s="1" t="n">
        <v>16</v>
      </c>
      <c r="B28" s="349" t="n">
        <v>16</v>
      </c>
      <c r="C28" s="238" t="n"/>
      <c r="D28" s="239" t="n"/>
      <c r="E28" s="240" t="n"/>
      <c r="F28" s="241" t="n"/>
      <c r="G28" s="242" t="n"/>
      <c r="H28" s="242" t="n"/>
      <c r="I28" s="67" t="n"/>
      <c r="K28" s="568" t="n"/>
    </row>
    <row r="29" customFormat="1" s="1">
      <c r="A29" s="1" t="n">
        <v>17</v>
      </c>
      <c r="B29" s="349" t="n">
        <v>17</v>
      </c>
      <c r="C29" s="238" t="n"/>
      <c r="D29" s="239" t="n"/>
      <c r="E29" s="240" t="n"/>
      <c r="F29" s="241" t="n"/>
      <c r="G29" s="242" t="n"/>
      <c r="H29" s="242" t="n"/>
      <c r="I29" s="67" t="n"/>
      <c r="K29" s="568" t="n"/>
    </row>
    <row r="30" customFormat="1" s="1">
      <c r="A30" s="1" t="n">
        <v>18</v>
      </c>
      <c r="B30" s="349" t="n">
        <v>18</v>
      </c>
      <c r="C30" s="238" t="n"/>
      <c r="D30" s="239" t="n"/>
      <c r="E30" s="240" t="n"/>
      <c r="F30" s="241" t="n"/>
      <c r="G30" s="242" t="n"/>
      <c r="H30" s="242" t="n"/>
      <c r="I30" s="67" t="n"/>
      <c r="K30" s="568" t="n"/>
    </row>
    <row r="31" customFormat="1" s="1">
      <c r="A31" s="1" t="n">
        <v>19</v>
      </c>
      <c r="B31" s="349" t="n">
        <v>19</v>
      </c>
      <c r="C31" s="238" t="n"/>
      <c r="D31" s="239" t="n"/>
      <c r="E31" s="240" t="n"/>
      <c r="F31" s="241" t="n"/>
      <c r="G31" s="242" t="n"/>
      <c r="H31" s="242" t="n"/>
      <c r="I31" s="67" t="n"/>
      <c r="K31" s="568" t="n"/>
    </row>
    <row r="32" customFormat="1" s="1">
      <c r="A32" s="1" t="n">
        <v>20</v>
      </c>
      <c r="B32" s="349" t="n">
        <v>20</v>
      </c>
      <c r="C32" s="238" t="n"/>
      <c r="D32" s="239" t="n"/>
      <c r="E32" s="240" t="n"/>
      <c r="F32" s="241" t="n"/>
      <c r="G32" s="242" t="n"/>
      <c r="H32" s="242" t="n"/>
      <c r="I32" s="67" t="n"/>
      <c r="K32" s="568" t="n"/>
    </row>
    <row r="33" customFormat="1" s="1">
      <c r="A33" s="1" t="n">
        <v>21</v>
      </c>
      <c r="B33" s="349" t="n">
        <v>21</v>
      </c>
      <c r="C33" s="238" t="n"/>
      <c r="D33" s="239" t="n"/>
      <c r="E33" s="240" t="n"/>
      <c r="F33" s="241" t="n"/>
      <c r="G33" s="242" t="n"/>
      <c r="H33" s="242" t="n"/>
      <c r="I33" s="67" t="n"/>
      <c r="K33" s="568" t="n"/>
    </row>
    <row r="34" customFormat="1" s="1">
      <c r="A34" s="1" t="n">
        <v>22</v>
      </c>
      <c r="B34" s="349" t="n">
        <v>22</v>
      </c>
      <c r="C34" s="238" t="n"/>
      <c r="D34" s="239" t="n"/>
      <c r="E34" s="240" t="n"/>
      <c r="F34" s="241" t="n"/>
      <c r="G34" s="242" t="n"/>
      <c r="H34" s="242" t="n"/>
      <c r="I34" s="67" t="n"/>
      <c r="K34" s="568" t="n"/>
    </row>
    <row r="35" customFormat="1" s="1">
      <c r="A35" s="1" t="n">
        <v>23</v>
      </c>
      <c r="B35" s="349" t="n">
        <v>23</v>
      </c>
      <c r="C35" s="238" t="n"/>
      <c r="D35" s="239" t="n"/>
      <c r="E35" s="240" t="n"/>
      <c r="F35" s="241" t="n"/>
      <c r="G35" s="242" t="n"/>
      <c r="H35" s="242" t="n"/>
      <c r="I35" s="67" t="n"/>
      <c r="K35" s="568" t="n"/>
    </row>
    <row r="36" customFormat="1" s="1">
      <c r="A36" s="1" t="n">
        <v>24</v>
      </c>
      <c r="B36" s="349" t="n">
        <v>24</v>
      </c>
      <c r="C36" s="238" t="n"/>
      <c r="D36" s="239" t="n"/>
      <c r="E36" s="240" t="n"/>
      <c r="F36" s="241" t="n"/>
      <c r="G36" s="242" t="n"/>
      <c r="H36" s="242" t="n"/>
      <c r="I36" s="67" t="n"/>
      <c r="K36" s="568" t="n"/>
    </row>
    <row r="37" customFormat="1" s="1">
      <c r="A37" s="1" t="n">
        <v>25</v>
      </c>
      <c r="B37" s="349" t="n">
        <v>25</v>
      </c>
      <c r="C37" s="238" t="n"/>
      <c r="D37" s="239" t="n"/>
      <c r="E37" s="240" t="n"/>
      <c r="F37" s="241" t="n"/>
      <c r="G37" s="242" t="n"/>
      <c r="H37" s="242" t="n"/>
      <c r="I37" s="67" t="n"/>
      <c r="K37" s="568" t="n"/>
    </row>
    <row r="38" customFormat="1" s="1">
      <c r="A38" s="1" t="n">
        <v>26</v>
      </c>
      <c r="B38" s="349" t="n">
        <v>26</v>
      </c>
      <c r="C38" s="238" t="n"/>
      <c r="D38" s="239" t="n"/>
      <c r="E38" s="240" t="n"/>
      <c r="F38" s="241" t="n"/>
      <c r="G38" s="242" t="n"/>
      <c r="H38" s="242" t="n"/>
      <c r="I38" s="67" t="n"/>
      <c r="K38" s="568" t="n"/>
    </row>
    <row r="39" customFormat="1" s="1">
      <c r="A39" s="1" t="n">
        <v>27</v>
      </c>
      <c r="B39" s="349" t="n">
        <v>27</v>
      </c>
      <c r="C39" s="238" t="n"/>
      <c r="D39" s="239" t="n"/>
      <c r="E39" s="240" t="n"/>
      <c r="F39" s="241" t="n"/>
      <c r="G39" s="242" t="n"/>
      <c r="H39" s="242" t="n"/>
      <c r="I39" s="67" t="n"/>
      <c r="K39" s="568" t="n"/>
    </row>
    <row r="40" customFormat="1" s="1">
      <c r="A40" s="1" t="n">
        <v>28</v>
      </c>
      <c r="B40" s="349" t="n">
        <v>28</v>
      </c>
      <c r="C40" s="238" t="n"/>
      <c r="D40" s="239" t="n"/>
      <c r="E40" s="240" t="n"/>
      <c r="F40" s="241" t="n"/>
      <c r="G40" s="242" t="n"/>
      <c r="H40" s="242" t="n"/>
      <c r="I40" s="67" t="n"/>
      <c r="K40" s="568" t="n"/>
    </row>
    <row r="41" customFormat="1" s="1">
      <c r="A41" s="1" t="n">
        <v>29</v>
      </c>
      <c r="B41" s="349" t="n">
        <v>29</v>
      </c>
      <c r="C41" s="238" t="n"/>
      <c r="D41" s="239" t="n"/>
      <c r="E41" s="240" t="n"/>
      <c r="F41" s="241" t="n"/>
      <c r="G41" s="242" t="n"/>
      <c r="H41" s="242" t="n"/>
      <c r="I41" s="67" t="n"/>
      <c r="K41" s="568" t="n"/>
    </row>
    <row r="42" customFormat="1" s="1">
      <c r="A42" s="1" t="n">
        <v>30</v>
      </c>
      <c r="B42" s="349" t="n">
        <v>30</v>
      </c>
      <c r="C42" s="238" t="n"/>
      <c r="D42" s="239" t="n"/>
      <c r="E42" s="240" t="n"/>
      <c r="F42" s="241" t="n"/>
      <c r="G42" s="242" t="n"/>
      <c r="H42" s="242" t="n"/>
      <c r="I42" s="67" t="n"/>
      <c r="K42" s="568" t="n"/>
    </row>
    <row r="43" customFormat="1" s="1">
      <c r="A43" s="1" t="n">
        <v>31</v>
      </c>
      <c r="B43" s="349" t="n">
        <v>31</v>
      </c>
      <c r="C43" s="238" t="n"/>
      <c r="D43" s="239" t="n"/>
      <c r="E43" s="240" t="n"/>
      <c r="F43" s="241" t="n"/>
      <c r="G43" s="242" t="n"/>
      <c r="H43" s="242" t="n"/>
      <c r="I43" s="67" t="n"/>
      <c r="K43" s="568" t="n"/>
    </row>
    <row r="44" customFormat="1" s="1">
      <c r="A44" s="1" t="n">
        <v>32</v>
      </c>
      <c r="B44" s="349" t="n">
        <v>32</v>
      </c>
      <c r="C44" s="238" t="n"/>
      <c r="D44" s="239" t="n"/>
      <c r="E44" s="240" t="n"/>
      <c r="F44" s="241" t="n"/>
      <c r="G44" s="242" t="n"/>
      <c r="H44" s="242" t="n"/>
      <c r="I44" s="67" t="n"/>
      <c r="K44" s="568" t="n"/>
    </row>
    <row r="45" customFormat="1" s="1">
      <c r="A45" s="1" t="n">
        <v>33</v>
      </c>
      <c r="B45" s="349" t="n">
        <v>33</v>
      </c>
      <c r="C45" s="238" t="n"/>
      <c r="D45" s="239" t="n"/>
      <c r="E45" s="240" t="n"/>
      <c r="F45" s="241" t="n"/>
      <c r="G45" s="242" t="n"/>
      <c r="H45" s="242" t="n"/>
      <c r="I45" s="67" t="n"/>
      <c r="K45" s="568" t="n"/>
    </row>
    <row r="46" customFormat="1" s="1">
      <c r="A46" s="1" t="n">
        <v>34</v>
      </c>
      <c r="B46" s="349" t="n">
        <v>34</v>
      </c>
      <c r="C46" s="238" t="n"/>
      <c r="D46" s="239" t="n"/>
      <c r="E46" s="240" t="n"/>
      <c r="F46" s="241" t="n"/>
      <c r="G46" s="242" t="n"/>
      <c r="H46" s="242" t="n"/>
      <c r="I46" s="67" t="n"/>
      <c r="K46" s="568" t="n"/>
    </row>
    <row r="47" customFormat="1" s="1">
      <c r="A47" s="1" t="n">
        <v>35</v>
      </c>
      <c r="B47" s="349" t="n">
        <v>35</v>
      </c>
      <c r="C47" s="238" t="n"/>
      <c r="D47" s="239" t="n"/>
      <c r="E47" s="240" t="n"/>
      <c r="F47" s="241" t="n"/>
      <c r="G47" s="242" t="n"/>
      <c r="H47" s="242" t="n"/>
      <c r="I47" s="67" t="n"/>
      <c r="K47" s="568" t="n"/>
    </row>
    <row r="48" customFormat="1" s="1">
      <c r="A48" s="1" t="n">
        <v>36</v>
      </c>
      <c r="B48" s="349" t="n">
        <v>36</v>
      </c>
      <c r="C48" s="238" t="n"/>
      <c r="D48" s="239" t="n"/>
      <c r="E48" s="240" t="n"/>
      <c r="F48" s="241" t="n"/>
      <c r="G48" s="242" t="n"/>
      <c r="H48" s="242" t="n"/>
      <c r="I48" s="67" t="n"/>
      <c r="K48" s="568" t="n"/>
    </row>
    <row r="49" customFormat="1" s="1">
      <c r="A49" s="1" t="n">
        <v>37</v>
      </c>
      <c r="B49" s="349" t="n">
        <v>37</v>
      </c>
      <c r="C49" s="238" t="n"/>
      <c r="D49" s="239" t="n"/>
      <c r="E49" s="240" t="n"/>
      <c r="F49" s="241" t="n"/>
      <c r="G49" s="242" t="n"/>
      <c r="H49" s="242" t="n"/>
      <c r="I49" s="67" t="n"/>
      <c r="K49" s="568" t="n"/>
    </row>
    <row r="50" customFormat="1" s="1">
      <c r="A50" s="1" t="n">
        <v>38</v>
      </c>
      <c r="B50" s="349" t="n">
        <v>38</v>
      </c>
      <c r="C50" s="238" t="n"/>
      <c r="D50" s="239" t="n"/>
      <c r="E50" s="240" t="n"/>
      <c r="F50" s="241" t="n"/>
      <c r="G50" s="242" t="n"/>
      <c r="H50" s="242" t="n"/>
      <c r="I50" s="67" t="n"/>
      <c r="K50" s="568" t="n"/>
    </row>
    <row r="51" customFormat="1" s="1">
      <c r="A51" s="1" t="n">
        <v>39</v>
      </c>
      <c r="B51" s="349" t="n">
        <v>39</v>
      </c>
      <c r="C51" s="238" t="n"/>
      <c r="D51" s="239" t="n"/>
      <c r="E51" s="240" t="n"/>
      <c r="F51" s="241" t="n"/>
      <c r="G51" s="242" t="n"/>
      <c r="H51" s="242" t="n"/>
      <c r="I51" s="67" t="n"/>
      <c r="K51" s="568" t="n"/>
    </row>
    <row r="52" customFormat="1" s="1">
      <c r="A52" s="1" t="n">
        <v>40</v>
      </c>
      <c r="B52" s="349" t="n">
        <v>40</v>
      </c>
      <c r="C52" s="238" t="n"/>
      <c r="D52" s="239" t="n"/>
      <c r="E52" s="240" t="n"/>
      <c r="F52" s="241" t="n"/>
      <c r="G52" s="242" t="n"/>
      <c r="H52" s="242" t="n"/>
      <c r="I52" s="67" t="n"/>
      <c r="K52" s="568" t="n"/>
    </row>
    <row r="53" customFormat="1" s="1">
      <c r="A53" s="1" t="n">
        <v>41</v>
      </c>
      <c r="B53" s="349" t="n">
        <v>41</v>
      </c>
      <c r="C53" s="238" t="n"/>
      <c r="D53" s="239" t="n"/>
      <c r="E53" s="240" t="n"/>
      <c r="F53" s="241" t="n"/>
      <c r="G53" s="242" t="n"/>
      <c r="H53" s="242" t="n"/>
      <c r="I53" s="67" t="n"/>
      <c r="K53" s="568" t="n"/>
    </row>
    <row r="54" customFormat="1" s="1">
      <c r="A54" s="1" t="n">
        <v>42</v>
      </c>
      <c r="B54" s="349" t="n">
        <v>42</v>
      </c>
      <c r="C54" s="238" t="n"/>
      <c r="D54" s="239" t="n"/>
      <c r="E54" s="240" t="n"/>
      <c r="F54" s="241" t="n"/>
      <c r="G54" s="242" t="n"/>
      <c r="H54" s="242" t="n"/>
      <c r="I54" s="67" t="n"/>
      <c r="K54" s="568" t="n"/>
    </row>
    <row r="55" customFormat="1" s="1">
      <c r="A55" s="1" t="n">
        <v>43</v>
      </c>
      <c r="B55" s="349" t="n">
        <v>43</v>
      </c>
      <c r="C55" s="238" t="n"/>
      <c r="D55" s="239" t="n"/>
      <c r="E55" s="240" t="n"/>
      <c r="F55" s="241" t="n"/>
      <c r="G55" s="242" t="n"/>
      <c r="H55" s="242" t="n"/>
      <c r="I55" s="67" t="n"/>
      <c r="K55" s="568" t="n"/>
    </row>
    <row r="56" customFormat="1" s="1">
      <c r="A56" s="1" t="n">
        <v>44</v>
      </c>
      <c r="B56" s="349" t="n">
        <v>44</v>
      </c>
      <c r="C56" s="238" t="n"/>
      <c r="D56" s="239" t="n"/>
      <c r="E56" s="240" t="n"/>
      <c r="F56" s="241" t="n"/>
      <c r="G56" s="242" t="n"/>
      <c r="H56" s="242" t="n"/>
      <c r="I56" s="67" t="n"/>
      <c r="K56" s="568" t="n"/>
    </row>
    <row r="57" customFormat="1" s="1">
      <c r="A57" s="1" t="n">
        <v>45</v>
      </c>
      <c r="B57" s="349" t="n">
        <v>45</v>
      </c>
      <c r="C57" s="238" t="n"/>
      <c r="D57" s="239" t="n"/>
      <c r="E57" s="240" t="n"/>
      <c r="F57" s="241" t="n"/>
      <c r="G57" s="242" t="n"/>
      <c r="H57" s="242" t="n"/>
      <c r="I57" s="67" t="n"/>
      <c r="K57" s="568" t="n"/>
    </row>
    <row r="58" customFormat="1" s="1">
      <c r="A58" s="1" t="n">
        <v>46</v>
      </c>
      <c r="B58" s="349" t="n">
        <v>46</v>
      </c>
      <c r="C58" s="238" t="n"/>
      <c r="D58" s="239" t="n"/>
      <c r="E58" s="240" t="n"/>
      <c r="F58" s="241" t="n"/>
      <c r="G58" s="242" t="n"/>
      <c r="H58" s="242" t="n"/>
      <c r="I58" s="67" t="n"/>
      <c r="K58" s="568" t="n"/>
    </row>
    <row r="59" customFormat="1" s="1">
      <c r="A59" s="1" t="n">
        <v>47</v>
      </c>
      <c r="B59" s="349" t="n">
        <v>47</v>
      </c>
      <c r="C59" s="238" t="n"/>
      <c r="D59" s="239" t="n"/>
      <c r="E59" s="240" t="n"/>
      <c r="F59" s="241" t="n"/>
      <c r="G59" s="242" t="n"/>
      <c r="H59" s="242" t="n"/>
      <c r="I59" s="67" t="n"/>
      <c r="K59" s="568" t="n"/>
    </row>
    <row r="60" customFormat="1" s="1">
      <c r="A60" s="1" t="n">
        <v>48</v>
      </c>
      <c r="B60" s="349" t="n">
        <v>48</v>
      </c>
      <c r="C60" s="238" t="n"/>
      <c r="D60" s="239" t="n"/>
      <c r="E60" s="240" t="n"/>
      <c r="F60" s="241" t="n"/>
      <c r="G60" s="242" t="n"/>
      <c r="H60" s="242" t="n"/>
      <c r="I60" s="67" t="n"/>
      <c r="K60" s="568" t="n"/>
    </row>
    <row r="61" customFormat="1" s="1">
      <c r="A61" s="1" t="n">
        <v>49</v>
      </c>
      <c r="B61" s="349" t="n">
        <v>49</v>
      </c>
      <c r="C61" s="238" t="n"/>
      <c r="D61" s="239" t="n"/>
      <c r="E61" s="240" t="n"/>
      <c r="F61" s="241" t="n"/>
      <c r="G61" s="242" t="n"/>
      <c r="H61" s="242" t="n"/>
      <c r="I61" s="67" t="n"/>
      <c r="K61" s="568" t="n"/>
    </row>
    <row r="62" customFormat="1" s="1">
      <c r="A62" s="1" t="n">
        <v>50</v>
      </c>
      <c r="B62" s="349" t="n">
        <v>50</v>
      </c>
      <c r="C62" s="238" t="n"/>
      <c r="D62" s="239" t="n"/>
      <c r="E62" s="240" t="n"/>
      <c r="F62" s="241" t="n"/>
      <c r="G62" s="242" t="n"/>
      <c r="H62" s="242" t="n"/>
      <c r="I62" s="67" t="n"/>
      <c r="K62" s="568" t="n"/>
    </row>
    <row r="63" customFormat="1" s="1">
      <c r="A63" s="1" t="n">
        <v>51</v>
      </c>
      <c r="B63" s="349" t="n">
        <v>51</v>
      </c>
      <c r="C63" s="238" t="n"/>
      <c r="D63" s="239" t="n"/>
      <c r="E63" s="240" t="n"/>
      <c r="F63" s="241" t="n"/>
      <c r="G63" s="242" t="n"/>
      <c r="H63" s="242" t="n"/>
      <c r="I63" s="67" t="n"/>
      <c r="K63" s="568" t="n"/>
    </row>
    <row r="64" customFormat="1" s="1">
      <c r="A64" s="1" t="n">
        <v>52</v>
      </c>
      <c r="B64" s="349" t="n">
        <v>52</v>
      </c>
      <c r="C64" s="238" t="n"/>
      <c r="D64" s="239" t="n"/>
      <c r="E64" s="240" t="n"/>
      <c r="F64" s="241" t="n"/>
      <c r="G64" s="242" t="n"/>
      <c r="H64" s="242" t="n"/>
      <c r="I64" s="67" t="n"/>
      <c r="K64" s="568" t="n"/>
    </row>
    <row r="65" customFormat="1" s="1">
      <c r="A65" s="1" t="n">
        <v>53</v>
      </c>
      <c r="B65" s="349" t="n">
        <v>53</v>
      </c>
      <c r="C65" s="238" t="n"/>
      <c r="D65" s="239" t="n"/>
      <c r="E65" s="240" t="n"/>
      <c r="F65" s="241" t="n"/>
      <c r="G65" s="242" t="n"/>
      <c r="H65" s="242" t="n"/>
      <c r="I65" s="67" t="n"/>
      <c r="K65" s="568" t="n"/>
    </row>
    <row r="66" customFormat="1" s="1">
      <c r="A66" s="1" t="n">
        <v>54</v>
      </c>
      <c r="B66" s="349" t="n">
        <v>54</v>
      </c>
      <c r="C66" s="238" t="n"/>
      <c r="D66" s="239" t="n"/>
      <c r="E66" s="240" t="n"/>
      <c r="F66" s="241" t="n"/>
      <c r="G66" s="242" t="n"/>
      <c r="H66" s="242" t="n"/>
      <c r="K66" s="568" t="n"/>
    </row>
    <row r="67" customFormat="1" s="1">
      <c r="A67" s="1" t="n">
        <v>55</v>
      </c>
      <c r="B67" s="349" t="n">
        <v>55</v>
      </c>
      <c r="C67" s="238" t="n"/>
      <c r="D67" s="239" t="n"/>
      <c r="E67" s="240" t="n"/>
      <c r="F67" s="241" t="n"/>
      <c r="G67" s="242" t="n"/>
      <c r="H67" s="242" t="n"/>
      <c r="K67" s="568" t="n"/>
    </row>
    <row r="68" customFormat="1" s="1">
      <c r="A68" s="1" t="n">
        <v>56</v>
      </c>
      <c r="B68" s="349" t="n">
        <v>56</v>
      </c>
      <c r="C68" s="238" t="n"/>
      <c r="D68" s="239" t="n"/>
      <c r="E68" s="240" t="n"/>
      <c r="F68" s="241" t="n"/>
      <c r="G68" s="242" t="n"/>
      <c r="H68" s="242" t="n"/>
      <c r="K68" s="568" t="n"/>
    </row>
    <row r="69" customFormat="1" s="1">
      <c r="A69" s="1" t="n">
        <v>57</v>
      </c>
      <c r="B69" s="349" t="n">
        <v>57</v>
      </c>
      <c r="C69" s="238" t="n"/>
      <c r="D69" s="239" t="n"/>
      <c r="E69" s="240" t="n"/>
      <c r="F69" s="241" t="n"/>
      <c r="G69" s="242" t="n"/>
      <c r="H69" s="242" t="n"/>
      <c r="K69" s="568" t="n"/>
    </row>
    <row r="70" customFormat="1" s="1">
      <c r="A70" s="1" t="n">
        <v>58</v>
      </c>
      <c r="B70" s="349" t="n">
        <v>58</v>
      </c>
      <c r="C70" s="238" t="n"/>
      <c r="D70" s="239" t="n"/>
      <c r="E70" s="240" t="n"/>
      <c r="F70" s="241" t="n"/>
      <c r="G70" s="242" t="n"/>
      <c r="H70" s="242" t="n"/>
      <c r="K70" s="568" t="n"/>
    </row>
    <row r="71" customFormat="1" s="1">
      <c r="A71" s="1" t="n">
        <v>59</v>
      </c>
      <c r="B71" s="349" t="n">
        <v>59</v>
      </c>
      <c r="C71" s="238" t="n"/>
      <c r="D71" s="239" t="n"/>
      <c r="E71" s="240" t="n"/>
      <c r="F71" s="241" t="n"/>
      <c r="G71" s="242" t="n"/>
      <c r="H71" s="242" t="n"/>
      <c r="K71" s="568" t="n"/>
    </row>
    <row r="72" customFormat="1" s="1">
      <c r="A72" s="1" t="n">
        <v>60</v>
      </c>
      <c r="B72" s="349" t="n">
        <v>60</v>
      </c>
      <c r="C72" s="238" t="n"/>
      <c r="D72" s="239" t="n"/>
      <c r="E72" s="240" t="n"/>
      <c r="F72" s="241" t="n"/>
      <c r="G72" s="242" t="n"/>
      <c r="H72" s="242" t="n"/>
      <c r="K72" s="568" t="n"/>
    </row>
    <row r="73" customFormat="1" s="1">
      <c r="A73" s="1" t="n">
        <v>61</v>
      </c>
      <c r="B73" s="349" t="n">
        <v>61</v>
      </c>
      <c r="C73" s="238" t="n"/>
      <c r="D73" s="239" t="n"/>
      <c r="E73" s="240" t="n"/>
      <c r="F73" s="241" t="n"/>
      <c r="G73" s="242" t="n"/>
      <c r="H73" s="242" t="n"/>
      <c r="K73" s="568" t="n"/>
    </row>
    <row r="74" customFormat="1" s="1">
      <c r="A74" s="1" t="n">
        <v>62</v>
      </c>
      <c r="B74" s="349" t="n">
        <v>62</v>
      </c>
      <c r="C74" s="238" t="n"/>
      <c r="D74" s="239" t="n"/>
      <c r="E74" s="240" t="n"/>
      <c r="F74" s="241" t="n"/>
      <c r="G74" s="242" t="n"/>
      <c r="H74" s="242" t="n"/>
      <c r="K74" s="568" t="n"/>
    </row>
    <row r="75" customFormat="1" s="1">
      <c r="A75" s="1" t="n">
        <v>63</v>
      </c>
      <c r="B75" s="349" t="n">
        <v>63</v>
      </c>
      <c r="C75" s="238" t="n"/>
      <c r="D75" s="239" t="n"/>
      <c r="E75" s="240" t="n"/>
      <c r="F75" s="241" t="n"/>
      <c r="G75" s="242" t="n"/>
      <c r="H75" s="242" t="n"/>
      <c r="K75" s="568" t="n"/>
    </row>
    <row r="76" customFormat="1" s="1">
      <c r="A76" s="1" t="n">
        <v>64</v>
      </c>
      <c r="B76" s="349" t="n">
        <v>64</v>
      </c>
      <c r="C76" s="238" t="n"/>
      <c r="D76" s="239" t="n"/>
      <c r="E76" s="240" t="n"/>
      <c r="F76" s="241" t="n"/>
      <c r="G76" s="242" t="n"/>
      <c r="H76" s="242" t="n"/>
      <c r="K76" s="568" t="n"/>
    </row>
    <row r="77" customFormat="1" s="1">
      <c r="A77" s="1" t="n">
        <v>65</v>
      </c>
      <c r="B77" s="349" t="n">
        <v>65</v>
      </c>
      <c r="C77" s="238" t="n"/>
      <c r="D77" s="239" t="n"/>
      <c r="E77" s="240" t="n"/>
      <c r="F77" s="241" t="n"/>
      <c r="G77" s="242" t="n"/>
      <c r="H77" s="242" t="n"/>
      <c r="K77" s="568" t="n"/>
    </row>
    <row r="78" customFormat="1" s="1">
      <c r="A78" s="1" t="n">
        <v>66</v>
      </c>
      <c r="B78" s="349" t="n">
        <v>66</v>
      </c>
      <c r="C78" s="238" t="n"/>
      <c r="D78" s="239" t="n"/>
      <c r="E78" s="240" t="n"/>
      <c r="F78" s="241" t="n"/>
      <c r="G78" s="242" t="n"/>
      <c r="H78" s="242" t="n"/>
      <c r="K78" s="568" t="n"/>
    </row>
    <row r="79" customFormat="1" s="1">
      <c r="A79" s="1" t="n">
        <v>67</v>
      </c>
      <c r="B79" s="349" t="n">
        <v>67</v>
      </c>
      <c r="C79" s="238" t="n"/>
      <c r="D79" s="239" t="n"/>
      <c r="E79" s="240" t="n"/>
      <c r="F79" s="241" t="n"/>
      <c r="G79" s="242" t="n"/>
      <c r="H79" s="242" t="n"/>
      <c r="K79" s="568" t="n"/>
    </row>
    <row r="80" customFormat="1" s="1">
      <c r="A80" s="1" t="n">
        <v>68</v>
      </c>
      <c r="B80" s="349" t="n">
        <v>68</v>
      </c>
      <c r="C80" s="238" t="n"/>
      <c r="D80" s="239" t="n"/>
      <c r="E80" s="240" t="n"/>
      <c r="F80" s="241" t="n"/>
      <c r="G80" s="242" t="n"/>
      <c r="H80" s="242" t="n"/>
      <c r="K80" s="568" t="n"/>
    </row>
    <row r="81" customFormat="1" s="1">
      <c r="A81" s="1" t="n">
        <v>69</v>
      </c>
      <c r="B81" s="349" t="n">
        <v>69</v>
      </c>
      <c r="C81" s="238" t="n"/>
      <c r="D81" s="239" t="n"/>
      <c r="E81" s="240" t="n"/>
      <c r="F81" s="241" t="n"/>
      <c r="G81" s="242" t="n"/>
      <c r="H81" s="242" t="n"/>
      <c r="K81" s="568" t="n"/>
    </row>
    <row r="82" customFormat="1" s="1">
      <c r="A82" s="1" t="n">
        <v>70</v>
      </c>
      <c r="B82" s="349" t="n">
        <v>70</v>
      </c>
      <c r="C82" s="238" t="n"/>
      <c r="D82" s="239" t="n"/>
      <c r="E82" s="240" t="n"/>
      <c r="F82" s="241" t="n"/>
      <c r="G82" s="242" t="n"/>
      <c r="H82" s="242" t="n"/>
      <c r="K82" s="568" t="n"/>
    </row>
    <row r="83" customFormat="1" s="1">
      <c r="A83" s="1" t="n">
        <v>71</v>
      </c>
      <c r="B83" s="349" t="n">
        <v>71</v>
      </c>
      <c r="C83" s="238" t="n"/>
      <c r="D83" s="239" t="n"/>
      <c r="E83" s="240" t="n"/>
      <c r="F83" s="241" t="n"/>
      <c r="G83" s="242" t="n"/>
      <c r="H83" s="242" t="n"/>
      <c r="K83" s="568" t="n"/>
    </row>
    <row r="84" customFormat="1" s="1">
      <c r="A84" s="1" t="n">
        <v>72</v>
      </c>
      <c r="B84" s="349" t="n">
        <v>72</v>
      </c>
      <c r="C84" s="238" t="n"/>
      <c r="D84" s="239" t="n"/>
      <c r="E84" s="240" t="n"/>
      <c r="F84" s="241" t="n"/>
      <c r="G84" s="242" t="n"/>
      <c r="H84" s="242" t="n"/>
      <c r="K84" s="568" t="n"/>
    </row>
    <row r="85" customFormat="1" s="1">
      <c r="A85" s="1" t="n">
        <v>73</v>
      </c>
      <c r="B85" s="349" t="n">
        <v>73</v>
      </c>
      <c r="C85" s="238" t="n"/>
      <c r="D85" s="239" t="n"/>
      <c r="E85" s="240" t="n"/>
      <c r="F85" s="241" t="n"/>
      <c r="G85" s="242" t="n"/>
      <c r="H85" s="242" t="n"/>
      <c r="K85" s="568" t="n"/>
    </row>
    <row r="86" customFormat="1" s="1">
      <c r="A86" s="1" t="n">
        <v>74</v>
      </c>
      <c r="B86" s="349" t="n">
        <v>74</v>
      </c>
      <c r="C86" s="238" t="n"/>
      <c r="D86" s="239" t="n"/>
      <c r="E86" s="240" t="n"/>
      <c r="F86" s="241" t="n"/>
      <c r="G86" s="242" t="n"/>
      <c r="H86" s="242" t="n"/>
      <c r="K86" s="568" t="n"/>
    </row>
    <row r="87" customFormat="1" s="1">
      <c r="A87" s="1" t="n">
        <v>75</v>
      </c>
      <c r="B87" s="349" t="n">
        <v>75</v>
      </c>
      <c r="C87" s="238" t="n"/>
      <c r="D87" s="239" t="n"/>
      <c r="E87" s="240" t="n"/>
      <c r="F87" s="241" t="n"/>
      <c r="G87" s="242" t="n"/>
      <c r="H87" s="242" t="n"/>
      <c r="K87" s="568" t="n"/>
    </row>
    <row r="88" customFormat="1" s="1">
      <c r="A88" s="1" t="n">
        <v>76</v>
      </c>
      <c r="B88" s="349" t="n">
        <v>76</v>
      </c>
      <c r="C88" s="238" t="n"/>
      <c r="D88" s="239" t="n"/>
      <c r="E88" s="240" t="n"/>
      <c r="F88" s="241" t="n"/>
      <c r="G88" s="242" t="n"/>
      <c r="H88" s="242" t="n"/>
      <c r="K88" s="568" t="n"/>
    </row>
    <row r="89" customFormat="1" s="1">
      <c r="A89" s="1" t="n">
        <v>77</v>
      </c>
      <c r="B89" s="349" t="n">
        <v>77</v>
      </c>
      <c r="C89" s="238" t="n"/>
      <c r="D89" s="239" t="n"/>
      <c r="E89" s="240" t="n"/>
      <c r="F89" s="241" t="n"/>
      <c r="G89" s="242" t="n"/>
      <c r="H89" s="242" t="n"/>
      <c r="K89" s="568" t="n"/>
    </row>
    <row r="90" customFormat="1" s="1">
      <c r="A90" s="1" t="n">
        <v>78</v>
      </c>
      <c r="B90" s="349" t="n">
        <v>78</v>
      </c>
      <c r="C90" s="238" t="n"/>
      <c r="D90" s="239" t="n"/>
      <c r="E90" s="240" t="n"/>
      <c r="F90" s="241" t="n"/>
      <c r="G90" s="242" t="n"/>
      <c r="H90" s="242" t="n"/>
      <c r="K90" s="568" t="n"/>
    </row>
    <row r="91" customFormat="1" s="1">
      <c r="A91" s="1" t="n">
        <v>79</v>
      </c>
      <c r="B91" s="349" t="n">
        <v>79</v>
      </c>
      <c r="C91" s="238" t="n"/>
      <c r="D91" s="239" t="n"/>
      <c r="E91" s="240" t="n"/>
      <c r="F91" s="241" t="n"/>
      <c r="G91" s="242" t="n"/>
      <c r="H91" s="242" t="n"/>
      <c r="K91" s="568" t="n"/>
    </row>
    <row r="92" customFormat="1" s="1">
      <c r="A92" s="1" t="n">
        <v>80</v>
      </c>
      <c r="B92" s="349" t="n">
        <v>80</v>
      </c>
      <c r="C92" s="238" t="n"/>
      <c r="D92" s="239" t="n"/>
      <c r="E92" s="240" t="n"/>
      <c r="F92" s="241" t="n"/>
      <c r="G92" s="242" t="n"/>
      <c r="H92" s="242" t="n"/>
      <c r="K92" s="568" t="n"/>
    </row>
    <row r="93" customFormat="1" s="1">
      <c r="A93" s="1" t="n">
        <v>81</v>
      </c>
      <c r="B93" s="349" t="n">
        <v>81</v>
      </c>
      <c r="C93" s="238" t="n"/>
      <c r="D93" s="239" t="n"/>
      <c r="E93" s="240" t="n"/>
      <c r="F93" s="241" t="n"/>
      <c r="G93" s="242" t="n"/>
      <c r="H93" s="242" t="n"/>
      <c r="K93" s="568" t="n"/>
    </row>
    <row r="94" customFormat="1" s="1">
      <c r="A94" s="1" t="n">
        <v>82</v>
      </c>
      <c r="B94" s="349" t="n">
        <v>82</v>
      </c>
      <c r="C94" s="238" t="n"/>
      <c r="D94" s="239" t="n"/>
      <c r="E94" s="240" t="n"/>
      <c r="F94" s="241" t="n"/>
      <c r="G94" s="242" t="n"/>
      <c r="H94" s="242" t="n"/>
      <c r="K94" s="568" t="n"/>
    </row>
    <row r="95" customFormat="1" s="1">
      <c r="A95" s="1" t="n">
        <v>83</v>
      </c>
      <c r="B95" s="349" t="n">
        <v>83</v>
      </c>
      <c r="C95" s="238" t="n"/>
      <c r="D95" s="239" t="n"/>
      <c r="E95" s="240" t="n"/>
      <c r="F95" s="241" t="n"/>
      <c r="G95" s="242" t="n"/>
      <c r="H95" s="242" t="n"/>
      <c r="K95" s="568" t="n"/>
    </row>
    <row r="96" customFormat="1" s="1">
      <c r="A96" s="1" t="n">
        <v>84</v>
      </c>
      <c r="B96" s="349" t="n">
        <v>84</v>
      </c>
      <c r="C96" s="238" t="n"/>
      <c r="D96" s="239" t="n"/>
      <c r="E96" s="240" t="n"/>
      <c r="F96" s="241" t="n"/>
      <c r="G96" s="242" t="n"/>
      <c r="H96" s="242" t="n"/>
      <c r="K96" s="568" t="n"/>
    </row>
    <row r="97" customFormat="1" s="1">
      <c r="A97" s="1" t="n">
        <v>85</v>
      </c>
      <c r="B97" s="349" t="n">
        <v>85</v>
      </c>
      <c r="C97" s="238" t="n"/>
      <c r="D97" s="239" t="n"/>
      <c r="E97" s="240" t="n"/>
      <c r="F97" s="241" t="n"/>
      <c r="G97" s="242" t="n"/>
      <c r="H97" s="242" t="n"/>
      <c r="K97" s="568" t="n"/>
    </row>
    <row r="98" customFormat="1" s="1">
      <c r="A98" s="1" t="n">
        <v>86</v>
      </c>
      <c r="B98" s="349" t="n">
        <v>86</v>
      </c>
      <c r="C98" s="238" t="n"/>
      <c r="D98" s="239" t="n"/>
      <c r="E98" s="240" t="n"/>
      <c r="F98" s="241" t="n"/>
      <c r="G98" s="242" t="n"/>
      <c r="H98" s="242" t="n"/>
      <c r="K98" s="568" t="n"/>
    </row>
    <row r="99" customFormat="1" s="1">
      <c r="A99" s="1" t="n">
        <v>87</v>
      </c>
      <c r="B99" s="349" t="n">
        <v>87</v>
      </c>
      <c r="C99" s="238" t="n"/>
      <c r="D99" s="239" t="n"/>
      <c r="E99" s="240" t="n"/>
      <c r="F99" s="241" t="n"/>
      <c r="G99" s="242" t="n"/>
      <c r="H99" s="242" t="n"/>
      <c r="K99" s="568" t="n"/>
    </row>
    <row r="100" customFormat="1" s="1">
      <c r="A100" s="1" t="n">
        <v>88</v>
      </c>
      <c r="B100" s="349" t="n">
        <v>88</v>
      </c>
      <c r="C100" s="238" t="n"/>
      <c r="D100" s="239" t="n"/>
      <c r="E100" s="240" t="n"/>
      <c r="F100" s="241" t="n"/>
      <c r="G100" s="242" t="n"/>
      <c r="H100" s="242" t="n"/>
      <c r="K100" s="568" t="n"/>
    </row>
    <row r="101" customFormat="1" s="1">
      <c r="A101" s="1" t="n">
        <v>89</v>
      </c>
      <c r="B101" s="349" t="n">
        <v>89</v>
      </c>
      <c r="C101" s="238" t="n"/>
      <c r="D101" s="239" t="n"/>
      <c r="E101" s="240" t="n"/>
      <c r="F101" s="241" t="n"/>
      <c r="G101" s="242" t="n"/>
      <c r="H101" s="242" t="n"/>
      <c r="K101" s="568" t="n"/>
    </row>
    <row r="102" customFormat="1" s="1">
      <c r="A102" s="1" t="n">
        <v>90</v>
      </c>
      <c r="B102" s="349" t="n">
        <v>90</v>
      </c>
      <c r="C102" s="238" t="n"/>
      <c r="D102" s="239" t="n"/>
      <c r="E102" s="240" t="n"/>
      <c r="F102" s="241" t="n"/>
      <c r="G102" s="242" t="n"/>
      <c r="H102" s="242" t="n"/>
      <c r="K102" s="568" t="n"/>
    </row>
    <row r="103" customFormat="1" s="1">
      <c r="A103" s="1" t="n">
        <v>91</v>
      </c>
      <c r="B103" s="349" t="n">
        <v>91</v>
      </c>
      <c r="C103" s="238" t="n"/>
      <c r="D103" s="239" t="n"/>
      <c r="E103" s="240" t="n"/>
      <c r="F103" s="241" t="n"/>
      <c r="G103" s="242" t="n"/>
      <c r="H103" s="242" t="n"/>
      <c r="K103" s="568" t="n"/>
    </row>
    <row r="104" customFormat="1" s="1">
      <c r="A104" s="1" t="n">
        <v>92</v>
      </c>
      <c r="B104" s="349" t="n">
        <v>92</v>
      </c>
      <c r="C104" s="238" t="n"/>
      <c r="D104" s="239" t="n"/>
      <c r="E104" s="240" t="n"/>
      <c r="F104" s="241" t="n"/>
      <c r="G104" s="242" t="n"/>
      <c r="H104" s="242" t="n"/>
      <c r="K104" s="568" t="n"/>
    </row>
    <row r="105" customFormat="1" s="1">
      <c r="A105" s="1" t="n">
        <v>93</v>
      </c>
      <c r="B105" s="349" t="n">
        <v>93</v>
      </c>
      <c r="C105" s="238" t="n"/>
      <c r="D105" s="239" t="n"/>
      <c r="E105" s="240" t="n"/>
      <c r="F105" s="241" t="n"/>
      <c r="G105" s="242" t="n"/>
      <c r="H105" s="242" t="n"/>
      <c r="K105" s="568" t="n"/>
    </row>
    <row r="106" customFormat="1" s="1">
      <c r="A106" s="1" t="n">
        <v>94</v>
      </c>
      <c r="B106" s="349" t="n">
        <v>94</v>
      </c>
      <c r="C106" s="238" t="n"/>
      <c r="D106" s="239" t="n"/>
      <c r="E106" s="240" t="n"/>
      <c r="F106" s="241" t="n"/>
      <c r="G106" s="242" t="n"/>
      <c r="H106" s="242" t="n"/>
      <c r="K106" s="568" t="n"/>
    </row>
    <row r="107" customFormat="1" s="1">
      <c r="A107" s="1" t="n">
        <v>95</v>
      </c>
      <c r="B107" s="349" t="n">
        <v>95</v>
      </c>
      <c r="C107" s="238" t="n"/>
      <c r="D107" s="239" t="n"/>
      <c r="E107" s="240" t="n"/>
      <c r="F107" s="241" t="n"/>
      <c r="G107" s="242" t="n"/>
      <c r="H107" s="242" t="n"/>
      <c r="K107" s="568" t="n"/>
    </row>
    <row r="108" customFormat="1" s="1">
      <c r="A108" s="1" t="n">
        <v>96</v>
      </c>
      <c r="B108" s="349" t="n">
        <v>96</v>
      </c>
      <c r="C108" s="238" t="n"/>
      <c r="D108" s="239" t="n"/>
      <c r="E108" s="240" t="n"/>
      <c r="F108" s="241" t="n"/>
      <c r="G108" s="242" t="n"/>
      <c r="H108" s="242" t="n"/>
      <c r="K108" s="568" t="n"/>
    </row>
    <row r="109" customFormat="1" s="1">
      <c r="A109" s="1" t="n">
        <v>97</v>
      </c>
      <c r="B109" s="349" t="n">
        <v>97</v>
      </c>
      <c r="C109" s="238" t="n"/>
      <c r="D109" s="239" t="n"/>
      <c r="E109" s="240" t="n"/>
      <c r="F109" s="241" t="n"/>
      <c r="G109" s="242" t="n"/>
      <c r="H109" s="242" t="n"/>
      <c r="K109" s="568" t="n"/>
    </row>
    <row r="110" customFormat="1" s="1">
      <c r="A110" s="1" t="n">
        <v>98</v>
      </c>
      <c r="B110" s="349" t="n">
        <v>98</v>
      </c>
      <c r="C110" s="238" t="n"/>
      <c r="D110" s="239" t="n"/>
      <c r="E110" s="240" t="n"/>
      <c r="F110" s="241" t="n"/>
      <c r="G110" s="242" t="n"/>
      <c r="H110" s="242" t="n"/>
      <c r="K110" s="568" t="n"/>
    </row>
    <row r="111" customFormat="1" s="1">
      <c r="A111" s="1" t="n">
        <v>99</v>
      </c>
      <c r="B111" s="349" t="n">
        <v>99</v>
      </c>
      <c r="C111" s="238" t="n"/>
      <c r="D111" s="239" t="n"/>
      <c r="E111" s="240" t="n"/>
      <c r="F111" s="241" t="n"/>
      <c r="G111" s="242" t="n"/>
      <c r="H111" s="242" t="n"/>
      <c r="K111" s="568" t="n"/>
    </row>
    <row r="112" customFormat="1" s="1">
      <c r="A112" s="1" t="n">
        <v>100</v>
      </c>
      <c r="B112" s="349" t="n">
        <v>100</v>
      </c>
      <c r="C112" s="238" t="n"/>
      <c r="D112" s="239" t="n"/>
      <c r="E112" s="240" t="n"/>
      <c r="F112" s="241" t="n"/>
      <c r="G112" s="242" t="n"/>
      <c r="H112" s="242" t="n"/>
      <c r="K112" s="568" t="n"/>
    </row>
    <row r="113" customFormat="1" s="1">
      <c r="A113" s="1" t="n">
        <v>101</v>
      </c>
      <c r="B113" s="349" t="n">
        <v>101</v>
      </c>
      <c r="C113" s="238" t="n"/>
      <c r="D113" s="239" t="n"/>
      <c r="E113" s="240" t="n"/>
      <c r="F113" s="241" t="n"/>
      <c r="G113" s="242" t="n"/>
      <c r="H113" s="242" t="n"/>
      <c r="K113" s="568" t="n"/>
    </row>
    <row r="114" customFormat="1" s="1">
      <c r="B114" s="349" t="n">
        <v>102</v>
      </c>
      <c r="C114" s="238" t="n"/>
      <c r="D114" s="239" t="n"/>
      <c r="E114" s="240" t="n"/>
      <c r="F114" s="241" t="n"/>
      <c r="G114" s="242" t="n"/>
      <c r="H114" s="242" t="n"/>
      <c r="K114" s="568" t="n"/>
    </row>
    <row r="115" customFormat="1" s="1">
      <c r="B115" s="349" t="n">
        <v>103</v>
      </c>
      <c r="C115" s="238" t="n"/>
      <c r="D115" s="239" t="n"/>
      <c r="E115" s="240" t="n"/>
      <c r="F115" s="241" t="n"/>
      <c r="G115" s="242" t="n"/>
      <c r="H115" s="242" t="n"/>
      <c r="K115" s="568" t="n"/>
    </row>
    <row r="116" customFormat="1" s="1">
      <c r="B116" s="349" t="n">
        <v>104</v>
      </c>
      <c r="C116" s="238" t="n"/>
      <c r="D116" s="239" t="n"/>
      <c r="E116" s="240" t="n"/>
      <c r="F116" s="241" t="n"/>
      <c r="G116" s="242" t="n"/>
      <c r="H116" s="242" t="n"/>
      <c r="K116" s="568" t="n"/>
    </row>
    <row r="117" customFormat="1" s="1">
      <c r="B117" s="349" t="n">
        <v>105</v>
      </c>
      <c r="C117" s="238" t="n"/>
      <c r="D117" s="239" t="n"/>
      <c r="E117" s="240" t="n"/>
      <c r="F117" s="241" t="n"/>
      <c r="G117" s="242" t="n"/>
      <c r="H117" s="242" t="n"/>
      <c r="K117" s="568" t="n"/>
    </row>
    <row r="118" customFormat="1" s="1">
      <c r="B118" s="349" t="n">
        <v>106</v>
      </c>
      <c r="C118" s="238" t="n"/>
      <c r="D118" s="239" t="n"/>
      <c r="E118" s="240" t="n"/>
      <c r="F118" s="241" t="n"/>
      <c r="G118" s="242" t="n"/>
      <c r="H118" s="242" t="n"/>
      <c r="K118" s="568" t="n"/>
    </row>
    <row r="119" customFormat="1" s="1">
      <c r="B119" s="349" t="n">
        <v>107</v>
      </c>
      <c r="C119" s="238" t="n"/>
      <c r="D119" s="239" t="n"/>
      <c r="E119" s="240" t="n"/>
      <c r="F119" s="241" t="n"/>
      <c r="G119" s="242" t="n"/>
      <c r="H119" s="242" t="n"/>
      <c r="K119" s="568" t="n"/>
    </row>
    <row r="120" customFormat="1" s="1">
      <c r="B120" s="349" t="n">
        <v>108</v>
      </c>
      <c r="C120" s="238" t="n"/>
      <c r="D120" s="239" t="n"/>
      <c r="E120" s="240" t="n"/>
      <c r="F120" s="241" t="n"/>
      <c r="G120" s="242" t="n"/>
      <c r="H120" s="242" t="n"/>
      <c r="K120" s="568" t="n"/>
    </row>
    <row r="121" customFormat="1" s="1">
      <c r="B121" s="349" t="n">
        <v>109</v>
      </c>
      <c r="C121" s="238" t="n"/>
      <c r="D121" s="239" t="n"/>
      <c r="E121" s="240" t="n"/>
      <c r="F121" s="241" t="n"/>
      <c r="G121" s="242" t="n"/>
      <c r="H121" s="242" t="n"/>
      <c r="K121" s="568" t="n"/>
    </row>
    <row r="122" customFormat="1" s="1">
      <c r="B122" s="349" t="n">
        <v>110</v>
      </c>
      <c r="C122" s="238" t="n"/>
      <c r="D122" s="239" t="n"/>
      <c r="E122" s="240" t="n"/>
      <c r="F122" s="241" t="n"/>
      <c r="G122" s="242" t="n"/>
      <c r="H122" s="242" t="n"/>
      <c r="K122" s="568" t="n"/>
    </row>
    <row r="123" customFormat="1" s="1">
      <c r="B123" s="349" t="n">
        <v>111</v>
      </c>
      <c r="C123" s="238" t="n"/>
      <c r="D123" s="239" t="n"/>
      <c r="E123" s="240" t="n"/>
      <c r="F123" s="241" t="n"/>
      <c r="G123" s="242" t="n"/>
      <c r="H123" s="242" t="n"/>
      <c r="K123" s="568" t="n"/>
    </row>
    <row r="124" customFormat="1" s="1">
      <c r="B124" s="349" t="n">
        <v>112</v>
      </c>
      <c r="C124" s="238" t="n"/>
      <c r="D124" s="239" t="n"/>
      <c r="E124" s="240" t="n"/>
      <c r="F124" s="241" t="n"/>
      <c r="G124" s="242" t="n"/>
      <c r="H124" s="242" t="n"/>
      <c r="K124" s="568" t="n"/>
    </row>
    <row r="125" customFormat="1" s="1">
      <c r="B125" s="349" t="n">
        <v>113</v>
      </c>
      <c r="C125" s="238" t="n"/>
      <c r="D125" s="239" t="n"/>
      <c r="E125" s="240" t="n"/>
      <c r="F125" s="241" t="n"/>
      <c r="G125" s="242" t="n"/>
      <c r="H125" s="242" t="n"/>
      <c r="K125" s="568" t="n"/>
    </row>
    <row r="126" customFormat="1" s="1">
      <c r="B126" s="349" t="n">
        <v>114</v>
      </c>
      <c r="C126" s="238" t="n"/>
      <c r="D126" s="239" t="n"/>
      <c r="E126" s="240" t="n"/>
      <c r="F126" s="241" t="n"/>
      <c r="G126" s="242" t="n"/>
      <c r="H126" s="242" t="n"/>
      <c r="K126" s="568" t="n"/>
    </row>
    <row r="127" customFormat="1" s="1">
      <c r="B127" s="349" t="n">
        <v>115</v>
      </c>
      <c r="C127" s="238" t="n"/>
      <c r="D127" s="239" t="n"/>
      <c r="E127" s="240" t="n"/>
      <c r="F127" s="241" t="n"/>
      <c r="G127" s="242" t="n"/>
      <c r="H127" s="242" t="n"/>
      <c r="K127" s="568" t="n"/>
    </row>
    <row r="128" customFormat="1" s="1">
      <c r="B128" s="349" t="n">
        <v>116</v>
      </c>
      <c r="C128" s="238" t="n"/>
      <c r="D128" s="239" t="n"/>
      <c r="E128" s="240" t="n"/>
      <c r="F128" s="241" t="n"/>
      <c r="G128" s="242" t="n"/>
      <c r="H128" s="242" t="n"/>
      <c r="K128" s="568" t="n"/>
    </row>
    <row r="129" customFormat="1" s="1">
      <c r="B129" s="349" t="n">
        <v>117</v>
      </c>
      <c r="C129" s="238" t="n"/>
      <c r="D129" s="239" t="n"/>
      <c r="E129" s="240" t="n"/>
      <c r="F129" s="241" t="n"/>
      <c r="G129" s="242" t="n"/>
      <c r="H129" s="242" t="n"/>
      <c r="K129" s="568" t="n"/>
    </row>
    <row r="130" customFormat="1" s="1">
      <c r="B130" s="349" t="n">
        <v>118</v>
      </c>
      <c r="C130" s="238" t="n"/>
      <c r="D130" s="239" t="n"/>
      <c r="E130" s="240" t="n"/>
      <c r="F130" s="241" t="n"/>
      <c r="G130" s="242" t="n"/>
      <c r="H130" s="242" t="n"/>
      <c r="K130" s="568" t="n"/>
    </row>
    <row r="131" customFormat="1" s="1">
      <c r="B131" s="349" t="n">
        <v>119</v>
      </c>
      <c r="C131" s="238" t="n"/>
      <c r="D131" s="239" t="n"/>
      <c r="E131" s="240" t="n"/>
      <c r="F131" s="241" t="n"/>
      <c r="G131" s="242" t="n"/>
      <c r="H131" s="242" t="n"/>
      <c r="K131" s="568" t="n"/>
    </row>
    <row r="132" customFormat="1" s="1">
      <c r="B132" s="349" t="n">
        <v>120</v>
      </c>
      <c r="C132" s="238" t="n"/>
      <c r="D132" s="239" t="n"/>
      <c r="E132" s="240" t="n"/>
      <c r="F132" s="241" t="n"/>
      <c r="G132" s="242" t="n"/>
      <c r="H132" s="242" t="n"/>
      <c r="K132" s="568" t="n"/>
    </row>
    <row r="133" customFormat="1" s="1">
      <c r="B133" s="349" t="n">
        <v>121</v>
      </c>
      <c r="C133" s="238" t="n"/>
      <c r="D133" s="239" t="n"/>
      <c r="E133" s="240" t="n"/>
      <c r="F133" s="241" t="n"/>
      <c r="G133" s="242" t="n"/>
      <c r="H133" s="242" t="n"/>
      <c r="K133" s="568" t="n"/>
    </row>
    <row r="134" customFormat="1" s="1">
      <c r="B134" s="349" t="n">
        <v>122</v>
      </c>
      <c r="C134" s="238" t="n"/>
      <c r="D134" s="239" t="n"/>
      <c r="E134" s="240" t="n"/>
      <c r="F134" s="241" t="n"/>
      <c r="G134" s="242" t="n"/>
      <c r="H134" s="242" t="n"/>
      <c r="K134" s="568" t="n"/>
    </row>
    <row r="135" customFormat="1" s="1">
      <c r="B135" s="349" t="n">
        <v>123</v>
      </c>
      <c r="C135" s="238" t="n"/>
      <c r="D135" s="239" t="n"/>
      <c r="E135" s="240" t="n"/>
      <c r="F135" s="241" t="n"/>
      <c r="G135" s="242" t="n"/>
      <c r="H135" s="242" t="n"/>
      <c r="K135" s="568" t="n"/>
    </row>
    <row r="136" customFormat="1" s="1">
      <c r="B136" s="349" t="n">
        <v>124</v>
      </c>
      <c r="C136" s="238" t="n"/>
      <c r="D136" s="239" t="n"/>
      <c r="E136" s="240" t="n"/>
      <c r="F136" s="241" t="n"/>
      <c r="G136" s="242" t="n"/>
      <c r="H136" s="242" t="n"/>
      <c r="K136" s="568" t="n"/>
    </row>
    <row r="137" customFormat="1" s="1">
      <c r="B137" s="349" t="n">
        <v>125</v>
      </c>
      <c r="C137" s="238" t="n"/>
      <c r="D137" s="239" t="n"/>
      <c r="E137" s="240" t="n"/>
      <c r="F137" s="241" t="n"/>
      <c r="G137" s="242" t="n"/>
      <c r="H137" s="242" t="n"/>
      <c r="K137" s="568" t="n"/>
    </row>
    <row r="138" customFormat="1" s="1">
      <c r="B138" s="349" t="n">
        <v>126</v>
      </c>
      <c r="C138" s="238" t="n"/>
      <c r="D138" s="239" t="n"/>
      <c r="E138" s="240" t="n"/>
      <c r="F138" s="241" t="n"/>
      <c r="G138" s="242" t="n"/>
      <c r="H138" s="242" t="n"/>
      <c r="K138" s="568" t="n"/>
    </row>
    <row r="139" customFormat="1" s="1">
      <c r="B139" s="349" t="n">
        <v>127</v>
      </c>
      <c r="C139" s="238" t="n"/>
      <c r="D139" s="239" t="n"/>
      <c r="E139" s="240" t="n"/>
      <c r="F139" s="241" t="n"/>
      <c r="G139" s="242" t="n"/>
      <c r="H139" s="242" t="n"/>
      <c r="K139" s="568" t="n"/>
    </row>
    <row r="140" customFormat="1" s="1">
      <c r="B140" s="349" t="n">
        <v>128</v>
      </c>
      <c r="C140" s="238" t="n"/>
      <c r="D140" s="239" t="n"/>
      <c r="E140" s="240" t="n"/>
      <c r="F140" s="241" t="n"/>
      <c r="G140" s="242" t="n"/>
      <c r="H140" s="242" t="n"/>
      <c r="K140" s="568" t="n"/>
    </row>
    <row r="141" customFormat="1" s="1">
      <c r="B141" s="349" t="n">
        <v>129</v>
      </c>
      <c r="C141" s="238" t="n"/>
      <c r="D141" s="239" t="n"/>
      <c r="E141" s="240" t="n"/>
      <c r="F141" s="241" t="n"/>
      <c r="G141" s="242" t="n"/>
      <c r="H141" s="242" t="n"/>
      <c r="K141" s="568" t="n"/>
    </row>
    <row r="142" customFormat="1" s="1">
      <c r="B142" s="349" t="n">
        <v>130</v>
      </c>
      <c r="C142" s="238" t="n"/>
      <c r="D142" s="239" t="n"/>
      <c r="E142" s="240" t="n"/>
      <c r="F142" s="241" t="n"/>
      <c r="G142" s="242" t="n"/>
      <c r="H142" s="242" t="n"/>
      <c r="K142" s="568" t="n"/>
    </row>
    <row r="143" customFormat="1" s="1">
      <c r="B143" s="349" t="n">
        <v>131</v>
      </c>
      <c r="C143" s="238" t="n"/>
      <c r="D143" s="239" t="n"/>
      <c r="E143" s="240" t="n"/>
      <c r="F143" s="241" t="n"/>
      <c r="G143" s="242" t="n"/>
      <c r="H143" s="242" t="n"/>
      <c r="K143" s="568" t="n"/>
    </row>
    <row r="144" customFormat="1" s="1">
      <c r="B144" s="349" t="n">
        <v>132</v>
      </c>
      <c r="C144" s="238" t="n"/>
      <c r="D144" s="239" t="n"/>
      <c r="E144" s="240" t="n"/>
      <c r="F144" s="241" t="n"/>
      <c r="G144" s="242" t="n"/>
      <c r="H144" s="242" t="n"/>
      <c r="K144" s="568" t="n"/>
    </row>
    <row r="145" customFormat="1" s="1">
      <c r="B145" s="349" t="n">
        <v>133</v>
      </c>
      <c r="C145" s="238" t="n"/>
      <c r="D145" s="239" t="n"/>
      <c r="E145" s="240" t="n"/>
      <c r="F145" s="241" t="n"/>
      <c r="G145" s="242" t="n"/>
      <c r="H145" s="242" t="n"/>
      <c r="K145" s="568" t="n"/>
    </row>
    <row r="146" customFormat="1" s="1">
      <c r="B146" s="349" t="n">
        <v>134</v>
      </c>
      <c r="C146" s="238" t="n"/>
      <c r="D146" s="239" t="n"/>
      <c r="E146" s="240" t="n"/>
      <c r="F146" s="241" t="n"/>
      <c r="G146" s="242" t="n"/>
      <c r="H146" s="242" t="n"/>
      <c r="K146" s="568" t="n"/>
    </row>
    <row r="147" customFormat="1" s="1">
      <c r="B147" s="349" t="n">
        <v>135</v>
      </c>
      <c r="C147" s="238" t="n"/>
      <c r="D147" s="239" t="n"/>
      <c r="E147" s="240" t="n"/>
      <c r="F147" s="241" t="n"/>
      <c r="G147" s="242" t="n"/>
      <c r="H147" s="242" t="n"/>
      <c r="K147" s="568" t="n"/>
    </row>
    <row r="148" customFormat="1" s="1">
      <c r="B148" s="349" t="n">
        <v>136</v>
      </c>
      <c r="C148" s="238" t="n"/>
      <c r="D148" s="239" t="n"/>
      <c r="E148" s="240" t="n"/>
      <c r="F148" s="241" t="n"/>
      <c r="G148" s="242" t="n"/>
      <c r="H148" s="242" t="n"/>
      <c r="K148" s="568" t="n"/>
    </row>
    <row r="149" customFormat="1" s="1">
      <c r="B149" s="349" t="n">
        <v>137</v>
      </c>
      <c r="C149" s="238" t="n"/>
      <c r="D149" s="239" t="n"/>
      <c r="E149" s="240" t="n"/>
      <c r="F149" s="241" t="n"/>
      <c r="G149" s="242" t="n"/>
      <c r="H149" s="242" t="n"/>
      <c r="K149" s="568" t="n"/>
    </row>
    <row r="150" customFormat="1" s="1">
      <c r="B150" s="349" t="n">
        <v>138</v>
      </c>
      <c r="C150" s="238" t="n"/>
      <c r="D150" s="239" t="n"/>
      <c r="E150" s="240" t="n"/>
      <c r="F150" s="241" t="n"/>
      <c r="G150" s="242" t="n"/>
      <c r="H150" s="242" t="n"/>
      <c r="K150" s="568" t="n"/>
    </row>
    <row r="151" customFormat="1" s="1">
      <c r="B151" s="349" t="n">
        <v>139</v>
      </c>
      <c r="C151" s="238" t="n"/>
      <c r="D151" s="239" t="n"/>
      <c r="E151" s="240" t="n"/>
      <c r="F151" s="241" t="n"/>
      <c r="G151" s="242" t="n"/>
      <c r="H151" s="242" t="n"/>
      <c r="K151" s="568" t="n"/>
    </row>
    <row r="152" customFormat="1" s="1">
      <c r="B152" s="349" t="n">
        <v>140</v>
      </c>
      <c r="C152" s="238" t="n"/>
      <c r="D152" s="239" t="n"/>
      <c r="E152" s="240" t="n"/>
      <c r="F152" s="241" t="n"/>
      <c r="G152" s="242" t="n"/>
      <c r="H152" s="242" t="n"/>
      <c r="K152" s="568" t="n"/>
    </row>
    <row r="153" customFormat="1" s="1">
      <c r="B153" s="349" t="n">
        <v>141</v>
      </c>
      <c r="C153" s="238" t="n"/>
      <c r="D153" s="239" t="n"/>
      <c r="E153" s="240" t="n"/>
      <c r="F153" s="241" t="n"/>
      <c r="G153" s="242" t="n"/>
      <c r="H153" s="242" t="n"/>
      <c r="K153" s="568" t="n"/>
    </row>
    <row r="154" customFormat="1" s="1">
      <c r="B154" s="349" t="n">
        <v>142</v>
      </c>
      <c r="C154" s="238" t="n"/>
      <c r="D154" s="239" t="n"/>
      <c r="E154" s="240" t="n"/>
      <c r="F154" s="241" t="n"/>
      <c r="G154" s="242" t="n"/>
      <c r="H154" s="242" t="n"/>
      <c r="K154" s="568" t="n"/>
    </row>
    <row r="155" customFormat="1" s="1">
      <c r="B155" s="349" t="n">
        <v>143</v>
      </c>
      <c r="C155" s="238" t="n"/>
      <c r="D155" s="239" t="n"/>
      <c r="E155" s="240" t="n"/>
      <c r="F155" s="241" t="n"/>
      <c r="G155" s="242" t="n"/>
      <c r="H155" s="242" t="n"/>
      <c r="K155" s="568" t="n"/>
    </row>
    <row r="156" customFormat="1" s="1">
      <c r="B156" s="349" t="n">
        <v>144</v>
      </c>
      <c r="C156" s="238" t="n"/>
      <c r="D156" s="239" t="n"/>
      <c r="E156" s="240" t="n"/>
      <c r="F156" s="241" t="n"/>
      <c r="G156" s="242" t="n"/>
      <c r="H156" s="242" t="n"/>
      <c r="K156" s="568" t="n"/>
    </row>
    <row r="157" customFormat="1" s="1">
      <c r="B157" s="349" t="n">
        <v>145</v>
      </c>
      <c r="C157" s="238" t="n"/>
      <c r="D157" s="239" t="n"/>
      <c r="E157" s="240" t="n"/>
      <c r="F157" s="241" t="n"/>
      <c r="G157" s="242" t="n"/>
      <c r="H157" s="242" t="n"/>
      <c r="K157" s="568" t="n"/>
    </row>
    <row r="158" customFormat="1" s="1">
      <c r="B158" s="349" t="n">
        <v>146</v>
      </c>
      <c r="C158" s="238" t="n"/>
      <c r="D158" s="239" t="n"/>
      <c r="E158" s="240" t="n"/>
      <c r="F158" s="241" t="n"/>
      <c r="G158" s="242" t="n"/>
      <c r="H158" s="242" t="n"/>
      <c r="K158" s="568" t="n"/>
    </row>
    <row r="159" customFormat="1" s="1">
      <c r="B159" s="349" t="n">
        <v>147</v>
      </c>
      <c r="C159" s="238" t="n"/>
      <c r="D159" s="239" t="n"/>
      <c r="E159" s="240" t="n"/>
      <c r="F159" s="241" t="n"/>
      <c r="G159" s="242" t="n"/>
      <c r="H159" s="242" t="n"/>
      <c r="K159" s="568" t="n"/>
    </row>
    <row r="160" customFormat="1" s="1">
      <c r="B160" s="349" t="n">
        <v>148</v>
      </c>
      <c r="C160" s="238" t="n"/>
      <c r="D160" s="239" t="n"/>
      <c r="E160" s="240" t="n"/>
      <c r="F160" s="241" t="n"/>
      <c r="G160" s="242" t="n"/>
      <c r="H160" s="242" t="n"/>
      <c r="K160" s="568" t="n"/>
    </row>
    <row r="161" customFormat="1" s="1">
      <c r="B161" s="349" t="n">
        <v>149</v>
      </c>
      <c r="C161" s="238" t="n"/>
      <c r="D161" s="239" t="n"/>
      <c r="E161" s="240" t="n"/>
      <c r="F161" s="241" t="n"/>
      <c r="G161" s="242" t="n"/>
      <c r="H161" s="242" t="n"/>
      <c r="K161" s="568" t="n"/>
    </row>
    <row r="162" customFormat="1" s="1">
      <c r="B162" s="349" t="n">
        <v>150</v>
      </c>
      <c r="C162" s="238" t="n"/>
      <c r="D162" s="239" t="n"/>
      <c r="E162" s="240" t="n"/>
      <c r="F162" s="241" t="n"/>
      <c r="G162" s="242" t="n"/>
      <c r="H162" s="242" t="n"/>
      <c r="K162" s="568" t="n"/>
    </row>
    <row r="163" customFormat="1" s="1">
      <c r="B163" s="349" t="n">
        <v>151</v>
      </c>
      <c r="C163" s="238" t="n"/>
      <c r="D163" s="239" t="n"/>
      <c r="E163" s="240" t="n"/>
      <c r="F163" s="241" t="n"/>
      <c r="G163" s="242" t="n"/>
      <c r="H163" s="242" t="n"/>
      <c r="K163" s="568" t="n"/>
    </row>
    <row r="164" customFormat="1" s="1">
      <c r="B164" s="349" t="n">
        <v>152</v>
      </c>
      <c r="C164" s="238" t="n"/>
      <c r="D164" s="239" t="n"/>
      <c r="E164" s="240" t="n"/>
      <c r="F164" s="241" t="n"/>
      <c r="G164" s="242" t="n"/>
      <c r="H164" s="242" t="n"/>
      <c r="K164" s="568" t="n"/>
    </row>
    <row r="165" customFormat="1" s="1">
      <c r="B165" s="349" t="n">
        <v>153</v>
      </c>
      <c r="C165" s="238" t="n"/>
      <c r="D165" s="239" t="n"/>
      <c r="E165" s="240" t="n"/>
      <c r="F165" s="241" t="n"/>
      <c r="G165" s="242" t="n"/>
      <c r="H165" s="242" t="n"/>
      <c r="K165" s="568" t="n"/>
    </row>
    <row r="166" customFormat="1" s="1">
      <c r="B166" s="349" t="n">
        <v>154</v>
      </c>
      <c r="C166" s="238" t="n"/>
      <c r="D166" s="239" t="n"/>
      <c r="E166" s="240" t="n"/>
      <c r="F166" s="241" t="n"/>
      <c r="G166" s="242" t="n"/>
      <c r="H166" s="242" t="n"/>
      <c r="K166" s="568" t="n"/>
    </row>
    <row r="167" customFormat="1" s="1">
      <c r="B167" s="349" t="n">
        <v>155</v>
      </c>
      <c r="C167" s="238" t="n"/>
      <c r="D167" s="239" t="n"/>
      <c r="E167" s="240" t="n"/>
      <c r="F167" s="241" t="n"/>
      <c r="G167" s="242" t="n"/>
      <c r="H167" s="242" t="n"/>
      <c r="K167" s="568" t="n"/>
    </row>
    <row r="168" customFormat="1" s="1">
      <c r="B168" s="349" t="n">
        <v>156</v>
      </c>
      <c r="C168" s="238" t="n"/>
      <c r="D168" s="239" t="n"/>
      <c r="E168" s="240" t="n"/>
      <c r="F168" s="241" t="n"/>
      <c r="G168" s="242" t="n"/>
      <c r="H168" s="242" t="n"/>
      <c r="K168" s="568" t="n"/>
    </row>
    <row r="169" customFormat="1" s="1">
      <c r="B169" s="349" t="n">
        <v>157</v>
      </c>
      <c r="C169" s="238" t="n"/>
      <c r="D169" s="239" t="n"/>
      <c r="E169" s="240" t="n"/>
      <c r="F169" s="241" t="n"/>
      <c r="G169" s="242" t="n"/>
      <c r="H169" s="242" t="n"/>
      <c r="K169" s="568" t="n"/>
    </row>
    <row r="170" customFormat="1" s="1">
      <c r="B170" s="349" t="n">
        <v>158</v>
      </c>
      <c r="C170" s="238" t="n"/>
      <c r="D170" s="239" t="n"/>
      <c r="E170" s="240" t="n"/>
      <c r="F170" s="241" t="n"/>
      <c r="G170" s="242" t="n"/>
      <c r="H170" s="242" t="n"/>
      <c r="K170" s="568" t="n"/>
    </row>
    <row r="171" customFormat="1" s="1">
      <c r="B171" s="349" t="n">
        <v>159</v>
      </c>
      <c r="C171" s="238" t="n"/>
      <c r="D171" s="239" t="n"/>
      <c r="E171" s="240" t="n"/>
      <c r="F171" s="241" t="n"/>
      <c r="G171" s="242" t="n"/>
      <c r="H171" s="242" t="n"/>
      <c r="K171" s="568" t="n"/>
    </row>
    <row r="172" customFormat="1" s="1">
      <c r="B172" s="349" t="n">
        <v>160</v>
      </c>
      <c r="C172" s="238" t="n"/>
      <c r="D172" s="239" t="n"/>
      <c r="E172" s="240" t="n"/>
      <c r="F172" s="241" t="n"/>
      <c r="G172" s="242" t="n"/>
      <c r="H172" s="242" t="n"/>
      <c r="K172" s="568" t="n"/>
    </row>
    <row r="173" customFormat="1" s="1">
      <c r="B173" s="349" t="n">
        <v>161</v>
      </c>
      <c r="C173" s="238" t="n"/>
      <c r="D173" s="239" t="n"/>
      <c r="E173" s="240" t="n"/>
      <c r="F173" s="241" t="n"/>
      <c r="G173" s="242" t="n"/>
      <c r="H173" s="242" t="n"/>
      <c r="K173" s="568" t="n"/>
    </row>
    <row r="174" customFormat="1" s="1">
      <c r="B174" s="349" t="n">
        <v>162</v>
      </c>
      <c r="C174" s="238" t="n"/>
      <c r="D174" s="239" t="n"/>
      <c r="E174" s="240" t="n"/>
      <c r="F174" s="241" t="n"/>
      <c r="G174" s="242" t="n"/>
      <c r="H174" s="242" t="n"/>
      <c r="K174" s="568" t="n"/>
    </row>
    <row r="175" customFormat="1" s="1">
      <c r="B175" s="349" t="n">
        <v>163</v>
      </c>
      <c r="C175" s="238" t="n"/>
      <c r="D175" s="239" t="n"/>
      <c r="E175" s="240" t="n"/>
      <c r="F175" s="241" t="n"/>
      <c r="G175" s="242" t="n"/>
      <c r="H175" s="242" t="n"/>
      <c r="K175" s="568" t="n"/>
    </row>
    <row r="176" customFormat="1" s="1">
      <c r="B176" s="349" t="n">
        <v>164</v>
      </c>
      <c r="C176" s="238" t="n"/>
      <c r="D176" s="239" t="n"/>
      <c r="E176" s="240" t="n"/>
      <c r="F176" s="241" t="n"/>
      <c r="G176" s="242" t="n"/>
      <c r="H176" s="242" t="n"/>
      <c r="K176" s="568" t="n"/>
    </row>
    <row r="177" customFormat="1" s="1">
      <c r="B177" s="349" t="n">
        <v>165</v>
      </c>
      <c r="C177" s="238" t="n"/>
      <c r="D177" s="239" t="n"/>
      <c r="E177" s="240" t="n"/>
      <c r="F177" s="241" t="n"/>
      <c r="G177" s="242" t="n"/>
      <c r="H177" s="242" t="n"/>
      <c r="K177" s="568" t="n"/>
    </row>
    <row r="178" customFormat="1" s="1">
      <c r="B178" s="349" t="n">
        <v>166</v>
      </c>
      <c r="C178" s="238" t="n"/>
      <c r="D178" s="239" t="n"/>
      <c r="E178" s="240" t="n"/>
      <c r="F178" s="241" t="n"/>
      <c r="G178" s="242" t="n"/>
      <c r="H178" s="242" t="n"/>
      <c r="K178" s="568" t="n"/>
    </row>
    <row r="179" customFormat="1" s="1">
      <c r="B179" s="349" t="n">
        <v>167</v>
      </c>
      <c r="C179" s="238" t="n"/>
      <c r="D179" s="239" t="n"/>
      <c r="E179" s="240" t="n"/>
      <c r="F179" s="241" t="n"/>
      <c r="G179" s="242" t="n"/>
      <c r="H179" s="242" t="n"/>
      <c r="K179" s="568" t="n"/>
    </row>
    <row r="180" customFormat="1" s="1">
      <c r="B180" s="349" t="n">
        <v>168</v>
      </c>
      <c r="C180" s="238" t="n"/>
      <c r="D180" s="239" t="n"/>
      <c r="E180" s="240" t="n"/>
      <c r="F180" s="241" t="n"/>
      <c r="G180" s="242" t="n"/>
      <c r="H180" s="242" t="n"/>
      <c r="K180" s="568" t="n"/>
    </row>
    <row r="181" customFormat="1" s="1">
      <c r="B181" s="349" t="n">
        <v>169</v>
      </c>
      <c r="C181" s="238" t="n"/>
      <c r="D181" s="239" t="n"/>
      <c r="E181" s="240" t="n"/>
      <c r="F181" s="241" t="n"/>
      <c r="G181" s="242" t="n"/>
      <c r="H181" s="242" t="n"/>
      <c r="K181" s="568" t="n"/>
    </row>
    <row r="182" customFormat="1" s="1">
      <c r="B182" s="349" t="n">
        <v>170</v>
      </c>
      <c r="C182" s="238" t="n"/>
      <c r="D182" s="239" t="n"/>
      <c r="E182" s="240" t="n"/>
      <c r="F182" s="241" t="n"/>
      <c r="G182" s="242" t="n"/>
      <c r="H182" s="242" t="n"/>
      <c r="K182" s="568" t="n"/>
    </row>
    <row r="183" customFormat="1" s="1">
      <c r="B183" s="349" t="n">
        <v>171</v>
      </c>
      <c r="C183" s="238" t="n"/>
      <c r="D183" s="239" t="n"/>
      <c r="E183" s="240" t="n"/>
      <c r="F183" s="241" t="n"/>
      <c r="G183" s="242" t="n"/>
      <c r="H183" s="242" t="n"/>
      <c r="K183" s="568" t="n"/>
    </row>
    <row r="184" customFormat="1" s="1">
      <c r="B184" s="349" t="n">
        <v>172</v>
      </c>
      <c r="C184" s="238" t="n"/>
      <c r="D184" s="239" t="n"/>
      <c r="E184" s="240" t="n"/>
      <c r="F184" s="241" t="n"/>
      <c r="G184" s="242" t="n"/>
      <c r="H184" s="242" t="n"/>
      <c r="K184" s="568" t="n"/>
    </row>
    <row r="185" customFormat="1" s="1">
      <c r="B185" s="349" t="n">
        <v>173</v>
      </c>
      <c r="C185" s="238" t="n"/>
      <c r="D185" s="239" t="n"/>
      <c r="E185" s="240" t="n"/>
      <c r="F185" s="241" t="n"/>
      <c r="G185" s="242" t="n"/>
      <c r="H185" s="242" t="n"/>
      <c r="K185" s="568" t="n"/>
    </row>
    <row r="186" customFormat="1" s="1">
      <c r="B186" s="349" t="n">
        <v>174</v>
      </c>
      <c r="C186" s="238" t="n"/>
      <c r="D186" s="239" t="n"/>
      <c r="E186" s="240" t="n"/>
      <c r="F186" s="241" t="n"/>
      <c r="G186" s="242" t="n"/>
      <c r="H186" s="242" t="n"/>
      <c r="K186" s="568" t="n"/>
    </row>
    <row r="187" customFormat="1" s="1">
      <c r="B187" s="349" t="n">
        <v>175</v>
      </c>
      <c r="C187" s="238" t="n"/>
      <c r="D187" s="239" t="n"/>
      <c r="E187" s="240" t="n"/>
      <c r="F187" s="241" t="n"/>
      <c r="G187" s="242" t="n"/>
      <c r="H187" s="242" t="n"/>
      <c r="K187" s="568" t="n"/>
    </row>
    <row r="188" customFormat="1" s="1">
      <c r="B188" s="349" t="n">
        <v>176</v>
      </c>
      <c r="C188" s="238" t="n"/>
      <c r="D188" s="239" t="n"/>
      <c r="E188" s="240" t="n"/>
      <c r="F188" s="241" t="n"/>
      <c r="G188" s="242" t="n"/>
      <c r="H188" s="242" t="n"/>
      <c r="K188" s="568" t="n"/>
    </row>
    <row r="189" customFormat="1" s="1">
      <c r="B189" s="349" t="n">
        <v>177</v>
      </c>
      <c r="C189" s="238" t="n"/>
      <c r="D189" s="239" t="n"/>
      <c r="E189" s="240" t="n"/>
      <c r="F189" s="241" t="n"/>
      <c r="G189" s="242" t="n"/>
      <c r="H189" s="242" t="n"/>
      <c r="K189" s="568" t="n"/>
    </row>
    <row r="190" customFormat="1" s="1">
      <c r="B190" s="349" t="n">
        <v>178</v>
      </c>
      <c r="C190" s="238" t="n"/>
      <c r="D190" s="239" t="n"/>
      <c r="E190" s="240" t="n"/>
      <c r="F190" s="241" t="n"/>
      <c r="G190" s="242" t="n"/>
      <c r="H190" s="242" t="n"/>
      <c r="K190" s="568" t="n"/>
    </row>
    <row r="191" customFormat="1" s="1">
      <c r="B191" s="349" t="n">
        <v>179</v>
      </c>
      <c r="C191" s="238" t="n"/>
      <c r="D191" s="239" t="n"/>
      <c r="E191" s="240" t="n"/>
      <c r="F191" s="241" t="n"/>
      <c r="G191" s="242" t="n"/>
      <c r="H191" s="242" t="n"/>
      <c r="K191" s="568" t="n"/>
    </row>
    <row r="192" customFormat="1" s="1">
      <c r="B192" s="349" t="n">
        <v>180</v>
      </c>
      <c r="C192" s="238" t="n"/>
      <c r="D192" s="239" t="n"/>
      <c r="E192" s="240" t="n"/>
      <c r="F192" s="241" t="n"/>
      <c r="G192" s="242" t="n"/>
      <c r="H192" s="242" t="n"/>
      <c r="K192" s="568" t="n"/>
    </row>
    <row r="193" customFormat="1" s="1">
      <c r="B193" s="349" t="n">
        <v>181</v>
      </c>
      <c r="C193" s="238" t="n"/>
      <c r="D193" s="239" t="n"/>
      <c r="E193" s="240" t="n"/>
      <c r="F193" s="241" t="n"/>
      <c r="G193" s="242" t="n"/>
      <c r="H193" s="242" t="n"/>
      <c r="K193" s="568" t="n"/>
    </row>
    <row r="194" customFormat="1" s="1">
      <c r="B194" s="349" t="n">
        <v>182</v>
      </c>
      <c r="C194" s="238" t="n"/>
      <c r="D194" s="239" t="n"/>
      <c r="E194" s="240" t="n"/>
      <c r="F194" s="241" t="n"/>
      <c r="G194" s="242" t="n"/>
      <c r="H194" s="242" t="n"/>
      <c r="K194" s="568" t="n"/>
    </row>
    <row r="195" customFormat="1" s="1">
      <c r="B195" s="349" t="n">
        <v>183</v>
      </c>
      <c r="C195" s="238" t="n"/>
      <c r="D195" s="239" t="n"/>
      <c r="E195" s="240" t="n"/>
      <c r="F195" s="241" t="n"/>
      <c r="G195" s="242" t="n"/>
      <c r="H195" s="242" t="n"/>
      <c r="K195" s="568" t="n"/>
    </row>
    <row r="196" customFormat="1" s="1">
      <c r="B196" s="349" t="n">
        <v>184</v>
      </c>
      <c r="C196" s="238" t="n"/>
      <c r="D196" s="239" t="n"/>
      <c r="E196" s="240" t="n"/>
      <c r="F196" s="241" t="n"/>
      <c r="G196" s="242" t="n"/>
      <c r="H196" s="242" t="n"/>
      <c r="K196" s="568" t="n"/>
    </row>
    <row r="197" customFormat="1" s="1">
      <c r="B197" s="349" t="n">
        <v>185</v>
      </c>
      <c r="C197" s="238" t="n"/>
      <c r="D197" s="239" t="n"/>
      <c r="E197" s="240" t="n"/>
      <c r="F197" s="241" t="n"/>
      <c r="G197" s="242" t="n"/>
      <c r="H197" s="242" t="n"/>
      <c r="K197" s="568" t="n"/>
    </row>
    <row r="198" customFormat="1" s="1">
      <c r="B198" s="349" t="n">
        <v>186</v>
      </c>
      <c r="C198" s="238" t="n"/>
      <c r="D198" s="239" t="n"/>
      <c r="E198" s="240" t="n"/>
      <c r="F198" s="241" t="n"/>
      <c r="G198" s="242" t="n"/>
      <c r="H198" s="242" t="n"/>
      <c r="K198" s="568" t="n"/>
    </row>
    <row r="199" customFormat="1" s="1">
      <c r="B199" s="349" t="n">
        <v>187</v>
      </c>
      <c r="C199" s="238" t="n"/>
      <c r="D199" s="239" t="n"/>
      <c r="E199" s="240" t="n"/>
      <c r="F199" s="241" t="n"/>
      <c r="G199" s="242" t="n"/>
      <c r="H199" s="242" t="n"/>
      <c r="K199" s="568" t="n"/>
    </row>
    <row r="200" customFormat="1" s="1">
      <c r="B200" s="349" t="n">
        <v>188</v>
      </c>
      <c r="C200" s="238" t="n"/>
      <c r="D200" s="239" t="n"/>
      <c r="E200" s="240" t="n"/>
      <c r="F200" s="241" t="n"/>
      <c r="G200" s="242" t="n"/>
      <c r="H200" s="242" t="n"/>
      <c r="K200" s="568" t="n"/>
    </row>
    <row r="201" customFormat="1" s="1">
      <c r="B201" s="349" t="n">
        <v>189</v>
      </c>
      <c r="C201" s="238" t="n"/>
      <c r="D201" s="239" t="n"/>
      <c r="E201" s="240" t="n"/>
      <c r="F201" s="241" t="n"/>
      <c r="G201" s="242" t="n"/>
      <c r="H201" s="242" t="n"/>
      <c r="K201" s="568" t="n"/>
    </row>
    <row r="202" customFormat="1" s="1">
      <c r="B202" s="349" t="n">
        <v>190</v>
      </c>
      <c r="C202" s="238" t="n"/>
      <c r="D202" s="239" t="n"/>
      <c r="E202" s="240" t="n"/>
      <c r="F202" s="241" t="n"/>
      <c r="G202" s="242" t="n"/>
      <c r="H202" s="242" t="n"/>
      <c r="K202" s="568" t="n"/>
    </row>
    <row r="203" customFormat="1" s="1">
      <c r="B203" s="349" t="n">
        <v>191</v>
      </c>
      <c r="C203" s="238" t="n"/>
      <c r="D203" s="239" t="n"/>
      <c r="E203" s="240" t="n"/>
      <c r="F203" s="241" t="n"/>
      <c r="G203" s="242" t="n"/>
      <c r="H203" s="242" t="n"/>
      <c r="K203" s="568" t="n"/>
    </row>
    <row r="204" customFormat="1" s="1">
      <c r="B204" s="349" t="n">
        <v>192</v>
      </c>
      <c r="C204" s="238" t="n"/>
      <c r="D204" s="239" t="n"/>
      <c r="E204" s="240" t="n"/>
      <c r="F204" s="241" t="n"/>
      <c r="G204" s="242" t="n"/>
      <c r="H204" s="242" t="n"/>
      <c r="K204" s="568" t="n"/>
    </row>
    <row r="205" customFormat="1" s="1">
      <c r="B205" s="349" t="n">
        <v>193</v>
      </c>
      <c r="C205" s="238" t="n"/>
      <c r="D205" s="239" t="n"/>
      <c r="E205" s="240" t="n"/>
      <c r="F205" s="241" t="n"/>
      <c r="G205" s="242" t="n"/>
      <c r="H205" s="242" t="n"/>
      <c r="K205" s="568" t="n"/>
    </row>
    <row r="206" customFormat="1" s="1">
      <c r="B206" s="349" t="n">
        <v>194</v>
      </c>
      <c r="C206" s="238" t="n"/>
      <c r="D206" s="239" t="n"/>
      <c r="E206" s="240" t="n"/>
      <c r="F206" s="241" t="n"/>
      <c r="G206" s="242" t="n"/>
      <c r="H206" s="242" t="n"/>
      <c r="K206" s="568" t="n"/>
    </row>
    <row r="207" customFormat="1" s="1">
      <c r="B207" s="349" t="n">
        <v>195</v>
      </c>
      <c r="C207" s="238" t="n"/>
      <c r="D207" s="239" t="n"/>
      <c r="E207" s="240" t="n"/>
      <c r="F207" s="241" t="n"/>
      <c r="G207" s="242" t="n"/>
      <c r="H207" s="242" t="n"/>
      <c r="K207" s="568" t="n"/>
    </row>
    <row r="208" customFormat="1" s="1">
      <c r="B208" s="349" t="n">
        <v>196</v>
      </c>
      <c r="C208" s="238" t="n"/>
      <c r="D208" s="239" t="n"/>
      <c r="E208" s="240" t="n"/>
      <c r="F208" s="241" t="n"/>
      <c r="G208" s="242" t="n"/>
      <c r="H208" s="242" t="n"/>
      <c r="K208" s="568" t="n"/>
    </row>
    <row r="209" customFormat="1" s="1">
      <c r="B209" s="349" t="n">
        <v>197</v>
      </c>
      <c r="C209" s="238" t="n"/>
      <c r="D209" s="239" t="n"/>
      <c r="E209" s="240" t="n"/>
      <c r="F209" s="241" t="n"/>
      <c r="G209" s="242" t="n"/>
      <c r="H209" s="242" t="n"/>
      <c r="K209" s="568" t="n"/>
    </row>
    <row r="210" customFormat="1" s="1">
      <c r="B210" s="349" t="n">
        <v>198</v>
      </c>
      <c r="C210" s="238" t="n"/>
      <c r="D210" s="239" t="n"/>
      <c r="E210" s="240" t="n"/>
      <c r="F210" s="241" t="n"/>
      <c r="G210" s="242" t="n"/>
      <c r="H210" s="242" t="n"/>
      <c r="K210" s="568" t="n"/>
    </row>
    <row r="211" customFormat="1" s="1">
      <c r="B211" s="349" t="n">
        <v>199</v>
      </c>
      <c r="C211" s="238" t="n"/>
      <c r="D211" s="239" t="n"/>
      <c r="E211" s="240" t="n"/>
      <c r="F211" s="241" t="n"/>
      <c r="G211" s="242" t="n"/>
      <c r="H211" s="242" t="n"/>
      <c r="K211" s="568" t="n"/>
    </row>
    <row r="212" customFormat="1" s="1">
      <c r="B212" s="349" t="n">
        <v>200</v>
      </c>
      <c r="C212" s="238" t="n"/>
      <c r="D212" s="239" t="n"/>
      <c r="E212" s="240" t="n"/>
      <c r="F212" s="241" t="n"/>
      <c r="G212" s="242" t="n"/>
      <c r="H212" s="242" t="n"/>
      <c r="K212" s="568" t="n"/>
    </row>
    <row r="213" customFormat="1" s="1">
      <c r="B213" s="349" t="n">
        <v>201</v>
      </c>
      <c r="C213" s="238" t="n"/>
      <c r="D213" s="239" t="n"/>
      <c r="E213" s="240" t="n"/>
      <c r="F213" s="241" t="n"/>
      <c r="G213" s="242" t="n"/>
      <c r="H213" s="242" t="n"/>
      <c r="K213" s="568" t="n"/>
    </row>
    <row r="214" customFormat="1" s="1">
      <c r="B214" s="349" t="n">
        <v>202</v>
      </c>
      <c r="C214" s="238" t="n"/>
      <c r="D214" s="239" t="n"/>
      <c r="E214" s="240" t="n"/>
      <c r="F214" s="241" t="n"/>
      <c r="G214" s="242" t="n"/>
      <c r="H214" s="242" t="n"/>
      <c r="K214" s="568" t="n"/>
    </row>
    <row r="215" customFormat="1" s="1">
      <c r="B215" s="349" t="n">
        <v>203</v>
      </c>
      <c r="C215" s="238" t="n"/>
      <c r="D215" s="239" t="n"/>
      <c r="E215" s="240" t="n"/>
      <c r="F215" s="241" t="n"/>
      <c r="G215" s="242" t="n"/>
      <c r="H215" s="242" t="n"/>
      <c r="K215" s="568" t="n"/>
    </row>
    <row r="216" customFormat="1" s="1">
      <c r="B216" s="349" t="n">
        <v>204</v>
      </c>
      <c r="C216" s="238" t="n"/>
      <c r="D216" s="239" t="n"/>
      <c r="E216" s="240" t="n"/>
      <c r="F216" s="241" t="n"/>
      <c r="G216" s="242" t="n"/>
      <c r="H216" s="242" t="n"/>
      <c r="K216" s="568" t="n"/>
    </row>
    <row r="217" customFormat="1" s="1">
      <c r="B217" s="349" t="n">
        <v>205</v>
      </c>
      <c r="C217" s="238" t="n"/>
      <c r="D217" s="239" t="n"/>
      <c r="E217" s="240" t="n"/>
      <c r="F217" s="241" t="n"/>
      <c r="G217" s="242" t="n"/>
      <c r="H217" s="242" t="n"/>
      <c r="K217" s="568" t="n"/>
    </row>
    <row r="218" customFormat="1" s="1">
      <c r="B218" s="349" t="n">
        <v>206</v>
      </c>
      <c r="C218" s="238" t="n"/>
      <c r="D218" s="239" t="n"/>
      <c r="E218" s="240" t="n"/>
      <c r="F218" s="241" t="n"/>
      <c r="G218" s="242" t="n"/>
      <c r="H218" s="242" t="n"/>
      <c r="K218" s="568" t="n"/>
    </row>
    <row r="219" customFormat="1" s="1">
      <c r="B219" s="349" t="n">
        <v>207</v>
      </c>
      <c r="C219" s="238" t="n"/>
      <c r="D219" s="239" t="n"/>
      <c r="E219" s="240" t="n"/>
      <c r="F219" s="241" t="n"/>
      <c r="G219" s="242" t="n"/>
      <c r="H219" s="242" t="n"/>
      <c r="K219" s="568" t="n"/>
    </row>
    <row r="220" customFormat="1" s="1">
      <c r="B220" s="349" t="n">
        <v>208</v>
      </c>
      <c r="C220" s="238" t="n"/>
      <c r="D220" s="239" t="n"/>
      <c r="E220" s="240" t="n"/>
      <c r="F220" s="241" t="n"/>
      <c r="G220" s="242" t="n"/>
      <c r="H220" s="242" t="n"/>
      <c r="K220" s="568" t="n"/>
    </row>
    <row r="221" customFormat="1" s="1">
      <c r="B221" s="349" t="n">
        <v>209</v>
      </c>
      <c r="C221" s="238" t="n"/>
      <c r="D221" s="239" t="n"/>
      <c r="E221" s="240" t="n"/>
      <c r="F221" s="241" t="n"/>
      <c r="G221" s="242" t="n"/>
      <c r="H221" s="242" t="n"/>
      <c r="K221" s="568" t="n"/>
    </row>
    <row r="222" customFormat="1" s="1">
      <c r="B222" s="349" t="n">
        <v>210</v>
      </c>
      <c r="C222" s="238" t="n"/>
      <c r="D222" s="239" t="n"/>
      <c r="E222" s="240" t="n"/>
      <c r="F222" s="241" t="n"/>
      <c r="G222" s="242" t="n"/>
      <c r="H222" s="242" t="n"/>
      <c r="K222" s="568" t="n"/>
    </row>
    <row r="223" customFormat="1" s="1">
      <c r="B223" s="349" t="n">
        <v>211</v>
      </c>
      <c r="C223" s="238" t="n"/>
      <c r="D223" s="239" t="n"/>
      <c r="E223" s="240" t="n"/>
      <c r="F223" s="241" t="n"/>
      <c r="G223" s="242" t="n"/>
      <c r="H223" s="242" t="n"/>
      <c r="K223" s="568" t="n"/>
    </row>
    <row r="224" customFormat="1" s="1">
      <c r="B224" s="349" t="n">
        <v>212</v>
      </c>
      <c r="C224" s="238" t="n"/>
      <c r="D224" s="239" t="n"/>
      <c r="E224" s="240" t="n"/>
      <c r="F224" s="241" t="n"/>
      <c r="G224" s="242" t="n"/>
      <c r="H224" s="242" t="n"/>
      <c r="K224" s="568" t="n"/>
    </row>
    <row r="225" customFormat="1" s="1">
      <c r="B225" s="349" t="n">
        <v>213</v>
      </c>
      <c r="C225" s="238" t="n"/>
      <c r="D225" s="239" t="n"/>
      <c r="E225" s="240" t="n"/>
      <c r="F225" s="241" t="n"/>
      <c r="G225" s="242" t="n"/>
      <c r="H225" s="242" t="n"/>
      <c r="K225" s="568" t="n"/>
    </row>
    <row r="226" customFormat="1" s="1">
      <c r="B226" s="349" t="n">
        <v>214</v>
      </c>
      <c r="C226" s="238" t="n"/>
      <c r="D226" s="239" t="n"/>
      <c r="E226" s="240" t="n"/>
      <c r="F226" s="241" t="n"/>
      <c r="G226" s="242" t="n"/>
      <c r="H226" s="242" t="n"/>
      <c r="K226" s="568" t="n"/>
    </row>
    <row r="227" customFormat="1" s="1">
      <c r="B227" s="349" t="n">
        <v>215</v>
      </c>
      <c r="C227" s="238" t="n"/>
      <c r="D227" s="239" t="n"/>
      <c r="E227" s="240" t="n"/>
      <c r="F227" s="241" t="n"/>
      <c r="G227" s="242" t="n"/>
      <c r="H227" s="242" t="n"/>
      <c r="K227" s="568" t="n"/>
    </row>
    <row r="228" customFormat="1" s="1">
      <c r="B228" s="349" t="n">
        <v>216</v>
      </c>
      <c r="C228" s="238" t="n"/>
      <c r="D228" s="239" t="n"/>
      <c r="E228" s="240" t="n"/>
      <c r="F228" s="241" t="n"/>
      <c r="G228" s="242" t="n"/>
      <c r="H228" s="242" t="n"/>
      <c r="K228" s="568" t="n"/>
    </row>
    <row r="229" customFormat="1" s="1">
      <c r="B229" s="349" t="n">
        <v>217</v>
      </c>
      <c r="C229" s="238" t="n"/>
      <c r="D229" s="239" t="n"/>
      <c r="E229" s="240" t="n"/>
      <c r="F229" s="241" t="n"/>
      <c r="G229" s="242" t="n"/>
      <c r="H229" s="242" t="n"/>
      <c r="K229" s="568" t="n"/>
    </row>
    <row r="230" customFormat="1" s="1">
      <c r="B230" s="349" t="n">
        <v>218</v>
      </c>
      <c r="C230" s="238" t="n"/>
      <c r="D230" s="239" t="n"/>
      <c r="E230" s="240" t="n"/>
      <c r="F230" s="241" t="n"/>
      <c r="G230" s="242" t="n"/>
      <c r="H230" s="242" t="n"/>
      <c r="K230" s="568" t="n"/>
    </row>
    <row r="231" customFormat="1" s="1">
      <c r="B231" s="349" t="n">
        <v>219</v>
      </c>
      <c r="C231" s="238" t="n"/>
      <c r="D231" s="239" t="n"/>
      <c r="E231" s="240" t="n"/>
      <c r="F231" s="241" t="n"/>
      <c r="G231" s="242" t="n"/>
      <c r="H231" s="242" t="n"/>
      <c r="K231" s="568" t="n"/>
    </row>
    <row r="232" customFormat="1" s="1">
      <c r="B232" s="349" t="n">
        <v>220</v>
      </c>
      <c r="C232" s="238" t="n"/>
      <c r="D232" s="239" t="n"/>
      <c r="E232" s="240" t="n"/>
      <c r="F232" s="241" t="n"/>
      <c r="G232" s="242" t="n"/>
      <c r="H232" s="242" t="n"/>
      <c r="K232" s="568" t="n"/>
    </row>
    <row r="233" customFormat="1" s="1">
      <c r="B233" s="349" t="n">
        <v>221</v>
      </c>
      <c r="C233" s="238" t="n"/>
      <c r="D233" s="239" t="n"/>
      <c r="E233" s="240" t="n"/>
      <c r="F233" s="241" t="n"/>
      <c r="G233" s="242" t="n"/>
      <c r="H233" s="242" t="n"/>
      <c r="K233" s="568" t="n"/>
    </row>
    <row r="234" customFormat="1" s="1">
      <c r="B234" s="349" t="n">
        <v>222</v>
      </c>
      <c r="C234" s="238" t="n"/>
      <c r="D234" s="239" t="n"/>
      <c r="E234" s="240" t="n"/>
      <c r="F234" s="241" t="n"/>
      <c r="G234" s="242" t="n"/>
      <c r="H234" s="242" t="n"/>
      <c r="K234" s="568" t="n"/>
    </row>
    <row r="235" customFormat="1" s="1">
      <c r="B235" s="349" t="n">
        <v>223</v>
      </c>
      <c r="C235" s="238" t="n"/>
      <c r="D235" s="239" t="n"/>
      <c r="E235" s="240" t="n"/>
      <c r="F235" s="241" t="n"/>
      <c r="G235" s="242" t="n"/>
      <c r="H235" s="242" t="n"/>
      <c r="K235" s="568" t="n"/>
    </row>
    <row r="236" customFormat="1" s="1">
      <c r="B236" s="349" t="n">
        <v>224</v>
      </c>
      <c r="C236" s="238" t="n"/>
      <c r="D236" s="239" t="n"/>
      <c r="E236" s="240" t="n"/>
      <c r="F236" s="241" t="n"/>
      <c r="G236" s="242" t="n"/>
      <c r="H236" s="242" t="n"/>
      <c r="K236" s="568" t="n"/>
    </row>
    <row r="237" customFormat="1" s="1">
      <c r="B237" s="349" t="n">
        <v>225</v>
      </c>
      <c r="C237" s="238" t="n"/>
      <c r="D237" s="239" t="n"/>
      <c r="E237" s="240" t="n"/>
      <c r="F237" s="241" t="n"/>
      <c r="G237" s="242" t="n"/>
      <c r="H237" s="242" t="n"/>
      <c r="K237" s="568" t="n"/>
    </row>
    <row r="238" customFormat="1" s="1">
      <c r="B238" s="349" t="n">
        <v>226</v>
      </c>
      <c r="C238" s="238" t="n"/>
      <c r="D238" s="239" t="n"/>
      <c r="E238" s="240" t="n"/>
      <c r="F238" s="241" t="n"/>
      <c r="G238" s="242" t="n"/>
      <c r="H238" s="242" t="n"/>
      <c r="K238" s="568" t="n"/>
    </row>
    <row r="239" customFormat="1" s="1">
      <c r="B239" s="349" t="n">
        <v>227</v>
      </c>
      <c r="C239" s="238" t="n"/>
      <c r="D239" s="239" t="n"/>
      <c r="E239" s="240" t="n"/>
      <c r="F239" s="241" t="n"/>
      <c r="G239" s="242" t="n"/>
      <c r="H239" s="242" t="n"/>
      <c r="K239" s="568" t="n"/>
    </row>
    <row r="240" customFormat="1" s="1">
      <c r="B240" s="349" t="n">
        <v>228</v>
      </c>
      <c r="C240" s="238" t="n"/>
      <c r="D240" s="239" t="n"/>
      <c r="E240" s="240" t="n"/>
      <c r="F240" s="241" t="n"/>
      <c r="G240" s="242" t="n"/>
      <c r="H240" s="242" t="n"/>
      <c r="K240" s="568" t="n"/>
    </row>
    <row r="241" customFormat="1" s="1">
      <c r="B241" s="349" t="n">
        <v>229</v>
      </c>
      <c r="C241" s="238" t="n"/>
      <c r="D241" s="239" t="n"/>
      <c r="E241" s="240" t="n"/>
      <c r="F241" s="241" t="n"/>
      <c r="G241" s="242" t="n"/>
      <c r="H241" s="242" t="n"/>
      <c r="K241" s="568" t="n"/>
    </row>
    <row r="242" customFormat="1" s="1">
      <c r="B242" s="349" t="n">
        <v>230</v>
      </c>
      <c r="C242" s="238" t="n"/>
      <c r="D242" s="239" t="n"/>
      <c r="E242" s="240" t="n"/>
      <c r="F242" s="241" t="n"/>
      <c r="G242" s="242" t="n"/>
      <c r="H242" s="242" t="n"/>
      <c r="K242" s="568" t="n"/>
    </row>
    <row r="243" customFormat="1" s="1">
      <c r="B243" s="349" t="n">
        <v>231</v>
      </c>
      <c r="C243" s="238" t="n"/>
      <c r="D243" s="239" t="n"/>
      <c r="E243" s="240" t="n"/>
      <c r="F243" s="241" t="n"/>
      <c r="G243" s="242" t="n"/>
      <c r="H243" s="242" t="n"/>
      <c r="K243" s="568" t="n"/>
    </row>
    <row r="244" customFormat="1" s="1">
      <c r="B244" s="349" t="n">
        <v>232</v>
      </c>
      <c r="C244" s="238" t="n"/>
      <c r="D244" s="239" t="n"/>
      <c r="E244" s="240" t="n"/>
      <c r="F244" s="241" t="n"/>
      <c r="G244" s="242" t="n"/>
      <c r="H244" s="242" t="n"/>
      <c r="K244" s="568" t="n"/>
    </row>
    <row r="245" customFormat="1" s="1">
      <c r="B245" s="349" t="n">
        <v>233</v>
      </c>
      <c r="C245" s="238" t="n"/>
      <c r="D245" s="239" t="n"/>
      <c r="E245" s="240" t="n"/>
      <c r="F245" s="241" t="n"/>
      <c r="G245" s="242" t="n"/>
      <c r="H245" s="242" t="n"/>
      <c r="K245" s="568" t="n"/>
    </row>
    <row r="246" customFormat="1" s="1">
      <c r="B246" s="349" t="n">
        <v>234</v>
      </c>
      <c r="C246" s="238" t="n"/>
      <c r="D246" s="239" t="n"/>
      <c r="E246" s="240" t="n"/>
      <c r="F246" s="241" t="n"/>
      <c r="G246" s="242" t="n"/>
      <c r="H246" s="242" t="n"/>
      <c r="K246" s="568" t="n"/>
    </row>
    <row r="247" customFormat="1" s="1">
      <c r="B247" s="349" t="n">
        <v>235</v>
      </c>
      <c r="C247" s="238" t="n"/>
      <c r="D247" s="239" t="n"/>
      <c r="E247" s="240" t="n"/>
      <c r="F247" s="241" t="n"/>
      <c r="G247" s="242" t="n"/>
      <c r="H247" s="242" t="n"/>
      <c r="K247" s="568" t="n"/>
    </row>
    <row r="248" customFormat="1" s="1">
      <c r="B248" s="349" t="n">
        <v>236</v>
      </c>
      <c r="C248" s="238" t="n"/>
      <c r="D248" s="239" t="n"/>
      <c r="E248" s="240" t="n"/>
      <c r="F248" s="241" t="n"/>
      <c r="G248" s="242" t="n"/>
      <c r="H248" s="242" t="n"/>
      <c r="K248" s="568" t="n"/>
    </row>
    <row r="249" customFormat="1" s="1">
      <c r="B249" s="349" t="n">
        <v>237</v>
      </c>
      <c r="C249" s="238" t="n"/>
      <c r="D249" s="239" t="n"/>
      <c r="E249" s="240" t="n"/>
      <c r="F249" s="241" t="n"/>
      <c r="G249" s="242" t="n"/>
      <c r="H249" s="242" t="n"/>
      <c r="K249" s="568" t="n"/>
    </row>
    <row r="250" customFormat="1" s="1">
      <c r="B250" s="349" t="n">
        <v>238</v>
      </c>
      <c r="C250" s="238" t="n"/>
      <c r="D250" s="239" t="n"/>
      <c r="E250" s="240" t="n"/>
      <c r="F250" s="241" t="n"/>
      <c r="G250" s="242" t="n"/>
      <c r="H250" s="242" t="n"/>
      <c r="K250" s="568" t="n"/>
    </row>
    <row r="251" customFormat="1" s="1">
      <c r="B251" s="349" t="n">
        <v>239</v>
      </c>
      <c r="C251" s="238" t="n"/>
      <c r="D251" s="239" t="n"/>
      <c r="E251" s="240" t="n"/>
      <c r="F251" s="241" t="n"/>
      <c r="G251" s="242" t="n"/>
      <c r="H251" s="242" t="n"/>
      <c r="K251" s="568" t="n"/>
    </row>
    <row r="252" customFormat="1" s="1">
      <c r="B252" s="349" t="n">
        <v>240</v>
      </c>
      <c r="C252" s="238" t="n"/>
      <c r="D252" s="239" t="n"/>
      <c r="E252" s="240" t="n"/>
      <c r="F252" s="241" t="n"/>
      <c r="G252" s="242" t="n"/>
      <c r="H252" s="242" t="n"/>
      <c r="K252" s="568" t="n"/>
    </row>
    <row r="253" customFormat="1" s="1">
      <c r="B253" s="349" t="n">
        <v>241</v>
      </c>
      <c r="C253" s="238" t="n"/>
      <c r="D253" s="239" t="n"/>
      <c r="E253" s="240" t="n"/>
      <c r="F253" s="241" t="n"/>
      <c r="G253" s="242" t="n"/>
      <c r="H253" s="242" t="n"/>
      <c r="K253" s="568" t="n"/>
    </row>
    <row r="254" customFormat="1" s="1">
      <c r="B254" s="349" t="n">
        <v>242</v>
      </c>
      <c r="C254" s="238" t="n"/>
      <c r="D254" s="239" t="n"/>
      <c r="E254" s="240" t="n"/>
      <c r="F254" s="241" t="n"/>
      <c r="G254" s="242" t="n"/>
      <c r="H254" s="242" t="n"/>
      <c r="K254" s="568" t="n"/>
    </row>
    <row r="255" customFormat="1" s="1">
      <c r="B255" s="349" t="n">
        <v>243</v>
      </c>
      <c r="C255" s="238" t="n"/>
      <c r="D255" s="239" t="n"/>
      <c r="E255" s="240" t="n"/>
      <c r="F255" s="241" t="n"/>
      <c r="G255" s="242" t="n"/>
      <c r="H255" s="242" t="n"/>
      <c r="K255" s="568" t="n"/>
    </row>
    <row r="256" customFormat="1" s="1">
      <c r="B256" s="349" t="n">
        <v>244</v>
      </c>
      <c r="C256" s="238" t="n"/>
      <c r="D256" s="239" t="n"/>
      <c r="E256" s="240" t="n"/>
      <c r="F256" s="241" t="n"/>
      <c r="G256" s="242" t="n"/>
      <c r="H256" s="242" t="n"/>
      <c r="K256" s="568" t="n"/>
    </row>
    <row r="257" customFormat="1" s="1">
      <c r="B257" s="349" t="n">
        <v>245</v>
      </c>
      <c r="C257" s="238" t="n"/>
      <c r="D257" s="239" t="n"/>
      <c r="E257" s="240" t="n"/>
      <c r="F257" s="241" t="n"/>
      <c r="G257" s="242" t="n"/>
      <c r="H257" s="242" t="n"/>
      <c r="K257" s="568" t="n"/>
    </row>
    <row r="258" customFormat="1" s="1">
      <c r="B258" s="349" t="n">
        <v>246</v>
      </c>
      <c r="C258" s="238" t="n"/>
      <c r="D258" s="239" t="n"/>
      <c r="E258" s="240" t="n"/>
      <c r="F258" s="241" t="n"/>
      <c r="G258" s="242" t="n"/>
      <c r="H258" s="242" t="n"/>
      <c r="K258" s="568" t="n"/>
    </row>
    <row r="259" customFormat="1" s="1">
      <c r="B259" s="349" t="n">
        <v>247</v>
      </c>
      <c r="C259" s="238" t="n"/>
      <c r="D259" s="239" t="n"/>
      <c r="E259" s="240" t="n"/>
      <c r="F259" s="241" t="n"/>
      <c r="G259" s="242" t="n"/>
      <c r="H259" s="242" t="n"/>
      <c r="K259" s="568" t="n"/>
    </row>
    <row r="260" customFormat="1" s="1">
      <c r="B260" s="349" t="n">
        <v>248</v>
      </c>
      <c r="C260" s="238" t="n"/>
      <c r="D260" s="239" t="n"/>
      <c r="E260" s="240" t="n"/>
      <c r="F260" s="241" t="n"/>
      <c r="G260" s="242" t="n"/>
      <c r="H260" s="242" t="n"/>
      <c r="K260" s="568" t="n"/>
    </row>
    <row r="261" customFormat="1" s="1">
      <c r="B261" s="349" t="n">
        <v>249</v>
      </c>
      <c r="C261" s="238" t="n"/>
      <c r="D261" s="239" t="n"/>
      <c r="E261" s="240" t="n"/>
      <c r="F261" s="241" t="n"/>
      <c r="G261" s="242" t="n"/>
      <c r="H261" s="242" t="n"/>
      <c r="K261" s="568" t="n"/>
    </row>
    <row r="262" customFormat="1" s="1">
      <c r="B262" s="349" t="n">
        <v>250</v>
      </c>
      <c r="C262" s="238" t="n"/>
      <c r="D262" s="239" t="n"/>
      <c r="E262" s="240" t="n"/>
      <c r="F262" s="241" t="n"/>
      <c r="G262" s="242" t="n"/>
      <c r="H262" s="242" t="n"/>
      <c r="K262" s="568" t="n"/>
    </row>
    <row r="263" customFormat="1" s="1">
      <c r="B263" s="349" t="n">
        <v>251</v>
      </c>
      <c r="C263" s="238" t="n"/>
      <c r="D263" s="239" t="n"/>
      <c r="E263" s="240" t="n"/>
      <c r="F263" s="241" t="n"/>
      <c r="G263" s="242" t="n"/>
      <c r="H263" s="242" t="n"/>
      <c r="K263" s="568" t="n"/>
    </row>
    <row r="264" customFormat="1" s="1">
      <c r="B264" s="349" t="n">
        <v>252</v>
      </c>
      <c r="C264" s="238" t="n"/>
      <c r="D264" s="239" t="n"/>
      <c r="E264" s="240" t="n"/>
      <c r="F264" s="241" t="n"/>
      <c r="G264" s="242" t="n"/>
      <c r="H264" s="242" t="n"/>
      <c r="K264" s="568" t="n"/>
    </row>
    <row r="265" customFormat="1" s="1">
      <c r="B265" s="349" t="n">
        <v>253</v>
      </c>
      <c r="C265" s="238" t="n"/>
      <c r="D265" s="239" t="n"/>
      <c r="E265" s="240" t="n"/>
      <c r="F265" s="241" t="n"/>
      <c r="G265" s="242" t="n"/>
      <c r="H265" s="242" t="n"/>
      <c r="K265" s="568" t="n"/>
    </row>
    <row r="266" customFormat="1" s="1">
      <c r="B266" s="349" t="n">
        <v>254</v>
      </c>
      <c r="C266" s="238" t="n"/>
      <c r="D266" s="239" t="n"/>
      <c r="E266" s="240" t="n"/>
      <c r="F266" s="241" t="n"/>
      <c r="G266" s="242" t="n"/>
      <c r="H266" s="242" t="n"/>
      <c r="K266" s="568" t="n"/>
    </row>
    <row r="267" customFormat="1" s="1">
      <c r="B267" s="349" t="n">
        <v>255</v>
      </c>
      <c r="C267" s="238" t="n"/>
      <c r="D267" s="239" t="n"/>
      <c r="E267" s="240" t="n"/>
      <c r="F267" s="241" t="n"/>
      <c r="G267" s="242" t="n"/>
      <c r="H267" s="242" t="n"/>
      <c r="K267" s="568" t="n"/>
    </row>
    <row r="268" customFormat="1" s="1">
      <c r="B268" s="349" t="n">
        <v>256</v>
      </c>
      <c r="C268" s="238" t="n"/>
      <c r="D268" s="239" t="n"/>
      <c r="E268" s="240" t="n"/>
      <c r="F268" s="241" t="n"/>
      <c r="G268" s="242" t="n"/>
      <c r="H268" s="242" t="n"/>
      <c r="K268" s="568" t="n"/>
    </row>
    <row r="269" customFormat="1" s="1">
      <c r="B269" s="349" t="n">
        <v>257</v>
      </c>
      <c r="C269" s="238" t="n"/>
      <c r="D269" s="239" t="n"/>
      <c r="E269" s="240" t="n"/>
      <c r="F269" s="241" t="n"/>
      <c r="G269" s="242" t="n"/>
      <c r="H269" s="242" t="n"/>
      <c r="K269" s="568" t="n"/>
    </row>
    <row r="270" customFormat="1" s="1">
      <c r="B270" s="349" t="n">
        <v>258</v>
      </c>
      <c r="C270" s="238" t="n"/>
      <c r="D270" s="239" t="n"/>
      <c r="E270" s="240" t="n"/>
      <c r="F270" s="241" t="n"/>
      <c r="G270" s="242" t="n"/>
      <c r="H270" s="242" t="n"/>
      <c r="K270" s="568" t="n"/>
    </row>
    <row r="271" customFormat="1" s="1">
      <c r="B271" s="349" t="n">
        <v>259</v>
      </c>
      <c r="C271" s="238" t="n"/>
      <c r="D271" s="239" t="n"/>
      <c r="E271" s="240" t="n"/>
      <c r="F271" s="241" t="n"/>
      <c r="G271" s="242" t="n"/>
      <c r="H271" s="242" t="n"/>
      <c r="K271" s="568" t="n"/>
    </row>
    <row r="272" customFormat="1" s="1">
      <c r="B272" s="349" t="n">
        <v>260</v>
      </c>
      <c r="C272" s="238" t="n"/>
      <c r="D272" s="239" t="n"/>
      <c r="E272" s="240" t="n"/>
      <c r="F272" s="241" t="n"/>
      <c r="G272" s="242" t="n"/>
      <c r="H272" s="242" t="n"/>
      <c r="K272" s="568" t="n"/>
    </row>
    <row r="273" customFormat="1" s="1">
      <c r="B273" s="349" t="n">
        <v>261</v>
      </c>
      <c r="C273" s="238" t="n"/>
      <c r="D273" s="239" t="n"/>
      <c r="E273" s="240" t="n"/>
      <c r="F273" s="241" t="n"/>
      <c r="G273" s="242" t="n"/>
      <c r="H273" s="242" t="n"/>
      <c r="K273" s="568" t="n"/>
    </row>
    <row r="274" customFormat="1" s="1">
      <c r="B274" s="349" t="n">
        <v>262</v>
      </c>
      <c r="C274" s="238" t="n"/>
      <c r="D274" s="239" t="n"/>
      <c r="E274" s="240" t="n"/>
      <c r="F274" s="241" t="n"/>
      <c r="G274" s="242" t="n"/>
      <c r="H274" s="242" t="n"/>
      <c r="K274" s="568" t="n"/>
    </row>
    <row r="275" customFormat="1" s="1">
      <c r="B275" s="349" t="n">
        <v>263</v>
      </c>
      <c r="C275" s="238" t="n"/>
      <c r="D275" s="239" t="n"/>
      <c r="E275" s="240" t="n"/>
      <c r="F275" s="241" t="n"/>
      <c r="G275" s="242" t="n"/>
      <c r="H275" s="242" t="n"/>
      <c r="K275" s="568" t="n"/>
    </row>
    <row r="276" customFormat="1" s="1">
      <c r="B276" s="349" t="n">
        <v>264</v>
      </c>
      <c r="C276" s="238" t="n"/>
      <c r="D276" s="239" t="n"/>
      <c r="E276" s="240" t="n"/>
      <c r="F276" s="241" t="n"/>
      <c r="G276" s="242" t="n"/>
      <c r="H276" s="242" t="n"/>
      <c r="K276" s="568" t="n"/>
    </row>
    <row r="277" customFormat="1" s="1">
      <c r="B277" s="349" t="n">
        <v>265</v>
      </c>
      <c r="C277" s="238" t="n"/>
      <c r="D277" s="239" t="n"/>
      <c r="E277" s="240" t="n"/>
      <c r="F277" s="241" t="n"/>
      <c r="G277" s="242" t="n"/>
      <c r="H277" s="242" t="n"/>
      <c r="K277" s="568" t="n"/>
    </row>
    <row r="278" customFormat="1" s="1">
      <c r="B278" s="349" t="n">
        <v>266</v>
      </c>
      <c r="C278" s="238" t="n"/>
      <c r="D278" s="239" t="n"/>
      <c r="E278" s="240" t="n"/>
      <c r="F278" s="241" t="n"/>
      <c r="G278" s="242" t="n"/>
      <c r="H278" s="242" t="n"/>
      <c r="K278" s="568" t="n"/>
    </row>
    <row r="279" customFormat="1" s="1">
      <c r="B279" s="349" t="n">
        <v>267</v>
      </c>
      <c r="C279" s="238" t="n"/>
      <c r="D279" s="239" t="n"/>
      <c r="E279" s="240" t="n"/>
      <c r="F279" s="241" t="n"/>
      <c r="G279" s="242" t="n"/>
      <c r="H279" s="242" t="n"/>
      <c r="K279" s="568" t="n"/>
    </row>
    <row r="280" customFormat="1" s="1">
      <c r="B280" s="349" t="n">
        <v>268</v>
      </c>
      <c r="C280" s="238" t="n"/>
      <c r="D280" s="239" t="n"/>
      <c r="E280" s="240" t="n"/>
      <c r="F280" s="241" t="n"/>
      <c r="G280" s="242" t="n"/>
      <c r="H280" s="242" t="n"/>
      <c r="K280" s="568" t="n"/>
    </row>
    <row r="281" customFormat="1" s="1">
      <c r="B281" s="349" t="n">
        <v>269</v>
      </c>
      <c r="C281" s="238" t="n"/>
      <c r="D281" s="239" t="n"/>
      <c r="E281" s="240" t="n"/>
      <c r="F281" s="241" t="n"/>
      <c r="G281" s="242" t="n"/>
      <c r="H281" s="242" t="n"/>
      <c r="K281" s="568" t="n"/>
    </row>
    <row r="282" customFormat="1" s="1">
      <c r="B282" s="349" t="n">
        <v>270</v>
      </c>
      <c r="C282" s="238" t="n"/>
      <c r="D282" s="239" t="n"/>
      <c r="E282" s="240" t="n"/>
      <c r="F282" s="241" t="n"/>
      <c r="G282" s="242" t="n"/>
      <c r="H282" s="242" t="n"/>
      <c r="K282" s="568" t="n"/>
    </row>
    <row r="283" customFormat="1" s="1">
      <c r="B283" s="349" t="n">
        <v>271</v>
      </c>
      <c r="C283" s="238" t="n"/>
      <c r="D283" s="239" t="n"/>
      <c r="E283" s="240" t="n"/>
      <c r="F283" s="241" t="n"/>
      <c r="G283" s="242" t="n"/>
      <c r="H283" s="242" t="n"/>
      <c r="K283" s="568" t="n"/>
    </row>
    <row r="284" customFormat="1" s="1">
      <c r="B284" s="349" t="n">
        <v>272</v>
      </c>
      <c r="C284" s="238" t="n"/>
      <c r="D284" s="239" t="n"/>
      <c r="E284" s="240" t="n"/>
      <c r="F284" s="241" t="n"/>
      <c r="G284" s="242" t="n"/>
      <c r="H284" s="242" t="n"/>
      <c r="K284" s="568" t="n"/>
    </row>
    <row r="285" customFormat="1" s="1">
      <c r="B285" s="349" t="n">
        <v>273</v>
      </c>
      <c r="C285" s="238" t="n"/>
      <c r="D285" s="239" t="n"/>
      <c r="E285" s="240" t="n"/>
      <c r="F285" s="241" t="n"/>
      <c r="G285" s="242" t="n"/>
      <c r="H285" s="242" t="n"/>
      <c r="K285" s="568" t="n"/>
    </row>
    <row r="286" customFormat="1" s="1">
      <c r="B286" s="349" t="n">
        <v>274</v>
      </c>
      <c r="C286" s="238" t="n"/>
      <c r="D286" s="239" t="n"/>
      <c r="E286" s="240" t="n"/>
      <c r="F286" s="241" t="n"/>
      <c r="G286" s="242" t="n"/>
      <c r="H286" s="242" t="n"/>
      <c r="K286" s="568" t="n"/>
    </row>
    <row r="287" customFormat="1" s="1">
      <c r="B287" s="349" t="n">
        <v>275</v>
      </c>
      <c r="C287" s="238" t="n"/>
      <c r="D287" s="239" t="n"/>
      <c r="E287" s="240" t="n"/>
      <c r="F287" s="241" t="n"/>
      <c r="G287" s="242" t="n"/>
      <c r="H287" s="242" t="n"/>
      <c r="K287" s="568" t="n"/>
    </row>
    <row r="288" customFormat="1" s="1">
      <c r="B288" s="349" t="n">
        <v>276</v>
      </c>
      <c r="C288" s="238" t="n"/>
      <c r="D288" s="239" t="n"/>
      <c r="E288" s="240" t="n"/>
      <c r="F288" s="241" t="n"/>
      <c r="G288" s="242" t="n"/>
      <c r="H288" s="242" t="n"/>
      <c r="K288" s="568" t="n"/>
    </row>
    <row r="289" customFormat="1" s="1">
      <c r="B289" s="349" t="n">
        <v>277</v>
      </c>
      <c r="C289" s="238" t="n"/>
      <c r="D289" s="239" t="n"/>
      <c r="E289" s="240" t="n"/>
      <c r="F289" s="241" t="n"/>
      <c r="G289" s="242" t="n"/>
      <c r="H289" s="242" t="n"/>
      <c r="K289" s="568" t="n"/>
    </row>
    <row r="290" customFormat="1" s="1">
      <c r="B290" s="349" t="n">
        <v>278</v>
      </c>
      <c r="C290" s="238" t="n"/>
      <c r="D290" s="239" t="n"/>
      <c r="E290" s="240" t="n"/>
      <c r="F290" s="241" t="n"/>
      <c r="G290" s="242" t="n"/>
      <c r="H290" s="242" t="n"/>
      <c r="K290" s="568" t="n"/>
    </row>
    <row r="291" customFormat="1" s="1">
      <c r="B291" s="349" t="n">
        <v>279</v>
      </c>
      <c r="C291" s="238" t="n"/>
      <c r="D291" s="239" t="n"/>
      <c r="E291" s="240" t="n"/>
      <c r="F291" s="241" t="n"/>
      <c r="G291" s="242" t="n"/>
      <c r="H291" s="242" t="n"/>
      <c r="K291" s="568" t="n"/>
    </row>
    <row r="292" customFormat="1" s="1">
      <c r="B292" s="349" t="n">
        <v>280</v>
      </c>
      <c r="C292" s="238" t="n"/>
      <c r="D292" s="239" t="n"/>
      <c r="E292" s="240" t="n"/>
      <c r="F292" s="241" t="n"/>
      <c r="G292" s="242" t="n"/>
      <c r="H292" s="242" t="n"/>
      <c r="K292" s="568" t="n"/>
    </row>
    <row r="293" customFormat="1" s="1">
      <c r="B293" s="349" t="n">
        <v>281</v>
      </c>
      <c r="C293" s="238" t="n"/>
      <c r="D293" s="239" t="n"/>
      <c r="E293" s="240" t="n"/>
      <c r="F293" s="241" t="n"/>
      <c r="G293" s="242" t="n"/>
      <c r="H293" s="242" t="n"/>
      <c r="K293" s="568" t="n"/>
    </row>
    <row r="294" customFormat="1" s="1">
      <c r="B294" s="349" t="n">
        <v>282</v>
      </c>
      <c r="C294" s="238" t="n"/>
      <c r="D294" s="239" t="n"/>
      <c r="E294" s="240" t="n"/>
      <c r="F294" s="241" t="n"/>
      <c r="G294" s="242" t="n"/>
      <c r="H294" s="242" t="n"/>
      <c r="K294" s="568" t="n"/>
    </row>
    <row r="295" customFormat="1" s="1">
      <c r="B295" s="349" t="n">
        <v>283</v>
      </c>
      <c r="C295" s="238" t="n"/>
      <c r="D295" s="239" t="n"/>
      <c r="E295" s="240" t="n"/>
      <c r="F295" s="241" t="n"/>
      <c r="G295" s="242" t="n"/>
      <c r="H295" s="242" t="n"/>
      <c r="K295" s="568" t="n"/>
    </row>
    <row r="296" customFormat="1" s="1">
      <c r="B296" s="349" t="n">
        <v>284</v>
      </c>
      <c r="C296" s="238" t="n"/>
      <c r="D296" s="239" t="n"/>
      <c r="E296" s="240" t="n"/>
      <c r="F296" s="241" t="n"/>
      <c r="G296" s="242" t="n"/>
      <c r="H296" s="242" t="n"/>
      <c r="K296" s="568" t="n"/>
    </row>
    <row r="297" customFormat="1" s="1">
      <c r="B297" s="349" t="n">
        <v>285</v>
      </c>
      <c r="C297" s="238" t="n"/>
      <c r="D297" s="239" t="n"/>
      <c r="E297" s="240" t="n"/>
      <c r="F297" s="241" t="n"/>
      <c r="G297" s="242" t="n"/>
      <c r="H297" s="242" t="n"/>
      <c r="K297" s="568" t="n"/>
    </row>
    <row r="298" customFormat="1" s="1">
      <c r="B298" s="349" t="n">
        <v>286</v>
      </c>
      <c r="C298" s="238" t="n"/>
      <c r="D298" s="239" t="n"/>
      <c r="E298" s="240" t="n"/>
      <c r="F298" s="241" t="n"/>
      <c r="G298" s="242" t="n"/>
      <c r="H298" s="242" t="n"/>
      <c r="K298" s="568" t="n"/>
    </row>
    <row r="299" customFormat="1" s="1">
      <c r="B299" s="349" t="n">
        <v>287</v>
      </c>
      <c r="C299" s="238" t="n"/>
      <c r="D299" s="239" t="n"/>
      <c r="E299" s="240" t="n"/>
      <c r="F299" s="241" t="n"/>
      <c r="G299" s="242" t="n"/>
      <c r="H299" s="242" t="n"/>
      <c r="K299" s="568" t="n"/>
    </row>
    <row r="300" customFormat="1" s="1">
      <c r="B300" s="349" t="n">
        <v>288</v>
      </c>
      <c r="C300" s="238" t="n"/>
      <c r="D300" s="239" t="n"/>
      <c r="E300" s="240" t="n"/>
      <c r="F300" s="241" t="n"/>
      <c r="G300" s="242" t="n"/>
      <c r="H300" s="242" t="n"/>
      <c r="K300" s="568" t="n"/>
    </row>
    <row r="301" customFormat="1" s="1">
      <c r="B301" s="349" t="n">
        <v>289</v>
      </c>
      <c r="C301" s="238" t="n"/>
      <c r="D301" s="239" t="n"/>
      <c r="E301" s="240" t="n"/>
      <c r="F301" s="241" t="n"/>
      <c r="G301" s="242" t="n"/>
      <c r="H301" s="242" t="n"/>
      <c r="K301" s="568" t="n"/>
    </row>
    <row r="302" customFormat="1" s="1">
      <c r="B302" s="349" t="n">
        <v>290</v>
      </c>
      <c r="C302" s="238" t="n"/>
      <c r="D302" s="239" t="n"/>
      <c r="E302" s="240" t="n"/>
      <c r="F302" s="241" t="n"/>
      <c r="G302" s="242" t="n"/>
      <c r="H302" s="242" t="n"/>
      <c r="K302" s="568" t="n"/>
    </row>
    <row r="303" customFormat="1" s="1">
      <c r="B303" s="349" t="n">
        <v>291</v>
      </c>
      <c r="C303" s="238" t="n"/>
      <c r="D303" s="239" t="n"/>
      <c r="E303" s="240" t="n"/>
      <c r="F303" s="241" t="n"/>
      <c r="G303" s="242" t="n"/>
      <c r="H303" s="242" t="n"/>
      <c r="K303" s="568" t="n"/>
    </row>
    <row r="304" customFormat="1" s="1">
      <c r="B304" s="349" t="n">
        <v>292</v>
      </c>
      <c r="C304" s="238" t="n"/>
      <c r="D304" s="239" t="n"/>
      <c r="E304" s="240" t="n"/>
      <c r="F304" s="241" t="n"/>
      <c r="G304" s="242" t="n"/>
      <c r="H304" s="242" t="n"/>
      <c r="K304" s="568" t="n"/>
    </row>
    <row r="305" customFormat="1" s="1">
      <c r="B305" s="349" t="n">
        <v>293</v>
      </c>
      <c r="C305" s="238" t="n"/>
      <c r="D305" s="239" t="n"/>
      <c r="E305" s="240" t="n"/>
      <c r="F305" s="241" t="n"/>
      <c r="G305" s="242" t="n"/>
      <c r="H305" s="242" t="n"/>
      <c r="K305" s="568" t="n"/>
    </row>
    <row r="306" customFormat="1" s="1">
      <c r="B306" s="349" t="n">
        <v>294</v>
      </c>
      <c r="C306" s="238" t="n"/>
      <c r="D306" s="239" t="n"/>
      <c r="E306" s="240" t="n"/>
      <c r="F306" s="241" t="n"/>
      <c r="G306" s="242" t="n"/>
      <c r="H306" s="242" t="n"/>
      <c r="K306" s="568" t="n"/>
    </row>
    <row r="307" customFormat="1" s="1">
      <c r="B307" s="349" t="n">
        <v>295</v>
      </c>
      <c r="C307" s="238" t="n"/>
      <c r="D307" s="239" t="n"/>
      <c r="E307" s="240" t="n"/>
      <c r="F307" s="241" t="n"/>
      <c r="G307" s="242" t="n"/>
      <c r="H307" s="242" t="n"/>
      <c r="K307" s="568" t="n"/>
    </row>
    <row r="308" customFormat="1" s="1">
      <c r="B308" s="349" t="n">
        <v>296</v>
      </c>
      <c r="C308" s="238" t="n"/>
      <c r="D308" s="239" t="n"/>
      <c r="E308" s="240" t="n"/>
      <c r="F308" s="241" t="n"/>
      <c r="G308" s="242" t="n"/>
      <c r="H308" s="242" t="n"/>
      <c r="K308" s="568" t="n"/>
    </row>
    <row r="309" customFormat="1" s="1">
      <c r="B309" s="349" t="n">
        <v>297</v>
      </c>
      <c r="C309" s="238" t="n"/>
      <c r="D309" s="239" t="n"/>
      <c r="E309" s="240" t="n"/>
      <c r="F309" s="241" t="n"/>
      <c r="G309" s="242" t="n"/>
      <c r="H309" s="242" t="n"/>
      <c r="K309" s="568" t="n"/>
    </row>
    <row r="310" customFormat="1" s="1">
      <c r="B310" s="349" t="n">
        <v>298</v>
      </c>
      <c r="C310" s="238" t="n"/>
      <c r="D310" s="239" t="n"/>
      <c r="E310" s="240" t="n"/>
      <c r="F310" s="241" t="n"/>
      <c r="G310" s="242" t="n"/>
      <c r="H310" s="242" t="n"/>
      <c r="K310" s="568" t="n"/>
    </row>
    <row r="311" customFormat="1" s="1">
      <c r="B311" s="349" t="n">
        <v>299</v>
      </c>
      <c r="C311" s="238" t="n"/>
      <c r="D311" s="239" t="n"/>
      <c r="E311" s="240" t="n"/>
      <c r="F311" s="241" t="n"/>
      <c r="G311" s="242" t="n"/>
      <c r="H311" s="242" t="n"/>
      <c r="K311" s="568" t="n"/>
    </row>
    <row r="312" customFormat="1" s="1">
      <c r="B312" s="349" t="n">
        <v>300</v>
      </c>
      <c r="C312" s="238" t="n"/>
      <c r="D312" s="239" t="n"/>
      <c r="E312" s="240" t="n"/>
      <c r="F312" s="241" t="n"/>
      <c r="G312" s="242" t="n"/>
      <c r="H312" s="242" t="n"/>
      <c r="K312" s="568" t="n"/>
    </row>
    <row r="313" customFormat="1" s="1">
      <c r="B313" s="349" t="n">
        <v>301</v>
      </c>
      <c r="C313" s="238" t="n"/>
      <c r="D313" s="239" t="n"/>
      <c r="E313" s="240" t="n"/>
      <c r="F313" s="241" t="n"/>
      <c r="G313" s="242" t="n"/>
      <c r="H313" s="242" t="n"/>
      <c r="K313" s="568" t="n"/>
    </row>
    <row r="314" customFormat="1" s="1">
      <c r="B314" s="349" t="n">
        <v>302</v>
      </c>
      <c r="C314" s="238" t="n"/>
      <c r="D314" s="239" t="n"/>
      <c r="E314" s="240" t="n"/>
      <c r="F314" s="241" t="n"/>
      <c r="G314" s="242" t="n"/>
      <c r="H314" s="242" t="n"/>
      <c r="K314" s="568" t="n"/>
    </row>
    <row r="315" customFormat="1" s="1">
      <c r="B315" s="349" t="n">
        <v>303</v>
      </c>
      <c r="C315" s="238" t="n"/>
      <c r="D315" s="239" t="n"/>
      <c r="E315" s="240" t="n"/>
      <c r="F315" s="241" t="n"/>
      <c r="G315" s="242" t="n"/>
      <c r="H315" s="242" t="n"/>
      <c r="K315" s="568" t="n"/>
    </row>
    <row r="316" customFormat="1" s="1">
      <c r="B316" s="349" t="n">
        <v>304</v>
      </c>
      <c r="C316" s="238" t="n"/>
      <c r="D316" s="239" t="n"/>
      <c r="E316" s="240" t="n"/>
      <c r="F316" s="241" t="n"/>
      <c r="G316" s="242" t="n"/>
      <c r="H316" s="242" t="n"/>
      <c r="K316" s="568" t="n"/>
    </row>
    <row r="317" customFormat="1" s="1">
      <c r="B317" s="349" t="n">
        <v>305</v>
      </c>
      <c r="C317" s="238" t="n"/>
      <c r="D317" s="239" t="n"/>
      <c r="E317" s="240" t="n"/>
      <c r="F317" s="241" t="n"/>
      <c r="G317" s="242" t="n"/>
      <c r="H317" s="242" t="n"/>
      <c r="K317" s="568" t="n"/>
    </row>
    <row r="318" customFormat="1" s="1">
      <c r="B318" s="349" t="n">
        <v>306</v>
      </c>
      <c r="C318" s="238" t="n"/>
      <c r="D318" s="239" t="n"/>
      <c r="E318" s="240" t="n"/>
      <c r="F318" s="241" t="n"/>
      <c r="G318" s="242" t="n"/>
      <c r="H318" s="242" t="n"/>
      <c r="K318" s="568" t="n"/>
    </row>
    <row r="319" customFormat="1" s="1">
      <c r="B319" s="349" t="n">
        <v>307</v>
      </c>
      <c r="C319" s="238" t="n"/>
      <c r="D319" s="239" t="n"/>
      <c r="E319" s="240" t="n"/>
      <c r="F319" s="241" t="n"/>
      <c r="G319" s="242" t="n"/>
      <c r="H319" s="242" t="n"/>
      <c r="K319" s="568" t="n"/>
    </row>
    <row r="320" customFormat="1" s="1">
      <c r="B320" s="349" t="n">
        <v>308</v>
      </c>
      <c r="C320" s="238" t="n"/>
      <c r="D320" s="239" t="n"/>
      <c r="E320" s="240" t="n"/>
      <c r="F320" s="241" t="n"/>
      <c r="G320" s="242" t="n"/>
      <c r="H320" s="242" t="n"/>
      <c r="K320" s="568" t="n"/>
    </row>
    <row r="321" customFormat="1" s="1">
      <c r="B321" s="349" t="n">
        <v>309</v>
      </c>
      <c r="C321" s="238" t="n"/>
      <c r="D321" s="239" t="n"/>
      <c r="E321" s="240" t="n"/>
      <c r="F321" s="241" t="n"/>
      <c r="G321" s="242" t="n"/>
      <c r="H321" s="242" t="n"/>
      <c r="K321" s="568" t="n"/>
    </row>
    <row r="322" customFormat="1" s="1">
      <c r="B322" s="349" t="n">
        <v>310</v>
      </c>
      <c r="C322" s="238" t="n"/>
      <c r="D322" s="239" t="n"/>
      <c r="E322" s="240" t="n"/>
      <c r="F322" s="241" t="n"/>
      <c r="G322" s="242" t="n"/>
      <c r="H322" s="242" t="n"/>
      <c r="K322" s="568" t="n"/>
    </row>
    <row r="323" customFormat="1" s="1">
      <c r="B323" s="349" t="n">
        <v>311</v>
      </c>
      <c r="C323" s="238" t="n"/>
      <c r="D323" s="239" t="n"/>
      <c r="E323" s="240" t="n"/>
      <c r="F323" s="241" t="n"/>
      <c r="G323" s="242" t="n"/>
      <c r="H323" s="242" t="n"/>
      <c r="K323" s="568" t="n"/>
    </row>
    <row r="324" customFormat="1" s="1">
      <c r="B324" s="349" t="n">
        <v>312</v>
      </c>
      <c r="C324" s="238" t="n"/>
      <c r="D324" s="239" t="n"/>
      <c r="E324" s="240" t="n"/>
      <c r="F324" s="241" t="n"/>
      <c r="G324" s="242" t="n"/>
      <c r="H324" s="242" t="n"/>
      <c r="K324" s="568" t="n"/>
    </row>
    <row r="325" customFormat="1" s="1">
      <c r="B325" s="349" t="n">
        <v>313</v>
      </c>
      <c r="C325" s="238" t="n"/>
      <c r="D325" s="239" t="n"/>
      <c r="E325" s="240" t="n"/>
      <c r="F325" s="241" t="n"/>
      <c r="G325" s="242" t="n"/>
      <c r="H325" s="242" t="n"/>
      <c r="K325" s="568" t="n"/>
    </row>
    <row r="326" customFormat="1" s="1">
      <c r="B326" s="349" t="n">
        <v>314</v>
      </c>
      <c r="C326" s="238" t="n"/>
      <c r="D326" s="239" t="n"/>
      <c r="E326" s="240" t="n"/>
      <c r="F326" s="241" t="n"/>
      <c r="G326" s="242" t="n"/>
      <c r="H326" s="242" t="n"/>
      <c r="K326" s="568" t="n"/>
    </row>
    <row r="327" customFormat="1" s="1">
      <c r="B327" s="349" t="n">
        <v>315</v>
      </c>
      <c r="C327" s="238" t="n"/>
      <c r="D327" s="239" t="n"/>
      <c r="E327" s="240" t="n"/>
      <c r="F327" s="241" t="n"/>
      <c r="G327" s="242" t="n"/>
      <c r="H327" s="242" t="n"/>
      <c r="K327" s="568" t="n"/>
    </row>
    <row r="328" customFormat="1" s="1">
      <c r="B328" s="349" t="n">
        <v>316</v>
      </c>
      <c r="C328" s="238" t="n"/>
      <c r="D328" s="239" t="n"/>
      <c r="E328" s="240" t="n"/>
      <c r="F328" s="241" t="n"/>
      <c r="G328" s="242" t="n"/>
      <c r="H328" s="242" t="n"/>
      <c r="K328" s="568" t="n"/>
    </row>
    <row r="329" customFormat="1" s="1">
      <c r="B329" s="349" t="n">
        <v>317</v>
      </c>
      <c r="C329" s="238" t="n"/>
      <c r="D329" s="239" t="n"/>
      <c r="E329" s="240" t="n"/>
      <c r="F329" s="241" t="n"/>
      <c r="G329" s="242" t="n"/>
      <c r="H329" s="242" t="n"/>
      <c r="K329" s="568" t="n"/>
    </row>
    <row r="330" customFormat="1" s="1">
      <c r="B330" s="349" t="n">
        <v>318</v>
      </c>
      <c r="C330" s="238" t="n"/>
      <c r="D330" s="239" t="n"/>
      <c r="E330" s="240" t="n"/>
      <c r="F330" s="241" t="n"/>
      <c r="G330" s="242" t="n"/>
      <c r="H330" s="242" t="n"/>
      <c r="K330" s="568" t="n"/>
    </row>
    <row r="331" customFormat="1" s="1">
      <c r="B331" s="349" t="n">
        <v>319</v>
      </c>
      <c r="C331" s="238" t="n"/>
      <c r="D331" s="239" t="n"/>
      <c r="E331" s="240" t="n"/>
      <c r="F331" s="241" t="n"/>
      <c r="G331" s="242" t="n"/>
      <c r="H331" s="242" t="n"/>
      <c r="K331" s="568" t="n"/>
    </row>
    <row r="332" customFormat="1" s="1">
      <c r="B332" s="349" t="n">
        <v>320</v>
      </c>
      <c r="C332" s="238" t="n"/>
      <c r="D332" s="239" t="n"/>
      <c r="E332" s="240" t="n"/>
      <c r="F332" s="241" t="n"/>
      <c r="G332" s="242" t="n"/>
      <c r="H332" s="242" t="n"/>
      <c r="K332" s="568" t="n"/>
    </row>
    <row r="333" customFormat="1" s="1">
      <c r="B333" s="349" t="n">
        <v>321</v>
      </c>
      <c r="C333" s="238" t="n"/>
      <c r="D333" s="239" t="n"/>
      <c r="E333" s="240" t="n"/>
      <c r="F333" s="241" t="n"/>
      <c r="G333" s="242" t="n"/>
      <c r="H333" s="242" t="n"/>
      <c r="K333" s="568" t="n"/>
    </row>
    <row r="334" customFormat="1" s="1">
      <c r="B334" s="349" t="n">
        <v>322</v>
      </c>
      <c r="C334" s="238" t="n"/>
      <c r="D334" s="239" t="n"/>
      <c r="E334" s="240" t="n"/>
      <c r="F334" s="241" t="n"/>
      <c r="G334" s="242" t="n"/>
      <c r="H334" s="242" t="n"/>
      <c r="K334" s="568" t="n"/>
    </row>
    <row r="335" customFormat="1" s="1">
      <c r="B335" s="349" t="n">
        <v>323</v>
      </c>
      <c r="C335" s="238" t="n"/>
      <c r="D335" s="239" t="n"/>
      <c r="E335" s="240" t="n"/>
      <c r="F335" s="241" t="n"/>
      <c r="G335" s="242" t="n"/>
      <c r="H335" s="242" t="n"/>
      <c r="K335" s="568" t="n"/>
    </row>
    <row r="336" customFormat="1" s="1">
      <c r="B336" s="349" t="n">
        <v>324</v>
      </c>
      <c r="C336" s="238" t="n"/>
      <c r="D336" s="239" t="n"/>
      <c r="E336" s="240" t="n"/>
      <c r="F336" s="241" t="n"/>
      <c r="G336" s="242" t="n"/>
      <c r="H336" s="242" t="n"/>
      <c r="K336" s="568" t="n"/>
    </row>
    <row r="337" customFormat="1" s="1">
      <c r="B337" s="349" t="n">
        <v>325</v>
      </c>
      <c r="C337" s="238" t="n"/>
      <c r="D337" s="239" t="n"/>
      <c r="E337" s="240" t="n"/>
      <c r="F337" s="241" t="n"/>
      <c r="G337" s="242" t="n"/>
      <c r="H337" s="242" t="n"/>
      <c r="K337" s="568" t="n"/>
    </row>
    <row r="338" customFormat="1" s="1">
      <c r="B338" s="349" t="n">
        <v>326</v>
      </c>
      <c r="C338" s="238" t="n"/>
      <c r="D338" s="239" t="n"/>
      <c r="E338" s="240" t="n"/>
      <c r="F338" s="241" t="n"/>
      <c r="G338" s="242" t="n"/>
      <c r="H338" s="242" t="n"/>
      <c r="K338" s="568" t="n"/>
    </row>
    <row r="339" customFormat="1" s="1">
      <c r="B339" s="349" t="n">
        <v>327</v>
      </c>
      <c r="C339" s="238" t="n"/>
      <c r="D339" s="239" t="n"/>
      <c r="E339" s="240" t="n"/>
      <c r="F339" s="241" t="n"/>
      <c r="G339" s="242" t="n"/>
      <c r="H339" s="242" t="n"/>
      <c r="K339" s="568" t="n"/>
    </row>
    <row r="340" customFormat="1" s="1">
      <c r="B340" s="349" t="n">
        <v>328</v>
      </c>
      <c r="C340" s="238" t="n"/>
      <c r="D340" s="239" t="n"/>
      <c r="E340" s="240" t="n"/>
      <c r="F340" s="241" t="n"/>
      <c r="G340" s="242" t="n"/>
      <c r="H340" s="242" t="n"/>
      <c r="K340" s="568" t="n"/>
    </row>
    <row r="341" customFormat="1" s="1">
      <c r="B341" s="349" t="n">
        <v>329</v>
      </c>
      <c r="C341" s="238" t="n"/>
      <c r="D341" s="239" t="n"/>
      <c r="E341" s="240" t="n"/>
      <c r="F341" s="241" t="n"/>
      <c r="G341" s="242" t="n"/>
      <c r="H341" s="242" t="n"/>
      <c r="K341" s="568" t="n"/>
    </row>
    <row r="342" customFormat="1" s="1">
      <c r="B342" s="349" t="n">
        <v>330</v>
      </c>
      <c r="C342" s="238" t="n"/>
      <c r="D342" s="239" t="n"/>
      <c r="E342" s="240" t="n"/>
      <c r="F342" s="241" t="n"/>
      <c r="G342" s="242" t="n"/>
      <c r="H342" s="242" t="n"/>
      <c r="K342" s="568" t="n"/>
    </row>
    <row r="343" customFormat="1" s="1">
      <c r="B343" s="349" t="n">
        <v>331</v>
      </c>
      <c r="C343" s="238" t="n"/>
      <c r="D343" s="239" t="n"/>
      <c r="E343" s="240" t="n"/>
      <c r="F343" s="241" t="n"/>
      <c r="G343" s="242" t="n"/>
      <c r="H343" s="242" t="n"/>
      <c r="K343" s="568" t="n"/>
    </row>
    <row r="344" customFormat="1" s="1">
      <c r="B344" s="349" t="n">
        <v>332</v>
      </c>
      <c r="C344" s="238" t="n"/>
      <c r="D344" s="239" t="n"/>
      <c r="E344" s="240" t="n"/>
      <c r="F344" s="241" t="n"/>
      <c r="G344" s="242" t="n"/>
      <c r="H344" s="242" t="n"/>
      <c r="K344" s="568" t="n"/>
    </row>
    <row r="345" customFormat="1" s="1">
      <c r="B345" s="349" t="n">
        <v>333</v>
      </c>
      <c r="C345" s="238" t="n"/>
      <c r="D345" s="239" t="n"/>
      <c r="E345" s="240" t="n"/>
      <c r="F345" s="241" t="n"/>
      <c r="G345" s="242" t="n"/>
      <c r="H345" s="242" t="n"/>
      <c r="K345" s="568" t="n"/>
    </row>
    <row r="346" customFormat="1" s="1">
      <c r="B346" s="349" t="n">
        <v>334</v>
      </c>
      <c r="C346" s="238" t="n"/>
      <c r="D346" s="239" t="n"/>
      <c r="E346" s="240" t="n"/>
      <c r="F346" s="241" t="n"/>
      <c r="G346" s="242" t="n"/>
      <c r="H346" s="242" t="n"/>
      <c r="K346" s="568" t="n"/>
    </row>
    <row r="347" customFormat="1" s="1">
      <c r="B347" s="349" t="n">
        <v>335</v>
      </c>
      <c r="C347" s="238" t="n"/>
      <c r="D347" s="239" t="n"/>
      <c r="E347" s="240" t="n"/>
      <c r="F347" s="241" t="n"/>
      <c r="G347" s="242" t="n"/>
      <c r="H347" s="242" t="n"/>
      <c r="K347" s="568" t="n"/>
    </row>
    <row r="348" customFormat="1" s="1">
      <c r="B348" s="349" t="n">
        <v>336</v>
      </c>
      <c r="C348" s="238" t="n"/>
      <c r="D348" s="239" t="n"/>
      <c r="E348" s="240" t="n"/>
      <c r="F348" s="241" t="n"/>
      <c r="G348" s="242" t="n"/>
      <c r="H348" s="242" t="n"/>
      <c r="K348" s="568" t="n"/>
    </row>
    <row r="349" customFormat="1" s="1">
      <c r="B349" s="349" t="n">
        <v>337</v>
      </c>
      <c r="C349" s="238" t="n"/>
      <c r="D349" s="239" t="n"/>
      <c r="E349" s="240" t="n"/>
      <c r="F349" s="241" t="n"/>
      <c r="G349" s="242" t="n"/>
      <c r="H349" s="242" t="n"/>
      <c r="K349" s="568" t="n"/>
    </row>
    <row r="350" customFormat="1" s="1">
      <c r="B350" s="349" t="n">
        <v>338</v>
      </c>
      <c r="C350" s="238" t="n"/>
      <c r="D350" s="239" t="n"/>
      <c r="E350" s="240" t="n"/>
      <c r="F350" s="241" t="n"/>
      <c r="G350" s="242" t="n"/>
      <c r="H350" s="242" t="n"/>
      <c r="K350" s="568" t="n"/>
    </row>
    <row r="351" customFormat="1" s="1">
      <c r="B351" s="349" t="n">
        <v>339</v>
      </c>
      <c r="C351" s="238" t="n"/>
      <c r="D351" s="239" t="n"/>
      <c r="E351" s="240" t="n"/>
      <c r="F351" s="241" t="n"/>
      <c r="G351" s="242" t="n"/>
      <c r="H351" s="242" t="n"/>
      <c r="K351" s="568" t="n"/>
    </row>
    <row r="352" customFormat="1" s="1">
      <c r="B352" s="349" t="n">
        <v>340</v>
      </c>
      <c r="C352" s="238" t="n"/>
      <c r="D352" s="239" t="n"/>
      <c r="E352" s="240" t="n"/>
      <c r="F352" s="241" t="n"/>
      <c r="G352" s="242" t="n"/>
      <c r="H352" s="242" t="n"/>
      <c r="K352" s="568" t="n"/>
    </row>
    <row r="353" customFormat="1" s="1">
      <c r="B353" s="349" t="n">
        <v>341</v>
      </c>
      <c r="C353" s="238" t="n"/>
      <c r="D353" s="239" t="n"/>
      <c r="E353" s="240" t="n"/>
      <c r="F353" s="241" t="n"/>
      <c r="G353" s="242" t="n"/>
      <c r="H353" s="242" t="n"/>
      <c r="K353" s="568" t="n"/>
    </row>
    <row r="354" customFormat="1" s="1">
      <c r="B354" s="349" t="n">
        <v>342</v>
      </c>
      <c r="C354" s="238" t="n"/>
      <c r="D354" s="239" t="n"/>
      <c r="E354" s="240" t="n"/>
      <c r="F354" s="241" t="n"/>
      <c r="G354" s="242" t="n"/>
      <c r="H354" s="242" t="n"/>
      <c r="K354" s="568" t="n"/>
    </row>
    <row r="355" customFormat="1" s="1">
      <c r="B355" s="349" t="n">
        <v>343</v>
      </c>
      <c r="C355" s="238" t="n"/>
      <c r="D355" s="239" t="n"/>
      <c r="E355" s="240" t="n"/>
      <c r="F355" s="241" t="n"/>
      <c r="G355" s="242" t="n"/>
      <c r="H355" s="242" t="n"/>
      <c r="K355" s="568" t="n"/>
    </row>
    <row r="356" customFormat="1" s="1">
      <c r="B356" s="349" t="n">
        <v>344</v>
      </c>
      <c r="C356" s="238" t="n"/>
      <c r="D356" s="239" t="n"/>
      <c r="E356" s="240" t="n"/>
      <c r="F356" s="241" t="n"/>
      <c r="G356" s="242" t="n"/>
      <c r="H356" s="242" t="n"/>
      <c r="K356" s="568" t="n"/>
    </row>
    <row r="357" customFormat="1" s="1">
      <c r="B357" s="349" t="n">
        <v>345</v>
      </c>
      <c r="C357" s="238" t="n"/>
      <c r="D357" s="239" t="n"/>
      <c r="E357" s="240" t="n"/>
      <c r="F357" s="241" t="n"/>
      <c r="G357" s="242" t="n"/>
      <c r="H357" s="242" t="n"/>
      <c r="K357" s="568" t="n"/>
    </row>
    <row r="358" customFormat="1" s="1">
      <c r="B358" s="349" t="n">
        <v>346</v>
      </c>
      <c r="C358" s="238" t="n"/>
      <c r="D358" s="239" t="n"/>
      <c r="E358" s="240" t="n"/>
      <c r="F358" s="241" t="n"/>
      <c r="G358" s="242" t="n"/>
      <c r="H358" s="242" t="n"/>
      <c r="K358" s="568" t="n"/>
    </row>
    <row r="359" customFormat="1" s="1">
      <c r="B359" s="349" t="n">
        <v>347</v>
      </c>
      <c r="C359" s="238" t="n"/>
      <c r="D359" s="239" t="n"/>
      <c r="E359" s="240" t="n"/>
      <c r="F359" s="241" t="n"/>
      <c r="G359" s="242" t="n"/>
      <c r="H359" s="242" t="n"/>
      <c r="K359" s="568" t="n"/>
    </row>
    <row r="360" customFormat="1" s="1">
      <c r="B360" s="349" t="n">
        <v>348</v>
      </c>
      <c r="C360" s="238" t="n"/>
      <c r="D360" s="239" t="n"/>
      <c r="E360" s="240" t="n"/>
      <c r="F360" s="241" t="n"/>
      <c r="G360" s="242" t="n"/>
      <c r="H360" s="242" t="n"/>
      <c r="K360" s="568" t="n"/>
    </row>
    <row r="361" customFormat="1" s="1">
      <c r="B361" s="349" t="n">
        <v>349</v>
      </c>
      <c r="C361" s="238" t="n"/>
      <c r="D361" s="239" t="n"/>
      <c r="E361" s="240" t="n"/>
      <c r="F361" s="241" t="n"/>
      <c r="G361" s="242" t="n"/>
      <c r="H361" s="242" t="n"/>
      <c r="K361" s="568" t="n"/>
    </row>
    <row r="362" customFormat="1" s="1">
      <c r="B362" s="349" t="n">
        <v>350</v>
      </c>
      <c r="C362" s="238" t="n"/>
      <c r="D362" s="239" t="n"/>
      <c r="E362" s="240" t="n"/>
      <c r="F362" s="241" t="n"/>
      <c r="G362" s="242" t="n"/>
      <c r="H362" s="242" t="n"/>
      <c r="K362" s="568" t="n"/>
    </row>
    <row r="363" customFormat="1" s="1">
      <c r="B363" s="349" t="n">
        <v>351</v>
      </c>
      <c r="C363" s="238" t="n"/>
      <c r="D363" s="239" t="n"/>
      <c r="E363" s="240" t="n"/>
      <c r="F363" s="241" t="n"/>
      <c r="G363" s="242" t="n"/>
      <c r="H363" s="242" t="n"/>
      <c r="K363" s="568" t="n"/>
    </row>
    <row r="364" customFormat="1" s="1">
      <c r="B364" s="349" t="n">
        <v>352</v>
      </c>
      <c r="C364" s="238" t="n"/>
      <c r="D364" s="239" t="n"/>
      <c r="E364" s="240" t="n"/>
      <c r="F364" s="241" t="n"/>
      <c r="G364" s="242" t="n"/>
      <c r="H364" s="242" t="n"/>
      <c r="K364" s="568" t="n"/>
    </row>
    <row r="365" customFormat="1" s="1">
      <c r="B365" s="349" t="n">
        <v>353</v>
      </c>
      <c r="C365" s="238" t="n"/>
      <c r="D365" s="239" t="n"/>
      <c r="E365" s="240" t="n"/>
      <c r="F365" s="241" t="n"/>
      <c r="G365" s="242" t="n"/>
      <c r="H365" s="242" t="n"/>
      <c r="K365" s="568" t="n"/>
    </row>
    <row r="366" customFormat="1" s="1">
      <c r="B366" s="349" t="n">
        <v>354</v>
      </c>
      <c r="C366" s="238" t="n"/>
      <c r="D366" s="239" t="n"/>
      <c r="E366" s="240" t="n"/>
      <c r="F366" s="241" t="n"/>
      <c r="G366" s="242" t="n"/>
      <c r="H366" s="242" t="n"/>
      <c r="K366" s="568" t="n"/>
    </row>
    <row r="367" customFormat="1" s="1">
      <c r="B367" s="349" t="n">
        <v>355</v>
      </c>
      <c r="C367" s="238" t="n"/>
      <c r="D367" s="239" t="n"/>
      <c r="E367" s="240" t="n"/>
      <c r="F367" s="241" t="n"/>
      <c r="G367" s="242" t="n"/>
      <c r="H367" s="242" t="n"/>
      <c r="K367" s="568" t="n"/>
    </row>
    <row r="368" customFormat="1" s="1">
      <c r="B368" s="349" t="n">
        <v>356</v>
      </c>
      <c r="C368" s="238" t="n"/>
      <c r="D368" s="239" t="n"/>
      <c r="E368" s="240" t="n"/>
      <c r="F368" s="241" t="n"/>
      <c r="G368" s="242" t="n"/>
      <c r="H368" s="242" t="n"/>
      <c r="K368" s="568" t="n"/>
    </row>
    <row r="369" customFormat="1" s="1">
      <c r="B369" s="349" t="n">
        <v>357</v>
      </c>
      <c r="C369" s="238" t="n"/>
      <c r="D369" s="239" t="n"/>
      <c r="E369" s="240" t="n"/>
      <c r="F369" s="241" t="n"/>
      <c r="G369" s="242" t="n"/>
      <c r="H369" s="242" t="n"/>
      <c r="K369" s="568" t="n"/>
    </row>
    <row r="370" customFormat="1" s="1">
      <c r="B370" s="349" t="n">
        <v>358</v>
      </c>
      <c r="C370" s="238" t="n"/>
      <c r="D370" s="239" t="n"/>
      <c r="E370" s="240" t="n"/>
      <c r="F370" s="241" t="n"/>
      <c r="G370" s="242" t="n"/>
      <c r="H370" s="242" t="n"/>
      <c r="K370" s="568" t="n"/>
    </row>
    <row r="371" customFormat="1" s="1">
      <c r="B371" s="349" t="n">
        <v>359</v>
      </c>
      <c r="C371" s="238" t="n"/>
      <c r="D371" s="239" t="n"/>
      <c r="E371" s="240" t="n"/>
      <c r="F371" s="241" t="n"/>
      <c r="G371" s="242" t="n"/>
      <c r="H371" s="242" t="n"/>
      <c r="K371" s="568" t="n"/>
    </row>
    <row r="372" customFormat="1" s="1">
      <c r="B372" s="349" t="n">
        <v>360</v>
      </c>
      <c r="C372" s="238" t="n"/>
      <c r="D372" s="239" t="n"/>
      <c r="E372" s="240" t="n"/>
      <c r="F372" s="241" t="n"/>
      <c r="G372" s="242" t="n"/>
      <c r="H372" s="242" t="n"/>
      <c r="K372" s="568" t="n"/>
    </row>
    <row r="373" customFormat="1" s="1">
      <c r="B373" s="349" t="n">
        <v>361</v>
      </c>
      <c r="C373" s="238" t="n"/>
      <c r="D373" s="239" t="n"/>
      <c r="E373" s="240" t="n"/>
      <c r="F373" s="241" t="n"/>
      <c r="G373" s="242" t="n"/>
      <c r="H373" s="242" t="n"/>
      <c r="K373" s="568" t="n"/>
    </row>
    <row r="374" customFormat="1" s="1">
      <c r="B374" s="349" t="n">
        <v>362</v>
      </c>
      <c r="C374" s="238" t="n"/>
      <c r="D374" s="239" t="n"/>
      <c r="E374" s="240" t="n"/>
      <c r="F374" s="241" t="n"/>
      <c r="G374" s="242" t="n"/>
      <c r="H374" s="242" t="n"/>
      <c r="K374" s="568" t="n"/>
    </row>
    <row r="375" customFormat="1" s="1">
      <c r="B375" s="349" t="n">
        <v>363</v>
      </c>
      <c r="C375" s="238" t="n"/>
      <c r="D375" s="239" t="n"/>
      <c r="E375" s="240" t="n"/>
      <c r="F375" s="241" t="n"/>
      <c r="G375" s="242" t="n"/>
      <c r="H375" s="242" t="n"/>
      <c r="K375" s="568" t="n"/>
    </row>
    <row r="376" customFormat="1" s="1">
      <c r="B376" s="349" t="n">
        <v>364</v>
      </c>
      <c r="C376" s="238" t="n"/>
      <c r="D376" s="239" t="n"/>
      <c r="E376" s="240" t="n"/>
      <c r="F376" s="241" t="n"/>
      <c r="G376" s="242" t="n"/>
      <c r="H376" s="242" t="n"/>
      <c r="K376" s="568" t="n"/>
    </row>
    <row r="377" customFormat="1" s="1">
      <c r="B377" s="349" t="n">
        <v>365</v>
      </c>
      <c r="C377" s="238" t="n"/>
      <c r="D377" s="239" t="n"/>
      <c r="E377" s="240" t="n"/>
      <c r="F377" s="241" t="n"/>
      <c r="G377" s="242" t="n"/>
      <c r="H377" s="242" t="n"/>
      <c r="K377" s="568" t="n"/>
    </row>
    <row r="378" customFormat="1" s="1">
      <c r="B378" s="349" t="n">
        <v>366</v>
      </c>
      <c r="C378" s="238" t="n"/>
      <c r="D378" s="239" t="n"/>
      <c r="E378" s="240" t="n"/>
      <c r="F378" s="241" t="n"/>
      <c r="G378" s="242" t="n"/>
      <c r="H378" s="242" t="n"/>
      <c r="K378" s="568" t="n"/>
    </row>
    <row r="379" customFormat="1" s="1">
      <c r="B379" s="349" t="n">
        <v>367</v>
      </c>
      <c r="C379" s="238" t="n"/>
      <c r="D379" s="239" t="n"/>
      <c r="E379" s="240" t="n"/>
      <c r="F379" s="241" t="n"/>
      <c r="G379" s="242" t="n"/>
      <c r="H379" s="242" t="n"/>
      <c r="K379" s="568" t="n"/>
    </row>
    <row r="380" customFormat="1" s="1">
      <c r="B380" s="349" t="n">
        <v>368</v>
      </c>
      <c r="C380" s="238" t="n"/>
      <c r="D380" s="239" t="n"/>
      <c r="E380" s="240" t="n"/>
      <c r="F380" s="241" t="n"/>
      <c r="G380" s="242" t="n"/>
      <c r="H380" s="242" t="n"/>
      <c r="K380" s="568" t="n"/>
    </row>
    <row r="381" customFormat="1" s="1">
      <c r="B381" s="349" t="n">
        <v>369</v>
      </c>
      <c r="C381" s="238" t="n"/>
      <c r="D381" s="239" t="n"/>
      <c r="E381" s="240" t="n"/>
      <c r="F381" s="241" t="n"/>
      <c r="G381" s="242" t="n"/>
      <c r="H381" s="242" t="n"/>
      <c r="K381" s="568" t="n"/>
    </row>
    <row r="382" customFormat="1" s="1">
      <c r="B382" s="349" t="n">
        <v>370</v>
      </c>
      <c r="C382" s="238" t="n"/>
      <c r="D382" s="239" t="n"/>
      <c r="E382" s="240" t="n"/>
      <c r="F382" s="241" t="n"/>
      <c r="G382" s="242" t="n"/>
      <c r="H382" s="242" t="n"/>
      <c r="K382" s="568" t="n"/>
    </row>
    <row r="383" customFormat="1" s="1">
      <c r="B383" s="349" t="n">
        <v>371</v>
      </c>
      <c r="C383" s="238" t="n"/>
      <c r="D383" s="239" t="n"/>
      <c r="E383" s="240" t="n"/>
      <c r="F383" s="241" t="n"/>
      <c r="G383" s="242" t="n"/>
      <c r="H383" s="242" t="n"/>
      <c r="K383" s="568" t="n"/>
    </row>
    <row r="384" customFormat="1" s="1">
      <c r="B384" s="349" t="n">
        <v>372</v>
      </c>
      <c r="C384" s="238" t="n"/>
      <c r="D384" s="239" t="n"/>
      <c r="E384" s="240" t="n"/>
      <c r="F384" s="241" t="n"/>
      <c r="G384" s="242" t="n"/>
      <c r="H384" s="242" t="n"/>
      <c r="K384" s="568" t="n"/>
    </row>
    <row r="385" customFormat="1" s="1">
      <c r="B385" s="349" t="n">
        <v>373</v>
      </c>
      <c r="C385" s="238" t="n"/>
      <c r="D385" s="239" t="n"/>
      <c r="E385" s="240" t="n"/>
      <c r="F385" s="241" t="n"/>
      <c r="G385" s="242" t="n"/>
      <c r="H385" s="242" t="n"/>
      <c r="K385" s="568" t="n"/>
    </row>
    <row r="386" customFormat="1" s="1">
      <c r="B386" s="349" t="n">
        <v>374</v>
      </c>
      <c r="C386" s="238" t="n"/>
      <c r="D386" s="239" t="n"/>
      <c r="E386" s="240" t="n"/>
      <c r="F386" s="241" t="n"/>
      <c r="G386" s="242" t="n"/>
      <c r="H386" s="242" t="n"/>
      <c r="K386" s="568" t="n"/>
    </row>
    <row r="387" customFormat="1" s="1">
      <c r="B387" s="349" t="n">
        <v>375</v>
      </c>
      <c r="C387" s="238" t="n"/>
      <c r="D387" s="239" t="n"/>
      <c r="E387" s="240" t="n"/>
      <c r="F387" s="241" t="n"/>
      <c r="G387" s="242" t="n"/>
      <c r="H387" s="242" t="n"/>
      <c r="K387" s="568" t="n"/>
    </row>
    <row r="388" customFormat="1" s="1">
      <c r="B388" s="349" t="n">
        <v>376</v>
      </c>
      <c r="C388" s="238" t="n"/>
      <c r="D388" s="239" t="n"/>
      <c r="E388" s="240" t="n"/>
      <c r="F388" s="241" t="n"/>
      <c r="G388" s="242" t="n"/>
      <c r="H388" s="242" t="n"/>
      <c r="K388" s="568" t="n"/>
    </row>
    <row r="389" customFormat="1" s="1">
      <c r="B389" s="349" t="n">
        <v>377</v>
      </c>
      <c r="C389" s="238" t="n"/>
      <c r="D389" s="239" t="n"/>
      <c r="E389" s="240" t="n"/>
      <c r="F389" s="241" t="n"/>
      <c r="G389" s="242" t="n"/>
      <c r="H389" s="242" t="n"/>
      <c r="K389" s="568" t="n"/>
    </row>
    <row r="390" customFormat="1" s="1">
      <c r="B390" s="349" t="n">
        <v>378</v>
      </c>
      <c r="C390" s="238" t="n"/>
      <c r="D390" s="239" t="n"/>
      <c r="E390" s="240" t="n"/>
      <c r="F390" s="241" t="n"/>
      <c r="G390" s="242" t="n"/>
      <c r="H390" s="242" t="n"/>
      <c r="K390" s="568" t="n"/>
    </row>
    <row r="391" customFormat="1" s="1">
      <c r="B391" s="349" t="n">
        <v>379</v>
      </c>
      <c r="C391" s="238" t="n"/>
      <c r="D391" s="239" t="n"/>
      <c r="E391" s="240" t="n"/>
      <c r="F391" s="241" t="n"/>
      <c r="G391" s="242" t="n"/>
      <c r="H391" s="242" t="n"/>
      <c r="K391" s="568" t="n"/>
    </row>
    <row r="392" customFormat="1" s="1">
      <c r="B392" s="349" t="n">
        <v>380</v>
      </c>
      <c r="C392" s="238" t="n"/>
      <c r="D392" s="239" t="n"/>
      <c r="E392" s="240" t="n"/>
      <c r="F392" s="241" t="n"/>
      <c r="G392" s="242" t="n"/>
      <c r="H392" s="242" t="n"/>
      <c r="K392" s="568" t="n"/>
    </row>
    <row r="393" customFormat="1" s="1">
      <c r="B393" s="349" t="n">
        <v>381</v>
      </c>
      <c r="C393" s="238" t="n"/>
      <c r="D393" s="239" t="n"/>
      <c r="E393" s="240" t="n"/>
      <c r="F393" s="241" t="n"/>
      <c r="G393" s="242" t="n"/>
      <c r="H393" s="242" t="n"/>
      <c r="K393" s="568" t="n"/>
    </row>
    <row r="394" customFormat="1" s="1">
      <c r="B394" s="349" t="n">
        <v>382</v>
      </c>
      <c r="C394" s="238" t="n"/>
      <c r="D394" s="239" t="n"/>
      <c r="E394" s="240" t="n"/>
      <c r="F394" s="241" t="n"/>
      <c r="G394" s="242" t="n"/>
      <c r="H394" s="242" t="n"/>
      <c r="K394" s="568" t="n"/>
    </row>
    <row r="395" customFormat="1" s="1">
      <c r="B395" s="349" t="n">
        <v>383</v>
      </c>
      <c r="C395" s="238" t="n"/>
      <c r="D395" s="239" t="n"/>
      <c r="E395" s="240" t="n"/>
      <c r="F395" s="241" t="n"/>
      <c r="G395" s="242" t="n"/>
      <c r="H395" s="242" t="n"/>
      <c r="K395" s="568" t="n"/>
    </row>
    <row r="396" customFormat="1" s="1">
      <c r="B396" s="349" t="n">
        <v>384</v>
      </c>
      <c r="C396" s="238" t="n"/>
      <c r="D396" s="239" t="n"/>
      <c r="E396" s="240" t="n"/>
      <c r="F396" s="241" t="n"/>
      <c r="G396" s="242" t="n"/>
      <c r="H396" s="242" t="n"/>
      <c r="K396" s="568" t="n"/>
    </row>
    <row r="397" customFormat="1" s="1">
      <c r="B397" s="349" t="n">
        <v>385</v>
      </c>
      <c r="C397" s="238" t="n"/>
      <c r="D397" s="239" t="n"/>
      <c r="E397" s="240" t="n"/>
      <c r="F397" s="241" t="n"/>
      <c r="G397" s="242" t="n"/>
      <c r="H397" s="242" t="n"/>
      <c r="K397" s="568" t="n"/>
    </row>
    <row r="398" customFormat="1" s="1">
      <c r="B398" s="349" t="n">
        <v>386</v>
      </c>
      <c r="C398" s="238" t="n"/>
      <c r="D398" s="239" t="n"/>
      <c r="E398" s="240" t="n"/>
      <c r="F398" s="241" t="n"/>
      <c r="G398" s="242" t="n"/>
      <c r="H398" s="242" t="n"/>
      <c r="K398" s="568" t="n"/>
    </row>
    <row r="399" customFormat="1" s="1">
      <c r="B399" s="349" t="n">
        <v>387</v>
      </c>
      <c r="C399" s="238" t="n"/>
      <c r="D399" s="239" t="n"/>
      <c r="E399" s="240" t="n"/>
      <c r="F399" s="241" t="n"/>
      <c r="G399" s="242" t="n"/>
      <c r="H399" s="242" t="n"/>
      <c r="K399" s="568" t="n"/>
    </row>
    <row r="400" customFormat="1" s="1">
      <c r="B400" s="349" t="n">
        <v>388</v>
      </c>
      <c r="C400" s="238" t="n"/>
      <c r="D400" s="239" t="n"/>
      <c r="E400" s="240" t="n"/>
      <c r="F400" s="241" t="n"/>
      <c r="G400" s="242" t="n"/>
      <c r="H400" s="242" t="n"/>
      <c r="K400" s="568" t="n"/>
    </row>
    <row r="401" customFormat="1" s="1">
      <c r="B401" s="349" t="n">
        <v>389</v>
      </c>
      <c r="C401" s="238" t="n"/>
      <c r="D401" s="239" t="n"/>
      <c r="E401" s="240" t="n"/>
      <c r="F401" s="241" t="n"/>
      <c r="G401" s="242" t="n"/>
      <c r="H401" s="242" t="n"/>
      <c r="K401" s="568" t="n"/>
    </row>
    <row r="402" customFormat="1" s="1">
      <c r="B402" s="349" t="n">
        <v>390</v>
      </c>
      <c r="C402" s="238" t="n"/>
      <c r="D402" s="239" t="n"/>
      <c r="E402" s="240" t="n"/>
      <c r="F402" s="241" t="n"/>
      <c r="G402" s="242" t="n"/>
      <c r="H402" s="242" t="n"/>
      <c r="K402" s="568" t="n"/>
    </row>
    <row r="403" customFormat="1" s="1">
      <c r="B403" s="349" t="n">
        <v>391</v>
      </c>
      <c r="C403" s="238" t="n"/>
      <c r="D403" s="239" t="n"/>
      <c r="E403" s="240" t="n"/>
      <c r="F403" s="241" t="n"/>
      <c r="G403" s="242" t="n"/>
      <c r="H403" s="242" t="n"/>
      <c r="K403" s="568" t="n"/>
    </row>
    <row r="404" customFormat="1" s="1">
      <c r="B404" s="349" t="n">
        <v>392</v>
      </c>
      <c r="C404" s="238" t="n"/>
      <c r="D404" s="239" t="n"/>
      <c r="E404" s="240" t="n"/>
      <c r="F404" s="241" t="n"/>
      <c r="G404" s="242" t="n"/>
      <c r="H404" s="242" t="n"/>
      <c r="K404" s="568" t="n"/>
    </row>
    <row r="405" customFormat="1" s="1">
      <c r="B405" s="349" t="n">
        <v>393</v>
      </c>
      <c r="C405" s="238" t="n"/>
      <c r="D405" s="239" t="n"/>
      <c r="E405" s="240" t="n"/>
      <c r="F405" s="241" t="n"/>
      <c r="G405" s="242" t="n"/>
      <c r="H405" s="242" t="n"/>
      <c r="K405" s="568" t="n"/>
    </row>
    <row r="406" customFormat="1" s="1">
      <c r="B406" s="349" t="n">
        <v>394</v>
      </c>
      <c r="C406" s="238" t="n"/>
      <c r="D406" s="239" t="n"/>
      <c r="E406" s="240" t="n"/>
      <c r="F406" s="241" t="n"/>
      <c r="G406" s="242" t="n"/>
      <c r="H406" s="242" t="n"/>
      <c r="K406" s="568" t="n"/>
    </row>
    <row r="407" customFormat="1" s="1">
      <c r="B407" s="349" t="n">
        <v>395</v>
      </c>
      <c r="C407" s="238" t="n"/>
      <c r="D407" s="239" t="n"/>
      <c r="E407" s="240" t="n"/>
      <c r="F407" s="241" t="n"/>
      <c r="G407" s="242" t="n"/>
      <c r="H407" s="242" t="n"/>
      <c r="K407" s="568" t="n"/>
    </row>
    <row r="408" customFormat="1" s="1">
      <c r="B408" s="349" t="n">
        <v>396</v>
      </c>
      <c r="C408" s="238" t="n"/>
      <c r="D408" s="239" t="n"/>
      <c r="E408" s="240" t="n"/>
      <c r="F408" s="241" t="n"/>
      <c r="G408" s="242" t="n"/>
      <c r="H408" s="242" t="n"/>
      <c r="K408" s="568" t="n"/>
    </row>
    <row r="409" customFormat="1" s="1">
      <c r="B409" s="349" t="n">
        <v>397</v>
      </c>
      <c r="C409" s="238" t="n"/>
      <c r="D409" s="239" t="n"/>
      <c r="E409" s="240" t="n"/>
      <c r="F409" s="241" t="n"/>
      <c r="G409" s="242" t="n"/>
      <c r="H409" s="242" t="n"/>
      <c r="K409" s="568" t="n"/>
    </row>
    <row r="410" customFormat="1" s="1">
      <c r="B410" s="349" t="n">
        <v>398</v>
      </c>
      <c r="C410" s="238" t="n"/>
      <c r="D410" s="239" t="n"/>
      <c r="E410" s="240" t="n"/>
      <c r="F410" s="241" t="n"/>
      <c r="G410" s="242" t="n"/>
      <c r="H410" s="242" t="n"/>
      <c r="K410" s="568" t="n"/>
    </row>
    <row r="411" customFormat="1" s="1">
      <c r="B411" s="349" t="n">
        <v>399</v>
      </c>
      <c r="C411" s="238" t="n"/>
      <c r="D411" s="239" t="n"/>
      <c r="E411" s="240" t="n"/>
      <c r="F411" s="241" t="n"/>
      <c r="G411" s="242" t="n"/>
      <c r="H411" s="242" t="n"/>
      <c r="K411" s="568" t="n"/>
    </row>
    <row r="412" customFormat="1" s="1">
      <c r="B412" s="349" t="n">
        <v>400</v>
      </c>
      <c r="C412" s="238" t="n"/>
      <c r="D412" s="239" t="n"/>
      <c r="E412" s="240" t="n"/>
      <c r="F412" s="241" t="n"/>
      <c r="G412" s="242" t="n"/>
      <c r="H412" s="242" t="n"/>
      <c r="K412" s="568" t="n"/>
    </row>
    <row r="413" customFormat="1" s="1">
      <c r="B413" s="349" t="n">
        <v>401</v>
      </c>
      <c r="C413" s="238" t="n"/>
      <c r="D413" s="239" t="n"/>
      <c r="E413" s="240" t="n"/>
      <c r="F413" s="241" t="n"/>
      <c r="G413" s="242" t="n"/>
      <c r="H413" s="242" t="n"/>
      <c r="K413" s="568" t="n"/>
    </row>
    <row r="414" customFormat="1" s="1">
      <c r="B414" s="349" t="n">
        <v>402</v>
      </c>
      <c r="C414" s="238" t="n"/>
      <c r="D414" s="239" t="n"/>
      <c r="E414" s="240" t="n"/>
      <c r="F414" s="241" t="n"/>
      <c r="G414" s="242" t="n"/>
      <c r="H414" s="242" t="n"/>
      <c r="K414" s="568" t="n"/>
    </row>
    <row r="415" customFormat="1" s="1">
      <c r="B415" s="349" t="n">
        <v>403</v>
      </c>
      <c r="C415" s="238" t="n"/>
      <c r="D415" s="239" t="n"/>
      <c r="E415" s="240" t="n"/>
      <c r="F415" s="241" t="n"/>
      <c r="G415" s="242" t="n"/>
      <c r="H415" s="242" t="n"/>
      <c r="K415" s="568" t="n"/>
    </row>
    <row r="416" customFormat="1" s="1">
      <c r="B416" s="349" t="n">
        <v>404</v>
      </c>
      <c r="C416" s="238" t="n"/>
      <c r="D416" s="239" t="n"/>
      <c r="E416" s="240" t="n"/>
      <c r="F416" s="241" t="n"/>
      <c r="G416" s="242" t="n"/>
      <c r="H416" s="242" t="n"/>
      <c r="K416" s="568" t="n"/>
    </row>
    <row r="417" customFormat="1" s="1">
      <c r="B417" s="349" t="n">
        <v>405</v>
      </c>
      <c r="C417" s="238" t="n"/>
      <c r="D417" s="239" t="n"/>
      <c r="E417" s="240" t="n"/>
      <c r="F417" s="241" t="n"/>
      <c r="G417" s="242" t="n"/>
      <c r="H417" s="242" t="n"/>
      <c r="K417" s="568" t="n"/>
    </row>
    <row r="418" customFormat="1" s="1">
      <c r="B418" s="349" t="n">
        <v>406</v>
      </c>
      <c r="C418" s="238" t="n"/>
      <c r="D418" s="239" t="n"/>
      <c r="E418" s="240" t="n"/>
      <c r="F418" s="241" t="n"/>
      <c r="G418" s="242" t="n"/>
      <c r="H418" s="242" t="n"/>
      <c r="K418" s="568" t="n"/>
    </row>
    <row r="419" customFormat="1" s="1">
      <c r="B419" s="349" t="n">
        <v>407</v>
      </c>
      <c r="C419" s="238" t="n"/>
      <c r="D419" s="239" t="n"/>
      <c r="E419" s="240" t="n"/>
      <c r="F419" s="241" t="n"/>
      <c r="G419" s="242" t="n"/>
      <c r="H419" s="242" t="n"/>
      <c r="K419" s="568" t="n"/>
    </row>
    <row r="420" customFormat="1" s="1">
      <c r="B420" s="349" t="n">
        <v>408</v>
      </c>
      <c r="C420" s="238" t="n"/>
      <c r="D420" s="239" t="n"/>
      <c r="E420" s="240" t="n"/>
      <c r="F420" s="241" t="n"/>
      <c r="G420" s="242" t="n"/>
      <c r="H420" s="242" t="n"/>
      <c r="K420" s="568" t="n"/>
    </row>
    <row r="421" customFormat="1" s="1">
      <c r="B421" s="349" t="n">
        <v>409</v>
      </c>
      <c r="C421" s="238" t="n"/>
      <c r="D421" s="239" t="n"/>
      <c r="E421" s="240" t="n"/>
      <c r="F421" s="241" t="n"/>
      <c r="G421" s="242" t="n"/>
      <c r="H421" s="242" t="n"/>
      <c r="K421" s="568" t="n"/>
    </row>
    <row r="422" customFormat="1" s="1">
      <c r="B422" s="349" t="n">
        <v>410</v>
      </c>
      <c r="C422" s="238" t="n"/>
      <c r="D422" s="239" t="n"/>
      <c r="E422" s="240" t="n"/>
      <c r="F422" s="241" t="n"/>
      <c r="G422" s="242" t="n"/>
      <c r="H422" s="242" t="n"/>
      <c r="K422" s="568" t="n"/>
    </row>
    <row r="423" customFormat="1" s="1">
      <c r="B423" s="349" t="n">
        <v>411</v>
      </c>
      <c r="C423" s="238" t="n"/>
      <c r="D423" s="239" t="n"/>
      <c r="E423" s="240" t="n"/>
      <c r="F423" s="241" t="n"/>
      <c r="G423" s="242" t="n"/>
      <c r="H423" s="242" t="n"/>
      <c r="K423" s="568" t="n"/>
    </row>
    <row r="424" customFormat="1" s="1">
      <c r="B424" s="349" t="n">
        <v>412</v>
      </c>
      <c r="C424" s="238" t="n"/>
      <c r="D424" s="239" t="n"/>
      <c r="E424" s="240" t="n"/>
      <c r="F424" s="241" t="n"/>
      <c r="G424" s="242" t="n"/>
      <c r="H424" s="242" t="n"/>
      <c r="K424" s="568" t="n"/>
    </row>
    <row r="425" customFormat="1" s="1">
      <c r="B425" s="349" t="n">
        <v>413</v>
      </c>
      <c r="C425" s="238" t="n"/>
      <c r="D425" s="239" t="n"/>
      <c r="E425" s="240" t="n"/>
      <c r="F425" s="241" t="n"/>
      <c r="G425" s="242" t="n"/>
      <c r="H425" s="242" t="n"/>
      <c r="K425" s="568" t="n"/>
    </row>
    <row r="426" customFormat="1" s="1">
      <c r="B426" s="349" t="n">
        <v>414</v>
      </c>
      <c r="C426" s="238" t="n"/>
      <c r="D426" s="239" t="n"/>
      <c r="E426" s="240" t="n"/>
      <c r="F426" s="241" t="n"/>
      <c r="G426" s="242" t="n"/>
      <c r="H426" s="242" t="n"/>
      <c r="K426" s="568" t="n"/>
    </row>
    <row r="427" customFormat="1" s="1">
      <c r="B427" s="349" t="n">
        <v>415</v>
      </c>
      <c r="C427" s="238" t="n"/>
      <c r="D427" s="239" t="n"/>
      <c r="E427" s="240" t="n"/>
      <c r="F427" s="241" t="n"/>
      <c r="G427" s="242" t="n"/>
      <c r="H427" s="242" t="n"/>
      <c r="K427" s="568" t="n"/>
    </row>
    <row r="428" customFormat="1" s="1">
      <c r="B428" s="349" t="n">
        <v>416</v>
      </c>
      <c r="C428" s="238" t="n"/>
      <c r="D428" s="239" t="n"/>
      <c r="E428" s="240" t="n"/>
      <c r="F428" s="241" t="n"/>
      <c r="G428" s="242" t="n"/>
      <c r="H428" s="242" t="n"/>
      <c r="K428" s="568" t="n"/>
    </row>
    <row r="429" customFormat="1" s="1">
      <c r="B429" s="349" t="n">
        <v>417</v>
      </c>
      <c r="C429" s="238" t="n"/>
      <c r="D429" s="239" t="n"/>
      <c r="E429" s="240" t="n"/>
      <c r="F429" s="241" t="n"/>
      <c r="G429" s="242" t="n"/>
      <c r="H429" s="242" t="n"/>
      <c r="K429" s="568" t="n"/>
    </row>
    <row r="430" customFormat="1" s="1">
      <c r="B430" s="349" t="n">
        <v>418</v>
      </c>
      <c r="C430" s="238" t="n"/>
      <c r="D430" s="239" t="n"/>
      <c r="E430" s="240" t="n"/>
      <c r="F430" s="241" t="n"/>
      <c r="G430" s="242" t="n"/>
      <c r="H430" s="242" t="n"/>
      <c r="K430" s="568" t="n"/>
    </row>
    <row r="431" customFormat="1" s="1">
      <c r="B431" s="349" t="n">
        <v>419</v>
      </c>
      <c r="C431" s="238" t="n"/>
      <c r="D431" s="239" t="n"/>
      <c r="E431" s="240" t="n"/>
      <c r="F431" s="241" t="n"/>
      <c r="G431" s="242" t="n"/>
      <c r="H431" s="242" t="n"/>
      <c r="K431" s="568" t="n"/>
    </row>
    <row r="432" customFormat="1" s="1">
      <c r="B432" s="349" t="n">
        <v>420</v>
      </c>
      <c r="C432" s="238" t="n"/>
      <c r="D432" s="239" t="n"/>
      <c r="E432" s="240" t="n"/>
      <c r="F432" s="241" t="n"/>
      <c r="G432" s="242" t="n"/>
      <c r="H432" s="242" t="n"/>
      <c r="K432" s="568" t="n"/>
    </row>
    <row r="433" customFormat="1" s="1">
      <c r="B433" s="349" t="n">
        <v>421</v>
      </c>
      <c r="C433" s="238" t="n"/>
      <c r="D433" s="239" t="n"/>
      <c r="E433" s="240" t="n"/>
      <c r="F433" s="241" t="n"/>
      <c r="G433" s="242" t="n"/>
      <c r="H433" s="242" t="n"/>
      <c r="K433" s="568" t="n"/>
    </row>
    <row r="434" customFormat="1" s="1">
      <c r="B434" s="349" t="n">
        <v>422</v>
      </c>
      <c r="C434" s="238" t="n"/>
      <c r="D434" s="239" t="n"/>
      <c r="E434" s="240" t="n"/>
      <c r="F434" s="241" t="n"/>
      <c r="G434" s="242" t="n"/>
      <c r="H434" s="242" t="n"/>
      <c r="K434" s="568" t="n"/>
    </row>
    <row r="435" customFormat="1" s="1">
      <c r="B435" s="349" t="n">
        <v>423</v>
      </c>
      <c r="C435" s="238" t="n"/>
      <c r="D435" s="239" t="n"/>
      <c r="E435" s="240" t="n"/>
      <c r="F435" s="241" t="n"/>
      <c r="G435" s="242" t="n"/>
      <c r="H435" s="242" t="n"/>
      <c r="K435" s="568" t="n"/>
    </row>
    <row r="436" customFormat="1" s="1">
      <c r="B436" s="349" t="n">
        <v>424</v>
      </c>
      <c r="C436" s="238" t="n"/>
      <c r="D436" s="239" t="n"/>
      <c r="E436" s="240" t="n"/>
      <c r="F436" s="241" t="n"/>
      <c r="G436" s="242" t="n"/>
      <c r="H436" s="242" t="n"/>
      <c r="K436" s="568" t="n"/>
    </row>
    <row r="437" customFormat="1" s="1">
      <c r="B437" s="349" t="n">
        <v>425</v>
      </c>
      <c r="C437" s="238" t="n"/>
      <c r="D437" s="239" t="n"/>
      <c r="E437" s="240" t="n"/>
      <c r="F437" s="241" t="n"/>
      <c r="G437" s="242" t="n"/>
      <c r="H437" s="242" t="n"/>
      <c r="K437" s="568" t="n"/>
    </row>
    <row r="438" customFormat="1" s="1">
      <c r="B438" s="349" t="n">
        <v>426</v>
      </c>
      <c r="C438" s="238" t="n"/>
      <c r="D438" s="239" t="n"/>
      <c r="E438" s="240" t="n"/>
      <c r="F438" s="241" t="n"/>
      <c r="G438" s="242" t="n"/>
      <c r="H438" s="242" t="n"/>
      <c r="K438" s="568" t="n"/>
    </row>
    <row r="439" customFormat="1" s="1">
      <c r="B439" s="349" t="n">
        <v>427</v>
      </c>
      <c r="C439" s="238" t="n"/>
      <c r="D439" s="239" t="n"/>
      <c r="E439" s="240" t="n"/>
      <c r="F439" s="241" t="n"/>
      <c r="G439" s="242" t="n"/>
      <c r="H439" s="242" t="n"/>
      <c r="K439" s="568" t="n"/>
    </row>
    <row r="440" customFormat="1" s="1">
      <c r="B440" s="349" t="n">
        <v>428</v>
      </c>
      <c r="C440" s="238" t="n"/>
      <c r="D440" s="239" t="n"/>
      <c r="E440" s="240" t="n"/>
      <c r="F440" s="241" t="n"/>
      <c r="G440" s="242" t="n"/>
      <c r="H440" s="242" t="n"/>
      <c r="K440" s="568" t="n"/>
    </row>
    <row r="441" customFormat="1" s="1">
      <c r="B441" s="349" t="n">
        <v>429</v>
      </c>
      <c r="C441" s="238" t="n"/>
      <c r="D441" s="239" t="n"/>
      <c r="E441" s="240" t="n"/>
      <c r="F441" s="241" t="n"/>
      <c r="G441" s="242" t="n"/>
      <c r="H441" s="242" t="n"/>
      <c r="K441" s="568" t="n"/>
    </row>
    <row r="442" customFormat="1" s="1">
      <c r="B442" s="349" t="n">
        <v>430</v>
      </c>
      <c r="C442" s="238" t="n"/>
      <c r="D442" s="239" t="n"/>
      <c r="E442" s="240" t="n"/>
      <c r="F442" s="241" t="n"/>
      <c r="G442" s="242" t="n"/>
      <c r="H442" s="242" t="n"/>
      <c r="K442" s="568" t="n"/>
    </row>
    <row r="443" customFormat="1" s="1">
      <c r="B443" s="349" t="n">
        <v>431</v>
      </c>
      <c r="C443" s="238" t="n"/>
      <c r="D443" s="239" t="n"/>
      <c r="E443" s="240" t="n"/>
      <c r="F443" s="241" t="n"/>
      <c r="G443" s="242" t="n"/>
      <c r="H443" s="242" t="n"/>
      <c r="K443" s="568" t="n"/>
    </row>
    <row r="444" customFormat="1" s="1">
      <c r="B444" s="349" t="n">
        <v>432</v>
      </c>
      <c r="C444" s="238" t="n"/>
      <c r="D444" s="239" t="n"/>
      <c r="E444" s="240" t="n"/>
      <c r="F444" s="241" t="n"/>
      <c r="G444" s="242" t="n"/>
      <c r="H444" s="242" t="n"/>
      <c r="K444" s="568" t="n"/>
    </row>
    <row r="445" customFormat="1" s="1">
      <c r="B445" s="349" t="n">
        <v>433</v>
      </c>
      <c r="C445" s="238" t="n"/>
      <c r="D445" s="239" t="n"/>
      <c r="E445" s="240" t="n"/>
      <c r="F445" s="241" t="n"/>
      <c r="G445" s="242" t="n"/>
      <c r="H445" s="242" t="n"/>
      <c r="K445" s="568" t="n"/>
    </row>
    <row r="446" customFormat="1" s="1">
      <c r="B446" s="349" t="n">
        <v>434</v>
      </c>
      <c r="C446" s="238" t="n"/>
      <c r="D446" s="239" t="n"/>
      <c r="E446" s="240" t="n"/>
      <c r="F446" s="241" t="n"/>
      <c r="G446" s="242" t="n"/>
      <c r="H446" s="242" t="n"/>
      <c r="K446" s="568" t="n"/>
    </row>
    <row r="447" customFormat="1" s="1">
      <c r="B447" s="349" t="n">
        <v>435</v>
      </c>
      <c r="C447" s="238" t="n"/>
      <c r="D447" s="239" t="n"/>
      <c r="E447" s="240" t="n"/>
      <c r="F447" s="241" t="n"/>
      <c r="G447" s="242" t="n"/>
      <c r="H447" s="242" t="n"/>
      <c r="K447" s="568" t="n"/>
    </row>
    <row r="448" customFormat="1" s="1">
      <c r="B448" s="349" t="n">
        <v>436</v>
      </c>
      <c r="C448" s="238" t="n"/>
      <c r="D448" s="239" t="n"/>
      <c r="E448" s="240" t="n"/>
      <c r="F448" s="241" t="n"/>
      <c r="G448" s="242" t="n"/>
      <c r="H448" s="242" t="n"/>
      <c r="K448" s="568" t="n"/>
    </row>
    <row r="449" customFormat="1" s="1">
      <c r="B449" s="349" t="n">
        <v>437</v>
      </c>
      <c r="C449" s="238" t="n"/>
      <c r="D449" s="239" t="n"/>
      <c r="E449" s="240" t="n"/>
      <c r="F449" s="241" t="n"/>
      <c r="G449" s="242" t="n"/>
      <c r="H449" s="242" t="n"/>
      <c r="K449" s="568" t="n"/>
    </row>
    <row r="450" customFormat="1" s="1">
      <c r="B450" s="349" t="n">
        <v>438</v>
      </c>
      <c r="C450" s="238" t="n"/>
      <c r="D450" s="239" t="n"/>
      <c r="E450" s="240" t="n"/>
      <c r="F450" s="241" t="n"/>
      <c r="G450" s="242" t="n"/>
      <c r="H450" s="242" t="n"/>
      <c r="K450" s="568" t="n"/>
    </row>
    <row r="451" customFormat="1" s="1">
      <c r="B451" s="349" t="n">
        <v>439</v>
      </c>
      <c r="C451" s="238" t="n"/>
      <c r="D451" s="239" t="n"/>
      <c r="E451" s="240" t="n"/>
      <c r="F451" s="241" t="n"/>
      <c r="G451" s="242" t="n"/>
      <c r="H451" s="242" t="n"/>
      <c r="K451" s="568" t="n"/>
    </row>
    <row r="452" customFormat="1" s="1">
      <c r="B452" s="349" t="n">
        <v>440</v>
      </c>
      <c r="C452" s="238" t="n"/>
      <c r="D452" s="239" t="n"/>
      <c r="E452" s="240" t="n"/>
      <c r="F452" s="241" t="n"/>
      <c r="G452" s="242" t="n"/>
      <c r="H452" s="242" t="n"/>
      <c r="K452" s="568" t="n"/>
    </row>
    <row r="453" customFormat="1" s="1">
      <c r="B453" s="349" t="n">
        <v>441</v>
      </c>
      <c r="C453" s="238" t="n"/>
      <c r="D453" s="239" t="n"/>
      <c r="E453" s="240" t="n"/>
      <c r="F453" s="241" t="n"/>
      <c r="G453" s="242" t="n"/>
      <c r="H453" s="242" t="n"/>
      <c r="K453" s="568" t="n"/>
    </row>
    <row r="454" customFormat="1" s="1">
      <c r="B454" s="349" t="n">
        <v>442</v>
      </c>
      <c r="C454" s="238" t="n"/>
      <c r="D454" s="239" t="n"/>
      <c r="E454" s="240" t="n"/>
      <c r="F454" s="241" t="n"/>
      <c r="G454" s="242" t="n"/>
      <c r="H454" s="242" t="n"/>
      <c r="K454" s="568" t="n"/>
    </row>
    <row r="455" customFormat="1" s="1">
      <c r="B455" s="349" t="n">
        <v>443</v>
      </c>
      <c r="C455" s="238" t="n"/>
      <c r="D455" s="239" t="n"/>
      <c r="E455" s="240" t="n"/>
      <c r="F455" s="241" t="n"/>
      <c r="G455" s="242" t="n"/>
      <c r="H455" s="242" t="n"/>
      <c r="K455" s="568" t="n"/>
    </row>
    <row r="456" customFormat="1" s="1">
      <c r="B456" s="349" t="n">
        <v>444</v>
      </c>
      <c r="C456" s="238" t="n"/>
      <c r="D456" s="239" t="n"/>
      <c r="E456" s="240" t="n"/>
      <c r="F456" s="241" t="n"/>
      <c r="G456" s="242" t="n"/>
      <c r="H456" s="242" t="n"/>
      <c r="K456" s="568" t="n"/>
    </row>
    <row r="457" customFormat="1" s="1">
      <c r="B457" s="349" t="n">
        <v>445</v>
      </c>
      <c r="C457" s="238" t="n"/>
      <c r="D457" s="239" t="n"/>
      <c r="E457" s="240" t="n"/>
      <c r="F457" s="241" t="n"/>
      <c r="G457" s="242" t="n"/>
      <c r="H457" s="242" t="n"/>
      <c r="K457" s="568" t="n"/>
    </row>
    <row r="458" customFormat="1" s="1">
      <c r="B458" s="349" t="n">
        <v>446</v>
      </c>
      <c r="C458" s="238" t="n"/>
      <c r="D458" s="239" t="n"/>
      <c r="E458" s="240" t="n"/>
      <c r="F458" s="241" t="n"/>
      <c r="G458" s="242" t="n"/>
      <c r="H458" s="242" t="n"/>
      <c r="K458" s="568" t="n"/>
    </row>
    <row r="459" customFormat="1" s="1">
      <c r="B459" s="349" t="n">
        <v>447</v>
      </c>
      <c r="C459" s="238" t="n"/>
      <c r="D459" s="239" t="n"/>
      <c r="E459" s="240" t="n"/>
      <c r="F459" s="241" t="n"/>
      <c r="G459" s="242" t="n"/>
      <c r="H459" s="242" t="n"/>
      <c r="K459" s="568" t="n"/>
    </row>
    <row r="460" customFormat="1" s="1">
      <c r="B460" s="349" t="n">
        <v>448</v>
      </c>
      <c r="C460" s="238" t="n"/>
      <c r="D460" s="239" t="n"/>
      <c r="E460" s="240" t="n"/>
      <c r="F460" s="241" t="n"/>
      <c r="G460" s="242" t="n"/>
      <c r="H460" s="242" t="n"/>
      <c r="K460" s="568" t="n"/>
    </row>
    <row r="461" customFormat="1" s="1">
      <c r="B461" s="349" t="n">
        <v>449</v>
      </c>
      <c r="C461" s="238" t="n"/>
      <c r="D461" s="239" t="n"/>
      <c r="E461" s="240" t="n"/>
      <c r="F461" s="241" t="n"/>
      <c r="G461" s="242" t="n"/>
      <c r="H461" s="242" t="n"/>
      <c r="K461" s="568" t="n"/>
    </row>
    <row r="462" customFormat="1" s="1">
      <c r="B462" s="349" t="n">
        <v>450</v>
      </c>
      <c r="C462" s="238" t="n"/>
      <c r="D462" s="239" t="n"/>
      <c r="E462" s="240" t="n"/>
      <c r="F462" s="241" t="n"/>
      <c r="G462" s="242" t="n"/>
      <c r="H462" s="242" t="n"/>
      <c r="K462" s="568" t="n"/>
    </row>
    <row r="463" customFormat="1" s="1">
      <c r="B463" s="349" t="n">
        <v>451</v>
      </c>
      <c r="C463" s="238" t="n"/>
      <c r="D463" s="239" t="n"/>
      <c r="E463" s="240" t="n"/>
      <c r="F463" s="241" t="n"/>
      <c r="G463" s="242" t="n"/>
      <c r="H463" s="242" t="n"/>
      <c r="K463" s="568" t="n"/>
    </row>
    <row r="464" customFormat="1" s="1">
      <c r="B464" s="349" t="n">
        <v>452</v>
      </c>
      <c r="C464" s="238" t="n"/>
      <c r="D464" s="239" t="n"/>
      <c r="E464" s="240" t="n"/>
      <c r="F464" s="241" t="n"/>
      <c r="G464" s="242" t="n"/>
      <c r="H464" s="242" t="n"/>
      <c r="K464" s="568" t="n"/>
    </row>
    <row r="465" customFormat="1" s="1">
      <c r="B465" s="349" t="n">
        <v>453</v>
      </c>
      <c r="C465" s="238" t="n"/>
      <c r="D465" s="239" t="n"/>
      <c r="E465" s="240" t="n"/>
      <c r="F465" s="241" t="n"/>
      <c r="G465" s="242" t="n"/>
      <c r="H465" s="242" t="n"/>
      <c r="K465" s="568" t="n"/>
    </row>
    <row r="466" customFormat="1" s="1">
      <c r="B466" s="349" t="n">
        <v>454</v>
      </c>
      <c r="C466" s="238" t="n"/>
      <c r="D466" s="239" t="n"/>
      <c r="E466" s="240" t="n"/>
      <c r="F466" s="241" t="n"/>
      <c r="G466" s="242" t="n"/>
      <c r="H466" s="242" t="n"/>
      <c r="K466" s="568" t="n"/>
    </row>
    <row r="467" customFormat="1" s="1">
      <c r="B467" s="349" t="n">
        <v>455</v>
      </c>
      <c r="C467" s="238" t="n"/>
      <c r="D467" s="239" t="n"/>
      <c r="E467" s="240" t="n"/>
      <c r="F467" s="241" t="n"/>
      <c r="G467" s="242" t="n"/>
      <c r="H467" s="242" t="n"/>
      <c r="K467" s="568" t="n"/>
    </row>
    <row r="468" customFormat="1" s="1">
      <c r="B468" s="349" t="n">
        <v>456</v>
      </c>
      <c r="C468" s="238" t="n"/>
      <c r="D468" s="239" t="n"/>
      <c r="E468" s="240" t="n"/>
      <c r="F468" s="241" t="n"/>
      <c r="G468" s="242" t="n"/>
      <c r="H468" s="242" t="n"/>
      <c r="K468" s="568" t="n"/>
    </row>
    <row r="469" customFormat="1" s="1">
      <c r="B469" s="349" t="n">
        <v>457</v>
      </c>
      <c r="C469" s="238" t="n"/>
      <c r="D469" s="239" t="n"/>
      <c r="E469" s="240" t="n"/>
      <c r="F469" s="241" t="n"/>
      <c r="G469" s="242" t="n"/>
      <c r="H469" s="242" t="n"/>
      <c r="K469" s="568" t="n"/>
    </row>
    <row r="470" customFormat="1" s="1">
      <c r="B470" s="349" t="n">
        <v>458</v>
      </c>
      <c r="C470" s="238" t="n"/>
      <c r="D470" s="239" t="n"/>
      <c r="E470" s="240" t="n"/>
      <c r="F470" s="241" t="n"/>
      <c r="G470" s="242" t="n"/>
      <c r="H470" s="242" t="n"/>
      <c r="K470" s="568" t="n"/>
    </row>
    <row r="471" customFormat="1" s="1">
      <c r="B471" s="349" t="n">
        <v>459</v>
      </c>
      <c r="C471" s="238" t="n"/>
      <c r="D471" s="239" t="n"/>
      <c r="E471" s="240" t="n"/>
      <c r="F471" s="241" t="n"/>
      <c r="G471" s="242" t="n"/>
      <c r="H471" s="242" t="n"/>
      <c r="K471" s="568" t="n"/>
    </row>
    <row r="472" customFormat="1" s="1">
      <c r="B472" s="349" t="n">
        <v>460</v>
      </c>
      <c r="C472" s="238" t="n"/>
      <c r="D472" s="239" t="n"/>
      <c r="E472" s="240" t="n"/>
      <c r="F472" s="241" t="n"/>
      <c r="G472" s="242" t="n"/>
      <c r="H472" s="242" t="n"/>
      <c r="K472" s="568" t="n"/>
    </row>
    <row r="473" customFormat="1" s="1">
      <c r="B473" s="349" t="n">
        <v>461</v>
      </c>
      <c r="C473" s="238" t="n"/>
      <c r="D473" s="239" t="n"/>
      <c r="E473" s="240" t="n"/>
      <c r="F473" s="241" t="n"/>
      <c r="G473" s="242" t="n"/>
      <c r="H473" s="242" t="n"/>
      <c r="K473" s="568" t="n"/>
    </row>
    <row r="474" customFormat="1" s="1">
      <c r="B474" s="349" t="n">
        <v>462</v>
      </c>
      <c r="C474" s="238" t="n"/>
      <c r="D474" s="239" t="n"/>
      <c r="E474" s="240" t="n"/>
      <c r="F474" s="241" t="n"/>
      <c r="G474" s="242" t="n"/>
      <c r="H474" s="242" t="n"/>
      <c r="K474" s="568" t="n"/>
    </row>
    <row r="475" customFormat="1" s="1">
      <c r="B475" s="349" t="n">
        <v>463</v>
      </c>
      <c r="C475" s="238" t="n"/>
      <c r="D475" s="239" t="n"/>
      <c r="E475" s="240" t="n"/>
      <c r="F475" s="241" t="n"/>
      <c r="G475" s="242" t="n"/>
      <c r="H475" s="242" t="n"/>
      <c r="K475" s="568" t="n"/>
    </row>
    <row r="476" customFormat="1" s="1">
      <c r="B476" s="349" t="n">
        <v>464</v>
      </c>
      <c r="C476" s="238" t="n"/>
      <c r="D476" s="239" t="n"/>
      <c r="E476" s="240" t="n"/>
      <c r="F476" s="241" t="n"/>
      <c r="G476" s="242" t="n"/>
      <c r="H476" s="242" t="n"/>
      <c r="K476" s="568" t="n"/>
    </row>
    <row r="477" customFormat="1" s="1">
      <c r="B477" s="349" t="n">
        <v>465</v>
      </c>
      <c r="C477" s="238" t="n"/>
      <c r="D477" s="239" t="n"/>
      <c r="E477" s="240" t="n"/>
      <c r="F477" s="241" t="n"/>
      <c r="G477" s="242" t="n"/>
      <c r="H477" s="242" t="n"/>
      <c r="K477" s="568" t="n"/>
    </row>
    <row r="478" customFormat="1" s="1">
      <c r="B478" s="349" t="n">
        <v>466</v>
      </c>
      <c r="C478" s="238" t="n"/>
      <c r="D478" s="239" t="n"/>
      <c r="E478" s="240" t="n"/>
      <c r="F478" s="241" t="n"/>
      <c r="G478" s="242" t="n"/>
      <c r="H478" s="242" t="n"/>
      <c r="K478" s="568" t="n"/>
    </row>
    <row r="479" customFormat="1" s="1">
      <c r="B479" s="349" t="n">
        <v>467</v>
      </c>
      <c r="C479" s="238" t="n"/>
      <c r="D479" s="239" t="n"/>
      <c r="E479" s="240" t="n"/>
      <c r="F479" s="241" t="n"/>
      <c r="G479" s="242" t="n"/>
      <c r="H479" s="242" t="n"/>
      <c r="K479" s="568" t="n"/>
    </row>
    <row r="480" customFormat="1" s="1">
      <c r="B480" s="349" t="n">
        <v>468</v>
      </c>
      <c r="C480" s="238" t="n"/>
      <c r="D480" s="239" t="n"/>
      <c r="E480" s="240" t="n"/>
      <c r="F480" s="241" t="n"/>
      <c r="G480" s="242" t="n"/>
      <c r="H480" s="242" t="n"/>
      <c r="K480" s="568" t="n"/>
    </row>
    <row r="481" customFormat="1" s="1">
      <c r="B481" s="349" t="n">
        <v>469</v>
      </c>
      <c r="C481" s="238" t="n"/>
      <c r="D481" s="239" t="n"/>
      <c r="E481" s="240" t="n"/>
      <c r="F481" s="241" t="n"/>
      <c r="G481" s="242" t="n"/>
      <c r="H481" s="242" t="n"/>
      <c r="K481" s="568" t="n"/>
    </row>
    <row r="482" customFormat="1" s="1">
      <c r="B482" s="349" t="n">
        <v>470</v>
      </c>
      <c r="C482" s="238" t="n"/>
      <c r="D482" s="239" t="n"/>
      <c r="E482" s="240" t="n"/>
      <c r="F482" s="241" t="n"/>
      <c r="G482" s="242" t="n"/>
      <c r="H482" s="242" t="n"/>
      <c r="K482" s="568" t="n"/>
    </row>
    <row r="483" customFormat="1" s="1">
      <c r="B483" s="349" t="n">
        <v>471</v>
      </c>
      <c r="C483" s="238" t="n"/>
      <c r="D483" s="239" t="n"/>
      <c r="E483" s="240" t="n"/>
      <c r="F483" s="241" t="n"/>
      <c r="G483" s="242" t="n"/>
      <c r="H483" s="242" t="n"/>
      <c r="K483" s="568" t="n"/>
    </row>
    <row r="484" customFormat="1" s="1">
      <c r="B484" s="349" t="n">
        <v>472</v>
      </c>
      <c r="C484" s="238" t="n"/>
      <c r="D484" s="239" t="n"/>
      <c r="E484" s="240" t="n"/>
      <c r="F484" s="241" t="n"/>
      <c r="G484" s="242" t="n"/>
      <c r="H484" s="242" t="n"/>
      <c r="K484" s="568" t="n"/>
    </row>
    <row r="485" customFormat="1" s="1">
      <c r="B485" s="349" t="n">
        <v>473</v>
      </c>
      <c r="C485" s="238" t="n"/>
      <c r="D485" s="239" t="n"/>
      <c r="E485" s="240" t="n"/>
      <c r="F485" s="241" t="n"/>
      <c r="G485" s="242" t="n"/>
      <c r="H485" s="242" t="n"/>
      <c r="K485" s="568" t="n"/>
    </row>
    <row r="486" customFormat="1" s="1">
      <c r="B486" s="349" t="n">
        <v>474</v>
      </c>
      <c r="C486" s="238" t="n"/>
      <c r="D486" s="239" t="n"/>
      <c r="E486" s="240" t="n"/>
      <c r="F486" s="241" t="n"/>
      <c r="G486" s="242" t="n"/>
      <c r="H486" s="242" t="n"/>
      <c r="K486" s="568" t="n"/>
    </row>
    <row r="487" customFormat="1" s="1">
      <c r="B487" s="349" t="n">
        <v>475</v>
      </c>
      <c r="C487" s="238" t="n"/>
      <c r="D487" s="239" t="n"/>
      <c r="E487" s="240" t="n"/>
      <c r="F487" s="241" t="n"/>
      <c r="G487" s="242" t="n"/>
      <c r="H487" s="242" t="n"/>
      <c r="K487" s="568" t="n"/>
    </row>
    <row r="488" customFormat="1" s="1">
      <c r="B488" s="349" t="n">
        <v>476</v>
      </c>
      <c r="C488" s="238" t="n"/>
      <c r="D488" s="239" t="n"/>
      <c r="E488" s="240" t="n"/>
      <c r="F488" s="241" t="n"/>
      <c r="G488" s="242" t="n"/>
      <c r="H488" s="242" t="n"/>
      <c r="K488" s="568" t="n"/>
    </row>
    <row r="489" customFormat="1" s="1">
      <c r="B489" s="349" t="n">
        <v>477</v>
      </c>
      <c r="C489" s="238" t="n"/>
      <c r="D489" s="239" t="n"/>
      <c r="E489" s="240" t="n"/>
      <c r="F489" s="241" t="n"/>
      <c r="G489" s="242" t="n"/>
      <c r="H489" s="242" t="n"/>
      <c r="K489" s="568" t="n"/>
    </row>
    <row r="490" customFormat="1" s="1">
      <c r="B490" s="349" t="n">
        <v>478</v>
      </c>
      <c r="C490" s="238" t="n"/>
      <c r="D490" s="239" t="n"/>
      <c r="E490" s="240" t="n"/>
      <c r="F490" s="241" t="n"/>
      <c r="G490" s="242" t="n"/>
      <c r="H490" s="242" t="n"/>
      <c r="K490" s="568" t="n"/>
    </row>
    <row r="491" customFormat="1" s="1">
      <c r="B491" s="349" t="n">
        <v>479</v>
      </c>
      <c r="C491" s="238" t="n"/>
      <c r="D491" s="239" t="n"/>
      <c r="E491" s="240" t="n"/>
      <c r="F491" s="241" t="n"/>
      <c r="G491" s="242" t="n"/>
      <c r="H491" s="242" t="n"/>
      <c r="K491" s="568" t="n"/>
    </row>
    <row r="492" customFormat="1" s="1">
      <c r="B492" s="349" t="n">
        <v>480</v>
      </c>
      <c r="C492" s="238" t="n"/>
      <c r="D492" s="239" t="n"/>
      <c r="E492" s="240" t="n"/>
      <c r="F492" s="241" t="n"/>
      <c r="G492" s="242" t="n"/>
      <c r="H492" s="242" t="n"/>
      <c r="K492" s="568" t="n"/>
    </row>
    <row r="493" customFormat="1" s="1">
      <c r="B493" s="349" t="n">
        <v>481</v>
      </c>
      <c r="C493" s="238" t="n"/>
      <c r="D493" s="239" t="n"/>
      <c r="E493" s="240" t="n"/>
      <c r="F493" s="241" t="n"/>
      <c r="G493" s="242" t="n"/>
      <c r="H493" s="242" t="n"/>
      <c r="K493" s="568" t="n"/>
    </row>
    <row r="494" customFormat="1" s="1">
      <c r="B494" s="349" t="n">
        <v>482</v>
      </c>
      <c r="C494" s="238" t="n"/>
      <c r="D494" s="239" t="n"/>
      <c r="E494" s="240" t="n"/>
      <c r="F494" s="241" t="n"/>
      <c r="G494" s="242" t="n"/>
      <c r="H494" s="242" t="n"/>
      <c r="K494" s="568" t="n"/>
    </row>
    <row r="495" customFormat="1" s="1">
      <c r="B495" s="349" t="n">
        <v>483</v>
      </c>
      <c r="C495" s="238" t="n"/>
      <c r="D495" s="239" t="n"/>
      <c r="E495" s="240" t="n"/>
      <c r="F495" s="241" t="n"/>
      <c r="G495" s="242" t="n"/>
      <c r="H495" s="242" t="n"/>
      <c r="K495" s="568" t="n"/>
    </row>
    <row r="496" customFormat="1" s="1">
      <c r="B496" s="349" t="n">
        <v>484</v>
      </c>
      <c r="C496" s="238" t="n"/>
      <c r="D496" s="239" t="n"/>
      <c r="E496" s="240" t="n"/>
      <c r="F496" s="241" t="n"/>
      <c r="G496" s="242" t="n"/>
      <c r="H496" s="242" t="n"/>
      <c r="K496" s="568" t="n"/>
    </row>
    <row r="497" customFormat="1" s="1">
      <c r="B497" s="349" t="n">
        <v>485</v>
      </c>
      <c r="C497" s="238" t="n"/>
      <c r="D497" s="239" t="n"/>
      <c r="E497" s="240" t="n"/>
      <c r="F497" s="241" t="n"/>
      <c r="G497" s="242" t="n"/>
      <c r="H497" s="242" t="n"/>
      <c r="K497" s="568" t="n"/>
    </row>
    <row r="498" customFormat="1" s="1">
      <c r="B498" s="349" t="n">
        <v>486</v>
      </c>
      <c r="C498" s="238" t="n"/>
      <c r="D498" s="239" t="n"/>
      <c r="E498" s="240" t="n"/>
      <c r="F498" s="241" t="n"/>
      <c r="G498" s="242" t="n"/>
      <c r="H498" s="242" t="n"/>
      <c r="K498" s="568" t="n"/>
    </row>
    <row r="499" customFormat="1" s="1">
      <c r="B499" s="349" t="n">
        <v>487</v>
      </c>
      <c r="C499" s="238" t="n"/>
      <c r="D499" s="239" t="n"/>
      <c r="E499" s="240" t="n"/>
      <c r="F499" s="241" t="n"/>
      <c r="G499" s="242" t="n"/>
      <c r="H499" s="242" t="n"/>
      <c r="K499" s="568" t="n"/>
    </row>
    <row r="500" customFormat="1" s="1">
      <c r="B500" s="349" t="n">
        <v>488</v>
      </c>
      <c r="C500" s="238" t="n"/>
      <c r="D500" s="239" t="n"/>
      <c r="E500" s="240" t="n"/>
      <c r="F500" s="241" t="n"/>
      <c r="G500" s="242" t="n"/>
      <c r="H500" s="242" t="n"/>
      <c r="K500" s="568" t="n"/>
    </row>
    <row r="501" customFormat="1" s="1">
      <c r="B501" s="349" t="n">
        <v>489</v>
      </c>
      <c r="C501" s="238" t="n"/>
      <c r="D501" s="239" t="n"/>
      <c r="E501" s="240" t="n"/>
      <c r="F501" s="241" t="n"/>
      <c r="G501" s="242" t="n"/>
      <c r="H501" s="242" t="n"/>
      <c r="K501" s="568" t="n"/>
    </row>
    <row r="502" customFormat="1" s="1">
      <c r="B502" s="349" t="n">
        <v>490</v>
      </c>
      <c r="C502" s="238" t="n"/>
      <c r="D502" s="239" t="n"/>
      <c r="E502" s="240" t="n"/>
      <c r="F502" s="241" t="n"/>
      <c r="G502" s="242" t="n"/>
      <c r="H502" s="242" t="n"/>
      <c r="K502" s="568" t="n"/>
    </row>
    <row r="503" customFormat="1" s="1">
      <c r="B503" s="349" t="n">
        <v>491</v>
      </c>
      <c r="C503" s="238" t="n"/>
      <c r="D503" s="239" t="n"/>
      <c r="E503" s="240" t="n"/>
      <c r="F503" s="241" t="n"/>
      <c r="G503" s="242" t="n"/>
      <c r="H503" s="242" t="n"/>
      <c r="K503" s="568" t="n"/>
    </row>
    <row r="504" customFormat="1" s="1">
      <c r="B504" s="349" t="n">
        <v>492</v>
      </c>
      <c r="C504" s="238" t="n"/>
      <c r="D504" s="239" t="n"/>
      <c r="E504" s="240" t="n"/>
      <c r="F504" s="241" t="n"/>
      <c r="G504" s="242" t="n"/>
      <c r="H504" s="242" t="n"/>
      <c r="K504" s="568" t="n"/>
    </row>
    <row r="505" customFormat="1" s="1">
      <c r="B505" s="349" t="n">
        <v>493</v>
      </c>
      <c r="C505" s="238" t="n"/>
      <c r="D505" s="239" t="n"/>
      <c r="E505" s="240" t="n"/>
      <c r="F505" s="241" t="n"/>
      <c r="G505" s="242" t="n"/>
      <c r="H505" s="242" t="n"/>
      <c r="K505" s="568" t="n"/>
    </row>
    <row r="506" customFormat="1" s="1">
      <c r="B506" s="349" t="n">
        <v>494</v>
      </c>
      <c r="C506" s="238" t="n"/>
      <c r="D506" s="239" t="n"/>
      <c r="E506" s="240" t="n"/>
      <c r="F506" s="241" t="n"/>
      <c r="G506" s="242" t="n"/>
      <c r="H506" s="242" t="n"/>
      <c r="K506" s="568" t="n"/>
    </row>
    <row r="507" customFormat="1" s="1">
      <c r="B507" s="349" t="n">
        <v>495</v>
      </c>
      <c r="C507" s="238" t="n"/>
      <c r="D507" s="239" t="n"/>
      <c r="E507" s="240" t="n"/>
      <c r="F507" s="241" t="n"/>
      <c r="G507" s="242" t="n"/>
      <c r="H507" s="242" t="n"/>
      <c r="K507" s="568" t="n"/>
    </row>
    <row r="508" customFormat="1" s="1">
      <c r="B508" s="349" t="n">
        <v>496</v>
      </c>
      <c r="C508" s="238" t="n"/>
      <c r="D508" s="239" t="n"/>
      <c r="E508" s="240" t="n"/>
      <c r="F508" s="241" t="n"/>
      <c r="G508" s="242" t="n"/>
      <c r="H508" s="242" t="n"/>
      <c r="K508" s="568" t="n"/>
    </row>
    <row r="509" customFormat="1" s="1">
      <c r="B509" s="349" t="n">
        <v>497</v>
      </c>
      <c r="C509" s="238" t="n"/>
      <c r="D509" s="239" t="n"/>
      <c r="E509" s="240" t="n"/>
      <c r="F509" s="241" t="n"/>
      <c r="G509" s="242" t="n"/>
      <c r="H509" s="242" t="n"/>
      <c r="K509" s="568" t="n"/>
    </row>
    <row r="510" customFormat="1" s="1">
      <c r="B510" s="349" t="n">
        <v>498</v>
      </c>
      <c r="C510" s="238" t="n"/>
      <c r="D510" s="239" t="n"/>
      <c r="E510" s="240" t="n"/>
      <c r="F510" s="241" t="n"/>
      <c r="G510" s="242" t="n"/>
      <c r="H510" s="242" t="n"/>
      <c r="K510" s="568" t="n"/>
    </row>
    <row r="511" customFormat="1" s="1">
      <c r="B511" s="349" t="n">
        <v>499</v>
      </c>
      <c r="C511" s="238" t="n"/>
      <c r="D511" s="239" t="n"/>
      <c r="E511" s="240" t="n"/>
      <c r="F511" s="241" t="n"/>
      <c r="G511" s="242" t="n"/>
      <c r="H511" s="242" t="n"/>
      <c r="K511" s="568" t="n"/>
    </row>
    <row r="512" customFormat="1" s="1">
      <c r="B512" s="349" t="n">
        <v>500</v>
      </c>
      <c r="C512" s="238" t="n"/>
      <c r="D512" s="239" t="n"/>
      <c r="E512" s="240" t="n"/>
      <c r="F512" s="241" t="n"/>
      <c r="G512" s="242" t="n"/>
      <c r="H512" s="242" t="n"/>
      <c r="K512" s="568" t="n"/>
    </row>
    <row r="513" customFormat="1" s="1">
      <c r="B513" s="349" t="n">
        <v>501</v>
      </c>
      <c r="C513" s="238" t="n"/>
      <c r="D513" s="239" t="n"/>
      <c r="E513" s="240" t="n"/>
      <c r="F513" s="241" t="n"/>
      <c r="G513" s="242" t="n"/>
      <c r="H513" s="242" t="n"/>
      <c r="K513" s="568" t="n"/>
    </row>
    <row r="514" customFormat="1" s="1">
      <c r="B514" s="349" t="n">
        <v>502</v>
      </c>
      <c r="C514" s="238" t="n"/>
      <c r="D514" s="239" t="n"/>
      <c r="E514" s="240" t="n"/>
      <c r="F514" s="241" t="n"/>
      <c r="G514" s="242" t="n"/>
      <c r="H514" s="242" t="n"/>
      <c r="K514" s="568" t="n"/>
    </row>
    <row r="515" customFormat="1" s="1">
      <c r="B515" s="349" t="n">
        <v>503</v>
      </c>
      <c r="C515" s="238" t="n"/>
      <c r="D515" s="239" t="n"/>
      <c r="E515" s="240" t="n"/>
      <c r="F515" s="241" t="n"/>
      <c r="G515" s="242" t="n"/>
      <c r="H515" s="242" t="n"/>
      <c r="K515" s="568" t="n"/>
    </row>
    <row r="516" customFormat="1" s="1">
      <c r="B516" s="349" t="n">
        <v>504</v>
      </c>
      <c r="C516" s="238" t="n"/>
      <c r="D516" s="239" t="n"/>
      <c r="E516" s="240" t="n"/>
      <c r="F516" s="241" t="n"/>
      <c r="G516" s="242" t="n"/>
      <c r="H516" s="242" t="n"/>
      <c r="K516" s="568" t="n"/>
    </row>
    <row r="517" customFormat="1" s="1">
      <c r="B517" s="349" t="n">
        <v>505</v>
      </c>
      <c r="C517" s="238" t="n"/>
      <c r="D517" s="239" t="n"/>
      <c r="E517" s="240" t="n"/>
      <c r="F517" s="241" t="n"/>
      <c r="G517" s="242" t="n"/>
      <c r="H517" s="242" t="n"/>
      <c r="K517" s="568" t="n"/>
    </row>
    <row r="518" customFormat="1" s="1">
      <c r="B518" s="349" t="n">
        <v>506</v>
      </c>
      <c r="C518" s="238" t="n"/>
      <c r="D518" s="239" t="n"/>
      <c r="E518" s="240" t="n"/>
      <c r="F518" s="241" t="n"/>
      <c r="G518" s="242" t="n"/>
      <c r="H518" s="242" t="n"/>
      <c r="K518" s="568" t="n"/>
    </row>
    <row r="519" customFormat="1" s="1">
      <c r="B519" s="349" t="n">
        <v>507</v>
      </c>
      <c r="C519" s="238" t="n"/>
      <c r="D519" s="239" t="n"/>
      <c r="E519" s="240" t="n"/>
      <c r="F519" s="241" t="n"/>
      <c r="G519" s="242" t="n"/>
      <c r="H519" s="242" t="n"/>
      <c r="K519" s="568" t="n"/>
    </row>
    <row r="520" customFormat="1" s="1">
      <c r="B520" s="349" t="n">
        <v>508</v>
      </c>
      <c r="C520" s="238" t="n"/>
      <c r="D520" s="239" t="n"/>
      <c r="E520" s="240" t="n"/>
      <c r="F520" s="241" t="n"/>
      <c r="G520" s="242" t="n"/>
      <c r="H520" s="242" t="n"/>
      <c r="K520" s="568" t="n"/>
    </row>
    <row r="521" customFormat="1" s="1">
      <c r="B521" s="349" t="n">
        <v>509</v>
      </c>
      <c r="C521" s="238" t="n"/>
      <c r="D521" s="239" t="n"/>
      <c r="E521" s="240" t="n"/>
      <c r="F521" s="241" t="n"/>
      <c r="G521" s="242" t="n"/>
      <c r="H521" s="242" t="n"/>
      <c r="K521" s="568" t="n"/>
    </row>
    <row r="522" customFormat="1" s="1">
      <c r="B522" s="349" t="n">
        <v>510</v>
      </c>
      <c r="C522" s="238" t="n"/>
      <c r="D522" s="239" t="n"/>
      <c r="E522" s="240" t="n"/>
      <c r="F522" s="241" t="n"/>
      <c r="G522" s="242" t="n"/>
      <c r="H522" s="242" t="n"/>
      <c r="K522" s="568" t="n"/>
    </row>
    <row r="523" customFormat="1" s="1">
      <c r="B523" s="349" t="n">
        <v>511</v>
      </c>
      <c r="C523" s="238" t="n"/>
      <c r="D523" s="239" t="n"/>
      <c r="E523" s="240" t="n"/>
      <c r="F523" s="241" t="n"/>
      <c r="G523" s="242" t="n"/>
      <c r="H523" s="242" t="n"/>
      <c r="K523" s="568" t="n"/>
    </row>
    <row r="524" customFormat="1" s="1">
      <c r="B524" s="349" t="n">
        <v>512</v>
      </c>
      <c r="C524" s="238" t="n"/>
      <c r="D524" s="239" t="n"/>
      <c r="E524" s="240" t="n"/>
      <c r="F524" s="241" t="n"/>
      <c r="G524" s="242" t="n"/>
      <c r="H524" s="242" t="n"/>
      <c r="K524" s="568" t="n"/>
    </row>
    <row r="525" customFormat="1" s="1">
      <c r="B525" s="349" t="n">
        <v>513</v>
      </c>
      <c r="C525" s="238" t="n"/>
      <c r="D525" s="239" t="n"/>
      <c r="E525" s="240" t="n"/>
      <c r="F525" s="241" t="n"/>
      <c r="G525" s="242" t="n"/>
      <c r="H525" s="242" t="n"/>
      <c r="K525" s="568" t="n"/>
    </row>
    <row r="526" customFormat="1" s="1">
      <c r="B526" s="349" t="n">
        <v>514</v>
      </c>
      <c r="C526" s="238" t="n"/>
      <c r="D526" s="239" t="n"/>
      <c r="E526" s="240" t="n"/>
      <c r="F526" s="241" t="n"/>
      <c r="G526" s="242" t="n"/>
      <c r="H526" s="242" t="n"/>
      <c r="K526" s="568" t="n"/>
    </row>
    <row r="527" customFormat="1" s="1">
      <c r="B527" s="349" t="n">
        <v>515</v>
      </c>
      <c r="C527" s="238" t="n"/>
      <c r="D527" s="239" t="n"/>
      <c r="E527" s="240" t="n"/>
      <c r="F527" s="241" t="n"/>
      <c r="G527" s="242" t="n"/>
      <c r="H527" s="242" t="n"/>
      <c r="K527" s="568" t="n"/>
    </row>
    <row r="528" customFormat="1" s="1">
      <c r="B528" s="349" t="n">
        <v>516</v>
      </c>
      <c r="C528" s="238" t="n"/>
      <c r="D528" s="239" t="n"/>
      <c r="E528" s="240" t="n"/>
      <c r="F528" s="241" t="n"/>
      <c r="G528" s="242" t="n"/>
      <c r="H528" s="242" t="n"/>
      <c r="K528" s="568" t="n"/>
    </row>
    <row r="529" customFormat="1" s="1">
      <c r="B529" s="349" t="n">
        <v>517</v>
      </c>
      <c r="C529" s="238" t="n"/>
      <c r="D529" s="239" t="n"/>
      <c r="E529" s="240" t="n"/>
      <c r="F529" s="241" t="n"/>
      <c r="G529" s="242" t="n"/>
      <c r="H529" s="242" t="n"/>
      <c r="K529" s="568" t="n"/>
    </row>
    <row r="530" customFormat="1" s="1">
      <c r="B530" s="349" t="n">
        <v>518</v>
      </c>
      <c r="C530" s="238" t="n"/>
      <c r="D530" s="239" t="n"/>
      <c r="E530" s="240" t="n"/>
      <c r="F530" s="241" t="n"/>
      <c r="G530" s="242" t="n"/>
      <c r="H530" s="242" t="n"/>
      <c r="K530" s="568" t="n"/>
    </row>
    <row r="531" customFormat="1" s="1">
      <c r="B531" s="349" t="n">
        <v>519</v>
      </c>
      <c r="C531" s="238" t="n"/>
      <c r="D531" s="239" t="n"/>
      <c r="E531" s="240" t="n"/>
      <c r="F531" s="241" t="n"/>
      <c r="G531" s="242" t="n"/>
      <c r="H531" s="242" t="n"/>
      <c r="K531" s="568" t="n"/>
    </row>
    <row r="532" customFormat="1" s="1">
      <c r="B532" s="349" t="n">
        <v>520</v>
      </c>
      <c r="C532" s="238" t="n"/>
      <c r="D532" s="239" t="n"/>
      <c r="E532" s="240" t="n"/>
      <c r="F532" s="241" t="n"/>
      <c r="G532" s="242" t="n"/>
      <c r="H532" s="242" t="n"/>
      <c r="K532" s="568" t="n"/>
    </row>
    <row r="533" customFormat="1" s="1">
      <c r="B533" s="349" t="n">
        <v>521</v>
      </c>
      <c r="C533" s="238" t="n"/>
      <c r="D533" s="239" t="n"/>
      <c r="E533" s="240" t="n"/>
      <c r="F533" s="241" t="n"/>
      <c r="G533" s="242" t="n"/>
      <c r="H533" s="242" t="n"/>
      <c r="K533" s="568" t="n"/>
    </row>
    <row r="534" customFormat="1" s="1">
      <c r="B534" s="349" t="n">
        <v>522</v>
      </c>
      <c r="C534" s="238" t="n"/>
      <c r="D534" s="239" t="n"/>
      <c r="E534" s="240" t="n"/>
      <c r="F534" s="241" t="n"/>
      <c r="G534" s="242" t="n"/>
      <c r="H534" s="242" t="n"/>
      <c r="K534" s="568" t="n"/>
    </row>
    <row r="535" customFormat="1" s="1">
      <c r="B535" s="349" t="n">
        <v>523</v>
      </c>
      <c r="C535" s="238" t="n"/>
      <c r="D535" s="239" t="n"/>
      <c r="E535" s="240" t="n"/>
      <c r="F535" s="241" t="n"/>
      <c r="G535" s="242" t="n"/>
      <c r="H535" s="242" t="n"/>
      <c r="K535" s="568" t="n"/>
    </row>
    <row r="536" customFormat="1" s="1">
      <c r="B536" s="349" t="n">
        <v>524</v>
      </c>
      <c r="C536" s="238" t="n"/>
      <c r="D536" s="239" t="n"/>
      <c r="E536" s="240" t="n"/>
      <c r="F536" s="241" t="n"/>
      <c r="G536" s="242" t="n"/>
      <c r="H536" s="242" t="n"/>
      <c r="K536" s="568" t="n"/>
    </row>
    <row r="537" customFormat="1" s="1">
      <c r="B537" s="349" t="n">
        <v>525</v>
      </c>
      <c r="C537" s="238" t="n"/>
      <c r="D537" s="239" t="n"/>
      <c r="E537" s="240" t="n"/>
      <c r="F537" s="241" t="n"/>
      <c r="G537" s="242" t="n"/>
      <c r="H537" s="242" t="n"/>
      <c r="K537" s="568" t="n"/>
    </row>
    <row r="538" customFormat="1" s="1">
      <c r="B538" s="349" t="n">
        <v>526</v>
      </c>
      <c r="C538" s="238" t="n"/>
      <c r="D538" s="239" t="n"/>
      <c r="E538" s="240" t="n"/>
      <c r="F538" s="241" t="n"/>
      <c r="G538" s="242" t="n"/>
      <c r="H538" s="242" t="n"/>
      <c r="K538" s="568" t="n"/>
    </row>
    <row r="539" customFormat="1" s="1">
      <c r="B539" s="349" t="n">
        <v>527</v>
      </c>
      <c r="C539" s="238" t="n"/>
      <c r="D539" s="239" t="n"/>
      <c r="E539" s="240" t="n"/>
      <c r="F539" s="241" t="n"/>
      <c r="G539" s="242" t="n"/>
      <c r="H539" s="242" t="n"/>
      <c r="K539" s="568" t="n"/>
    </row>
    <row r="540" customFormat="1" s="1">
      <c r="B540" s="349" t="n">
        <v>528</v>
      </c>
      <c r="C540" s="238" t="n"/>
      <c r="D540" s="239" t="n"/>
      <c r="E540" s="240" t="n"/>
      <c r="F540" s="241" t="n"/>
      <c r="G540" s="242" t="n"/>
      <c r="H540" s="242" t="n"/>
      <c r="K540" s="568" t="n"/>
    </row>
    <row r="541" customFormat="1" s="1">
      <c r="B541" s="349" t="n">
        <v>529</v>
      </c>
      <c r="C541" s="238" t="n"/>
      <c r="D541" s="239" t="n"/>
      <c r="E541" s="240" t="n"/>
      <c r="F541" s="241" t="n"/>
      <c r="G541" s="242" t="n"/>
      <c r="H541" s="242" t="n"/>
      <c r="K541" s="568" t="n"/>
    </row>
    <row r="542" customFormat="1" s="1">
      <c r="B542" s="349" t="n">
        <v>530</v>
      </c>
      <c r="C542" s="238" t="n"/>
      <c r="D542" s="239" t="n"/>
      <c r="E542" s="240" t="n"/>
      <c r="F542" s="241" t="n"/>
      <c r="G542" s="242" t="n"/>
      <c r="H542" s="242" t="n"/>
      <c r="K542" s="568" t="n"/>
    </row>
    <row r="543" customFormat="1" s="1">
      <c r="B543" s="349" t="n">
        <v>531</v>
      </c>
      <c r="C543" s="238" t="n"/>
      <c r="D543" s="239" t="n"/>
      <c r="E543" s="240" t="n"/>
      <c r="F543" s="241" t="n"/>
      <c r="G543" s="242" t="n"/>
      <c r="H543" s="242" t="n"/>
      <c r="K543" s="568" t="n"/>
    </row>
    <row r="544" customFormat="1" s="1">
      <c r="B544" s="349" t="n">
        <v>532</v>
      </c>
      <c r="C544" s="238" t="n"/>
      <c r="D544" s="239" t="n"/>
      <c r="E544" s="240" t="n"/>
      <c r="F544" s="241" t="n"/>
      <c r="G544" s="242" t="n"/>
      <c r="H544" s="242" t="n"/>
      <c r="K544" s="568" t="n"/>
    </row>
    <row r="545" customFormat="1" s="1">
      <c r="B545" s="349" t="n">
        <v>533</v>
      </c>
      <c r="C545" s="238" t="n"/>
      <c r="D545" s="239" t="n"/>
      <c r="E545" s="240" t="n"/>
      <c r="F545" s="241" t="n"/>
      <c r="G545" s="242" t="n"/>
      <c r="H545" s="242" t="n"/>
      <c r="K545" s="568" t="n"/>
    </row>
    <row r="546" customFormat="1" s="1">
      <c r="B546" s="349" t="n">
        <v>534</v>
      </c>
      <c r="C546" s="238" t="n"/>
      <c r="D546" s="239" t="n"/>
      <c r="E546" s="240" t="n"/>
      <c r="F546" s="241" t="n"/>
      <c r="G546" s="242" t="n"/>
      <c r="H546" s="242" t="n"/>
      <c r="K546" s="568" t="n"/>
    </row>
    <row r="547" customFormat="1" s="1">
      <c r="B547" s="349" t="n">
        <v>535</v>
      </c>
      <c r="C547" s="238" t="n"/>
      <c r="D547" s="239" t="n"/>
      <c r="E547" s="240" t="n"/>
      <c r="F547" s="241" t="n"/>
      <c r="G547" s="242" t="n"/>
      <c r="H547" s="242" t="n"/>
      <c r="K547" s="568" t="n"/>
    </row>
    <row r="548" customFormat="1" s="1">
      <c r="B548" s="349" t="n">
        <v>536</v>
      </c>
      <c r="C548" s="238" t="n"/>
      <c r="D548" s="239" t="n"/>
      <c r="E548" s="240" t="n"/>
      <c r="F548" s="241" t="n"/>
      <c r="G548" s="242" t="n"/>
      <c r="H548" s="242" t="n"/>
      <c r="K548" s="568" t="n"/>
    </row>
    <row r="549" customFormat="1" s="1">
      <c r="B549" s="349" t="n">
        <v>537</v>
      </c>
      <c r="C549" s="238" t="n"/>
      <c r="D549" s="239" t="n"/>
      <c r="E549" s="240" t="n"/>
      <c r="F549" s="241" t="n"/>
      <c r="G549" s="242" t="n"/>
      <c r="H549" s="242" t="n"/>
      <c r="K549" s="568" t="n"/>
    </row>
    <row r="550" customFormat="1" s="1">
      <c r="B550" s="349" t="n">
        <v>538</v>
      </c>
      <c r="C550" s="238" t="n"/>
      <c r="D550" s="239" t="n"/>
      <c r="E550" s="240" t="n"/>
      <c r="F550" s="241" t="n"/>
      <c r="G550" s="242" t="n"/>
      <c r="H550" s="242" t="n"/>
      <c r="K550" s="568" t="n"/>
    </row>
    <row r="551" customFormat="1" s="1">
      <c r="B551" s="349" t="n">
        <v>539</v>
      </c>
      <c r="C551" s="238" t="n"/>
      <c r="D551" s="239" t="n"/>
      <c r="E551" s="240" t="n"/>
      <c r="F551" s="241" t="n"/>
      <c r="G551" s="242" t="n"/>
      <c r="H551" s="242" t="n"/>
      <c r="K551" s="568" t="n"/>
    </row>
    <row r="552" customFormat="1" s="1">
      <c r="B552" s="349" t="n">
        <v>540</v>
      </c>
      <c r="C552" s="238" t="n"/>
      <c r="D552" s="239" t="n"/>
      <c r="E552" s="240" t="n"/>
      <c r="F552" s="241" t="n"/>
      <c r="G552" s="242" t="n"/>
      <c r="H552" s="242" t="n"/>
      <c r="K552" s="568" t="n"/>
    </row>
    <row r="553" customFormat="1" s="1">
      <c r="B553" s="349" t="n">
        <v>541</v>
      </c>
      <c r="C553" s="238" t="n"/>
      <c r="D553" s="239" t="n"/>
      <c r="E553" s="240" t="n"/>
      <c r="F553" s="241" t="n"/>
      <c r="G553" s="242" t="n"/>
      <c r="H553" s="242" t="n"/>
      <c r="K553" s="568" t="n"/>
    </row>
    <row r="554" customFormat="1" s="1">
      <c r="B554" s="349" t="n">
        <v>542</v>
      </c>
      <c r="C554" s="238" t="n"/>
      <c r="D554" s="239" t="n"/>
      <c r="E554" s="240" t="n"/>
      <c r="F554" s="241" t="n"/>
      <c r="G554" s="242" t="n"/>
      <c r="H554" s="242" t="n"/>
      <c r="K554" s="568" t="n"/>
    </row>
    <row r="555" customFormat="1" s="1">
      <c r="B555" s="349" t="n">
        <v>543</v>
      </c>
      <c r="C555" s="238" t="n"/>
      <c r="D555" s="239" t="n"/>
      <c r="E555" s="240" t="n"/>
      <c r="F555" s="241" t="n"/>
      <c r="G555" s="242" t="n"/>
      <c r="H555" s="242" t="n"/>
      <c r="K555" s="568" t="n"/>
    </row>
    <row r="556" customFormat="1" s="1">
      <c r="B556" s="349" t="n">
        <v>544</v>
      </c>
      <c r="C556" s="238" t="n"/>
      <c r="D556" s="239" t="n"/>
      <c r="E556" s="240" t="n"/>
      <c r="F556" s="241" t="n"/>
      <c r="G556" s="242" t="n"/>
      <c r="H556" s="242" t="n"/>
      <c r="K556" s="568" t="n"/>
    </row>
    <row r="557" customFormat="1" s="1">
      <c r="B557" s="349" t="n">
        <v>545</v>
      </c>
      <c r="C557" s="238" t="n"/>
      <c r="D557" s="239" t="n"/>
      <c r="E557" s="240" t="n"/>
      <c r="F557" s="241" t="n"/>
      <c r="G557" s="242" t="n"/>
      <c r="H557" s="242" t="n"/>
      <c r="K557" s="568" t="n"/>
    </row>
    <row r="558" customFormat="1" s="1">
      <c r="B558" s="349" t="n">
        <v>546</v>
      </c>
      <c r="C558" s="238" t="n"/>
      <c r="D558" s="239" t="n"/>
      <c r="E558" s="240" t="n"/>
      <c r="F558" s="241" t="n"/>
      <c r="G558" s="242" t="n"/>
      <c r="H558" s="242" t="n"/>
      <c r="K558" s="568" t="n"/>
    </row>
    <row r="559" customFormat="1" s="1">
      <c r="B559" s="349" t="n">
        <v>547</v>
      </c>
      <c r="C559" s="238" t="n"/>
      <c r="D559" s="239" t="n"/>
      <c r="E559" s="240" t="n"/>
      <c r="F559" s="241" t="n"/>
      <c r="G559" s="242" t="n"/>
      <c r="H559" s="242" t="n"/>
      <c r="K559" s="568" t="n"/>
    </row>
    <row r="560" customFormat="1" s="1">
      <c r="B560" s="349" t="n">
        <v>548</v>
      </c>
      <c r="C560" s="238" t="n"/>
      <c r="D560" s="239" t="n"/>
      <c r="E560" s="240" t="n"/>
      <c r="F560" s="241" t="n"/>
      <c r="G560" s="242" t="n"/>
      <c r="H560" s="242" t="n"/>
      <c r="K560" s="568" t="n"/>
    </row>
    <row r="561" customFormat="1" s="1">
      <c r="B561" s="349" t="n">
        <v>549</v>
      </c>
      <c r="C561" s="238" t="n"/>
      <c r="D561" s="239" t="n"/>
      <c r="E561" s="240" t="n"/>
      <c r="F561" s="241" t="n"/>
      <c r="G561" s="242" t="n"/>
      <c r="H561" s="242" t="n"/>
      <c r="K561" s="568" t="n"/>
    </row>
    <row r="562" customFormat="1" s="1">
      <c r="B562" s="349" t="n">
        <v>550</v>
      </c>
      <c r="C562" s="238" t="n"/>
      <c r="D562" s="239" t="n"/>
      <c r="E562" s="240" t="n"/>
      <c r="F562" s="241" t="n"/>
      <c r="G562" s="242" t="n"/>
      <c r="H562" s="242" t="n"/>
      <c r="K562" s="568" t="n"/>
    </row>
    <row r="563" customFormat="1" s="1">
      <c r="B563" s="349" t="n">
        <v>551</v>
      </c>
      <c r="C563" s="238" t="n"/>
      <c r="D563" s="239" t="n"/>
      <c r="E563" s="240" t="n"/>
      <c r="F563" s="241" t="n"/>
      <c r="G563" s="242" t="n"/>
      <c r="H563" s="242" t="n"/>
      <c r="K563" s="568" t="n"/>
    </row>
    <row r="564" customFormat="1" s="1">
      <c r="B564" s="349" t="n">
        <v>552</v>
      </c>
      <c r="C564" s="238" t="n"/>
      <c r="D564" s="239" t="n"/>
      <c r="E564" s="240" t="n"/>
      <c r="F564" s="241" t="n"/>
      <c r="G564" s="242" t="n"/>
      <c r="H564" s="242" t="n"/>
      <c r="K564" s="568" t="n"/>
    </row>
    <row r="565" customFormat="1" s="1">
      <c r="B565" s="349" t="n">
        <v>553</v>
      </c>
      <c r="C565" s="238" t="n"/>
      <c r="D565" s="239" t="n"/>
      <c r="E565" s="240" t="n"/>
      <c r="F565" s="241" t="n"/>
      <c r="G565" s="242" t="n"/>
      <c r="H565" s="242" t="n"/>
      <c r="K565" s="568" t="n"/>
    </row>
    <row r="566" customFormat="1" s="1">
      <c r="B566" s="349" t="n">
        <v>554</v>
      </c>
      <c r="C566" s="238" t="n"/>
      <c r="D566" s="239" t="n"/>
      <c r="E566" s="240" t="n"/>
      <c r="F566" s="241" t="n"/>
      <c r="G566" s="242" t="n"/>
      <c r="H566" s="242" t="n"/>
      <c r="K566" s="568" t="n"/>
    </row>
    <row r="567" customFormat="1" s="1">
      <c r="B567" s="349" t="n">
        <v>555</v>
      </c>
      <c r="C567" s="238" t="n"/>
      <c r="D567" s="239" t="n"/>
      <c r="E567" s="240" t="n"/>
      <c r="F567" s="241" t="n"/>
      <c r="G567" s="242" t="n"/>
      <c r="H567" s="242" t="n"/>
      <c r="K567" s="568" t="n"/>
    </row>
    <row r="568" customFormat="1" s="1">
      <c r="B568" s="349" t="n">
        <v>556</v>
      </c>
      <c r="C568" s="238" t="n"/>
      <c r="D568" s="239" t="n"/>
      <c r="E568" s="240" t="n"/>
      <c r="F568" s="241" t="n"/>
      <c r="G568" s="242" t="n"/>
      <c r="H568" s="242" t="n"/>
      <c r="K568" s="568" t="n"/>
    </row>
    <row r="569" customFormat="1" s="1">
      <c r="B569" s="349" t="n">
        <v>557</v>
      </c>
      <c r="C569" s="238" t="n"/>
      <c r="D569" s="239" t="n"/>
      <c r="E569" s="240" t="n"/>
      <c r="F569" s="241" t="n"/>
      <c r="G569" s="242" t="n"/>
      <c r="H569" s="242" t="n"/>
      <c r="K569" s="568" t="n"/>
    </row>
    <row r="570" customFormat="1" s="1">
      <c r="B570" s="349" t="n">
        <v>558</v>
      </c>
      <c r="C570" s="238" t="n"/>
      <c r="D570" s="239" t="n"/>
      <c r="E570" s="240" t="n"/>
      <c r="F570" s="241" t="n"/>
      <c r="G570" s="242" t="n"/>
      <c r="H570" s="242" t="n"/>
      <c r="K570" s="568" t="n"/>
    </row>
    <row r="571" customFormat="1" s="1">
      <c r="B571" s="349" t="n">
        <v>559</v>
      </c>
      <c r="C571" s="238" t="n"/>
      <c r="D571" s="239" t="n"/>
      <c r="E571" s="240" t="n"/>
      <c r="F571" s="241" t="n"/>
      <c r="G571" s="242" t="n"/>
      <c r="H571" s="242" t="n"/>
      <c r="K571" s="568" t="n"/>
    </row>
    <row r="572" customFormat="1" s="1">
      <c r="B572" s="349" t="n">
        <v>560</v>
      </c>
      <c r="C572" s="238" t="n"/>
      <c r="D572" s="239" t="n"/>
      <c r="E572" s="240" t="n"/>
      <c r="F572" s="241" t="n"/>
      <c r="G572" s="242" t="n"/>
      <c r="H572" s="242" t="n"/>
      <c r="K572" s="568" t="n"/>
    </row>
    <row r="573" customFormat="1" s="1">
      <c r="B573" s="349" t="n">
        <v>561</v>
      </c>
      <c r="C573" s="238" t="n"/>
      <c r="D573" s="239" t="n"/>
      <c r="E573" s="240" t="n"/>
      <c r="F573" s="241" t="n"/>
      <c r="G573" s="242" t="n"/>
      <c r="H573" s="242" t="n"/>
      <c r="K573" s="568" t="n"/>
    </row>
    <row r="574" customFormat="1" s="1">
      <c r="B574" s="349" t="n">
        <v>562</v>
      </c>
      <c r="C574" s="238" t="n"/>
      <c r="D574" s="239" t="n"/>
      <c r="E574" s="240" t="n"/>
      <c r="F574" s="241" t="n"/>
      <c r="G574" s="242" t="n"/>
      <c r="H574" s="242" t="n"/>
      <c r="K574" s="568" t="n"/>
    </row>
    <row r="575" customFormat="1" s="1">
      <c r="B575" s="349" t="n">
        <v>563</v>
      </c>
      <c r="C575" s="238" t="n"/>
      <c r="D575" s="239" t="n"/>
      <c r="E575" s="240" t="n"/>
      <c r="F575" s="241" t="n"/>
      <c r="G575" s="242" t="n"/>
      <c r="H575" s="242" t="n"/>
      <c r="K575" s="568" t="n"/>
    </row>
    <row r="576" customFormat="1" s="1">
      <c r="B576" s="349" t="n">
        <v>564</v>
      </c>
      <c r="C576" s="238" t="n"/>
      <c r="D576" s="239" t="n"/>
      <c r="E576" s="240" t="n"/>
      <c r="F576" s="241" t="n"/>
      <c r="G576" s="242" t="n"/>
      <c r="H576" s="242" t="n"/>
      <c r="K576" s="568" t="n"/>
    </row>
    <row r="577" customFormat="1" s="1">
      <c r="B577" s="349" t="n">
        <v>565</v>
      </c>
      <c r="C577" s="238" t="n"/>
      <c r="D577" s="239" t="n"/>
      <c r="E577" s="240" t="n"/>
      <c r="F577" s="241" t="n"/>
      <c r="G577" s="242" t="n"/>
      <c r="H577" s="242" t="n"/>
      <c r="K577" s="568" t="n"/>
    </row>
    <row r="578" customFormat="1" s="1">
      <c r="B578" s="349" t="n">
        <v>566</v>
      </c>
      <c r="C578" s="238" t="n"/>
      <c r="D578" s="239" t="n"/>
      <c r="E578" s="240" t="n"/>
      <c r="F578" s="241" t="n"/>
      <c r="G578" s="242" t="n"/>
      <c r="H578" s="242" t="n"/>
      <c r="K578" s="568" t="n"/>
    </row>
    <row r="579" customFormat="1" s="1">
      <c r="B579" s="349" t="n">
        <v>567</v>
      </c>
      <c r="C579" s="238" t="n"/>
      <c r="D579" s="239" t="n"/>
      <c r="E579" s="240" t="n"/>
      <c r="F579" s="241" t="n"/>
      <c r="G579" s="242" t="n"/>
      <c r="H579" s="242" t="n"/>
      <c r="K579" s="568" t="n"/>
    </row>
    <row r="580" customFormat="1" s="1">
      <c r="B580" s="349" t="n">
        <v>568</v>
      </c>
      <c r="C580" s="238" t="n"/>
      <c r="D580" s="239" t="n"/>
      <c r="E580" s="240" t="n"/>
      <c r="F580" s="241" t="n"/>
      <c r="G580" s="242" t="n"/>
      <c r="H580" s="242" t="n"/>
      <c r="K580" s="568" t="n"/>
    </row>
    <row r="581" customFormat="1" s="1">
      <c r="B581" s="349" t="n">
        <v>569</v>
      </c>
      <c r="C581" s="238" t="n"/>
      <c r="D581" s="239" t="n"/>
      <c r="E581" s="240" t="n"/>
      <c r="F581" s="241" t="n"/>
      <c r="G581" s="242" t="n"/>
      <c r="H581" s="242" t="n"/>
      <c r="K581" s="568" t="n"/>
    </row>
    <row r="582" customFormat="1" s="1">
      <c r="B582" s="349" t="n">
        <v>570</v>
      </c>
      <c r="C582" s="238" t="n"/>
      <c r="D582" s="239" t="n"/>
      <c r="E582" s="240" t="n"/>
      <c r="F582" s="241" t="n"/>
      <c r="G582" s="242" t="n"/>
      <c r="H582" s="242" t="n"/>
      <c r="K582" s="568" t="n"/>
    </row>
    <row r="583" customFormat="1" s="1">
      <c r="B583" s="349" t="n">
        <v>571</v>
      </c>
      <c r="C583" s="238" t="n"/>
      <c r="D583" s="239" t="n"/>
      <c r="E583" s="240" t="n"/>
      <c r="F583" s="241" t="n"/>
      <c r="G583" s="242" t="n"/>
      <c r="H583" s="242" t="n"/>
      <c r="K583" s="568" t="n"/>
    </row>
    <row r="584" customFormat="1" s="1">
      <c r="B584" s="349" t="n">
        <v>572</v>
      </c>
      <c r="C584" s="238" t="n"/>
      <c r="D584" s="239" t="n"/>
      <c r="E584" s="240" t="n"/>
      <c r="F584" s="241" t="n"/>
      <c r="G584" s="242" t="n"/>
      <c r="H584" s="242" t="n"/>
      <c r="K584" s="568" t="n"/>
    </row>
    <row r="585" customFormat="1" s="1">
      <c r="B585" s="349" t="n">
        <v>573</v>
      </c>
      <c r="C585" s="238" t="n"/>
      <c r="D585" s="239" t="n"/>
      <c r="E585" s="240" t="n"/>
      <c r="F585" s="241" t="n"/>
      <c r="G585" s="242" t="n"/>
      <c r="H585" s="242" t="n"/>
      <c r="K585" s="568" t="n"/>
    </row>
    <row r="586" customFormat="1" s="1">
      <c r="B586" s="349" t="n">
        <v>574</v>
      </c>
      <c r="C586" s="238" t="n"/>
      <c r="D586" s="239" t="n"/>
      <c r="E586" s="240" t="n"/>
      <c r="F586" s="241" t="n"/>
      <c r="G586" s="242" t="n"/>
      <c r="H586" s="242" t="n"/>
      <c r="K586" s="568" t="n"/>
    </row>
    <row r="587" customFormat="1" s="1">
      <c r="B587" s="349" t="n">
        <v>575</v>
      </c>
      <c r="C587" s="238" t="n"/>
      <c r="D587" s="239" t="n"/>
      <c r="E587" s="240" t="n"/>
      <c r="F587" s="241" t="n"/>
      <c r="G587" s="242" t="n"/>
      <c r="H587" s="242" t="n"/>
      <c r="K587" s="568" t="n"/>
    </row>
    <row r="588" customFormat="1" s="1">
      <c r="B588" s="349" t="n">
        <v>576</v>
      </c>
      <c r="C588" s="238" t="n"/>
      <c r="D588" s="239" t="n"/>
      <c r="E588" s="240" t="n"/>
      <c r="F588" s="241" t="n"/>
      <c r="G588" s="242" t="n"/>
      <c r="H588" s="242" t="n"/>
      <c r="K588" s="568" t="n"/>
    </row>
    <row r="589" customFormat="1" s="1">
      <c r="B589" s="349" t="n">
        <v>577</v>
      </c>
      <c r="C589" s="238" t="n"/>
      <c r="D589" s="239" t="n"/>
      <c r="E589" s="240" t="n"/>
      <c r="F589" s="241" t="n"/>
      <c r="G589" s="242" t="n"/>
      <c r="H589" s="242" t="n"/>
      <c r="K589" s="568" t="n"/>
    </row>
    <row r="590" customFormat="1" s="1">
      <c r="B590" s="349" t="n">
        <v>578</v>
      </c>
      <c r="C590" s="238" t="n"/>
      <c r="D590" s="239" t="n"/>
      <c r="E590" s="240" t="n"/>
      <c r="F590" s="241" t="n"/>
      <c r="G590" s="242" t="n"/>
      <c r="H590" s="242" t="n"/>
      <c r="K590" s="568" t="n"/>
    </row>
    <row r="591" customFormat="1" s="1">
      <c r="B591" s="349" t="n">
        <v>579</v>
      </c>
      <c r="C591" s="238" t="n"/>
      <c r="D591" s="239" t="n"/>
      <c r="E591" s="240" t="n"/>
      <c r="F591" s="241" t="n"/>
      <c r="G591" s="242" t="n"/>
      <c r="H591" s="242" t="n"/>
      <c r="K591" s="568" t="n"/>
    </row>
    <row r="592" customFormat="1" s="1">
      <c r="B592" s="349" t="n">
        <v>580</v>
      </c>
      <c r="C592" s="238" t="n"/>
      <c r="D592" s="239" t="n"/>
      <c r="E592" s="240" t="n"/>
      <c r="F592" s="241" t="n"/>
      <c r="G592" s="242" t="n"/>
      <c r="H592" s="242" t="n"/>
      <c r="K592" s="568" t="n"/>
    </row>
    <row r="593" customFormat="1" s="1">
      <c r="B593" s="349" t="n">
        <v>581</v>
      </c>
      <c r="C593" s="238" t="n"/>
      <c r="D593" s="239" t="n"/>
      <c r="E593" s="240" t="n"/>
      <c r="F593" s="241" t="n"/>
      <c r="G593" s="242" t="n"/>
      <c r="H593" s="242" t="n"/>
      <c r="K593" s="568" t="n"/>
    </row>
    <row r="594" customFormat="1" s="1">
      <c r="B594" s="349" t="n">
        <v>582</v>
      </c>
      <c r="C594" s="238" t="n"/>
      <c r="D594" s="239" t="n"/>
      <c r="E594" s="240" t="n"/>
      <c r="F594" s="241" t="n"/>
      <c r="G594" s="242" t="n"/>
      <c r="H594" s="242" t="n"/>
      <c r="K594" s="568" t="n"/>
    </row>
    <row r="595" customFormat="1" s="1">
      <c r="B595" s="349" t="n">
        <v>583</v>
      </c>
      <c r="C595" s="238" t="n"/>
      <c r="D595" s="239" t="n"/>
      <c r="E595" s="240" t="n"/>
      <c r="F595" s="241" t="n"/>
      <c r="G595" s="242" t="n"/>
      <c r="H595" s="242" t="n"/>
      <c r="K595" s="568" t="n"/>
    </row>
    <row r="596" customFormat="1" s="1">
      <c r="B596" s="349" t="n">
        <v>584</v>
      </c>
      <c r="C596" s="238" t="n"/>
      <c r="D596" s="239" t="n"/>
      <c r="E596" s="240" t="n"/>
      <c r="F596" s="241" t="n"/>
      <c r="G596" s="242" t="n"/>
      <c r="H596" s="242" t="n"/>
      <c r="K596" s="568" t="n"/>
    </row>
    <row r="597" customFormat="1" s="1">
      <c r="B597" s="349" t="n">
        <v>585</v>
      </c>
      <c r="C597" s="238" t="n"/>
      <c r="D597" s="239" t="n"/>
      <c r="E597" s="240" t="n"/>
      <c r="F597" s="241" t="n"/>
      <c r="G597" s="242" t="n"/>
      <c r="H597" s="242" t="n"/>
      <c r="K597" s="568" t="n"/>
    </row>
    <row r="598" customFormat="1" s="1">
      <c r="B598" s="349" t="n">
        <v>586</v>
      </c>
      <c r="C598" s="238" t="n"/>
      <c r="D598" s="239" t="n"/>
      <c r="E598" s="240" t="n"/>
      <c r="F598" s="241" t="n"/>
      <c r="G598" s="242" t="n"/>
      <c r="H598" s="242" t="n"/>
      <c r="K598" s="568" t="n"/>
    </row>
    <row r="599" customFormat="1" s="1">
      <c r="B599" s="349" t="n">
        <v>587</v>
      </c>
      <c r="C599" s="238" t="n"/>
      <c r="D599" s="239" t="n"/>
      <c r="E599" s="240" t="n"/>
      <c r="F599" s="241" t="n"/>
      <c r="G599" s="242" t="n"/>
      <c r="H599" s="242" t="n"/>
      <c r="K599" s="568" t="n"/>
    </row>
    <row r="600" customFormat="1" s="1">
      <c r="B600" s="349" t="n">
        <v>588</v>
      </c>
      <c r="C600" s="238" t="n"/>
      <c r="D600" s="239" t="n"/>
      <c r="E600" s="240" t="n"/>
      <c r="F600" s="241" t="n"/>
      <c r="G600" s="242" t="n"/>
      <c r="H600" s="242" t="n"/>
      <c r="K600" s="568" t="n"/>
    </row>
    <row r="601" customFormat="1" s="1">
      <c r="B601" s="349" t="n">
        <v>589</v>
      </c>
      <c r="C601" s="238" t="n"/>
      <c r="D601" s="239" t="n"/>
      <c r="E601" s="240" t="n"/>
      <c r="F601" s="241" t="n"/>
      <c r="G601" s="242" t="n"/>
      <c r="H601" s="242" t="n"/>
      <c r="K601" s="568" t="n"/>
    </row>
    <row r="602" customFormat="1" s="1">
      <c r="B602" s="349" t="n">
        <v>590</v>
      </c>
      <c r="C602" s="238" t="n"/>
      <c r="D602" s="239" t="n"/>
      <c r="E602" s="240" t="n"/>
      <c r="F602" s="241" t="n"/>
      <c r="G602" s="242" t="n"/>
      <c r="H602" s="242" t="n"/>
      <c r="K602" s="568" t="n"/>
    </row>
    <row r="603" customFormat="1" s="1">
      <c r="B603" s="349" t="n">
        <v>591</v>
      </c>
      <c r="C603" s="238" t="n"/>
      <c r="D603" s="239" t="n"/>
      <c r="E603" s="240" t="n"/>
      <c r="F603" s="241" t="n"/>
      <c r="G603" s="242" t="n"/>
      <c r="H603" s="242" t="n"/>
      <c r="K603" s="568" t="n"/>
    </row>
    <row r="604" customFormat="1" s="1">
      <c r="B604" s="349" t="n">
        <v>592</v>
      </c>
      <c r="C604" s="238" t="n"/>
      <c r="D604" s="239" t="n"/>
      <c r="E604" s="240" t="n"/>
      <c r="F604" s="241" t="n"/>
      <c r="G604" s="242" t="n"/>
      <c r="H604" s="242" t="n"/>
      <c r="K604" s="568" t="n"/>
    </row>
    <row r="605" customFormat="1" s="1">
      <c r="B605" s="349" t="n">
        <v>593</v>
      </c>
      <c r="C605" s="238" t="n"/>
      <c r="D605" s="239" t="n"/>
      <c r="E605" s="240" t="n"/>
      <c r="F605" s="241" t="n"/>
      <c r="G605" s="242" t="n"/>
      <c r="H605" s="242" t="n"/>
      <c r="K605" s="568" t="n"/>
    </row>
    <row r="606" customFormat="1" s="1">
      <c r="B606" s="349" t="n">
        <v>594</v>
      </c>
      <c r="C606" s="238" t="n"/>
      <c r="D606" s="239" t="n"/>
      <c r="E606" s="240" t="n"/>
      <c r="F606" s="241" t="n"/>
      <c r="G606" s="242" t="n"/>
      <c r="H606" s="242" t="n"/>
      <c r="K606" s="568" t="n"/>
    </row>
    <row r="607" customFormat="1" s="1">
      <c r="B607" s="349" t="n">
        <v>595</v>
      </c>
      <c r="C607" s="238" t="n"/>
      <c r="D607" s="239" t="n"/>
      <c r="E607" s="240" t="n"/>
      <c r="F607" s="241" t="n"/>
      <c r="G607" s="242" t="n"/>
      <c r="H607" s="242" t="n"/>
      <c r="K607" s="568" t="n"/>
    </row>
    <row r="608" customFormat="1" s="1">
      <c r="B608" s="349" t="n">
        <v>596</v>
      </c>
      <c r="C608" s="238" t="n"/>
      <c r="D608" s="239" t="n"/>
      <c r="E608" s="240" t="n"/>
      <c r="F608" s="241" t="n"/>
      <c r="G608" s="242" t="n"/>
      <c r="H608" s="242" t="n"/>
      <c r="K608" s="568" t="n"/>
    </row>
    <row r="609" customFormat="1" s="1">
      <c r="B609" s="349" t="n">
        <v>597</v>
      </c>
      <c r="C609" s="238" t="n"/>
      <c r="D609" s="239" t="n"/>
      <c r="E609" s="240" t="n"/>
      <c r="F609" s="241" t="n"/>
      <c r="G609" s="242" t="n"/>
      <c r="H609" s="242" t="n"/>
      <c r="K609" s="568" t="n"/>
    </row>
    <row r="610" customFormat="1" s="1">
      <c r="B610" s="349" t="n">
        <v>598</v>
      </c>
      <c r="C610" s="238" t="n"/>
      <c r="D610" s="239" t="n"/>
      <c r="E610" s="240" t="n"/>
      <c r="F610" s="241" t="n"/>
      <c r="G610" s="242" t="n"/>
      <c r="H610" s="242" t="n"/>
      <c r="K610" s="568" t="n"/>
    </row>
    <row r="611" customFormat="1" s="1">
      <c r="B611" s="349" t="n">
        <v>599</v>
      </c>
      <c r="C611" s="238" t="n"/>
      <c r="D611" s="239" t="n"/>
      <c r="E611" s="240" t="n"/>
      <c r="F611" s="241" t="n"/>
      <c r="G611" s="242" t="n"/>
      <c r="H611" s="242" t="n"/>
      <c r="K611" s="568" t="n"/>
    </row>
    <row r="612" customFormat="1" s="1">
      <c r="B612" s="349" t="n">
        <v>600</v>
      </c>
      <c r="C612" s="238" t="n"/>
      <c r="D612" s="239" t="n"/>
      <c r="E612" s="240" t="n"/>
      <c r="F612" s="241" t="n"/>
      <c r="G612" s="242" t="n"/>
      <c r="H612" s="242" t="n"/>
      <c r="K612" s="568" t="n"/>
    </row>
    <row r="613" customFormat="1" s="1">
      <c r="B613" s="349" t="n">
        <v>601</v>
      </c>
      <c r="C613" s="238" t="n"/>
      <c r="D613" s="239" t="n"/>
      <c r="E613" s="240" t="n"/>
      <c r="F613" s="241" t="n"/>
      <c r="G613" s="242" t="n"/>
      <c r="H613" s="242" t="n"/>
      <c r="K613" s="568" t="n"/>
    </row>
    <row r="614" customFormat="1" s="1">
      <c r="B614" s="349" t="n">
        <v>602</v>
      </c>
      <c r="C614" s="238" t="n"/>
      <c r="D614" s="239" t="n"/>
      <c r="E614" s="240" t="n"/>
      <c r="F614" s="241" t="n"/>
      <c r="G614" s="242" t="n"/>
      <c r="H614" s="242" t="n"/>
      <c r="K614" s="568" t="n"/>
    </row>
    <row r="615" customFormat="1" s="1">
      <c r="B615" s="349" t="n">
        <v>603</v>
      </c>
      <c r="C615" s="238" t="n"/>
      <c r="D615" s="239" t="n"/>
      <c r="E615" s="240" t="n"/>
      <c r="F615" s="241" t="n"/>
      <c r="G615" s="242" t="n"/>
      <c r="H615" s="242" t="n"/>
      <c r="K615" s="568" t="n"/>
    </row>
    <row r="616" customFormat="1" s="1">
      <c r="B616" s="349" t="n">
        <v>604</v>
      </c>
      <c r="C616" s="238" t="n"/>
      <c r="D616" s="239" t="n"/>
      <c r="E616" s="240" t="n"/>
      <c r="F616" s="241" t="n"/>
      <c r="G616" s="242" t="n"/>
      <c r="H616" s="242" t="n"/>
      <c r="K616" s="568" t="n"/>
    </row>
    <row r="617" customFormat="1" s="1">
      <c r="B617" s="349" t="n">
        <v>605</v>
      </c>
      <c r="C617" s="238" t="n"/>
      <c r="D617" s="239" t="n"/>
      <c r="E617" s="240" t="n"/>
      <c r="F617" s="241" t="n"/>
      <c r="G617" s="242" t="n"/>
      <c r="H617" s="242" t="n"/>
      <c r="K617" s="568" t="n"/>
    </row>
    <row r="618" customFormat="1" s="1">
      <c r="B618" s="349" t="n">
        <v>606</v>
      </c>
      <c r="C618" s="238" t="n"/>
      <c r="D618" s="239" t="n"/>
      <c r="E618" s="240" t="n"/>
      <c r="F618" s="241" t="n"/>
      <c r="G618" s="242" t="n"/>
      <c r="H618" s="242" t="n"/>
      <c r="K618" s="568" t="n"/>
    </row>
    <row r="619" customFormat="1" s="1">
      <c r="B619" s="349" t="n">
        <v>607</v>
      </c>
      <c r="C619" s="238" t="n"/>
      <c r="D619" s="239" t="n"/>
      <c r="E619" s="240" t="n"/>
      <c r="F619" s="241" t="n"/>
      <c r="G619" s="242" t="n"/>
      <c r="H619" s="242" t="n"/>
      <c r="K619" s="568" t="n"/>
    </row>
    <row r="620" customFormat="1" s="1">
      <c r="B620" s="349" t="n">
        <v>608</v>
      </c>
      <c r="C620" s="238" t="n"/>
      <c r="D620" s="239" t="n"/>
      <c r="E620" s="240" t="n"/>
      <c r="F620" s="241" t="n"/>
      <c r="G620" s="242" t="n"/>
      <c r="H620" s="242" t="n"/>
      <c r="K620" s="568" t="n"/>
    </row>
    <row r="621" customFormat="1" s="1">
      <c r="B621" s="349" t="n">
        <v>609</v>
      </c>
      <c r="C621" s="238" t="n"/>
      <c r="D621" s="239" t="n"/>
      <c r="E621" s="240" t="n"/>
      <c r="F621" s="241" t="n"/>
      <c r="G621" s="242" t="n"/>
      <c r="H621" s="242" t="n"/>
      <c r="K621" s="568" t="n"/>
    </row>
    <row r="622" customFormat="1" s="1">
      <c r="B622" s="349" t="n">
        <v>610</v>
      </c>
      <c r="C622" s="238" t="n"/>
      <c r="D622" s="239" t="n"/>
      <c r="E622" s="240" t="n"/>
      <c r="F622" s="241" t="n"/>
      <c r="G622" s="242" t="n"/>
      <c r="H622" s="242" t="n"/>
      <c r="K622" s="568" t="n"/>
    </row>
    <row r="623" customFormat="1" s="1">
      <c r="B623" s="349" t="n">
        <v>611</v>
      </c>
      <c r="C623" s="238" t="n"/>
      <c r="D623" s="239" t="n"/>
      <c r="E623" s="240" t="n"/>
      <c r="F623" s="241" t="n"/>
      <c r="G623" s="242" t="n"/>
      <c r="H623" s="242" t="n"/>
      <c r="K623" s="568" t="n"/>
    </row>
    <row r="624" customFormat="1" s="1">
      <c r="B624" s="349" t="n">
        <v>612</v>
      </c>
      <c r="C624" s="238" t="n"/>
      <c r="D624" s="239" t="n"/>
      <c r="E624" s="240" t="n"/>
      <c r="F624" s="241" t="n"/>
      <c r="G624" s="242" t="n"/>
      <c r="H624" s="242" t="n"/>
      <c r="K624" s="568" t="n"/>
    </row>
    <row r="625" customFormat="1" s="1">
      <c r="B625" s="349" t="n">
        <v>613</v>
      </c>
      <c r="C625" s="238" t="n"/>
      <c r="D625" s="239" t="n"/>
      <c r="E625" s="240" t="n"/>
      <c r="F625" s="241" t="n"/>
      <c r="G625" s="242" t="n"/>
      <c r="H625" s="242" t="n"/>
      <c r="K625" s="568" t="n"/>
    </row>
    <row r="626" customFormat="1" s="1">
      <c r="B626" s="349" t="n">
        <v>614</v>
      </c>
      <c r="C626" s="238" t="n"/>
      <c r="D626" s="239" t="n"/>
      <c r="E626" s="240" t="n"/>
      <c r="F626" s="241" t="n"/>
      <c r="G626" s="242" t="n"/>
      <c r="H626" s="242" t="n"/>
      <c r="K626" s="568" t="n"/>
    </row>
    <row r="627" customFormat="1" s="1">
      <c r="B627" s="349" t="n">
        <v>615</v>
      </c>
      <c r="C627" s="238" t="n"/>
      <c r="D627" s="239" t="n"/>
      <c r="E627" s="240" t="n"/>
      <c r="F627" s="241" t="n"/>
      <c r="G627" s="242" t="n"/>
      <c r="H627" s="242" t="n"/>
      <c r="K627" s="568" t="n"/>
    </row>
    <row r="628" customFormat="1" s="1">
      <c r="B628" s="349" t="n">
        <v>616</v>
      </c>
      <c r="C628" s="238" t="n"/>
      <c r="D628" s="239" t="n"/>
      <c r="E628" s="240" t="n"/>
      <c r="F628" s="241" t="n"/>
      <c r="G628" s="242" t="n"/>
      <c r="H628" s="242" t="n"/>
      <c r="K628" s="568" t="n"/>
    </row>
    <row r="629" customFormat="1" s="1">
      <c r="B629" s="349" t="n">
        <v>617</v>
      </c>
      <c r="C629" s="238" t="n"/>
      <c r="D629" s="239" t="n"/>
      <c r="E629" s="240" t="n"/>
      <c r="F629" s="241" t="n"/>
      <c r="G629" s="242" t="n"/>
      <c r="H629" s="242" t="n"/>
      <c r="K629" s="568" t="n"/>
    </row>
    <row r="630" customFormat="1" s="1">
      <c r="B630" s="349" t="n">
        <v>618</v>
      </c>
      <c r="C630" s="238" t="n"/>
      <c r="D630" s="239" t="n"/>
      <c r="E630" s="240" t="n"/>
      <c r="F630" s="241" t="n"/>
      <c r="G630" s="242" t="n"/>
      <c r="H630" s="242" t="n"/>
      <c r="K630" s="568" t="n"/>
    </row>
    <row r="631" customFormat="1" s="1">
      <c r="B631" s="349" t="n">
        <v>619</v>
      </c>
      <c r="C631" s="238" t="n"/>
      <c r="D631" s="239" t="n"/>
      <c r="E631" s="240" t="n"/>
      <c r="F631" s="241" t="n"/>
      <c r="G631" s="242" t="n"/>
      <c r="H631" s="242" t="n"/>
      <c r="K631" s="568" t="n"/>
    </row>
    <row r="632" customFormat="1" s="1">
      <c r="B632" s="349" t="n">
        <v>620</v>
      </c>
      <c r="C632" s="238" t="n"/>
      <c r="D632" s="239" t="n"/>
      <c r="E632" s="240" t="n"/>
      <c r="F632" s="241" t="n"/>
      <c r="G632" s="242" t="n"/>
      <c r="H632" s="242" t="n"/>
      <c r="K632" s="568" t="n"/>
    </row>
    <row r="633" customFormat="1" s="1">
      <c r="B633" s="349" t="n">
        <v>621</v>
      </c>
      <c r="C633" s="238" t="n"/>
      <c r="D633" s="239" t="n"/>
      <c r="E633" s="240" t="n"/>
      <c r="F633" s="241" t="n"/>
      <c r="G633" s="242" t="n"/>
      <c r="H633" s="242" t="n"/>
      <c r="K633" s="568" t="n"/>
    </row>
    <row r="634" customFormat="1" s="1">
      <c r="B634" s="349" t="n">
        <v>622</v>
      </c>
      <c r="C634" s="238" t="n"/>
      <c r="D634" s="239" t="n"/>
      <c r="E634" s="240" t="n"/>
      <c r="F634" s="241" t="n"/>
      <c r="G634" s="242" t="n"/>
      <c r="H634" s="242" t="n"/>
      <c r="K634" s="568" t="n"/>
    </row>
    <row r="635" customFormat="1" s="1">
      <c r="B635" s="349" t="n">
        <v>623</v>
      </c>
      <c r="C635" s="238" t="n"/>
      <c r="D635" s="239" t="n"/>
      <c r="E635" s="240" t="n"/>
      <c r="F635" s="241" t="n"/>
      <c r="G635" s="242" t="n"/>
      <c r="H635" s="242" t="n"/>
      <c r="K635" s="568" t="n"/>
    </row>
    <row r="636" customFormat="1" s="1">
      <c r="B636" s="349" t="n">
        <v>624</v>
      </c>
      <c r="C636" s="238" t="n"/>
      <c r="D636" s="239" t="n"/>
      <c r="E636" s="240" t="n"/>
      <c r="F636" s="241" t="n"/>
      <c r="G636" s="242" t="n"/>
      <c r="H636" s="242" t="n"/>
      <c r="K636" s="568" t="n"/>
    </row>
    <row r="637" customFormat="1" s="1">
      <c r="B637" s="349" t="n">
        <v>625</v>
      </c>
      <c r="C637" s="238" t="n"/>
      <c r="D637" s="239" t="n"/>
      <c r="E637" s="240" t="n"/>
      <c r="F637" s="241" t="n"/>
      <c r="G637" s="242" t="n"/>
      <c r="H637" s="242" t="n"/>
      <c r="K637" s="568" t="n"/>
    </row>
    <row r="638" customFormat="1" s="1">
      <c r="B638" s="349" t="n">
        <v>626</v>
      </c>
      <c r="C638" s="238" t="n"/>
      <c r="D638" s="239" t="n"/>
      <c r="E638" s="240" t="n"/>
      <c r="F638" s="241" t="n"/>
      <c r="G638" s="242" t="n"/>
      <c r="H638" s="242" t="n"/>
      <c r="K638" s="568" t="n"/>
    </row>
    <row r="639" customFormat="1" s="1">
      <c r="B639" s="349" t="n">
        <v>627</v>
      </c>
      <c r="C639" s="238" t="n"/>
      <c r="D639" s="239" t="n"/>
      <c r="E639" s="240" t="n"/>
      <c r="F639" s="241" t="n"/>
      <c r="G639" s="242" t="n"/>
      <c r="H639" s="242" t="n"/>
      <c r="K639" s="568" t="n"/>
    </row>
    <row r="640" customFormat="1" s="1">
      <c r="B640" s="349" t="n">
        <v>628</v>
      </c>
      <c r="C640" s="238" t="n"/>
      <c r="D640" s="239" t="n"/>
      <c r="E640" s="240" t="n"/>
      <c r="F640" s="241" t="n"/>
      <c r="G640" s="242" t="n"/>
      <c r="H640" s="242" t="n"/>
      <c r="K640" s="568" t="n"/>
    </row>
    <row r="641" customFormat="1" s="1">
      <c r="B641" s="349" t="n">
        <v>629</v>
      </c>
      <c r="C641" s="238" t="n"/>
      <c r="D641" s="239" t="n"/>
      <c r="E641" s="240" t="n"/>
      <c r="F641" s="241" t="n"/>
      <c r="G641" s="242" t="n"/>
      <c r="H641" s="242" t="n"/>
      <c r="K641" s="568" t="n"/>
    </row>
    <row r="642" customFormat="1" s="1">
      <c r="B642" s="349" t="n">
        <v>630</v>
      </c>
      <c r="C642" s="238" t="n"/>
      <c r="D642" s="239" t="n"/>
      <c r="E642" s="240" t="n"/>
      <c r="F642" s="241" t="n"/>
      <c r="G642" s="242" t="n"/>
      <c r="H642" s="242" t="n"/>
      <c r="K642" s="568" t="n"/>
    </row>
    <row r="643" customFormat="1" s="1">
      <c r="B643" s="349" t="n">
        <v>631</v>
      </c>
      <c r="C643" s="238" t="n"/>
      <c r="D643" s="239" t="n"/>
      <c r="E643" s="240" t="n"/>
      <c r="F643" s="241" t="n"/>
      <c r="G643" s="242" t="n"/>
      <c r="H643" s="242" t="n"/>
      <c r="K643" s="568" t="n"/>
    </row>
    <row r="644" customFormat="1" s="1">
      <c r="B644" s="349" t="n">
        <v>632</v>
      </c>
      <c r="C644" s="238" t="n"/>
      <c r="D644" s="239" t="n"/>
      <c r="E644" s="240" t="n"/>
      <c r="F644" s="241" t="n"/>
      <c r="G644" s="242" t="n"/>
      <c r="H644" s="242" t="n"/>
      <c r="K644" s="568" t="n"/>
    </row>
    <row r="645" customFormat="1" s="1">
      <c r="B645" s="349" t="n">
        <v>633</v>
      </c>
      <c r="C645" s="238" t="n"/>
      <c r="D645" s="239" t="n"/>
      <c r="E645" s="240" t="n"/>
      <c r="F645" s="241" t="n"/>
      <c r="G645" s="242" t="n"/>
      <c r="H645" s="242" t="n"/>
      <c r="K645" s="568" t="n"/>
    </row>
    <row r="646" customFormat="1" s="1">
      <c r="B646" s="349" t="n">
        <v>634</v>
      </c>
      <c r="C646" s="238" t="n"/>
      <c r="D646" s="239" t="n"/>
      <c r="E646" s="240" t="n"/>
      <c r="F646" s="241" t="n"/>
      <c r="G646" s="242" t="n"/>
      <c r="H646" s="242" t="n"/>
      <c r="K646" s="568" t="n"/>
    </row>
    <row r="647" customFormat="1" s="1">
      <c r="B647" s="349" t="n">
        <v>635</v>
      </c>
      <c r="C647" s="238" t="n"/>
      <c r="D647" s="239" t="n"/>
      <c r="E647" s="240" t="n"/>
      <c r="F647" s="241" t="n"/>
      <c r="G647" s="242" t="n"/>
      <c r="H647" s="242" t="n"/>
      <c r="K647" s="568" t="n"/>
    </row>
    <row r="648" customFormat="1" s="1">
      <c r="B648" s="349" t="n">
        <v>636</v>
      </c>
      <c r="C648" s="238" t="n"/>
      <c r="D648" s="239" t="n"/>
      <c r="E648" s="240" t="n"/>
      <c r="F648" s="241" t="n"/>
      <c r="G648" s="242" t="n"/>
      <c r="H648" s="242" t="n"/>
      <c r="K648" s="568" t="n"/>
    </row>
    <row r="649" customFormat="1" s="1">
      <c r="B649" s="349" t="n">
        <v>637</v>
      </c>
      <c r="C649" s="238" t="n"/>
      <c r="D649" s="239" t="n"/>
      <c r="E649" s="240" t="n"/>
      <c r="F649" s="241" t="n"/>
      <c r="G649" s="242" t="n"/>
      <c r="H649" s="242" t="n"/>
      <c r="K649" s="568" t="n"/>
    </row>
    <row r="650" customFormat="1" s="1">
      <c r="B650" s="349" t="n">
        <v>638</v>
      </c>
      <c r="C650" s="238" t="n"/>
      <c r="D650" s="239" t="n"/>
      <c r="E650" s="240" t="n"/>
      <c r="F650" s="241" t="n"/>
      <c r="G650" s="242" t="n"/>
      <c r="H650" s="242" t="n"/>
      <c r="K650" s="568" t="n"/>
    </row>
    <row r="651" customFormat="1" s="1">
      <c r="B651" s="349" t="n">
        <v>639</v>
      </c>
      <c r="C651" s="238" t="n"/>
      <c r="D651" s="239" t="n"/>
      <c r="E651" s="240" t="n"/>
      <c r="F651" s="241" t="n"/>
      <c r="G651" s="242" t="n"/>
      <c r="H651" s="242" t="n"/>
      <c r="K651" s="568" t="n"/>
    </row>
    <row r="652" customFormat="1" s="1">
      <c r="B652" s="349" t="n">
        <v>640</v>
      </c>
      <c r="C652" s="238" t="n"/>
      <c r="D652" s="239" t="n"/>
      <c r="E652" s="240" t="n"/>
      <c r="F652" s="241" t="n"/>
      <c r="G652" s="242" t="n"/>
      <c r="H652" s="242" t="n"/>
      <c r="K652" s="568" t="n"/>
    </row>
    <row r="653" customFormat="1" s="1">
      <c r="B653" s="349" t="n">
        <v>641</v>
      </c>
      <c r="C653" s="238" t="n"/>
      <c r="D653" s="239" t="n"/>
      <c r="E653" s="240" t="n"/>
      <c r="F653" s="241" t="n"/>
      <c r="G653" s="242" t="n"/>
      <c r="H653" s="242" t="n"/>
      <c r="K653" s="568" t="n"/>
    </row>
    <row r="654" customFormat="1" s="1">
      <c r="B654" s="349" t="n">
        <v>642</v>
      </c>
      <c r="C654" s="238" t="n"/>
      <c r="D654" s="239" t="n"/>
      <c r="E654" s="240" t="n"/>
      <c r="F654" s="241" t="n"/>
      <c r="G654" s="242" t="n"/>
      <c r="H654" s="242" t="n"/>
      <c r="K654" s="568" t="n"/>
    </row>
    <row r="655" customFormat="1" s="1">
      <c r="B655" s="349" t="n">
        <v>643</v>
      </c>
      <c r="C655" s="238" t="n"/>
      <c r="D655" s="239" t="n"/>
      <c r="E655" s="240" t="n"/>
      <c r="F655" s="241" t="n"/>
      <c r="G655" s="242" t="n"/>
      <c r="H655" s="242" t="n"/>
      <c r="K655" s="568" t="n"/>
    </row>
    <row r="656" customFormat="1" s="1">
      <c r="B656" s="349" t="n">
        <v>644</v>
      </c>
      <c r="C656" s="238" t="n"/>
      <c r="D656" s="239" t="n"/>
      <c r="E656" s="240" t="n"/>
      <c r="F656" s="241" t="n"/>
      <c r="G656" s="242" t="n"/>
      <c r="H656" s="242" t="n"/>
      <c r="K656" s="568" t="n"/>
    </row>
    <row r="657" customFormat="1" s="1">
      <c r="B657" s="349" t="n">
        <v>645</v>
      </c>
      <c r="C657" s="238" t="n"/>
      <c r="D657" s="239" t="n"/>
      <c r="E657" s="240" t="n"/>
      <c r="F657" s="241" t="n"/>
      <c r="G657" s="242" t="n"/>
      <c r="H657" s="242" t="n"/>
      <c r="K657" s="568" t="n"/>
    </row>
    <row r="658" customFormat="1" s="1">
      <c r="B658" s="349" t="n">
        <v>646</v>
      </c>
      <c r="C658" s="238" t="n"/>
      <c r="D658" s="239" t="n"/>
      <c r="E658" s="240" t="n"/>
      <c r="F658" s="241" t="n"/>
      <c r="G658" s="242" t="n"/>
      <c r="H658" s="242" t="n"/>
      <c r="K658" s="568" t="n"/>
    </row>
    <row r="659" customFormat="1" s="1">
      <c r="B659" s="349" t="n">
        <v>647</v>
      </c>
      <c r="C659" s="238" t="n"/>
      <c r="D659" s="239" t="n"/>
      <c r="E659" s="240" t="n"/>
      <c r="F659" s="241" t="n"/>
      <c r="G659" s="242" t="n"/>
      <c r="H659" s="242" t="n"/>
      <c r="K659" s="568" t="n"/>
    </row>
    <row r="660" customFormat="1" s="1">
      <c r="B660" s="349" t="n">
        <v>648</v>
      </c>
      <c r="C660" s="238" t="n"/>
      <c r="D660" s="239" t="n"/>
      <c r="E660" s="240" t="n"/>
      <c r="F660" s="241" t="n"/>
      <c r="G660" s="242" t="n"/>
      <c r="H660" s="242" t="n"/>
      <c r="K660" s="568" t="n"/>
    </row>
    <row r="661" customFormat="1" s="1">
      <c r="B661" s="349" t="n">
        <v>649</v>
      </c>
      <c r="C661" s="238" t="n"/>
      <c r="D661" s="239" t="n"/>
      <c r="E661" s="240" t="n"/>
      <c r="F661" s="241" t="n"/>
      <c r="G661" s="242" t="n"/>
      <c r="H661" s="242" t="n"/>
      <c r="K661" s="568" t="n"/>
    </row>
    <row r="662" customFormat="1" s="1">
      <c r="B662" s="349" t="n">
        <v>650</v>
      </c>
      <c r="C662" s="238" t="n"/>
      <c r="D662" s="239" t="n"/>
      <c r="E662" s="240" t="n"/>
      <c r="F662" s="241" t="n"/>
      <c r="G662" s="242" t="n"/>
      <c r="H662" s="242" t="n"/>
      <c r="K662" s="568" t="n"/>
    </row>
    <row r="663" customFormat="1" s="1">
      <c r="B663" s="349" t="n">
        <v>651</v>
      </c>
      <c r="C663" s="238" t="n"/>
      <c r="D663" s="239" t="n"/>
      <c r="E663" s="240" t="n"/>
      <c r="F663" s="241" t="n"/>
      <c r="G663" s="242" t="n"/>
      <c r="H663" s="242" t="n"/>
      <c r="K663" s="568" t="n"/>
    </row>
    <row r="664" customFormat="1" s="1">
      <c r="B664" s="349" t="n">
        <v>652</v>
      </c>
      <c r="C664" s="238" t="n"/>
      <c r="D664" s="239" t="n"/>
      <c r="E664" s="240" t="n"/>
      <c r="F664" s="241" t="n"/>
      <c r="G664" s="242" t="n"/>
      <c r="H664" s="242" t="n"/>
      <c r="K664" s="568" t="n"/>
    </row>
    <row r="665" customFormat="1" s="1">
      <c r="B665" s="349" t="n">
        <v>653</v>
      </c>
      <c r="C665" s="238" t="n"/>
      <c r="D665" s="239" t="n"/>
      <c r="E665" s="240" t="n"/>
      <c r="F665" s="241" t="n"/>
      <c r="G665" s="242" t="n"/>
      <c r="H665" s="242" t="n"/>
      <c r="K665" s="568" t="n"/>
    </row>
    <row r="666" customFormat="1" s="1">
      <c r="B666" s="349" t="n">
        <v>654</v>
      </c>
      <c r="C666" s="238" t="n"/>
      <c r="D666" s="239" t="n"/>
      <c r="E666" s="240" t="n"/>
      <c r="F666" s="241" t="n"/>
      <c r="G666" s="242" t="n"/>
      <c r="H666" s="242" t="n"/>
      <c r="K666" s="568" t="n"/>
    </row>
    <row r="667" customFormat="1" s="1">
      <c r="B667" s="349" t="n">
        <v>655</v>
      </c>
      <c r="C667" s="238" t="n"/>
      <c r="D667" s="239" t="n"/>
      <c r="E667" s="240" t="n"/>
      <c r="F667" s="241" t="n"/>
      <c r="G667" s="242" t="n"/>
      <c r="H667" s="242" t="n"/>
      <c r="K667" s="568" t="n"/>
    </row>
    <row r="668" customFormat="1" s="1">
      <c r="B668" s="349" t="n">
        <v>656</v>
      </c>
      <c r="C668" s="238" t="n"/>
      <c r="D668" s="239" t="n"/>
      <c r="E668" s="240" t="n"/>
      <c r="F668" s="241" t="n"/>
      <c r="G668" s="242" t="n"/>
      <c r="H668" s="242" t="n"/>
      <c r="K668" s="568" t="n"/>
    </row>
    <row r="669" customFormat="1" s="1">
      <c r="B669" s="349" t="n">
        <v>657</v>
      </c>
      <c r="C669" s="238" t="n"/>
      <c r="D669" s="239" t="n"/>
      <c r="E669" s="240" t="n"/>
      <c r="F669" s="241" t="n"/>
      <c r="G669" s="242" t="n"/>
      <c r="H669" s="242" t="n"/>
      <c r="K669" s="568" t="n"/>
    </row>
    <row r="670" customFormat="1" s="1">
      <c r="B670" s="349" t="n">
        <v>658</v>
      </c>
      <c r="C670" s="238" t="n"/>
      <c r="D670" s="239" t="n"/>
      <c r="E670" s="240" t="n"/>
      <c r="F670" s="241" t="n"/>
      <c r="G670" s="242" t="n"/>
      <c r="H670" s="242" t="n"/>
      <c r="K670" s="568" t="n"/>
    </row>
    <row r="671" customFormat="1" s="1">
      <c r="B671" s="349" t="n">
        <v>659</v>
      </c>
      <c r="C671" s="238" t="n"/>
      <c r="D671" s="239" t="n"/>
      <c r="E671" s="240" t="n"/>
      <c r="F671" s="241" t="n"/>
      <c r="G671" s="242" t="n"/>
      <c r="H671" s="242" t="n"/>
      <c r="K671" s="568" t="n"/>
    </row>
    <row r="672" customFormat="1" s="1">
      <c r="B672" s="349" t="n">
        <v>660</v>
      </c>
      <c r="C672" s="238" t="n"/>
      <c r="D672" s="239" t="n"/>
      <c r="E672" s="240" t="n"/>
      <c r="F672" s="241" t="n"/>
      <c r="G672" s="242" t="n"/>
      <c r="H672" s="242" t="n"/>
      <c r="K672" s="568" t="n"/>
    </row>
    <row r="673" customFormat="1" s="1">
      <c r="B673" s="349" t="n">
        <v>661</v>
      </c>
      <c r="C673" s="238" t="n"/>
      <c r="D673" s="239" t="n"/>
      <c r="E673" s="240" t="n"/>
      <c r="F673" s="241" t="n"/>
      <c r="G673" s="242" t="n"/>
      <c r="H673" s="242" t="n"/>
      <c r="K673" s="568" t="n"/>
    </row>
    <row r="674" customFormat="1" s="1">
      <c r="B674" s="349" t="n">
        <v>662</v>
      </c>
      <c r="C674" s="238" t="n"/>
      <c r="D674" s="239" t="n"/>
      <c r="E674" s="240" t="n"/>
      <c r="F674" s="241" t="n"/>
      <c r="G674" s="242" t="n"/>
      <c r="H674" s="242" t="n"/>
      <c r="K674" s="568" t="n"/>
    </row>
    <row r="675" customFormat="1" s="1">
      <c r="B675" s="349" t="n">
        <v>663</v>
      </c>
      <c r="C675" s="238" t="n"/>
      <c r="D675" s="239" t="n"/>
      <c r="E675" s="240" t="n"/>
      <c r="F675" s="241" t="n"/>
      <c r="G675" s="242" t="n"/>
      <c r="H675" s="242" t="n"/>
      <c r="K675" s="568" t="n"/>
    </row>
    <row r="676" customFormat="1" s="1">
      <c r="B676" s="349" t="n">
        <v>664</v>
      </c>
      <c r="C676" s="238" t="n"/>
      <c r="D676" s="239" t="n"/>
      <c r="E676" s="240" t="n"/>
      <c r="F676" s="241" t="n"/>
      <c r="G676" s="242" t="n"/>
      <c r="H676" s="242" t="n"/>
      <c r="K676" s="568" t="n"/>
    </row>
    <row r="677" customFormat="1" s="1">
      <c r="B677" s="349" t="n">
        <v>665</v>
      </c>
      <c r="C677" s="238" t="n"/>
      <c r="D677" s="239" t="n"/>
      <c r="E677" s="240" t="n"/>
      <c r="F677" s="241" t="n"/>
      <c r="G677" s="242" t="n"/>
      <c r="H677" s="242" t="n"/>
      <c r="K677" s="568" t="n"/>
    </row>
    <row r="678" customFormat="1" s="1">
      <c r="B678" s="349" t="n">
        <v>666</v>
      </c>
      <c r="C678" s="238" t="n"/>
      <c r="D678" s="239" t="n"/>
      <c r="E678" s="240" t="n"/>
      <c r="F678" s="241" t="n"/>
      <c r="G678" s="242" t="n"/>
      <c r="H678" s="242" t="n"/>
      <c r="K678" s="568" t="n"/>
    </row>
    <row r="679" customFormat="1" s="1">
      <c r="B679" s="349" t="n">
        <v>667</v>
      </c>
      <c r="C679" s="238" t="n"/>
      <c r="D679" s="239" t="n"/>
      <c r="E679" s="240" t="n"/>
      <c r="F679" s="241" t="n"/>
      <c r="G679" s="242" t="n"/>
      <c r="H679" s="242" t="n"/>
      <c r="K679" s="568" t="n"/>
    </row>
    <row r="680" customFormat="1" s="1">
      <c r="B680" s="349" t="n">
        <v>668</v>
      </c>
      <c r="C680" s="238" t="n"/>
      <c r="D680" s="239" t="n"/>
      <c r="E680" s="240" t="n"/>
      <c r="F680" s="241" t="n"/>
      <c r="G680" s="242" t="n"/>
      <c r="H680" s="242" t="n"/>
      <c r="K680" s="568" t="n"/>
    </row>
    <row r="681" customFormat="1" s="1">
      <c r="B681" s="349" t="n">
        <v>669</v>
      </c>
      <c r="C681" s="238" t="n"/>
      <c r="D681" s="239" t="n"/>
      <c r="E681" s="240" t="n"/>
      <c r="F681" s="241" t="n"/>
      <c r="G681" s="242" t="n"/>
      <c r="H681" s="242" t="n"/>
      <c r="K681" s="568" t="n"/>
    </row>
    <row r="682" customFormat="1" s="1">
      <c r="B682" s="349" t="n">
        <v>670</v>
      </c>
      <c r="C682" s="238" t="n"/>
      <c r="D682" s="239" t="n"/>
      <c r="E682" s="240" t="n"/>
      <c r="F682" s="241" t="n"/>
      <c r="G682" s="242" t="n"/>
      <c r="H682" s="242" t="n"/>
      <c r="K682" s="568" t="n"/>
    </row>
    <row r="683" customFormat="1" s="1">
      <c r="B683" s="349" t="n">
        <v>671</v>
      </c>
      <c r="C683" s="238" t="n"/>
      <c r="D683" s="239" t="n"/>
      <c r="E683" s="240" t="n"/>
      <c r="F683" s="241" t="n"/>
      <c r="G683" s="242" t="n"/>
      <c r="H683" s="242" t="n"/>
      <c r="K683" s="568" t="n"/>
    </row>
    <row r="684" customFormat="1" s="1">
      <c r="B684" s="349" t="n">
        <v>672</v>
      </c>
      <c r="C684" s="238" t="n"/>
      <c r="D684" s="239" t="n"/>
      <c r="E684" s="240" t="n"/>
      <c r="F684" s="241" t="n"/>
      <c r="G684" s="242" t="n"/>
      <c r="H684" s="242" t="n"/>
      <c r="K684" s="568" t="n"/>
    </row>
    <row r="685" customFormat="1" s="1">
      <c r="B685" s="349" t="n">
        <v>673</v>
      </c>
      <c r="C685" s="238" t="n"/>
      <c r="D685" s="239" t="n"/>
      <c r="E685" s="240" t="n"/>
      <c r="F685" s="241" t="n"/>
      <c r="G685" s="242" t="n"/>
      <c r="H685" s="242" t="n"/>
      <c r="K685" s="568" t="n"/>
    </row>
    <row r="686" customFormat="1" s="1">
      <c r="B686" s="349" t="n">
        <v>674</v>
      </c>
      <c r="C686" s="238" t="n"/>
      <c r="D686" s="239" t="n"/>
      <c r="E686" s="240" t="n"/>
      <c r="F686" s="241" t="n"/>
      <c r="G686" s="242" t="n"/>
      <c r="H686" s="242" t="n"/>
      <c r="K686" s="568" t="n"/>
    </row>
    <row r="687" customFormat="1" s="1">
      <c r="B687" s="349" t="n">
        <v>675</v>
      </c>
      <c r="C687" s="238" t="n"/>
      <c r="D687" s="239" t="n"/>
      <c r="E687" s="240" t="n"/>
      <c r="F687" s="241" t="n"/>
      <c r="G687" s="242" t="n"/>
      <c r="H687" s="242" t="n"/>
      <c r="K687" s="568" t="n"/>
    </row>
    <row r="688" customFormat="1" s="1">
      <c r="B688" s="349" t="n">
        <v>676</v>
      </c>
      <c r="C688" s="238" t="n"/>
      <c r="D688" s="239" t="n"/>
      <c r="E688" s="240" t="n"/>
      <c r="F688" s="241" t="n"/>
      <c r="G688" s="242" t="n"/>
      <c r="H688" s="242" t="n"/>
      <c r="K688" s="568" t="n"/>
    </row>
    <row r="689" customFormat="1" s="1">
      <c r="B689" s="349" t="n">
        <v>677</v>
      </c>
      <c r="C689" s="238" t="n"/>
      <c r="D689" s="239" t="n"/>
      <c r="E689" s="240" t="n"/>
      <c r="F689" s="241" t="n"/>
      <c r="G689" s="242" t="n"/>
      <c r="H689" s="242" t="n"/>
      <c r="K689" s="568" t="n"/>
    </row>
    <row r="690" customFormat="1" s="1">
      <c r="B690" s="349" t="n">
        <v>678</v>
      </c>
      <c r="C690" s="238" t="n"/>
      <c r="D690" s="239" t="n"/>
      <c r="E690" s="240" t="n"/>
      <c r="F690" s="241" t="n"/>
      <c r="G690" s="242" t="n"/>
      <c r="H690" s="242" t="n"/>
      <c r="K690" s="568" t="n"/>
    </row>
    <row r="691" customFormat="1" s="1">
      <c r="B691" s="349" t="n">
        <v>679</v>
      </c>
      <c r="C691" s="238" t="n"/>
      <c r="D691" s="239" t="n"/>
      <c r="E691" s="240" t="n"/>
      <c r="F691" s="241" t="n"/>
      <c r="G691" s="242" t="n"/>
      <c r="H691" s="242" t="n"/>
      <c r="K691" s="568" t="n"/>
    </row>
    <row r="692" customFormat="1" s="1">
      <c r="B692" s="349" t="n">
        <v>680</v>
      </c>
      <c r="C692" s="238" t="n"/>
      <c r="D692" s="239" t="n"/>
      <c r="E692" s="240" t="n"/>
      <c r="F692" s="241" t="n"/>
      <c r="G692" s="242" t="n"/>
      <c r="H692" s="242" t="n"/>
      <c r="K692" s="568" t="n"/>
    </row>
    <row r="693" customFormat="1" s="1">
      <c r="B693" s="349" t="n">
        <v>681</v>
      </c>
      <c r="C693" s="238" t="n"/>
      <c r="D693" s="239" t="n"/>
      <c r="E693" s="240" t="n"/>
      <c r="F693" s="241" t="n"/>
      <c r="G693" s="242" t="n"/>
      <c r="H693" s="242" t="n"/>
      <c r="K693" s="568" t="n"/>
    </row>
    <row r="694" customFormat="1" s="1">
      <c r="B694" s="349" t="n">
        <v>682</v>
      </c>
      <c r="C694" s="238" t="n"/>
      <c r="D694" s="239" t="n"/>
      <c r="E694" s="240" t="n"/>
      <c r="F694" s="241" t="n"/>
      <c r="G694" s="242" t="n"/>
      <c r="H694" s="242" t="n"/>
      <c r="K694" s="568" t="n"/>
    </row>
    <row r="695" customFormat="1" s="1">
      <c r="B695" s="349" t="n">
        <v>683</v>
      </c>
      <c r="C695" s="238" t="n"/>
      <c r="D695" s="239" t="n"/>
      <c r="E695" s="240" t="n"/>
      <c r="F695" s="241" t="n"/>
      <c r="G695" s="242" t="n"/>
      <c r="H695" s="242" t="n"/>
      <c r="K695" s="568" t="n"/>
    </row>
    <row r="696" customFormat="1" s="1">
      <c r="B696" s="349" t="n">
        <v>684</v>
      </c>
      <c r="C696" s="238" t="n"/>
      <c r="D696" s="239" t="n"/>
      <c r="E696" s="240" t="n"/>
      <c r="F696" s="241" t="n"/>
      <c r="G696" s="242" t="n"/>
      <c r="H696" s="242" t="n"/>
      <c r="K696" s="568" t="n"/>
    </row>
    <row r="697" customFormat="1" s="1">
      <c r="B697" s="349" t="n">
        <v>685</v>
      </c>
      <c r="C697" s="238" t="n"/>
      <c r="D697" s="239" t="n"/>
      <c r="E697" s="240" t="n"/>
      <c r="F697" s="241" t="n"/>
      <c r="G697" s="242" t="n"/>
      <c r="H697" s="242" t="n"/>
      <c r="K697" s="568" t="n"/>
    </row>
    <row r="698" customFormat="1" s="1">
      <c r="B698" s="349" t="n">
        <v>686</v>
      </c>
      <c r="C698" s="238" t="n"/>
      <c r="D698" s="239" t="n"/>
      <c r="E698" s="240" t="n"/>
      <c r="F698" s="241" t="n"/>
      <c r="G698" s="242" t="n"/>
      <c r="H698" s="242" t="n"/>
      <c r="K698" s="568" t="n"/>
    </row>
    <row r="699" customFormat="1" s="1">
      <c r="B699" s="349" t="n">
        <v>687</v>
      </c>
      <c r="C699" s="238" t="n"/>
      <c r="D699" s="239" t="n"/>
      <c r="E699" s="240" t="n"/>
      <c r="F699" s="241" t="n"/>
      <c r="G699" s="242" t="n"/>
      <c r="H699" s="242" t="n"/>
      <c r="K699" s="568" t="n"/>
    </row>
    <row r="700" customFormat="1" s="1">
      <c r="B700" s="349" t="n">
        <v>688</v>
      </c>
      <c r="C700" s="238" t="n"/>
      <c r="D700" s="239" t="n"/>
      <c r="E700" s="240" t="n"/>
      <c r="F700" s="241" t="n"/>
      <c r="G700" s="242" t="n"/>
      <c r="H700" s="242" t="n"/>
      <c r="K700" s="568" t="n"/>
    </row>
    <row r="701" customFormat="1" s="1">
      <c r="B701" s="349" t="n">
        <v>689</v>
      </c>
      <c r="C701" s="238" t="n"/>
      <c r="D701" s="239" t="n"/>
      <c r="E701" s="240" t="n"/>
      <c r="F701" s="241" t="n"/>
      <c r="G701" s="242" t="n"/>
      <c r="H701" s="242" t="n"/>
      <c r="K701" s="568" t="n"/>
    </row>
    <row r="702" customFormat="1" s="1">
      <c r="B702" s="349" t="n">
        <v>690</v>
      </c>
      <c r="C702" s="238" t="n"/>
      <c r="D702" s="239" t="n"/>
      <c r="E702" s="240" t="n"/>
      <c r="F702" s="241" t="n"/>
      <c r="G702" s="242" t="n"/>
      <c r="H702" s="242" t="n"/>
      <c r="K702" s="568" t="n"/>
    </row>
    <row r="703" customFormat="1" s="1">
      <c r="B703" s="349" t="n">
        <v>691</v>
      </c>
      <c r="C703" s="238" t="n"/>
      <c r="D703" s="239" t="n"/>
      <c r="E703" s="240" t="n"/>
      <c r="F703" s="241" t="n"/>
      <c r="G703" s="242" t="n"/>
      <c r="H703" s="242" t="n"/>
      <c r="K703" s="568" t="n"/>
    </row>
    <row r="704" customFormat="1" s="1">
      <c r="B704" s="349" t="n">
        <v>692</v>
      </c>
      <c r="C704" s="238" t="n"/>
      <c r="D704" s="239" t="n"/>
      <c r="E704" s="240" t="n"/>
      <c r="F704" s="241" t="n"/>
      <c r="G704" s="242" t="n"/>
      <c r="H704" s="242" t="n"/>
      <c r="K704" s="568" t="n"/>
    </row>
    <row r="705" customFormat="1" s="1">
      <c r="B705" s="349" t="n">
        <v>693</v>
      </c>
      <c r="C705" s="238" t="n"/>
      <c r="D705" s="239" t="n"/>
      <c r="E705" s="240" t="n"/>
      <c r="F705" s="241" t="n"/>
      <c r="G705" s="242" t="n"/>
      <c r="H705" s="242" t="n"/>
      <c r="K705" s="568" t="n"/>
    </row>
    <row r="706" customFormat="1" s="1">
      <c r="B706" s="349" t="n">
        <v>694</v>
      </c>
      <c r="C706" s="238" t="n"/>
      <c r="D706" s="239" t="n"/>
      <c r="E706" s="240" t="n"/>
      <c r="F706" s="241" t="n"/>
      <c r="G706" s="242" t="n"/>
      <c r="H706" s="242" t="n"/>
      <c r="K706" s="568" t="n"/>
    </row>
    <row r="707" customFormat="1" s="1">
      <c r="B707" s="349" t="n">
        <v>695</v>
      </c>
      <c r="C707" s="238" t="n"/>
      <c r="D707" s="239" t="n"/>
      <c r="E707" s="240" t="n"/>
      <c r="F707" s="241" t="n"/>
      <c r="G707" s="242" t="n"/>
      <c r="H707" s="242" t="n"/>
      <c r="K707" s="568" t="n"/>
    </row>
    <row r="708" customFormat="1" s="1">
      <c r="B708" s="349" t="n">
        <v>696</v>
      </c>
      <c r="C708" s="238" t="n"/>
      <c r="D708" s="239" t="n"/>
      <c r="E708" s="240" t="n"/>
      <c r="F708" s="241" t="n"/>
      <c r="G708" s="242" t="n"/>
      <c r="H708" s="242" t="n"/>
      <c r="K708" s="568" t="n"/>
    </row>
    <row r="709" customFormat="1" s="1">
      <c r="B709" s="349" t="n">
        <v>697</v>
      </c>
      <c r="C709" s="238" t="n"/>
      <c r="D709" s="239" t="n"/>
      <c r="E709" s="240" t="n"/>
      <c r="F709" s="241" t="n"/>
      <c r="G709" s="242" t="n"/>
      <c r="H709" s="242" t="n"/>
      <c r="K709" s="568" t="n"/>
    </row>
    <row r="710" customFormat="1" s="1">
      <c r="B710" s="349" t="n">
        <v>698</v>
      </c>
      <c r="C710" s="238" t="n"/>
      <c r="D710" s="239" t="n"/>
      <c r="E710" s="240" t="n"/>
      <c r="F710" s="241" t="n"/>
      <c r="G710" s="242" t="n"/>
      <c r="H710" s="242" t="n"/>
      <c r="K710" s="568" t="n"/>
    </row>
    <row r="711" customFormat="1" s="1">
      <c r="B711" s="349" t="n">
        <v>699</v>
      </c>
      <c r="C711" s="238" t="n"/>
      <c r="D711" s="239" t="n"/>
      <c r="E711" s="240" t="n"/>
      <c r="F711" s="241" t="n"/>
      <c r="G711" s="242" t="n"/>
      <c r="H711" s="242" t="n"/>
      <c r="K711" s="568" t="n"/>
    </row>
    <row r="712" customFormat="1" s="1">
      <c r="B712" s="349" t="n">
        <v>700</v>
      </c>
      <c r="C712" s="238" t="n"/>
      <c r="D712" s="239" t="n"/>
      <c r="E712" s="240" t="n"/>
      <c r="F712" s="241" t="n"/>
      <c r="G712" s="242" t="n"/>
      <c r="H712" s="242" t="n"/>
      <c r="K712" s="568" t="n"/>
    </row>
    <row r="713" customFormat="1" s="1">
      <c r="B713" s="349" t="n">
        <v>701</v>
      </c>
      <c r="C713" s="238" t="n"/>
      <c r="D713" s="239" t="n"/>
      <c r="E713" s="240" t="n"/>
      <c r="F713" s="241" t="n"/>
      <c r="G713" s="242" t="n"/>
      <c r="H713" s="242" t="n"/>
      <c r="K713" s="568" t="n"/>
    </row>
    <row r="714" customFormat="1" s="1">
      <c r="B714" s="349" t="n">
        <v>702</v>
      </c>
      <c r="C714" s="238" t="n"/>
      <c r="D714" s="239" t="n"/>
      <c r="E714" s="240" t="n"/>
      <c r="F714" s="241" t="n"/>
      <c r="G714" s="242" t="n"/>
      <c r="H714" s="242" t="n"/>
      <c r="K714" s="568" t="n"/>
    </row>
    <row r="715" customFormat="1" s="1">
      <c r="B715" s="349" t="n">
        <v>703</v>
      </c>
      <c r="C715" s="238" t="n"/>
      <c r="D715" s="239" t="n"/>
      <c r="E715" s="240" t="n"/>
      <c r="F715" s="241" t="n"/>
      <c r="G715" s="242" t="n"/>
      <c r="H715" s="242" t="n"/>
      <c r="K715" s="568" t="n"/>
    </row>
    <row r="716" customFormat="1" s="1">
      <c r="B716" s="349" t="n">
        <v>704</v>
      </c>
      <c r="C716" s="238" t="n"/>
      <c r="D716" s="239" t="n"/>
      <c r="E716" s="240" t="n"/>
      <c r="F716" s="241" t="n"/>
      <c r="G716" s="242" t="n"/>
      <c r="H716" s="242" t="n"/>
      <c r="K716" s="568" t="n"/>
    </row>
    <row r="717" customFormat="1" s="1">
      <c r="B717" s="349" t="n">
        <v>705</v>
      </c>
      <c r="C717" s="238" t="n"/>
      <c r="D717" s="239" t="n"/>
      <c r="E717" s="240" t="n"/>
      <c r="F717" s="241" t="n"/>
      <c r="G717" s="242" t="n"/>
      <c r="H717" s="242" t="n"/>
      <c r="K717" s="568" t="n"/>
    </row>
    <row r="718" customFormat="1" s="1">
      <c r="B718" s="349" t="n">
        <v>706</v>
      </c>
      <c r="C718" s="238" t="n"/>
      <c r="D718" s="239" t="n"/>
      <c r="E718" s="240" t="n"/>
      <c r="F718" s="241" t="n"/>
      <c r="G718" s="242" t="n"/>
      <c r="H718" s="242" t="n"/>
      <c r="K718" s="568" t="n"/>
    </row>
    <row r="719" customFormat="1" s="1">
      <c r="B719" s="349" t="n">
        <v>707</v>
      </c>
      <c r="C719" s="238" t="n"/>
      <c r="D719" s="239" t="n"/>
      <c r="E719" s="240" t="n"/>
      <c r="F719" s="241" t="n"/>
      <c r="G719" s="242" t="n"/>
      <c r="H719" s="242" t="n"/>
      <c r="K719" s="568" t="n"/>
    </row>
    <row r="720" customFormat="1" s="1">
      <c r="B720" s="349" t="n">
        <v>708</v>
      </c>
      <c r="C720" s="238" t="n"/>
      <c r="D720" s="239" t="n"/>
      <c r="E720" s="240" t="n"/>
      <c r="F720" s="241" t="n"/>
      <c r="G720" s="242" t="n"/>
      <c r="H720" s="242" t="n"/>
      <c r="K720" s="568" t="n"/>
    </row>
    <row r="721" customFormat="1" s="1">
      <c r="B721" s="349" t="n">
        <v>709</v>
      </c>
      <c r="C721" s="238" t="n"/>
      <c r="D721" s="239" t="n"/>
      <c r="E721" s="240" t="n"/>
      <c r="F721" s="241" t="n"/>
      <c r="G721" s="242" t="n"/>
      <c r="H721" s="242" t="n"/>
      <c r="K721" s="568" t="n"/>
    </row>
    <row r="722" customFormat="1" s="1">
      <c r="B722" s="349" t="n">
        <v>710</v>
      </c>
      <c r="C722" s="238" t="n"/>
      <c r="D722" s="239" t="n"/>
      <c r="E722" s="240" t="n"/>
      <c r="F722" s="241" t="n"/>
      <c r="G722" s="242" t="n"/>
      <c r="H722" s="242" t="n"/>
      <c r="K722" s="568" t="n"/>
    </row>
    <row r="723" customFormat="1" s="1">
      <c r="B723" s="349" t="n">
        <v>711</v>
      </c>
      <c r="C723" s="238" t="n"/>
      <c r="D723" s="239" t="n"/>
      <c r="E723" s="240" t="n"/>
      <c r="F723" s="241" t="n"/>
      <c r="G723" s="242" t="n"/>
      <c r="H723" s="242" t="n"/>
      <c r="K723" s="568" t="n"/>
    </row>
    <row r="724" customFormat="1" s="1">
      <c r="B724" s="349" t="n">
        <v>712</v>
      </c>
      <c r="C724" s="238" t="n"/>
      <c r="D724" s="239" t="n"/>
      <c r="E724" s="240" t="n"/>
      <c r="F724" s="241" t="n"/>
      <c r="G724" s="242" t="n"/>
      <c r="H724" s="242" t="n"/>
      <c r="K724" s="568" t="n"/>
    </row>
    <row r="725" customFormat="1" s="1">
      <c r="B725" s="349" t="n">
        <v>713</v>
      </c>
      <c r="C725" s="238" t="n"/>
      <c r="D725" s="239" t="n"/>
      <c r="E725" s="240" t="n"/>
      <c r="F725" s="241" t="n"/>
      <c r="G725" s="242" t="n"/>
      <c r="H725" s="242" t="n"/>
      <c r="K725" s="568" t="n"/>
    </row>
    <row r="726" customFormat="1" s="1">
      <c r="B726" s="349" t="n">
        <v>714</v>
      </c>
      <c r="C726" s="238" t="n"/>
      <c r="D726" s="239" t="n"/>
      <c r="E726" s="240" t="n"/>
      <c r="F726" s="241" t="n"/>
      <c r="G726" s="242" t="n"/>
      <c r="H726" s="242" t="n"/>
      <c r="K726" s="568" t="n"/>
    </row>
    <row r="727" customFormat="1" s="1">
      <c r="B727" s="349" t="n">
        <v>715</v>
      </c>
      <c r="C727" s="238" t="n"/>
      <c r="D727" s="239" t="n"/>
      <c r="E727" s="240" t="n"/>
      <c r="F727" s="241" t="n"/>
      <c r="G727" s="242" t="n"/>
      <c r="H727" s="242" t="n"/>
      <c r="K727" s="568" t="n"/>
    </row>
    <row r="728" customFormat="1" s="1">
      <c r="B728" s="349" t="n">
        <v>716</v>
      </c>
      <c r="C728" s="238" t="n"/>
      <c r="D728" s="239" t="n"/>
      <c r="E728" s="240" t="n"/>
      <c r="F728" s="241" t="n"/>
      <c r="G728" s="242" t="n"/>
      <c r="H728" s="242" t="n"/>
      <c r="K728" s="568" t="n"/>
    </row>
    <row r="729" customFormat="1" s="1">
      <c r="B729" s="349" t="n">
        <v>717</v>
      </c>
      <c r="C729" s="238" t="n"/>
      <c r="D729" s="239" t="n"/>
      <c r="E729" s="240" t="n"/>
      <c r="F729" s="241" t="n"/>
      <c r="G729" s="242" t="n"/>
      <c r="H729" s="242" t="n"/>
      <c r="K729" s="568" t="n"/>
    </row>
    <row r="730" customFormat="1" s="1">
      <c r="B730" s="349" t="n">
        <v>718</v>
      </c>
      <c r="C730" s="238" t="n"/>
      <c r="D730" s="239" t="n"/>
      <c r="E730" s="240" t="n"/>
      <c r="F730" s="241" t="n"/>
      <c r="G730" s="242" t="n"/>
      <c r="H730" s="242" t="n"/>
      <c r="K730" s="568" t="n"/>
    </row>
    <row r="731" customFormat="1" s="1">
      <c r="B731" s="349" t="n">
        <v>719</v>
      </c>
      <c r="C731" s="238" t="n"/>
      <c r="D731" s="239" t="n"/>
      <c r="E731" s="240" t="n"/>
      <c r="F731" s="241" t="n"/>
      <c r="G731" s="242" t="n"/>
      <c r="H731" s="242" t="n"/>
      <c r="K731" s="568" t="n"/>
    </row>
    <row r="732" customFormat="1" s="1">
      <c r="B732" s="349" t="n">
        <v>720</v>
      </c>
      <c r="C732" s="238" t="n"/>
      <c r="D732" s="239" t="n"/>
      <c r="E732" s="240" t="n"/>
      <c r="F732" s="241" t="n"/>
      <c r="G732" s="242" t="n"/>
      <c r="H732" s="242" t="n"/>
      <c r="K732" s="568" t="n"/>
    </row>
    <row r="733" customFormat="1" s="1">
      <c r="B733" s="349" t="n">
        <v>721</v>
      </c>
      <c r="C733" s="238" t="n"/>
      <c r="D733" s="239" t="n"/>
      <c r="E733" s="240" t="n"/>
      <c r="F733" s="241" t="n"/>
      <c r="G733" s="242" t="n"/>
      <c r="H733" s="242" t="n"/>
      <c r="K733" s="568" t="n"/>
    </row>
    <row r="734" customFormat="1" s="1">
      <c r="B734" s="349" t="n">
        <v>722</v>
      </c>
      <c r="C734" s="238" t="n"/>
      <c r="D734" s="239" t="n"/>
      <c r="E734" s="240" t="n"/>
      <c r="F734" s="241" t="n"/>
      <c r="G734" s="242" t="n"/>
      <c r="H734" s="242" t="n"/>
      <c r="K734" s="568" t="n"/>
    </row>
    <row r="735" customFormat="1" s="1">
      <c r="B735" s="349" t="n">
        <v>723</v>
      </c>
      <c r="C735" s="238" t="n"/>
      <c r="D735" s="239" t="n"/>
      <c r="E735" s="240" t="n"/>
      <c r="F735" s="241" t="n"/>
      <c r="G735" s="242" t="n"/>
      <c r="H735" s="242" t="n"/>
      <c r="K735" s="568" t="n"/>
    </row>
    <row r="736" customFormat="1" s="1">
      <c r="B736" s="349" t="n">
        <v>724</v>
      </c>
      <c r="C736" s="238" t="n"/>
      <c r="D736" s="239" t="n"/>
      <c r="E736" s="240" t="n"/>
      <c r="F736" s="241" t="n"/>
      <c r="G736" s="242" t="n"/>
      <c r="H736" s="242" t="n"/>
      <c r="K736" s="568" t="n"/>
    </row>
    <row r="737" customFormat="1" s="1">
      <c r="B737" s="349" t="n">
        <v>725</v>
      </c>
      <c r="C737" s="238" t="n"/>
      <c r="D737" s="239" t="n"/>
      <c r="E737" s="240" t="n"/>
      <c r="F737" s="241" t="n"/>
      <c r="G737" s="242" t="n"/>
      <c r="H737" s="242" t="n"/>
      <c r="K737" s="568" t="n"/>
    </row>
    <row r="738" customFormat="1" s="1">
      <c r="B738" s="349" t="n">
        <v>726</v>
      </c>
      <c r="C738" s="238" t="n"/>
      <c r="D738" s="239" t="n"/>
      <c r="E738" s="240" t="n"/>
      <c r="F738" s="241" t="n"/>
      <c r="G738" s="242" t="n"/>
      <c r="H738" s="242" t="n"/>
      <c r="K738" s="568" t="n"/>
    </row>
    <row r="739" customFormat="1" s="1">
      <c r="B739" s="349" t="n">
        <v>727</v>
      </c>
      <c r="C739" s="238" t="n"/>
      <c r="D739" s="239" t="n"/>
      <c r="E739" s="240" t="n"/>
      <c r="F739" s="241" t="n"/>
      <c r="G739" s="242" t="n"/>
      <c r="H739" s="242" t="n"/>
      <c r="K739" s="568" t="n"/>
    </row>
    <row r="740" customFormat="1" s="1">
      <c r="B740" s="349" t="n">
        <v>728</v>
      </c>
      <c r="C740" s="238" t="n"/>
      <c r="D740" s="239" t="n"/>
      <c r="E740" s="240" t="n"/>
      <c r="F740" s="241" t="n"/>
      <c r="G740" s="242" t="n"/>
      <c r="H740" s="242" t="n"/>
      <c r="K740" s="568" t="n"/>
    </row>
    <row r="741" customFormat="1" s="1">
      <c r="B741" s="349" t="n">
        <v>729</v>
      </c>
      <c r="C741" s="238" t="n"/>
      <c r="D741" s="239" t="n"/>
      <c r="E741" s="240" t="n"/>
      <c r="F741" s="241" t="n"/>
      <c r="G741" s="242" t="n"/>
      <c r="H741" s="242" t="n"/>
      <c r="K741" s="568" t="n"/>
    </row>
    <row r="742" customFormat="1" s="1">
      <c r="B742" s="349" t="n">
        <v>730</v>
      </c>
      <c r="C742" s="238" t="n"/>
      <c r="D742" s="239" t="n"/>
      <c r="E742" s="240" t="n"/>
      <c r="F742" s="241" t="n"/>
      <c r="G742" s="242" t="n"/>
      <c r="H742" s="242" t="n"/>
      <c r="K742" s="568" t="n"/>
    </row>
    <row r="743" customFormat="1" s="1">
      <c r="B743" s="349" t="n">
        <v>731</v>
      </c>
      <c r="C743" s="238" t="n"/>
      <c r="D743" s="239" t="n"/>
      <c r="E743" s="240" t="n"/>
      <c r="F743" s="241" t="n"/>
      <c r="G743" s="242" t="n"/>
      <c r="H743" s="242" t="n"/>
      <c r="K743" s="568" t="n"/>
    </row>
    <row r="744" customFormat="1" s="1">
      <c r="B744" s="349" t="n">
        <v>732</v>
      </c>
      <c r="C744" s="238" t="n"/>
      <c r="D744" s="239" t="n"/>
      <c r="E744" s="240" t="n"/>
      <c r="F744" s="241" t="n"/>
      <c r="G744" s="242" t="n"/>
      <c r="H744" s="242" t="n"/>
      <c r="K744" s="568" t="n"/>
    </row>
    <row r="745" customFormat="1" s="1">
      <c r="B745" s="349" t="n">
        <v>733</v>
      </c>
      <c r="C745" s="238" t="n"/>
      <c r="D745" s="239" t="n"/>
      <c r="E745" s="240" t="n"/>
      <c r="F745" s="241" t="n"/>
      <c r="G745" s="242" t="n"/>
      <c r="H745" s="242" t="n"/>
      <c r="K745" s="568" t="n"/>
    </row>
    <row r="746" customFormat="1" s="1">
      <c r="B746" s="349" t="n">
        <v>734</v>
      </c>
      <c r="C746" s="238" t="n"/>
      <c r="D746" s="239" t="n"/>
      <c r="E746" s="240" t="n"/>
      <c r="F746" s="241" t="n"/>
      <c r="G746" s="242" t="n"/>
      <c r="H746" s="242" t="n"/>
      <c r="K746" s="568" t="n"/>
    </row>
    <row r="747" customFormat="1" s="1">
      <c r="B747" s="349" t="n">
        <v>735</v>
      </c>
      <c r="C747" s="238" t="n"/>
      <c r="D747" s="239" t="n"/>
      <c r="E747" s="240" t="n"/>
      <c r="F747" s="241" t="n"/>
      <c r="G747" s="242" t="n"/>
      <c r="H747" s="242" t="n"/>
      <c r="K747" s="568" t="n"/>
    </row>
    <row r="748" customFormat="1" s="1">
      <c r="B748" s="349" t="n">
        <v>736</v>
      </c>
      <c r="C748" s="238" t="n"/>
      <c r="D748" s="239" t="n"/>
      <c r="E748" s="240" t="n"/>
      <c r="F748" s="241" t="n"/>
      <c r="G748" s="242" t="n"/>
      <c r="H748" s="242" t="n"/>
      <c r="K748" s="568" t="n"/>
    </row>
    <row r="749" customFormat="1" s="1">
      <c r="B749" s="349" t="n">
        <v>737</v>
      </c>
      <c r="C749" s="238" t="n"/>
      <c r="D749" s="239" t="n"/>
      <c r="E749" s="240" t="n"/>
      <c r="F749" s="241" t="n"/>
      <c r="G749" s="242" t="n"/>
      <c r="H749" s="242" t="n"/>
      <c r="K749" s="568" t="n"/>
    </row>
    <row r="750" customFormat="1" s="1">
      <c r="B750" s="349" t="n">
        <v>738</v>
      </c>
      <c r="C750" s="238" t="n"/>
      <c r="D750" s="239" t="n"/>
      <c r="E750" s="240" t="n"/>
      <c r="F750" s="241" t="n"/>
      <c r="G750" s="242" t="n"/>
      <c r="H750" s="242" t="n"/>
      <c r="K750" s="568" t="n"/>
    </row>
    <row r="751" customFormat="1" s="1">
      <c r="B751" s="349" t="n">
        <v>739</v>
      </c>
      <c r="C751" s="238" t="n"/>
      <c r="D751" s="239" t="n"/>
      <c r="E751" s="240" t="n"/>
      <c r="F751" s="241" t="n"/>
      <c r="G751" s="242" t="n"/>
      <c r="H751" s="242" t="n"/>
      <c r="K751" s="568" t="n"/>
    </row>
    <row r="752" customFormat="1" s="1">
      <c r="B752" s="349" t="n">
        <v>740</v>
      </c>
      <c r="C752" s="238" t="n"/>
      <c r="D752" s="239" t="n"/>
      <c r="E752" s="240" t="n"/>
      <c r="F752" s="241" t="n"/>
      <c r="G752" s="242" t="n"/>
      <c r="H752" s="242" t="n"/>
      <c r="K752" s="568" t="n"/>
    </row>
    <row r="753" customFormat="1" s="1">
      <c r="B753" s="349" t="n">
        <v>741</v>
      </c>
      <c r="C753" s="238" t="n"/>
      <c r="D753" s="239" t="n"/>
      <c r="E753" s="240" t="n"/>
      <c r="F753" s="241" t="n"/>
      <c r="G753" s="242" t="n"/>
      <c r="H753" s="242" t="n"/>
      <c r="K753" s="568" t="n"/>
    </row>
    <row r="754" customFormat="1" s="1">
      <c r="B754" s="349" t="n">
        <v>742</v>
      </c>
      <c r="C754" s="238" t="n"/>
      <c r="D754" s="239" t="n"/>
      <c r="E754" s="240" t="n"/>
      <c r="F754" s="241" t="n"/>
      <c r="G754" s="242" t="n"/>
      <c r="H754" s="242" t="n"/>
      <c r="K754" s="568" t="n"/>
    </row>
    <row r="755" customFormat="1" s="1">
      <c r="B755" s="349" t="n">
        <v>743</v>
      </c>
      <c r="C755" s="238" t="n"/>
      <c r="D755" s="239" t="n"/>
      <c r="E755" s="240" t="n"/>
      <c r="F755" s="241" t="n"/>
      <c r="G755" s="242" t="n"/>
      <c r="H755" s="242" t="n"/>
      <c r="K755" s="568" t="n"/>
    </row>
    <row r="756" customFormat="1" s="1">
      <c r="B756" s="349" t="n">
        <v>744</v>
      </c>
      <c r="C756" s="238" t="n"/>
      <c r="D756" s="239" t="n"/>
      <c r="E756" s="240" t="n"/>
      <c r="F756" s="241" t="n"/>
      <c r="G756" s="242" t="n"/>
      <c r="H756" s="242" t="n"/>
      <c r="K756" s="568" t="n"/>
    </row>
    <row r="757" customFormat="1" s="1">
      <c r="B757" s="349" t="n">
        <v>745</v>
      </c>
      <c r="C757" s="238" t="n"/>
      <c r="D757" s="239" t="n"/>
      <c r="E757" s="240" t="n"/>
      <c r="F757" s="241" t="n"/>
      <c r="G757" s="242" t="n"/>
      <c r="H757" s="242" t="n"/>
      <c r="K757" s="568" t="n"/>
    </row>
    <row r="758" customFormat="1" s="1">
      <c r="B758" s="349" t="n">
        <v>746</v>
      </c>
      <c r="C758" s="238" t="n"/>
      <c r="D758" s="239" t="n"/>
      <c r="E758" s="240" t="n"/>
      <c r="F758" s="241" t="n"/>
      <c r="G758" s="242" t="n"/>
      <c r="H758" s="242" t="n"/>
      <c r="K758" s="568" t="n"/>
    </row>
    <row r="759" customFormat="1" s="1">
      <c r="B759" s="349" t="n">
        <v>747</v>
      </c>
      <c r="C759" s="238" t="n"/>
      <c r="D759" s="239" t="n"/>
      <c r="E759" s="240" t="n"/>
      <c r="F759" s="241" t="n"/>
      <c r="G759" s="242" t="n"/>
      <c r="H759" s="242" t="n"/>
      <c r="K759" s="568" t="n"/>
    </row>
    <row r="760" customFormat="1" s="1">
      <c r="B760" s="349" t="n">
        <v>748</v>
      </c>
      <c r="C760" s="238" t="n"/>
      <c r="D760" s="239" t="n"/>
      <c r="E760" s="240" t="n"/>
      <c r="F760" s="241" t="n"/>
      <c r="G760" s="242" t="n"/>
      <c r="H760" s="242" t="n"/>
      <c r="K760" s="568" t="n"/>
    </row>
    <row r="761" customFormat="1" s="1">
      <c r="B761" s="349" t="n">
        <v>749</v>
      </c>
      <c r="C761" s="238" t="n"/>
      <c r="D761" s="239" t="n"/>
      <c r="E761" s="240" t="n"/>
      <c r="F761" s="241" t="n"/>
      <c r="G761" s="242" t="n"/>
      <c r="H761" s="242" t="n"/>
      <c r="K761" s="568" t="n"/>
    </row>
    <row r="762" customFormat="1" s="1">
      <c r="B762" s="349" t="n">
        <v>750</v>
      </c>
      <c r="C762" s="238" t="n"/>
      <c r="D762" s="239" t="n"/>
      <c r="E762" s="240" t="n"/>
      <c r="F762" s="241" t="n"/>
      <c r="G762" s="242" t="n"/>
      <c r="H762" s="242" t="n"/>
      <c r="K762" s="568" t="n"/>
    </row>
    <row r="763" customFormat="1" s="1">
      <c r="B763" s="349" t="n">
        <v>751</v>
      </c>
      <c r="C763" s="238" t="n"/>
      <c r="D763" s="239" t="n"/>
      <c r="E763" s="240" t="n"/>
      <c r="F763" s="241" t="n"/>
      <c r="G763" s="242" t="n"/>
      <c r="H763" s="242" t="n"/>
      <c r="K763" s="568" t="n"/>
    </row>
    <row r="764" customFormat="1" s="1">
      <c r="B764" s="349" t="n">
        <v>752</v>
      </c>
      <c r="C764" s="238" t="n"/>
      <c r="D764" s="239" t="n"/>
      <c r="E764" s="240" t="n"/>
      <c r="F764" s="241" t="n"/>
      <c r="G764" s="242" t="n"/>
      <c r="H764" s="242" t="n"/>
      <c r="K764" s="568" t="n"/>
    </row>
    <row r="765" customFormat="1" s="1">
      <c r="B765" s="349" t="n">
        <v>753</v>
      </c>
      <c r="C765" s="238" t="n"/>
      <c r="D765" s="239" t="n"/>
      <c r="E765" s="240" t="n"/>
      <c r="F765" s="241" t="n"/>
      <c r="G765" s="242" t="n"/>
      <c r="H765" s="242" t="n"/>
      <c r="K765" s="568" t="n"/>
    </row>
    <row r="766" customFormat="1" s="1">
      <c r="B766" s="349" t="n">
        <v>754</v>
      </c>
      <c r="C766" s="238" t="n"/>
      <c r="D766" s="239" t="n"/>
      <c r="E766" s="240" t="n"/>
      <c r="F766" s="241" t="n"/>
      <c r="G766" s="242" t="n"/>
      <c r="H766" s="242" t="n"/>
      <c r="K766" s="568" t="n"/>
    </row>
    <row r="767" customFormat="1" s="1">
      <c r="B767" s="349" t="n">
        <v>755</v>
      </c>
      <c r="C767" s="238" t="n"/>
      <c r="D767" s="239" t="n"/>
      <c r="E767" s="240" t="n"/>
      <c r="F767" s="241" t="n"/>
      <c r="G767" s="242" t="n"/>
      <c r="H767" s="242" t="n"/>
      <c r="K767" s="568" t="n"/>
    </row>
    <row r="768" customFormat="1" s="1">
      <c r="B768" s="349" t="n">
        <v>756</v>
      </c>
      <c r="C768" s="238" t="n"/>
      <c r="D768" s="239" t="n"/>
      <c r="E768" s="240" t="n"/>
      <c r="F768" s="241" t="n"/>
      <c r="G768" s="242" t="n"/>
      <c r="H768" s="242" t="n"/>
      <c r="K768" s="568" t="n"/>
    </row>
    <row r="769" customFormat="1" s="1">
      <c r="B769" s="349" t="n">
        <v>757</v>
      </c>
      <c r="C769" s="238" t="n"/>
      <c r="D769" s="239" t="n"/>
      <c r="E769" s="240" t="n"/>
      <c r="F769" s="241" t="n"/>
      <c r="G769" s="242" t="n"/>
      <c r="H769" s="242" t="n"/>
      <c r="K769" s="568" t="n"/>
    </row>
    <row r="770" customFormat="1" s="1">
      <c r="B770" s="349" t="n">
        <v>758</v>
      </c>
      <c r="C770" s="238" t="n"/>
      <c r="D770" s="239" t="n"/>
      <c r="E770" s="240" t="n"/>
      <c r="F770" s="241" t="n"/>
      <c r="G770" s="242" t="n"/>
      <c r="H770" s="242" t="n"/>
      <c r="K770" s="568" t="n"/>
    </row>
    <row r="771" customFormat="1" s="1">
      <c r="B771" s="349" t="n">
        <v>759</v>
      </c>
      <c r="C771" s="238" t="n"/>
      <c r="D771" s="239" t="n"/>
      <c r="E771" s="240" t="n"/>
      <c r="F771" s="241" t="n"/>
      <c r="G771" s="242" t="n"/>
      <c r="H771" s="242" t="n"/>
      <c r="K771" s="568" t="n"/>
    </row>
    <row r="772" customFormat="1" s="1">
      <c r="B772" s="349" t="n">
        <v>760</v>
      </c>
      <c r="C772" s="238" t="n"/>
      <c r="D772" s="239" t="n"/>
      <c r="E772" s="240" t="n"/>
      <c r="F772" s="241" t="n"/>
      <c r="G772" s="242" t="n"/>
      <c r="H772" s="242" t="n"/>
      <c r="K772" s="568" t="n"/>
    </row>
    <row r="773" customFormat="1" s="1">
      <c r="B773" s="349" t="n">
        <v>761</v>
      </c>
      <c r="C773" s="238" t="n"/>
      <c r="D773" s="239" t="n"/>
      <c r="E773" s="240" t="n"/>
      <c r="F773" s="241" t="n"/>
      <c r="G773" s="242" t="n"/>
      <c r="H773" s="242" t="n"/>
      <c r="K773" s="568" t="n"/>
    </row>
    <row r="774" customFormat="1" s="1">
      <c r="B774" s="349" t="n">
        <v>762</v>
      </c>
      <c r="C774" s="238" t="n"/>
      <c r="D774" s="239" t="n"/>
      <c r="E774" s="240" t="n"/>
      <c r="F774" s="241" t="n"/>
      <c r="G774" s="242" t="n"/>
      <c r="H774" s="242" t="n"/>
      <c r="K774" s="568" t="n"/>
    </row>
    <row r="775" customFormat="1" s="1">
      <c r="B775" s="349" t="n">
        <v>763</v>
      </c>
      <c r="C775" s="238" t="n"/>
      <c r="D775" s="239" t="n"/>
      <c r="E775" s="240" t="n"/>
      <c r="F775" s="241" t="n"/>
      <c r="G775" s="242" t="n"/>
      <c r="H775" s="242" t="n"/>
      <c r="K775" s="568" t="n"/>
    </row>
    <row r="776" customFormat="1" s="1">
      <c r="B776" s="349" t="n">
        <v>764</v>
      </c>
      <c r="C776" s="238" t="n"/>
      <c r="D776" s="239" t="n"/>
      <c r="E776" s="240" t="n"/>
      <c r="F776" s="241" t="n"/>
      <c r="G776" s="242" t="n"/>
      <c r="H776" s="242" t="n"/>
      <c r="K776" s="568" t="n"/>
    </row>
    <row r="777" customFormat="1" s="1">
      <c r="B777" s="349" t="n">
        <v>765</v>
      </c>
      <c r="C777" s="238" t="n"/>
      <c r="D777" s="239" t="n"/>
      <c r="E777" s="240" t="n"/>
      <c r="F777" s="241" t="n"/>
      <c r="G777" s="242" t="n"/>
      <c r="H777" s="242" t="n"/>
      <c r="K777" s="568" t="n"/>
    </row>
    <row r="778" customFormat="1" s="1">
      <c r="B778" s="349" t="n">
        <v>766</v>
      </c>
      <c r="C778" s="238" t="n"/>
      <c r="D778" s="239" t="n"/>
      <c r="E778" s="240" t="n"/>
      <c r="F778" s="241" t="n"/>
      <c r="G778" s="242" t="n"/>
      <c r="H778" s="242" t="n"/>
      <c r="K778" s="568" t="n"/>
    </row>
    <row r="779" customFormat="1" s="1">
      <c r="B779" s="349" t="n">
        <v>767</v>
      </c>
      <c r="C779" s="238" t="n"/>
      <c r="D779" s="239" t="n"/>
      <c r="E779" s="240" t="n"/>
      <c r="F779" s="241" t="n"/>
      <c r="G779" s="242" t="n"/>
      <c r="H779" s="242" t="n"/>
      <c r="K779" s="568" t="n"/>
    </row>
    <row r="780" customFormat="1" s="1">
      <c r="B780" s="349" t="n">
        <v>768</v>
      </c>
      <c r="C780" s="238" t="n"/>
      <c r="D780" s="239" t="n"/>
      <c r="E780" s="240" t="n"/>
      <c r="F780" s="241" t="n"/>
      <c r="G780" s="242" t="n"/>
      <c r="H780" s="242" t="n"/>
      <c r="K780" s="568" t="n"/>
    </row>
    <row r="781" customFormat="1" s="1">
      <c r="B781" s="349" t="n">
        <v>769</v>
      </c>
      <c r="C781" s="238" t="n"/>
      <c r="D781" s="239" t="n"/>
      <c r="E781" s="240" t="n"/>
      <c r="F781" s="241" t="n"/>
      <c r="G781" s="242" t="n"/>
      <c r="H781" s="242" t="n"/>
      <c r="K781" s="568" t="n"/>
    </row>
    <row r="782" customFormat="1" s="1">
      <c r="B782" s="349" t="n">
        <v>770</v>
      </c>
      <c r="C782" s="238" t="n"/>
      <c r="D782" s="239" t="n"/>
      <c r="E782" s="240" t="n"/>
      <c r="F782" s="241" t="n"/>
      <c r="G782" s="242" t="n"/>
      <c r="H782" s="242" t="n"/>
      <c r="K782" s="568" t="n"/>
    </row>
    <row r="783" customFormat="1" s="1">
      <c r="B783" s="349" t="n">
        <v>771</v>
      </c>
      <c r="C783" s="238" t="n"/>
      <c r="D783" s="239" t="n"/>
      <c r="E783" s="240" t="n"/>
      <c r="F783" s="241" t="n"/>
      <c r="G783" s="242" t="n"/>
      <c r="H783" s="242" t="n"/>
      <c r="K783" s="568" t="n"/>
    </row>
    <row r="784" customFormat="1" s="1">
      <c r="B784" s="349" t="n">
        <v>772</v>
      </c>
      <c r="C784" s="238" t="n"/>
      <c r="D784" s="239" t="n"/>
      <c r="E784" s="240" t="n"/>
      <c r="F784" s="241" t="n"/>
      <c r="G784" s="242" t="n"/>
      <c r="H784" s="242" t="n"/>
      <c r="K784" s="568" t="n"/>
    </row>
    <row r="785" customFormat="1" s="1">
      <c r="B785" s="349" t="n">
        <v>773</v>
      </c>
      <c r="C785" s="238" t="n"/>
      <c r="D785" s="239" t="n"/>
      <c r="E785" s="240" t="n"/>
      <c r="F785" s="241" t="n"/>
      <c r="G785" s="242" t="n"/>
      <c r="H785" s="242" t="n"/>
      <c r="K785" s="568" t="n"/>
    </row>
    <row r="786" customFormat="1" s="1">
      <c r="B786" s="349" t="n">
        <v>774</v>
      </c>
      <c r="C786" s="238" t="n"/>
      <c r="D786" s="239" t="n"/>
      <c r="E786" s="240" t="n"/>
      <c r="F786" s="241" t="n"/>
      <c r="G786" s="242" t="n"/>
      <c r="H786" s="242" t="n"/>
      <c r="K786" s="568" t="n"/>
    </row>
    <row r="787" customFormat="1" s="1">
      <c r="B787" s="349" t="n">
        <v>775</v>
      </c>
      <c r="C787" s="238" t="n"/>
      <c r="D787" s="239" t="n"/>
      <c r="E787" s="240" t="n"/>
      <c r="F787" s="241" t="n"/>
      <c r="G787" s="242" t="n"/>
      <c r="H787" s="242" t="n"/>
      <c r="K787" s="568" t="n"/>
    </row>
    <row r="788" customFormat="1" s="1">
      <c r="B788" s="349" t="n">
        <v>776</v>
      </c>
      <c r="C788" s="238" t="n"/>
      <c r="D788" s="239" t="n"/>
      <c r="E788" s="240" t="n"/>
      <c r="F788" s="241" t="n"/>
      <c r="G788" s="242" t="n"/>
      <c r="H788" s="242" t="n"/>
      <c r="K788" s="568" t="n"/>
    </row>
    <row r="789" customFormat="1" s="1">
      <c r="B789" s="349" t="n">
        <v>777</v>
      </c>
      <c r="C789" s="238" t="n"/>
      <c r="D789" s="239" t="n"/>
      <c r="E789" s="240" t="n"/>
      <c r="F789" s="241" t="n"/>
      <c r="G789" s="242" t="n"/>
      <c r="H789" s="242" t="n"/>
      <c r="K789" s="568" t="n"/>
    </row>
    <row r="790" customFormat="1" s="1">
      <c r="B790" s="349" t="n">
        <v>778</v>
      </c>
      <c r="C790" s="238" t="n"/>
      <c r="D790" s="239" t="n"/>
      <c r="E790" s="240" t="n"/>
      <c r="F790" s="241" t="n"/>
      <c r="G790" s="242" t="n"/>
      <c r="H790" s="242" t="n"/>
      <c r="K790" s="568" t="n"/>
    </row>
    <row r="791" customFormat="1" s="1">
      <c r="B791" s="349" t="n">
        <v>779</v>
      </c>
      <c r="C791" s="238" t="n"/>
      <c r="D791" s="239" t="n"/>
      <c r="E791" s="240" t="n"/>
      <c r="F791" s="241" t="n"/>
      <c r="G791" s="242" t="n"/>
      <c r="H791" s="242" t="n"/>
      <c r="K791" s="568" t="n"/>
    </row>
    <row r="792" customFormat="1" s="1">
      <c r="B792" s="349" t="n">
        <v>780</v>
      </c>
      <c r="C792" s="238" t="n"/>
      <c r="D792" s="239" t="n"/>
      <c r="E792" s="240" t="n"/>
      <c r="F792" s="241" t="n"/>
      <c r="G792" s="242" t="n"/>
      <c r="H792" s="242" t="n"/>
      <c r="K792" s="568" t="n"/>
    </row>
    <row r="793" customFormat="1" s="1">
      <c r="B793" s="349" t="n">
        <v>781</v>
      </c>
      <c r="C793" s="238" t="n"/>
      <c r="D793" s="239" t="n"/>
      <c r="E793" s="240" t="n"/>
      <c r="F793" s="241" t="n"/>
      <c r="G793" s="242" t="n"/>
      <c r="H793" s="242" t="n"/>
      <c r="K793" s="568" t="n"/>
    </row>
    <row r="794" customFormat="1" s="1">
      <c r="B794" s="349" t="n">
        <v>782</v>
      </c>
      <c r="C794" s="238" t="n"/>
      <c r="D794" s="239" t="n"/>
      <c r="E794" s="240" t="n"/>
      <c r="F794" s="241" t="n"/>
      <c r="G794" s="242" t="n"/>
      <c r="H794" s="242" t="n"/>
      <c r="K794" s="568" t="n"/>
    </row>
    <row r="795" customFormat="1" s="1">
      <c r="B795" s="349" t="n">
        <v>783</v>
      </c>
      <c r="C795" s="238" t="n"/>
      <c r="D795" s="239" t="n"/>
      <c r="E795" s="240" t="n"/>
      <c r="F795" s="241" t="n"/>
      <c r="G795" s="242" t="n"/>
      <c r="H795" s="242" t="n"/>
      <c r="K795" s="568" t="n"/>
    </row>
    <row r="796" customFormat="1" s="1">
      <c r="B796" s="349" t="n">
        <v>784</v>
      </c>
      <c r="C796" s="238" t="n"/>
      <c r="D796" s="239" t="n"/>
      <c r="E796" s="240" t="n"/>
      <c r="F796" s="241" t="n"/>
      <c r="G796" s="242" t="n"/>
      <c r="H796" s="242" t="n"/>
      <c r="K796" s="568" t="n"/>
    </row>
    <row r="797" customFormat="1" s="1">
      <c r="B797" s="349" t="n">
        <v>785</v>
      </c>
      <c r="C797" s="238" t="n"/>
      <c r="D797" s="239" t="n"/>
      <c r="E797" s="240" t="n"/>
      <c r="F797" s="241" t="n"/>
      <c r="G797" s="242" t="n"/>
      <c r="H797" s="242" t="n"/>
      <c r="K797" s="568" t="n"/>
    </row>
    <row r="798" customFormat="1" s="1">
      <c r="B798" s="349" t="n">
        <v>786</v>
      </c>
      <c r="C798" s="238" t="n"/>
      <c r="D798" s="239" t="n"/>
      <c r="E798" s="240" t="n"/>
      <c r="F798" s="241" t="n"/>
      <c r="G798" s="242" t="n"/>
      <c r="H798" s="242" t="n"/>
      <c r="K798" s="568" t="n"/>
    </row>
    <row r="799" customFormat="1" s="1">
      <c r="B799" s="349" t="n">
        <v>787</v>
      </c>
      <c r="C799" s="238" t="n"/>
      <c r="D799" s="239" t="n"/>
      <c r="E799" s="240" t="n"/>
      <c r="F799" s="241" t="n"/>
      <c r="G799" s="242" t="n"/>
      <c r="H799" s="242" t="n"/>
      <c r="K799" s="568" t="n"/>
    </row>
    <row r="800" customFormat="1" s="1">
      <c r="B800" s="349" t="n">
        <v>788</v>
      </c>
      <c r="C800" s="238" t="n"/>
      <c r="D800" s="239" t="n"/>
      <c r="E800" s="240" t="n"/>
      <c r="F800" s="241" t="n"/>
      <c r="G800" s="242" t="n"/>
      <c r="H800" s="242" t="n"/>
      <c r="K800" s="568" t="n"/>
    </row>
    <row r="801" customFormat="1" s="1">
      <c r="B801" s="349" t="n">
        <v>789</v>
      </c>
      <c r="C801" s="238" t="n"/>
      <c r="D801" s="239" t="n"/>
      <c r="E801" s="240" t="n"/>
      <c r="F801" s="241" t="n"/>
      <c r="G801" s="242" t="n"/>
      <c r="H801" s="242" t="n"/>
      <c r="K801" s="568" t="n"/>
    </row>
    <row r="802" customFormat="1" s="1">
      <c r="B802" s="349" t="n">
        <v>790</v>
      </c>
      <c r="C802" s="238" t="n"/>
      <c r="D802" s="239" t="n"/>
      <c r="E802" s="240" t="n"/>
      <c r="F802" s="241" t="n"/>
      <c r="G802" s="242" t="n"/>
      <c r="H802" s="242" t="n"/>
      <c r="K802" s="568" t="n"/>
    </row>
    <row r="803" customFormat="1" s="1">
      <c r="B803" s="349" t="n">
        <v>791</v>
      </c>
      <c r="C803" s="238" t="n"/>
      <c r="D803" s="239" t="n"/>
      <c r="E803" s="240" t="n"/>
      <c r="F803" s="241" t="n"/>
      <c r="G803" s="242" t="n"/>
      <c r="H803" s="242" t="n"/>
      <c r="K803" s="568" t="n"/>
    </row>
    <row r="804" customFormat="1" s="1">
      <c r="B804" s="349" t="n">
        <v>792</v>
      </c>
      <c r="C804" s="238" t="n"/>
      <c r="D804" s="239" t="n"/>
      <c r="E804" s="240" t="n"/>
      <c r="F804" s="241" t="n"/>
      <c r="G804" s="242" t="n"/>
      <c r="H804" s="242" t="n"/>
      <c r="K804" s="568" t="n"/>
    </row>
    <row r="805" customFormat="1" s="1">
      <c r="B805" s="349" t="n">
        <v>793</v>
      </c>
      <c r="C805" s="238" t="n"/>
      <c r="D805" s="239" t="n"/>
      <c r="E805" s="240" t="n"/>
      <c r="F805" s="241" t="n"/>
      <c r="G805" s="242" t="n"/>
      <c r="H805" s="242" t="n"/>
      <c r="K805" s="568" t="n"/>
    </row>
    <row r="806" customFormat="1" s="1">
      <c r="B806" s="349" t="n">
        <v>794</v>
      </c>
      <c r="C806" s="238" t="n"/>
      <c r="D806" s="239" t="n"/>
      <c r="E806" s="240" t="n"/>
      <c r="F806" s="241" t="n"/>
      <c r="G806" s="242" t="n"/>
      <c r="H806" s="242" t="n"/>
      <c r="K806" s="568" t="n"/>
    </row>
    <row r="807" customFormat="1" s="1">
      <c r="B807" s="349" t="n">
        <v>795</v>
      </c>
      <c r="C807" s="238" t="n"/>
      <c r="D807" s="239" t="n"/>
      <c r="E807" s="240" t="n"/>
      <c r="F807" s="241" t="n"/>
      <c r="G807" s="242" t="n"/>
      <c r="H807" s="242" t="n"/>
      <c r="K807" s="568" t="n"/>
    </row>
    <row r="808" customFormat="1" s="1">
      <c r="B808" s="349" t="n">
        <v>796</v>
      </c>
      <c r="C808" s="238" t="n"/>
      <c r="D808" s="239" t="n"/>
      <c r="E808" s="240" t="n"/>
      <c r="F808" s="241" t="n"/>
      <c r="G808" s="242" t="n"/>
      <c r="H808" s="242" t="n"/>
      <c r="K808" s="568" t="n"/>
    </row>
    <row r="809" customFormat="1" s="1">
      <c r="B809" s="349" t="n">
        <v>797</v>
      </c>
      <c r="C809" s="238" t="n"/>
      <c r="D809" s="239" t="n"/>
      <c r="E809" s="240" t="n"/>
      <c r="F809" s="241" t="n"/>
      <c r="G809" s="242" t="n"/>
      <c r="H809" s="242" t="n"/>
      <c r="K809" s="568" t="n"/>
    </row>
    <row r="810" customFormat="1" s="1">
      <c r="B810" s="349" t="n">
        <v>798</v>
      </c>
      <c r="C810" s="238" t="n"/>
      <c r="D810" s="239" t="n"/>
      <c r="E810" s="240" t="n"/>
      <c r="F810" s="241" t="n"/>
      <c r="G810" s="242" t="n"/>
      <c r="H810" s="242" t="n"/>
      <c r="K810" s="568" t="n"/>
    </row>
    <row r="811" customFormat="1" s="1">
      <c r="B811" s="349" t="n">
        <v>799</v>
      </c>
      <c r="C811" s="238" t="n"/>
      <c r="D811" s="239" t="n"/>
      <c r="E811" s="240" t="n"/>
      <c r="F811" s="241" t="n"/>
      <c r="G811" s="242" t="n"/>
      <c r="H811" s="242" t="n"/>
      <c r="K811" s="568" t="n"/>
    </row>
    <row r="812" customFormat="1" s="1">
      <c r="B812" s="349" t="n">
        <v>800</v>
      </c>
      <c r="C812" s="238" t="n"/>
      <c r="D812" s="239" t="n"/>
      <c r="E812" s="240" t="n"/>
      <c r="F812" s="241" t="n"/>
      <c r="G812" s="242" t="n"/>
      <c r="H812" s="242" t="n"/>
      <c r="K812" s="568" t="n"/>
    </row>
    <row r="813" customFormat="1" s="1">
      <c r="B813" s="349" t="n">
        <v>801</v>
      </c>
      <c r="C813" s="238" t="n"/>
      <c r="D813" s="239" t="n"/>
      <c r="E813" s="240" t="n"/>
      <c r="F813" s="241" t="n"/>
      <c r="G813" s="242" t="n"/>
      <c r="H813" s="242" t="n"/>
      <c r="K813" s="568" t="n"/>
    </row>
    <row r="814" customFormat="1" s="1">
      <c r="B814" s="349" t="n">
        <v>802</v>
      </c>
      <c r="C814" s="238" t="n"/>
      <c r="D814" s="239" t="n"/>
      <c r="E814" s="240" t="n"/>
      <c r="F814" s="241" t="n"/>
      <c r="G814" s="242" t="n"/>
      <c r="H814" s="242" t="n"/>
      <c r="K814" s="568" t="n"/>
    </row>
    <row r="815" customFormat="1" s="1">
      <c r="B815" s="349" t="n">
        <v>803</v>
      </c>
      <c r="C815" s="238" t="n"/>
      <c r="D815" s="239" t="n"/>
      <c r="E815" s="240" t="n"/>
      <c r="F815" s="241" t="n"/>
      <c r="G815" s="242" t="n"/>
      <c r="H815" s="242" t="n"/>
      <c r="K815" s="568" t="n"/>
    </row>
    <row r="816" customFormat="1" s="1">
      <c r="B816" s="349" t="n">
        <v>804</v>
      </c>
      <c r="C816" s="238" t="n"/>
      <c r="D816" s="239" t="n"/>
      <c r="E816" s="240" t="n"/>
      <c r="F816" s="241" t="n"/>
      <c r="G816" s="242" t="n"/>
      <c r="H816" s="242" t="n"/>
      <c r="K816" s="568" t="n"/>
    </row>
    <row r="817" customFormat="1" s="1">
      <c r="B817" s="349" t="n">
        <v>805</v>
      </c>
      <c r="C817" s="238" t="n"/>
      <c r="D817" s="239" t="n"/>
      <c r="E817" s="240" t="n"/>
      <c r="F817" s="241" t="n"/>
      <c r="G817" s="242" t="n"/>
      <c r="H817" s="242" t="n"/>
      <c r="K817" s="568" t="n"/>
    </row>
    <row r="818" customFormat="1" s="1">
      <c r="B818" s="349" t="n">
        <v>806</v>
      </c>
      <c r="C818" s="238" t="n"/>
      <c r="D818" s="239" t="n"/>
      <c r="E818" s="240" t="n"/>
      <c r="F818" s="241" t="n"/>
      <c r="G818" s="242" t="n"/>
      <c r="H818" s="242" t="n"/>
      <c r="K818" s="568" t="n"/>
    </row>
    <row r="819" customFormat="1" s="1">
      <c r="B819" s="349" t="n">
        <v>807</v>
      </c>
      <c r="C819" s="238" t="n"/>
      <c r="D819" s="239" t="n"/>
      <c r="E819" s="240" t="n"/>
      <c r="F819" s="241" t="n"/>
      <c r="G819" s="242" t="n"/>
      <c r="H819" s="242" t="n"/>
      <c r="K819" s="568" t="n"/>
    </row>
    <row r="820" customFormat="1" s="1">
      <c r="B820" s="349" t="n">
        <v>808</v>
      </c>
      <c r="C820" s="238" t="n"/>
      <c r="D820" s="239" t="n"/>
      <c r="E820" s="240" t="n"/>
      <c r="F820" s="241" t="n"/>
      <c r="G820" s="242" t="n"/>
      <c r="H820" s="242" t="n"/>
      <c r="K820" s="568" t="n"/>
    </row>
    <row r="821" customFormat="1" s="1">
      <c r="B821" s="349" t="n">
        <v>809</v>
      </c>
      <c r="C821" s="238" t="n"/>
      <c r="D821" s="239" t="n"/>
      <c r="E821" s="240" t="n"/>
      <c r="F821" s="241" t="n"/>
      <c r="G821" s="242" t="n"/>
      <c r="H821" s="242" t="n"/>
      <c r="K821" s="568" t="n"/>
    </row>
    <row r="822" customFormat="1" s="1">
      <c r="B822" s="349" t="n">
        <v>810</v>
      </c>
      <c r="C822" s="238" t="n"/>
      <c r="D822" s="239" t="n"/>
      <c r="E822" s="240" t="n"/>
      <c r="F822" s="241" t="n"/>
      <c r="G822" s="242" t="n"/>
      <c r="H822" s="242" t="n"/>
      <c r="K822" s="568" t="n"/>
    </row>
    <row r="823" customFormat="1" s="1">
      <c r="B823" s="349" t="n">
        <v>811</v>
      </c>
      <c r="C823" s="238" t="n"/>
      <c r="D823" s="239" t="n"/>
      <c r="E823" s="240" t="n"/>
      <c r="F823" s="241" t="n"/>
      <c r="G823" s="242" t="n"/>
      <c r="H823" s="242" t="n"/>
      <c r="K823" s="568" t="n"/>
    </row>
    <row r="824" customFormat="1" s="1">
      <c r="B824" s="349" t="n">
        <v>812</v>
      </c>
      <c r="C824" s="238" t="n"/>
      <c r="D824" s="239" t="n"/>
      <c r="E824" s="240" t="n"/>
      <c r="F824" s="241" t="n"/>
      <c r="G824" s="242" t="n"/>
      <c r="H824" s="242" t="n"/>
      <c r="K824" s="568" t="n"/>
    </row>
    <row r="825" customFormat="1" s="1">
      <c r="B825" s="349" t="n">
        <v>813</v>
      </c>
      <c r="C825" s="238" t="n"/>
      <c r="D825" s="239" t="n"/>
      <c r="E825" s="240" t="n"/>
      <c r="F825" s="241" t="n"/>
      <c r="G825" s="242" t="n"/>
      <c r="H825" s="242" t="n"/>
      <c r="K825" s="568" t="n"/>
    </row>
    <row r="826" customFormat="1" s="1">
      <c r="B826" s="349" t="n">
        <v>814</v>
      </c>
      <c r="C826" s="238" t="n"/>
      <c r="D826" s="239" t="n"/>
      <c r="E826" s="240" t="n"/>
      <c r="F826" s="241" t="n"/>
      <c r="G826" s="242" t="n"/>
      <c r="H826" s="242" t="n"/>
      <c r="K826" s="568" t="n"/>
    </row>
    <row r="827" customFormat="1" s="1">
      <c r="B827" s="349" t="n">
        <v>815</v>
      </c>
      <c r="C827" s="238" t="n"/>
      <c r="D827" s="239" t="n"/>
      <c r="E827" s="240" t="n"/>
      <c r="F827" s="241" t="n"/>
      <c r="G827" s="242" t="n"/>
      <c r="H827" s="242" t="n"/>
      <c r="K827" s="568" t="n"/>
    </row>
    <row r="828" customFormat="1" s="1">
      <c r="B828" s="349" t="n">
        <v>816</v>
      </c>
      <c r="C828" s="238" t="n"/>
      <c r="D828" s="239" t="n"/>
      <c r="E828" s="240" t="n"/>
      <c r="F828" s="241" t="n"/>
      <c r="G828" s="242" t="n"/>
      <c r="H828" s="242" t="n"/>
      <c r="K828" s="568" t="n"/>
    </row>
    <row r="829" customFormat="1" s="1">
      <c r="B829" s="349" t="n">
        <v>817</v>
      </c>
      <c r="C829" s="238" t="n"/>
      <c r="D829" s="239" t="n"/>
      <c r="E829" s="240" t="n"/>
      <c r="F829" s="241" t="n"/>
      <c r="G829" s="242" t="n"/>
      <c r="H829" s="242" t="n"/>
      <c r="K829" s="568" t="n"/>
    </row>
    <row r="830" customFormat="1" s="1">
      <c r="B830" s="349" t="n">
        <v>818</v>
      </c>
      <c r="C830" s="238" t="n"/>
      <c r="D830" s="239" t="n"/>
      <c r="E830" s="240" t="n"/>
      <c r="F830" s="241" t="n"/>
      <c r="G830" s="242" t="n"/>
      <c r="H830" s="242" t="n"/>
      <c r="K830" s="568" t="n"/>
    </row>
    <row r="831" customFormat="1" s="1">
      <c r="B831" s="349" t="n">
        <v>819</v>
      </c>
      <c r="C831" s="238" t="n"/>
      <c r="D831" s="239" t="n"/>
      <c r="E831" s="240" t="n"/>
      <c r="F831" s="241" t="n"/>
      <c r="G831" s="242" t="n"/>
      <c r="H831" s="242" t="n"/>
      <c r="K831" s="568" t="n"/>
    </row>
    <row r="832" customFormat="1" s="1">
      <c r="B832" s="349" t="n">
        <v>820</v>
      </c>
      <c r="C832" s="238" t="n"/>
      <c r="D832" s="239" t="n"/>
      <c r="E832" s="240" t="n"/>
      <c r="F832" s="241" t="n"/>
      <c r="G832" s="242" t="n"/>
      <c r="H832" s="242" t="n"/>
      <c r="K832" s="568" t="n"/>
    </row>
    <row r="833" customFormat="1" s="1">
      <c r="B833" s="349" t="n">
        <v>821</v>
      </c>
      <c r="C833" s="238" t="n"/>
      <c r="D833" s="239" t="n"/>
      <c r="E833" s="240" t="n"/>
      <c r="F833" s="241" t="n"/>
      <c r="G833" s="242" t="n"/>
      <c r="H833" s="242" t="n"/>
      <c r="K833" s="568" t="n"/>
    </row>
    <row r="834" customFormat="1" s="1">
      <c r="B834" s="349" t="n">
        <v>822</v>
      </c>
      <c r="C834" s="238" t="n"/>
      <c r="D834" s="239" t="n"/>
      <c r="E834" s="240" t="n"/>
      <c r="F834" s="241" t="n"/>
      <c r="G834" s="242" t="n"/>
      <c r="H834" s="242" t="n"/>
      <c r="K834" s="568" t="n"/>
    </row>
    <row r="835" customFormat="1" s="1">
      <c r="B835" s="349" t="n">
        <v>823</v>
      </c>
      <c r="C835" s="238" t="n"/>
      <c r="D835" s="239" t="n"/>
      <c r="E835" s="240" t="n"/>
      <c r="F835" s="241" t="n"/>
      <c r="G835" s="242" t="n"/>
      <c r="H835" s="242" t="n"/>
      <c r="K835" s="568" t="n"/>
    </row>
    <row r="836" customFormat="1" s="1">
      <c r="B836" s="349" t="n">
        <v>824</v>
      </c>
      <c r="C836" s="238" t="n"/>
      <c r="D836" s="239" t="n"/>
      <c r="E836" s="240" t="n"/>
      <c r="F836" s="241" t="n"/>
      <c r="G836" s="242" t="n"/>
      <c r="H836" s="242" t="n"/>
      <c r="K836" s="568" t="n"/>
    </row>
    <row r="837" customFormat="1" s="1">
      <c r="B837" s="349" t="n">
        <v>825</v>
      </c>
      <c r="C837" s="238" t="n"/>
      <c r="D837" s="239" t="n"/>
      <c r="E837" s="240" t="n"/>
      <c r="F837" s="241" t="n"/>
      <c r="G837" s="242" t="n"/>
      <c r="H837" s="242" t="n"/>
      <c r="K837" s="568" t="n"/>
    </row>
    <row r="838" customFormat="1" s="1">
      <c r="B838" s="349" t="n">
        <v>826</v>
      </c>
      <c r="C838" s="238" t="n"/>
      <c r="D838" s="239" t="n"/>
      <c r="E838" s="240" t="n"/>
      <c r="F838" s="241" t="n"/>
      <c r="G838" s="242" t="n"/>
      <c r="H838" s="242" t="n"/>
      <c r="K838" s="568" t="n"/>
    </row>
    <row r="839" customFormat="1" s="1">
      <c r="B839" s="349" t="n">
        <v>827</v>
      </c>
      <c r="C839" s="238" t="n"/>
      <c r="D839" s="239" t="n"/>
      <c r="E839" s="240" t="n"/>
      <c r="F839" s="241" t="n"/>
      <c r="G839" s="242" t="n"/>
      <c r="H839" s="242" t="n"/>
      <c r="K839" s="568" t="n"/>
    </row>
    <row r="840" customFormat="1" s="1">
      <c r="B840" s="349" t="n">
        <v>828</v>
      </c>
      <c r="C840" s="238" t="n"/>
      <c r="D840" s="239" t="n"/>
      <c r="E840" s="240" t="n"/>
      <c r="F840" s="241" t="n"/>
      <c r="G840" s="242" t="n"/>
      <c r="H840" s="242" t="n"/>
      <c r="K840" s="568" t="n"/>
    </row>
    <row r="841" customFormat="1" s="1">
      <c r="B841" s="349" t="n">
        <v>829</v>
      </c>
      <c r="C841" s="238" t="n"/>
      <c r="D841" s="239" t="n"/>
      <c r="E841" s="240" t="n"/>
      <c r="F841" s="241" t="n"/>
      <c r="G841" s="242" t="n"/>
      <c r="H841" s="242" t="n"/>
      <c r="K841" s="568" t="n"/>
    </row>
    <row r="842" customFormat="1" s="1">
      <c r="B842" s="349" t="n">
        <v>830</v>
      </c>
      <c r="C842" s="238" t="n"/>
      <c r="D842" s="239" t="n"/>
      <c r="E842" s="240" t="n"/>
      <c r="F842" s="241" t="n"/>
      <c r="G842" s="242" t="n"/>
      <c r="H842" s="242" t="n"/>
      <c r="K842" s="568" t="n"/>
    </row>
    <row r="843" customFormat="1" s="1">
      <c r="B843" s="349" t="n">
        <v>831</v>
      </c>
      <c r="C843" s="238" t="n"/>
      <c r="D843" s="239" t="n"/>
      <c r="E843" s="240" t="n"/>
      <c r="F843" s="241" t="n"/>
      <c r="G843" s="242" t="n"/>
      <c r="H843" s="242" t="n"/>
      <c r="K843" s="568" t="n"/>
    </row>
    <row r="844" customFormat="1" s="1">
      <c r="B844" s="349" t="n">
        <v>832</v>
      </c>
      <c r="C844" s="238" t="n"/>
      <c r="D844" s="239" t="n"/>
      <c r="E844" s="240" t="n"/>
      <c r="F844" s="241" t="n"/>
      <c r="G844" s="242" t="n"/>
      <c r="H844" s="242" t="n"/>
      <c r="K844" s="568" t="n"/>
    </row>
    <row r="845" customFormat="1" s="1">
      <c r="B845" s="349" t="n">
        <v>833</v>
      </c>
      <c r="C845" s="238" t="n"/>
      <c r="D845" s="239" t="n"/>
      <c r="E845" s="240" t="n"/>
      <c r="F845" s="241" t="n"/>
      <c r="G845" s="242" t="n"/>
      <c r="H845" s="242" t="n"/>
      <c r="K845" s="568" t="n"/>
    </row>
    <row r="846" customFormat="1" s="1">
      <c r="B846" s="349" t="n">
        <v>834</v>
      </c>
      <c r="C846" s="238" t="n"/>
      <c r="D846" s="239" t="n"/>
      <c r="E846" s="240" t="n"/>
      <c r="F846" s="241" t="n"/>
      <c r="G846" s="242" t="n"/>
      <c r="H846" s="242" t="n"/>
      <c r="K846" s="568" t="n"/>
    </row>
    <row r="847" customFormat="1" s="1">
      <c r="B847" s="349" t="n">
        <v>835</v>
      </c>
      <c r="C847" s="238" t="n"/>
      <c r="D847" s="239" t="n"/>
      <c r="E847" s="240" t="n"/>
      <c r="F847" s="241" t="n"/>
      <c r="G847" s="242" t="n"/>
      <c r="H847" s="242" t="n"/>
      <c r="K847" s="568" t="n"/>
    </row>
    <row r="848" customFormat="1" s="1">
      <c r="B848" s="349" t="n">
        <v>836</v>
      </c>
      <c r="C848" s="238" t="n"/>
      <c r="D848" s="239" t="n"/>
      <c r="E848" s="240" t="n"/>
      <c r="F848" s="241" t="n"/>
      <c r="G848" s="242" t="n"/>
      <c r="H848" s="242" t="n"/>
      <c r="K848" s="568" t="n"/>
    </row>
    <row r="849" customFormat="1" s="1">
      <c r="B849" s="349" t="n">
        <v>837</v>
      </c>
      <c r="C849" s="238" t="n"/>
      <c r="D849" s="239" t="n"/>
      <c r="E849" s="240" t="n"/>
      <c r="F849" s="241" t="n"/>
      <c r="G849" s="242" t="n"/>
      <c r="H849" s="242" t="n"/>
      <c r="K849" s="568" t="n"/>
    </row>
    <row r="850" customFormat="1" s="1">
      <c r="B850" s="349" t="n">
        <v>838</v>
      </c>
      <c r="C850" s="238" t="n"/>
      <c r="D850" s="239" t="n"/>
      <c r="E850" s="240" t="n"/>
      <c r="F850" s="241" t="n"/>
      <c r="G850" s="242" t="n"/>
      <c r="H850" s="242" t="n"/>
      <c r="K850" s="568" t="n"/>
    </row>
    <row r="851" customFormat="1" s="1">
      <c r="B851" s="349" t="n">
        <v>839</v>
      </c>
      <c r="C851" s="238" t="n"/>
      <c r="D851" s="239" t="n"/>
      <c r="E851" s="240" t="n"/>
      <c r="F851" s="241" t="n"/>
      <c r="G851" s="242" t="n"/>
      <c r="H851" s="242" t="n"/>
      <c r="K851" s="568" t="n"/>
    </row>
    <row r="852" customFormat="1" s="1">
      <c r="B852" s="349" t="n">
        <v>840</v>
      </c>
      <c r="C852" s="238" t="n"/>
      <c r="D852" s="239" t="n"/>
      <c r="E852" s="240" t="n"/>
      <c r="F852" s="241" t="n"/>
      <c r="G852" s="242" t="n"/>
      <c r="H852" s="242" t="n"/>
      <c r="K852" s="568" t="n"/>
    </row>
    <row r="853" customFormat="1" s="1">
      <c r="B853" s="349" t="n">
        <v>841</v>
      </c>
      <c r="C853" s="238" t="n"/>
      <c r="D853" s="239" t="n"/>
      <c r="E853" s="240" t="n"/>
      <c r="F853" s="241" t="n"/>
      <c r="G853" s="242" t="n"/>
      <c r="H853" s="242" t="n"/>
      <c r="K853" s="568" t="n"/>
    </row>
    <row r="854" customFormat="1" s="1">
      <c r="B854" s="349" t="n">
        <v>842</v>
      </c>
      <c r="C854" s="238" t="n"/>
      <c r="D854" s="239" t="n"/>
      <c r="E854" s="240" t="n"/>
      <c r="F854" s="241" t="n"/>
      <c r="G854" s="242" t="n"/>
      <c r="H854" s="242" t="n"/>
      <c r="K854" s="568" t="n"/>
    </row>
    <row r="855" customFormat="1" s="1">
      <c r="B855" s="349" t="n">
        <v>843</v>
      </c>
      <c r="C855" s="238" t="n"/>
      <c r="D855" s="239" t="n"/>
      <c r="E855" s="240" t="n"/>
      <c r="F855" s="241" t="n"/>
      <c r="G855" s="242" t="n"/>
      <c r="H855" s="242" t="n"/>
      <c r="K855" s="568" t="n"/>
    </row>
    <row r="856" customFormat="1" s="1">
      <c r="B856" s="349" t="n">
        <v>844</v>
      </c>
      <c r="C856" s="238" t="n"/>
      <c r="D856" s="239" t="n"/>
      <c r="E856" s="240" t="n"/>
      <c r="F856" s="241" t="n"/>
      <c r="G856" s="242" t="n"/>
      <c r="H856" s="242" t="n"/>
      <c r="K856" s="568" t="n"/>
    </row>
    <row r="857" customFormat="1" s="1">
      <c r="B857" s="349" t="n">
        <v>845</v>
      </c>
      <c r="C857" s="238" t="n"/>
      <c r="D857" s="239" t="n"/>
      <c r="E857" s="240" t="n"/>
      <c r="F857" s="241" t="n"/>
      <c r="G857" s="242" t="n"/>
      <c r="H857" s="242" t="n"/>
      <c r="K857" s="568" t="n"/>
    </row>
    <row r="858" customFormat="1" s="1">
      <c r="B858" s="349" t="n">
        <v>846</v>
      </c>
      <c r="C858" s="238" t="n"/>
      <c r="D858" s="239" t="n"/>
      <c r="E858" s="240" t="n"/>
      <c r="F858" s="241" t="n"/>
      <c r="G858" s="242" t="n"/>
      <c r="H858" s="242" t="n"/>
      <c r="K858" s="568" t="n"/>
    </row>
    <row r="859" customFormat="1" s="1">
      <c r="B859" s="349" t="n">
        <v>847</v>
      </c>
      <c r="C859" s="238" t="n"/>
      <c r="D859" s="239" t="n"/>
      <c r="E859" s="240" t="n"/>
      <c r="F859" s="241" t="n"/>
      <c r="G859" s="242" t="n"/>
      <c r="H859" s="242" t="n"/>
      <c r="K859" s="568" t="n"/>
    </row>
    <row r="860" customFormat="1" s="1">
      <c r="B860" s="349" t="n">
        <v>848</v>
      </c>
      <c r="C860" s="238" t="n"/>
      <c r="D860" s="239" t="n"/>
      <c r="E860" s="240" t="n"/>
      <c r="F860" s="241" t="n"/>
      <c r="G860" s="242" t="n"/>
      <c r="H860" s="242" t="n"/>
      <c r="K860" s="568" t="n"/>
    </row>
    <row r="861" customFormat="1" s="1">
      <c r="B861" s="349" t="n">
        <v>849</v>
      </c>
      <c r="C861" s="238" t="n"/>
      <c r="D861" s="239" t="n"/>
      <c r="E861" s="240" t="n"/>
      <c r="F861" s="241" t="n"/>
      <c r="G861" s="242" t="n"/>
      <c r="H861" s="242" t="n"/>
      <c r="K861" s="568" t="n"/>
    </row>
    <row r="862" customFormat="1" s="1">
      <c r="B862" s="349" t="n">
        <v>850</v>
      </c>
      <c r="C862" s="238" t="n"/>
      <c r="D862" s="239" t="n"/>
      <c r="E862" s="240" t="n"/>
      <c r="F862" s="241" t="n"/>
      <c r="G862" s="242" t="n"/>
      <c r="H862" s="242" t="n"/>
      <c r="K862" s="568" t="n"/>
    </row>
    <row r="863" customFormat="1" s="1">
      <c r="B863" s="349" t="n">
        <v>851</v>
      </c>
      <c r="C863" s="238" t="n"/>
      <c r="D863" s="239" t="n"/>
      <c r="E863" s="240" t="n"/>
      <c r="F863" s="241" t="n"/>
      <c r="G863" s="242" t="n"/>
      <c r="H863" s="242" t="n"/>
      <c r="K863" s="568" t="n"/>
    </row>
    <row r="864" customFormat="1" s="1">
      <c r="B864" s="349" t="n">
        <v>852</v>
      </c>
      <c r="C864" s="238" t="n"/>
      <c r="D864" s="239" t="n"/>
      <c r="E864" s="240" t="n"/>
      <c r="F864" s="241" t="n"/>
      <c r="G864" s="242" t="n"/>
      <c r="H864" s="242" t="n"/>
      <c r="K864" s="568" t="n"/>
    </row>
    <row r="865" customFormat="1" s="1">
      <c r="B865" s="349" t="n">
        <v>853</v>
      </c>
      <c r="C865" s="238" t="n"/>
      <c r="D865" s="239" t="n"/>
      <c r="E865" s="240" t="n"/>
      <c r="F865" s="241" t="n"/>
      <c r="G865" s="242" t="n"/>
      <c r="H865" s="242" t="n"/>
      <c r="K865" s="568" t="n"/>
    </row>
    <row r="866" customFormat="1" s="1">
      <c r="B866" s="349" t="n">
        <v>854</v>
      </c>
      <c r="C866" s="238" t="n"/>
      <c r="D866" s="239" t="n"/>
      <c r="E866" s="240" t="n"/>
      <c r="F866" s="241" t="n"/>
      <c r="G866" s="242" t="n"/>
      <c r="H866" s="242" t="n"/>
      <c r="K866" s="568" t="n"/>
    </row>
    <row r="867" customFormat="1" s="1">
      <c r="B867" s="349" t="n">
        <v>855</v>
      </c>
      <c r="C867" s="238" t="n"/>
      <c r="D867" s="239" t="n"/>
      <c r="E867" s="240" t="n"/>
      <c r="F867" s="241" t="n"/>
      <c r="G867" s="242" t="n"/>
      <c r="H867" s="242" t="n"/>
      <c r="K867" s="568" t="n"/>
    </row>
    <row r="868" customFormat="1" s="1">
      <c r="B868" s="349" t="n">
        <v>856</v>
      </c>
      <c r="C868" s="238" t="n"/>
      <c r="D868" s="239" t="n"/>
      <c r="E868" s="240" t="n"/>
      <c r="F868" s="241" t="n"/>
      <c r="G868" s="242" t="n"/>
      <c r="H868" s="242" t="n"/>
      <c r="K868" s="568" t="n"/>
    </row>
    <row r="869" customFormat="1" s="1">
      <c r="B869" s="349" t="n">
        <v>857</v>
      </c>
      <c r="C869" s="238" t="n"/>
      <c r="D869" s="239" t="n"/>
      <c r="E869" s="240" t="n"/>
      <c r="F869" s="241" t="n"/>
      <c r="G869" s="242" t="n"/>
      <c r="H869" s="242" t="n"/>
      <c r="K869" s="568" t="n"/>
    </row>
    <row r="870" customFormat="1" s="1">
      <c r="B870" s="349" t="n">
        <v>858</v>
      </c>
      <c r="C870" s="238" t="n"/>
      <c r="D870" s="239" t="n"/>
      <c r="E870" s="240" t="n"/>
      <c r="F870" s="241" t="n"/>
      <c r="G870" s="242" t="n"/>
      <c r="H870" s="242" t="n"/>
      <c r="K870" s="568" t="n"/>
    </row>
    <row r="871" customFormat="1" s="1">
      <c r="B871" s="349" t="n">
        <v>859</v>
      </c>
      <c r="C871" s="238" t="n"/>
      <c r="D871" s="239" t="n"/>
      <c r="E871" s="240" t="n"/>
      <c r="F871" s="241" t="n"/>
      <c r="G871" s="242" t="n"/>
      <c r="H871" s="242" t="n"/>
      <c r="K871" s="568" t="n"/>
    </row>
    <row r="872" customFormat="1" s="1">
      <c r="B872" s="349" t="n">
        <v>860</v>
      </c>
      <c r="C872" s="238" t="n"/>
      <c r="D872" s="239" t="n"/>
      <c r="E872" s="240" t="n"/>
      <c r="F872" s="241" t="n"/>
      <c r="G872" s="242" t="n"/>
      <c r="H872" s="242" t="n"/>
      <c r="K872" s="568" t="n"/>
    </row>
    <row r="873" customFormat="1" s="1">
      <c r="B873" s="349" t="n">
        <v>861</v>
      </c>
      <c r="C873" s="238" t="n"/>
      <c r="D873" s="239" t="n"/>
      <c r="E873" s="240" t="n"/>
      <c r="F873" s="241" t="n"/>
      <c r="G873" s="242" t="n"/>
      <c r="H873" s="242" t="n"/>
      <c r="K873" s="568" t="n"/>
    </row>
    <row r="874" customFormat="1" s="1">
      <c r="B874" s="349" t="n">
        <v>862</v>
      </c>
      <c r="C874" s="238" t="n"/>
      <c r="D874" s="239" t="n"/>
      <c r="E874" s="240" t="n"/>
      <c r="F874" s="241" t="n"/>
      <c r="G874" s="242" t="n"/>
      <c r="H874" s="242" t="n"/>
      <c r="K874" s="568" t="n"/>
    </row>
    <row r="875" customFormat="1" s="1">
      <c r="B875" s="349" t="n">
        <v>863</v>
      </c>
      <c r="C875" s="238" t="n"/>
      <c r="D875" s="239" t="n"/>
      <c r="E875" s="240" t="n"/>
      <c r="F875" s="241" t="n"/>
      <c r="G875" s="242" t="n"/>
      <c r="H875" s="242" t="n"/>
      <c r="K875" s="568" t="n"/>
    </row>
    <row r="876" customFormat="1" s="1">
      <c r="B876" s="349" t="n">
        <v>864</v>
      </c>
      <c r="C876" s="238" t="n"/>
      <c r="D876" s="239" t="n"/>
      <c r="E876" s="240" t="n"/>
      <c r="F876" s="241" t="n"/>
      <c r="G876" s="242" t="n"/>
      <c r="H876" s="242" t="n"/>
      <c r="K876" s="568" t="n"/>
    </row>
    <row r="877" customFormat="1" s="1">
      <c r="B877" s="349" t="n">
        <v>865</v>
      </c>
      <c r="C877" s="238" t="n"/>
      <c r="D877" s="239" t="n"/>
      <c r="E877" s="240" t="n"/>
      <c r="F877" s="241" t="n"/>
      <c r="G877" s="242" t="n"/>
      <c r="H877" s="242" t="n"/>
      <c r="K877" s="568" t="n"/>
    </row>
    <row r="878" customFormat="1" s="1">
      <c r="B878" s="349" t="n">
        <v>866</v>
      </c>
      <c r="C878" s="238" t="n"/>
      <c r="D878" s="239" t="n"/>
      <c r="E878" s="240" t="n"/>
      <c r="F878" s="241" t="n"/>
      <c r="G878" s="242" t="n"/>
      <c r="H878" s="242" t="n"/>
      <c r="K878" s="568" t="n"/>
    </row>
    <row r="879" customFormat="1" s="1">
      <c r="B879" s="349" t="n">
        <v>867</v>
      </c>
      <c r="C879" s="238" t="n"/>
      <c r="D879" s="239" t="n"/>
      <c r="E879" s="240" t="n"/>
      <c r="F879" s="241" t="n"/>
      <c r="G879" s="242" t="n"/>
      <c r="H879" s="242" t="n"/>
      <c r="K879" s="568" t="n"/>
    </row>
    <row r="880" customFormat="1" s="1">
      <c r="B880" s="349" t="n">
        <v>868</v>
      </c>
      <c r="C880" s="238" t="n"/>
      <c r="D880" s="239" t="n"/>
      <c r="E880" s="240" t="n"/>
      <c r="F880" s="241" t="n"/>
      <c r="G880" s="242" t="n"/>
      <c r="H880" s="242" t="n"/>
      <c r="K880" s="568" t="n"/>
    </row>
    <row r="881" customFormat="1" s="1">
      <c r="B881" s="349" t="n">
        <v>869</v>
      </c>
      <c r="C881" s="238" t="n"/>
      <c r="D881" s="239" t="n"/>
      <c r="E881" s="240" t="n"/>
      <c r="F881" s="241" t="n"/>
      <c r="G881" s="242" t="n"/>
      <c r="H881" s="242" t="n"/>
      <c r="K881" s="568" t="n"/>
    </row>
    <row r="882" customFormat="1" s="1">
      <c r="B882" s="349" t="n">
        <v>870</v>
      </c>
      <c r="C882" s="238" t="n"/>
      <c r="D882" s="239" t="n"/>
      <c r="E882" s="240" t="n"/>
      <c r="F882" s="241" t="n"/>
      <c r="G882" s="242" t="n"/>
      <c r="H882" s="242" t="n"/>
      <c r="K882" s="568" t="n"/>
    </row>
    <row r="883" customFormat="1" s="1">
      <c r="B883" s="349" t="n">
        <v>871</v>
      </c>
      <c r="C883" s="238" t="n"/>
      <c r="D883" s="239" t="n"/>
      <c r="E883" s="240" t="n"/>
      <c r="F883" s="241" t="n"/>
      <c r="G883" s="242" t="n"/>
      <c r="H883" s="242" t="n"/>
      <c r="K883" s="568" t="n"/>
    </row>
    <row r="884" customFormat="1" s="1">
      <c r="B884" s="349" t="n">
        <v>872</v>
      </c>
      <c r="C884" s="238" t="n"/>
      <c r="D884" s="239" t="n"/>
      <c r="E884" s="240" t="n"/>
      <c r="F884" s="241" t="n"/>
      <c r="G884" s="242" t="n"/>
      <c r="H884" s="242" t="n"/>
      <c r="K884" s="568" t="n"/>
    </row>
    <row r="885" customFormat="1" s="1">
      <c r="B885" s="349" t="n">
        <v>873</v>
      </c>
      <c r="C885" s="238" t="n"/>
      <c r="D885" s="239" t="n"/>
      <c r="E885" s="240" t="n"/>
      <c r="F885" s="241" t="n"/>
      <c r="G885" s="242" t="n"/>
      <c r="H885" s="242" t="n"/>
      <c r="K885" s="568" t="n"/>
    </row>
    <row r="886" customFormat="1" s="1">
      <c r="B886" s="349" t="n">
        <v>874</v>
      </c>
      <c r="C886" s="238" t="n"/>
      <c r="D886" s="239" t="n"/>
      <c r="E886" s="240" t="n"/>
      <c r="F886" s="241" t="n"/>
      <c r="G886" s="242" t="n"/>
      <c r="H886" s="242" t="n"/>
      <c r="K886" s="568" t="n"/>
    </row>
    <row r="887" customFormat="1" s="1">
      <c r="B887" s="349" t="n">
        <v>875</v>
      </c>
      <c r="C887" s="238" t="n"/>
      <c r="D887" s="239" t="n"/>
      <c r="E887" s="240" t="n"/>
      <c r="F887" s="241" t="n"/>
      <c r="G887" s="242" t="n"/>
      <c r="H887" s="242" t="n"/>
      <c r="K887" s="568" t="n"/>
    </row>
    <row r="888" customFormat="1" s="1">
      <c r="B888" s="349" t="n">
        <v>876</v>
      </c>
      <c r="C888" s="238" t="n"/>
      <c r="D888" s="239" t="n"/>
      <c r="E888" s="240" t="n"/>
      <c r="F888" s="241" t="n"/>
      <c r="G888" s="242" t="n"/>
      <c r="H888" s="242" t="n"/>
      <c r="K888" s="568" t="n"/>
    </row>
    <row r="889" customFormat="1" s="1">
      <c r="B889" s="349" t="n">
        <v>877</v>
      </c>
      <c r="C889" s="238" t="n"/>
      <c r="D889" s="239" t="n"/>
      <c r="E889" s="240" t="n"/>
      <c r="F889" s="241" t="n"/>
      <c r="G889" s="242" t="n"/>
      <c r="H889" s="242" t="n"/>
      <c r="K889" s="568" t="n"/>
    </row>
    <row r="890" customFormat="1" s="1">
      <c r="B890" s="349" t="n">
        <v>878</v>
      </c>
      <c r="C890" s="238" t="n"/>
      <c r="D890" s="239" t="n"/>
      <c r="E890" s="240" t="n"/>
      <c r="F890" s="241" t="n"/>
      <c r="G890" s="242" t="n"/>
      <c r="H890" s="242" t="n"/>
      <c r="K890" s="568" t="n"/>
    </row>
    <row r="891" customFormat="1" s="1">
      <c r="B891" s="349" t="n">
        <v>879</v>
      </c>
      <c r="C891" s="238" t="n"/>
      <c r="D891" s="239" t="n"/>
      <c r="E891" s="240" t="n"/>
      <c r="F891" s="241" t="n"/>
      <c r="G891" s="242" t="n"/>
      <c r="H891" s="242" t="n"/>
      <c r="K891" s="568" t="n"/>
    </row>
    <row r="892" customFormat="1" s="1">
      <c r="B892" s="349" t="n">
        <v>880</v>
      </c>
      <c r="C892" s="238" t="n"/>
      <c r="D892" s="239" t="n"/>
      <c r="E892" s="240" t="n"/>
      <c r="F892" s="241" t="n"/>
      <c r="G892" s="242" t="n"/>
      <c r="H892" s="242" t="n"/>
      <c r="K892" s="568" t="n"/>
    </row>
    <row r="893" customFormat="1" s="1">
      <c r="B893" s="349" t="n">
        <v>881</v>
      </c>
      <c r="C893" s="238" t="n"/>
      <c r="D893" s="239" t="n"/>
      <c r="E893" s="240" t="n"/>
      <c r="F893" s="241" t="n"/>
      <c r="G893" s="242" t="n"/>
      <c r="H893" s="242" t="n"/>
      <c r="K893" s="568" t="n"/>
    </row>
    <row r="894" customFormat="1" s="1">
      <c r="B894" s="349" t="n">
        <v>882</v>
      </c>
      <c r="C894" s="238" t="n"/>
      <c r="D894" s="239" t="n"/>
      <c r="E894" s="240" t="n"/>
      <c r="F894" s="241" t="n"/>
      <c r="G894" s="242" t="n"/>
      <c r="H894" s="242" t="n"/>
      <c r="K894" s="568" t="n"/>
    </row>
    <row r="895" customFormat="1" s="1">
      <c r="B895" s="349" t="n">
        <v>883</v>
      </c>
      <c r="C895" s="238" t="n"/>
      <c r="D895" s="239" t="n"/>
      <c r="E895" s="240" t="n"/>
      <c r="F895" s="241" t="n"/>
      <c r="G895" s="242" t="n"/>
      <c r="H895" s="242" t="n"/>
      <c r="K895" s="568" t="n"/>
    </row>
    <row r="896" customFormat="1" s="1">
      <c r="B896" s="349" t="n">
        <v>884</v>
      </c>
      <c r="C896" s="238" t="n"/>
      <c r="D896" s="239" t="n"/>
      <c r="E896" s="240" t="n"/>
      <c r="F896" s="241" t="n"/>
      <c r="G896" s="242" t="n"/>
      <c r="H896" s="242" t="n"/>
      <c r="K896" s="568" t="n"/>
    </row>
    <row r="897" customFormat="1" s="1">
      <c r="B897" s="349" t="n">
        <v>885</v>
      </c>
      <c r="C897" s="238" t="n"/>
      <c r="D897" s="239" t="n"/>
      <c r="E897" s="240" t="n"/>
      <c r="F897" s="241" t="n"/>
      <c r="G897" s="242" t="n"/>
      <c r="H897" s="242" t="n"/>
      <c r="K897" s="568" t="n"/>
    </row>
    <row r="898" customFormat="1" s="1">
      <c r="B898" s="349" t="n">
        <v>886</v>
      </c>
      <c r="C898" s="238" t="n"/>
      <c r="D898" s="239" t="n"/>
      <c r="E898" s="240" t="n"/>
      <c r="F898" s="241" t="n"/>
      <c r="G898" s="242" t="n"/>
      <c r="H898" s="242" t="n"/>
      <c r="K898" s="568" t="n"/>
    </row>
    <row r="899" customFormat="1" s="1">
      <c r="B899" s="349" t="n">
        <v>887</v>
      </c>
      <c r="C899" s="238" t="n"/>
      <c r="D899" s="239" t="n"/>
      <c r="E899" s="240" t="n"/>
      <c r="F899" s="241" t="n"/>
      <c r="G899" s="242" t="n"/>
      <c r="H899" s="242" t="n"/>
      <c r="K899" s="568" t="n"/>
    </row>
    <row r="900" customFormat="1" s="1">
      <c r="B900" s="349" t="n">
        <v>888</v>
      </c>
      <c r="C900" s="238" t="n"/>
      <c r="D900" s="239" t="n"/>
      <c r="E900" s="240" t="n"/>
      <c r="F900" s="241" t="n"/>
      <c r="G900" s="242" t="n"/>
      <c r="H900" s="242" t="n"/>
      <c r="K900" s="568" t="n"/>
    </row>
    <row r="901" customFormat="1" s="1">
      <c r="B901" s="349" t="n">
        <v>889</v>
      </c>
      <c r="C901" s="238" t="n"/>
      <c r="D901" s="239" t="n"/>
      <c r="E901" s="240" t="n"/>
      <c r="F901" s="241" t="n"/>
      <c r="G901" s="242" t="n"/>
      <c r="H901" s="242" t="n"/>
      <c r="K901" s="568" t="n"/>
    </row>
    <row r="902" customFormat="1" s="1">
      <c r="B902" s="349" t="n">
        <v>890</v>
      </c>
      <c r="C902" s="238" t="n"/>
      <c r="D902" s="239" t="n"/>
      <c r="E902" s="240" t="n"/>
      <c r="F902" s="241" t="n"/>
      <c r="G902" s="242" t="n"/>
      <c r="H902" s="242" t="n"/>
      <c r="K902" s="568" t="n"/>
    </row>
    <row r="903" customFormat="1" s="1">
      <c r="B903" s="349" t="n">
        <v>891</v>
      </c>
      <c r="C903" s="238" t="n"/>
      <c r="D903" s="239" t="n"/>
      <c r="E903" s="240" t="n"/>
      <c r="F903" s="241" t="n"/>
      <c r="G903" s="242" t="n"/>
      <c r="H903" s="242" t="n"/>
      <c r="K903" s="568" t="n"/>
    </row>
    <row r="904" customFormat="1" s="1">
      <c r="B904" s="349" t="n">
        <v>892</v>
      </c>
      <c r="C904" s="238" t="n"/>
      <c r="D904" s="239" t="n"/>
      <c r="E904" s="240" t="n"/>
      <c r="F904" s="241" t="n"/>
      <c r="G904" s="242" t="n"/>
      <c r="H904" s="242" t="n"/>
      <c r="K904" s="568" t="n"/>
    </row>
    <row r="905" customFormat="1" s="1">
      <c r="B905" s="349" t="n">
        <v>893</v>
      </c>
      <c r="C905" s="238" t="n"/>
      <c r="D905" s="239" t="n"/>
      <c r="E905" s="240" t="n"/>
      <c r="F905" s="241" t="n"/>
      <c r="G905" s="242" t="n"/>
      <c r="H905" s="242" t="n"/>
      <c r="K905" s="568" t="n"/>
    </row>
    <row r="906" customFormat="1" s="1">
      <c r="B906" s="349" t="n">
        <v>894</v>
      </c>
      <c r="C906" s="238" t="n"/>
      <c r="D906" s="239" t="n"/>
      <c r="E906" s="240" t="n"/>
      <c r="F906" s="241" t="n"/>
      <c r="G906" s="242" t="n"/>
      <c r="H906" s="242" t="n"/>
      <c r="K906" s="568" t="n"/>
    </row>
    <row r="907" customFormat="1" s="1">
      <c r="B907" s="349" t="n">
        <v>895</v>
      </c>
      <c r="C907" s="238" t="n"/>
      <c r="D907" s="239" t="n"/>
      <c r="E907" s="240" t="n"/>
      <c r="F907" s="241" t="n"/>
      <c r="G907" s="242" t="n"/>
      <c r="H907" s="242" t="n"/>
      <c r="K907" s="568" t="n"/>
    </row>
    <row r="908" customFormat="1" s="1">
      <c r="B908" s="349" t="n">
        <v>896</v>
      </c>
      <c r="C908" s="238" t="n"/>
      <c r="D908" s="239" t="n"/>
      <c r="E908" s="240" t="n"/>
      <c r="F908" s="241" t="n"/>
      <c r="G908" s="242" t="n"/>
      <c r="H908" s="242" t="n"/>
      <c r="K908" s="568" t="n"/>
    </row>
    <row r="909" customFormat="1" s="1">
      <c r="B909" s="349" t="n">
        <v>897</v>
      </c>
      <c r="C909" s="238" t="n"/>
      <c r="D909" s="239" t="n"/>
      <c r="E909" s="240" t="n"/>
      <c r="F909" s="241" t="n"/>
      <c r="G909" s="242" t="n"/>
      <c r="H909" s="242" t="n"/>
      <c r="K909" s="568" t="n"/>
    </row>
    <row r="910" customFormat="1" s="1">
      <c r="B910" s="349" t="n">
        <v>898</v>
      </c>
      <c r="C910" s="238" t="n"/>
      <c r="D910" s="239" t="n"/>
      <c r="E910" s="240" t="n"/>
      <c r="F910" s="241" t="n"/>
      <c r="G910" s="242" t="n"/>
      <c r="H910" s="242" t="n"/>
      <c r="K910" s="568" t="n"/>
    </row>
    <row r="911" customFormat="1" s="1">
      <c r="B911" s="349" t="n">
        <v>899</v>
      </c>
      <c r="C911" s="238" t="n"/>
      <c r="D911" s="239" t="n"/>
      <c r="E911" s="240" t="n"/>
      <c r="F911" s="241" t="n"/>
      <c r="G911" s="242" t="n"/>
      <c r="H911" s="242" t="n"/>
      <c r="K911" s="568" t="n"/>
    </row>
    <row r="912" customFormat="1" s="1">
      <c r="B912" s="349" t="n">
        <v>900</v>
      </c>
      <c r="C912" s="238" t="n"/>
      <c r="D912" s="239" t="n"/>
      <c r="E912" s="240" t="n"/>
      <c r="F912" s="241" t="n"/>
      <c r="G912" s="242" t="n"/>
      <c r="H912" s="242" t="n"/>
      <c r="K912" s="568" t="n"/>
    </row>
    <row r="913" customFormat="1" s="1">
      <c r="B913" s="349" t="n">
        <v>901</v>
      </c>
      <c r="C913" s="238" t="n"/>
      <c r="D913" s="239" t="n"/>
      <c r="E913" s="240" t="n"/>
      <c r="F913" s="241" t="n"/>
      <c r="G913" s="242" t="n"/>
      <c r="H913" s="242" t="n"/>
      <c r="K913" s="568" t="n"/>
    </row>
    <row r="914" customFormat="1" s="1">
      <c r="B914" s="349" t="n">
        <v>902</v>
      </c>
      <c r="C914" s="238" t="n"/>
      <c r="D914" s="239" t="n"/>
      <c r="E914" s="240" t="n"/>
      <c r="F914" s="241" t="n"/>
      <c r="G914" s="242" t="n"/>
      <c r="H914" s="242" t="n"/>
      <c r="K914" s="568" t="n"/>
    </row>
    <row r="915" customFormat="1" s="1">
      <c r="B915" s="349" t="n">
        <v>903</v>
      </c>
      <c r="C915" s="238" t="n"/>
      <c r="D915" s="239" t="n"/>
      <c r="E915" s="240" t="n"/>
      <c r="F915" s="241" t="n"/>
      <c r="G915" s="242" t="n"/>
      <c r="H915" s="242" t="n"/>
      <c r="K915" s="568" t="n"/>
    </row>
    <row r="916" customFormat="1" s="1">
      <c r="B916" s="349" t="n">
        <v>904</v>
      </c>
      <c r="C916" s="238" t="n"/>
      <c r="D916" s="239" t="n"/>
      <c r="E916" s="240" t="n"/>
      <c r="F916" s="241" t="n"/>
      <c r="G916" s="242" t="n"/>
      <c r="H916" s="242" t="n"/>
      <c r="K916" s="568" t="n"/>
    </row>
    <row r="917" customFormat="1" s="1">
      <c r="B917" s="349" t="n">
        <v>905</v>
      </c>
      <c r="C917" s="238" t="n"/>
      <c r="D917" s="239" t="n"/>
      <c r="E917" s="240" t="n"/>
      <c r="F917" s="241" t="n"/>
      <c r="G917" s="242" t="n"/>
      <c r="H917" s="242" t="n"/>
      <c r="K917" s="568" t="n"/>
    </row>
    <row r="918" customFormat="1" s="1">
      <c r="B918" s="349" t="n">
        <v>906</v>
      </c>
      <c r="C918" s="238" t="n"/>
      <c r="D918" s="239" t="n"/>
      <c r="E918" s="240" t="n"/>
      <c r="F918" s="241" t="n"/>
      <c r="G918" s="242" t="n"/>
      <c r="H918" s="242" t="n"/>
      <c r="K918" s="568" t="n"/>
    </row>
    <row r="919" customFormat="1" s="1">
      <c r="B919" s="349" t="n">
        <v>907</v>
      </c>
      <c r="C919" s="238" t="n"/>
      <c r="D919" s="239" t="n"/>
      <c r="E919" s="240" t="n"/>
      <c r="F919" s="241" t="n"/>
      <c r="G919" s="242" t="n"/>
      <c r="H919" s="242" t="n"/>
      <c r="K919" s="568" t="n"/>
    </row>
    <row r="920" customFormat="1" s="1">
      <c r="B920" s="349" t="n">
        <v>908</v>
      </c>
      <c r="C920" s="238" t="n"/>
      <c r="D920" s="239" t="n"/>
      <c r="E920" s="240" t="n"/>
      <c r="F920" s="241" t="n"/>
      <c r="G920" s="242" t="n"/>
      <c r="H920" s="242" t="n"/>
      <c r="K920" s="568" t="n"/>
    </row>
    <row r="921" customFormat="1" s="1">
      <c r="B921" s="349" t="n">
        <v>909</v>
      </c>
      <c r="C921" s="238" t="n"/>
      <c r="D921" s="239" t="n"/>
      <c r="E921" s="240" t="n"/>
      <c r="F921" s="241" t="n"/>
      <c r="G921" s="242" t="n"/>
      <c r="H921" s="242" t="n"/>
      <c r="K921" s="568" t="n"/>
    </row>
    <row r="922" customFormat="1" s="1">
      <c r="B922" s="349" t="n">
        <v>910</v>
      </c>
      <c r="C922" s="238" t="n"/>
      <c r="D922" s="239" t="n"/>
      <c r="E922" s="240" t="n"/>
      <c r="F922" s="241" t="n"/>
      <c r="G922" s="242" t="n"/>
      <c r="H922" s="242" t="n"/>
      <c r="K922" s="568" t="n"/>
    </row>
    <row r="923" customFormat="1" s="1">
      <c r="B923" s="349" t="n">
        <v>911</v>
      </c>
      <c r="C923" s="238" t="n"/>
      <c r="D923" s="239" t="n"/>
      <c r="E923" s="240" t="n"/>
      <c r="F923" s="241" t="n"/>
      <c r="G923" s="242" t="n"/>
      <c r="H923" s="242" t="n"/>
      <c r="K923" s="568" t="n"/>
    </row>
    <row r="924" customFormat="1" s="1">
      <c r="B924" s="349" t="n">
        <v>912</v>
      </c>
      <c r="C924" s="238" t="n"/>
      <c r="D924" s="239" t="n"/>
      <c r="E924" s="240" t="n"/>
      <c r="F924" s="241" t="n"/>
      <c r="G924" s="242" t="n"/>
      <c r="H924" s="242" t="n"/>
      <c r="K924" s="568" t="n"/>
    </row>
    <row r="925" customFormat="1" s="1">
      <c r="B925" s="349" t="n">
        <v>913</v>
      </c>
      <c r="C925" s="238" t="n"/>
      <c r="D925" s="239" t="n"/>
      <c r="E925" s="240" t="n"/>
      <c r="F925" s="241" t="n"/>
      <c r="G925" s="242" t="n"/>
      <c r="H925" s="242" t="n"/>
      <c r="K925" s="568" t="n"/>
    </row>
    <row r="926" customFormat="1" s="1">
      <c r="B926" s="349" t="n">
        <v>914</v>
      </c>
      <c r="C926" s="238" t="n"/>
      <c r="D926" s="239" t="n"/>
      <c r="E926" s="240" t="n"/>
      <c r="F926" s="241" t="n"/>
      <c r="G926" s="242" t="n"/>
      <c r="H926" s="242" t="n"/>
      <c r="K926" s="568" t="n"/>
    </row>
    <row r="927" customFormat="1" s="1">
      <c r="B927" s="349" t="n">
        <v>915</v>
      </c>
      <c r="C927" s="238" t="n"/>
      <c r="D927" s="239" t="n"/>
      <c r="E927" s="240" t="n"/>
      <c r="F927" s="241" t="n"/>
      <c r="G927" s="242" t="n"/>
      <c r="H927" s="242" t="n"/>
      <c r="K927" s="568" t="n"/>
    </row>
    <row r="928" customFormat="1" s="1">
      <c r="B928" s="349" t="n">
        <v>916</v>
      </c>
      <c r="C928" s="238" t="n"/>
      <c r="D928" s="239" t="n"/>
      <c r="E928" s="240" t="n"/>
      <c r="F928" s="241" t="n"/>
      <c r="G928" s="242" t="n"/>
      <c r="H928" s="242" t="n"/>
      <c r="K928" s="568" t="n"/>
    </row>
    <row r="929" customFormat="1" s="1">
      <c r="B929" s="349" t="n">
        <v>917</v>
      </c>
      <c r="C929" s="238" t="n"/>
      <c r="D929" s="239" t="n"/>
      <c r="E929" s="240" t="n"/>
      <c r="F929" s="241" t="n"/>
      <c r="G929" s="242" t="n"/>
      <c r="H929" s="242" t="n"/>
      <c r="K929" s="568" t="n"/>
    </row>
    <row r="930" customFormat="1" s="1">
      <c r="B930" s="349" t="n">
        <v>918</v>
      </c>
      <c r="C930" s="238" t="n"/>
      <c r="D930" s="239" t="n"/>
      <c r="E930" s="240" t="n"/>
      <c r="F930" s="241" t="n"/>
      <c r="G930" s="242" t="n"/>
      <c r="H930" s="242" t="n"/>
      <c r="K930" s="568" t="n"/>
    </row>
    <row r="931" customFormat="1" s="1">
      <c r="B931" s="349" t="n">
        <v>919</v>
      </c>
      <c r="C931" s="238" t="n"/>
      <c r="D931" s="239" t="n"/>
      <c r="E931" s="240" t="n"/>
      <c r="F931" s="241" t="n"/>
      <c r="G931" s="242" t="n"/>
      <c r="H931" s="242" t="n"/>
      <c r="K931" s="568" t="n"/>
    </row>
    <row r="932" customFormat="1" s="1">
      <c r="B932" s="349" t="n">
        <v>920</v>
      </c>
      <c r="C932" s="238" t="n"/>
      <c r="D932" s="239" t="n"/>
      <c r="E932" s="240" t="n"/>
      <c r="F932" s="241" t="n"/>
      <c r="G932" s="242" t="n"/>
      <c r="H932" s="242" t="n"/>
      <c r="K932" s="568" t="n"/>
    </row>
    <row r="933" customFormat="1" s="1">
      <c r="B933" s="349" t="n">
        <v>921</v>
      </c>
      <c r="C933" s="238" t="n"/>
      <c r="D933" s="239" t="n"/>
      <c r="E933" s="240" t="n"/>
      <c r="F933" s="241" t="n"/>
      <c r="G933" s="242" t="n"/>
      <c r="H933" s="242" t="n"/>
      <c r="K933" s="568" t="n"/>
    </row>
    <row r="934" customFormat="1" s="1">
      <c r="B934" s="349" t="n">
        <v>922</v>
      </c>
      <c r="C934" s="238" t="n"/>
      <c r="D934" s="239" t="n"/>
      <c r="E934" s="240" t="n"/>
      <c r="F934" s="241" t="n"/>
      <c r="G934" s="242" t="n"/>
      <c r="H934" s="242" t="n"/>
      <c r="K934" s="568" t="n"/>
    </row>
    <row r="935" customFormat="1" s="1">
      <c r="B935" s="349" t="n">
        <v>923</v>
      </c>
      <c r="C935" s="238" t="n"/>
      <c r="D935" s="239" t="n"/>
      <c r="E935" s="240" t="n"/>
      <c r="F935" s="241" t="n"/>
      <c r="G935" s="242" t="n"/>
      <c r="H935" s="242" t="n"/>
      <c r="K935" s="568" t="n"/>
    </row>
    <row r="936" customFormat="1" s="1">
      <c r="B936" s="349" t="n">
        <v>924</v>
      </c>
      <c r="C936" s="238" t="n"/>
      <c r="D936" s="239" t="n"/>
      <c r="E936" s="240" t="n"/>
      <c r="F936" s="241" t="n"/>
      <c r="G936" s="242" t="n"/>
      <c r="H936" s="242" t="n"/>
      <c r="K936" s="568" t="n"/>
    </row>
    <row r="937" customFormat="1" s="1">
      <c r="B937" s="349" t="n">
        <v>925</v>
      </c>
      <c r="C937" s="238" t="n"/>
      <c r="D937" s="239" t="n"/>
      <c r="E937" s="240" t="n"/>
      <c r="F937" s="241" t="n"/>
      <c r="G937" s="242" t="n"/>
      <c r="H937" s="242" t="n"/>
      <c r="K937" s="568" t="n"/>
    </row>
    <row r="938" customFormat="1" s="1">
      <c r="B938" s="349" t="n">
        <v>926</v>
      </c>
      <c r="C938" s="238" t="n"/>
      <c r="D938" s="239" t="n"/>
      <c r="E938" s="240" t="n"/>
      <c r="F938" s="241" t="n"/>
      <c r="G938" s="242" t="n"/>
      <c r="H938" s="242" t="n"/>
      <c r="K938" s="568" t="n"/>
    </row>
    <row r="939" customFormat="1" s="1">
      <c r="B939" s="349" t="n">
        <v>927</v>
      </c>
      <c r="C939" s="238" t="n"/>
      <c r="D939" s="239" t="n"/>
      <c r="E939" s="240" t="n"/>
      <c r="F939" s="241" t="n"/>
      <c r="G939" s="242" t="n"/>
      <c r="H939" s="242" t="n"/>
      <c r="K939" s="568" t="n"/>
    </row>
    <row r="940" customFormat="1" s="1">
      <c r="B940" s="349" t="n">
        <v>928</v>
      </c>
      <c r="C940" s="238" t="n"/>
      <c r="D940" s="239" t="n"/>
      <c r="E940" s="240" t="n"/>
      <c r="F940" s="241" t="n"/>
      <c r="G940" s="242" t="n"/>
      <c r="H940" s="242" t="n"/>
      <c r="K940" s="568" t="n"/>
    </row>
    <row r="941" customFormat="1" s="1">
      <c r="B941" s="349" t="n">
        <v>929</v>
      </c>
      <c r="C941" s="238" t="n"/>
      <c r="D941" s="239" t="n"/>
      <c r="E941" s="240" t="n"/>
      <c r="F941" s="241" t="n"/>
      <c r="G941" s="242" t="n"/>
      <c r="H941" s="242" t="n"/>
      <c r="K941" s="568" t="n"/>
    </row>
    <row r="942" customFormat="1" s="1">
      <c r="B942" s="349" t="n">
        <v>930</v>
      </c>
      <c r="C942" s="238" t="n"/>
      <c r="D942" s="239" t="n"/>
      <c r="E942" s="240" t="n"/>
      <c r="F942" s="241" t="n"/>
      <c r="G942" s="242" t="n"/>
      <c r="H942" s="242" t="n"/>
      <c r="K942" s="568" t="n"/>
    </row>
    <row r="943" customFormat="1" s="1">
      <c r="B943" s="349" t="n">
        <v>931</v>
      </c>
      <c r="C943" s="238" t="n"/>
      <c r="D943" s="239" t="n"/>
      <c r="E943" s="240" t="n"/>
      <c r="F943" s="241" t="n"/>
      <c r="G943" s="242" t="n"/>
      <c r="H943" s="242" t="n"/>
      <c r="K943" s="568" t="n"/>
    </row>
    <row r="944" customFormat="1" s="1">
      <c r="B944" s="349" t="n">
        <v>932</v>
      </c>
      <c r="C944" s="238" t="n"/>
      <c r="D944" s="239" t="n"/>
      <c r="E944" s="240" t="n"/>
      <c r="F944" s="241" t="n"/>
      <c r="G944" s="242" t="n"/>
      <c r="H944" s="242" t="n"/>
      <c r="K944" s="568" t="n"/>
    </row>
    <row r="945" customFormat="1" s="1">
      <c r="B945" s="349" t="n">
        <v>933</v>
      </c>
      <c r="C945" s="238" t="n"/>
      <c r="D945" s="239" t="n"/>
      <c r="E945" s="240" t="n"/>
      <c r="F945" s="241" t="n"/>
      <c r="G945" s="242" t="n"/>
      <c r="H945" s="242" t="n"/>
      <c r="K945" s="568" t="n"/>
    </row>
    <row r="946" customFormat="1" s="1">
      <c r="B946" s="349" t="n">
        <v>934</v>
      </c>
      <c r="C946" s="238" t="n"/>
      <c r="D946" s="239" t="n"/>
      <c r="E946" s="240" t="n"/>
      <c r="F946" s="241" t="n"/>
      <c r="G946" s="242" t="n"/>
      <c r="H946" s="242" t="n"/>
      <c r="K946" s="568" t="n"/>
    </row>
    <row r="947" customFormat="1" s="1">
      <c r="B947" s="349" t="n">
        <v>935</v>
      </c>
      <c r="C947" s="238" t="n"/>
      <c r="D947" s="239" t="n"/>
      <c r="E947" s="240" t="n"/>
      <c r="F947" s="241" t="n"/>
      <c r="G947" s="242" t="n"/>
      <c r="H947" s="242" t="n"/>
      <c r="K947" s="568" t="n"/>
    </row>
    <row r="948" customFormat="1" s="1">
      <c r="B948" s="349" t="n">
        <v>936</v>
      </c>
      <c r="C948" s="238" t="n"/>
      <c r="D948" s="239" t="n"/>
      <c r="E948" s="240" t="n"/>
      <c r="F948" s="241" t="n"/>
      <c r="G948" s="242" t="n"/>
      <c r="H948" s="242" t="n"/>
      <c r="K948" s="568" t="n"/>
    </row>
    <row r="949" customFormat="1" s="1">
      <c r="B949" s="349" t="n">
        <v>937</v>
      </c>
      <c r="C949" s="238" t="n"/>
      <c r="D949" s="239" t="n"/>
      <c r="E949" s="240" t="n"/>
      <c r="F949" s="241" t="n"/>
      <c r="G949" s="242" t="n"/>
      <c r="H949" s="242" t="n"/>
      <c r="K949" s="568" t="n"/>
    </row>
    <row r="950" customFormat="1" s="1">
      <c r="B950" s="349" t="n">
        <v>938</v>
      </c>
      <c r="C950" s="238" t="n"/>
      <c r="D950" s="239" t="n"/>
      <c r="E950" s="240" t="n"/>
      <c r="F950" s="241" t="n"/>
      <c r="G950" s="242" t="n"/>
      <c r="H950" s="242" t="n"/>
      <c r="K950" s="568" t="n"/>
    </row>
    <row r="951" customFormat="1" s="1">
      <c r="B951" s="349" t="n">
        <v>939</v>
      </c>
      <c r="C951" s="238" t="n"/>
      <c r="D951" s="239" t="n"/>
      <c r="E951" s="240" t="n"/>
      <c r="F951" s="241" t="n"/>
      <c r="G951" s="242" t="n"/>
      <c r="H951" s="242" t="n"/>
      <c r="K951" s="568" t="n"/>
    </row>
    <row r="952" customFormat="1" s="1">
      <c r="B952" s="349" t="n">
        <v>940</v>
      </c>
      <c r="C952" s="238" t="n"/>
      <c r="D952" s="239" t="n"/>
      <c r="E952" s="240" t="n"/>
      <c r="F952" s="241" t="n"/>
      <c r="G952" s="242" t="n"/>
      <c r="H952" s="242" t="n"/>
      <c r="K952" s="568" t="n"/>
    </row>
    <row r="953" customFormat="1" s="1">
      <c r="B953" s="349" t="n">
        <v>941</v>
      </c>
      <c r="C953" s="238" t="n"/>
      <c r="D953" s="239" t="n"/>
      <c r="E953" s="240" t="n"/>
      <c r="F953" s="241" t="n"/>
      <c r="G953" s="242" t="n"/>
      <c r="H953" s="242" t="n"/>
      <c r="K953" s="568" t="n"/>
    </row>
    <row r="954" customFormat="1" s="1">
      <c r="B954" s="349" t="n">
        <v>942</v>
      </c>
      <c r="C954" s="238" t="n"/>
      <c r="D954" s="239" t="n"/>
      <c r="E954" s="240" t="n"/>
      <c r="F954" s="241" t="n"/>
      <c r="G954" s="242" t="n"/>
      <c r="H954" s="242" t="n"/>
      <c r="K954" s="568" t="n"/>
    </row>
    <row r="955" customFormat="1" s="1">
      <c r="B955" s="349" t="n">
        <v>943</v>
      </c>
      <c r="C955" s="238" t="n"/>
      <c r="D955" s="239" t="n"/>
      <c r="E955" s="240" t="n"/>
      <c r="F955" s="241" t="n"/>
      <c r="G955" s="242" t="n"/>
      <c r="H955" s="242" t="n"/>
      <c r="K955" s="568" t="n"/>
    </row>
    <row r="956" customFormat="1" s="1">
      <c r="B956" s="349" t="n">
        <v>944</v>
      </c>
      <c r="C956" s="238" t="n"/>
      <c r="D956" s="239" t="n"/>
      <c r="E956" s="240" t="n"/>
      <c r="F956" s="241" t="n"/>
      <c r="G956" s="242" t="n"/>
      <c r="H956" s="242" t="n"/>
      <c r="K956" s="568" t="n"/>
    </row>
    <row r="957" customFormat="1" s="1">
      <c r="B957" s="349" t="n">
        <v>945</v>
      </c>
      <c r="C957" s="238" t="n"/>
      <c r="D957" s="239" t="n"/>
      <c r="E957" s="240" t="n"/>
      <c r="F957" s="241" t="n"/>
      <c r="G957" s="242" t="n"/>
      <c r="H957" s="242" t="n"/>
      <c r="K957" s="568" t="n"/>
    </row>
    <row r="958" customFormat="1" s="1">
      <c r="B958" s="349" t="n">
        <v>946</v>
      </c>
      <c r="C958" s="238" t="n"/>
      <c r="D958" s="239" t="n"/>
      <c r="E958" s="240" t="n"/>
      <c r="F958" s="241" t="n"/>
      <c r="G958" s="242" t="n"/>
      <c r="H958" s="242" t="n"/>
      <c r="K958" s="568" t="n"/>
    </row>
    <row r="959" customFormat="1" s="1">
      <c r="B959" s="349" t="n">
        <v>947</v>
      </c>
      <c r="C959" s="238" t="n"/>
      <c r="D959" s="239" t="n"/>
      <c r="E959" s="240" t="n"/>
      <c r="F959" s="241" t="n"/>
      <c r="G959" s="242" t="n"/>
      <c r="H959" s="242" t="n"/>
      <c r="K959" s="568" t="n"/>
    </row>
    <row r="960" customFormat="1" s="1">
      <c r="B960" s="349" t="n">
        <v>948</v>
      </c>
      <c r="C960" s="238" t="n"/>
      <c r="D960" s="239" t="n"/>
      <c r="E960" s="240" t="n"/>
      <c r="F960" s="241" t="n"/>
      <c r="G960" s="242" t="n"/>
      <c r="H960" s="242" t="n"/>
      <c r="K960" s="568" t="n"/>
    </row>
    <row r="961">
      <c r="B961" s="349" t="n">
        <v>949</v>
      </c>
      <c r="C961" s="238" t="n"/>
      <c r="D961" s="239" t="n"/>
      <c r="E961" s="240" t="n"/>
      <c r="F961" s="241" t="n"/>
      <c r="G961" s="242" t="n"/>
      <c r="H961" s="242" t="n"/>
    </row>
    <row r="962">
      <c r="B962" s="508" t="n">
        <v>950</v>
      </c>
      <c r="C962" s="509" t="n"/>
      <c r="D962" s="510" t="n"/>
      <c r="E962" s="511" t="n"/>
      <c r="F962" s="512" t="n"/>
      <c r="G962" s="513" t="n"/>
      <c r="H962" s="513" t="n"/>
    </row>
    <row r="963">
      <c r="B963" s="463" t="n"/>
      <c r="D963" s="244" t="n"/>
      <c r="E963" s="244" t="n"/>
    </row>
    <row r="964">
      <c r="D964" s="244" t="n"/>
      <c r="E964" s="244" t="n"/>
    </row>
    <row r="965">
      <c r="D965" s="244" t="n"/>
      <c r="E965" s="244" t="n"/>
    </row>
  </sheetData>
  <dataValidations count="1">
    <dataValidation sqref="E13:E962" showDropDown="0" showInputMessage="1" showErrorMessage="1" allowBlank="1" type="list">
      <formula1>"1,4,12,24,26,52"</formula1>
    </dataValidation>
  </dataValidations>
  <pageMargins left="0.7" right="0.7" top="0.75" bottom="0.75" header="0.3" footer="0.3"/>
  <pageSetup orientation="portrait" scale="54"/>
  <headerFooter>
    <oddHeader/>
    <oddFooter>&amp;LADP Confidential&amp;RCopyright © 2026 ADP, Inc. </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codeName="Sheet4">
    <outlinePr summaryBelow="1" summaryRight="1"/>
    <pageSetUpPr fitToPage="1"/>
  </sheetPr>
  <dimension ref="B1:U966"/>
  <sheetViews>
    <sheetView showGridLines="0" showWhiteSpace="0" topLeftCell="E13" zoomScaleNormal="100" workbookViewId="0">
      <selection activeCell="K30" sqref="K30"/>
    </sheetView>
  </sheetViews>
  <sheetFormatPr baseColWidth="8" defaultColWidth="9.140625" defaultRowHeight="12.95"/>
  <cols>
    <col width="1.42578125" customWidth="1" style="4" min="1" max="1"/>
    <col width="7.7109375" customWidth="1" style="4" min="2" max="2"/>
    <col width="34.140625" customWidth="1" style="4" min="3" max="3"/>
    <col width="49.28515625" customWidth="1" style="4" min="4" max="4"/>
    <col width="10.5703125" customWidth="1" style="4" min="5" max="6"/>
    <col hidden="1" width="15.28515625" customWidth="1" style="4" min="7" max="7"/>
    <col width="24" customWidth="1" style="4" min="8" max="8"/>
    <col width="22.140625" customWidth="1" style="4" min="9" max="9"/>
    <col width="3.85546875" customWidth="1" style="4" min="10" max="10"/>
    <col width="19.140625" customWidth="1" style="4" min="11" max="11"/>
    <col width="20.5703125" customWidth="1" style="4" min="12" max="12"/>
    <col width="19.140625" customWidth="1" style="4" min="13" max="14"/>
    <col width="13" customWidth="1" style="4" min="15" max="15"/>
    <col width="17.5703125" customWidth="1" style="4" min="16" max="17"/>
    <col width="1.5703125" customWidth="1" style="4" min="18" max="18"/>
    <col width="31.5703125" bestFit="1" customWidth="1" style="4" min="19" max="19"/>
    <col hidden="1" outlineLevel="1" width="0.85546875" customWidth="1" style="4" min="20" max="20"/>
    <col hidden="1" outlineLevel="1" width="27.7109375" customWidth="1" style="4" min="21" max="21"/>
    <col collapsed="1" width="1.140625" customWidth="1" style="4" min="22" max="22"/>
    <col width="9.140625" customWidth="1" style="4" min="23" max="16384"/>
  </cols>
  <sheetData>
    <row r="1" hidden="1">
      <c r="I1" s="4" t="inlineStr">
        <is>
          <t>no_data</t>
        </is>
      </c>
      <c r="J1" s="4" t="inlineStr">
        <is>
          <t>header</t>
        </is>
      </c>
      <c r="K1" s="4" t="inlineStr">
        <is>
          <t>data</t>
        </is>
      </c>
      <c r="Q1" s="569" t="n"/>
    </row>
    <row r="2" ht="12.75" customHeight="1">
      <c r="C2" s="410" t="inlineStr">
        <is>
          <t>Firm Legal Name:</t>
        </is>
      </c>
      <c r="D2" s="60">
        <f>'Multi Unit Grid'!D2</f>
        <v/>
      </c>
      <c r="E2" s="60" t="n"/>
      <c r="F2" s="60" t="n"/>
      <c r="G2" s="78" t="n"/>
      <c r="I2" s="411" t="n"/>
      <c r="J2" s="5" t="inlineStr">
        <is>
          <t>Contract #:</t>
        </is>
      </c>
      <c r="K2" s="229" t="inlineStr">
        <is>
          <t>05539</t>
        </is>
      </c>
      <c r="M2" s="410" t="inlineStr">
        <is>
          <t>Conversion Agreement Effective Date:</t>
        </is>
      </c>
      <c r="N2" s="570" t="n"/>
      <c r="O2" s="569" t="n"/>
      <c r="P2" s="569" t="n"/>
      <c r="Q2" s="569" t="n"/>
      <c r="T2" s="10" t="n"/>
    </row>
    <row r="3">
      <c r="C3" s="410" t="inlineStr">
        <is>
          <t>Firm Legal Address:</t>
        </is>
      </c>
      <c r="D3" s="60">
        <f>'Multi Unit Grid'!D3</f>
        <v/>
      </c>
      <c r="E3" s="6" t="n"/>
      <c r="F3" s="6" t="n"/>
      <c r="G3" s="16" t="n"/>
      <c r="I3" s="411" t="n"/>
      <c r="J3" s="5" t="inlineStr">
        <is>
          <t>Sales Region:</t>
        </is>
      </c>
      <c r="K3" s="62">
        <f>IF('Multi Unit Grid'!G2="","",'Multi Unit Grid'!G2)</f>
        <v/>
      </c>
      <c r="M3" s="410">
        <f>IF(L11="Management Services","Conversion Period:","Final Sales Order Signature Date:")</f>
        <v/>
      </c>
      <c r="N3" s="569">
        <f>IF(N2="","",IF(L11="Management Services",N2+(30.4*13),IF(OR(L11="CBA Lightning",L11="CBA Lightning Plus",L11="CBA Lightning Wholesale"),N2+45,"")))</f>
        <v/>
      </c>
      <c r="O3" s="569" t="n"/>
      <c r="P3" s="569" t="n"/>
      <c r="Q3" s="571" t="n"/>
      <c r="T3" s="10" t="n"/>
    </row>
    <row r="4">
      <c r="C4" s="410" t="inlineStr">
        <is>
          <t>Firm Contact Name:</t>
        </is>
      </c>
      <c r="D4" s="60">
        <f>'Multi Unit Grid'!D4</f>
        <v/>
      </c>
      <c r="E4" s="60" t="n"/>
      <c r="F4" s="60" t="n"/>
      <c r="G4" s="78" t="n"/>
      <c r="I4" s="411" t="n"/>
      <c r="J4" s="5" t="inlineStr">
        <is>
          <t>RUN Zone:</t>
        </is>
      </c>
      <c r="K4" s="62">
        <f>IFERROR(VLOOKUP(K3,'--'!B3:D326,2,FALSE),"")</f>
        <v/>
      </c>
      <c r="M4" s="410">
        <f>IF(L11="Management Services","","Purchase Price Payment Date:")</f>
        <v/>
      </c>
      <c r="N4" s="571">
        <f>IF(N2="","",IF(L11="CBA Lightning Wholesale",N3+60,IF(L11="Management Services","",N3+90)))</f>
        <v/>
      </c>
      <c r="O4" s="571" t="n"/>
      <c r="P4" s="571" t="n"/>
      <c r="Q4" s="569" t="n"/>
      <c r="T4" s="10" t="n"/>
    </row>
    <row r="5">
      <c r="C5" s="410" t="inlineStr">
        <is>
          <t>Firm Phone #:</t>
        </is>
      </c>
      <c r="D5" s="60">
        <f>'Multi Unit Grid'!D5</f>
        <v/>
      </c>
      <c r="E5" s="60" t="n"/>
      <c r="F5" s="60" t="n"/>
      <c r="G5" s="78" t="n"/>
      <c r="I5" s="411" t="n"/>
      <c r="J5" s="5" t="inlineStr">
        <is>
          <t>DM Name:</t>
        </is>
      </c>
      <c r="K5" s="60">
        <f>IF('Multi Unit Grid'!G3="","",'Multi Unit Grid'!G3)</f>
        <v/>
      </c>
      <c r="M5" s="5" t="n"/>
      <c r="N5" s="569" t="n"/>
      <c r="O5" s="569" t="n"/>
      <c r="P5" s="569" t="n"/>
      <c r="Q5" s="571" t="n"/>
      <c r="T5" s="10" t="n"/>
    </row>
    <row r="6">
      <c r="C6" s="410" t="inlineStr">
        <is>
          <t>Firm Email Address:</t>
        </is>
      </c>
      <c r="D6" s="68">
        <f>'Multi Unit Grid'!D6</f>
        <v/>
      </c>
      <c r="E6" s="61" t="n"/>
      <c r="F6" s="61" t="n"/>
      <c r="G6" s="350" t="n"/>
      <c r="I6" s="411" t="n"/>
      <c r="J6" s="5" t="inlineStr">
        <is>
          <t>ESO Region:</t>
        </is>
      </c>
      <c r="K6" s="60">
        <f>IF('Multi Unit Grid'!G6="","",'Multi Unit Grid'!G6)</f>
        <v/>
      </c>
      <c r="M6" s="5" t="n"/>
      <c r="N6" s="571" t="n"/>
      <c r="O6" s="571" t="n"/>
      <c r="P6" s="571" t="n"/>
      <c r="Q6" s="571" t="n"/>
      <c r="T6" s="10" t="n"/>
    </row>
    <row r="7">
      <c r="I7" s="411" t="n"/>
      <c r="J7" s="5" t="inlineStr">
        <is>
          <t>Current Payroll Provider:</t>
        </is>
      </c>
      <c r="K7" s="60">
        <f>IF('Multi Unit Grid'!D7="","",'Multi Unit Grid'!D7)</f>
        <v/>
      </c>
      <c r="M7" s="5">
        <f>IF(L11="CBA Lightning","",IF(L11="CBA Lightning Wholesale","",IF(L11="CBA Lightning Plus","","First Payment Date:")))</f>
        <v/>
      </c>
      <c r="N7" s="571">
        <f>IF(N2="","",IF(L11="CBA Lightning","",IF(L11="CBA Lightning Plus","",IF(L11="CBA Lightning Wholesale","",N2+14))))</f>
        <v/>
      </c>
      <c r="O7" s="571" t="n"/>
      <c r="P7" s="571" t="n"/>
      <c r="Q7" s="571" t="n"/>
      <c r="T7" s="10" t="n"/>
    </row>
    <row r="8">
      <c r="B8" s="11" t="n"/>
      <c r="I8" s="411" t="n"/>
      <c r="J8" s="5" t="inlineStr">
        <is>
          <t>AC Firm ID:</t>
        </is>
      </c>
      <c r="K8" s="60">
        <f>IF('Multi Unit Grid'!G7="","",'Multi Unit Grid'!G7)</f>
        <v/>
      </c>
      <c r="M8" s="5">
        <f>IF(L11="CBA Lightning","",IF(L11="CBA Lightning Wholesale","",IF(L11="CBA Lightning Plus","","Second Payment Date:")))</f>
        <v/>
      </c>
      <c r="N8" s="571">
        <f>IF(N2="","",IF(L11="CBA Lightning","",IF(L11="CBA Lightning Plus","",IF(L11="CBA Lightning Wholesale","",N2+195))))</f>
        <v/>
      </c>
      <c r="O8" s="571" t="n"/>
      <c r="P8" s="571" t="n"/>
      <c r="Q8" s="571" t="n"/>
      <c r="S8" s="572" t="n"/>
      <c r="T8" s="10" t="n"/>
    </row>
    <row r="9">
      <c r="B9" s="11" t="n"/>
      <c r="C9" s="12" t="n"/>
      <c r="D9" s="12" t="n"/>
      <c r="E9" s="13" t="n"/>
      <c r="I9" s="411" t="n"/>
      <c r="J9" s="5" t="inlineStr">
        <is>
          <t>PTA PIC Code:</t>
        </is>
      </c>
      <c r="K9" s="60">
        <f>IF('Multi Unit Grid'!G8="","",'Multi Unit Grid'!G8)</f>
        <v/>
      </c>
      <c r="M9" s="5">
        <f>IF(L11="CBA Lightning","",IF(L11="CBA Lightning Wholesale","",IF(L11="CBA Lightning Plus","","Third Payment Date:")))</f>
        <v/>
      </c>
      <c r="N9" s="571">
        <f>IF(N2="","",IF(L11="CBA Lightning","",IF(L11="CBA Lightning Plus","",IF(L11="CBA Lightning Wholesale","",N2+440))))</f>
        <v/>
      </c>
      <c r="O9" s="571" t="n"/>
      <c r="P9" s="571" t="n"/>
      <c r="Q9" s="5" t="n"/>
      <c r="R9" s="571" t="n"/>
      <c r="T9" s="10" t="n"/>
    </row>
    <row r="10" ht="15" customHeight="1" thickBot="1">
      <c r="C10" s="12" t="n"/>
      <c r="D10" s="12" t="n"/>
      <c r="E10" s="13" t="n"/>
      <c r="I10" s="411" t="n"/>
      <c r="J10" s="5" t="inlineStr">
        <is>
          <t>Implementation Region &amp; Branch:</t>
        </is>
      </c>
      <c r="K10" s="78">
        <f>IFERROR(IF(K3="","",VLOOKUP(K3,Regions!A:B,2,FALSE)),"")</f>
        <v/>
      </c>
      <c r="L10" s="573" t="inlineStr">
        <is>
          <t>Enter Branch Code</t>
        </is>
      </c>
      <c r="N10" s="5" t="n"/>
      <c r="O10" s="5" t="n"/>
      <c r="P10" s="5" t="n"/>
      <c r="Q10" s="571" t="n"/>
      <c r="S10" s="14" t="n"/>
      <c r="T10" s="10" t="n"/>
      <c r="U10" s="15" t="n"/>
    </row>
    <row r="11" ht="15" customHeight="1" thickBot="1">
      <c r="B11" s="33" t="n"/>
      <c r="C11" s="12" t="n"/>
      <c r="D11" s="12" t="n"/>
      <c r="K11" s="391" t="inlineStr">
        <is>
          <t>Select CBA Program</t>
        </is>
      </c>
      <c r="L11" s="228" t="inlineStr">
        <is>
          <t>CBA Lightning</t>
        </is>
      </c>
      <c r="M11" s="571" t="n"/>
      <c r="N11" s="571" t="n"/>
      <c r="O11" s="571" t="n"/>
      <c r="P11" s="571" t="n"/>
      <c r="Q11" s="65" t="n"/>
      <c r="S11" s="14" t="n"/>
      <c r="T11" s="10" t="n"/>
      <c r="U11" s="15" t="n"/>
    </row>
    <row r="12" ht="15" customHeight="1" thickBot="1">
      <c r="C12" s="12" t="n"/>
      <c r="D12" s="12" t="n"/>
      <c r="F12" s="5" t="n"/>
      <c r="G12" s="5" t="n"/>
      <c r="H12" s="16" t="n"/>
      <c r="K12" s="17" t="inlineStr">
        <is>
          <t>Multiple:</t>
        </is>
      </c>
      <c r="L12" s="18">
        <f>IF(L11="CBA Lightning",2,IF(L11="CBA Lightning Plus","Enter Amount",IF(L11="CBA Lightning Wholesale",2,IF(L11="Management Services","TBD",""))))</f>
        <v/>
      </c>
      <c r="M12" s="429">
        <f>IF(L11="CBA Lightning","* The Multiple may be increased as set forth in Attachment 1 of the CBA Lightning Contract.","")</f>
        <v/>
      </c>
      <c r="N12" s="65" t="n"/>
      <c r="O12" s="65" t="n"/>
      <c r="P12" s="65" t="n"/>
      <c r="T12" s="10" t="n"/>
      <c r="U12" s="15" t="n"/>
    </row>
    <row r="13" ht="16.5" customHeight="1" thickBot="1">
      <c r="B13" s="33" t="n"/>
      <c r="C13" s="19" t="n"/>
      <c r="D13" s="414" t="inlineStr">
        <is>
          <t>***Company Legal Name is Required, if left blank contract</t>
        </is>
      </c>
      <c r="G13" s="514" t="n">
        <v>0</v>
      </c>
      <c r="H13" s="16" t="inlineStr">
        <is>
          <t>annual_recurring_revenue</t>
        </is>
      </c>
      <c r="I13" s="16" t="n"/>
      <c r="J13" s="20" t="n"/>
      <c r="M13" s="14" t="n"/>
      <c r="N13" s="66" t="n"/>
      <c r="O13" s="66" t="n"/>
      <c r="P13" s="66" t="n"/>
      <c r="Q13" s="66" t="n"/>
      <c r="R13" s="10" t="n"/>
      <c r="S13" s="574">
        <f>'Exhibit A'!V7</f>
        <v/>
      </c>
    </row>
    <row r="14" ht="17.1" customHeight="1" thickBot="1">
      <c r="B14" s="415" t="inlineStr">
        <is>
          <t>**All information is strictly confidential</t>
        </is>
      </c>
      <c r="C14" s="19" t="n"/>
      <c r="D14" s="414" t="inlineStr">
        <is>
          <t>will be rejected***</t>
        </is>
      </c>
      <c r="E14" s="575">
        <f>SUM(E16:E965)</f>
        <v/>
      </c>
      <c r="G14" s="515">
        <f>SUM(G16:G965)</f>
        <v/>
      </c>
      <c r="H14" s="22">
        <f>SUM(H16:H965)</f>
        <v/>
      </c>
      <c r="I14" s="22">
        <f>SUM(I16:I965)</f>
        <v/>
      </c>
      <c r="K14" s="392" t="inlineStr">
        <is>
          <t>RUN Payroll Bundle (Type in Yes to select a bundle)</t>
        </is>
      </c>
      <c r="L14" s="393" t="n"/>
      <c r="M14" s="394" t="n"/>
      <c r="N14" s="395" t="n"/>
      <c r="O14" s="395" t="inlineStr">
        <is>
          <t>Workers Comp</t>
        </is>
      </c>
      <c r="P14" s="396" t="inlineStr">
        <is>
          <t>Timekeeping (PM Only)</t>
        </is>
      </c>
      <c r="Q14" s="395" t="n"/>
      <c r="S14" s="399">
        <f>IFERROR('Exhibit A'!V8,"")</f>
        <v/>
      </c>
      <c r="U14" s="348" t="inlineStr">
        <is>
          <t>ADP RUN Bundle                           (Will be Hidden)</t>
        </is>
      </c>
    </row>
    <row r="15" ht="66.95" customHeight="1" thickBot="1">
      <c r="B15" s="465" t="inlineStr">
        <is>
          <t>Client Count</t>
        </is>
      </c>
      <c r="C15" s="466" t="inlineStr">
        <is>
          <t>Client Code</t>
        </is>
      </c>
      <c r="D15" s="464" t="inlineStr">
        <is>
          <t>Company Legal Name                                                                                   as reflected on 941                                                                                              ***Letters, numbers, ampersands (&amp;), hypens only (-).  No extra spaces***</t>
        </is>
      </c>
      <c r="E15" s="467" t="inlineStr">
        <is>
          <t xml:space="preserve">Avg # of EEs paid each payroll </t>
        </is>
      </c>
      <c r="F15" s="468" t="inlineStr">
        <is>
          <t xml:space="preserve">Payroll Frequency </t>
        </is>
      </c>
      <c r="G15" s="468" t="inlineStr">
        <is>
          <t>Total Current Annualized Billings (Excluding Year End/W2 Fees) @ Above Discount</t>
        </is>
      </c>
      <c r="H15" s="516" t="inlineStr">
        <is>
          <t>Total Current Annualized Billings (Excluding Year End/W2 Fees)</t>
        </is>
      </c>
      <c r="I15" s="469" t="inlineStr">
        <is>
          <t>Year End W2 &amp; 1099 Fees
(if no additional fee, type in "Included")</t>
        </is>
      </c>
      <c r="K15" s="397" t="inlineStr">
        <is>
          <t>ADP Essential Payroll</t>
        </is>
      </c>
      <c r="L15" s="427" t="inlineStr">
        <is>
          <t>ADP Enhanced Payroll</t>
        </is>
      </c>
      <c r="M15" s="428" t="inlineStr">
        <is>
          <t xml:space="preserve">ADP Complete Payroll and HR Plus                              </t>
        </is>
      </c>
      <c r="N15" s="389" t="inlineStr">
        <is>
          <t>ADP HR Pro                      (Minimum of 5 Pays)</t>
        </is>
      </c>
      <c r="O15" s="398" t="inlineStr">
        <is>
          <t>Pay by Pay</t>
        </is>
      </c>
      <c r="P15" s="387" t="inlineStr">
        <is>
          <t>Timekeeping Plus                    **Not Applicable on CBA Lightning or CBA Lightning Wholesale</t>
        </is>
      </c>
      <c r="Q15" s="389" t="inlineStr">
        <is>
          <t># of Kiosk Tablet Purchase                  **Not Applicable on CBA Lightning or CBA Lightning Wholesale</t>
        </is>
      </c>
      <c r="S15" s="400">
        <f>'Exhibit A'!V10</f>
        <v/>
      </c>
      <c r="U15" s="576">
        <f>IF(C16="","",IF(F16=1,"ADP Essential Payroll",IF(N16="Yes","ADP HR Pro",IF(M16="Yes","ADP Complete Payroll and HR Plus",IF(L16="Yes","ADP Enhanced Payroll",IF(K16="Yes","ADP Essential Payroll","ADP Essential Payroll"))))))</f>
        <v/>
      </c>
    </row>
    <row r="16" ht="14.45" customHeight="1">
      <c r="B16" s="73" t="n">
        <v>1</v>
      </c>
      <c r="C16" s="221">
        <f>IF('Multi Unit Grid'!C13="","",'Multi Unit Grid'!C13)</f>
        <v/>
      </c>
      <c r="D16" s="223" t="inlineStr">
        <is>
          <t>Upstate Logistics Group LLC</t>
        </is>
      </c>
      <c r="E16" s="222">
        <f>IFERROR(VLOOKUP(C16,'Multi Unit Grid'!C:D,2,FALSE),"")</f>
        <v/>
      </c>
      <c r="F16" s="75">
        <f>IFERROR(VLOOKUP(C16,'Multi Unit Grid'!C:E,3,FALSE),"")</f>
        <v/>
      </c>
      <c r="G16" s="351">
        <f>'Exhibit A'!Z11*(1-'Product Selections'!$G$13)</f>
        <v/>
      </c>
      <c r="H16" s="237">
        <f>IFERROR(VLOOKUP(C16,'Multi Unit Grid'!C:F,4,FALSE),"")</f>
        <v/>
      </c>
      <c r="I16" s="74">
        <f>IFERROR(VLOOKUP(C16,'Multi Unit Grid'!C:G,5,FALSE),"")</f>
        <v/>
      </c>
      <c r="K16" s="63">
        <f>IF(C16="","",IF($L$11="Management Services","",IF(H16&gt;0,"Yes",IF(L16="Yes","",IF(M16="Yes","","")))))</f>
        <v/>
      </c>
      <c r="L16" s="577" t="inlineStr">
        <is>
          <t>Yes</t>
        </is>
      </c>
      <c r="M16" s="577" t="n"/>
      <c r="N16" s="578" t="n"/>
      <c r="O16" s="578" t="n"/>
      <c r="P16" s="63" t="n"/>
      <c r="Q16" s="344" t="n"/>
      <c r="S16" s="576">
        <f>'Exhibit A'!V11</f>
        <v/>
      </c>
      <c r="U16" s="579">
        <f>IF(C17="","",IF(F17=1,"ADP Essential Payroll",IF(N17="Yes","ADP HR Pro",IF(M17="Yes","ADP Complete Payroll and HR Plus",IF(L17="Yes","ADP Enhanced Payroll",IF(K17="Yes","ADP Essential Payroll","ADP Essential Payroll"))))))</f>
        <v/>
      </c>
    </row>
    <row r="17" ht="14.45" customHeight="1">
      <c r="B17" s="249">
        <f>B16+1</f>
        <v/>
      </c>
      <c r="C17" s="250">
        <f>IF('Multi Unit Grid'!C14="","",'Multi Unit Grid'!C14)</f>
        <v/>
      </c>
      <c r="D17" s="251" t="inlineStr">
        <is>
          <t>Tyree Advisory Group LLC</t>
        </is>
      </c>
      <c r="E17" s="252">
        <f>IFERROR(VLOOKUP(C17,'Multi Unit Grid'!C:D,2,FALSE),"")</f>
        <v/>
      </c>
      <c r="F17" s="253">
        <f>IFERROR(VLOOKUP(C17,'Multi Unit Grid'!C:E,3,FALSE),"")</f>
        <v/>
      </c>
      <c r="G17" s="352">
        <f>'Exhibit A'!Z12*(1-'Product Selections'!$G$13)</f>
        <v/>
      </c>
      <c r="H17" s="317">
        <f>IFERROR(VLOOKUP(C17,'Multi Unit Grid'!C:F,4,FALSE),"")</f>
        <v/>
      </c>
      <c r="I17" s="255">
        <f>IFERROR(VLOOKUP(C17,'Multi Unit Grid'!C:G,5,FALSE),"")</f>
        <v/>
      </c>
      <c r="K17" s="256">
        <f>IF(C17="","",IF($L$11="Management Services","",IF(H17&gt;0,"Yes",IF(L17="Yes","",IF(M17="Yes","","")))))</f>
        <v/>
      </c>
      <c r="L17" s="580" t="inlineStr">
        <is>
          <t>Yes</t>
        </is>
      </c>
      <c r="M17" s="580" t="n"/>
      <c r="N17" s="581" t="n"/>
      <c r="O17" s="581" t="n"/>
      <c r="P17" s="256" t="n"/>
      <c r="Q17" s="345" t="n"/>
      <c r="S17" s="579">
        <f>'Exhibit A'!V12</f>
        <v/>
      </c>
      <c r="U17" s="576">
        <f>IF(C18="","",IF(F18=1,"ADP Essential Payroll",IF(N18="Yes","ADP HR Pro",IF(M18="Yes","ADP Complete Payroll and HR Plus",IF(L18="Yes","ADP Enhanced Payroll",IF(K18="Yes","ADP Essential Payroll","ADP Essential Payroll"))))))</f>
        <v/>
      </c>
    </row>
    <row r="18" ht="14.45" customHeight="1">
      <c r="B18" s="73">
        <f>B17+1</f>
        <v/>
      </c>
      <c r="C18" s="221">
        <f>IF('Multi Unit Grid'!C15="","",'Multi Unit Grid'!C15)</f>
        <v/>
      </c>
      <c r="D18" s="223" t="inlineStr">
        <is>
          <t>RJC Holdings</t>
        </is>
      </c>
      <c r="E18" s="222">
        <f>IFERROR(VLOOKUP(C18,'Multi Unit Grid'!C:D,2,FALSE),"")</f>
        <v/>
      </c>
      <c r="F18" s="75">
        <f>IFERROR(VLOOKUP(C18,'Multi Unit Grid'!C:E,3,FALSE),"")</f>
        <v/>
      </c>
      <c r="G18" s="353">
        <f>'Exhibit A'!Z13*(1-'Product Selections'!$G$13)</f>
        <v/>
      </c>
      <c r="H18" s="237">
        <f>IFERROR(VLOOKUP(C18,'Multi Unit Grid'!C:F,4,FALSE),"")</f>
        <v/>
      </c>
      <c r="I18" s="74">
        <f>IFERROR(VLOOKUP(C18,'Multi Unit Grid'!C:G,5,FALSE),"")</f>
        <v/>
      </c>
      <c r="K18" s="63">
        <f>IF(C18="","",IF($L$11="Management Services","",IF(H18&gt;0,"Yes",IF(L18="Yes","",IF(M18="Yes","","")))))</f>
        <v/>
      </c>
      <c r="L18" s="577" t="inlineStr">
        <is>
          <t>Yes</t>
        </is>
      </c>
      <c r="M18" s="577" t="n"/>
      <c r="N18" s="578" t="n"/>
      <c r="O18" s="578" t="n"/>
      <c r="P18" s="63" t="n"/>
      <c r="Q18" s="344" t="n"/>
      <c r="S18" s="579">
        <f>'Exhibit A'!V13</f>
        <v/>
      </c>
      <c r="U18" s="579">
        <f>IF(C19="","",IF(F19=1,"ADP Essential Payroll",IF(N19="Yes","ADP HR Pro",IF(M19="Yes","ADP Complete Payroll and HR Plus",IF(L19="Yes","ADP Enhanced Payroll",IF(K19="Yes","ADP Essential Payroll","ADP Essential Payroll"))))))</f>
        <v/>
      </c>
    </row>
    <row r="19" ht="14.45" customHeight="1">
      <c r="B19" s="249">
        <f>B18+1</f>
        <v/>
      </c>
      <c r="C19" s="250">
        <f>IF('Multi Unit Grid'!C16="","",'Multi Unit Grid'!C16)</f>
        <v/>
      </c>
      <c r="D19" s="251" t="inlineStr">
        <is>
          <t>Kranz Motorcars LLC</t>
        </is>
      </c>
      <c r="E19" s="252">
        <f>IFERROR(VLOOKUP(C19,'Multi Unit Grid'!C:D,2,FALSE),"")</f>
        <v/>
      </c>
      <c r="F19" s="253">
        <f>IFERROR(VLOOKUP(C19,'Multi Unit Grid'!C:E,3,FALSE),"")</f>
        <v/>
      </c>
      <c r="G19" s="352">
        <f>'Exhibit A'!Z14*(1-'Product Selections'!$G$13)</f>
        <v/>
      </c>
      <c r="H19" s="317">
        <f>IFERROR(VLOOKUP(C19,'Multi Unit Grid'!C:F,4,FALSE),"")</f>
        <v/>
      </c>
      <c r="I19" s="255">
        <f>IFERROR(VLOOKUP(C19,'Multi Unit Grid'!C:G,5,FALSE),"")</f>
        <v/>
      </c>
      <c r="K19" s="256">
        <f>IF(C19="","",IF($L$11="Management Services","",IF(H19&gt;0,"Yes",IF(L19="Yes","",IF(M19="Yes","","")))))</f>
        <v/>
      </c>
      <c r="L19" s="580" t="inlineStr">
        <is>
          <t>Yes</t>
        </is>
      </c>
      <c r="M19" s="580" t="n"/>
      <c r="N19" s="581" t="n"/>
      <c r="O19" s="581" t="n"/>
      <c r="P19" s="256" t="n"/>
      <c r="Q19" s="345" t="n"/>
      <c r="S19" s="579">
        <f>'Exhibit A'!V14</f>
        <v/>
      </c>
      <c r="U19" s="576">
        <f>IF(C20="","",IF(F20=1,"ADP Essential Payroll",IF(N20="Yes","ADP HR Pro",IF(M20="Yes","ADP Complete Payroll and HR Plus",IF(L20="Yes","ADP Enhanced Payroll",IF(K20="Yes","ADP Essential Payroll","ADP Essential Payroll"))))))</f>
        <v/>
      </c>
    </row>
    <row r="20" ht="14.45" customHeight="1">
      <c r="B20" s="73">
        <f>B19+1</f>
        <v/>
      </c>
      <c r="C20" s="221">
        <f>IF('Multi Unit Grid'!C17="","",'Multi Unit Grid'!C17)</f>
        <v/>
      </c>
      <c r="D20" s="223" t="inlineStr">
        <is>
          <t>Wisdom by Woods LLC</t>
        </is>
      </c>
      <c r="E20" s="222">
        <f>IFERROR(VLOOKUP(C20,'Multi Unit Grid'!C:D,2,FALSE),"")</f>
        <v/>
      </c>
      <c r="F20" s="75">
        <f>IFERROR(VLOOKUP(C20,'Multi Unit Grid'!C:E,3,FALSE),"")</f>
        <v/>
      </c>
      <c r="G20" s="353">
        <f>'Exhibit A'!Z15*(1-'Product Selections'!$G$13)</f>
        <v/>
      </c>
      <c r="H20" s="237">
        <f>IFERROR(VLOOKUP(C20,'Multi Unit Grid'!C:F,4,FALSE),"")</f>
        <v/>
      </c>
      <c r="I20" s="74">
        <f>IFERROR(VLOOKUP(C20,'Multi Unit Grid'!C:G,5,FALSE),"")</f>
        <v/>
      </c>
      <c r="K20" s="63">
        <f>IF(C20="","",IF($L$11="Management Services","",IF(H20&gt;0,"Yes",IF(L20="Yes","",IF(M20="Yes","","")))))</f>
        <v/>
      </c>
      <c r="L20" s="577" t="inlineStr">
        <is>
          <t>Yes</t>
        </is>
      </c>
      <c r="M20" s="577" t="n"/>
      <c r="N20" s="578" t="n"/>
      <c r="O20" s="578" t="n"/>
      <c r="P20" s="63" t="n"/>
      <c r="Q20" s="344" t="n"/>
      <c r="S20" s="579">
        <f>'Exhibit A'!V15</f>
        <v/>
      </c>
      <c r="U20" s="579">
        <f>IF(C21="","",IF(F21=1,"ADP Essential Payroll",IF(N21="Yes","ADP HR Pro",IF(M21="Yes","ADP Complete Payroll and HR Plus",IF(L21="Yes","ADP Enhanced Payroll",IF(K21="Yes","ADP Essential Payroll","ADP Essential Payroll"))))))</f>
        <v/>
      </c>
    </row>
    <row r="21" ht="14.45" customHeight="1">
      <c r="B21" s="249">
        <f>B20+1</f>
        <v/>
      </c>
      <c r="C21" s="250">
        <f>IF('Multi Unit Grid'!C18="","",'Multi Unit Grid'!C18)</f>
        <v/>
      </c>
      <c r="D21" s="251" t="inlineStr">
        <is>
          <t>Auction Time Pieces</t>
        </is>
      </c>
      <c r="E21" s="252">
        <f>IFERROR(VLOOKUP(C21,'Multi Unit Grid'!C:D,2,FALSE),"")</f>
        <v/>
      </c>
      <c r="F21" s="253">
        <f>IFERROR(VLOOKUP(C21,'Multi Unit Grid'!C:E,3,FALSE),"")</f>
        <v/>
      </c>
      <c r="G21" s="352">
        <f>'Exhibit A'!Z16*(1-'Product Selections'!$G$13)</f>
        <v/>
      </c>
      <c r="H21" s="317">
        <f>IFERROR(VLOOKUP(C21,'Multi Unit Grid'!C:F,4,FALSE),"")</f>
        <v/>
      </c>
      <c r="I21" s="255">
        <f>IFERROR(VLOOKUP(C21,'Multi Unit Grid'!C:G,5,FALSE),"")</f>
        <v/>
      </c>
      <c r="K21" s="256">
        <f>IF(C21="","",IF($L$11="Management Services","",IF(H21&gt;0,"Yes",IF(L21="Yes","",IF(M21="Yes","","")))))</f>
        <v/>
      </c>
      <c r="L21" s="580" t="n"/>
      <c r="M21" s="580" t="inlineStr">
        <is>
          <t>Yes</t>
        </is>
      </c>
      <c r="N21" s="581" t="n"/>
      <c r="O21" s="581" t="n"/>
      <c r="P21" s="256" t="n"/>
      <c r="Q21" s="345" t="n"/>
      <c r="S21" s="579">
        <f>'Exhibit A'!V16</f>
        <v/>
      </c>
      <c r="U21" s="576">
        <f>IF(C22="","",IF(F22=1,"ADP Essential Payroll",IF(N22="Yes","ADP HR Pro",IF(M22="Yes","ADP Complete Payroll and HR Plus",IF(L22="Yes","ADP Enhanced Payroll",IF(K22="Yes","ADP Essential Payroll","ADP Essential Payroll"))))))</f>
        <v/>
      </c>
    </row>
    <row r="22" ht="14.45" customHeight="1">
      <c r="B22" s="73">
        <f>B21+1</f>
        <v/>
      </c>
      <c r="C22" s="221">
        <f>IF('Multi Unit Grid'!C19="","",'Multi Unit Grid'!C19)</f>
        <v/>
      </c>
      <c r="D22" s="223" t="inlineStr">
        <is>
          <t>Onchain Strategies LLC</t>
        </is>
      </c>
      <c r="E22" s="222">
        <f>IFERROR(VLOOKUP(C22,'Multi Unit Grid'!C:D,2,FALSE),"")</f>
        <v/>
      </c>
      <c r="F22" s="75">
        <f>IFERROR(VLOOKUP(C22,'Multi Unit Grid'!C:E,3,FALSE),"")</f>
        <v/>
      </c>
      <c r="G22" s="353">
        <f>'Exhibit A'!Z17*(1-'Product Selections'!$G$13)</f>
        <v/>
      </c>
      <c r="H22" s="237">
        <f>IFERROR(VLOOKUP(C22,'Multi Unit Grid'!C:F,4,FALSE),"")</f>
        <v/>
      </c>
      <c r="I22" s="74">
        <f>IFERROR(VLOOKUP(C22,'Multi Unit Grid'!C:G,5,FALSE),"")</f>
        <v/>
      </c>
      <c r="K22" s="63">
        <f>IF(C22="","",IF($L$11="Management Services","",IF(H22&gt;0,"Yes",IF(L22="Yes","",IF(M22="Yes","","")))))</f>
        <v/>
      </c>
      <c r="L22" s="577" t="inlineStr">
        <is>
          <t>Yes</t>
        </is>
      </c>
      <c r="M22" s="577" t="n"/>
      <c r="N22" s="578" t="n"/>
      <c r="O22" s="578" t="n"/>
      <c r="P22" s="63" t="n"/>
      <c r="Q22" s="344" t="n"/>
      <c r="S22" s="579">
        <f>'Exhibit A'!V17</f>
        <v/>
      </c>
      <c r="U22" s="579">
        <f>IF(C23="","",IF(F23=1,"ADP Essential Payroll",IF(N23="Yes","ADP HR Pro",IF(M23="Yes","ADP Complete Payroll and HR Plus",IF(L23="Yes","ADP Enhanced Payroll",IF(K23="Yes","ADP Essential Payroll","ADP Essential Payroll"))))))</f>
        <v/>
      </c>
    </row>
    <row r="23" ht="14.45" customHeight="1">
      <c r="B23" s="249">
        <f>B22+1</f>
        <v/>
      </c>
      <c r="C23" s="250">
        <f>IF('Multi Unit Grid'!C20="","",'Multi Unit Grid'!C20)</f>
        <v/>
      </c>
      <c r="D23" s="251" t="inlineStr">
        <is>
          <t>Backfin Logistics LLC</t>
        </is>
      </c>
      <c r="E23" s="252">
        <f>IFERROR(VLOOKUP(C23,'Multi Unit Grid'!C:D,2,FALSE),"")</f>
        <v/>
      </c>
      <c r="F23" s="253">
        <f>IFERROR(VLOOKUP(C23,'Multi Unit Grid'!C:E,3,FALSE),"")</f>
        <v/>
      </c>
      <c r="G23" s="352">
        <f>'Exhibit A'!Z18*(1-'Product Selections'!$G$13)</f>
        <v/>
      </c>
      <c r="H23" s="317">
        <f>IFERROR(VLOOKUP(C23,'Multi Unit Grid'!C:F,4,FALSE),"")</f>
        <v/>
      </c>
      <c r="I23" s="255">
        <f>IFERROR(VLOOKUP(C23,'Multi Unit Grid'!C:G,5,FALSE),"")</f>
        <v/>
      </c>
      <c r="K23" s="256">
        <f>IF(C23="","",IF($L$11="Management Services","",IF(H23&gt;0,"Yes",IF(L23="Yes","",IF(M23="Yes","","")))))</f>
        <v/>
      </c>
      <c r="L23" s="580" t="inlineStr">
        <is>
          <t>Yes</t>
        </is>
      </c>
      <c r="M23" s="580" t="n"/>
      <c r="N23" s="581" t="n"/>
      <c r="O23" s="581" t="n"/>
      <c r="P23" s="256" t="n"/>
      <c r="Q23" s="345" t="n"/>
      <c r="S23" s="579">
        <f>'Exhibit A'!V18</f>
        <v/>
      </c>
      <c r="U23" s="576">
        <f>IF(C24="","",IF(F24=1,"ADP Essential Payroll",IF(N24="Yes","ADP HR Pro",IF(M24="Yes","ADP Complete Payroll and HR Plus",IF(L24="Yes","ADP Enhanced Payroll",IF(K24="Yes","ADP Essential Payroll","ADP Essential Payroll"))))))</f>
        <v/>
      </c>
    </row>
    <row r="24" ht="14.45" customHeight="1">
      <c r="B24" s="73">
        <f>B23+1</f>
        <v/>
      </c>
      <c r="C24" s="221">
        <f>IF('Multi Unit Grid'!C21="","",'Multi Unit Grid'!C21)</f>
        <v/>
      </c>
      <c r="D24" s="223" t="inlineStr">
        <is>
          <t>Walters Mirrors Inc</t>
        </is>
      </c>
      <c r="E24" s="222">
        <f>IFERROR(VLOOKUP(C24,'Multi Unit Grid'!C:D,2,FALSE),"")</f>
        <v/>
      </c>
      <c r="F24" s="75">
        <f>IFERROR(VLOOKUP(C24,'Multi Unit Grid'!C:E,3,FALSE),"")</f>
        <v/>
      </c>
      <c r="G24" s="353">
        <f>'Exhibit A'!Z19*(1-'Product Selections'!$G$13)</f>
        <v/>
      </c>
      <c r="H24" s="237">
        <f>IFERROR(VLOOKUP(C24,'Multi Unit Grid'!C:F,4,FALSE),"")</f>
        <v/>
      </c>
      <c r="I24" s="74">
        <f>IFERROR(VLOOKUP(C24,'Multi Unit Grid'!C:G,5,FALSE),"")</f>
        <v/>
      </c>
      <c r="K24" s="63">
        <f>IF(C24="","",IF($L$11="Management Services","",IF(H24&gt;0,"Yes",IF(L24="Yes","",IF(M24="Yes","","")))))</f>
        <v/>
      </c>
      <c r="L24" s="577" t="n"/>
      <c r="M24" s="577" t="n"/>
      <c r="N24" s="578" t="inlineStr">
        <is>
          <t>Yes</t>
        </is>
      </c>
      <c r="O24" s="578" t="n"/>
      <c r="P24" s="63" t="n"/>
      <c r="Q24" s="344" t="n"/>
      <c r="S24" s="579">
        <f>'Exhibit A'!V19</f>
        <v/>
      </c>
      <c r="U24" s="579">
        <f>IF(C25="","",IF(F25=1,"ADP Essential Payroll",IF(N25="Yes","ADP HR Pro",IF(M25="Yes","ADP Complete Payroll and HR Plus",IF(L25="Yes","ADP Enhanced Payroll",IF(K25="Yes","ADP Essential Payroll","ADP Essential Payroll"))))))</f>
        <v/>
      </c>
    </row>
    <row r="25" ht="14.45" customHeight="1">
      <c r="B25" s="249">
        <f>B24+1</f>
        <v/>
      </c>
      <c r="C25" s="250">
        <f>IF('Multi Unit Grid'!C22="","",'Multi Unit Grid'!C22)</f>
        <v/>
      </c>
      <c r="D25" s="251" t="inlineStr">
        <is>
          <t>Spencer Thwaytes &amp; Co LLC</t>
        </is>
      </c>
      <c r="E25" s="252">
        <f>IFERROR(VLOOKUP(C25,'Multi Unit Grid'!C:D,2,FALSE),"")</f>
        <v/>
      </c>
      <c r="F25" s="253">
        <f>IFERROR(VLOOKUP(C25,'Multi Unit Grid'!C:E,3,FALSE),"")</f>
        <v/>
      </c>
      <c r="G25" s="352">
        <f>'Exhibit A'!Z20*(1-'Product Selections'!$G$13)</f>
        <v/>
      </c>
      <c r="H25" s="317">
        <f>IFERROR(VLOOKUP(C25,'Multi Unit Grid'!C:F,4,FALSE),"")</f>
        <v/>
      </c>
      <c r="I25" s="255">
        <f>IFERROR(VLOOKUP(C25,'Multi Unit Grid'!C:G,5,FALSE),"")</f>
        <v/>
      </c>
      <c r="K25" s="256">
        <f>IF(C25="","",IF($L$11="Management Services","",IF(H25&gt;0,"Yes",IF(L25="Yes","",IF(M25="Yes","","")))))</f>
        <v/>
      </c>
      <c r="L25" s="580" t="inlineStr">
        <is>
          <t>Yes</t>
        </is>
      </c>
      <c r="M25" s="580" t="n"/>
      <c r="N25" s="581" t="n"/>
      <c r="O25" s="581" t="n"/>
      <c r="P25" s="256" t="n"/>
      <c r="Q25" s="345" t="n"/>
      <c r="S25" s="579">
        <f>'Exhibit A'!V20</f>
        <v/>
      </c>
      <c r="U25" s="576">
        <f>IF(C26="","",IF(F26=1,"ADP Essential Payroll",IF(N26="Yes","ADP HR Pro",IF(M26="Yes","ADP Complete Payroll and HR Plus",IF(L26="Yes","ADP Enhanced Payroll",IF(K26="Yes","ADP Essential Payroll","ADP Essential Payroll"))))))</f>
        <v/>
      </c>
    </row>
    <row r="26" ht="14.45" customHeight="1">
      <c r="B26" s="73">
        <f>B25+1</f>
        <v/>
      </c>
      <c r="C26" s="221">
        <f>IF('Multi Unit Grid'!C23="","",'Multi Unit Grid'!C23)</f>
        <v/>
      </c>
      <c r="D26" s="223" t="inlineStr">
        <is>
          <t>Complete Merchant Services Consulting</t>
        </is>
      </c>
      <c r="E26" s="222">
        <f>IFERROR(VLOOKUP(C26,'Multi Unit Grid'!C:D,2,FALSE),"")</f>
        <v/>
      </c>
      <c r="F26" s="75">
        <f>IFERROR(VLOOKUP(C26,'Multi Unit Grid'!C:E,3,FALSE),"")</f>
        <v/>
      </c>
      <c r="G26" s="353">
        <f>'Exhibit A'!Z21*(1-'Product Selections'!$G$13)</f>
        <v/>
      </c>
      <c r="H26" s="237">
        <f>IFERROR(VLOOKUP(C26,'Multi Unit Grid'!C:F,4,FALSE),"")</f>
        <v/>
      </c>
      <c r="I26" s="74">
        <f>IFERROR(VLOOKUP(C26,'Multi Unit Grid'!C:G,5,FALSE),"")</f>
        <v/>
      </c>
      <c r="K26" s="63">
        <f>IF(C26="","",IF($L$11="Management Services","",IF(H26&gt;0,"Yes",IF(L26="Yes","",IF(M26="Yes","","")))))</f>
        <v/>
      </c>
      <c r="L26" s="577" t="inlineStr">
        <is>
          <t>Yes</t>
        </is>
      </c>
      <c r="M26" s="577" t="n"/>
      <c r="N26" s="578" t="n"/>
      <c r="O26" s="578" t="n"/>
      <c r="P26" s="63" t="n"/>
      <c r="Q26" s="344" t="n"/>
      <c r="S26" s="579">
        <f>'Exhibit A'!V21</f>
        <v/>
      </c>
      <c r="U26" s="579">
        <f>IF(C27="","",IF(F27=1,"ADP Essential Payroll",IF(N27="Yes","ADP HR Pro",IF(M27="Yes","ADP Complete Payroll and HR Plus",IF(L27="Yes","ADP Enhanced Payroll",IF(K27="Yes","ADP Essential Payroll","ADP Essential Payroll"))))))</f>
        <v/>
      </c>
    </row>
    <row r="27" ht="14.45" customHeight="1">
      <c r="B27" s="249">
        <f>B26+1</f>
        <v/>
      </c>
      <c r="C27" s="250">
        <f>IF('Multi Unit Grid'!C24="","",'Multi Unit Grid'!C24)</f>
        <v/>
      </c>
      <c r="D27" s="251" t="inlineStr">
        <is>
          <t>FRG Advisory LLC</t>
        </is>
      </c>
      <c r="E27" s="252">
        <f>IFERROR(VLOOKUP(C27,'Multi Unit Grid'!C:D,2,FALSE),"")</f>
        <v/>
      </c>
      <c r="F27" s="253">
        <f>IFERROR(VLOOKUP(C27,'Multi Unit Grid'!C:E,3,FALSE),"")</f>
        <v/>
      </c>
      <c r="G27" s="352">
        <f>'Exhibit A'!Z22*(1-'Product Selections'!$G$13)</f>
        <v/>
      </c>
      <c r="H27" s="317">
        <f>IFERROR(VLOOKUP(C27,'Multi Unit Grid'!C:F,4,FALSE),"")</f>
        <v/>
      </c>
      <c r="I27" s="255">
        <f>IFERROR(VLOOKUP(C27,'Multi Unit Grid'!C:G,5,FALSE),"")</f>
        <v/>
      </c>
      <c r="K27" s="256">
        <f>IF(C27="","",IF($L$11="Management Services","",IF(H27&gt;0,"Yes",IF(L27="Yes","",IF(M27="Yes","","")))))</f>
        <v/>
      </c>
      <c r="L27" s="580" t="inlineStr">
        <is>
          <t>Yes</t>
        </is>
      </c>
      <c r="M27" s="580" t="n"/>
      <c r="N27" s="581" t="n"/>
      <c r="O27" s="581" t="n"/>
      <c r="P27" s="256" t="n"/>
      <c r="Q27" s="345" t="n"/>
      <c r="S27" s="579">
        <f>'Exhibit A'!V22</f>
        <v/>
      </c>
      <c r="U27" s="576">
        <f>IF(C28="","",IF(F28=1,"ADP Essential Payroll",IF(N28="Yes","ADP HR Pro",IF(M28="Yes","ADP Complete Payroll and HR Plus",IF(L28="Yes","ADP Enhanced Payroll",IF(K28="Yes","ADP Essential Payroll","ADP Essential Payroll"))))))</f>
        <v/>
      </c>
    </row>
    <row r="28" ht="14.45" customHeight="1">
      <c r="B28" s="73">
        <f>B27+1</f>
        <v/>
      </c>
      <c r="C28" s="221">
        <f>IF('Multi Unit Grid'!C25="","",'Multi Unit Grid'!C25)</f>
        <v/>
      </c>
      <c r="D28" s="223" t="inlineStr">
        <is>
          <t>Broadway 2000 Inc</t>
        </is>
      </c>
      <c r="E28" s="222">
        <f>IFERROR(VLOOKUP(C28,'Multi Unit Grid'!C:D,2,FALSE),"")</f>
        <v/>
      </c>
      <c r="F28" s="75">
        <f>IFERROR(VLOOKUP(C28,'Multi Unit Grid'!C:E,3,FALSE),"")</f>
        <v/>
      </c>
      <c r="G28" s="353">
        <f>'Exhibit A'!Z23*(1-'Product Selections'!$G$13)</f>
        <v/>
      </c>
      <c r="H28" s="237">
        <f>IFERROR(VLOOKUP(C28,'Multi Unit Grid'!C:F,4,FALSE),"")</f>
        <v/>
      </c>
      <c r="I28" s="74">
        <f>IFERROR(VLOOKUP(C28,'Multi Unit Grid'!C:G,5,FALSE),"")</f>
        <v/>
      </c>
      <c r="K28" s="63">
        <f>IF(C28="","",IF($L$11="Management Services","",IF(H28&gt;0,"Yes",IF(L28="Yes","",IF(M28="Yes","","")))))</f>
        <v/>
      </c>
      <c r="L28" s="577" t="inlineStr">
        <is>
          <t>Yes</t>
        </is>
      </c>
      <c r="M28" s="577" t="n"/>
      <c r="N28" s="578" t="n"/>
      <c r="O28" s="578" t="n"/>
      <c r="P28" s="63" t="n"/>
      <c r="Q28" s="344" t="n"/>
      <c r="S28" s="579">
        <f>'Exhibit A'!V23</f>
        <v/>
      </c>
      <c r="U28" s="579">
        <f>IF(C29="","",IF(F29=1,"ADP Essential Payroll",IF(N29="Yes","ADP HR Pro",IF(M29="Yes","ADP Complete Payroll and HR Plus",IF(L29="Yes","ADP Enhanced Payroll",IF(K29="Yes","ADP Essential Payroll","ADP Essential Payroll"))))))</f>
        <v/>
      </c>
    </row>
    <row r="29" ht="14.45" customHeight="1">
      <c r="B29" s="249">
        <f>B28+1</f>
        <v/>
      </c>
      <c r="C29" s="250">
        <f>IF('Multi Unit Grid'!C26="","",'Multi Unit Grid'!C26)</f>
        <v/>
      </c>
      <c r="D29" s="251" t="n"/>
      <c r="E29" s="252">
        <f>IFERROR(VLOOKUP(C29,'Multi Unit Grid'!C:D,2,FALSE),"")</f>
        <v/>
      </c>
      <c r="F29" s="253">
        <f>IFERROR(VLOOKUP(C29,'Multi Unit Grid'!C:E,3,FALSE),"")</f>
        <v/>
      </c>
      <c r="G29" s="352">
        <f>'Exhibit A'!Z24*(1-'Product Selections'!$G$13)</f>
        <v/>
      </c>
      <c r="H29" s="317">
        <f>IFERROR(VLOOKUP(C29,'Multi Unit Grid'!C:F,4,FALSE),"")</f>
        <v/>
      </c>
      <c r="I29" s="255">
        <f>IFERROR(VLOOKUP(C29,'Multi Unit Grid'!C:G,5,FALSE),"")</f>
        <v/>
      </c>
      <c r="K29" s="256">
        <f>IF(C29="","",IF($L$11="Management Services","",IF(H29&gt;0,"Yes",IF(L29="Yes","",IF(M29="Yes","","")))))</f>
        <v/>
      </c>
      <c r="L29" s="580" t="n"/>
      <c r="M29" s="580" t="n"/>
      <c r="N29" s="581" t="n"/>
      <c r="O29" s="581" t="n"/>
      <c r="P29" s="256" t="n"/>
      <c r="Q29" s="345" t="n"/>
      <c r="S29" s="579">
        <f>'Exhibit A'!V24</f>
        <v/>
      </c>
      <c r="U29" s="576">
        <f>IF(C30="","",IF(F30=1,"ADP Essential Payroll",IF(N30="Yes","ADP HR Pro",IF(M30="Yes","ADP Complete Payroll and HR Plus",IF(L30="Yes","ADP Enhanced Payroll",IF(K30="Yes","ADP Essential Payroll","ADP Essential Payroll"))))))</f>
        <v/>
      </c>
    </row>
    <row r="30" ht="14.45" customHeight="1">
      <c r="B30" s="73">
        <f>B29+1</f>
        <v/>
      </c>
      <c r="C30" s="221">
        <f>IF('Multi Unit Grid'!C27="","",'Multi Unit Grid'!C27)</f>
        <v/>
      </c>
      <c r="D30" s="223" t="n"/>
      <c r="E30" s="222">
        <f>IFERROR(VLOOKUP(C30,'Multi Unit Grid'!C:D,2,FALSE),"")</f>
        <v/>
      </c>
      <c r="F30" s="75">
        <f>IFERROR(VLOOKUP(C30,'Multi Unit Grid'!C:E,3,FALSE),"")</f>
        <v/>
      </c>
      <c r="G30" s="353">
        <f>'Exhibit A'!Z25*(1-'Product Selections'!$G$13)</f>
        <v/>
      </c>
      <c r="H30" s="237">
        <f>IFERROR(VLOOKUP(C30,'Multi Unit Grid'!C:F,4,FALSE),"")</f>
        <v/>
      </c>
      <c r="I30" s="74">
        <f>IFERROR(VLOOKUP(C30,'Multi Unit Grid'!C:G,5,FALSE),"")</f>
        <v/>
      </c>
      <c r="K30" s="63">
        <f>IF(C30="","",IF($L$11="Management Services","",IF(H30&gt;0,"Yes",IF(L30="Yes","",IF(M30="Yes","","")))))</f>
        <v/>
      </c>
      <c r="L30" s="577" t="n"/>
      <c r="M30" s="577" t="n"/>
      <c r="N30" s="578" t="n"/>
      <c r="O30" s="578" t="n"/>
      <c r="P30" s="63" t="n"/>
      <c r="Q30" s="344" t="n"/>
      <c r="S30" s="579">
        <f>'Exhibit A'!V25</f>
        <v/>
      </c>
      <c r="U30" s="579">
        <f>IF(C31="","",IF(F31=1,"ADP Essential Payroll",IF(N31="Yes","ADP HR Pro",IF(M31="Yes","ADP Complete Payroll and HR Plus",IF(L31="Yes","ADP Enhanced Payroll",IF(K31="Yes","ADP Essential Payroll","ADP Essential Payroll"))))))</f>
        <v/>
      </c>
    </row>
    <row r="31" ht="14.45" customHeight="1">
      <c r="B31" s="249">
        <f>B30+1</f>
        <v/>
      </c>
      <c r="C31" s="250">
        <f>IF('Multi Unit Grid'!C28="","",'Multi Unit Grid'!C28)</f>
        <v/>
      </c>
      <c r="D31" s="251" t="n"/>
      <c r="E31" s="252">
        <f>IFERROR(VLOOKUP(C31,'Multi Unit Grid'!C:D,2,FALSE),"")</f>
        <v/>
      </c>
      <c r="F31" s="253">
        <f>IFERROR(VLOOKUP(C31,'Multi Unit Grid'!C:E,3,FALSE),"")</f>
        <v/>
      </c>
      <c r="G31" s="352">
        <f>'Exhibit A'!Z26*(1-'Product Selections'!$G$13)</f>
        <v/>
      </c>
      <c r="H31" s="317">
        <f>IFERROR(VLOOKUP(C31,'Multi Unit Grid'!C:F,4,FALSE),"")</f>
        <v/>
      </c>
      <c r="I31" s="255">
        <f>IFERROR(VLOOKUP(C31,'Multi Unit Grid'!C:G,5,FALSE),"")</f>
        <v/>
      </c>
      <c r="K31" s="256">
        <f>IF(C31="","",IF($L$11="Management Services","",IF(H31&gt;0,"Yes",IF(L31="Yes","",IF(M31="Yes","","")))))</f>
        <v/>
      </c>
      <c r="L31" s="580" t="n"/>
      <c r="M31" s="580" t="n"/>
      <c r="N31" s="581" t="n"/>
      <c r="O31" s="581" t="n"/>
      <c r="P31" s="256" t="n"/>
      <c r="Q31" s="345" t="n"/>
      <c r="S31" s="579">
        <f>'Exhibit A'!V26</f>
        <v/>
      </c>
      <c r="U31" s="576">
        <f>IF(C32="","",IF(F32=1,"ADP Essential Payroll",IF(N32="Yes","ADP HR Pro",IF(M32="Yes","ADP Complete Payroll and HR Plus",IF(L32="Yes","ADP Enhanced Payroll",IF(K32="Yes","ADP Essential Payroll","ADP Essential Payroll"))))))</f>
        <v/>
      </c>
    </row>
    <row r="32" ht="14.45" customHeight="1">
      <c r="B32" s="73">
        <f>B31+1</f>
        <v/>
      </c>
      <c r="C32" s="221">
        <f>IF('Multi Unit Grid'!C29="","",'Multi Unit Grid'!C29)</f>
        <v/>
      </c>
      <c r="D32" s="223" t="n"/>
      <c r="E32" s="222">
        <f>IFERROR(VLOOKUP(C32,'Multi Unit Grid'!C:D,2,FALSE),"")</f>
        <v/>
      </c>
      <c r="F32" s="75">
        <f>IFERROR(VLOOKUP(C32,'Multi Unit Grid'!C:E,3,FALSE),"")</f>
        <v/>
      </c>
      <c r="G32" s="353">
        <f>'Exhibit A'!Z27*(1-'Product Selections'!$G$13)</f>
        <v/>
      </c>
      <c r="H32" s="237">
        <f>IFERROR(VLOOKUP(C32,'Multi Unit Grid'!C:F,4,FALSE),"")</f>
        <v/>
      </c>
      <c r="I32" s="74">
        <f>IFERROR(VLOOKUP(C32,'Multi Unit Grid'!C:G,5,FALSE),"")</f>
        <v/>
      </c>
      <c r="K32" s="63">
        <f>IF(C32="","",IF($L$11="Management Services","",IF(H32&gt;0,"Yes",IF(L32="Yes","",IF(M32="Yes","","")))))</f>
        <v/>
      </c>
      <c r="L32" s="577" t="n"/>
      <c r="M32" s="577" t="n"/>
      <c r="N32" s="578" t="n"/>
      <c r="O32" s="578" t="n"/>
      <c r="P32" s="63" t="n"/>
      <c r="Q32" s="344" t="n"/>
      <c r="S32" s="579">
        <f>'Exhibit A'!V27</f>
        <v/>
      </c>
      <c r="U32" s="579">
        <f>IF(C33="","",IF(F33=1,"ADP Essential Payroll",IF(N33="Yes","ADP HR Pro",IF(M33="Yes","ADP Complete Payroll and HR Plus",IF(L33="Yes","ADP Enhanced Payroll",IF(K33="Yes","ADP Essential Payroll","ADP Essential Payroll"))))))</f>
        <v/>
      </c>
    </row>
    <row r="33" ht="14.45" customHeight="1">
      <c r="B33" s="249">
        <f>B32+1</f>
        <v/>
      </c>
      <c r="C33" s="250">
        <f>IF('Multi Unit Grid'!C30="","",'Multi Unit Grid'!C30)</f>
        <v/>
      </c>
      <c r="D33" s="251" t="n"/>
      <c r="E33" s="252">
        <f>IFERROR(VLOOKUP(C33,'Multi Unit Grid'!C:D,2,FALSE),"")</f>
        <v/>
      </c>
      <c r="F33" s="253">
        <f>IFERROR(VLOOKUP(C33,'Multi Unit Grid'!C:E,3,FALSE),"")</f>
        <v/>
      </c>
      <c r="G33" s="352">
        <f>'Exhibit A'!Z28*(1-'Product Selections'!$G$13)</f>
        <v/>
      </c>
      <c r="H33" s="317">
        <f>IFERROR(VLOOKUP(C33,'Multi Unit Grid'!C:F,4,FALSE),"")</f>
        <v/>
      </c>
      <c r="I33" s="255">
        <f>IFERROR(VLOOKUP(C33,'Multi Unit Grid'!C:G,5,FALSE),"")</f>
        <v/>
      </c>
      <c r="K33" s="256">
        <f>IF(C33="","",IF($L$11="Management Services","",IF(H33&gt;0,"Yes",IF(L33="Yes","",IF(M33="Yes","","")))))</f>
        <v/>
      </c>
      <c r="L33" s="580" t="n"/>
      <c r="M33" s="580" t="n"/>
      <c r="N33" s="581" t="n"/>
      <c r="O33" s="581" t="n"/>
      <c r="P33" s="256" t="n"/>
      <c r="Q33" s="345" t="n"/>
      <c r="S33" s="579">
        <f>'Exhibit A'!V28</f>
        <v/>
      </c>
      <c r="U33" s="576">
        <f>IF(C34="","",IF(F34=1,"ADP Essential Payroll",IF(N34="Yes","ADP HR Pro",IF(M34="Yes","ADP Complete Payroll and HR Plus",IF(L34="Yes","ADP Enhanced Payroll",IF(K34="Yes","ADP Essential Payroll","ADP Essential Payroll"))))))</f>
        <v/>
      </c>
    </row>
    <row r="34" ht="14.45" customHeight="1">
      <c r="B34" s="73">
        <f>B33+1</f>
        <v/>
      </c>
      <c r="C34" s="221">
        <f>IF('Multi Unit Grid'!C31="","",'Multi Unit Grid'!C31)</f>
        <v/>
      </c>
      <c r="D34" s="223" t="n"/>
      <c r="E34" s="222">
        <f>IFERROR(VLOOKUP(C34,'Multi Unit Grid'!C:D,2,FALSE),"")</f>
        <v/>
      </c>
      <c r="F34" s="75">
        <f>IFERROR(VLOOKUP(C34,'Multi Unit Grid'!C:E,3,FALSE),"")</f>
        <v/>
      </c>
      <c r="G34" s="353">
        <f>'Exhibit A'!Z29*(1-'Product Selections'!$G$13)</f>
        <v/>
      </c>
      <c r="H34" s="237">
        <f>IFERROR(VLOOKUP(C34,'Multi Unit Grid'!C:F,4,FALSE),"")</f>
        <v/>
      </c>
      <c r="I34" s="74">
        <f>IFERROR(VLOOKUP(C34,'Multi Unit Grid'!C:G,5,FALSE),"")</f>
        <v/>
      </c>
      <c r="K34" s="63">
        <f>IF(C34="","",IF($L$11="Management Services","",IF(H34&gt;0,"Yes",IF(L34="Yes","",IF(M34="Yes","","")))))</f>
        <v/>
      </c>
      <c r="L34" s="577" t="n"/>
      <c r="M34" s="577" t="n"/>
      <c r="N34" s="578" t="n"/>
      <c r="O34" s="578" t="n"/>
      <c r="P34" s="63" t="n"/>
      <c r="Q34" s="344" t="n"/>
      <c r="S34" s="579">
        <f>'Exhibit A'!V29</f>
        <v/>
      </c>
      <c r="U34" s="579">
        <f>IF(C35="","",IF(F35=1,"ADP Essential Payroll",IF(N35="Yes","ADP HR Pro",IF(M35="Yes","ADP Complete Payroll and HR Plus",IF(L35="Yes","ADP Enhanced Payroll",IF(K35="Yes","ADP Essential Payroll","ADP Essential Payroll"))))))</f>
        <v/>
      </c>
    </row>
    <row r="35" ht="14.45" customHeight="1">
      <c r="B35" s="249">
        <f>B34+1</f>
        <v/>
      </c>
      <c r="C35" s="250">
        <f>IF('Multi Unit Grid'!C32="","",'Multi Unit Grid'!C32)</f>
        <v/>
      </c>
      <c r="D35" s="251" t="n"/>
      <c r="E35" s="252">
        <f>IFERROR(VLOOKUP(C35,'Multi Unit Grid'!C:D,2,FALSE),"")</f>
        <v/>
      </c>
      <c r="F35" s="253">
        <f>IFERROR(VLOOKUP(C35,'Multi Unit Grid'!C:E,3,FALSE),"")</f>
        <v/>
      </c>
      <c r="G35" s="352">
        <f>'Exhibit A'!Z30*(1-'Product Selections'!$G$13)</f>
        <v/>
      </c>
      <c r="H35" s="317">
        <f>IFERROR(VLOOKUP(C35,'Multi Unit Grid'!C:F,4,FALSE),"")</f>
        <v/>
      </c>
      <c r="I35" s="255">
        <f>IFERROR(VLOOKUP(C35,'Multi Unit Grid'!C:G,5,FALSE),"")</f>
        <v/>
      </c>
      <c r="K35" s="256">
        <f>IF(C35="","",IF($L$11="Management Services","",IF(H35&gt;0,"Yes",IF(L35="Yes","",IF(M35="Yes","","")))))</f>
        <v/>
      </c>
      <c r="L35" s="580" t="n"/>
      <c r="M35" s="580" t="n"/>
      <c r="N35" s="581" t="n"/>
      <c r="O35" s="581" t="n"/>
      <c r="P35" s="256" t="n"/>
      <c r="Q35" s="345" t="n"/>
      <c r="S35" s="579">
        <f>'Exhibit A'!V30</f>
        <v/>
      </c>
      <c r="U35" s="576">
        <f>IF(C36="","",IF(F36=1,"ADP Essential Payroll",IF(N36="Yes","ADP HR Pro",IF(M36="Yes","ADP Complete Payroll and HR Plus",IF(L36="Yes","ADP Enhanced Payroll",IF(K36="Yes","ADP Essential Payroll","ADP Essential Payroll"))))))</f>
        <v/>
      </c>
    </row>
    <row r="36" ht="14.45" customHeight="1">
      <c r="B36" s="73">
        <f>B35+1</f>
        <v/>
      </c>
      <c r="C36" s="221">
        <f>IF('Multi Unit Grid'!C33="","",'Multi Unit Grid'!C33)</f>
        <v/>
      </c>
      <c r="D36" s="223" t="n"/>
      <c r="E36" s="222">
        <f>IFERROR(VLOOKUP(C36,'Multi Unit Grid'!C:D,2,FALSE),"")</f>
        <v/>
      </c>
      <c r="F36" s="75">
        <f>IFERROR(VLOOKUP(C36,'Multi Unit Grid'!C:E,3,FALSE),"")</f>
        <v/>
      </c>
      <c r="G36" s="353">
        <f>'Exhibit A'!Z31*(1-'Product Selections'!$G$13)</f>
        <v/>
      </c>
      <c r="H36" s="237">
        <f>IFERROR(VLOOKUP(C36,'Multi Unit Grid'!C:F,4,FALSE),"")</f>
        <v/>
      </c>
      <c r="I36" s="74">
        <f>IFERROR(VLOOKUP(C36,'Multi Unit Grid'!C:G,5,FALSE),"")</f>
        <v/>
      </c>
      <c r="K36" s="63">
        <f>IF(C36="","",IF($L$11="Management Services","",IF(H36&gt;0,"Yes",IF(L36="Yes","",IF(M36="Yes","","")))))</f>
        <v/>
      </c>
      <c r="L36" s="577" t="n"/>
      <c r="M36" s="577" t="n"/>
      <c r="N36" s="578" t="n"/>
      <c r="O36" s="578" t="n"/>
      <c r="P36" s="63" t="n"/>
      <c r="Q36" s="344" t="n"/>
      <c r="S36" s="579">
        <f>'Exhibit A'!V31</f>
        <v/>
      </c>
      <c r="U36" s="579">
        <f>IF(C37="","",IF(F37=1,"ADP Essential Payroll",IF(N37="Yes","ADP HR Pro",IF(M37="Yes","ADP Complete Payroll and HR Plus",IF(L37="Yes","ADP Enhanced Payroll",IF(K37="Yes","ADP Essential Payroll","ADP Essential Payroll"))))))</f>
        <v/>
      </c>
    </row>
    <row r="37" ht="14.45" customHeight="1">
      <c r="B37" s="249">
        <f>B36+1</f>
        <v/>
      </c>
      <c r="C37" s="250">
        <f>IF('Multi Unit Grid'!C34="","",'Multi Unit Grid'!C34)</f>
        <v/>
      </c>
      <c r="D37" s="251" t="n"/>
      <c r="E37" s="252">
        <f>IFERROR(VLOOKUP(C37,'Multi Unit Grid'!C:D,2,FALSE),"")</f>
        <v/>
      </c>
      <c r="F37" s="253">
        <f>IFERROR(VLOOKUP(C37,'Multi Unit Grid'!C:E,3,FALSE),"")</f>
        <v/>
      </c>
      <c r="G37" s="352">
        <f>'Exhibit A'!Z32*(1-'Product Selections'!$G$13)</f>
        <v/>
      </c>
      <c r="H37" s="317">
        <f>IFERROR(VLOOKUP(C37,'Multi Unit Grid'!C:F,4,FALSE),"")</f>
        <v/>
      </c>
      <c r="I37" s="255">
        <f>IFERROR(VLOOKUP(C37,'Multi Unit Grid'!C:G,5,FALSE),"")</f>
        <v/>
      </c>
      <c r="K37" s="256">
        <f>IF(C37="","",IF($L$11="Management Services","",IF(H37&gt;0,"Yes",IF(L37="Yes","",IF(M37="Yes","","")))))</f>
        <v/>
      </c>
      <c r="L37" s="580" t="n"/>
      <c r="M37" s="580" t="n"/>
      <c r="N37" s="581" t="n"/>
      <c r="O37" s="581" t="n"/>
      <c r="P37" s="256" t="n"/>
      <c r="Q37" s="345" t="n"/>
      <c r="S37" s="579">
        <f>'Exhibit A'!V32</f>
        <v/>
      </c>
      <c r="U37" s="576">
        <f>IF(C38="","",IF(F38=1,"ADP Essential Payroll",IF(N38="Yes","ADP HR Pro",IF(M38="Yes","ADP Complete Payroll and HR Plus",IF(L38="Yes","ADP Enhanced Payroll",IF(K38="Yes","ADP Essential Payroll","ADP Essential Payroll"))))))</f>
        <v/>
      </c>
    </row>
    <row r="38" ht="14.45" customHeight="1">
      <c r="B38" s="73">
        <f>B37+1</f>
        <v/>
      </c>
      <c r="C38" s="221">
        <f>IF('Multi Unit Grid'!C35="","",'Multi Unit Grid'!C35)</f>
        <v/>
      </c>
      <c r="D38" s="223" t="n"/>
      <c r="E38" s="222">
        <f>IFERROR(VLOOKUP(C38,'Multi Unit Grid'!C:D,2,FALSE),"")</f>
        <v/>
      </c>
      <c r="F38" s="75">
        <f>IFERROR(VLOOKUP(C38,'Multi Unit Grid'!C:E,3,FALSE),"")</f>
        <v/>
      </c>
      <c r="G38" s="353">
        <f>'Exhibit A'!Z33*(1-'Product Selections'!$G$13)</f>
        <v/>
      </c>
      <c r="H38" s="237">
        <f>IFERROR(VLOOKUP(C38,'Multi Unit Grid'!C:F,4,FALSE),"")</f>
        <v/>
      </c>
      <c r="I38" s="74">
        <f>IFERROR(VLOOKUP(C38,'Multi Unit Grid'!C:G,5,FALSE),"")</f>
        <v/>
      </c>
      <c r="K38" s="63">
        <f>IF(C38="","",IF($L$11="Management Services","",IF(H38&gt;0,"Yes",IF(L38="Yes","",IF(M38="Yes","","")))))</f>
        <v/>
      </c>
      <c r="L38" s="577" t="n"/>
      <c r="M38" s="577" t="n"/>
      <c r="N38" s="578" t="n"/>
      <c r="O38" s="578" t="n"/>
      <c r="P38" s="63" t="n"/>
      <c r="Q38" s="344" t="n"/>
      <c r="S38" s="579">
        <f>'Exhibit A'!V33</f>
        <v/>
      </c>
      <c r="U38" s="579">
        <f>IF(C39="","",IF(F39=1,"ADP Essential Payroll",IF(N39="Yes","ADP HR Pro",IF(M39="Yes","ADP Complete Payroll and HR Plus",IF(L39="Yes","ADP Enhanced Payroll",IF(K39="Yes","ADP Essential Payroll","ADP Essential Payroll"))))))</f>
        <v/>
      </c>
    </row>
    <row r="39" ht="14.45" customHeight="1">
      <c r="B39" s="249">
        <f>B38+1</f>
        <v/>
      </c>
      <c r="C39" s="250">
        <f>IF('Multi Unit Grid'!C36="","",'Multi Unit Grid'!C36)</f>
        <v/>
      </c>
      <c r="D39" s="251" t="n"/>
      <c r="E39" s="252">
        <f>IFERROR(VLOOKUP(C39,'Multi Unit Grid'!C:D,2,FALSE),"")</f>
        <v/>
      </c>
      <c r="F39" s="253">
        <f>IFERROR(VLOOKUP(C39,'Multi Unit Grid'!C:E,3,FALSE),"")</f>
        <v/>
      </c>
      <c r="G39" s="352">
        <f>'Exhibit A'!Z34*(1-'Product Selections'!$G$13)</f>
        <v/>
      </c>
      <c r="H39" s="317">
        <f>IFERROR(VLOOKUP(C39,'Multi Unit Grid'!C:F,4,FALSE),"")</f>
        <v/>
      </c>
      <c r="I39" s="255">
        <f>IFERROR(VLOOKUP(C39,'Multi Unit Grid'!C:G,5,FALSE),"")</f>
        <v/>
      </c>
      <c r="K39" s="256">
        <f>IF(C39="","",IF($L$11="Management Services","",IF(H39&gt;0,"Yes",IF(L39="Yes","",IF(M39="Yes","","")))))</f>
        <v/>
      </c>
      <c r="L39" s="580" t="n"/>
      <c r="M39" s="580" t="n"/>
      <c r="N39" s="581" t="n"/>
      <c r="O39" s="581" t="n"/>
      <c r="P39" s="256" t="n"/>
      <c r="Q39" s="345" t="n"/>
      <c r="S39" s="579">
        <f>'Exhibit A'!V34</f>
        <v/>
      </c>
      <c r="U39" s="576">
        <f>IF(C40="","",IF(F40=1,"ADP Essential Payroll",IF(N40="Yes","ADP HR Pro",IF(M40="Yes","ADP Complete Payroll and HR Plus",IF(L40="Yes","ADP Enhanced Payroll",IF(K40="Yes","ADP Essential Payroll","ADP Essential Payroll"))))))</f>
        <v/>
      </c>
    </row>
    <row r="40" ht="14.45" customHeight="1">
      <c r="B40" s="73">
        <f>B39+1</f>
        <v/>
      </c>
      <c r="C40" s="221">
        <f>IF('Multi Unit Grid'!C37="","",'Multi Unit Grid'!C37)</f>
        <v/>
      </c>
      <c r="D40" s="223" t="n"/>
      <c r="E40" s="222">
        <f>IFERROR(VLOOKUP(C40,'Multi Unit Grid'!C:D,2,FALSE),"")</f>
        <v/>
      </c>
      <c r="F40" s="75">
        <f>IFERROR(VLOOKUP(C40,'Multi Unit Grid'!C:E,3,FALSE),"")</f>
        <v/>
      </c>
      <c r="G40" s="353">
        <f>'Exhibit A'!Z35*(1-'Product Selections'!$G$13)</f>
        <v/>
      </c>
      <c r="H40" s="237">
        <f>IFERROR(VLOOKUP(C40,'Multi Unit Grid'!C:F,4,FALSE),"")</f>
        <v/>
      </c>
      <c r="I40" s="74">
        <f>IFERROR(VLOOKUP(C40,'Multi Unit Grid'!C:G,5,FALSE),"")</f>
        <v/>
      </c>
      <c r="K40" s="63">
        <f>IF(C40="","",IF($L$11="Management Services","",IF(H40&gt;0,"Yes",IF(L40="Yes","",IF(M40="Yes","","")))))</f>
        <v/>
      </c>
      <c r="L40" s="577" t="n"/>
      <c r="M40" s="577" t="n"/>
      <c r="N40" s="578" t="n"/>
      <c r="O40" s="578" t="n"/>
      <c r="P40" s="63" t="n"/>
      <c r="Q40" s="344" t="n"/>
      <c r="S40" s="579">
        <f>'Exhibit A'!V35</f>
        <v/>
      </c>
      <c r="U40" s="579">
        <f>IF(C41="","",IF(F41=1,"ADP Essential Payroll",IF(N41="Yes","ADP HR Pro",IF(M41="Yes","ADP Complete Payroll and HR Plus",IF(L41="Yes","ADP Enhanced Payroll",IF(K41="Yes","ADP Essential Payroll","ADP Essential Payroll"))))))</f>
        <v/>
      </c>
    </row>
    <row r="41" ht="14.45" customHeight="1">
      <c r="B41" s="249">
        <f>B40+1</f>
        <v/>
      </c>
      <c r="C41" s="250">
        <f>IF('Multi Unit Grid'!C38="","",'Multi Unit Grid'!C38)</f>
        <v/>
      </c>
      <c r="D41" s="251" t="n"/>
      <c r="E41" s="252">
        <f>IFERROR(VLOOKUP(C41,'Multi Unit Grid'!C:D,2,FALSE),"")</f>
        <v/>
      </c>
      <c r="F41" s="253">
        <f>IFERROR(VLOOKUP(C41,'Multi Unit Grid'!C:E,3,FALSE),"")</f>
        <v/>
      </c>
      <c r="G41" s="352">
        <f>'Exhibit A'!Z36*(1-'Product Selections'!$G$13)</f>
        <v/>
      </c>
      <c r="H41" s="317">
        <f>IFERROR(VLOOKUP(C41,'Multi Unit Grid'!C:F,4,FALSE),"")</f>
        <v/>
      </c>
      <c r="I41" s="255">
        <f>IFERROR(VLOOKUP(C41,'Multi Unit Grid'!C:G,5,FALSE),"")</f>
        <v/>
      </c>
      <c r="K41" s="256">
        <f>IF(C41="","",IF($L$11="Management Services","",IF(H41&gt;0,"Yes",IF(L41="Yes","",IF(M41="Yes","","")))))</f>
        <v/>
      </c>
      <c r="L41" s="580" t="n"/>
      <c r="M41" s="580" t="n"/>
      <c r="N41" s="581" t="n"/>
      <c r="O41" s="581" t="n"/>
      <c r="P41" s="256" t="n"/>
      <c r="Q41" s="345" t="n"/>
      <c r="S41" s="579">
        <f>'Exhibit A'!V36</f>
        <v/>
      </c>
      <c r="U41" s="576">
        <f>IF(C42="","",IF(F42=1,"ADP Essential Payroll",IF(N42="Yes","ADP HR Pro",IF(M42="Yes","ADP Complete Payroll and HR Plus",IF(L42="Yes","ADP Enhanced Payroll",IF(K42="Yes","ADP Essential Payroll","ADP Essential Payroll"))))))</f>
        <v/>
      </c>
    </row>
    <row r="42" ht="14.45" customHeight="1">
      <c r="B42" s="73">
        <f>B41+1</f>
        <v/>
      </c>
      <c r="C42" s="221">
        <f>IF('Multi Unit Grid'!C39="","",'Multi Unit Grid'!C39)</f>
        <v/>
      </c>
      <c r="D42" s="223" t="n"/>
      <c r="E42" s="222">
        <f>IFERROR(VLOOKUP(C42,'Multi Unit Grid'!C:D,2,FALSE),"")</f>
        <v/>
      </c>
      <c r="F42" s="75">
        <f>IFERROR(VLOOKUP(C42,'Multi Unit Grid'!C:E,3,FALSE),"")</f>
        <v/>
      </c>
      <c r="G42" s="353">
        <f>'Exhibit A'!Z37*(1-'Product Selections'!$G$13)</f>
        <v/>
      </c>
      <c r="H42" s="237">
        <f>IFERROR(VLOOKUP(C42,'Multi Unit Grid'!C:F,4,FALSE),"")</f>
        <v/>
      </c>
      <c r="I42" s="74">
        <f>IFERROR(VLOOKUP(C42,'Multi Unit Grid'!C:G,5,FALSE),"")</f>
        <v/>
      </c>
      <c r="K42" s="63">
        <f>IF(C42="","",IF($L$11="Management Services","",IF(H42&gt;0,"Yes",IF(L42="Yes","",IF(M42="Yes","","")))))</f>
        <v/>
      </c>
      <c r="L42" s="577" t="n"/>
      <c r="M42" s="577" t="n"/>
      <c r="N42" s="578" t="n"/>
      <c r="O42" s="578" t="n"/>
      <c r="P42" s="63" t="n"/>
      <c r="Q42" s="344" t="n"/>
      <c r="S42" s="579">
        <f>'Exhibit A'!V37</f>
        <v/>
      </c>
      <c r="U42" s="579">
        <f>IF(C43="","",IF(F43=1,"ADP Essential Payroll",IF(N43="Yes","ADP HR Pro",IF(M43="Yes","ADP Complete Payroll and HR Plus",IF(L43="Yes","ADP Enhanced Payroll",IF(K43="Yes","ADP Essential Payroll","ADP Essential Payroll"))))))</f>
        <v/>
      </c>
    </row>
    <row r="43" ht="14.45" customHeight="1">
      <c r="B43" s="249">
        <f>B42+1</f>
        <v/>
      </c>
      <c r="C43" s="250">
        <f>IF('Multi Unit Grid'!C40="","",'Multi Unit Grid'!C40)</f>
        <v/>
      </c>
      <c r="D43" s="251" t="n"/>
      <c r="E43" s="252">
        <f>IFERROR(VLOOKUP(C43,'Multi Unit Grid'!C:D,2,FALSE),"")</f>
        <v/>
      </c>
      <c r="F43" s="253">
        <f>IFERROR(VLOOKUP(C43,'Multi Unit Grid'!C:E,3,FALSE),"")</f>
        <v/>
      </c>
      <c r="G43" s="352">
        <f>'Exhibit A'!Z38*(1-'Product Selections'!$G$13)</f>
        <v/>
      </c>
      <c r="H43" s="317">
        <f>IFERROR(VLOOKUP(C43,'Multi Unit Grid'!C:F,4,FALSE),"")</f>
        <v/>
      </c>
      <c r="I43" s="255">
        <f>IFERROR(VLOOKUP(C43,'Multi Unit Grid'!C:G,5,FALSE),"")</f>
        <v/>
      </c>
      <c r="K43" s="256">
        <f>IF(C43="","",IF($L$11="Management Services","",IF(H43&gt;0,"Yes",IF(L43="Yes","",IF(M43="Yes","","")))))</f>
        <v/>
      </c>
      <c r="L43" s="580" t="n"/>
      <c r="M43" s="580" t="n"/>
      <c r="N43" s="581" t="n"/>
      <c r="O43" s="581" t="n"/>
      <c r="P43" s="256" t="n"/>
      <c r="Q43" s="345" t="n"/>
      <c r="S43" s="579">
        <f>'Exhibit A'!V38</f>
        <v/>
      </c>
      <c r="U43" s="576">
        <f>IF(C44="","",IF(F44=1,"ADP Essential Payroll",IF(N44="Yes","ADP HR Pro",IF(M44="Yes","ADP Complete Payroll and HR Plus",IF(L44="Yes","ADP Enhanced Payroll",IF(K44="Yes","ADP Essential Payroll","ADP Essential Payroll"))))))</f>
        <v/>
      </c>
    </row>
    <row r="44" ht="14.45" customHeight="1">
      <c r="B44" s="73">
        <f>B43+1</f>
        <v/>
      </c>
      <c r="C44" s="221">
        <f>IF('Multi Unit Grid'!C41="","",'Multi Unit Grid'!C41)</f>
        <v/>
      </c>
      <c r="D44" s="223" t="n"/>
      <c r="E44" s="222">
        <f>IFERROR(VLOOKUP(C44,'Multi Unit Grid'!C:D,2,FALSE),"")</f>
        <v/>
      </c>
      <c r="F44" s="75">
        <f>IFERROR(VLOOKUP(C44,'Multi Unit Grid'!C:E,3,FALSE),"")</f>
        <v/>
      </c>
      <c r="G44" s="353">
        <f>'Exhibit A'!Z39*(1-'Product Selections'!$G$13)</f>
        <v/>
      </c>
      <c r="H44" s="237">
        <f>IFERROR(VLOOKUP(C44,'Multi Unit Grid'!C:F,4,FALSE),"")</f>
        <v/>
      </c>
      <c r="I44" s="74">
        <f>IFERROR(VLOOKUP(C44,'Multi Unit Grid'!C:G,5,FALSE),"")</f>
        <v/>
      </c>
      <c r="K44" s="63">
        <f>IF(C44="","",IF($L$11="Management Services","",IF(H44&gt;0,"Yes",IF(L44="Yes","",IF(M44="Yes","","")))))</f>
        <v/>
      </c>
      <c r="L44" s="577" t="n"/>
      <c r="M44" s="577" t="n"/>
      <c r="N44" s="578" t="n"/>
      <c r="O44" s="578" t="n"/>
      <c r="P44" s="63" t="n"/>
      <c r="Q44" s="344" t="n"/>
      <c r="S44" s="579">
        <f>'Exhibit A'!V39</f>
        <v/>
      </c>
      <c r="U44" s="579">
        <f>IF(C45="","",IF(F45=1,"ADP Essential Payroll",IF(N45="Yes","ADP HR Pro",IF(M45="Yes","ADP Complete Payroll and HR Plus",IF(L45="Yes","ADP Enhanced Payroll",IF(K45="Yes","ADP Essential Payroll","ADP Essential Payroll"))))))</f>
        <v/>
      </c>
    </row>
    <row r="45" ht="14.45" customHeight="1">
      <c r="B45" s="249">
        <f>B44+1</f>
        <v/>
      </c>
      <c r="C45" s="250">
        <f>IF('Multi Unit Grid'!C42="","",'Multi Unit Grid'!C42)</f>
        <v/>
      </c>
      <c r="D45" s="251" t="n"/>
      <c r="E45" s="252">
        <f>IFERROR(VLOOKUP(C45,'Multi Unit Grid'!C:D,2,FALSE),"")</f>
        <v/>
      </c>
      <c r="F45" s="253">
        <f>IFERROR(VLOOKUP(C45,'Multi Unit Grid'!C:E,3,FALSE),"")</f>
        <v/>
      </c>
      <c r="G45" s="352">
        <f>'Exhibit A'!Z40*(1-'Product Selections'!$G$13)</f>
        <v/>
      </c>
      <c r="H45" s="317">
        <f>IFERROR(VLOOKUP(C45,'Multi Unit Grid'!C:F,4,FALSE),"")</f>
        <v/>
      </c>
      <c r="I45" s="255">
        <f>IFERROR(VLOOKUP(C45,'Multi Unit Grid'!C:G,5,FALSE),"")</f>
        <v/>
      </c>
      <c r="K45" s="256">
        <f>IF(C45="","",IF($L$11="Management Services","",IF(H45&gt;0,"Yes",IF(L45="Yes","",IF(M45="Yes","","")))))</f>
        <v/>
      </c>
      <c r="L45" s="580" t="n"/>
      <c r="M45" s="580" t="n"/>
      <c r="N45" s="581" t="n"/>
      <c r="O45" s="581" t="n"/>
      <c r="P45" s="256" t="n"/>
      <c r="Q45" s="345" t="n"/>
      <c r="S45" s="579">
        <f>'Exhibit A'!V40</f>
        <v/>
      </c>
      <c r="U45" s="576">
        <f>IF(C46="","",IF(F46=1,"ADP Essential Payroll",IF(N46="Yes","ADP HR Pro",IF(M46="Yes","ADP Complete Payroll and HR Plus",IF(L46="Yes","ADP Enhanced Payroll",IF(K46="Yes","ADP Essential Payroll","ADP Essential Payroll"))))))</f>
        <v/>
      </c>
    </row>
    <row r="46" ht="14.45" customHeight="1">
      <c r="B46" s="73">
        <f>B45+1</f>
        <v/>
      </c>
      <c r="C46" s="221">
        <f>IF('Multi Unit Grid'!C43="","",'Multi Unit Grid'!C43)</f>
        <v/>
      </c>
      <c r="D46" s="223" t="n"/>
      <c r="E46" s="222">
        <f>IFERROR(VLOOKUP(C46,'Multi Unit Grid'!C:D,2,FALSE),"")</f>
        <v/>
      </c>
      <c r="F46" s="75">
        <f>IFERROR(VLOOKUP(C46,'Multi Unit Grid'!C:E,3,FALSE),"")</f>
        <v/>
      </c>
      <c r="G46" s="353">
        <f>'Exhibit A'!Z41*(1-'Product Selections'!$G$13)</f>
        <v/>
      </c>
      <c r="H46" s="237">
        <f>IFERROR(VLOOKUP(C46,'Multi Unit Grid'!C:F,4,FALSE),"")</f>
        <v/>
      </c>
      <c r="I46" s="74">
        <f>IFERROR(VLOOKUP(C46,'Multi Unit Grid'!C:G,5,FALSE),"")</f>
        <v/>
      </c>
      <c r="K46" s="63">
        <f>IF(C46="","",IF($L$11="Management Services","",IF(H46&gt;0,"Yes",IF(L46="Yes","",IF(M46="Yes","","")))))</f>
        <v/>
      </c>
      <c r="L46" s="577" t="n"/>
      <c r="M46" s="577" t="n"/>
      <c r="N46" s="578" t="n"/>
      <c r="O46" s="578" t="n"/>
      <c r="P46" s="63" t="n"/>
      <c r="Q46" s="344" t="n"/>
      <c r="S46" s="579">
        <f>'Exhibit A'!V41</f>
        <v/>
      </c>
      <c r="U46" s="579">
        <f>IF(C47="","",IF(F47=1,"ADP Essential Payroll",IF(N47="Yes","ADP HR Pro",IF(M47="Yes","ADP Complete Payroll and HR Plus",IF(L47="Yes","ADP Enhanced Payroll",IF(K47="Yes","ADP Essential Payroll","ADP Essential Payroll"))))))</f>
        <v/>
      </c>
    </row>
    <row r="47" ht="14.45" customHeight="1">
      <c r="B47" s="249">
        <f>B46+1</f>
        <v/>
      </c>
      <c r="C47" s="250">
        <f>IF('Multi Unit Grid'!C44="","",'Multi Unit Grid'!C44)</f>
        <v/>
      </c>
      <c r="D47" s="251" t="n"/>
      <c r="E47" s="252">
        <f>IFERROR(VLOOKUP(C47,'Multi Unit Grid'!C:D,2,FALSE),"")</f>
        <v/>
      </c>
      <c r="F47" s="253">
        <f>IFERROR(VLOOKUP(C47,'Multi Unit Grid'!C:E,3,FALSE),"")</f>
        <v/>
      </c>
      <c r="G47" s="352">
        <f>'Exhibit A'!Z42*(1-'Product Selections'!$G$13)</f>
        <v/>
      </c>
      <c r="H47" s="317">
        <f>IFERROR(VLOOKUP(C47,'Multi Unit Grid'!C:F,4,FALSE),"")</f>
        <v/>
      </c>
      <c r="I47" s="255">
        <f>IFERROR(VLOOKUP(C47,'Multi Unit Grid'!C:G,5,FALSE),"")</f>
        <v/>
      </c>
      <c r="K47" s="256">
        <f>IF(C47="","",IF($L$11="Management Services","",IF(H47&gt;0,"Yes",IF(L47="Yes","",IF(M47="Yes","","")))))</f>
        <v/>
      </c>
      <c r="L47" s="580" t="n"/>
      <c r="M47" s="580" t="n"/>
      <c r="N47" s="581" t="n"/>
      <c r="O47" s="581" t="n"/>
      <c r="P47" s="256" t="n"/>
      <c r="Q47" s="345" t="n"/>
      <c r="S47" s="579">
        <f>'Exhibit A'!V42</f>
        <v/>
      </c>
      <c r="U47" s="576">
        <f>IF(C48="","",IF(F48=1,"ADP Essential Payroll",IF(N48="Yes","ADP HR Pro",IF(M48="Yes","ADP Complete Payroll and HR Plus",IF(L48="Yes","ADP Enhanced Payroll",IF(K48="Yes","ADP Essential Payroll","ADP Essential Payroll"))))))</f>
        <v/>
      </c>
    </row>
    <row r="48" ht="14.45" customHeight="1">
      <c r="B48" s="73">
        <f>B47+1</f>
        <v/>
      </c>
      <c r="C48" s="221">
        <f>IF('Multi Unit Grid'!C45="","",'Multi Unit Grid'!C45)</f>
        <v/>
      </c>
      <c r="D48" s="223" t="n"/>
      <c r="E48" s="222">
        <f>IFERROR(VLOOKUP(C48,'Multi Unit Grid'!C:D,2,FALSE),"")</f>
        <v/>
      </c>
      <c r="F48" s="75">
        <f>IFERROR(VLOOKUP(C48,'Multi Unit Grid'!C:E,3,FALSE),"")</f>
        <v/>
      </c>
      <c r="G48" s="353">
        <f>'Exhibit A'!Z43*(1-'Product Selections'!$G$13)</f>
        <v/>
      </c>
      <c r="H48" s="237">
        <f>IFERROR(VLOOKUP(C48,'Multi Unit Grid'!C:F,4,FALSE),"")</f>
        <v/>
      </c>
      <c r="I48" s="74">
        <f>IFERROR(VLOOKUP(C48,'Multi Unit Grid'!C:G,5,FALSE),"")</f>
        <v/>
      </c>
      <c r="K48" s="63">
        <f>IF(C48="","",IF($L$11="Management Services","",IF(H48&gt;0,"Yes",IF(L48="Yes","",IF(M48="Yes","","")))))</f>
        <v/>
      </c>
      <c r="L48" s="577" t="n"/>
      <c r="M48" s="577" t="n"/>
      <c r="N48" s="578" t="n"/>
      <c r="O48" s="578" t="n"/>
      <c r="P48" s="63" t="n"/>
      <c r="Q48" s="344" t="n"/>
      <c r="S48" s="579">
        <f>'Exhibit A'!V43</f>
        <v/>
      </c>
      <c r="U48" s="579">
        <f>IF(C49="","",IF(F49=1,"ADP Essential Payroll",IF(N49="Yes","ADP HR Pro",IF(M49="Yes","ADP Complete Payroll and HR Plus",IF(L49="Yes","ADP Enhanced Payroll",IF(K49="Yes","ADP Essential Payroll","ADP Essential Payroll"))))))</f>
        <v/>
      </c>
    </row>
    <row r="49" ht="14.45" customHeight="1">
      <c r="B49" s="249">
        <f>B48+1</f>
        <v/>
      </c>
      <c r="C49" s="250">
        <f>IF('Multi Unit Grid'!C46="","",'Multi Unit Grid'!C46)</f>
        <v/>
      </c>
      <c r="D49" s="251" t="n"/>
      <c r="E49" s="252">
        <f>IFERROR(VLOOKUP(C49,'Multi Unit Grid'!C:D,2,FALSE),"")</f>
        <v/>
      </c>
      <c r="F49" s="253">
        <f>IFERROR(VLOOKUP(C49,'Multi Unit Grid'!C:E,3,FALSE),"")</f>
        <v/>
      </c>
      <c r="G49" s="352">
        <f>'Exhibit A'!Z44*(1-'Product Selections'!$G$13)</f>
        <v/>
      </c>
      <c r="H49" s="317">
        <f>IFERROR(VLOOKUP(C49,'Multi Unit Grid'!C:F,4,FALSE),"")</f>
        <v/>
      </c>
      <c r="I49" s="255">
        <f>IFERROR(VLOOKUP(C49,'Multi Unit Grid'!C:G,5,FALSE),"")</f>
        <v/>
      </c>
      <c r="K49" s="256">
        <f>IF(C49="","",IF($L$11="Management Services","",IF(H49&gt;0,"Yes",IF(L49="Yes","",IF(M49="Yes","","")))))</f>
        <v/>
      </c>
      <c r="L49" s="580" t="n"/>
      <c r="M49" s="580" t="n"/>
      <c r="N49" s="581" t="n"/>
      <c r="O49" s="581" t="n"/>
      <c r="P49" s="256" t="n"/>
      <c r="Q49" s="345" t="n"/>
      <c r="S49" s="579">
        <f>'Exhibit A'!V44</f>
        <v/>
      </c>
      <c r="U49" s="576">
        <f>IF(C50="","",IF(F50=1,"ADP Essential Payroll",IF(N50="Yes","ADP HR Pro",IF(M50="Yes","ADP Complete Payroll and HR Plus",IF(L50="Yes","ADP Enhanced Payroll",IF(K50="Yes","ADP Essential Payroll","ADP Essential Payroll"))))))</f>
        <v/>
      </c>
    </row>
    <row r="50" ht="14.45" customHeight="1">
      <c r="B50" s="73">
        <f>B49+1</f>
        <v/>
      </c>
      <c r="C50" s="221">
        <f>IF('Multi Unit Grid'!C47="","",'Multi Unit Grid'!C47)</f>
        <v/>
      </c>
      <c r="D50" s="223" t="n"/>
      <c r="E50" s="222">
        <f>IFERROR(VLOOKUP(C50,'Multi Unit Grid'!C:D,2,FALSE),"")</f>
        <v/>
      </c>
      <c r="F50" s="75">
        <f>IFERROR(VLOOKUP(C50,'Multi Unit Grid'!C:E,3,FALSE),"")</f>
        <v/>
      </c>
      <c r="G50" s="353">
        <f>'Exhibit A'!Z45*(1-'Product Selections'!$G$13)</f>
        <v/>
      </c>
      <c r="H50" s="237">
        <f>IFERROR(VLOOKUP(C50,'Multi Unit Grid'!C:F,4,FALSE),"")</f>
        <v/>
      </c>
      <c r="I50" s="74">
        <f>IFERROR(VLOOKUP(C50,'Multi Unit Grid'!C:G,5,FALSE),"")</f>
        <v/>
      </c>
      <c r="K50" s="63">
        <f>IF(C50="","",IF($L$11="Management Services","",IF(H50&gt;0,"Yes",IF(L50="Yes","",IF(M50="Yes","","")))))</f>
        <v/>
      </c>
      <c r="L50" s="577" t="n"/>
      <c r="M50" s="577" t="n"/>
      <c r="N50" s="578" t="n"/>
      <c r="O50" s="578" t="n"/>
      <c r="P50" s="63" t="n"/>
      <c r="Q50" s="344" t="n"/>
      <c r="S50" s="579">
        <f>'Exhibit A'!V45</f>
        <v/>
      </c>
      <c r="U50" s="579">
        <f>IF(C51="","",IF(F51=1,"ADP Essential Payroll",IF(N51="Yes","ADP HR Pro",IF(M51="Yes","ADP Complete Payroll and HR Plus",IF(L51="Yes","ADP Enhanced Payroll",IF(K51="Yes","ADP Essential Payroll","ADP Essential Payroll"))))))</f>
        <v/>
      </c>
    </row>
    <row r="51" ht="14.45" customHeight="1">
      <c r="B51" s="249">
        <f>B50+1</f>
        <v/>
      </c>
      <c r="C51" s="250">
        <f>IF('Multi Unit Grid'!C48="","",'Multi Unit Grid'!C48)</f>
        <v/>
      </c>
      <c r="D51" s="251" t="n"/>
      <c r="E51" s="252">
        <f>IFERROR(VLOOKUP(C51,'Multi Unit Grid'!C:D,2,FALSE),"")</f>
        <v/>
      </c>
      <c r="F51" s="253">
        <f>IFERROR(VLOOKUP(C51,'Multi Unit Grid'!C:E,3,FALSE),"")</f>
        <v/>
      </c>
      <c r="G51" s="352">
        <f>'Exhibit A'!Z46*(1-'Product Selections'!$G$13)</f>
        <v/>
      </c>
      <c r="H51" s="317">
        <f>IFERROR(VLOOKUP(C51,'Multi Unit Grid'!C:F,4,FALSE),"")</f>
        <v/>
      </c>
      <c r="I51" s="255">
        <f>IFERROR(VLOOKUP(C51,'Multi Unit Grid'!C:G,5,FALSE),"")</f>
        <v/>
      </c>
      <c r="K51" s="256">
        <f>IF(C51="","",IF($L$11="Management Services","",IF(H51&gt;0,"Yes",IF(L51="Yes","",IF(M51="Yes","","")))))</f>
        <v/>
      </c>
      <c r="L51" s="580" t="n"/>
      <c r="M51" s="580" t="n"/>
      <c r="N51" s="581" t="n"/>
      <c r="O51" s="581" t="n"/>
      <c r="P51" s="256" t="n"/>
      <c r="Q51" s="345" t="n"/>
      <c r="S51" s="579">
        <f>'Exhibit A'!V46</f>
        <v/>
      </c>
      <c r="U51" s="576">
        <f>IF(C52="","",IF(F52=1,"ADP Essential Payroll",IF(N52="Yes","ADP HR Pro",IF(M52="Yes","ADP Complete Payroll and HR Plus",IF(L52="Yes","ADP Enhanced Payroll",IF(K52="Yes","ADP Essential Payroll","ADP Essential Payroll"))))))</f>
        <v/>
      </c>
    </row>
    <row r="52" ht="14.45" customHeight="1">
      <c r="B52" s="73">
        <f>B51+1</f>
        <v/>
      </c>
      <c r="C52" s="221">
        <f>IF('Multi Unit Grid'!C49="","",'Multi Unit Grid'!C49)</f>
        <v/>
      </c>
      <c r="D52" s="223" t="n"/>
      <c r="E52" s="222">
        <f>IFERROR(VLOOKUP(C52,'Multi Unit Grid'!C:D,2,FALSE),"")</f>
        <v/>
      </c>
      <c r="F52" s="75">
        <f>IFERROR(VLOOKUP(C52,'Multi Unit Grid'!C:E,3,FALSE),"")</f>
        <v/>
      </c>
      <c r="G52" s="353">
        <f>'Exhibit A'!Z47*(1-'Product Selections'!$G$13)</f>
        <v/>
      </c>
      <c r="H52" s="237">
        <f>IFERROR(VLOOKUP(C52,'Multi Unit Grid'!C:F,4,FALSE),"")</f>
        <v/>
      </c>
      <c r="I52" s="74">
        <f>IFERROR(VLOOKUP(C52,'Multi Unit Grid'!C:G,5,FALSE),"")</f>
        <v/>
      </c>
      <c r="K52" s="63">
        <f>IF(C52="","",IF($L$11="Management Services","",IF(H52&gt;0,"Yes",IF(L52="Yes","",IF(M52="Yes","","")))))</f>
        <v/>
      </c>
      <c r="L52" s="577" t="n"/>
      <c r="M52" s="577" t="n"/>
      <c r="N52" s="578" t="n"/>
      <c r="O52" s="578" t="n"/>
      <c r="P52" s="63" t="n"/>
      <c r="Q52" s="344" t="n"/>
      <c r="S52" s="579">
        <f>'Exhibit A'!V47</f>
        <v/>
      </c>
      <c r="U52" s="579">
        <f>IF(C53="","",IF(F53=1,"ADP Essential Payroll",IF(N53="Yes","ADP HR Pro",IF(M53="Yes","ADP Complete Payroll and HR Plus",IF(L53="Yes","ADP Enhanced Payroll",IF(K53="Yes","ADP Essential Payroll","ADP Essential Payroll"))))))</f>
        <v/>
      </c>
    </row>
    <row r="53" ht="14.45" customHeight="1">
      <c r="B53" s="249">
        <f>B52+1</f>
        <v/>
      </c>
      <c r="C53" s="250">
        <f>IF('Multi Unit Grid'!C50="","",'Multi Unit Grid'!C50)</f>
        <v/>
      </c>
      <c r="D53" s="251" t="n"/>
      <c r="E53" s="252">
        <f>IFERROR(VLOOKUP(C53,'Multi Unit Grid'!C:D,2,FALSE),"")</f>
        <v/>
      </c>
      <c r="F53" s="253">
        <f>IFERROR(VLOOKUP(C53,'Multi Unit Grid'!C:E,3,FALSE),"")</f>
        <v/>
      </c>
      <c r="G53" s="352">
        <f>'Exhibit A'!Z48*(1-'Product Selections'!$G$13)</f>
        <v/>
      </c>
      <c r="H53" s="317">
        <f>IFERROR(VLOOKUP(C53,'Multi Unit Grid'!C:F,4,FALSE),"")</f>
        <v/>
      </c>
      <c r="I53" s="255">
        <f>IFERROR(VLOOKUP(C53,'Multi Unit Grid'!C:G,5,FALSE),"")</f>
        <v/>
      </c>
      <c r="K53" s="256">
        <f>IF(C53="","",IF($L$11="Management Services","",IF(H53&gt;0,"Yes",IF(L53="Yes","",IF(M53="Yes","","")))))</f>
        <v/>
      </c>
      <c r="L53" s="580" t="n"/>
      <c r="M53" s="580" t="n"/>
      <c r="N53" s="581" t="n"/>
      <c r="O53" s="581" t="n"/>
      <c r="P53" s="256" t="n"/>
      <c r="Q53" s="345" t="n"/>
      <c r="S53" s="579">
        <f>'Exhibit A'!V48</f>
        <v/>
      </c>
      <c r="U53" s="576">
        <f>IF(C54="","",IF(F54=1,"ADP Essential Payroll",IF(N54="Yes","ADP HR Pro",IF(M54="Yes","ADP Complete Payroll and HR Plus",IF(L54="Yes","ADP Enhanced Payroll",IF(K54="Yes","ADP Essential Payroll","ADP Essential Payroll"))))))</f>
        <v/>
      </c>
    </row>
    <row r="54" ht="14.45" customHeight="1">
      <c r="B54" s="73">
        <f>B53+1</f>
        <v/>
      </c>
      <c r="C54" s="221">
        <f>IF('Multi Unit Grid'!C51="","",'Multi Unit Grid'!C51)</f>
        <v/>
      </c>
      <c r="D54" s="223" t="n"/>
      <c r="E54" s="222">
        <f>IFERROR(VLOOKUP(C54,'Multi Unit Grid'!C:D,2,FALSE),"")</f>
        <v/>
      </c>
      <c r="F54" s="75">
        <f>IFERROR(VLOOKUP(C54,'Multi Unit Grid'!C:E,3,FALSE),"")</f>
        <v/>
      </c>
      <c r="G54" s="353">
        <f>'Exhibit A'!Z49*(1-'Product Selections'!$G$13)</f>
        <v/>
      </c>
      <c r="H54" s="237">
        <f>IFERROR(VLOOKUP(C54,'Multi Unit Grid'!C:F,4,FALSE),"")</f>
        <v/>
      </c>
      <c r="I54" s="74">
        <f>IFERROR(VLOOKUP(C54,'Multi Unit Grid'!C:G,5,FALSE),"")</f>
        <v/>
      </c>
      <c r="K54" s="63">
        <f>IF(C54="","",IF($L$11="Management Services","",IF(H54&gt;0,"Yes",IF(L54="Yes","",IF(M54="Yes","","")))))</f>
        <v/>
      </c>
      <c r="L54" s="577" t="n"/>
      <c r="M54" s="577" t="n"/>
      <c r="N54" s="578" t="n"/>
      <c r="O54" s="578" t="n"/>
      <c r="P54" s="63" t="n"/>
      <c r="Q54" s="344" t="n"/>
      <c r="S54" s="579">
        <f>'Exhibit A'!V49</f>
        <v/>
      </c>
      <c r="U54" s="579">
        <f>IF(C55="","",IF(F55=1,"ADP Essential Payroll",IF(N55="Yes","ADP HR Pro",IF(M55="Yes","ADP Complete Payroll and HR Plus",IF(L55="Yes","ADP Enhanced Payroll",IF(K55="Yes","ADP Essential Payroll","ADP Essential Payroll"))))))</f>
        <v/>
      </c>
    </row>
    <row r="55" ht="14.45" customHeight="1">
      <c r="B55" s="249">
        <f>B54+1</f>
        <v/>
      </c>
      <c r="C55" s="250">
        <f>IF('Multi Unit Grid'!C52="","",'Multi Unit Grid'!C52)</f>
        <v/>
      </c>
      <c r="D55" s="251" t="n"/>
      <c r="E55" s="252">
        <f>IFERROR(VLOOKUP(C55,'Multi Unit Grid'!C:D,2,FALSE),"")</f>
        <v/>
      </c>
      <c r="F55" s="253">
        <f>IFERROR(VLOOKUP(C55,'Multi Unit Grid'!C:E,3,FALSE),"")</f>
        <v/>
      </c>
      <c r="G55" s="352">
        <f>'Exhibit A'!Z50*(1-'Product Selections'!$G$13)</f>
        <v/>
      </c>
      <c r="H55" s="317">
        <f>IFERROR(VLOOKUP(C55,'Multi Unit Grid'!C:F,4,FALSE),"")</f>
        <v/>
      </c>
      <c r="I55" s="255">
        <f>IFERROR(VLOOKUP(C55,'Multi Unit Grid'!C:G,5,FALSE),"")</f>
        <v/>
      </c>
      <c r="K55" s="256">
        <f>IF(C55="","",IF($L$11="Management Services","",IF(H55&gt;0,"Yes",IF(L55="Yes","",IF(M55="Yes","","")))))</f>
        <v/>
      </c>
      <c r="L55" s="580" t="n"/>
      <c r="M55" s="580" t="n"/>
      <c r="N55" s="581" t="n"/>
      <c r="O55" s="581" t="n"/>
      <c r="P55" s="256" t="n"/>
      <c r="Q55" s="345" t="n"/>
      <c r="S55" s="579">
        <f>'Exhibit A'!V50</f>
        <v/>
      </c>
      <c r="U55" s="576">
        <f>IF(C56="","",IF(F56=1,"ADP Essential Payroll",IF(N56="Yes","ADP HR Pro",IF(M56="Yes","ADP Complete Payroll and HR Plus",IF(L56="Yes","ADP Enhanced Payroll",IF(K56="Yes","ADP Essential Payroll","ADP Essential Payroll"))))))</f>
        <v/>
      </c>
    </row>
    <row r="56" ht="14.45" customHeight="1">
      <c r="B56" s="73">
        <f>B55+1</f>
        <v/>
      </c>
      <c r="C56" s="221">
        <f>IF('Multi Unit Grid'!C53="","",'Multi Unit Grid'!C53)</f>
        <v/>
      </c>
      <c r="D56" s="223" t="n"/>
      <c r="E56" s="222">
        <f>IFERROR(VLOOKUP(C56,'Multi Unit Grid'!C:D,2,FALSE),"")</f>
        <v/>
      </c>
      <c r="F56" s="75">
        <f>IFERROR(VLOOKUP(C56,'Multi Unit Grid'!C:E,3,FALSE),"")</f>
        <v/>
      </c>
      <c r="G56" s="353">
        <f>'Exhibit A'!Z51*(1-'Product Selections'!$G$13)</f>
        <v/>
      </c>
      <c r="H56" s="237">
        <f>IFERROR(VLOOKUP(C56,'Multi Unit Grid'!C:F,4,FALSE),"")</f>
        <v/>
      </c>
      <c r="I56" s="74">
        <f>IFERROR(VLOOKUP(C56,'Multi Unit Grid'!C:G,5,FALSE),"")</f>
        <v/>
      </c>
      <c r="K56" s="63">
        <f>IF(C56="","",IF($L$11="Management Services","",IF(H56&gt;0,"Yes",IF(L56="Yes","",IF(M56="Yes","","")))))</f>
        <v/>
      </c>
      <c r="L56" s="577" t="n"/>
      <c r="M56" s="577" t="n"/>
      <c r="N56" s="578" t="n"/>
      <c r="O56" s="578" t="n"/>
      <c r="P56" s="63" t="n"/>
      <c r="Q56" s="344" t="n"/>
      <c r="S56" s="579">
        <f>'Exhibit A'!V51</f>
        <v/>
      </c>
      <c r="U56" s="579">
        <f>IF(C57="","",IF(F57=1,"ADP Essential Payroll",IF(N57="Yes","ADP HR Pro",IF(M57="Yes","ADP Complete Payroll and HR Plus",IF(L57="Yes","ADP Enhanced Payroll",IF(K57="Yes","ADP Essential Payroll","ADP Essential Payroll"))))))</f>
        <v/>
      </c>
    </row>
    <row r="57" ht="14.45" customHeight="1">
      <c r="B57" s="249">
        <f>B56+1</f>
        <v/>
      </c>
      <c r="C57" s="250">
        <f>IF('Multi Unit Grid'!C54="","",'Multi Unit Grid'!C54)</f>
        <v/>
      </c>
      <c r="D57" s="251" t="n"/>
      <c r="E57" s="252">
        <f>IFERROR(VLOOKUP(C57,'Multi Unit Grid'!C:D,2,FALSE),"")</f>
        <v/>
      </c>
      <c r="F57" s="253">
        <f>IFERROR(VLOOKUP(C57,'Multi Unit Grid'!C:E,3,FALSE),"")</f>
        <v/>
      </c>
      <c r="G57" s="352">
        <f>'Exhibit A'!Z52*(1-'Product Selections'!$G$13)</f>
        <v/>
      </c>
      <c r="H57" s="317">
        <f>IFERROR(VLOOKUP(C57,'Multi Unit Grid'!C:F,4,FALSE),"")</f>
        <v/>
      </c>
      <c r="I57" s="255">
        <f>IFERROR(VLOOKUP(C57,'Multi Unit Grid'!C:G,5,FALSE),"")</f>
        <v/>
      </c>
      <c r="K57" s="256">
        <f>IF(C57="","",IF($L$11="Management Services","",IF(H57&gt;0,"Yes",IF(L57="Yes","",IF(M57="Yes","","")))))</f>
        <v/>
      </c>
      <c r="L57" s="580" t="n"/>
      <c r="M57" s="580" t="n"/>
      <c r="N57" s="581" t="n"/>
      <c r="O57" s="581" t="n"/>
      <c r="P57" s="256" t="n"/>
      <c r="Q57" s="345" t="n"/>
      <c r="S57" s="579">
        <f>'Exhibit A'!V52</f>
        <v/>
      </c>
      <c r="U57" s="576">
        <f>IF(C58="","",IF(F58=1,"ADP Essential Payroll",IF(N58="Yes","ADP HR Pro",IF(M58="Yes","ADP Complete Payroll and HR Plus",IF(L58="Yes","ADP Enhanced Payroll",IF(K58="Yes","ADP Essential Payroll","ADP Essential Payroll"))))))</f>
        <v/>
      </c>
    </row>
    <row r="58" ht="14.45" customHeight="1">
      <c r="B58" s="73">
        <f>B57+1</f>
        <v/>
      </c>
      <c r="C58" s="221">
        <f>IF('Multi Unit Grid'!C55="","",'Multi Unit Grid'!C55)</f>
        <v/>
      </c>
      <c r="D58" s="223" t="n"/>
      <c r="E58" s="222">
        <f>IFERROR(VLOOKUP(C58,'Multi Unit Grid'!C:D,2,FALSE),"")</f>
        <v/>
      </c>
      <c r="F58" s="75">
        <f>IFERROR(VLOOKUP(C58,'Multi Unit Grid'!C:E,3,FALSE),"")</f>
        <v/>
      </c>
      <c r="G58" s="353">
        <f>'Exhibit A'!Z53*(1-'Product Selections'!$G$13)</f>
        <v/>
      </c>
      <c r="H58" s="237">
        <f>IFERROR(VLOOKUP(C58,'Multi Unit Grid'!C:F,4,FALSE),"")</f>
        <v/>
      </c>
      <c r="I58" s="74">
        <f>IFERROR(VLOOKUP(C58,'Multi Unit Grid'!C:G,5,FALSE),"")</f>
        <v/>
      </c>
      <c r="K58" s="63">
        <f>IF(C58="","",IF($L$11="Management Services","",IF(H58&gt;0,"Yes",IF(L58="Yes","",IF(M58="Yes","","")))))</f>
        <v/>
      </c>
      <c r="L58" s="577" t="n"/>
      <c r="M58" s="577" t="n"/>
      <c r="N58" s="578" t="n"/>
      <c r="O58" s="578" t="n"/>
      <c r="P58" s="63" t="n"/>
      <c r="Q58" s="344" t="n"/>
      <c r="S58" s="579">
        <f>'Exhibit A'!V53</f>
        <v/>
      </c>
      <c r="U58" s="579">
        <f>IF(C59="","",IF(F59=1,"ADP Essential Payroll",IF(N59="Yes","ADP HR Pro",IF(M59="Yes","ADP Complete Payroll and HR Plus",IF(L59="Yes","ADP Enhanced Payroll",IF(K59="Yes","ADP Essential Payroll","ADP Essential Payroll"))))))</f>
        <v/>
      </c>
    </row>
    <row r="59" ht="14.45" customHeight="1">
      <c r="B59" s="249">
        <f>B58+1</f>
        <v/>
      </c>
      <c r="C59" s="250">
        <f>IF('Multi Unit Grid'!C56="","",'Multi Unit Grid'!C56)</f>
        <v/>
      </c>
      <c r="D59" s="251" t="n"/>
      <c r="E59" s="252">
        <f>IFERROR(VLOOKUP(C59,'Multi Unit Grid'!C:D,2,FALSE),"")</f>
        <v/>
      </c>
      <c r="F59" s="253">
        <f>IFERROR(VLOOKUP(C59,'Multi Unit Grid'!C:E,3,FALSE),"")</f>
        <v/>
      </c>
      <c r="G59" s="352">
        <f>'Exhibit A'!Z54*(1-'Product Selections'!$G$13)</f>
        <v/>
      </c>
      <c r="H59" s="317">
        <f>IFERROR(VLOOKUP(C59,'Multi Unit Grid'!C:F,4,FALSE),"")</f>
        <v/>
      </c>
      <c r="I59" s="255">
        <f>IFERROR(VLOOKUP(C59,'Multi Unit Grid'!C:G,5,FALSE),"")</f>
        <v/>
      </c>
      <c r="K59" s="256">
        <f>IF(C59="","",IF($L$11="Management Services","",IF(H59&gt;0,"Yes",IF(L59="Yes","",IF(M59="Yes","","")))))</f>
        <v/>
      </c>
      <c r="L59" s="580" t="n"/>
      <c r="M59" s="580" t="n"/>
      <c r="N59" s="581" t="n"/>
      <c r="O59" s="581" t="n"/>
      <c r="P59" s="256" t="n"/>
      <c r="Q59" s="345" t="n"/>
      <c r="S59" s="579">
        <f>'Exhibit A'!V54</f>
        <v/>
      </c>
      <c r="U59" s="576">
        <f>IF(C60="","",IF(F60=1,"ADP Essential Payroll",IF(N60="Yes","ADP HR Pro",IF(M60="Yes","ADP Complete Payroll and HR Plus",IF(L60="Yes","ADP Enhanced Payroll",IF(K60="Yes","ADP Essential Payroll","ADP Essential Payroll"))))))</f>
        <v/>
      </c>
    </row>
    <row r="60" ht="14.45" customHeight="1">
      <c r="B60" s="73">
        <f>B59+1</f>
        <v/>
      </c>
      <c r="C60" s="221">
        <f>IF('Multi Unit Grid'!C57="","",'Multi Unit Grid'!C57)</f>
        <v/>
      </c>
      <c r="D60" s="223" t="n"/>
      <c r="E60" s="222">
        <f>IFERROR(VLOOKUP(C60,'Multi Unit Grid'!C:D,2,FALSE),"")</f>
        <v/>
      </c>
      <c r="F60" s="75">
        <f>IFERROR(VLOOKUP(C60,'Multi Unit Grid'!C:E,3,FALSE),"")</f>
        <v/>
      </c>
      <c r="G60" s="353">
        <f>'Exhibit A'!Z55*(1-'Product Selections'!$G$13)</f>
        <v/>
      </c>
      <c r="H60" s="237">
        <f>IFERROR(VLOOKUP(C60,'Multi Unit Grid'!C:F,4,FALSE),"")</f>
        <v/>
      </c>
      <c r="I60" s="74">
        <f>IFERROR(VLOOKUP(C60,'Multi Unit Grid'!C:G,5,FALSE),"")</f>
        <v/>
      </c>
      <c r="K60" s="63">
        <f>IF(C60="","",IF($L$11="Management Services","",IF(H60&gt;0,"Yes",IF(L60="Yes","",IF(M60="Yes","","")))))</f>
        <v/>
      </c>
      <c r="L60" s="577" t="n"/>
      <c r="M60" s="577" t="n"/>
      <c r="N60" s="578" t="n"/>
      <c r="O60" s="578" t="n"/>
      <c r="P60" s="63" t="n"/>
      <c r="Q60" s="344" t="n"/>
      <c r="S60" s="579">
        <f>'Exhibit A'!V55</f>
        <v/>
      </c>
      <c r="U60" s="579">
        <f>IF(C61="","",IF(F61=1,"ADP Essential Payroll",IF(N61="Yes","ADP HR Pro",IF(M61="Yes","ADP Complete Payroll and HR Plus",IF(L61="Yes","ADP Enhanced Payroll",IF(K61="Yes","ADP Essential Payroll","ADP Essential Payroll"))))))</f>
        <v/>
      </c>
    </row>
    <row r="61" ht="14.45" customHeight="1">
      <c r="B61" s="249">
        <f>B60+1</f>
        <v/>
      </c>
      <c r="C61" s="250">
        <f>IF('Multi Unit Grid'!C58="","",'Multi Unit Grid'!C58)</f>
        <v/>
      </c>
      <c r="D61" s="251" t="n"/>
      <c r="E61" s="252">
        <f>IFERROR(VLOOKUP(C61,'Multi Unit Grid'!C:D,2,FALSE),"")</f>
        <v/>
      </c>
      <c r="F61" s="253">
        <f>IFERROR(VLOOKUP(C61,'Multi Unit Grid'!C:E,3,FALSE),"")</f>
        <v/>
      </c>
      <c r="G61" s="352">
        <f>'Exhibit A'!Z56*(1-'Product Selections'!$G$13)</f>
        <v/>
      </c>
      <c r="H61" s="317">
        <f>IFERROR(VLOOKUP(C61,'Multi Unit Grid'!C:F,4,FALSE),"")</f>
        <v/>
      </c>
      <c r="I61" s="255">
        <f>IFERROR(VLOOKUP(C61,'Multi Unit Grid'!C:G,5,FALSE),"")</f>
        <v/>
      </c>
      <c r="K61" s="256">
        <f>IF(C61="","",IF($L$11="Management Services","",IF(H61&gt;0,"Yes",IF(L61="Yes","",IF(M61="Yes","","")))))</f>
        <v/>
      </c>
      <c r="L61" s="580" t="n"/>
      <c r="M61" s="580" t="n"/>
      <c r="N61" s="581" t="n"/>
      <c r="O61" s="581" t="n"/>
      <c r="P61" s="256" t="n"/>
      <c r="Q61" s="345" t="n"/>
      <c r="S61" s="579">
        <f>'Exhibit A'!V56</f>
        <v/>
      </c>
      <c r="U61" s="576">
        <f>IF(C62="","",IF(F62=1,"ADP Essential Payroll",IF(N62="Yes","ADP HR Pro",IF(M62="Yes","ADP Complete Payroll and HR Plus",IF(L62="Yes","ADP Enhanced Payroll",IF(K62="Yes","ADP Essential Payroll","ADP Essential Payroll"))))))</f>
        <v/>
      </c>
    </row>
    <row r="62" ht="14.45" customHeight="1">
      <c r="B62" s="73">
        <f>B61+1</f>
        <v/>
      </c>
      <c r="C62" s="221">
        <f>IF('Multi Unit Grid'!C59="","",'Multi Unit Grid'!C59)</f>
        <v/>
      </c>
      <c r="D62" s="223" t="n"/>
      <c r="E62" s="222">
        <f>IFERROR(VLOOKUP(C62,'Multi Unit Grid'!C:D,2,FALSE),"")</f>
        <v/>
      </c>
      <c r="F62" s="75">
        <f>IFERROR(VLOOKUP(C62,'Multi Unit Grid'!C:E,3,FALSE),"")</f>
        <v/>
      </c>
      <c r="G62" s="353">
        <f>'Exhibit A'!Z57*(1-'Product Selections'!$G$13)</f>
        <v/>
      </c>
      <c r="H62" s="237">
        <f>IFERROR(VLOOKUP(C62,'Multi Unit Grid'!C:F,4,FALSE),"")</f>
        <v/>
      </c>
      <c r="I62" s="74">
        <f>IFERROR(VLOOKUP(C62,'Multi Unit Grid'!C:G,5,FALSE),"")</f>
        <v/>
      </c>
      <c r="K62" s="63">
        <f>IF(C62="","",IF($L$11="Management Services","",IF(H62&gt;0,"Yes",IF(L62="Yes","",IF(M62="Yes","","")))))</f>
        <v/>
      </c>
      <c r="L62" s="577" t="n"/>
      <c r="M62" s="577" t="n"/>
      <c r="N62" s="578" t="n"/>
      <c r="O62" s="578" t="n"/>
      <c r="P62" s="63" t="n"/>
      <c r="Q62" s="344" t="n"/>
      <c r="S62" s="579">
        <f>'Exhibit A'!V57</f>
        <v/>
      </c>
      <c r="U62" s="579">
        <f>IF(C63="","",IF(F63=1,"ADP Essential Payroll",IF(N63="Yes","ADP HR Pro",IF(M63="Yes","ADP Complete Payroll and HR Plus",IF(L63="Yes","ADP Enhanced Payroll",IF(K63="Yes","ADP Essential Payroll","ADP Essential Payroll"))))))</f>
        <v/>
      </c>
    </row>
    <row r="63" ht="14.45" customHeight="1">
      <c r="B63" s="249">
        <f>B62+1</f>
        <v/>
      </c>
      <c r="C63" s="250">
        <f>IF('Multi Unit Grid'!C60="","",'Multi Unit Grid'!C60)</f>
        <v/>
      </c>
      <c r="D63" s="251" t="n"/>
      <c r="E63" s="252">
        <f>IFERROR(VLOOKUP(C63,'Multi Unit Grid'!C:D,2,FALSE),"")</f>
        <v/>
      </c>
      <c r="F63" s="253">
        <f>IFERROR(VLOOKUP(C63,'Multi Unit Grid'!C:E,3,FALSE),"")</f>
        <v/>
      </c>
      <c r="G63" s="352">
        <f>'Exhibit A'!Z58*(1-'Product Selections'!$G$13)</f>
        <v/>
      </c>
      <c r="H63" s="317">
        <f>IFERROR(VLOOKUP(C63,'Multi Unit Grid'!C:F,4,FALSE),"")</f>
        <v/>
      </c>
      <c r="I63" s="255">
        <f>IFERROR(VLOOKUP(C63,'Multi Unit Grid'!C:G,5,FALSE),"")</f>
        <v/>
      </c>
      <c r="K63" s="256">
        <f>IF(C63="","",IF($L$11="Management Services","",IF(H63&gt;0,"Yes",IF(L63="Yes","",IF(M63="Yes","","")))))</f>
        <v/>
      </c>
      <c r="L63" s="580" t="n"/>
      <c r="M63" s="580" t="n"/>
      <c r="N63" s="581" t="n"/>
      <c r="O63" s="581" t="n"/>
      <c r="P63" s="256" t="n"/>
      <c r="Q63" s="345" t="n"/>
      <c r="S63" s="579">
        <f>'Exhibit A'!V58</f>
        <v/>
      </c>
      <c r="U63" s="576">
        <f>IF(C64="","",IF(F64=1,"ADP Essential Payroll",IF(N64="Yes","ADP HR Pro",IF(M64="Yes","ADP Complete Payroll and HR Plus",IF(L64="Yes","ADP Enhanced Payroll",IF(K64="Yes","ADP Essential Payroll","ADP Essential Payroll"))))))</f>
        <v/>
      </c>
    </row>
    <row r="64" ht="14.45" customHeight="1">
      <c r="B64" s="73">
        <f>B63+1</f>
        <v/>
      </c>
      <c r="C64" s="221">
        <f>IF('Multi Unit Grid'!C61="","",'Multi Unit Grid'!C61)</f>
        <v/>
      </c>
      <c r="D64" s="223" t="n"/>
      <c r="E64" s="222">
        <f>IFERROR(VLOOKUP(C64,'Multi Unit Grid'!C:D,2,FALSE),"")</f>
        <v/>
      </c>
      <c r="F64" s="75">
        <f>IFERROR(VLOOKUP(C64,'Multi Unit Grid'!C:E,3,FALSE),"")</f>
        <v/>
      </c>
      <c r="G64" s="353">
        <f>'Exhibit A'!Z59*(1-'Product Selections'!$G$13)</f>
        <v/>
      </c>
      <c r="H64" s="237">
        <f>IFERROR(VLOOKUP(C64,'Multi Unit Grid'!C:F,4,FALSE),"")</f>
        <v/>
      </c>
      <c r="I64" s="74">
        <f>IFERROR(VLOOKUP(C64,'Multi Unit Grid'!C:G,5,FALSE),"")</f>
        <v/>
      </c>
      <c r="K64" s="63">
        <f>IF(C64="","",IF($L$11="Management Services","",IF(H64&gt;0,"Yes",IF(L64="Yes","",IF(M64="Yes","","")))))</f>
        <v/>
      </c>
      <c r="L64" s="577" t="n"/>
      <c r="M64" s="577" t="n"/>
      <c r="N64" s="578" t="n"/>
      <c r="O64" s="578" t="n"/>
      <c r="P64" s="63" t="n"/>
      <c r="Q64" s="344" t="n"/>
      <c r="S64" s="579">
        <f>'Exhibit A'!V59</f>
        <v/>
      </c>
      <c r="U64" s="579">
        <f>IF(C65="","",IF(F65=1,"ADP Essential Payroll",IF(N65="Yes","ADP HR Pro",IF(M65="Yes","ADP Complete Payroll and HR Plus",IF(L65="Yes","ADP Enhanced Payroll",IF(K65="Yes","ADP Essential Payroll","ADP Essential Payroll"))))))</f>
        <v/>
      </c>
    </row>
    <row r="65" ht="14.45" customHeight="1">
      <c r="B65" s="249">
        <f>B64+1</f>
        <v/>
      </c>
      <c r="C65" s="250">
        <f>IF('Multi Unit Grid'!C62="","",'Multi Unit Grid'!C62)</f>
        <v/>
      </c>
      <c r="D65" s="251" t="n"/>
      <c r="E65" s="252">
        <f>IFERROR(VLOOKUP(C65,'Multi Unit Grid'!C:D,2,FALSE),"")</f>
        <v/>
      </c>
      <c r="F65" s="253">
        <f>IFERROR(VLOOKUP(C65,'Multi Unit Grid'!C:E,3,FALSE),"")</f>
        <v/>
      </c>
      <c r="G65" s="352">
        <f>'Exhibit A'!Z60*(1-'Product Selections'!$G$13)</f>
        <v/>
      </c>
      <c r="H65" s="317">
        <f>IFERROR(VLOOKUP(C65,'Multi Unit Grid'!C:F,4,FALSE),"")</f>
        <v/>
      </c>
      <c r="I65" s="255">
        <f>IFERROR(VLOOKUP(C65,'Multi Unit Grid'!C:G,5,FALSE),"")</f>
        <v/>
      </c>
      <c r="K65" s="256">
        <f>IF(C65="","",IF($L$11="Management Services","",IF(H65&gt;0,"Yes",IF(L65="Yes","",IF(M65="Yes","","")))))</f>
        <v/>
      </c>
      <c r="L65" s="580" t="n"/>
      <c r="M65" s="580" t="n"/>
      <c r="N65" s="581" t="n"/>
      <c r="O65" s="581" t="n"/>
      <c r="P65" s="256" t="n"/>
      <c r="Q65" s="345" t="n"/>
      <c r="S65" s="579">
        <f>'Exhibit A'!V60</f>
        <v/>
      </c>
      <c r="U65" s="576">
        <f>IF(C66="","",IF(F66=1,"ADP Essential Payroll",IF(N66="Yes","ADP HR Pro",IF(M66="Yes","ADP Complete Payroll and HR Plus",IF(L66="Yes","ADP Enhanced Payroll",IF(K66="Yes","ADP Essential Payroll","ADP Essential Payroll"))))))</f>
        <v/>
      </c>
    </row>
    <row r="66" ht="14.45" customHeight="1">
      <c r="B66" s="73">
        <f>B65+1</f>
        <v/>
      </c>
      <c r="C66" s="221">
        <f>IF('Multi Unit Grid'!C63="","",'Multi Unit Grid'!C63)</f>
        <v/>
      </c>
      <c r="D66" s="223" t="n"/>
      <c r="E66" s="222">
        <f>IFERROR(VLOOKUP(C66,'Multi Unit Grid'!C:D,2,FALSE),"")</f>
        <v/>
      </c>
      <c r="F66" s="75">
        <f>IFERROR(VLOOKUP(C66,'Multi Unit Grid'!C:E,3,FALSE),"")</f>
        <v/>
      </c>
      <c r="G66" s="353">
        <f>'Exhibit A'!Z61*(1-'Product Selections'!$G$13)</f>
        <v/>
      </c>
      <c r="H66" s="237">
        <f>IFERROR(VLOOKUP(C66,'Multi Unit Grid'!C:F,4,FALSE),"")</f>
        <v/>
      </c>
      <c r="I66" s="74">
        <f>IFERROR(VLOOKUP(C66,'Multi Unit Grid'!C:G,5,FALSE),"")</f>
        <v/>
      </c>
      <c r="K66" s="63">
        <f>IF(C66="","",IF($L$11="Management Services","",IF(H66&gt;0,"Yes",IF(L66="Yes","",IF(M66="Yes","","")))))</f>
        <v/>
      </c>
      <c r="L66" s="577" t="n"/>
      <c r="M66" s="577" t="n"/>
      <c r="N66" s="578" t="n"/>
      <c r="O66" s="578" t="n"/>
      <c r="P66" s="63" t="n"/>
      <c r="Q66" s="344" t="n"/>
      <c r="S66" s="579">
        <f>'Exhibit A'!V61</f>
        <v/>
      </c>
      <c r="U66" s="579">
        <f>IF(C67="","",IF(F67=1,"ADP Essential Payroll",IF(N67="Yes","ADP HR Pro",IF(M67="Yes","ADP Complete Payroll and HR Plus",IF(L67="Yes","ADP Enhanced Payroll",IF(K67="Yes","ADP Essential Payroll","ADP Essential Payroll"))))))</f>
        <v/>
      </c>
    </row>
    <row r="67" ht="14.45" customHeight="1">
      <c r="B67" s="249">
        <f>B66+1</f>
        <v/>
      </c>
      <c r="C67" s="250">
        <f>IF('Multi Unit Grid'!C64="","",'Multi Unit Grid'!C64)</f>
        <v/>
      </c>
      <c r="D67" s="251" t="n"/>
      <c r="E67" s="252">
        <f>IFERROR(VLOOKUP(C67,'Multi Unit Grid'!C:D,2,FALSE),"")</f>
        <v/>
      </c>
      <c r="F67" s="253">
        <f>IFERROR(VLOOKUP(C67,'Multi Unit Grid'!C:E,3,FALSE),"")</f>
        <v/>
      </c>
      <c r="G67" s="352">
        <f>'Exhibit A'!Z62*(1-'Product Selections'!$G$13)</f>
        <v/>
      </c>
      <c r="H67" s="317">
        <f>IFERROR(VLOOKUP(C67,'Multi Unit Grid'!C:F,4,FALSE),"")</f>
        <v/>
      </c>
      <c r="I67" s="255">
        <f>IFERROR(VLOOKUP(C67,'Multi Unit Grid'!C:G,5,FALSE),"")</f>
        <v/>
      </c>
      <c r="K67" s="256">
        <f>IF(C67="","",IF($L$11="Management Services","",IF(H67&gt;0,"Yes",IF(L67="Yes","",IF(M67="Yes","","")))))</f>
        <v/>
      </c>
      <c r="L67" s="580" t="n"/>
      <c r="M67" s="580" t="n"/>
      <c r="N67" s="581" t="n"/>
      <c r="O67" s="581" t="n"/>
      <c r="P67" s="256" t="n"/>
      <c r="Q67" s="345" t="n"/>
      <c r="S67" s="579">
        <f>'Exhibit A'!V62</f>
        <v/>
      </c>
      <c r="U67" s="576">
        <f>IF(C68="","",IF(F68=1,"ADP Essential Payroll",IF(N68="Yes","ADP HR Pro",IF(M68="Yes","ADP Complete Payroll and HR Plus",IF(L68="Yes","ADP Enhanced Payroll",IF(K68="Yes","ADP Essential Payroll","ADP Essential Payroll"))))))</f>
        <v/>
      </c>
    </row>
    <row r="68" ht="14.45" customHeight="1">
      <c r="B68" s="73">
        <f>B67+1</f>
        <v/>
      </c>
      <c r="C68" s="221">
        <f>IF('Multi Unit Grid'!C65="","",'Multi Unit Grid'!C65)</f>
        <v/>
      </c>
      <c r="D68" s="223" t="n"/>
      <c r="E68" s="222">
        <f>IFERROR(VLOOKUP(C68,'Multi Unit Grid'!C:D,2,FALSE),"")</f>
        <v/>
      </c>
      <c r="F68" s="75">
        <f>IFERROR(VLOOKUP(C68,'Multi Unit Grid'!C:E,3,FALSE),"")</f>
        <v/>
      </c>
      <c r="G68" s="353">
        <f>'Exhibit A'!Z63*(1-'Product Selections'!$G$13)</f>
        <v/>
      </c>
      <c r="H68" s="237">
        <f>IFERROR(VLOOKUP(C68,'Multi Unit Grid'!C:F,4,FALSE),"")</f>
        <v/>
      </c>
      <c r="I68" s="74">
        <f>IFERROR(VLOOKUP(C68,'Multi Unit Grid'!C:G,5,FALSE),"")</f>
        <v/>
      </c>
      <c r="K68" s="63">
        <f>IF(C68="","",IF($L$11="Management Services","",IF(H68&gt;0,"Yes",IF(L68="Yes","",IF(M68="Yes","","")))))</f>
        <v/>
      </c>
      <c r="L68" s="577" t="n"/>
      <c r="M68" s="577" t="n"/>
      <c r="N68" s="578" t="n"/>
      <c r="O68" s="578" t="n"/>
      <c r="P68" s="63" t="n"/>
      <c r="Q68" s="344" t="n"/>
      <c r="S68" s="579">
        <f>'Exhibit A'!V63</f>
        <v/>
      </c>
      <c r="U68" s="579">
        <f>IF(C69="","",IF(F69=1,"ADP Essential Payroll",IF(N69="Yes","ADP HR Pro",IF(M69="Yes","ADP Complete Payroll and HR Plus",IF(L69="Yes","ADP Enhanced Payroll",IF(K69="Yes","ADP Essential Payroll","ADP Essential Payroll"))))))</f>
        <v/>
      </c>
    </row>
    <row r="69" ht="14.45" customHeight="1">
      <c r="B69" s="249">
        <f>B68+1</f>
        <v/>
      </c>
      <c r="C69" s="250">
        <f>IF('Multi Unit Grid'!C66="","",'Multi Unit Grid'!C66)</f>
        <v/>
      </c>
      <c r="D69" s="251" t="n"/>
      <c r="E69" s="252">
        <f>IFERROR(VLOOKUP(C69,'Multi Unit Grid'!C:D,2,FALSE),"")</f>
        <v/>
      </c>
      <c r="F69" s="253">
        <f>IFERROR(VLOOKUP(C69,'Multi Unit Grid'!C:E,3,FALSE),"")</f>
        <v/>
      </c>
      <c r="G69" s="352">
        <f>'Exhibit A'!Z64*(1-'Product Selections'!$G$13)</f>
        <v/>
      </c>
      <c r="H69" s="317">
        <f>IFERROR(VLOOKUP(C69,'Multi Unit Grid'!C:F,4,FALSE),"")</f>
        <v/>
      </c>
      <c r="I69" s="255">
        <f>IFERROR(VLOOKUP(C69,'Multi Unit Grid'!C:G,5,FALSE),"")</f>
        <v/>
      </c>
      <c r="K69" s="256">
        <f>IF(C69="","",IF($L$11="Management Services","",IF(H69&gt;0,"Yes",IF(L69="Yes","",IF(M69="Yes","","")))))</f>
        <v/>
      </c>
      <c r="L69" s="580" t="n"/>
      <c r="M69" s="580" t="n"/>
      <c r="N69" s="581" t="n"/>
      <c r="O69" s="581" t="n"/>
      <c r="P69" s="256" t="n"/>
      <c r="Q69" s="345" t="n"/>
      <c r="S69" s="579">
        <f>'Exhibit A'!V64</f>
        <v/>
      </c>
      <c r="U69" s="576">
        <f>IF(C70="","",IF(F70=1,"ADP Essential Payroll",IF(N70="Yes","ADP HR Pro",IF(M70="Yes","ADP Complete Payroll and HR Plus",IF(L70="Yes","ADP Enhanced Payroll",IF(K70="Yes","ADP Essential Payroll","ADP Essential Payroll"))))))</f>
        <v/>
      </c>
    </row>
    <row r="70" ht="14.45" customHeight="1">
      <c r="B70" s="73">
        <f>B69+1</f>
        <v/>
      </c>
      <c r="C70" s="221">
        <f>IF('Multi Unit Grid'!C67="","",'Multi Unit Grid'!C67)</f>
        <v/>
      </c>
      <c r="D70" s="223" t="n"/>
      <c r="E70" s="222">
        <f>IFERROR(VLOOKUP(C70,'Multi Unit Grid'!C:D,2,FALSE),"")</f>
        <v/>
      </c>
      <c r="F70" s="75">
        <f>IFERROR(VLOOKUP(C70,'Multi Unit Grid'!C:E,3,FALSE),"")</f>
        <v/>
      </c>
      <c r="G70" s="353">
        <f>'Exhibit A'!Z65*(1-'Product Selections'!$G$13)</f>
        <v/>
      </c>
      <c r="H70" s="237">
        <f>IFERROR(VLOOKUP(C70,'Multi Unit Grid'!C:F,4,FALSE),"")</f>
        <v/>
      </c>
      <c r="I70" s="74">
        <f>IFERROR(VLOOKUP(C70,'Multi Unit Grid'!C:G,5,FALSE),"")</f>
        <v/>
      </c>
      <c r="K70" s="63">
        <f>IF(C70="","",IF($L$11="Management Services","",IF(H70&gt;0,"Yes",IF(L70="Yes","",IF(M70="Yes","","")))))</f>
        <v/>
      </c>
      <c r="L70" s="577" t="n"/>
      <c r="M70" s="577" t="n"/>
      <c r="N70" s="578" t="n"/>
      <c r="O70" s="578" t="n"/>
      <c r="P70" s="63" t="n"/>
      <c r="Q70" s="344" t="n"/>
      <c r="S70" s="579">
        <f>'Exhibit A'!V65</f>
        <v/>
      </c>
      <c r="U70" s="579">
        <f>IF(C71="","",IF(F71=1,"ADP Essential Payroll",IF(N71="Yes","ADP HR Pro",IF(M71="Yes","ADP Complete Payroll and HR Plus",IF(L71="Yes","ADP Enhanced Payroll",IF(K71="Yes","ADP Essential Payroll","ADP Essential Payroll"))))))</f>
        <v/>
      </c>
    </row>
    <row r="71" ht="14.45" customHeight="1">
      <c r="B71" s="249">
        <f>B70+1</f>
        <v/>
      </c>
      <c r="C71" s="250">
        <f>IF('Multi Unit Grid'!C68="","",'Multi Unit Grid'!C68)</f>
        <v/>
      </c>
      <c r="D71" s="251" t="n"/>
      <c r="E71" s="252">
        <f>IFERROR(VLOOKUP(C71,'Multi Unit Grid'!C:D,2,FALSE),"")</f>
        <v/>
      </c>
      <c r="F71" s="253">
        <f>IFERROR(VLOOKUP(C71,'Multi Unit Grid'!C:E,3,FALSE),"")</f>
        <v/>
      </c>
      <c r="G71" s="352">
        <f>'Exhibit A'!Z66*(1-'Product Selections'!$G$13)</f>
        <v/>
      </c>
      <c r="H71" s="317">
        <f>IFERROR(VLOOKUP(C71,'Multi Unit Grid'!C:F,4,FALSE),"")</f>
        <v/>
      </c>
      <c r="I71" s="255">
        <f>IFERROR(VLOOKUP(C71,'Multi Unit Grid'!C:G,5,FALSE),"")</f>
        <v/>
      </c>
      <c r="K71" s="256">
        <f>IF(C71="","",IF($L$11="Management Services","",IF(H71&gt;0,"Yes",IF(L71="Yes","",IF(M71="Yes","","")))))</f>
        <v/>
      </c>
      <c r="L71" s="580" t="n"/>
      <c r="M71" s="580" t="n"/>
      <c r="N71" s="581" t="n"/>
      <c r="O71" s="581" t="n"/>
      <c r="P71" s="256" t="n"/>
      <c r="Q71" s="345" t="n"/>
      <c r="S71" s="579">
        <f>'Exhibit A'!V66</f>
        <v/>
      </c>
      <c r="U71" s="576">
        <f>IF(C72="","",IF(F72=1,"ADP Essential Payroll",IF(N72="Yes","ADP HR Pro",IF(M72="Yes","ADP Complete Payroll and HR Plus",IF(L72="Yes","ADP Enhanced Payroll",IF(K72="Yes","ADP Essential Payroll","ADP Essential Payroll"))))))</f>
        <v/>
      </c>
    </row>
    <row r="72" ht="14.45" customHeight="1">
      <c r="B72" s="73">
        <f>B71+1</f>
        <v/>
      </c>
      <c r="C72" s="221">
        <f>IF('Multi Unit Grid'!C69="","",'Multi Unit Grid'!C69)</f>
        <v/>
      </c>
      <c r="D72" s="223" t="n"/>
      <c r="E72" s="222">
        <f>IFERROR(VLOOKUP(C72,'Multi Unit Grid'!C:D,2,FALSE),"")</f>
        <v/>
      </c>
      <c r="F72" s="75">
        <f>IFERROR(VLOOKUP(C72,'Multi Unit Grid'!C:E,3,FALSE),"")</f>
        <v/>
      </c>
      <c r="G72" s="353">
        <f>'Exhibit A'!Z67*(1-'Product Selections'!$G$13)</f>
        <v/>
      </c>
      <c r="H72" s="237">
        <f>IFERROR(VLOOKUP(C72,'Multi Unit Grid'!C:F,4,FALSE),"")</f>
        <v/>
      </c>
      <c r="I72" s="74">
        <f>IFERROR(VLOOKUP(C72,'Multi Unit Grid'!C:G,5,FALSE),"")</f>
        <v/>
      </c>
      <c r="K72" s="63">
        <f>IF(C72="","",IF($L$11="Management Services","",IF(H72&gt;0,"Yes",IF(L72="Yes","",IF(M72="Yes","","")))))</f>
        <v/>
      </c>
      <c r="L72" s="577" t="n"/>
      <c r="M72" s="577" t="n"/>
      <c r="N72" s="578" t="n"/>
      <c r="O72" s="578" t="n"/>
      <c r="P72" s="63" t="n"/>
      <c r="Q72" s="344" t="n"/>
      <c r="S72" s="579">
        <f>'Exhibit A'!V67</f>
        <v/>
      </c>
      <c r="U72" s="579">
        <f>IF(C73="","",IF(F73=1,"ADP Essential Payroll",IF(N73="Yes","ADP HR Pro",IF(M73="Yes","ADP Complete Payroll and HR Plus",IF(L73="Yes","ADP Enhanced Payroll",IF(K73="Yes","ADP Essential Payroll","ADP Essential Payroll"))))))</f>
        <v/>
      </c>
    </row>
    <row r="73" ht="14.45" customHeight="1">
      <c r="B73" s="249">
        <f>B72+1</f>
        <v/>
      </c>
      <c r="C73" s="250">
        <f>IF('Multi Unit Grid'!C70="","",'Multi Unit Grid'!C70)</f>
        <v/>
      </c>
      <c r="D73" s="251" t="n"/>
      <c r="E73" s="252">
        <f>IFERROR(VLOOKUP(C73,'Multi Unit Grid'!C:D,2,FALSE),"")</f>
        <v/>
      </c>
      <c r="F73" s="253">
        <f>IFERROR(VLOOKUP(C73,'Multi Unit Grid'!C:E,3,FALSE),"")</f>
        <v/>
      </c>
      <c r="G73" s="352">
        <f>'Exhibit A'!Z68*(1-'Product Selections'!$G$13)</f>
        <v/>
      </c>
      <c r="H73" s="317">
        <f>IFERROR(VLOOKUP(C73,'Multi Unit Grid'!C:F,4,FALSE),"")</f>
        <v/>
      </c>
      <c r="I73" s="255">
        <f>IFERROR(VLOOKUP(C73,'Multi Unit Grid'!C:G,5,FALSE),"")</f>
        <v/>
      </c>
      <c r="K73" s="256">
        <f>IF(C73="","",IF($L$11="Management Services","",IF(H73&gt;0,"Yes",IF(L73="Yes","",IF(M73="Yes","","")))))</f>
        <v/>
      </c>
      <c r="L73" s="580" t="n"/>
      <c r="M73" s="580" t="n"/>
      <c r="N73" s="581" t="n"/>
      <c r="O73" s="581" t="n"/>
      <c r="P73" s="256" t="n"/>
      <c r="Q73" s="345" t="n"/>
      <c r="S73" s="579">
        <f>'Exhibit A'!V68</f>
        <v/>
      </c>
      <c r="U73" s="576">
        <f>IF(C74="","",IF(F74=1,"ADP Essential Payroll",IF(N74="Yes","ADP HR Pro",IF(M74="Yes","ADP Complete Payroll and HR Plus",IF(L74="Yes","ADP Enhanced Payroll",IF(K74="Yes","ADP Essential Payroll","ADP Essential Payroll"))))))</f>
        <v/>
      </c>
    </row>
    <row r="74" ht="14.45" customHeight="1">
      <c r="B74" s="73">
        <f>B73+1</f>
        <v/>
      </c>
      <c r="C74" s="221">
        <f>IF('Multi Unit Grid'!C71="","",'Multi Unit Grid'!C71)</f>
        <v/>
      </c>
      <c r="D74" s="223" t="n"/>
      <c r="E74" s="222">
        <f>IFERROR(VLOOKUP(C74,'Multi Unit Grid'!C:D,2,FALSE),"")</f>
        <v/>
      </c>
      <c r="F74" s="75">
        <f>IFERROR(VLOOKUP(C74,'Multi Unit Grid'!C:E,3,FALSE),"")</f>
        <v/>
      </c>
      <c r="G74" s="353">
        <f>'Exhibit A'!Z69*(1-'Product Selections'!$G$13)</f>
        <v/>
      </c>
      <c r="H74" s="237">
        <f>IFERROR(VLOOKUP(C74,'Multi Unit Grid'!C:F,4,FALSE),"")</f>
        <v/>
      </c>
      <c r="I74" s="74">
        <f>IFERROR(VLOOKUP(C74,'Multi Unit Grid'!C:G,5,FALSE),"")</f>
        <v/>
      </c>
      <c r="K74" s="63">
        <f>IF(C74="","",IF($L$11="Management Services","",IF(H74&gt;0,"Yes",IF(L74="Yes","",IF(M74="Yes","","")))))</f>
        <v/>
      </c>
      <c r="L74" s="577" t="n"/>
      <c r="M74" s="577" t="n"/>
      <c r="N74" s="578" t="n"/>
      <c r="O74" s="578" t="n"/>
      <c r="P74" s="63" t="n"/>
      <c r="Q74" s="344" t="n"/>
      <c r="S74" s="579">
        <f>'Exhibit A'!V69</f>
        <v/>
      </c>
      <c r="U74" s="579">
        <f>IF(C75="","",IF(F75=1,"ADP Essential Payroll",IF(N75="Yes","ADP HR Pro",IF(M75="Yes","ADP Complete Payroll and HR Plus",IF(L75="Yes","ADP Enhanced Payroll",IF(K75="Yes","ADP Essential Payroll","ADP Essential Payroll"))))))</f>
        <v/>
      </c>
    </row>
    <row r="75" ht="14.45" customHeight="1">
      <c r="B75" s="249">
        <f>B74+1</f>
        <v/>
      </c>
      <c r="C75" s="250">
        <f>IF('Multi Unit Grid'!C72="","",'Multi Unit Grid'!C72)</f>
        <v/>
      </c>
      <c r="D75" s="251" t="n"/>
      <c r="E75" s="252">
        <f>IFERROR(VLOOKUP(C75,'Multi Unit Grid'!C:D,2,FALSE),"")</f>
        <v/>
      </c>
      <c r="F75" s="253">
        <f>IFERROR(VLOOKUP(C75,'Multi Unit Grid'!C:E,3,FALSE),"")</f>
        <v/>
      </c>
      <c r="G75" s="352">
        <f>'Exhibit A'!Z70*(1-'Product Selections'!$G$13)</f>
        <v/>
      </c>
      <c r="H75" s="317">
        <f>IFERROR(VLOOKUP(C75,'Multi Unit Grid'!C:F,4,FALSE),"")</f>
        <v/>
      </c>
      <c r="I75" s="255">
        <f>IFERROR(VLOOKUP(C75,'Multi Unit Grid'!C:G,5,FALSE),"")</f>
        <v/>
      </c>
      <c r="K75" s="256">
        <f>IF(C75="","",IF($L$11="Management Services","",IF(H75&gt;0,"Yes",IF(L75="Yes","",IF(M75="Yes","","")))))</f>
        <v/>
      </c>
      <c r="L75" s="580" t="n"/>
      <c r="M75" s="580" t="n"/>
      <c r="N75" s="581" t="n"/>
      <c r="O75" s="581" t="n"/>
      <c r="P75" s="256" t="n"/>
      <c r="Q75" s="345" t="n"/>
      <c r="S75" s="579">
        <f>'Exhibit A'!V70</f>
        <v/>
      </c>
      <c r="U75" s="576">
        <f>IF(C76="","",IF(F76=1,"ADP Essential Payroll",IF(N76="Yes","ADP HR Pro",IF(M76="Yes","ADP Complete Payroll and HR Plus",IF(L76="Yes","ADP Enhanced Payroll",IF(K76="Yes","ADP Essential Payroll","ADP Essential Payroll"))))))</f>
        <v/>
      </c>
    </row>
    <row r="76" ht="14.45" customHeight="1">
      <c r="B76" s="73">
        <f>B75+1</f>
        <v/>
      </c>
      <c r="C76" s="221">
        <f>IF('Multi Unit Grid'!C73="","",'Multi Unit Grid'!C73)</f>
        <v/>
      </c>
      <c r="D76" s="223" t="n"/>
      <c r="E76" s="222">
        <f>IFERROR(VLOOKUP(C76,'Multi Unit Grid'!C:D,2,FALSE),"")</f>
        <v/>
      </c>
      <c r="F76" s="75">
        <f>IFERROR(VLOOKUP(C76,'Multi Unit Grid'!C:E,3,FALSE),"")</f>
        <v/>
      </c>
      <c r="G76" s="353">
        <f>'Exhibit A'!Z71*(1-'Product Selections'!$G$13)</f>
        <v/>
      </c>
      <c r="H76" s="237">
        <f>IFERROR(VLOOKUP(C76,'Multi Unit Grid'!C:F,4,FALSE),"")</f>
        <v/>
      </c>
      <c r="I76" s="74">
        <f>IFERROR(VLOOKUP(C76,'Multi Unit Grid'!C:G,5,FALSE),"")</f>
        <v/>
      </c>
      <c r="K76" s="63">
        <f>IF(C76="","",IF($L$11="Management Services","",IF(H76&gt;0,"Yes",IF(L76="Yes","",IF(M76="Yes","","")))))</f>
        <v/>
      </c>
      <c r="L76" s="577" t="n"/>
      <c r="M76" s="577" t="n"/>
      <c r="N76" s="578" t="n"/>
      <c r="O76" s="578" t="n"/>
      <c r="P76" s="63" t="n"/>
      <c r="Q76" s="344" t="n"/>
      <c r="S76" s="579">
        <f>'Exhibit A'!V71</f>
        <v/>
      </c>
      <c r="U76" s="579">
        <f>IF(C77="","",IF(F77=1,"ADP Essential Payroll",IF(N77="Yes","ADP HR Pro",IF(M77="Yes","ADP Complete Payroll and HR Plus",IF(L77="Yes","ADP Enhanced Payroll",IF(K77="Yes","ADP Essential Payroll","ADP Essential Payroll"))))))</f>
        <v/>
      </c>
    </row>
    <row r="77" ht="14.45" customHeight="1">
      <c r="B77" s="249">
        <f>B76+1</f>
        <v/>
      </c>
      <c r="C77" s="250">
        <f>IF('Multi Unit Grid'!C74="","",'Multi Unit Grid'!C74)</f>
        <v/>
      </c>
      <c r="D77" s="251" t="n"/>
      <c r="E77" s="252">
        <f>IFERROR(VLOOKUP(C77,'Multi Unit Grid'!C:D,2,FALSE),"")</f>
        <v/>
      </c>
      <c r="F77" s="253">
        <f>IFERROR(VLOOKUP(C77,'Multi Unit Grid'!C:E,3,FALSE),"")</f>
        <v/>
      </c>
      <c r="G77" s="352">
        <f>'Exhibit A'!Z72*(1-'Product Selections'!$G$13)</f>
        <v/>
      </c>
      <c r="H77" s="317">
        <f>IFERROR(VLOOKUP(C77,'Multi Unit Grid'!C:F,4,FALSE),"")</f>
        <v/>
      </c>
      <c r="I77" s="255">
        <f>IFERROR(VLOOKUP(C77,'Multi Unit Grid'!C:G,5,FALSE),"")</f>
        <v/>
      </c>
      <c r="K77" s="256">
        <f>IF(C77="","",IF($L$11="Management Services","",IF(H77&gt;0,"Yes",IF(L77="Yes","",IF(M77="Yes","","")))))</f>
        <v/>
      </c>
      <c r="L77" s="580" t="n"/>
      <c r="M77" s="580" t="n"/>
      <c r="N77" s="581" t="n"/>
      <c r="O77" s="581" t="n"/>
      <c r="P77" s="256" t="n"/>
      <c r="Q77" s="345" t="n"/>
      <c r="S77" s="579">
        <f>'Exhibit A'!V72</f>
        <v/>
      </c>
      <c r="U77" s="576">
        <f>IF(C78="","",IF(F78=1,"ADP Essential Payroll",IF(N78="Yes","ADP HR Pro",IF(M78="Yes","ADP Complete Payroll and HR Plus",IF(L78="Yes","ADP Enhanced Payroll",IF(K78="Yes","ADP Essential Payroll","ADP Essential Payroll"))))))</f>
        <v/>
      </c>
    </row>
    <row r="78" ht="14.45" customHeight="1">
      <c r="B78" s="73">
        <f>B77+1</f>
        <v/>
      </c>
      <c r="C78" s="221">
        <f>IF('Multi Unit Grid'!C75="","",'Multi Unit Grid'!C75)</f>
        <v/>
      </c>
      <c r="D78" s="223" t="n"/>
      <c r="E78" s="222">
        <f>IFERROR(VLOOKUP(C78,'Multi Unit Grid'!C:D,2,FALSE),"")</f>
        <v/>
      </c>
      <c r="F78" s="75">
        <f>IFERROR(VLOOKUP(C78,'Multi Unit Grid'!C:E,3,FALSE),"")</f>
        <v/>
      </c>
      <c r="G78" s="353">
        <f>'Exhibit A'!Z73*(1-'Product Selections'!$G$13)</f>
        <v/>
      </c>
      <c r="H78" s="237">
        <f>IFERROR(VLOOKUP(C78,'Multi Unit Grid'!C:F,4,FALSE),"")</f>
        <v/>
      </c>
      <c r="I78" s="74">
        <f>IFERROR(VLOOKUP(C78,'Multi Unit Grid'!C:G,5,FALSE),"")</f>
        <v/>
      </c>
      <c r="K78" s="63">
        <f>IF(C78="","",IF($L$11="Management Services","",IF(H78&gt;0,"Yes",IF(L78="Yes","",IF(M78="Yes","","")))))</f>
        <v/>
      </c>
      <c r="L78" s="577" t="n"/>
      <c r="M78" s="577" t="n"/>
      <c r="N78" s="578" t="n"/>
      <c r="O78" s="578" t="n"/>
      <c r="P78" s="63" t="n"/>
      <c r="Q78" s="344" t="n"/>
      <c r="S78" s="579">
        <f>'Exhibit A'!V73</f>
        <v/>
      </c>
      <c r="U78" s="579">
        <f>IF(C79="","",IF(F79=1,"ADP Essential Payroll",IF(N79="Yes","ADP HR Pro",IF(M79="Yes","ADP Complete Payroll and HR Plus",IF(L79="Yes","ADP Enhanced Payroll",IF(K79="Yes","ADP Essential Payroll","ADP Essential Payroll"))))))</f>
        <v/>
      </c>
    </row>
    <row r="79" ht="14.45" customHeight="1">
      <c r="B79" s="249">
        <f>B78+1</f>
        <v/>
      </c>
      <c r="C79" s="250">
        <f>IF('Multi Unit Grid'!C76="","",'Multi Unit Grid'!C76)</f>
        <v/>
      </c>
      <c r="D79" s="251" t="n"/>
      <c r="E79" s="252">
        <f>IFERROR(VLOOKUP(C79,'Multi Unit Grid'!C:D,2,FALSE),"")</f>
        <v/>
      </c>
      <c r="F79" s="253">
        <f>IFERROR(VLOOKUP(C79,'Multi Unit Grid'!C:E,3,FALSE),"")</f>
        <v/>
      </c>
      <c r="G79" s="352">
        <f>'Exhibit A'!Z74*(1-'Product Selections'!$G$13)</f>
        <v/>
      </c>
      <c r="H79" s="317">
        <f>IFERROR(VLOOKUP(C79,'Multi Unit Grid'!C:F,4,FALSE),"")</f>
        <v/>
      </c>
      <c r="I79" s="255">
        <f>IFERROR(VLOOKUP(C79,'Multi Unit Grid'!C:G,5,FALSE),"")</f>
        <v/>
      </c>
      <c r="K79" s="256">
        <f>IF(C79="","",IF($L$11="Management Services","",IF(H79&gt;0,"Yes",IF(L79="Yes","",IF(M79="Yes","","")))))</f>
        <v/>
      </c>
      <c r="L79" s="580" t="n"/>
      <c r="M79" s="580" t="n"/>
      <c r="N79" s="581" t="n"/>
      <c r="O79" s="581" t="n"/>
      <c r="P79" s="256" t="n"/>
      <c r="Q79" s="345" t="n"/>
      <c r="S79" s="579">
        <f>'Exhibit A'!V74</f>
        <v/>
      </c>
      <c r="U79" s="576">
        <f>IF(C80="","",IF(F80=1,"ADP Essential Payroll",IF(N80="Yes","ADP HR Pro",IF(M80="Yes","ADP Complete Payroll and HR Plus",IF(L80="Yes","ADP Enhanced Payroll",IF(K80="Yes","ADP Essential Payroll","ADP Essential Payroll"))))))</f>
        <v/>
      </c>
    </row>
    <row r="80" ht="14.45" customHeight="1">
      <c r="B80" s="73">
        <f>B79+1</f>
        <v/>
      </c>
      <c r="C80" s="221">
        <f>IF('Multi Unit Grid'!C77="","",'Multi Unit Grid'!C77)</f>
        <v/>
      </c>
      <c r="D80" s="223" t="n"/>
      <c r="E80" s="222">
        <f>IFERROR(VLOOKUP(C80,'Multi Unit Grid'!C:D,2,FALSE),"")</f>
        <v/>
      </c>
      <c r="F80" s="75">
        <f>IFERROR(VLOOKUP(C80,'Multi Unit Grid'!C:E,3,FALSE),"")</f>
        <v/>
      </c>
      <c r="G80" s="353">
        <f>'Exhibit A'!Z75*(1-'Product Selections'!$G$13)</f>
        <v/>
      </c>
      <c r="H80" s="237">
        <f>IFERROR(VLOOKUP(C80,'Multi Unit Grid'!C:F,4,FALSE),"")</f>
        <v/>
      </c>
      <c r="I80" s="74">
        <f>IFERROR(VLOOKUP(C80,'Multi Unit Grid'!C:G,5,FALSE),"")</f>
        <v/>
      </c>
      <c r="K80" s="63">
        <f>IF(C80="","",IF($L$11="Management Services","",IF(H80&gt;0,"Yes",IF(L80="Yes","",IF(M80="Yes","","")))))</f>
        <v/>
      </c>
      <c r="L80" s="577" t="n"/>
      <c r="M80" s="577" t="n"/>
      <c r="N80" s="578" t="n"/>
      <c r="O80" s="578" t="n"/>
      <c r="P80" s="63" t="n"/>
      <c r="Q80" s="344" t="n"/>
      <c r="S80" s="579">
        <f>'Exhibit A'!V75</f>
        <v/>
      </c>
      <c r="U80" s="579">
        <f>IF(C81="","",IF(F81=1,"ADP Essential Payroll",IF(N81="Yes","ADP HR Pro",IF(M81="Yes","ADP Complete Payroll and HR Plus",IF(L81="Yes","ADP Enhanced Payroll",IF(K81="Yes","ADP Essential Payroll","ADP Essential Payroll"))))))</f>
        <v/>
      </c>
    </row>
    <row r="81" ht="14.45" customHeight="1">
      <c r="B81" s="249">
        <f>B80+1</f>
        <v/>
      </c>
      <c r="C81" s="250">
        <f>IF('Multi Unit Grid'!C78="","",'Multi Unit Grid'!C78)</f>
        <v/>
      </c>
      <c r="D81" s="251" t="n"/>
      <c r="E81" s="252">
        <f>IFERROR(VLOOKUP(C81,'Multi Unit Grid'!C:D,2,FALSE),"")</f>
        <v/>
      </c>
      <c r="F81" s="253">
        <f>IFERROR(VLOOKUP(C81,'Multi Unit Grid'!C:E,3,FALSE),"")</f>
        <v/>
      </c>
      <c r="G81" s="352">
        <f>'Exhibit A'!Z76*(1-'Product Selections'!$G$13)</f>
        <v/>
      </c>
      <c r="H81" s="317">
        <f>IFERROR(VLOOKUP(C81,'Multi Unit Grid'!C:F,4,FALSE),"")</f>
        <v/>
      </c>
      <c r="I81" s="255">
        <f>IFERROR(VLOOKUP(C81,'Multi Unit Grid'!C:G,5,FALSE),"")</f>
        <v/>
      </c>
      <c r="K81" s="256">
        <f>IF(C81="","",IF($L$11="Management Services","",IF(H81&gt;0,"Yes",IF(L81="Yes","",IF(M81="Yes","","")))))</f>
        <v/>
      </c>
      <c r="L81" s="580" t="n"/>
      <c r="M81" s="580" t="n"/>
      <c r="N81" s="581" t="n"/>
      <c r="O81" s="581" t="n"/>
      <c r="P81" s="256" t="n"/>
      <c r="Q81" s="345" t="n"/>
      <c r="S81" s="579">
        <f>'Exhibit A'!V76</f>
        <v/>
      </c>
      <c r="U81" s="576">
        <f>IF(C82="","",IF(F82=1,"ADP Essential Payroll",IF(N82="Yes","ADP HR Pro",IF(M82="Yes","ADP Complete Payroll and HR Plus",IF(L82="Yes","ADP Enhanced Payroll",IF(K82="Yes","ADP Essential Payroll","ADP Essential Payroll"))))))</f>
        <v/>
      </c>
    </row>
    <row r="82" ht="14.45" customHeight="1">
      <c r="B82" s="73">
        <f>B81+1</f>
        <v/>
      </c>
      <c r="C82" s="221">
        <f>IF('Multi Unit Grid'!C79="","",'Multi Unit Grid'!C79)</f>
        <v/>
      </c>
      <c r="D82" s="223" t="n"/>
      <c r="E82" s="222">
        <f>IFERROR(VLOOKUP(C82,'Multi Unit Grid'!C:D,2,FALSE),"")</f>
        <v/>
      </c>
      <c r="F82" s="75">
        <f>IFERROR(VLOOKUP(C82,'Multi Unit Grid'!C:E,3,FALSE),"")</f>
        <v/>
      </c>
      <c r="G82" s="353">
        <f>'Exhibit A'!Z77*(1-'Product Selections'!$G$13)</f>
        <v/>
      </c>
      <c r="H82" s="237">
        <f>IFERROR(VLOOKUP(C82,'Multi Unit Grid'!C:F,4,FALSE),"")</f>
        <v/>
      </c>
      <c r="I82" s="74">
        <f>IFERROR(VLOOKUP(C82,'Multi Unit Grid'!C:G,5,FALSE),"")</f>
        <v/>
      </c>
      <c r="K82" s="63">
        <f>IF(C82="","",IF($L$11="Management Services","",IF(H82&gt;0,"Yes",IF(L82="Yes","",IF(M82="Yes","","")))))</f>
        <v/>
      </c>
      <c r="L82" s="577" t="n"/>
      <c r="M82" s="577" t="n"/>
      <c r="N82" s="578" t="n"/>
      <c r="O82" s="578" t="n"/>
      <c r="P82" s="63" t="n"/>
      <c r="Q82" s="344" t="n"/>
      <c r="S82" s="579">
        <f>'Exhibit A'!V77</f>
        <v/>
      </c>
      <c r="U82" s="579">
        <f>IF(C83="","",IF(F83=1,"ADP Essential Payroll",IF(N83="Yes","ADP HR Pro",IF(M83="Yes","ADP Complete Payroll and HR Plus",IF(L83="Yes","ADP Enhanced Payroll",IF(K83="Yes","ADP Essential Payroll","ADP Essential Payroll"))))))</f>
        <v/>
      </c>
    </row>
    <row r="83" ht="14.45" customHeight="1">
      <c r="B83" s="249">
        <f>B82+1</f>
        <v/>
      </c>
      <c r="C83" s="250">
        <f>IF('Multi Unit Grid'!C80="","",'Multi Unit Grid'!C80)</f>
        <v/>
      </c>
      <c r="D83" s="251" t="n"/>
      <c r="E83" s="252">
        <f>IFERROR(VLOOKUP(C83,'Multi Unit Grid'!C:D,2,FALSE),"")</f>
        <v/>
      </c>
      <c r="F83" s="253">
        <f>IFERROR(VLOOKUP(C83,'Multi Unit Grid'!C:E,3,FALSE),"")</f>
        <v/>
      </c>
      <c r="G83" s="352">
        <f>'Exhibit A'!Z78*(1-'Product Selections'!$G$13)</f>
        <v/>
      </c>
      <c r="H83" s="317">
        <f>IFERROR(VLOOKUP(C83,'Multi Unit Grid'!C:F,4,FALSE),"")</f>
        <v/>
      </c>
      <c r="I83" s="255">
        <f>IFERROR(VLOOKUP(C83,'Multi Unit Grid'!C:G,5,FALSE),"")</f>
        <v/>
      </c>
      <c r="K83" s="256">
        <f>IF(C83="","",IF($L$11="Management Services","",IF(H83&gt;0,"Yes",IF(L83="Yes","",IF(M83="Yes","","")))))</f>
        <v/>
      </c>
      <c r="L83" s="580" t="n"/>
      <c r="M83" s="580" t="n"/>
      <c r="N83" s="581" t="n"/>
      <c r="O83" s="581" t="n"/>
      <c r="P83" s="256" t="n"/>
      <c r="Q83" s="345" t="n"/>
      <c r="S83" s="579">
        <f>'Exhibit A'!V78</f>
        <v/>
      </c>
      <c r="U83" s="576">
        <f>IF(C84="","",IF(F84=1,"ADP Essential Payroll",IF(N84="Yes","ADP HR Pro",IF(M84="Yes","ADP Complete Payroll and HR Plus",IF(L84="Yes","ADP Enhanced Payroll",IF(K84="Yes","ADP Essential Payroll","ADP Essential Payroll"))))))</f>
        <v/>
      </c>
    </row>
    <row r="84" ht="14.45" customHeight="1">
      <c r="B84" s="73">
        <f>B83+1</f>
        <v/>
      </c>
      <c r="C84" s="221">
        <f>IF('Multi Unit Grid'!C81="","",'Multi Unit Grid'!C81)</f>
        <v/>
      </c>
      <c r="D84" s="223" t="n"/>
      <c r="E84" s="222">
        <f>IFERROR(VLOOKUP(C84,'Multi Unit Grid'!C:D,2,FALSE),"")</f>
        <v/>
      </c>
      <c r="F84" s="75">
        <f>IFERROR(VLOOKUP(C84,'Multi Unit Grid'!C:E,3,FALSE),"")</f>
        <v/>
      </c>
      <c r="G84" s="353">
        <f>'Exhibit A'!Z79*(1-'Product Selections'!$G$13)</f>
        <v/>
      </c>
      <c r="H84" s="237">
        <f>IFERROR(VLOOKUP(C84,'Multi Unit Grid'!C:F,4,FALSE),"")</f>
        <v/>
      </c>
      <c r="I84" s="74">
        <f>IFERROR(VLOOKUP(C84,'Multi Unit Grid'!C:G,5,FALSE),"")</f>
        <v/>
      </c>
      <c r="K84" s="63">
        <f>IF(C84="","",IF($L$11="Management Services","",IF(H84&gt;0,"Yes",IF(L84="Yes","",IF(M84="Yes","","")))))</f>
        <v/>
      </c>
      <c r="L84" s="577" t="n"/>
      <c r="M84" s="577" t="n"/>
      <c r="N84" s="578" t="n"/>
      <c r="O84" s="578" t="n"/>
      <c r="P84" s="63" t="n"/>
      <c r="Q84" s="344" t="n"/>
      <c r="S84" s="579">
        <f>'Exhibit A'!V79</f>
        <v/>
      </c>
      <c r="U84" s="579">
        <f>IF(C85="","",IF(F85=1,"ADP Essential Payroll",IF(N85="Yes","ADP HR Pro",IF(M85="Yes","ADP Complete Payroll and HR Plus",IF(L85="Yes","ADP Enhanced Payroll",IF(K85="Yes","ADP Essential Payroll","ADP Essential Payroll"))))))</f>
        <v/>
      </c>
    </row>
    <row r="85" ht="14.45" customHeight="1">
      <c r="B85" s="249">
        <f>B84+1</f>
        <v/>
      </c>
      <c r="C85" s="250">
        <f>IF('Multi Unit Grid'!C82="","",'Multi Unit Grid'!C82)</f>
        <v/>
      </c>
      <c r="D85" s="251" t="n"/>
      <c r="E85" s="252">
        <f>IFERROR(VLOOKUP(C85,'Multi Unit Grid'!C:D,2,FALSE),"")</f>
        <v/>
      </c>
      <c r="F85" s="253">
        <f>IFERROR(VLOOKUP(C85,'Multi Unit Grid'!C:E,3,FALSE),"")</f>
        <v/>
      </c>
      <c r="G85" s="352">
        <f>'Exhibit A'!Z80*(1-'Product Selections'!$G$13)</f>
        <v/>
      </c>
      <c r="H85" s="317">
        <f>IFERROR(VLOOKUP(C85,'Multi Unit Grid'!C:F,4,FALSE),"")</f>
        <v/>
      </c>
      <c r="I85" s="255">
        <f>IFERROR(VLOOKUP(C85,'Multi Unit Grid'!C:G,5,FALSE),"")</f>
        <v/>
      </c>
      <c r="K85" s="256">
        <f>IF(C85="","",IF($L$11="Management Services","",IF(H85&gt;0,"Yes",IF(L85="Yes","",IF(M85="Yes","","")))))</f>
        <v/>
      </c>
      <c r="L85" s="580" t="n"/>
      <c r="M85" s="580" t="n"/>
      <c r="N85" s="581" t="n"/>
      <c r="O85" s="581" t="n"/>
      <c r="P85" s="256" t="n"/>
      <c r="Q85" s="345" t="n"/>
      <c r="S85" s="579">
        <f>'Exhibit A'!V80</f>
        <v/>
      </c>
      <c r="U85" s="576">
        <f>IF(C86="","",IF(F86=1,"ADP Essential Payroll",IF(N86="Yes","ADP HR Pro",IF(M86="Yes","ADP Complete Payroll and HR Plus",IF(L86="Yes","ADP Enhanced Payroll",IF(K86="Yes","ADP Essential Payroll","ADP Essential Payroll"))))))</f>
        <v/>
      </c>
    </row>
    <row r="86" ht="14.45" customHeight="1">
      <c r="B86" s="73">
        <f>B85+1</f>
        <v/>
      </c>
      <c r="C86" s="221">
        <f>IF('Multi Unit Grid'!C83="","",'Multi Unit Grid'!C83)</f>
        <v/>
      </c>
      <c r="D86" s="223" t="n"/>
      <c r="E86" s="222">
        <f>IFERROR(VLOOKUP(C86,'Multi Unit Grid'!C:D,2,FALSE),"")</f>
        <v/>
      </c>
      <c r="F86" s="75">
        <f>IFERROR(VLOOKUP(C86,'Multi Unit Grid'!C:E,3,FALSE),"")</f>
        <v/>
      </c>
      <c r="G86" s="353">
        <f>'Exhibit A'!Z81*(1-'Product Selections'!$G$13)</f>
        <v/>
      </c>
      <c r="H86" s="237">
        <f>IFERROR(VLOOKUP(C86,'Multi Unit Grid'!C:F,4,FALSE),"")</f>
        <v/>
      </c>
      <c r="I86" s="74">
        <f>IFERROR(VLOOKUP(C86,'Multi Unit Grid'!C:G,5,FALSE),"")</f>
        <v/>
      </c>
      <c r="K86" s="63">
        <f>IF(C86="","",IF($L$11="Management Services","",IF(H86&gt;0,"Yes",IF(L86="Yes","",IF(M86="Yes","","")))))</f>
        <v/>
      </c>
      <c r="L86" s="577" t="n"/>
      <c r="M86" s="577" t="n"/>
      <c r="N86" s="578" t="n"/>
      <c r="O86" s="578" t="n"/>
      <c r="P86" s="63" t="n"/>
      <c r="Q86" s="344" t="n"/>
      <c r="S86" s="579">
        <f>'Exhibit A'!V81</f>
        <v/>
      </c>
      <c r="U86" s="579">
        <f>IF(C87="","",IF(F87=1,"ADP Essential Payroll",IF(N87="Yes","ADP HR Pro",IF(M87="Yes","ADP Complete Payroll and HR Plus",IF(L87="Yes","ADP Enhanced Payroll",IF(K87="Yes","ADP Essential Payroll","ADP Essential Payroll"))))))</f>
        <v/>
      </c>
    </row>
    <row r="87" ht="14.45" customHeight="1">
      <c r="B87" s="249">
        <f>B86+1</f>
        <v/>
      </c>
      <c r="C87" s="250">
        <f>IF('Multi Unit Grid'!C84="","",'Multi Unit Grid'!C84)</f>
        <v/>
      </c>
      <c r="D87" s="251" t="n"/>
      <c r="E87" s="252">
        <f>IFERROR(VLOOKUP(C87,'Multi Unit Grid'!C:D,2,FALSE),"")</f>
        <v/>
      </c>
      <c r="F87" s="253">
        <f>IFERROR(VLOOKUP(C87,'Multi Unit Grid'!C:E,3,FALSE),"")</f>
        <v/>
      </c>
      <c r="G87" s="352">
        <f>'Exhibit A'!Z82*(1-'Product Selections'!$G$13)</f>
        <v/>
      </c>
      <c r="H87" s="317">
        <f>IFERROR(VLOOKUP(C87,'Multi Unit Grid'!C:F,4,FALSE),"")</f>
        <v/>
      </c>
      <c r="I87" s="255">
        <f>IFERROR(VLOOKUP(C87,'Multi Unit Grid'!C:G,5,FALSE),"")</f>
        <v/>
      </c>
      <c r="K87" s="256">
        <f>IF(C87="","",IF($L$11="Management Services","",IF(H87&gt;0,"Yes",IF(L87="Yes","",IF(M87="Yes","","")))))</f>
        <v/>
      </c>
      <c r="L87" s="580" t="n"/>
      <c r="M87" s="580" t="n"/>
      <c r="N87" s="581" t="n"/>
      <c r="O87" s="581" t="n"/>
      <c r="P87" s="256" t="n"/>
      <c r="Q87" s="345" t="n"/>
      <c r="S87" s="579">
        <f>'Exhibit A'!V82</f>
        <v/>
      </c>
      <c r="U87" s="576">
        <f>IF(C88="","",IF(F88=1,"ADP Essential Payroll",IF(N88="Yes","ADP HR Pro",IF(M88="Yes","ADP Complete Payroll and HR Plus",IF(L88="Yes","ADP Enhanced Payroll",IF(K88="Yes","ADP Essential Payroll","ADP Essential Payroll"))))))</f>
        <v/>
      </c>
    </row>
    <row r="88" ht="14.45" customHeight="1">
      <c r="B88" s="73">
        <f>B87+1</f>
        <v/>
      </c>
      <c r="C88" s="221">
        <f>IF('Multi Unit Grid'!C85="","",'Multi Unit Grid'!C85)</f>
        <v/>
      </c>
      <c r="D88" s="223" t="n"/>
      <c r="E88" s="222">
        <f>IFERROR(VLOOKUP(C88,'Multi Unit Grid'!C:D,2,FALSE),"")</f>
        <v/>
      </c>
      <c r="F88" s="75">
        <f>IFERROR(VLOOKUP(C88,'Multi Unit Grid'!C:E,3,FALSE),"")</f>
        <v/>
      </c>
      <c r="G88" s="353">
        <f>'Exhibit A'!Z83*(1-'Product Selections'!$G$13)</f>
        <v/>
      </c>
      <c r="H88" s="237">
        <f>IFERROR(VLOOKUP(C88,'Multi Unit Grid'!C:F,4,FALSE),"")</f>
        <v/>
      </c>
      <c r="I88" s="74">
        <f>IFERROR(VLOOKUP(C88,'Multi Unit Grid'!C:G,5,FALSE),"")</f>
        <v/>
      </c>
      <c r="K88" s="63">
        <f>IF(C88="","",IF($L$11="Management Services","",IF(H88&gt;0,"Yes",IF(L88="Yes","",IF(M88="Yes","","")))))</f>
        <v/>
      </c>
      <c r="L88" s="577" t="n"/>
      <c r="M88" s="577" t="n"/>
      <c r="N88" s="578" t="n"/>
      <c r="O88" s="578" t="n"/>
      <c r="P88" s="63" t="n"/>
      <c r="Q88" s="344" t="n"/>
      <c r="S88" s="579">
        <f>'Exhibit A'!V83</f>
        <v/>
      </c>
      <c r="U88" s="579">
        <f>IF(C89="","",IF(F89=1,"ADP Essential Payroll",IF(N89="Yes","ADP HR Pro",IF(M89="Yes","ADP Complete Payroll and HR Plus",IF(L89="Yes","ADP Enhanced Payroll",IF(K89="Yes","ADP Essential Payroll","ADP Essential Payroll"))))))</f>
        <v/>
      </c>
    </row>
    <row r="89" ht="14.45" customHeight="1">
      <c r="B89" s="249">
        <f>B88+1</f>
        <v/>
      </c>
      <c r="C89" s="250">
        <f>IF('Multi Unit Grid'!C86="","",'Multi Unit Grid'!C86)</f>
        <v/>
      </c>
      <c r="D89" s="251" t="n"/>
      <c r="E89" s="252">
        <f>IFERROR(VLOOKUP(C89,'Multi Unit Grid'!C:D,2,FALSE),"")</f>
        <v/>
      </c>
      <c r="F89" s="253">
        <f>IFERROR(VLOOKUP(C89,'Multi Unit Grid'!C:E,3,FALSE),"")</f>
        <v/>
      </c>
      <c r="G89" s="352">
        <f>'Exhibit A'!Z84*(1-'Product Selections'!$G$13)</f>
        <v/>
      </c>
      <c r="H89" s="317">
        <f>IFERROR(VLOOKUP(C89,'Multi Unit Grid'!C:F,4,FALSE),"")</f>
        <v/>
      </c>
      <c r="I89" s="255">
        <f>IFERROR(VLOOKUP(C89,'Multi Unit Grid'!C:G,5,FALSE),"")</f>
        <v/>
      </c>
      <c r="K89" s="256">
        <f>IF(C89="","",IF($L$11="Management Services","",IF(H89&gt;0,"Yes",IF(L89="Yes","",IF(M89="Yes","","")))))</f>
        <v/>
      </c>
      <c r="L89" s="580" t="n"/>
      <c r="M89" s="580" t="n"/>
      <c r="N89" s="581" t="n"/>
      <c r="O89" s="581" t="n"/>
      <c r="P89" s="256" t="n"/>
      <c r="Q89" s="345" t="n"/>
      <c r="S89" s="579">
        <f>'Exhibit A'!V84</f>
        <v/>
      </c>
      <c r="U89" s="576">
        <f>IF(C90="","",IF(F90=1,"ADP Essential Payroll",IF(N90="Yes","ADP HR Pro",IF(M90="Yes","ADP Complete Payroll and HR Plus",IF(L90="Yes","ADP Enhanced Payroll",IF(K90="Yes","ADP Essential Payroll","ADP Essential Payroll"))))))</f>
        <v/>
      </c>
    </row>
    <row r="90" ht="14.45" customHeight="1">
      <c r="B90" s="73">
        <f>B89+1</f>
        <v/>
      </c>
      <c r="C90" s="221">
        <f>IF('Multi Unit Grid'!C87="","",'Multi Unit Grid'!C87)</f>
        <v/>
      </c>
      <c r="D90" s="223" t="n"/>
      <c r="E90" s="222">
        <f>IFERROR(VLOOKUP(C90,'Multi Unit Grid'!C:D,2,FALSE),"")</f>
        <v/>
      </c>
      <c r="F90" s="75">
        <f>IFERROR(VLOOKUP(C90,'Multi Unit Grid'!C:E,3,FALSE),"")</f>
        <v/>
      </c>
      <c r="G90" s="353">
        <f>'Exhibit A'!Z85*(1-'Product Selections'!$G$13)</f>
        <v/>
      </c>
      <c r="H90" s="237">
        <f>IFERROR(VLOOKUP(C90,'Multi Unit Grid'!C:F,4,FALSE),"")</f>
        <v/>
      </c>
      <c r="I90" s="74">
        <f>IFERROR(VLOOKUP(C90,'Multi Unit Grid'!C:G,5,FALSE),"")</f>
        <v/>
      </c>
      <c r="K90" s="63">
        <f>IF(C90="","",IF($L$11="Management Services","",IF(H90&gt;0,"Yes",IF(L90="Yes","",IF(M90="Yes","","")))))</f>
        <v/>
      </c>
      <c r="L90" s="577" t="n"/>
      <c r="M90" s="577" t="n"/>
      <c r="N90" s="578" t="n"/>
      <c r="O90" s="578" t="n"/>
      <c r="P90" s="63" t="n"/>
      <c r="Q90" s="344" t="n"/>
      <c r="S90" s="579">
        <f>'Exhibit A'!V85</f>
        <v/>
      </c>
      <c r="U90" s="579">
        <f>IF(C91="","",IF(F91=1,"ADP Essential Payroll",IF(N91="Yes","ADP HR Pro",IF(M91="Yes","ADP Complete Payroll and HR Plus",IF(L91="Yes","ADP Enhanced Payroll",IF(K91="Yes","ADP Essential Payroll","ADP Essential Payroll"))))))</f>
        <v/>
      </c>
    </row>
    <row r="91" ht="14.45" customHeight="1">
      <c r="B91" s="249">
        <f>B90+1</f>
        <v/>
      </c>
      <c r="C91" s="250">
        <f>IF('Multi Unit Grid'!C88="","",'Multi Unit Grid'!C88)</f>
        <v/>
      </c>
      <c r="D91" s="251" t="n"/>
      <c r="E91" s="252">
        <f>IFERROR(VLOOKUP(C91,'Multi Unit Grid'!C:D,2,FALSE),"")</f>
        <v/>
      </c>
      <c r="F91" s="253">
        <f>IFERROR(VLOOKUP(C91,'Multi Unit Grid'!C:E,3,FALSE),"")</f>
        <v/>
      </c>
      <c r="G91" s="352">
        <f>'Exhibit A'!Z86*(1-'Product Selections'!$G$13)</f>
        <v/>
      </c>
      <c r="H91" s="317">
        <f>IFERROR(VLOOKUP(C91,'Multi Unit Grid'!C:F,4,FALSE),"")</f>
        <v/>
      </c>
      <c r="I91" s="255">
        <f>IFERROR(VLOOKUP(C91,'Multi Unit Grid'!C:G,5,FALSE),"")</f>
        <v/>
      </c>
      <c r="K91" s="256">
        <f>IF(C91="","",IF($L$11="Management Services","",IF(H91&gt;0,"Yes",IF(L91="Yes","",IF(M91="Yes","","")))))</f>
        <v/>
      </c>
      <c r="L91" s="580" t="n"/>
      <c r="M91" s="580" t="n"/>
      <c r="N91" s="581" t="n"/>
      <c r="O91" s="581" t="n"/>
      <c r="P91" s="256" t="n"/>
      <c r="Q91" s="345" t="n"/>
      <c r="S91" s="579">
        <f>'Exhibit A'!V86</f>
        <v/>
      </c>
      <c r="U91" s="576">
        <f>IF(C92="","",IF(F92=1,"ADP Essential Payroll",IF(N92="Yes","ADP HR Pro",IF(M92="Yes","ADP Complete Payroll and HR Plus",IF(L92="Yes","ADP Enhanced Payroll",IF(K92="Yes","ADP Essential Payroll","ADP Essential Payroll"))))))</f>
        <v/>
      </c>
    </row>
    <row r="92" ht="14.45" customHeight="1">
      <c r="B92" s="73">
        <f>B91+1</f>
        <v/>
      </c>
      <c r="C92" s="221">
        <f>IF('Multi Unit Grid'!C89="","",'Multi Unit Grid'!C89)</f>
        <v/>
      </c>
      <c r="D92" s="223" t="n"/>
      <c r="E92" s="222">
        <f>IFERROR(VLOOKUP(C92,'Multi Unit Grid'!C:D,2,FALSE),"")</f>
        <v/>
      </c>
      <c r="F92" s="75">
        <f>IFERROR(VLOOKUP(C92,'Multi Unit Grid'!C:E,3,FALSE),"")</f>
        <v/>
      </c>
      <c r="G92" s="353">
        <f>'Exhibit A'!Z87*(1-'Product Selections'!$G$13)</f>
        <v/>
      </c>
      <c r="H92" s="237">
        <f>IFERROR(VLOOKUP(C92,'Multi Unit Grid'!C:F,4,FALSE),"")</f>
        <v/>
      </c>
      <c r="I92" s="74">
        <f>IFERROR(VLOOKUP(C92,'Multi Unit Grid'!C:G,5,FALSE),"")</f>
        <v/>
      </c>
      <c r="K92" s="63">
        <f>IF(C92="","",IF($L$11="Management Services","",IF(H92&gt;0,"Yes",IF(L92="Yes","",IF(M92="Yes","","")))))</f>
        <v/>
      </c>
      <c r="L92" s="577" t="n"/>
      <c r="M92" s="577" t="n"/>
      <c r="N92" s="578" t="n"/>
      <c r="O92" s="578" t="n"/>
      <c r="P92" s="63" t="n"/>
      <c r="Q92" s="344" t="n"/>
      <c r="S92" s="579">
        <f>'Exhibit A'!V87</f>
        <v/>
      </c>
      <c r="U92" s="579">
        <f>IF(C93="","",IF(F93=1,"ADP Essential Payroll",IF(N93="Yes","ADP HR Pro",IF(M93="Yes","ADP Complete Payroll and HR Plus",IF(L93="Yes","ADP Enhanced Payroll",IF(K93="Yes","ADP Essential Payroll","ADP Essential Payroll"))))))</f>
        <v/>
      </c>
    </row>
    <row r="93" ht="14.45" customHeight="1">
      <c r="B93" s="249">
        <f>B92+1</f>
        <v/>
      </c>
      <c r="C93" s="250">
        <f>IF('Multi Unit Grid'!C90="","",'Multi Unit Grid'!C90)</f>
        <v/>
      </c>
      <c r="D93" s="251" t="n"/>
      <c r="E93" s="252">
        <f>IFERROR(VLOOKUP(C93,'Multi Unit Grid'!C:D,2,FALSE),"")</f>
        <v/>
      </c>
      <c r="F93" s="253">
        <f>IFERROR(VLOOKUP(C93,'Multi Unit Grid'!C:E,3,FALSE),"")</f>
        <v/>
      </c>
      <c r="G93" s="352">
        <f>'Exhibit A'!Z88*(1-'Product Selections'!$G$13)</f>
        <v/>
      </c>
      <c r="H93" s="317">
        <f>IFERROR(VLOOKUP(C93,'Multi Unit Grid'!C:F,4,FALSE),"")</f>
        <v/>
      </c>
      <c r="I93" s="255">
        <f>IFERROR(VLOOKUP(C93,'Multi Unit Grid'!C:G,5,FALSE),"")</f>
        <v/>
      </c>
      <c r="K93" s="256">
        <f>IF(C93="","",IF($L$11="Management Services","",IF(H93&gt;0,"Yes",IF(L93="Yes","",IF(M93="Yes","","")))))</f>
        <v/>
      </c>
      <c r="L93" s="580" t="n"/>
      <c r="M93" s="580" t="n"/>
      <c r="N93" s="581" t="n"/>
      <c r="O93" s="581" t="n"/>
      <c r="P93" s="256" t="n"/>
      <c r="Q93" s="345" t="n"/>
      <c r="S93" s="579">
        <f>'Exhibit A'!V88</f>
        <v/>
      </c>
      <c r="U93" s="576">
        <f>IF(C94="","",IF(F94=1,"ADP Essential Payroll",IF(N94="Yes","ADP HR Pro",IF(M94="Yes","ADP Complete Payroll and HR Plus",IF(L94="Yes","ADP Enhanced Payroll",IF(K94="Yes","ADP Essential Payroll","ADP Essential Payroll"))))))</f>
        <v/>
      </c>
    </row>
    <row r="94" ht="14.45" customHeight="1">
      <c r="B94" s="73">
        <f>B93+1</f>
        <v/>
      </c>
      <c r="C94" s="221">
        <f>IF('Multi Unit Grid'!C91="","",'Multi Unit Grid'!C91)</f>
        <v/>
      </c>
      <c r="D94" s="223" t="n"/>
      <c r="E94" s="222">
        <f>IFERROR(VLOOKUP(C94,'Multi Unit Grid'!C:D,2,FALSE),"")</f>
        <v/>
      </c>
      <c r="F94" s="75">
        <f>IFERROR(VLOOKUP(C94,'Multi Unit Grid'!C:E,3,FALSE),"")</f>
        <v/>
      </c>
      <c r="G94" s="353">
        <f>'Exhibit A'!Z89*(1-'Product Selections'!$G$13)</f>
        <v/>
      </c>
      <c r="H94" s="237">
        <f>IFERROR(VLOOKUP(C94,'Multi Unit Grid'!C:F,4,FALSE),"")</f>
        <v/>
      </c>
      <c r="I94" s="74">
        <f>IFERROR(VLOOKUP(C94,'Multi Unit Grid'!C:G,5,FALSE),"")</f>
        <v/>
      </c>
      <c r="K94" s="63">
        <f>IF(C94="","",IF($L$11="Management Services","",IF(H94&gt;0,"Yes",IF(L94="Yes","",IF(M94="Yes","","")))))</f>
        <v/>
      </c>
      <c r="L94" s="577" t="n"/>
      <c r="M94" s="577" t="n"/>
      <c r="N94" s="578" t="n"/>
      <c r="O94" s="578" t="n"/>
      <c r="P94" s="63" t="n"/>
      <c r="Q94" s="344" t="n"/>
      <c r="S94" s="579">
        <f>'Exhibit A'!V89</f>
        <v/>
      </c>
      <c r="U94" s="579">
        <f>IF(C95="","",IF(F95=1,"ADP Essential Payroll",IF(N95="Yes","ADP HR Pro",IF(M95="Yes","ADP Complete Payroll and HR Plus",IF(L95="Yes","ADP Enhanced Payroll",IF(K95="Yes","ADP Essential Payroll","ADP Essential Payroll"))))))</f>
        <v/>
      </c>
    </row>
    <row r="95" ht="14.45" customHeight="1">
      <c r="B95" s="249">
        <f>B94+1</f>
        <v/>
      </c>
      <c r="C95" s="250">
        <f>IF('Multi Unit Grid'!C92="","",'Multi Unit Grid'!C92)</f>
        <v/>
      </c>
      <c r="D95" s="251" t="n"/>
      <c r="E95" s="252">
        <f>IFERROR(VLOOKUP(C95,'Multi Unit Grid'!C:D,2,FALSE),"")</f>
        <v/>
      </c>
      <c r="F95" s="253">
        <f>IFERROR(VLOOKUP(C95,'Multi Unit Grid'!C:E,3,FALSE),"")</f>
        <v/>
      </c>
      <c r="G95" s="352">
        <f>'Exhibit A'!Z90*(1-'Product Selections'!$G$13)</f>
        <v/>
      </c>
      <c r="H95" s="317">
        <f>IFERROR(VLOOKUP(C95,'Multi Unit Grid'!C:F,4,FALSE),"")</f>
        <v/>
      </c>
      <c r="I95" s="255">
        <f>IFERROR(VLOOKUP(C95,'Multi Unit Grid'!C:G,5,FALSE),"")</f>
        <v/>
      </c>
      <c r="K95" s="256">
        <f>IF(C95="","",IF($L$11="Management Services","",IF(H95&gt;0,"Yes",IF(L95="Yes","",IF(M95="Yes","","")))))</f>
        <v/>
      </c>
      <c r="L95" s="580" t="n"/>
      <c r="M95" s="580" t="n"/>
      <c r="N95" s="581" t="n"/>
      <c r="O95" s="581" t="n"/>
      <c r="P95" s="256" t="n"/>
      <c r="Q95" s="345" t="n"/>
      <c r="S95" s="579">
        <f>'Exhibit A'!V90</f>
        <v/>
      </c>
      <c r="U95" s="576">
        <f>IF(C96="","",IF(F96=1,"ADP Essential Payroll",IF(N96="Yes","ADP HR Pro",IF(M96="Yes","ADP Complete Payroll and HR Plus",IF(L96="Yes","ADP Enhanced Payroll",IF(K96="Yes","ADP Essential Payroll","ADP Essential Payroll"))))))</f>
        <v/>
      </c>
    </row>
    <row r="96" ht="14.45" customHeight="1">
      <c r="B96" s="73">
        <f>B95+1</f>
        <v/>
      </c>
      <c r="C96" s="221">
        <f>IF('Multi Unit Grid'!C93="","",'Multi Unit Grid'!C93)</f>
        <v/>
      </c>
      <c r="D96" s="223" t="n"/>
      <c r="E96" s="222">
        <f>IFERROR(VLOOKUP(C96,'Multi Unit Grid'!C:D,2,FALSE),"")</f>
        <v/>
      </c>
      <c r="F96" s="75">
        <f>IFERROR(VLOOKUP(C96,'Multi Unit Grid'!C:E,3,FALSE),"")</f>
        <v/>
      </c>
      <c r="G96" s="353">
        <f>'Exhibit A'!Z91*(1-'Product Selections'!$G$13)</f>
        <v/>
      </c>
      <c r="H96" s="237">
        <f>IFERROR(VLOOKUP(C96,'Multi Unit Grid'!C:F,4,FALSE),"")</f>
        <v/>
      </c>
      <c r="I96" s="74">
        <f>IFERROR(VLOOKUP(C96,'Multi Unit Grid'!C:G,5,FALSE),"")</f>
        <v/>
      </c>
      <c r="K96" s="63">
        <f>IF(C96="","",IF($L$11="Management Services","",IF(H96&gt;0,"Yes",IF(L96="Yes","",IF(M96="Yes","","")))))</f>
        <v/>
      </c>
      <c r="L96" s="577" t="n"/>
      <c r="M96" s="577" t="n"/>
      <c r="N96" s="578" t="n"/>
      <c r="O96" s="578" t="n"/>
      <c r="P96" s="63" t="n"/>
      <c r="Q96" s="344" t="n"/>
      <c r="S96" s="579">
        <f>'Exhibit A'!V91</f>
        <v/>
      </c>
      <c r="U96" s="579">
        <f>IF(C97="","",IF(F97=1,"ADP Essential Payroll",IF(N97="Yes","ADP HR Pro",IF(M97="Yes","ADP Complete Payroll and HR Plus",IF(L97="Yes","ADP Enhanced Payroll",IF(K97="Yes","ADP Essential Payroll","ADP Essential Payroll"))))))</f>
        <v/>
      </c>
    </row>
    <row r="97" ht="14.45" customHeight="1">
      <c r="B97" s="249">
        <f>B96+1</f>
        <v/>
      </c>
      <c r="C97" s="250">
        <f>IF('Multi Unit Grid'!C94="","",'Multi Unit Grid'!C94)</f>
        <v/>
      </c>
      <c r="D97" s="251" t="n"/>
      <c r="E97" s="252">
        <f>IFERROR(VLOOKUP(C97,'Multi Unit Grid'!C:D,2,FALSE),"")</f>
        <v/>
      </c>
      <c r="F97" s="253">
        <f>IFERROR(VLOOKUP(C97,'Multi Unit Grid'!C:E,3,FALSE),"")</f>
        <v/>
      </c>
      <c r="G97" s="352">
        <f>'Exhibit A'!Z92*(1-'Product Selections'!$G$13)</f>
        <v/>
      </c>
      <c r="H97" s="317">
        <f>IFERROR(VLOOKUP(C97,'Multi Unit Grid'!C:F,4,FALSE),"")</f>
        <v/>
      </c>
      <c r="I97" s="255">
        <f>IFERROR(VLOOKUP(C97,'Multi Unit Grid'!C:G,5,FALSE),"")</f>
        <v/>
      </c>
      <c r="K97" s="256">
        <f>IF(C97="","",IF($L$11="Management Services","",IF(H97&gt;0,"Yes",IF(L97="Yes","",IF(M97="Yes","","")))))</f>
        <v/>
      </c>
      <c r="L97" s="580" t="n"/>
      <c r="M97" s="580" t="n"/>
      <c r="N97" s="581" t="n"/>
      <c r="O97" s="581" t="n"/>
      <c r="P97" s="256" t="n"/>
      <c r="Q97" s="345" t="n"/>
      <c r="S97" s="579">
        <f>'Exhibit A'!V92</f>
        <v/>
      </c>
      <c r="U97" s="576">
        <f>IF(C98="","",IF(F98=1,"ADP Essential Payroll",IF(N98="Yes","ADP HR Pro",IF(M98="Yes","ADP Complete Payroll and HR Plus",IF(L98="Yes","ADP Enhanced Payroll",IF(K98="Yes","ADP Essential Payroll","ADP Essential Payroll"))))))</f>
        <v/>
      </c>
    </row>
    <row r="98" ht="14.45" customHeight="1">
      <c r="B98" s="73">
        <f>B97+1</f>
        <v/>
      </c>
      <c r="C98" s="221">
        <f>IF('Multi Unit Grid'!C95="","",'Multi Unit Grid'!C95)</f>
        <v/>
      </c>
      <c r="D98" s="223" t="n"/>
      <c r="E98" s="222">
        <f>IFERROR(VLOOKUP(C98,'Multi Unit Grid'!C:D,2,FALSE),"")</f>
        <v/>
      </c>
      <c r="F98" s="75">
        <f>IFERROR(VLOOKUP(C98,'Multi Unit Grid'!C:E,3,FALSE),"")</f>
        <v/>
      </c>
      <c r="G98" s="353">
        <f>'Exhibit A'!Z93*(1-'Product Selections'!$G$13)</f>
        <v/>
      </c>
      <c r="H98" s="237">
        <f>IFERROR(VLOOKUP(C98,'Multi Unit Grid'!C:F,4,FALSE),"")</f>
        <v/>
      </c>
      <c r="I98" s="74">
        <f>IFERROR(VLOOKUP(C98,'Multi Unit Grid'!C:G,5,FALSE),"")</f>
        <v/>
      </c>
      <c r="K98" s="63">
        <f>IF(C98="","",IF($L$11="Management Services","",IF(H98&gt;0,"Yes",IF(L98="Yes","",IF(M98="Yes","","")))))</f>
        <v/>
      </c>
      <c r="L98" s="577" t="n"/>
      <c r="M98" s="577" t="n"/>
      <c r="N98" s="578" t="n"/>
      <c r="O98" s="578" t="n"/>
      <c r="P98" s="63" t="n"/>
      <c r="Q98" s="344" t="n"/>
      <c r="S98" s="579">
        <f>'Exhibit A'!V93</f>
        <v/>
      </c>
      <c r="U98" s="579">
        <f>IF(C99="","",IF(F99=1,"ADP Essential Payroll",IF(N99="Yes","ADP HR Pro",IF(M99="Yes","ADP Complete Payroll and HR Plus",IF(L99="Yes","ADP Enhanced Payroll",IF(K99="Yes","ADP Essential Payroll","ADP Essential Payroll"))))))</f>
        <v/>
      </c>
    </row>
    <row r="99" ht="14.45" customHeight="1">
      <c r="B99" s="249">
        <f>B98+1</f>
        <v/>
      </c>
      <c r="C99" s="250">
        <f>IF('Multi Unit Grid'!C96="","",'Multi Unit Grid'!C96)</f>
        <v/>
      </c>
      <c r="D99" s="251" t="n"/>
      <c r="E99" s="252">
        <f>IFERROR(VLOOKUP(C99,'Multi Unit Grid'!C:D,2,FALSE),"")</f>
        <v/>
      </c>
      <c r="F99" s="253">
        <f>IFERROR(VLOOKUP(C99,'Multi Unit Grid'!C:E,3,FALSE),"")</f>
        <v/>
      </c>
      <c r="G99" s="352">
        <f>'Exhibit A'!Z94*(1-'Product Selections'!$G$13)</f>
        <v/>
      </c>
      <c r="H99" s="317">
        <f>IFERROR(VLOOKUP(C99,'Multi Unit Grid'!C:F,4,FALSE),"")</f>
        <v/>
      </c>
      <c r="I99" s="255">
        <f>IFERROR(VLOOKUP(C99,'Multi Unit Grid'!C:G,5,FALSE),"")</f>
        <v/>
      </c>
      <c r="K99" s="256">
        <f>IF(C99="","",IF($L$11="Management Services","",IF(H99&gt;0,"Yes",IF(L99="Yes","",IF(M99="Yes","","")))))</f>
        <v/>
      </c>
      <c r="L99" s="580" t="n"/>
      <c r="M99" s="580" t="n"/>
      <c r="N99" s="581" t="n"/>
      <c r="O99" s="581" t="n"/>
      <c r="P99" s="256" t="n"/>
      <c r="Q99" s="345" t="n"/>
      <c r="S99" s="579">
        <f>'Exhibit A'!V94</f>
        <v/>
      </c>
      <c r="U99" s="576">
        <f>IF(C100="","",IF(F100=1,"ADP Essential Payroll",IF(N100="Yes","ADP HR Pro",IF(M100="Yes","ADP Complete Payroll and HR Plus",IF(L100="Yes","ADP Enhanced Payroll",IF(K100="Yes","ADP Essential Payroll","ADP Essential Payroll"))))))</f>
        <v/>
      </c>
    </row>
    <row r="100" ht="14.45" customHeight="1">
      <c r="B100" s="73">
        <f>B99+1</f>
        <v/>
      </c>
      <c r="C100" s="221">
        <f>IF('Multi Unit Grid'!C97="","",'Multi Unit Grid'!C97)</f>
        <v/>
      </c>
      <c r="D100" s="223" t="n"/>
      <c r="E100" s="222">
        <f>IFERROR(VLOOKUP(C100,'Multi Unit Grid'!C:D,2,FALSE),"")</f>
        <v/>
      </c>
      <c r="F100" s="75">
        <f>IFERROR(VLOOKUP(C100,'Multi Unit Grid'!C:E,3,FALSE),"")</f>
        <v/>
      </c>
      <c r="G100" s="353">
        <f>'Exhibit A'!Z95*(1-'Product Selections'!$G$13)</f>
        <v/>
      </c>
      <c r="H100" s="237">
        <f>IFERROR(VLOOKUP(C100,'Multi Unit Grid'!C:F,4,FALSE),"")</f>
        <v/>
      </c>
      <c r="I100" s="74">
        <f>IFERROR(VLOOKUP(C100,'Multi Unit Grid'!C:G,5,FALSE),"")</f>
        <v/>
      </c>
      <c r="K100" s="63">
        <f>IF(C100="","",IF($L$11="Management Services","",IF(H100&gt;0,"Yes",IF(L100="Yes","",IF(M100="Yes","","")))))</f>
        <v/>
      </c>
      <c r="L100" s="577" t="n"/>
      <c r="M100" s="577" t="n"/>
      <c r="N100" s="578" t="n"/>
      <c r="O100" s="578" t="n"/>
      <c r="P100" s="63" t="n"/>
      <c r="Q100" s="344" t="n"/>
      <c r="S100" s="579">
        <f>'Exhibit A'!V95</f>
        <v/>
      </c>
      <c r="U100" s="579">
        <f>IF(C101="","",IF(F101=1,"ADP Essential Payroll",IF(N101="Yes","ADP HR Pro",IF(M101="Yes","ADP Complete Payroll and HR Plus",IF(L101="Yes","ADP Enhanced Payroll",IF(K101="Yes","ADP Essential Payroll","ADP Essential Payroll"))))))</f>
        <v/>
      </c>
    </row>
    <row r="101" ht="14.45" customHeight="1">
      <c r="B101" s="249">
        <f>B100+1</f>
        <v/>
      </c>
      <c r="C101" s="250">
        <f>IF('Multi Unit Grid'!C98="","",'Multi Unit Grid'!C98)</f>
        <v/>
      </c>
      <c r="D101" s="251" t="n"/>
      <c r="E101" s="252">
        <f>IFERROR(VLOOKUP(C101,'Multi Unit Grid'!C:D,2,FALSE),"")</f>
        <v/>
      </c>
      <c r="F101" s="253">
        <f>IFERROR(VLOOKUP(C101,'Multi Unit Grid'!C:E,3,FALSE),"")</f>
        <v/>
      </c>
      <c r="G101" s="352">
        <f>'Exhibit A'!Z96*(1-'Product Selections'!$G$13)</f>
        <v/>
      </c>
      <c r="H101" s="317">
        <f>IFERROR(VLOOKUP(C101,'Multi Unit Grid'!C:F,4,FALSE),"")</f>
        <v/>
      </c>
      <c r="I101" s="255">
        <f>IFERROR(VLOOKUP(C101,'Multi Unit Grid'!C:G,5,FALSE),"")</f>
        <v/>
      </c>
      <c r="K101" s="256">
        <f>IF(C101="","",IF($L$11="Management Services","",IF(H101&gt;0,"Yes",IF(L101="Yes","",IF(M101="Yes","","")))))</f>
        <v/>
      </c>
      <c r="L101" s="580" t="n"/>
      <c r="M101" s="580" t="n"/>
      <c r="N101" s="581" t="n"/>
      <c r="O101" s="581" t="n"/>
      <c r="P101" s="256" t="n"/>
      <c r="Q101" s="345" t="n"/>
      <c r="S101" s="579">
        <f>'Exhibit A'!V96</f>
        <v/>
      </c>
      <c r="U101" s="576">
        <f>IF(C102="","",IF(F102=1,"ADP Essential Payroll",IF(N102="Yes","ADP HR Pro",IF(M102="Yes","ADP Complete Payroll and HR Plus",IF(L102="Yes","ADP Enhanced Payroll",IF(K102="Yes","ADP Essential Payroll","ADP Essential Payroll"))))))</f>
        <v/>
      </c>
    </row>
    <row r="102" ht="14.45" customHeight="1">
      <c r="B102" s="73">
        <f>B101+1</f>
        <v/>
      </c>
      <c r="C102" s="221">
        <f>IF('Multi Unit Grid'!C99="","",'Multi Unit Grid'!C99)</f>
        <v/>
      </c>
      <c r="D102" s="223" t="n"/>
      <c r="E102" s="222">
        <f>IFERROR(VLOOKUP(C102,'Multi Unit Grid'!C:D,2,FALSE),"")</f>
        <v/>
      </c>
      <c r="F102" s="75">
        <f>IFERROR(VLOOKUP(C102,'Multi Unit Grid'!C:E,3,FALSE),"")</f>
        <v/>
      </c>
      <c r="G102" s="353">
        <f>'Exhibit A'!Z97*(1-'Product Selections'!$G$13)</f>
        <v/>
      </c>
      <c r="H102" s="237">
        <f>IFERROR(VLOOKUP(C102,'Multi Unit Grid'!C:F,4,FALSE),"")</f>
        <v/>
      </c>
      <c r="I102" s="74">
        <f>IFERROR(VLOOKUP(C102,'Multi Unit Grid'!C:G,5,FALSE),"")</f>
        <v/>
      </c>
      <c r="K102" s="63">
        <f>IF(C102="","",IF($L$11="Management Services","",IF(H102&gt;0,"Yes",IF(L102="Yes","",IF(M102="Yes","","")))))</f>
        <v/>
      </c>
      <c r="L102" s="577" t="n"/>
      <c r="M102" s="577" t="n"/>
      <c r="N102" s="578" t="n"/>
      <c r="O102" s="578" t="n"/>
      <c r="P102" s="63" t="n"/>
      <c r="Q102" s="344" t="n"/>
      <c r="S102" s="579">
        <f>'Exhibit A'!V97</f>
        <v/>
      </c>
      <c r="U102" s="579">
        <f>IF(C103="","",IF(F103=1,"ADP Essential Payroll",IF(N103="Yes","ADP HR Pro",IF(M103="Yes","ADP Complete Payroll and HR Plus",IF(L103="Yes","ADP Enhanced Payroll",IF(K103="Yes","ADP Essential Payroll","ADP Essential Payroll"))))))</f>
        <v/>
      </c>
    </row>
    <row r="103" ht="14.45" customHeight="1">
      <c r="B103" s="249">
        <f>B102+1</f>
        <v/>
      </c>
      <c r="C103" s="250">
        <f>IF('Multi Unit Grid'!C100="","",'Multi Unit Grid'!C100)</f>
        <v/>
      </c>
      <c r="D103" s="251" t="n"/>
      <c r="E103" s="252">
        <f>IFERROR(VLOOKUP(C103,'Multi Unit Grid'!C:D,2,FALSE),"")</f>
        <v/>
      </c>
      <c r="F103" s="253">
        <f>IFERROR(VLOOKUP(C103,'Multi Unit Grid'!C:E,3,FALSE),"")</f>
        <v/>
      </c>
      <c r="G103" s="352">
        <f>'Exhibit A'!Z98*(1-'Product Selections'!$G$13)</f>
        <v/>
      </c>
      <c r="H103" s="317">
        <f>IFERROR(VLOOKUP(C103,'Multi Unit Grid'!C:F,4,FALSE),"")</f>
        <v/>
      </c>
      <c r="I103" s="255">
        <f>IFERROR(VLOOKUP(C103,'Multi Unit Grid'!C:G,5,FALSE),"")</f>
        <v/>
      </c>
      <c r="K103" s="256">
        <f>IF(C103="","",IF($L$11="Management Services","",IF(H103&gt;0,"Yes",IF(L103="Yes","",IF(M103="Yes","","")))))</f>
        <v/>
      </c>
      <c r="L103" s="580" t="n"/>
      <c r="M103" s="580" t="n"/>
      <c r="N103" s="581" t="n"/>
      <c r="O103" s="581" t="n"/>
      <c r="P103" s="256" t="n"/>
      <c r="Q103" s="345" t="n"/>
      <c r="S103" s="579">
        <f>'Exhibit A'!V98</f>
        <v/>
      </c>
      <c r="U103" s="576">
        <f>IF(C104="","",IF(F104=1,"ADP Essential Payroll",IF(N104="Yes","ADP HR Pro",IF(M104="Yes","ADP Complete Payroll and HR Plus",IF(L104="Yes","ADP Enhanced Payroll",IF(K104="Yes","ADP Essential Payroll","ADP Essential Payroll"))))))</f>
        <v/>
      </c>
    </row>
    <row r="104" ht="14.45" customHeight="1">
      <c r="B104" s="73">
        <f>B103+1</f>
        <v/>
      </c>
      <c r="C104" s="221">
        <f>IF('Multi Unit Grid'!C101="","",'Multi Unit Grid'!C101)</f>
        <v/>
      </c>
      <c r="D104" s="223" t="n"/>
      <c r="E104" s="222">
        <f>IFERROR(VLOOKUP(C104,'Multi Unit Grid'!C:D,2,FALSE),"")</f>
        <v/>
      </c>
      <c r="F104" s="75">
        <f>IFERROR(VLOOKUP(C104,'Multi Unit Grid'!C:E,3,FALSE),"")</f>
        <v/>
      </c>
      <c r="G104" s="353">
        <f>'Exhibit A'!Z99*(1-'Product Selections'!$G$13)</f>
        <v/>
      </c>
      <c r="H104" s="237">
        <f>IFERROR(VLOOKUP(C104,'Multi Unit Grid'!C:F,4,FALSE),"")</f>
        <v/>
      </c>
      <c r="I104" s="74">
        <f>IFERROR(VLOOKUP(C104,'Multi Unit Grid'!C:G,5,FALSE),"")</f>
        <v/>
      </c>
      <c r="K104" s="63">
        <f>IF(C104="","",IF($L$11="Management Services","",IF(H104&gt;0,"Yes",IF(L104="Yes","",IF(M104="Yes","","")))))</f>
        <v/>
      </c>
      <c r="L104" s="577" t="n"/>
      <c r="M104" s="577" t="n"/>
      <c r="N104" s="578" t="n"/>
      <c r="O104" s="578" t="n"/>
      <c r="P104" s="63" t="n"/>
      <c r="Q104" s="344" t="n"/>
      <c r="S104" s="579">
        <f>'Exhibit A'!V99</f>
        <v/>
      </c>
      <c r="U104" s="579">
        <f>IF(C105="","",IF(F105=1,"ADP Essential Payroll",IF(N105="Yes","ADP HR Pro",IF(M105="Yes","ADP Complete Payroll and HR Plus",IF(L105="Yes","ADP Enhanced Payroll",IF(K105="Yes","ADP Essential Payroll","ADP Essential Payroll"))))))</f>
        <v/>
      </c>
    </row>
    <row r="105" ht="14.45" customHeight="1">
      <c r="B105" s="249">
        <f>B104+1</f>
        <v/>
      </c>
      <c r="C105" s="250">
        <f>IF('Multi Unit Grid'!C102="","",'Multi Unit Grid'!C102)</f>
        <v/>
      </c>
      <c r="D105" s="251" t="n"/>
      <c r="E105" s="252">
        <f>IFERROR(VLOOKUP(C105,'Multi Unit Grid'!C:D,2,FALSE),"")</f>
        <v/>
      </c>
      <c r="F105" s="253">
        <f>IFERROR(VLOOKUP(C105,'Multi Unit Grid'!C:E,3,FALSE),"")</f>
        <v/>
      </c>
      <c r="G105" s="352">
        <f>'Exhibit A'!Z100*(1-'Product Selections'!$G$13)</f>
        <v/>
      </c>
      <c r="H105" s="317">
        <f>IFERROR(VLOOKUP(C105,'Multi Unit Grid'!C:F,4,FALSE),"")</f>
        <v/>
      </c>
      <c r="I105" s="255">
        <f>IFERROR(VLOOKUP(C105,'Multi Unit Grid'!C:G,5,FALSE),"")</f>
        <v/>
      </c>
      <c r="K105" s="256">
        <f>IF(C105="","",IF($L$11="Management Services","",IF(H105&gt;0,"Yes",IF(L105="Yes","",IF(M105="Yes","","")))))</f>
        <v/>
      </c>
      <c r="L105" s="580" t="n"/>
      <c r="M105" s="580" t="n"/>
      <c r="N105" s="581" t="n"/>
      <c r="O105" s="581" t="n"/>
      <c r="P105" s="256" t="n"/>
      <c r="Q105" s="345" t="n"/>
      <c r="S105" s="579">
        <f>'Exhibit A'!V100</f>
        <v/>
      </c>
      <c r="U105" s="576">
        <f>IF(C106="","",IF(F106=1,"ADP Essential Payroll",IF(N106="Yes","ADP HR Pro",IF(M106="Yes","ADP Complete Payroll and HR Plus",IF(L106="Yes","ADP Enhanced Payroll",IF(K106="Yes","ADP Essential Payroll","ADP Essential Payroll"))))))</f>
        <v/>
      </c>
    </row>
    <row r="106" ht="14.45" customHeight="1">
      <c r="B106" s="73">
        <f>B105+1</f>
        <v/>
      </c>
      <c r="C106" s="221">
        <f>IF('Multi Unit Grid'!C103="","",'Multi Unit Grid'!C103)</f>
        <v/>
      </c>
      <c r="D106" s="223" t="n"/>
      <c r="E106" s="222">
        <f>IFERROR(VLOOKUP(C106,'Multi Unit Grid'!C:D,2,FALSE),"")</f>
        <v/>
      </c>
      <c r="F106" s="75">
        <f>IFERROR(VLOOKUP(C106,'Multi Unit Grid'!C:E,3,FALSE),"")</f>
        <v/>
      </c>
      <c r="G106" s="353">
        <f>'Exhibit A'!Z101*(1-'Product Selections'!$G$13)</f>
        <v/>
      </c>
      <c r="H106" s="237">
        <f>IFERROR(VLOOKUP(C106,'Multi Unit Grid'!C:F,4,FALSE),"")</f>
        <v/>
      </c>
      <c r="I106" s="74">
        <f>IFERROR(VLOOKUP(C106,'Multi Unit Grid'!C:G,5,FALSE),"")</f>
        <v/>
      </c>
      <c r="K106" s="63">
        <f>IF(C106="","",IF($L$11="Management Services","",IF(H106&gt;0,"Yes",IF(L106="Yes","",IF(M106="Yes","","")))))</f>
        <v/>
      </c>
      <c r="L106" s="577" t="n"/>
      <c r="M106" s="577" t="n"/>
      <c r="N106" s="578" t="n"/>
      <c r="O106" s="578" t="n"/>
      <c r="P106" s="63" t="n"/>
      <c r="Q106" s="344" t="n"/>
      <c r="S106" s="579">
        <f>'Exhibit A'!V101</f>
        <v/>
      </c>
      <c r="U106" s="579">
        <f>IF(C107="","",IF(F107=1,"ADP Essential Payroll",IF(N107="Yes","ADP HR Pro",IF(M107="Yes","ADP Complete Payroll and HR Plus",IF(L107="Yes","ADP Enhanced Payroll",IF(K107="Yes","ADP Essential Payroll","ADP Essential Payroll"))))))</f>
        <v/>
      </c>
    </row>
    <row r="107" ht="14.45" customHeight="1">
      <c r="B107" s="249">
        <f>B106+1</f>
        <v/>
      </c>
      <c r="C107" s="250">
        <f>IF('Multi Unit Grid'!C104="","",'Multi Unit Grid'!C104)</f>
        <v/>
      </c>
      <c r="D107" s="251" t="n"/>
      <c r="E107" s="252">
        <f>IFERROR(VLOOKUP(C107,'Multi Unit Grid'!C:D,2,FALSE),"")</f>
        <v/>
      </c>
      <c r="F107" s="253">
        <f>IFERROR(VLOOKUP(C107,'Multi Unit Grid'!C:E,3,FALSE),"")</f>
        <v/>
      </c>
      <c r="G107" s="352">
        <f>'Exhibit A'!Z102*(1-'Product Selections'!$G$13)</f>
        <v/>
      </c>
      <c r="H107" s="317">
        <f>IFERROR(VLOOKUP(C107,'Multi Unit Grid'!C:F,4,FALSE),"")</f>
        <v/>
      </c>
      <c r="I107" s="255">
        <f>IFERROR(VLOOKUP(C107,'Multi Unit Grid'!C:G,5,FALSE),"")</f>
        <v/>
      </c>
      <c r="K107" s="256">
        <f>IF(C107="","",IF($L$11="Management Services","",IF(H107&gt;0,"Yes",IF(L107="Yes","",IF(M107="Yes","","")))))</f>
        <v/>
      </c>
      <c r="L107" s="580" t="n"/>
      <c r="M107" s="580" t="n"/>
      <c r="N107" s="581" t="n"/>
      <c r="O107" s="581" t="n"/>
      <c r="P107" s="256" t="n"/>
      <c r="Q107" s="345" t="n"/>
      <c r="S107" s="579">
        <f>'Exhibit A'!V102</f>
        <v/>
      </c>
      <c r="U107" s="576">
        <f>IF(C108="","",IF(F108=1,"ADP Essential Payroll",IF(N108="Yes","ADP HR Pro",IF(M108="Yes","ADP Complete Payroll and HR Plus",IF(L108="Yes","ADP Enhanced Payroll",IF(K108="Yes","ADP Essential Payroll","ADP Essential Payroll"))))))</f>
        <v/>
      </c>
    </row>
    <row r="108" ht="14.45" customHeight="1">
      <c r="B108" s="73">
        <f>B107+1</f>
        <v/>
      </c>
      <c r="C108" s="221">
        <f>IF('Multi Unit Grid'!C105="","",'Multi Unit Grid'!C105)</f>
        <v/>
      </c>
      <c r="D108" s="223" t="n"/>
      <c r="E108" s="222">
        <f>IFERROR(VLOOKUP(C108,'Multi Unit Grid'!C:D,2,FALSE),"")</f>
        <v/>
      </c>
      <c r="F108" s="75">
        <f>IFERROR(VLOOKUP(C108,'Multi Unit Grid'!C:E,3,FALSE),"")</f>
        <v/>
      </c>
      <c r="G108" s="353">
        <f>'Exhibit A'!Z103*(1-'Product Selections'!$G$13)</f>
        <v/>
      </c>
      <c r="H108" s="237">
        <f>IFERROR(VLOOKUP(C108,'Multi Unit Grid'!C:F,4,FALSE),"")</f>
        <v/>
      </c>
      <c r="I108" s="74">
        <f>IFERROR(VLOOKUP(C108,'Multi Unit Grid'!C:G,5,FALSE),"")</f>
        <v/>
      </c>
      <c r="K108" s="63">
        <f>IF(C108="","",IF($L$11="Management Services","",IF(H108&gt;0,"Yes",IF(L108="Yes","",IF(M108="Yes","","")))))</f>
        <v/>
      </c>
      <c r="L108" s="577" t="n"/>
      <c r="M108" s="577" t="n"/>
      <c r="N108" s="578" t="n"/>
      <c r="O108" s="578" t="n"/>
      <c r="P108" s="63" t="n"/>
      <c r="Q108" s="344" t="n"/>
      <c r="S108" s="579">
        <f>'Exhibit A'!V103</f>
        <v/>
      </c>
      <c r="U108" s="579">
        <f>IF(C109="","",IF(F109=1,"ADP Essential Payroll",IF(N109="Yes","ADP HR Pro",IF(M109="Yes","ADP Complete Payroll and HR Plus",IF(L109="Yes","ADP Enhanced Payroll",IF(K109="Yes","ADP Essential Payroll","ADP Essential Payroll"))))))</f>
        <v/>
      </c>
    </row>
    <row r="109" ht="14.45" customHeight="1">
      <c r="B109" s="249">
        <f>B108+1</f>
        <v/>
      </c>
      <c r="C109" s="250">
        <f>IF('Multi Unit Grid'!C106="","",'Multi Unit Grid'!C106)</f>
        <v/>
      </c>
      <c r="D109" s="251" t="n"/>
      <c r="E109" s="252">
        <f>IFERROR(VLOOKUP(C109,'Multi Unit Grid'!C:D,2,FALSE),"")</f>
        <v/>
      </c>
      <c r="F109" s="253">
        <f>IFERROR(VLOOKUP(C109,'Multi Unit Grid'!C:E,3,FALSE),"")</f>
        <v/>
      </c>
      <c r="G109" s="352">
        <f>'Exhibit A'!Z104*(1-'Product Selections'!$G$13)</f>
        <v/>
      </c>
      <c r="H109" s="317">
        <f>IFERROR(VLOOKUP(C109,'Multi Unit Grid'!C:F,4,FALSE),"")</f>
        <v/>
      </c>
      <c r="I109" s="255">
        <f>IFERROR(VLOOKUP(C109,'Multi Unit Grid'!C:G,5,FALSE),"")</f>
        <v/>
      </c>
      <c r="K109" s="256">
        <f>IF(C109="","",IF($L$11="Management Services","",IF(H109&gt;0,"Yes",IF(L109="Yes","",IF(M109="Yes","","")))))</f>
        <v/>
      </c>
      <c r="L109" s="580" t="n"/>
      <c r="M109" s="580" t="n"/>
      <c r="N109" s="581" t="n"/>
      <c r="O109" s="581" t="n"/>
      <c r="P109" s="256" t="n"/>
      <c r="Q109" s="345" t="n"/>
      <c r="S109" s="579">
        <f>'Exhibit A'!V104</f>
        <v/>
      </c>
      <c r="U109" s="576">
        <f>IF(C110="","",IF(F110=1,"ADP Essential Payroll",IF(N110="Yes","ADP HR Pro",IF(M110="Yes","ADP Complete Payroll and HR Plus",IF(L110="Yes","ADP Enhanced Payroll",IF(K110="Yes","ADP Essential Payroll","ADP Essential Payroll"))))))</f>
        <v/>
      </c>
    </row>
    <row r="110" ht="14.45" customHeight="1">
      <c r="B110" s="73">
        <f>B109+1</f>
        <v/>
      </c>
      <c r="C110" s="221">
        <f>IF('Multi Unit Grid'!C107="","",'Multi Unit Grid'!C107)</f>
        <v/>
      </c>
      <c r="D110" s="223" t="n"/>
      <c r="E110" s="222">
        <f>IFERROR(VLOOKUP(C110,'Multi Unit Grid'!C:D,2,FALSE),"")</f>
        <v/>
      </c>
      <c r="F110" s="75">
        <f>IFERROR(VLOOKUP(C110,'Multi Unit Grid'!C:E,3,FALSE),"")</f>
        <v/>
      </c>
      <c r="G110" s="353">
        <f>'Exhibit A'!Z105*(1-'Product Selections'!$G$13)</f>
        <v/>
      </c>
      <c r="H110" s="237">
        <f>IFERROR(VLOOKUP(C110,'Multi Unit Grid'!C:F,4,FALSE),"")</f>
        <v/>
      </c>
      <c r="I110" s="74">
        <f>IFERROR(VLOOKUP(C110,'Multi Unit Grid'!C:G,5,FALSE),"")</f>
        <v/>
      </c>
      <c r="K110" s="63">
        <f>IF(C110="","",IF($L$11="Management Services","",IF(H110&gt;0,"Yes",IF(L110="Yes","",IF(M110="Yes","","")))))</f>
        <v/>
      </c>
      <c r="L110" s="577" t="n"/>
      <c r="M110" s="577" t="n"/>
      <c r="N110" s="578" t="n"/>
      <c r="O110" s="578" t="n"/>
      <c r="P110" s="63" t="n"/>
      <c r="Q110" s="344" t="n"/>
      <c r="S110" s="579">
        <f>'Exhibit A'!V105</f>
        <v/>
      </c>
      <c r="U110" s="579">
        <f>IF(C111="","",IF(F111=1,"ADP Essential Payroll",IF(N111="Yes","ADP HR Pro",IF(M111="Yes","ADP Complete Payroll and HR Plus",IF(L111="Yes","ADP Enhanced Payroll",IF(K111="Yes","ADP Essential Payroll","ADP Essential Payroll"))))))</f>
        <v/>
      </c>
    </row>
    <row r="111" ht="14.45" customHeight="1">
      <c r="B111" s="249">
        <f>B110+1</f>
        <v/>
      </c>
      <c r="C111" s="250">
        <f>IF('Multi Unit Grid'!C108="","",'Multi Unit Grid'!C108)</f>
        <v/>
      </c>
      <c r="D111" s="251" t="n"/>
      <c r="E111" s="252">
        <f>IFERROR(VLOOKUP(C111,'Multi Unit Grid'!C:D,2,FALSE),"")</f>
        <v/>
      </c>
      <c r="F111" s="253">
        <f>IFERROR(VLOOKUP(C111,'Multi Unit Grid'!C:E,3,FALSE),"")</f>
        <v/>
      </c>
      <c r="G111" s="352">
        <f>'Exhibit A'!Z106*(1-'Product Selections'!$G$13)</f>
        <v/>
      </c>
      <c r="H111" s="317">
        <f>IFERROR(VLOOKUP(C111,'Multi Unit Grid'!C:F,4,FALSE),"")</f>
        <v/>
      </c>
      <c r="I111" s="255">
        <f>IFERROR(VLOOKUP(C111,'Multi Unit Grid'!C:G,5,FALSE),"")</f>
        <v/>
      </c>
      <c r="K111" s="256">
        <f>IF(C111="","",IF($L$11="Management Services","",IF(H111&gt;0,"Yes",IF(L111="Yes","",IF(M111="Yes","","")))))</f>
        <v/>
      </c>
      <c r="L111" s="580" t="n"/>
      <c r="M111" s="580" t="n"/>
      <c r="N111" s="581" t="n"/>
      <c r="O111" s="581" t="n"/>
      <c r="P111" s="256" t="n"/>
      <c r="Q111" s="345" t="n"/>
      <c r="S111" s="579">
        <f>'Exhibit A'!V106</f>
        <v/>
      </c>
      <c r="U111" s="576">
        <f>IF(C112="","",IF(F112=1,"ADP Essential Payroll",IF(N112="Yes","ADP HR Pro",IF(M112="Yes","ADP Complete Payroll and HR Plus",IF(L112="Yes","ADP Enhanced Payroll",IF(K112="Yes","ADP Essential Payroll","ADP Essential Payroll"))))))</f>
        <v/>
      </c>
    </row>
    <row r="112" ht="14.45" customHeight="1">
      <c r="B112" s="73">
        <f>B111+1</f>
        <v/>
      </c>
      <c r="C112" s="221">
        <f>IF('Multi Unit Grid'!C109="","",'Multi Unit Grid'!C109)</f>
        <v/>
      </c>
      <c r="D112" s="223" t="n"/>
      <c r="E112" s="222">
        <f>IFERROR(VLOOKUP(C112,'Multi Unit Grid'!C:D,2,FALSE),"")</f>
        <v/>
      </c>
      <c r="F112" s="75">
        <f>IFERROR(VLOOKUP(C112,'Multi Unit Grid'!C:E,3,FALSE),"")</f>
        <v/>
      </c>
      <c r="G112" s="353">
        <f>'Exhibit A'!Z107*(1-'Product Selections'!$G$13)</f>
        <v/>
      </c>
      <c r="H112" s="237">
        <f>IFERROR(VLOOKUP(C112,'Multi Unit Grid'!C:F,4,FALSE),"")</f>
        <v/>
      </c>
      <c r="I112" s="74">
        <f>IFERROR(VLOOKUP(C112,'Multi Unit Grid'!C:G,5,FALSE),"")</f>
        <v/>
      </c>
      <c r="K112" s="63">
        <f>IF(C112="","",IF($L$11="Management Services","",IF(H112&gt;0,"Yes",IF(L112="Yes","",IF(M112="Yes","","")))))</f>
        <v/>
      </c>
      <c r="L112" s="577" t="n"/>
      <c r="M112" s="577" t="n"/>
      <c r="N112" s="578" t="n"/>
      <c r="O112" s="578" t="n"/>
      <c r="P112" s="63" t="n"/>
      <c r="Q112" s="344" t="n"/>
      <c r="S112" s="579">
        <f>'Exhibit A'!V107</f>
        <v/>
      </c>
      <c r="U112" s="579">
        <f>IF(C113="","",IF(F113=1,"ADP Essential Payroll",IF(N113="Yes","ADP HR Pro",IF(M113="Yes","ADP Complete Payroll and HR Plus",IF(L113="Yes","ADP Enhanced Payroll",IF(K113="Yes","ADP Essential Payroll","ADP Essential Payroll"))))))</f>
        <v/>
      </c>
    </row>
    <row r="113" ht="14.45" customHeight="1">
      <c r="B113" s="249">
        <f>B112+1</f>
        <v/>
      </c>
      <c r="C113" s="250">
        <f>IF('Multi Unit Grid'!C110="","",'Multi Unit Grid'!C110)</f>
        <v/>
      </c>
      <c r="D113" s="251" t="n"/>
      <c r="E113" s="252">
        <f>IFERROR(VLOOKUP(C113,'Multi Unit Grid'!C:D,2,FALSE),"")</f>
        <v/>
      </c>
      <c r="F113" s="253">
        <f>IFERROR(VLOOKUP(C113,'Multi Unit Grid'!C:E,3,FALSE),"")</f>
        <v/>
      </c>
      <c r="G113" s="352">
        <f>'Exhibit A'!Z108*(1-'Product Selections'!$G$13)</f>
        <v/>
      </c>
      <c r="H113" s="317">
        <f>IFERROR(VLOOKUP(C113,'Multi Unit Grid'!C:F,4,FALSE),"")</f>
        <v/>
      </c>
      <c r="I113" s="255">
        <f>IFERROR(VLOOKUP(C113,'Multi Unit Grid'!C:G,5,FALSE),"")</f>
        <v/>
      </c>
      <c r="K113" s="256">
        <f>IF(C113="","",IF($L$11="Management Services","",IF(H113&gt;0,"Yes",IF(L113="Yes","",IF(M113="Yes","","")))))</f>
        <v/>
      </c>
      <c r="L113" s="580" t="n"/>
      <c r="M113" s="580" t="n"/>
      <c r="N113" s="581" t="n"/>
      <c r="O113" s="581" t="n"/>
      <c r="P113" s="256" t="n"/>
      <c r="Q113" s="345" t="n"/>
      <c r="S113" s="579">
        <f>'Exhibit A'!V108</f>
        <v/>
      </c>
      <c r="U113" s="576">
        <f>IF(C114="","",IF(F114=1,"ADP Essential Payroll",IF(N114="Yes","ADP HR Pro",IF(M114="Yes","ADP Complete Payroll and HR Plus",IF(L114="Yes","ADP Enhanced Payroll",IF(K114="Yes","ADP Essential Payroll","ADP Essential Payroll"))))))</f>
        <v/>
      </c>
    </row>
    <row r="114" ht="14.45" customHeight="1">
      <c r="B114" s="73">
        <f>B113+1</f>
        <v/>
      </c>
      <c r="C114" s="221">
        <f>IF('Multi Unit Grid'!C111="","",'Multi Unit Grid'!C111)</f>
        <v/>
      </c>
      <c r="D114" s="223" t="n"/>
      <c r="E114" s="222">
        <f>IFERROR(VLOOKUP(C114,'Multi Unit Grid'!C:D,2,FALSE),"")</f>
        <v/>
      </c>
      <c r="F114" s="75">
        <f>IFERROR(VLOOKUP(C114,'Multi Unit Grid'!C:E,3,FALSE),"")</f>
        <v/>
      </c>
      <c r="G114" s="353">
        <f>'Exhibit A'!Z109*(1-'Product Selections'!$G$13)</f>
        <v/>
      </c>
      <c r="H114" s="237">
        <f>IFERROR(VLOOKUP(C114,'Multi Unit Grid'!C:F,4,FALSE),"")</f>
        <v/>
      </c>
      <c r="I114" s="74">
        <f>IFERROR(VLOOKUP(C114,'Multi Unit Grid'!C:G,5,FALSE),"")</f>
        <v/>
      </c>
      <c r="K114" s="63">
        <f>IF(C114="","",IF($L$11="Management Services","",IF(H114&gt;0,"Yes",IF(L114="Yes","",IF(M114="Yes","","")))))</f>
        <v/>
      </c>
      <c r="L114" s="577" t="n"/>
      <c r="M114" s="577" t="n"/>
      <c r="N114" s="578" t="n"/>
      <c r="O114" s="578" t="n"/>
      <c r="P114" s="63" t="n"/>
      <c r="Q114" s="344" t="n"/>
      <c r="S114" s="579">
        <f>'Exhibit A'!V109</f>
        <v/>
      </c>
      <c r="U114" s="579">
        <f>IF(C115="","",IF(F115=1,"ADP Essential Payroll",IF(N115="Yes","ADP HR Pro",IF(M115="Yes","ADP Complete Payroll and HR Plus",IF(L115="Yes","ADP Enhanced Payroll",IF(K115="Yes","ADP Essential Payroll","ADP Essential Payroll"))))))</f>
        <v/>
      </c>
    </row>
    <row r="115" ht="14.45" customHeight="1">
      <c r="B115" s="249">
        <f>B114+1</f>
        <v/>
      </c>
      <c r="C115" s="250">
        <f>IF('Multi Unit Grid'!C112="","",'Multi Unit Grid'!C112)</f>
        <v/>
      </c>
      <c r="D115" s="251" t="n"/>
      <c r="E115" s="252">
        <f>IFERROR(VLOOKUP(C115,'Multi Unit Grid'!C:D,2,FALSE),"")</f>
        <v/>
      </c>
      <c r="F115" s="253">
        <f>IFERROR(VLOOKUP(C115,'Multi Unit Grid'!C:E,3,FALSE),"")</f>
        <v/>
      </c>
      <c r="G115" s="352">
        <f>'Exhibit A'!Z110*(1-'Product Selections'!$G$13)</f>
        <v/>
      </c>
      <c r="H115" s="317">
        <f>IFERROR(VLOOKUP(C115,'Multi Unit Grid'!C:F,4,FALSE),"")</f>
        <v/>
      </c>
      <c r="I115" s="255">
        <f>IFERROR(VLOOKUP(C115,'Multi Unit Grid'!C:G,5,FALSE),"")</f>
        <v/>
      </c>
      <c r="K115" s="256">
        <f>IF(C115="","",IF($L$11="Management Services","",IF(H115&gt;0,"Yes",IF(L115="Yes","",IF(M115="Yes","","")))))</f>
        <v/>
      </c>
      <c r="L115" s="580" t="n"/>
      <c r="M115" s="580" t="n"/>
      <c r="N115" s="581" t="n"/>
      <c r="O115" s="581" t="n"/>
      <c r="P115" s="256" t="n"/>
      <c r="Q115" s="345" t="n"/>
      <c r="S115" s="579">
        <f>'Exhibit A'!V110</f>
        <v/>
      </c>
      <c r="U115" s="576">
        <f>IF(C116="","",IF(F116=1,"ADP Essential Payroll",IF(N116="Yes","ADP HR Pro",IF(M116="Yes","ADP Complete Payroll and HR Plus",IF(L116="Yes","ADP Enhanced Payroll",IF(K116="Yes","ADP Essential Payroll","ADP Essential Payroll"))))))</f>
        <v/>
      </c>
    </row>
    <row r="116" ht="14.45" customHeight="1">
      <c r="B116" s="73">
        <f>B115+1</f>
        <v/>
      </c>
      <c r="C116" s="221">
        <f>IF('Multi Unit Grid'!C113="","",'Multi Unit Grid'!C113)</f>
        <v/>
      </c>
      <c r="D116" s="223" t="n"/>
      <c r="E116" s="222">
        <f>IFERROR(VLOOKUP(C116,'Multi Unit Grid'!C:D,2,FALSE),"")</f>
        <v/>
      </c>
      <c r="F116" s="75">
        <f>IFERROR(VLOOKUP(C116,'Multi Unit Grid'!C:E,3,FALSE),"")</f>
        <v/>
      </c>
      <c r="G116" s="353">
        <f>'Exhibit A'!Z111*(1-'Product Selections'!$G$13)</f>
        <v/>
      </c>
      <c r="H116" s="237">
        <f>IFERROR(VLOOKUP(C116,'Multi Unit Grid'!C:F,4,FALSE),"")</f>
        <v/>
      </c>
      <c r="I116" s="74">
        <f>IFERROR(VLOOKUP(C116,'Multi Unit Grid'!C:G,5,FALSE),"")</f>
        <v/>
      </c>
      <c r="K116" s="63">
        <f>IF(C116="","",IF($L$11="Management Services","",IF(H116&gt;0,"Yes",IF(L116="Yes","",IF(M116="Yes","","")))))</f>
        <v/>
      </c>
      <c r="L116" s="577" t="n"/>
      <c r="M116" s="577" t="n"/>
      <c r="N116" s="578" t="n"/>
      <c r="O116" s="578" t="n"/>
      <c r="P116" s="63" t="n"/>
      <c r="Q116" s="344" t="n"/>
      <c r="S116" s="579">
        <f>'Exhibit A'!V111</f>
        <v/>
      </c>
      <c r="U116" s="579">
        <f>IF(C117="","",IF(F117=1,"ADP Essential Payroll",IF(N117="Yes","ADP HR Pro",IF(M117="Yes","ADP Complete Payroll and HR Plus",IF(L117="Yes","ADP Enhanced Payroll",IF(K117="Yes","ADP Essential Payroll","ADP Essential Payroll"))))))</f>
        <v/>
      </c>
    </row>
    <row r="117" ht="14.45" customHeight="1">
      <c r="B117" s="249">
        <f>B116+1</f>
        <v/>
      </c>
      <c r="C117" s="250">
        <f>IF('Multi Unit Grid'!C114="","",'Multi Unit Grid'!C114)</f>
        <v/>
      </c>
      <c r="D117" s="251" t="n"/>
      <c r="E117" s="252">
        <f>IFERROR(VLOOKUP(C117,'Multi Unit Grid'!C:D,2,FALSE),"")</f>
        <v/>
      </c>
      <c r="F117" s="253">
        <f>IFERROR(VLOOKUP(C117,'Multi Unit Grid'!C:E,3,FALSE),"")</f>
        <v/>
      </c>
      <c r="G117" s="352">
        <f>'Exhibit A'!Z112*(1-'Product Selections'!$G$13)</f>
        <v/>
      </c>
      <c r="H117" s="317">
        <f>IFERROR(VLOOKUP(C117,'Multi Unit Grid'!C:F,4,FALSE),"")</f>
        <v/>
      </c>
      <c r="I117" s="255">
        <f>IFERROR(VLOOKUP(C117,'Multi Unit Grid'!C:G,5,FALSE),"")</f>
        <v/>
      </c>
      <c r="K117" s="256">
        <f>IF(C117="","",IF($L$11="Management Services","",IF(H117&gt;0,"Yes",IF(L117="Yes","",IF(M117="Yes","","")))))</f>
        <v/>
      </c>
      <c r="L117" s="580" t="n"/>
      <c r="M117" s="580" t="n"/>
      <c r="N117" s="581" t="n"/>
      <c r="O117" s="581" t="n"/>
      <c r="P117" s="256" t="n"/>
      <c r="Q117" s="345" t="n"/>
      <c r="S117" s="579">
        <f>'Exhibit A'!V112</f>
        <v/>
      </c>
      <c r="U117" s="576">
        <f>IF(C118="","",IF(F118=1,"ADP Essential Payroll",IF(N118="Yes","ADP HR Pro",IF(M118="Yes","ADP Complete Payroll and HR Plus",IF(L118="Yes","ADP Enhanced Payroll",IF(K118="Yes","ADP Essential Payroll","ADP Essential Payroll"))))))</f>
        <v/>
      </c>
    </row>
    <row r="118" ht="14.45" customHeight="1">
      <c r="B118" s="73">
        <f>B117+1</f>
        <v/>
      </c>
      <c r="C118" s="221">
        <f>IF('Multi Unit Grid'!C115="","",'Multi Unit Grid'!C115)</f>
        <v/>
      </c>
      <c r="D118" s="223" t="n"/>
      <c r="E118" s="222">
        <f>IFERROR(VLOOKUP(C118,'Multi Unit Grid'!C:D,2,FALSE),"")</f>
        <v/>
      </c>
      <c r="F118" s="75">
        <f>IFERROR(VLOOKUP(C118,'Multi Unit Grid'!C:E,3,FALSE),"")</f>
        <v/>
      </c>
      <c r="G118" s="353">
        <f>'Exhibit A'!Z113*(1-'Product Selections'!$G$13)</f>
        <v/>
      </c>
      <c r="H118" s="237">
        <f>IFERROR(VLOOKUP(C118,'Multi Unit Grid'!C:F,4,FALSE),"")</f>
        <v/>
      </c>
      <c r="I118" s="74">
        <f>IFERROR(VLOOKUP(C118,'Multi Unit Grid'!C:G,5,FALSE),"")</f>
        <v/>
      </c>
      <c r="K118" s="63">
        <f>IF(C118="","",IF($L$11="Management Services","",IF(H118&gt;0,"Yes",IF(L118="Yes","",IF(M118="Yes","","")))))</f>
        <v/>
      </c>
      <c r="L118" s="577" t="n"/>
      <c r="M118" s="577" t="n"/>
      <c r="N118" s="578" t="n"/>
      <c r="O118" s="578" t="n"/>
      <c r="P118" s="63" t="n"/>
      <c r="Q118" s="344" t="n"/>
      <c r="S118" s="579">
        <f>'Exhibit A'!V113</f>
        <v/>
      </c>
      <c r="U118" s="579">
        <f>IF(C119="","",IF(F119=1,"ADP Essential Payroll",IF(N119="Yes","ADP HR Pro",IF(M119="Yes","ADP Complete Payroll and HR Plus",IF(L119="Yes","ADP Enhanced Payroll",IF(K119="Yes","ADP Essential Payroll","ADP Essential Payroll"))))))</f>
        <v/>
      </c>
    </row>
    <row r="119" ht="14.45" customHeight="1">
      <c r="B119" s="249">
        <f>B118+1</f>
        <v/>
      </c>
      <c r="C119" s="250">
        <f>IF('Multi Unit Grid'!C116="","",'Multi Unit Grid'!C116)</f>
        <v/>
      </c>
      <c r="D119" s="251" t="n"/>
      <c r="E119" s="252">
        <f>IFERROR(VLOOKUP(C119,'Multi Unit Grid'!C:D,2,FALSE),"")</f>
        <v/>
      </c>
      <c r="F119" s="253">
        <f>IFERROR(VLOOKUP(C119,'Multi Unit Grid'!C:E,3,FALSE),"")</f>
        <v/>
      </c>
      <c r="G119" s="352">
        <f>'Exhibit A'!Z114*(1-'Product Selections'!$G$13)</f>
        <v/>
      </c>
      <c r="H119" s="317">
        <f>IFERROR(VLOOKUP(C119,'Multi Unit Grid'!C:F,4,FALSE),"")</f>
        <v/>
      </c>
      <c r="I119" s="255">
        <f>IFERROR(VLOOKUP(C119,'Multi Unit Grid'!C:G,5,FALSE),"")</f>
        <v/>
      </c>
      <c r="K119" s="256">
        <f>IF(C119="","",IF($L$11="Management Services","",IF(H119&gt;0,"Yes",IF(L119="Yes","",IF(M119="Yes","","")))))</f>
        <v/>
      </c>
      <c r="L119" s="580" t="n"/>
      <c r="M119" s="580" t="n"/>
      <c r="N119" s="581" t="n"/>
      <c r="O119" s="581" t="n"/>
      <c r="P119" s="256" t="n"/>
      <c r="Q119" s="345" t="n"/>
      <c r="S119" s="579">
        <f>'Exhibit A'!V114</f>
        <v/>
      </c>
      <c r="U119" s="576">
        <f>IF(C120="","",IF(F120=1,"ADP Essential Payroll",IF(N120="Yes","ADP HR Pro",IF(M120="Yes","ADP Complete Payroll and HR Plus",IF(L120="Yes","ADP Enhanced Payroll",IF(K120="Yes","ADP Essential Payroll","ADP Essential Payroll"))))))</f>
        <v/>
      </c>
    </row>
    <row r="120" ht="14.45" customHeight="1">
      <c r="B120" s="73">
        <f>B119+1</f>
        <v/>
      </c>
      <c r="C120" s="221">
        <f>IF('Multi Unit Grid'!C117="","",'Multi Unit Grid'!C117)</f>
        <v/>
      </c>
      <c r="D120" s="223" t="n"/>
      <c r="E120" s="222">
        <f>IFERROR(VLOOKUP(C120,'Multi Unit Grid'!C:D,2,FALSE),"")</f>
        <v/>
      </c>
      <c r="F120" s="75">
        <f>IFERROR(VLOOKUP(C120,'Multi Unit Grid'!C:E,3,FALSE),"")</f>
        <v/>
      </c>
      <c r="G120" s="353">
        <f>'Exhibit A'!Z115*(1-'Product Selections'!$G$13)</f>
        <v/>
      </c>
      <c r="H120" s="237">
        <f>IFERROR(VLOOKUP(C120,'Multi Unit Grid'!C:F,4,FALSE),"")</f>
        <v/>
      </c>
      <c r="I120" s="74">
        <f>IFERROR(VLOOKUP(C120,'Multi Unit Grid'!C:G,5,FALSE),"")</f>
        <v/>
      </c>
      <c r="K120" s="63">
        <f>IF(C120="","",IF($L$11="Management Services","",IF(H120&gt;0,"Yes",IF(L120="Yes","",IF(M120="Yes","","")))))</f>
        <v/>
      </c>
      <c r="L120" s="577" t="n"/>
      <c r="M120" s="577" t="n"/>
      <c r="N120" s="578" t="n"/>
      <c r="O120" s="578" t="n"/>
      <c r="P120" s="63" t="n"/>
      <c r="Q120" s="344" t="n"/>
      <c r="S120" s="579">
        <f>'Exhibit A'!V115</f>
        <v/>
      </c>
      <c r="U120" s="579">
        <f>IF(C121="","",IF(F121=1,"ADP Essential Payroll",IF(N121="Yes","ADP HR Pro",IF(M121="Yes","ADP Complete Payroll and HR Plus",IF(L121="Yes","ADP Enhanced Payroll",IF(K121="Yes","ADP Essential Payroll","ADP Essential Payroll"))))))</f>
        <v/>
      </c>
    </row>
    <row r="121" ht="14.45" customHeight="1">
      <c r="B121" s="249">
        <f>B120+1</f>
        <v/>
      </c>
      <c r="C121" s="250">
        <f>IF('Multi Unit Grid'!C118="","",'Multi Unit Grid'!C118)</f>
        <v/>
      </c>
      <c r="D121" s="251" t="n"/>
      <c r="E121" s="252">
        <f>IFERROR(VLOOKUP(C121,'Multi Unit Grid'!C:D,2,FALSE),"")</f>
        <v/>
      </c>
      <c r="F121" s="253">
        <f>IFERROR(VLOOKUP(C121,'Multi Unit Grid'!C:E,3,FALSE),"")</f>
        <v/>
      </c>
      <c r="G121" s="352">
        <f>'Exhibit A'!Z116*(1-'Product Selections'!$G$13)</f>
        <v/>
      </c>
      <c r="H121" s="317">
        <f>IFERROR(VLOOKUP(C121,'Multi Unit Grid'!C:F,4,FALSE),"")</f>
        <v/>
      </c>
      <c r="I121" s="255">
        <f>IFERROR(VLOOKUP(C121,'Multi Unit Grid'!C:G,5,FALSE),"")</f>
        <v/>
      </c>
      <c r="K121" s="256">
        <f>IF(C121="","",IF($L$11="Management Services","",IF(H121&gt;0,"Yes",IF(L121="Yes","",IF(M121="Yes","","")))))</f>
        <v/>
      </c>
      <c r="L121" s="580" t="n"/>
      <c r="M121" s="580" t="n"/>
      <c r="N121" s="581" t="n"/>
      <c r="O121" s="581" t="n"/>
      <c r="P121" s="256" t="n"/>
      <c r="Q121" s="345" t="n"/>
      <c r="S121" s="579">
        <f>'Exhibit A'!V116</f>
        <v/>
      </c>
      <c r="U121" s="576">
        <f>IF(C122="","",IF(F122=1,"ADP Essential Payroll",IF(N122="Yes","ADP HR Pro",IF(M122="Yes","ADP Complete Payroll and HR Plus",IF(L122="Yes","ADP Enhanced Payroll",IF(K122="Yes","ADP Essential Payroll","ADP Essential Payroll"))))))</f>
        <v/>
      </c>
    </row>
    <row r="122" ht="14.45" customHeight="1">
      <c r="B122" s="73">
        <f>B121+1</f>
        <v/>
      </c>
      <c r="C122" s="221">
        <f>IF('Multi Unit Grid'!C119="","",'Multi Unit Grid'!C119)</f>
        <v/>
      </c>
      <c r="D122" s="223" t="n"/>
      <c r="E122" s="222">
        <f>IFERROR(VLOOKUP(C122,'Multi Unit Grid'!C:D,2,FALSE),"")</f>
        <v/>
      </c>
      <c r="F122" s="75">
        <f>IFERROR(VLOOKUP(C122,'Multi Unit Grid'!C:E,3,FALSE),"")</f>
        <v/>
      </c>
      <c r="G122" s="353">
        <f>'Exhibit A'!Z117*(1-'Product Selections'!$G$13)</f>
        <v/>
      </c>
      <c r="H122" s="237">
        <f>IFERROR(VLOOKUP(C122,'Multi Unit Grid'!C:F,4,FALSE),"")</f>
        <v/>
      </c>
      <c r="I122" s="74">
        <f>IFERROR(VLOOKUP(C122,'Multi Unit Grid'!C:G,5,FALSE),"")</f>
        <v/>
      </c>
      <c r="K122" s="63">
        <f>IF(C122="","",IF($L$11="Management Services","",IF(H122&gt;0,"Yes",IF(L122="Yes","",IF(M122="Yes","","")))))</f>
        <v/>
      </c>
      <c r="L122" s="577" t="n"/>
      <c r="M122" s="577" t="n"/>
      <c r="N122" s="578" t="n"/>
      <c r="O122" s="578" t="n"/>
      <c r="P122" s="63" t="n"/>
      <c r="Q122" s="344" t="n"/>
      <c r="S122" s="579">
        <f>'Exhibit A'!V117</f>
        <v/>
      </c>
      <c r="U122" s="579">
        <f>IF(C123="","",IF(F123=1,"ADP Essential Payroll",IF(N123="Yes","ADP HR Pro",IF(M123="Yes","ADP Complete Payroll and HR Plus",IF(L123="Yes","ADP Enhanced Payroll",IF(K123="Yes","ADP Essential Payroll","ADP Essential Payroll"))))))</f>
        <v/>
      </c>
    </row>
    <row r="123" ht="14.45" customHeight="1">
      <c r="B123" s="249">
        <f>B122+1</f>
        <v/>
      </c>
      <c r="C123" s="250">
        <f>IF('Multi Unit Grid'!C120="","",'Multi Unit Grid'!C120)</f>
        <v/>
      </c>
      <c r="D123" s="251" t="n"/>
      <c r="E123" s="252">
        <f>IFERROR(VLOOKUP(C123,'Multi Unit Grid'!C:D,2,FALSE),"")</f>
        <v/>
      </c>
      <c r="F123" s="253">
        <f>IFERROR(VLOOKUP(C123,'Multi Unit Grid'!C:E,3,FALSE),"")</f>
        <v/>
      </c>
      <c r="G123" s="352">
        <f>'Exhibit A'!Z118*(1-'Product Selections'!$G$13)</f>
        <v/>
      </c>
      <c r="H123" s="317">
        <f>IFERROR(VLOOKUP(C123,'Multi Unit Grid'!C:F,4,FALSE),"")</f>
        <v/>
      </c>
      <c r="I123" s="255">
        <f>IFERROR(VLOOKUP(C123,'Multi Unit Grid'!C:G,5,FALSE),"")</f>
        <v/>
      </c>
      <c r="K123" s="256">
        <f>IF(C123="","",IF($L$11="Management Services","",IF(H123&gt;0,"Yes",IF(L123="Yes","",IF(M123="Yes","","")))))</f>
        <v/>
      </c>
      <c r="L123" s="580" t="n"/>
      <c r="M123" s="580" t="n"/>
      <c r="N123" s="581" t="n"/>
      <c r="O123" s="581" t="n"/>
      <c r="P123" s="256" t="n"/>
      <c r="Q123" s="345" t="n"/>
      <c r="S123" s="579">
        <f>'Exhibit A'!V118</f>
        <v/>
      </c>
      <c r="U123" s="576">
        <f>IF(C124="","",IF(F124=1,"ADP Essential Payroll",IF(N124="Yes","ADP HR Pro",IF(M124="Yes","ADP Complete Payroll and HR Plus",IF(L124="Yes","ADP Enhanced Payroll",IF(K124="Yes","ADP Essential Payroll","ADP Essential Payroll"))))))</f>
        <v/>
      </c>
    </row>
    <row r="124" ht="14.45" customHeight="1">
      <c r="B124" s="73">
        <f>B123+1</f>
        <v/>
      </c>
      <c r="C124" s="221">
        <f>IF('Multi Unit Grid'!C121="","",'Multi Unit Grid'!C121)</f>
        <v/>
      </c>
      <c r="D124" s="223" t="n"/>
      <c r="E124" s="222">
        <f>IFERROR(VLOOKUP(C124,'Multi Unit Grid'!C:D,2,FALSE),"")</f>
        <v/>
      </c>
      <c r="F124" s="75">
        <f>IFERROR(VLOOKUP(C124,'Multi Unit Grid'!C:E,3,FALSE),"")</f>
        <v/>
      </c>
      <c r="G124" s="353">
        <f>'Exhibit A'!Z119*(1-'Product Selections'!$G$13)</f>
        <v/>
      </c>
      <c r="H124" s="237">
        <f>IFERROR(VLOOKUP(C124,'Multi Unit Grid'!C:F,4,FALSE),"")</f>
        <v/>
      </c>
      <c r="I124" s="74">
        <f>IFERROR(VLOOKUP(C124,'Multi Unit Grid'!C:G,5,FALSE),"")</f>
        <v/>
      </c>
      <c r="K124" s="63">
        <f>IF(C124="","",IF($L$11="Management Services","",IF(H124&gt;0,"Yes",IF(L124="Yes","",IF(M124="Yes","","")))))</f>
        <v/>
      </c>
      <c r="L124" s="577" t="n"/>
      <c r="M124" s="577" t="n"/>
      <c r="N124" s="578" t="n"/>
      <c r="O124" s="578" t="n"/>
      <c r="P124" s="63" t="n"/>
      <c r="Q124" s="344" t="n"/>
      <c r="S124" s="579">
        <f>'Exhibit A'!V119</f>
        <v/>
      </c>
      <c r="U124" s="579">
        <f>IF(C125="","",IF(F125=1,"ADP Essential Payroll",IF(N125="Yes","ADP HR Pro",IF(M125="Yes","ADP Complete Payroll and HR Plus",IF(L125="Yes","ADP Enhanced Payroll",IF(K125="Yes","ADP Essential Payroll","ADP Essential Payroll"))))))</f>
        <v/>
      </c>
    </row>
    <row r="125" ht="14.45" customHeight="1">
      <c r="B125" s="249">
        <f>B124+1</f>
        <v/>
      </c>
      <c r="C125" s="250">
        <f>IF('Multi Unit Grid'!C122="","",'Multi Unit Grid'!C122)</f>
        <v/>
      </c>
      <c r="D125" s="251" t="n"/>
      <c r="E125" s="252">
        <f>IFERROR(VLOOKUP(C125,'Multi Unit Grid'!C:D,2,FALSE),"")</f>
        <v/>
      </c>
      <c r="F125" s="253">
        <f>IFERROR(VLOOKUP(C125,'Multi Unit Grid'!C:E,3,FALSE),"")</f>
        <v/>
      </c>
      <c r="G125" s="352">
        <f>'Exhibit A'!Z120*(1-'Product Selections'!$G$13)</f>
        <v/>
      </c>
      <c r="H125" s="317">
        <f>IFERROR(VLOOKUP(C125,'Multi Unit Grid'!C:F,4,FALSE),"")</f>
        <v/>
      </c>
      <c r="I125" s="255">
        <f>IFERROR(VLOOKUP(C125,'Multi Unit Grid'!C:G,5,FALSE),"")</f>
        <v/>
      </c>
      <c r="K125" s="256">
        <f>IF(C125="","",IF($L$11="Management Services","",IF(H125&gt;0,"Yes",IF(L125="Yes","",IF(M125="Yes","","")))))</f>
        <v/>
      </c>
      <c r="L125" s="580" t="n"/>
      <c r="M125" s="580" t="n"/>
      <c r="N125" s="581" t="n"/>
      <c r="O125" s="581" t="n"/>
      <c r="P125" s="256" t="n"/>
      <c r="Q125" s="345" t="n"/>
      <c r="S125" s="579">
        <f>'Exhibit A'!V120</f>
        <v/>
      </c>
      <c r="U125" s="576">
        <f>IF(C126="","",IF(F126=1,"ADP Essential Payroll",IF(N126="Yes","ADP HR Pro",IF(M126="Yes","ADP Complete Payroll and HR Plus",IF(L126="Yes","ADP Enhanced Payroll",IF(K126="Yes","ADP Essential Payroll","ADP Essential Payroll"))))))</f>
        <v/>
      </c>
    </row>
    <row r="126" ht="14.45" customHeight="1">
      <c r="B126" s="73">
        <f>B125+1</f>
        <v/>
      </c>
      <c r="C126" s="221">
        <f>IF('Multi Unit Grid'!C123="","",'Multi Unit Grid'!C123)</f>
        <v/>
      </c>
      <c r="D126" s="223" t="n"/>
      <c r="E126" s="222">
        <f>IFERROR(VLOOKUP(C126,'Multi Unit Grid'!C:D,2,FALSE),"")</f>
        <v/>
      </c>
      <c r="F126" s="75">
        <f>IFERROR(VLOOKUP(C126,'Multi Unit Grid'!C:E,3,FALSE),"")</f>
        <v/>
      </c>
      <c r="G126" s="353">
        <f>'Exhibit A'!Z121*(1-'Product Selections'!$G$13)</f>
        <v/>
      </c>
      <c r="H126" s="237">
        <f>IFERROR(VLOOKUP(C126,'Multi Unit Grid'!C:F,4,FALSE),"")</f>
        <v/>
      </c>
      <c r="I126" s="74">
        <f>IFERROR(VLOOKUP(C126,'Multi Unit Grid'!C:G,5,FALSE),"")</f>
        <v/>
      </c>
      <c r="K126" s="63">
        <f>IF(C126="","",IF($L$11="Management Services","",IF(H126&gt;0,"Yes",IF(L126="Yes","",IF(M126="Yes","","")))))</f>
        <v/>
      </c>
      <c r="L126" s="577" t="n"/>
      <c r="M126" s="577" t="n"/>
      <c r="N126" s="578" t="n"/>
      <c r="O126" s="578" t="n"/>
      <c r="P126" s="63" t="n"/>
      <c r="Q126" s="344" t="n"/>
      <c r="S126" s="579">
        <f>'Exhibit A'!V121</f>
        <v/>
      </c>
      <c r="U126" s="579">
        <f>IF(C127="","",IF(F127=1,"ADP Essential Payroll",IF(N127="Yes","ADP HR Pro",IF(M127="Yes","ADP Complete Payroll and HR Plus",IF(L127="Yes","ADP Enhanced Payroll",IF(K127="Yes","ADP Essential Payroll","ADP Essential Payroll"))))))</f>
        <v/>
      </c>
    </row>
    <row r="127" ht="14.45" customHeight="1">
      <c r="B127" s="249">
        <f>B126+1</f>
        <v/>
      </c>
      <c r="C127" s="250">
        <f>IF('Multi Unit Grid'!C124="","",'Multi Unit Grid'!C124)</f>
        <v/>
      </c>
      <c r="D127" s="251" t="n"/>
      <c r="E127" s="252">
        <f>IFERROR(VLOOKUP(C127,'Multi Unit Grid'!C:D,2,FALSE),"")</f>
        <v/>
      </c>
      <c r="F127" s="253">
        <f>IFERROR(VLOOKUP(C127,'Multi Unit Grid'!C:E,3,FALSE),"")</f>
        <v/>
      </c>
      <c r="G127" s="352">
        <f>'Exhibit A'!Z122*(1-'Product Selections'!$G$13)</f>
        <v/>
      </c>
      <c r="H127" s="317">
        <f>IFERROR(VLOOKUP(C127,'Multi Unit Grid'!C:F,4,FALSE),"")</f>
        <v/>
      </c>
      <c r="I127" s="255">
        <f>IFERROR(VLOOKUP(C127,'Multi Unit Grid'!C:G,5,FALSE),"")</f>
        <v/>
      </c>
      <c r="K127" s="256">
        <f>IF(C127="","",IF($L$11="Management Services","",IF(H127&gt;0,"Yes",IF(L127="Yes","",IF(M127="Yes","","")))))</f>
        <v/>
      </c>
      <c r="L127" s="580" t="n"/>
      <c r="M127" s="580" t="n"/>
      <c r="N127" s="581" t="n"/>
      <c r="O127" s="581" t="n"/>
      <c r="P127" s="256" t="n"/>
      <c r="Q127" s="345" t="n"/>
      <c r="S127" s="579">
        <f>'Exhibit A'!V122</f>
        <v/>
      </c>
      <c r="U127" s="576">
        <f>IF(C128="","",IF(F128=1,"ADP Essential Payroll",IF(N128="Yes","ADP HR Pro",IF(M128="Yes","ADP Complete Payroll and HR Plus",IF(L128="Yes","ADP Enhanced Payroll",IF(K128="Yes","ADP Essential Payroll","ADP Essential Payroll"))))))</f>
        <v/>
      </c>
    </row>
    <row r="128" ht="14.45" customHeight="1">
      <c r="B128" s="73">
        <f>B127+1</f>
        <v/>
      </c>
      <c r="C128" s="221">
        <f>IF('Multi Unit Grid'!C125="","",'Multi Unit Grid'!C125)</f>
        <v/>
      </c>
      <c r="D128" s="223" t="n"/>
      <c r="E128" s="222">
        <f>IFERROR(VLOOKUP(C128,'Multi Unit Grid'!C:D,2,FALSE),"")</f>
        <v/>
      </c>
      <c r="F128" s="75">
        <f>IFERROR(VLOOKUP(C128,'Multi Unit Grid'!C:E,3,FALSE),"")</f>
        <v/>
      </c>
      <c r="G128" s="353">
        <f>'Exhibit A'!Z123*(1-'Product Selections'!$G$13)</f>
        <v/>
      </c>
      <c r="H128" s="237">
        <f>IFERROR(VLOOKUP(C128,'Multi Unit Grid'!C:F,4,FALSE),"")</f>
        <v/>
      </c>
      <c r="I128" s="74">
        <f>IFERROR(VLOOKUP(C128,'Multi Unit Grid'!C:G,5,FALSE),"")</f>
        <v/>
      </c>
      <c r="K128" s="63">
        <f>IF(C128="","",IF($L$11="Management Services","",IF(H128&gt;0,"Yes",IF(L128="Yes","",IF(M128="Yes","","")))))</f>
        <v/>
      </c>
      <c r="L128" s="577" t="n"/>
      <c r="M128" s="577" t="n"/>
      <c r="N128" s="578" t="n"/>
      <c r="O128" s="578" t="n"/>
      <c r="P128" s="63" t="n"/>
      <c r="Q128" s="344" t="n"/>
      <c r="S128" s="579">
        <f>'Exhibit A'!V123</f>
        <v/>
      </c>
      <c r="U128" s="579">
        <f>IF(C129="","",IF(F129=1,"ADP Essential Payroll",IF(N129="Yes","ADP HR Pro",IF(M129="Yes","ADP Complete Payroll and HR Plus",IF(L129="Yes","ADP Enhanced Payroll",IF(K129="Yes","ADP Essential Payroll","ADP Essential Payroll"))))))</f>
        <v/>
      </c>
    </row>
    <row r="129" ht="14.45" customHeight="1">
      <c r="B129" s="249">
        <f>B128+1</f>
        <v/>
      </c>
      <c r="C129" s="250">
        <f>IF('Multi Unit Grid'!C126="","",'Multi Unit Grid'!C126)</f>
        <v/>
      </c>
      <c r="D129" s="251" t="n"/>
      <c r="E129" s="252">
        <f>IFERROR(VLOOKUP(C129,'Multi Unit Grid'!C:D,2,FALSE),"")</f>
        <v/>
      </c>
      <c r="F129" s="253">
        <f>IFERROR(VLOOKUP(C129,'Multi Unit Grid'!C:E,3,FALSE),"")</f>
        <v/>
      </c>
      <c r="G129" s="352">
        <f>'Exhibit A'!Z124*(1-'Product Selections'!$G$13)</f>
        <v/>
      </c>
      <c r="H129" s="317">
        <f>IFERROR(VLOOKUP(C129,'Multi Unit Grid'!C:F,4,FALSE),"")</f>
        <v/>
      </c>
      <c r="I129" s="255">
        <f>IFERROR(VLOOKUP(C129,'Multi Unit Grid'!C:G,5,FALSE),"")</f>
        <v/>
      </c>
      <c r="K129" s="256">
        <f>IF(C129="","",IF($L$11="Management Services","",IF(H129&gt;0,"Yes",IF(L129="Yes","",IF(M129="Yes","","")))))</f>
        <v/>
      </c>
      <c r="L129" s="580" t="n"/>
      <c r="M129" s="580" t="n"/>
      <c r="N129" s="581" t="n"/>
      <c r="O129" s="581" t="n"/>
      <c r="P129" s="256" t="n"/>
      <c r="Q129" s="345" t="n"/>
      <c r="S129" s="579">
        <f>'Exhibit A'!V124</f>
        <v/>
      </c>
      <c r="U129" s="576">
        <f>IF(C130="","",IF(F130=1,"ADP Essential Payroll",IF(N130="Yes","ADP HR Pro",IF(M130="Yes","ADP Complete Payroll and HR Plus",IF(L130="Yes","ADP Enhanced Payroll",IF(K130="Yes","ADP Essential Payroll","ADP Essential Payroll"))))))</f>
        <v/>
      </c>
    </row>
    <row r="130" ht="14.45" customHeight="1">
      <c r="B130" s="73">
        <f>B129+1</f>
        <v/>
      </c>
      <c r="C130" s="221">
        <f>IF('Multi Unit Grid'!C127="","",'Multi Unit Grid'!C127)</f>
        <v/>
      </c>
      <c r="D130" s="223" t="n"/>
      <c r="E130" s="222">
        <f>IFERROR(VLOOKUP(C130,'Multi Unit Grid'!C:D,2,FALSE),"")</f>
        <v/>
      </c>
      <c r="F130" s="75">
        <f>IFERROR(VLOOKUP(C130,'Multi Unit Grid'!C:E,3,FALSE),"")</f>
        <v/>
      </c>
      <c r="G130" s="353">
        <f>'Exhibit A'!Z125*(1-'Product Selections'!$G$13)</f>
        <v/>
      </c>
      <c r="H130" s="237">
        <f>IFERROR(VLOOKUP(C130,'Multi Unit Grid'!C:F,4,FALSE),"")</f>
        <v/>
      </c>
      <c r="I130" s="74">
        <f>IFERROR(VLOOKUP(C130,'Multi Unit Grid'!C:G,5,FALSE),"")</f>
        <v/>
      </c>
      <c r="K130" s="63">
        <f>IF(C130="","",IF($L$11="Management Services","",IF(H130&gt;0,"Yes",IF(L130="Yes","",IF(M130="Yes","","")))))</f>
        <v/>
      </c>
      <c r="L130" s="577" t="n"/>
      <c r="M130" s="577" t="n"/>
      <c r="N130" s="578" t="n"/>
      <c r="O130" s="578" t="n"/>
      <c r="P130" s="63" t="n"/>
      <c r="Q130" s="344" t="n"/>
      <c r="S130" s="579">
        <f>'Exhibit A'!V125</f>
        <v/>
      </c>
      <c r="U130" s="579">
        <f>IF(C131="","",IF(F131=1,"ADP Essential Payroll",IF(N131="Yes","ADP HR Pro",IF(M131="Yes","ADP Complete Payroll and HR Plus",IF(L131="Yes","ADP Enhanced Payroll",IF(K131="Yes","ADP Essential Payroll","ADP Essential Payroll"))))))</f>
        <v/>
      </c>
    </row>
    <row r="131" ht="14.45" customHeight="1">
      <c r="B131" s="249">
        <f>B130+1</f>
        <v/>
      </c>
      <c r="C131" s="250">
        <f>IF('Multi Unit Grid'!C128="","",'Multi Unit Grid'!C128)</f>
        <v/>
      </c>
      <c r="D131" s="251" t="n"/>
      <c r="E131" s="252">
        <f>IFERROR(VLOOKUP(C131,'Multi Unit Grid'!C:D,2,FALSE),"")</f>
        <v/>
      </c>
      <c r="F131" s="253">
        <f>IFERROR(VLOOKUP(C131,'Multi Unit Grid'!C:E,3,FALSE),"")</f>
        <v/>
      </c>
      <c r="G131" s="352">
        <f>'Exhibit A'!Z126*(1-'Product Selections'!$G$13)</f>
        <v/>
      </c>
      <c r="H131" s="317">
        <f>IFERROR(VLOOKUP(C131,'Multi Unit Grid'!C:F,4,FALSE),"")</f>
        <v/>
      </c>
      <c r="I131" s="255">
        <f>IFERROR(VLOOKUP(C131,'Multi Unit Grid'!C:G,5,FALSE),"")</f>
        <v/>
      </c>
      <c r="K131" s="256">
        <f>IF(C131="","",IF($L$11="Management Services","",IF(H131&gt;0,"Yes",IF(L131="Yes","",IF(M131="Yes","","")))))</f>
        <v/>
      </c>
      <c r="L131" s="580" t="n"/>
      <c r="M131" s="580" t="n"/>
      <c r="N131" s="581" t="n"/>
      <c r="O131" s="581" t="n"/>
      <c r="P131" s="256" t="n"/>
      <c r="Q131" s="345" t="n"/>
      <c r="S131" s="579">
        <f>'Exhibit A'!V126</f>
        <v/>
      </c>
      <c r="U131" s="576">
        <f>IF(C132="","",IF(F132=1,"ADP Essential Payroll",IF(N132="Yes","ADP HR Pro",IF(M132="Yes","ADP Complete Payroll and HR Plus",IF(L132="Yes","ADP Enhanced Payroll",IF(K132="Yes","ADP Essential Payroll","ADP Essential Payroll"))))))</f>
        <v/>
      </c>
    </row>
    <row r="132" ht="14.45" customHeight="1">
      <c r="B132" s="73">
        <f>B131+1</f>
        <v/>
      </c>
      <c r="C132" s="221">
        <f>IF('Multi Unit Grid'!C129="","",'Multi Unit Grid'!C129)</f>
        <v/>
      </c>
      <c r="D132" s="223" t="n"/>
      <c r="E132" s="222">
        <f>IFERROR(VLOOKUP(C132,'Multi Unit Grid'!C:D,2,FALSE),"")</f>
        <v/>
      </c>
      <c r="F132" s="75">
        <f>IFERROR(VLOOKUP(C132,'Multi Unit Grid'!C:E,3,FALSE),"")</f>
        <v/>
      </c>
      <c r="G132" s="353">
        <f>'Exhibit A'!Z127*(1-'Product Selections'!$G$13)</f>
        <v/>
      </c>
      <c r="H132" s="237">
        <f>IFERROR(VLOOKUP(C132,'Multi Unit Grid'!C:F,4,FALSE),"")</f>
        <v/>
      </c>
      <c r="I132" s="74">
        <f>IFERROR(VLOOKUP(C132,'Multi Unit Grid'!C:G,5,FALSE),"")</f>
        <v/>
      </c>
      <c r="K132" s="63">
        <f>IF(C132="","",IF($L$11="Management Services","",IF(H132&gt;0,"Yes",IF(L132="Yes","",IF(M132="Yes","","")))))</f>
        <v/>
      </c>
      <c r="L132" s="577" t="n"/>
      <c r="M132" s="577" t="n"/>
      <c r="N132" s="578" t="n"/>
      <c r="O132" s="578" t="n"/>
      <c r="P132" s="63" t="n"/>
      <c r="Q132" s="344" t="n"/>
      <c r="S132" s="579">
        <f>'Exhibit A'!V127</f>
        <v/>
      </c>
      <c r="U132" s="579">
        <f>IF(C133="","",IF(F133=1,"ADP Essential Payroll",IF(N133="Yes","ADP HR Pro",IF(M133="Yes","ADP Complete Payroll and HR Plus",IF(L133="Yes","ADP Enhanced Payroll",IF(K133="Yes","ADP Essential Payroll","ADP Essential Payroll"))))))</f>
        <v/>
      </c>
    </row>
    <row r="133" ht="14.45" customHeight="1">
      <c r="B133" s="249">
        <f>B132+1</f>
        <v/>
      </c>
      <c r="C133" s="250">
        <f>IF('Multi Unit Grid'!C130="","",'Multi Unit Grid'!C130)</f>
        <v/>
      </c>
      <c r="D133" s="251" t="n"/>
      <c r="E133" s="252">
        <f>IFERROR(VLOOKUP(C133,'Multi Unit Grid'!C:D,2,FALSE),"")</f>
        <v/>
      </c>
      <c r="F133" s="253">
        <f>IFERROR(VLOOKUP(C133,'Multi Unit Grid'!C:E,3,FALSE),"")</f>
        <v/>
      </c>
      <c r="G133" s="352">
        <f>'Exhibit A'!Z128*(1-'Product Selections'!$G$13)</f>
        <v/>
      </c>
      <c r="H133" s="317">
        <f>IFERROR(VLOOKUP(C133,'Multi Unit Grid'!C:F,4,FALSE),"")</f>
        <v/>
      </c>
      <c r="I133" s="255">
        <f>IFERROR(VLOOKUP(C133,'Multi Unit Grid'!C:G,5,FALSE),"")</f>
        <v/>
      </c>
      <c r="K133" s="256">
        <f>IF(C133="","",IF($L$11="Management Services","",IF(H133&gt;0,"Yes",IF(L133="Yes","",IF(M133="Yes","","")))))</f>
        <v/>
      </c>
      <c r="L133" s="580" t="n"/>
      <c r="M133" s="580" t="n"/>
      <c r="N133" s="581" t="n"/>
      <c r="O133" s="581" t="n"/>
      <c r="P133" s="256" t="n"/>
      <c r="Q133" s="345" t="n"/>
      <c r="S133" s="579">
        <f>'Exhibit A'!V128</f>
        <v/>
      </c>
      <c r="U133" s="576">
        <f>IF(C134="","",IF(F134=1,"ADP Essential Payroll",IF(N134="Yes","ADP HR Pro",IF(M134="Yes","ADP Complete Payroll and HR Plus",IF(L134="Yes","ADP Enhanced Payroll",IF(K134="Yes","ADP Essential Payroll","ADP Essential Payroll"))))))</f>
        <v/>
      </c>
    </row>
    <row r="134" ht="14.45" customHeight="1">
      <c r="B134" s="73">
        <f>B133+1</f>
        <v/>
      </c>
      <c r="C134" s="221">
        <f>IF('Multi Unit Grid'!C131="","",'Multi Unit Grid'!C131)</f>
        <v/>
      </c>
      <c r="D134" s="223" t="n"/>
      <c r="E134" s="222">
        <f>IFERROR(VLOOKUP(C134,'Multi Unit Grid'!C:D,2,FALSE),"")</f>
        <v/>
      </c>
      <c r="F134" s="75">
        <f>IFERROR(VLOOKUP(C134,'Multi Unit Grid'!C:E,3,FALSE),"")</f>
        <v/>
      </c>
      <c r="G134" s="353">
        <f>'Exhibit A'!Z129*(1-'Product Selections'!$G$13)</f>
        <v/>
      </c>
      <c r="H134" s="237">
        <f>IFERROR(VLOOKUP(C134,'Multi Unit Grid'!C:F,4,FALSE),"")</f>
        <v/>
      </c>
      <c r="I134" s="74">
        <f>IFERROR(VLOOKUP(C134,'Multi Unit Grid'!C:G,5,FALSE),"")</f>
        <v/>
      </c>
      <c r="K134" s="63">
        <f>IF(C134="","",IF($L$11="Management Services","",IF(H134&gt;0,"Yes",IF(L134="Yes","",IF(M134="Yes","","")))))</f>
        <v/>
      </c>
      <c r="L134" s="577" t="n"/>
      <c r="M134" s="577" t="n"/>
      <c r="N134" s="578" t="n"/>
      <c r="O134" s="578" t="n"/>
      <c r="P134" s="63" t="n"/>
      <c r="Q134" s="344" t="n"/>
      <c r="S134" s="579">
        <f>'Exhibit A'!V129</f>
        <v/>
      </c>
      <c r="U134" s="579">
        <f>IF(C135="","",IF(F135=1,"ADP Essential Payroll",IF(N135="Yes","ADP HR Pro",IF(M135="Yes","ADP Complete Payroll and HR Plus",IF(L135="Yes","ADP Enhanced Payroll",IF(K135="Yes","ADP Essential Payroll","ADP Essential Payroll"))))))</f>
        <v/>
      </c>
    </row>
    <row r="135" ht="14.45" customHeight="1">
      <c r="B135" s="249">
        <f>B134+1</f>
        <v/>
      </c>
      <c r="C135" s="250">
        <f>IF('Multi Unit Grid'!C132="","",'Multi Unit Grid'!C132)</f>
        <v/>
      </c>
      <c r="D135" s="251" t="n"/>
      <c r="E135" s="252">
        <f>IFERROR(VLOOKUP(C135,'Multi Unit Grid'!C:D,2,FALSE),"")</f>
        <v/>
      </c>
      <c r="F135" s="253">
        <f>IFERROR(VLOOKUP(C135,'Multi Unit Grid'!C:E,3,FALSE),"")</f>
        <v/>
      </c>
      <c r="G135" s="352">
        <f>'Exhibit A'!Z130*(1-'Product Selections'!$G$13)</f>
        <v/>
      </c>
      <c r="H135" s="317">
        <f>IFERROR(VLOOKUP(C135,'Multi Unit Grid'!C:F,4,FALSE),"")</f>
        <v/>
      </c>
      <c r="I135" s="255">
        <f>IFERROR(VLOOKUP(C135,'Multi Unit Grid'!C:G,5,FALSE),"")</f>
        <v/>
      </c>
      <c r="K135" s="256">
        <f>IF(C135="","",IF($L$11="Management Services","",IF(H135&gt;0,"Yes",IF(L135="Yes","",IF(M135="Yes","","")))))</f>
        <v/>
      </c>
      <c r="L135" s="580" t="n"/>
      <c r="M135" s="580" t="n"/>
      <c r="N135" s="581" t="n"/>
      <c r="O135" s="581" t="n"/>
      <c r="P135" s="256" t="n"/>
      <c r="Q135" s="345" t="n"/>
      <c r="S135" s="579">
        <f>'Exhibit A'!V130</f>
        <v/>
      </c>
      <c r="U135" s="576">
        <f>IF(C136="","",IF(F136=1,"ADP Essential Payroll",IF(N136="Yes","ADP HR Pro",IF(M136="Yes","ADP Complete Payroll and HR Plus",IF(L136="Yes","ADP Enhanced Payroll",IF(K136="Yes","ADP Essential Payroll","ADP Essential Payroll"))))))</f>
        <v/>
      </c>
    </row>
    <row r="136" ht="14.45" customHeight="1">
      <c r="B136" s="73">
        <f>B135+1</f>
        <v/>
      </c>
      <c r="C136" s="221">
        <f>IF('Multi Unit Grid'!C133="","",'Multi Unit Grid'!C133)</f>
        <v/>
      </c>
      <c r="D136" s="223" t="n"/>
      <c r="E136" s="222">
        <f>IFERROR(VLOOKUP(C136,'Multi Unit Grid'!C:D,2,FALSE),"")</f>
        <v/>
      </c>
      <c r="F136" s="75">
        <f>IFERROR(VLOOKUP(C136,'Multi Unit Grid'!C:E,3,FALSE),"")</f>
        <v/>
      </c>
      <c r="G136" s="353">
        <f>'Exhibit A'!Z131*(1-'Product Selections'!$G$13)</f>
        <v/>
      </c>
      <c r="H136" s="237">
        <f>IFERROR(VLOOKUP(C136,'Multi Unit Grid'!C:F,4,FALSE),"")</f>
        <v/>
      </c>
      <c r="I136" s="74">
        <f>IFERROR(VLOOKUP(C136,'Multi Unit Grid'!C:G,5,FALSE),"")</f>
        <v/>
      </c>
      <c r="K136" s="63">
        <f>IF(C136="","",IF($L$11="Management Services","",IF(H136&gt;0,"Yes",IF(L136="Yes","",IF(M136="Yes","","")))))</f>
        <v/>
      </c>
      <c r="L136" s="577" t="n"/>
      <c r="M136" s="577" t="n"/>
      <c r="N136" s="578" t="n"/>
      <c r="O136" s="578" t="n"/>
      <c r="P136" s="63" t="n"/>
      <c r="Q136" s="344" t="n"/>
      <c r="S136" s="579">
        <f>'Exhibit A'!V131</f>
        <v/>
      </c>
      <c r="U136" s="579">
        <f>IF(C137="","",IF(F137=1,"ADP Essential Payroll",IF(N137="Yes","ADP HR Pro",IF(M137="Yes","ADP Complete Payroll and HR Plus",IF(L137="Yes","ADP Enhanced Payroll",IF(K137="Yes","ADP Essential Payroll","ADP Essential Payroll"))))))</f>
        <v/>
      </c>
    </row>
    <row r="137" ht="14.45" customHeight="1">
      <c r="B137" s="249">
        <f>B136+1</f>
        <v/>
      </c>
      <c r="C137" s="250">
        <f>IF('Multi Unit Grid'!C134="","",'Multi Unit Grid'!C134)</f>
        <v/>
      </c>
      <c r="D137" s="251" t="n"/>
      <c r="E137" s="252">
        <f>IFERROR(VLOOKUP(C137,'Multi Unit Grid'!C:D,2,FALSE),"")</f>
        <v/>
      </c>
      <c r="F137" s="253">
        <f>IFERROR(VLOOKUP(C137,'Multi Unit Grid'!C:E,3,FALSE),"")</f>
        <v/>
      </c>
      <c r="G137" s="352">
        <f>'Exhibit A'!Z132*(1-'Product Selections'!$G$13)</f>
        <v/>
      </c>
      <c r="H137" s="317">
        <f>IFERROR(VLOOKUP(C137,'Multi Unit Grid'!C:F,4,FALSE),"")</f>
        <v/>
      </c>
      <c r="I137" s="255">
        <f>IFERROR(VLOOKUP(C137,'Multi Unit Grid'!C:G,5,FALSE),"")</f>
        <v/>
      </c>
      <c r="K137" s="256">
        <f>IF(C137="","",IF($L$11="Management Services","",IF(H137&gt;0,"Yes",IF(L137="Yes","",IF(M137="Yes","","")))))</f>
        <v/>
      </c>
      <c r="L137" s="580" t="n"/>
      <c r="M137" s="580" t="n"/>
      <c r="N137" s="581" t="n"/>
      <c r="O137" s="581" t="n"/>
      <c r="P137" s="256" t="n"/>
      <c r="Q137" s="345" t="n"/>
      <c r="S137" s="579">
        <f>'Exhibit A'!V132</f>
        <v/>
      </c>
      <c r="U137" s="576">
        <f>IF(C138="","",IF(F138=1,"ADP Essential Payroll",IF(N138="Yes","ADP HR Pro",IF(M138="Yes","ADP Complete Payroll and HR Plus",IF(L138="Yes","ADP Enhanced Payroll",IF(K138="Yes","ADP Essential Payroll","ADP Essential Payroll"))))))</f>
        <v/>
      </c>
    </row>
    <row r="138" ht="14.45" customHeight="1">
      <c r="B138" s="73">
        <f>B137+1</f>
        <v/>
      </c>
      <c r="C138" s="221">
        <f>IF('Multi Unit Grid'!C135="","",'Multi Unit Grid'!C135)</f>
        <v/>
      </c>
      <c r="D138" s="223" t="n"/>
      <c r="E138" s="222">
        <f>IFERROR(VLOOKUP(C138,'Multi Unit Grid'!C:D,2,FALSE),"")</f>
        <v/>
      </c>
      <c r="F138" s="75">
        <f>IFERROR(VLOOKUP(C138,'Multi Unit Grid'!C:E,3,FALSE),"")</f>
        <v/>
      </c>
      <c r="G138" s="353">
        <f>'Exhibit A'!Z133*(1-'Product Selections'!$G$13)</f>
        <v/>
      </c>
      <c r="H138" s="237">
        <f>IFERROR(VLOOKUP(C138,'Multi Unit Grid'!C:F,4,FALSE),"")</f>
        <v/>
      </c>
      <c r="I138" s="74">
        <f>IFERROR(VLOOKUP(C138,'Multi Unit Grid'!C:G,5,FALSE),"")</f>
        <v/>
      </c>
      <c r="K138" s="63">
        <f>IF(C138="","",IF($L$11="Management Services","",IF(H138&gt;0,"Yes",IF(L138="Yes","",IF(M138="Yes","","")))))</f>
        <v/>
      </c>
      <c r="L138" s="577" t="n"/>
      <c r="M138" s="577" t="n"/>
      <c r="N138" s="578" t="n"/>
      <c r="O138" s="578" t="n"/>
      <c r="P138" s="63" t="n"/>
      <c r="Q138" s="344" t="n"/>
      <c r="S138" s="579">
        <f>'Exhibit A'!V133</f>
        <v/>
      </c>
      <c r="U138" s="579">
        <f>IF(C139="","",IF(F139=1,"ADP Essential Payroll",IF(N139="Yes","ADP HR Pro",IF(M139="Yes","ADP Complete Payroll and HR Plus",IF(L139="Yes","ADP Enhanced Payroll",IF(K139="Yes","ADP Essential Payroll","ADP Essential Payroll"))))))</f>
        <v/>
      </c>
    </row>
    <row r="139" ht="14.45" customHeight="1">
      <c r="B139" s="249">
        <f>B138+1</f>
        <v/>
      </c>
      <c r="C139" s="250">
        <f>IF('Multi Unit Grid'!C136="","",'Multi Unit Grid'!C136)</f>
        <v/>
      </c>
      <c r="D139" s="251" t="n"/>
      <c r="E139" s="252">
        <f>IFERROR(VLOOKUP(C139,'Multi Unit Grid'!C:D,2,FALSE),"")</f>
        <v/>
      </c>
      <c r="F139" s="253">
        <f>IFERROR(VLOOKUP(C139,'Multi Unit Grid'!C:E,3,FALSE),"")</f>
        <v/>
      </c>
      <c r="G139" s="352">
        <f>'Exhibit A'!Z134*(1-'Product Selections'!$G$13)</f>
        <v/>
      </c>
      <c r="H139" s="317">
        <f>IFERROR(VLOOKUP(C139,'Multi Unit Grid'!C:F,4,FALSE),"")</f>
        <v/>
      </c>
      <c r="I139" s="255">
        <f>IFERROR(VLOOKUP(C139,'Multi Unit Grid'!C:G,5,FALSE),"")</f>
        <v/>
      </c>
      <c r="K139" s="256">
        <f>IF(C139="","",IF($L$11="Management Services","",IF(H139&gt;0,"Yes",IF(L139="Yes","",IF(M139="Yes","","")))))</f>
        <v/>
      </c>
      <c r="L139" s="580" t="n"/>
      <c r="M139" s="580" t="n"/>
      <c r="N139" s="581" t="n"/>
      <c r="O139" s="581" t="n"/>
      <c r="P139" s="256" t="n"/>
      <c r="Q139" s="345" t="n"/>
      <c r="S139" s="579">
        <f>'Exhibit A'!V134</f>
        <v/>
      </c>
      <c r="U139" s="576">
        <f>IF(C140="","",IF(F140=1,"ADP Essential Payroll",IF(N140="Yes","ADP HR Pro",IF(M140="Yes","ADP Complete Payroll and HR Plus",IF(L140="Yes","ADP Enhanced Payroll",IF(K140="Yes","ADP Essential Payroll","ADP Essential Payroll"))))))</f>
        <v/>
      </c>
    </row>
    <row r="140" ht="14.45" customHeight="1">
      <c r="B140" s="73">
        <f>B139+1</f>
        <v/>
      </c>
      <c r="C140" s="221">
        <f>IF('Multi Unit Grid'!C137="","",'Multi Unit Grid'!C137)</f>
        <v/>
      </c>
      <c r="D140" s="223" t="n"/>
      <c r="E140" s="222">
        <f>IFERROR(VLOOKUP(C140,'Multi Unit Grid'!C:D,2,FALSE),"")</f>
        <v/>
      </c>
      <c r="F140" s="75">
        <f>IFERROR(VLOOKUP(C140,'Multi Unit Grid'!C:E,3,FALSE),"")</f>
        <v/>
      </c>
      <c r="G140" s="353">
        <f>'Exhibit A'!Z135*(1-'Product Selections'!$G$13)</f>
        <v/>
      </c>
      <c r="H140" s="237">
        <f>IFERROR(VLOOKUP(C140,'Multi Unit Grid'!C:F,4,FALSE),"")</f>
        <v/>
      </c>
      <c r="I140" s="74">
        <f>IFERROR(VLOOKUP(C140,'Multi Unit Grid'!C:G,5,FALSE),"")</f>
        <v/>
      </c>
      <c r="K140" s="63">
        <f>IF(C140="","",IF($L$11="Management Services","",IF(H140&gt;0,"Yes",IF(L140="Yes","",IF(M140="Yes","","")))))</f>
        <v/>
      </c>
      <c r="L140" s="577" t="n"/>
      <c r="M140" s="577" t="n"/>
      <c r="N140" s="578" t="n"/>
      <c r="O140" s="578" t="n"/>
      <c r="P140" s="63" t="n"/>
      <c r="Q140" s="344" t="n"/>
      <c r="S140" s="579">
        <f>'Exhibit A'!V135</f>
        <v/>
      </c>
      <c r="U140" s="579">
        <f>IF(C141="","",IF(F141=1,"ADP Essential Payroll",IF(N141="Yes","ADP HR Pro",IF(M141="Yes","ADP Complete Payroll and HR Plus",IF(L141="Yes","ADP Enhanced Payroll",IF(K141="Yes","ADP Essential Payroll","ADP Essential Payroll"))))))</f>
        <v/>
      </c>
    </row>
    <row r="141" ht="14.45" customHeight="1">
      <c r="B141" s="249">
        <f>B140+1</f>
        <v/>
      </c>
      <c r="C141" s="250">
        <f>IF('Multi Unit Grid'!C138="","",'Multi Unit Grid'!C138)</f>
        <v/>
      </c>
      <c r="D141" s="251" t="n"/>
      <c r="E141" s="252">
        <f>IFERROR(VLOOKUP(C141,'Multi Unit Grid'!C:D,2,FALSE),"")</f>
        <v/>
      </c>
      <c r="F141" s="253">
        <f>IFERROR(VLOOKUP(C141,'Multi Unit Grid'!C:E,3,FALSE),"")</f>
        <v/>
      </c>
      <c r="G141" s="352">
        <f>'Exhibit A'!Z136*(1-'Product Selections'!$G$13)</f>
        <v/>
      </c>
      <c r="H141" s="317">
        <f>IFERROR(VLOOKUP(C141,'Multi Unit Grid'!C:F,4,FALSE),"")</f>
        <v/>
      </c>
      <c r="I141" s="255">
        <f>IFERROR(VLOOKUP(C141,'Multi Unit Grid'!C:G,5,FALSE),"")</f>
        <v/>
      </c>
      <c r="K141" s="256">
        <f>IF(C141="","",IF($L$11="Management Services","",IF(H141&gt;0,"Yes",IF(L141="Yes","",IF(M141="Yes","","")))))</f>
        <v/>
      </c>
      <c r="L141" s="580" t="n"/>
      <c r="M141" s="580" t="n"/>
      <c r="N141" s="581" t="n"/>
      <c r="O141" s="581" t="n"/>
      <c r="P141" s="256" t="n"/>
      <c r="Q141" s="345" t="n"/>
      <c r="S141" s="579">
        <f>'Exhibit A'!V136</f>
        <v/>
      </c>
      <c r="U141" s="576">
        <f>IF(C142="","",IF(F142=1,"ADP Essential Payroll",IF(N142="Yes","ADP HR Pro",IF(M142="Yes","ADP Complete Payroll and HR Plus",IF(L142="Yes","ADP Enhanced Payroll",IF(K142="Yes","ADP Essential Payroll","ADP Essential Payroll"))))))</f>
        <v/>
      </c>
    </row>
    <row r="142" ht="14.45" customHeight="1">
      <c r="B142" s="73">
        <f>B141+1</f>
        <v/>
      </c>
      <c r="C142" s="221">
        <f>IF('Multi Unit Grid'!C139="","",'Multi Unit Grid'!C139)</f>
        <v/>
      </c>
      <c r="D142" s="223" t="n"/>
      <c r="E142" s="222">
        <f>IFERROR(VLOOKUP(C142,'Multi Unit Grid'!C:D,2,FALSE),"")</f>
        <v/>
      </c>
      <c r="F142" s="75">
        <f>IFERROR(VLOOKUP(C142,'Multi Unit Grid'!C:E,3,FALSE),"")</f>
        <v/>
      </c>
      <c r="G142" s="353">
        <f>'Exhibit A'!Z137*(1-'Product Selections'!$G$13)</f>
        <v/>
      </c>
      <c r="H142" s="237">
        <f>IFERROR(VLOOKUP(C142,'Multi Unit Grid'!C:F,4,FALSE),"")</f>
        <v/>
      </c>
      <c r="I142" s="74">
        <f>IFERROR(VLOOKUP(C142,'Multi Unit Grid'!C:G,5,FALSE),"")</f>
        <v/>
      </c>
      <c r="K142" s="63">
        <f>IF(C142="","",IF($L$11="Management Services","",IF(H142&gt;0,"Yes",IF(L142="Yes","",IF(M142="Yes","","")))))</f>
        <v/>
      </c>
      <c r="L142" s="577" t="n"/>
      <c r="M142" s="577" t="n"/>
      <c r="N142" s="578" t="n"/>
      <c r="O142" s="578" t="n"/>
      <c r="P142" s="63" t="n"/>
      <c r="Q142" s="344" t="n"/>
      <c r="S142" s="579">
        <f>'Exhibit A'!V137</f>
        <v/>
      </c>
      <c r="U142" s="579">
        <f>IF(C143="","",IF(F143=1,"ADP Essential Payroll",IF(N143="Yes","ADP HR Pro",IF(M143="Yes","ADP Complete Payroll and HR Plus",IF(L143="Yes","ADP Enhanced Payroll",IF(K143="Yes","ADP Essential Payroll","ADP Essential Payroll"))))))</f>
        <v/>
      </c>
    </row>
    <row r="143" ht="14.45" customHeight="1">
      <c r="B143" s="249">
        <f>B142+1</f>
        <v/>
      </c>
      <c r="C143" s="250">
        <f>IF('Multi Unit Grid'!C140="","",'Multi Unit Grid'!C140)</f>
        <v/>
      </c>
      <c r="D143" s="251" t="n"/>
      <c r="E143" s="252">
        <f>IFERROR(VLOOKUP(C143,'Multi Unit Grid'!C:D,2,FALSE),"")</f>
        <v/>
      </c>
      <c r="F143" s="253">
        <f>IFERROR(VLOOKUP(C143,'Multi Unit Grid'!C:E,3,FALSE),"")</f>
        <v/>
      </c>
      <c r="G143" s="352">
        <f>'Exhibit A'!Z138*(1-'Product Selections'!$G$13)</f>
        <v/>
      </c>
      <c r="H143" s="317">
        <f>IFERROR(VLOOKUP(C143,'Multi Unit Grid'!C:F,4,FALSE),"")</f>
        <v/>
      </c>
      <c r="I143" s="255">
        <f>IFERROR(VLOOKUP(C143,'Multi Unit Grid'!C:G,5,FALSE),"")</f>
        <v/>
      </c>
      <c r="K143" s="256">
        <f>IF(C143="","",IF($L$11="Management Services","",IF(H143&gt;0,"Yes",IF(L143="Yes","",IF(M143="Yes","","")))))</f>
        <v/>
      </c>
      <c r="L143" s="580" t="n"/>
      <c r="M143" s="580" t="n"/>
      <c r="N143" s="581" t="n"/>
      <c r="O143" s="581" t="n"/>
      <c r="P143" s="256" t="n"/>
      <c r="Q143" s="345" t="n"/>
      <c r="S143" s="579">
        <f>'Exhibit A'!V138</f>
        <v/>
      </c>
      <c r="U143" s="576">
        <f>IF(C144="","",IF(F144=1,"ADP Essential Payroll",IF(N144="Yes","ADP HR Pro",IF(M144="Yes","ADP Complete Payroll and HR Plus",IF(L144="Yes","ADP Enhanced Payroll",IF(K144="Yes","ADP Essential Payroll","ADP Essential Payroll"))))))</f>
        <v/>
      </c>
    </row>
    <row r="144" ht="14.45" customHeight="1">
      <c r="B144" s="73">
        <f>B143+1</f>
        <v/>
      </c>
      <c r="C144" s="221">
        <f>IF('Multi Unit Grid'!C141="","",'Multi Unit Grid'!C141)</f>
        <v/>
      </c>
      <c r="D144" s="223" t="n"/>
      <c r="E144" s="222">
        <f>IFERROR(VLOOKUP(C144,'Multi Unit Grid'!C:D,2,FALSE),"")</f>
        <v/>
      </c>
      <c r="F144" s="75">
        <f>IFERROR(VLOOKUP(C144,'Multi Unit Grid'!C:E,3,FALSE),"")</f>
        <v/>
      </c>
      <c r="G144" s="353">
        <f>'Exhibit A'!Z139*(1-'Product Selections'!$G$13)</f>
        <v/>
      </c>
      <c r="H144" s="237">
        <f>IFERROR(VLOOKUP(C144,'Multi Unit Grid'!C:F,4,FALSE),"")</f>
        <v/>
      </c>
      <c r="I144" s="74">
        <f>IFERROR(VLOOKUP(C144,'Multi Unit Grid'!C:G,5,FALSE),"")</f>
        <v/>
      </c>
      <c r="K144" s="63">
        <f>IF(C144="","",IF($L$11="Management Services","",IF(H144&gt;0,"Yes",IF(L144="Yes","",IF(M144="Yes","","")))))</f>
        <v/>
      </c>
      <c r="L144" s="577" t="n"/>
      <c r="M144" s="577" t="n"/>
      <c r="N144" s="578" t="n"/>
      <c r="O144" s="578" t="n"/>
      <c r="P144" s="63" t="n"/>
      <c r="Q144" s="344" t="n"/>
      <c r="S144" s="579">
        <f>'Exhibit A'!V139</f>
        <v/>
      </c>
      <c r="U144" s="579">
        <f>IF(C145="","",IF(F145=1,"ADP Essential Payroll",IF(N145="Yes","ADP HR Pro",IF(M145="Yes","ADP Complete Payroll and HR Plus",IF(L145="Yes","ADP Enhanced Payroll",IF(K145="Yes","ADP Essential Payroll","ADP Essential Payroll"))))))</f>
        <v/>
      </c>
    </row>
    <row r="145" ht="14.45" customHeight="1">
      <c r="B145" s="249">
        <f>B144+1</f>
        <v/>
      </c>
      <c r="C145" s="250">
        <f>IF('Multi Unit Grid'!C142="","",'Multi Unit Grid'!C142)</f>
        <v/>
      </c>
      <c r="D145" s="251" t="n"/>
      <c r="E145" s="252">
        <f>IFERROR(VLOOKUP(C145,'Multi Unit Grid'!C:D,2,FALSE),"")</f>
        <v/>
      </c>
      <c r="F145" s="253">
        <f>IFERROR(VLOOKUP(C145,'Multi Unit Grid'!C:E,3,FALSE),"")</f>
        <v/>
      </c>
      <c r="G145" s="352">
        <f>'Exhibit A'!Z140*(1-'Product Selections'!$G$13)</f>
        <v/>
      </c>
      <c r="H145" s="317">
        <f>IFERROR(VLOOKUP(C145,'Multi Unit Grid'!C:F,4,FALSE),"")</f>
        <v/>
      </c>
      <c r="I145" s="255">
        <f>IFERROR(VLOOKUP(C145,'Multi Unit Grid'!C:G,5,FALSE),"")</f>
        <v/>
      </c>
      <c r="K145" s="256">
        <f>IF(C145="","",IF($L$11="Management Services","",IF(H145&gt;0,"Yes",IF(L145="Yes","",IF(M145="Yes","","")))))</f>
        <v/>
      </c>
      <c r="L145" s="580" t="n"/>
      <c r="M145" s="580" t="n"/>
      <c r="N145" s="581" t="n"/>
      <c r="O145" s="581" t="n"/>
      <c r="P145" s="256" t="n"/>
      <c r="Q145" s="345" t="n"/>
      <c r="S145" s="579">
        <f>'Exhibit A'!V140</f>
        <v/>
      </c>
      <c r="U145" s="576">
        <f>IF(C146="","",IF(F146=1,"ADP Essential Payroll",IF(N146="Yes","ADP HR Pro",IF(M146="Yes","ADP Complete Payroll and HR Plus",IF(L146="Yes","ADP Enhanced Payroll",IF(K146="Yes","ADP Essential Payroll","ADP Essential Payroll"))))))</f>
        <v/>
      </c>
    </row>
    <row r="146" ht="14.45" customHeight="1">
      <c r="B146" s="73">
        <f>B145+1</f>
        <v/>
      </c>
      <c r="C146" s="221">
        <f>IF('Multi Unit Grid'!C143="","",'Multi Unit Grid'!C143)</f>
        <v/>
      </c>
      <c r="D146" s="223" t="n"/>
      <c r="E146" s="222">
        <f>IFERROR(VLOOKUP(C146,'Multi Unit Grid'!C:D,2,FALSE),"")</f>
        <v/>
      </c>
      <c r="F146" s="75">
        <f>IFERROR(VLOOKUP(C146,'Multi Unit Grid'!C:E,3,FALSE),"")</f>
        <v/>
      </c>
      <c r="G146" s="353">
        <f>'Exhibit A'!Z141*(1-'Product Selections'!$G$13)</f>
        <v/>
      </c>
      <c r="H146" s="237">
        <f>IFERROR(VLOOKUP(C146,'Multi Unit Grid'!C:F,4,FALSE),"")</f>
        <v/>
      </c>
      <c r="I146" s="74">
        <f>IFERROR(VLOOKUP(C146,'Multi Unit Grid'!C:G,5,FALSE),"")</f>
        <v/>
      </c>
      <c r="K146" s="63">
        <f>IF(C146="","",IF($L$11="Management Services","",IF(H146&gt;0,"Yes",IF(L146="Yes","",IF(M146="Yes","","")))))</f>
        <v/>
      </c>
      <c r="L146" s="577" t="n"/>
      <c r="M146" s="577" t="n"/>
      <c r="N146" s="578" t="n"/>
      <c r="O146" s="578" t="n"/>
      <c r="P146" s="63" t="n"/>
      <c r="Q146" s="344" t="n"/>
      <c r="S146" s="579">
        <f>'Exhibit A'!V141</f>
        <v/>
      </c>
      <c r="U146" s="579">
        <f>IF(C147="","",IF(F147=1,"ADP Essential Payroll",IF(N147="Yes","ADP HR Pro",IF(M147="Yes","ADP Complete Payroll and HR Plus",IF(L147="Yes","ADP Enhanced Payroll",IF(K147="Yes","ADP Essential Payroll","ADP Essential Payroll"))))))</f>
        <v/>
      </c>
    </row>
    <row r="147" ht="14.45" customHeight="1">
      <c r="B147" s="249">
        <f>B146+1</f>
        <v/>
      </c>
      <c r="C147" s="250">
        <f>IF('Multi Unit Grid'!C144="","",'Multi Unit Grid'!C144)</f>
        <v/>
      </c>
      <c r="D147" s="251" t="n"/>
      <c r="E147" s="252">
        <f>IFERROR(VLOOKUP(C147,'Multi Unit Grid'!C:D,2,FALSE),"")</f>
        <v/>
      </c>
      <c r="F147" s="253">
        <f>IFERROR(VLOOKUP(C147,'Multi Unit Grid'!C:E,3,FALSE),"")</f>
        <v/>
      </c>
      <c r="G147" s="352">
        <f>'Exhibit A'!Z142*(1-'Product Selections'!$G$13)</f>
        <v/>
      </c>
      <c r="H147" s="317">
        <f>IFERROR(VLOOKUP(C147,'Multi Unit Grid'!C:F,4,FALSE),"")</f>
        <v/>
      </c>
      <c r="I147" s="255">
        <f>IFERROR(VLOOKUP(C147,'Multi Unit Grid'!C:G,5,FALSE),"")</f>
        <v/>
      </c>
      <c r="K147" s="256">
        <f>IF(C147="","",IF($L$11="Management Services","",IF(H147&gt;0,"Yes",IF(L147="Yes","",IF(M147="Yes","","")))))</f>
        <v/>
      </c>
      <c r="L147" s="580" t="n"/>
      <c r="M147" s="580" t="n"/>
      <c r="N147" s="581" t="n"/>
      <c r="O147" s="581" t="n"/>
      <c r="P147" s="256" t="n"/>
      <c r="Q147" s="345" t="n"/>
      <c r="S147" s="579">
        <f>'Exhibit A'!V142</f>
        <v/>
      </c>
      <c r="U147" s="576">
        <f>IF(C148="","",IF(F148=1,"ADP Essential Payroll",IF(N148="Yes","ADP HR Pro",IF(M148="Yes","ADP Complete Payroll and HR Plus",IF(L148="Yes","ADP Enhanced Payroll",IF(K148="Yes","ADP Essential Payroll","ADP Essential Payroll"))))))</f>
        <v/>
      </c>
    </row>
    <row r="148" ht="14.45" customHeight="1">
      <c r="B148" s="73">
        <f>B147+1</f>
        <v/>
      </c>
      <c r="C148" s="221">
        <f>IF('Multi Unit Grid'!C145="","",'Multi Unit Grid'!C145)</f>
        <v/>
      </c>
      <c r="D148" s="223" t="n"/>
      <c r="E148" s="222">
        <f>IFERROR(VLOOKUP(C148,'Multi Unit Grid'!C:D,2,FALSE),"")</f>
        <v/>
      </c>
      <c r="F148" s="75">
        <f>IFERROR(VLOOKUP(C148,'Multi Unit Grid'!C:E,3,FALSE),"")</f>
        <v/>
      </c>
      <c r="G148" s="353">
        <f>'Exhibit A'!Z143*(1-'Product Selections'!$G$13)</f>
        <v/>
      </c>
      <c r="H148" s="237">
        <f>IFERROR(VLOOKUP(C148,'Multi Unit Grid'!C:F,4,FALSE),"")</f>
        <v/>
      </c>
      <c r="I148" s="74">
        <f>IFERROR(VLOOKUP(C148,'Multi Unit Grid'!C:G,5,FALSE),"")</f>
        <v/>
      </c>
      <c r="K148" s="63">
        <f>IF(C148="","",IF($L$11="Management Services","",IF(H148&gt;0,"Yes",IF(L148="Yes","",IF(M148="Yes","","")))))</f>
        <v/>
      </c>
      <c r="L148" s="577" t="n"/>
      <c r="M148" s="577" t="n"/>
      <c r="N148" s="578" t="n"/>
      <c r="O148" s="578" t="n"/>
      <c r="P148" s="63" t="n"/>
      <c r="Q148" s="344" t="n"/>
      <c r="S148" s="579">
        <f>'Exhibit A'!V143</f>
        <v/>
      </c>
      <c r="U148" s="579">
        <f>IF(C149="","",IF(F149=1,"ADP Essential Payroll",IF(N149="Yes","ADP HR Pro",IF(M149="Yes","ADP Complete Payroll and HR Plus",IF(L149="Yes","ADP Enhanced Payroll",IF(K149="Yes","ADP Essential Payroll","ADP Essential Payroll"))))))</f>
        <v/>
      </c>
    </row>
    <row r="149" ht="14.45" customHeight="1">
      <c r="B149" s="249">
        <f>B148+1</f>
        <v/>
      </c>
      <c r="C149" s="250">
        <f>IF('Multi Unit Grid'!C146="","",'Multi Unit Grid'!C146)</f>
        <v/>
      </c>
      <c r="D149" s="251" t="n"/>
      <c r="E149" s="252">
        <f>IFERROR(VLOOKUP(C149,'Multi Unit Grid'!C:D,2,FALSE),"")</f>
        <v/>
      </c>
      <c r="F149" s="253">
        <f>IFERROR(VLOOKUP(C149,'Multi Unit Grid'!C:E,3,FALSE),"")</f>
        <v/>
      </c>
      <c r="G149" s="352">
        <f>'Exhibit A'!Z144*(1-'Product Selections'!$G$13)</f>
        <v/>
      </c>
      <c r="H149" s="317">
        <f>IFERROR(VLOOKUP(C149,'Multi Unit Grid'!C:F,4,FALSE),"")</f>
        <v/>
      </c>
      <c r="I149" s="255">
        <f>IFERROR(VLOOKUP(C149,'Multi Unit Grid'!C:G,5,FALSE),"")</f>
        <v/>
      </c>
      <c r="K149" s="256">
        <f>IF(C149="","",IF($L$11="Management Services","",IF(H149&gt;0,"Yes",IF(L149="Yes","",IF(M149="Yes","","")))))</f>
        <v/>
      </c>
      <c r="L149" s="580" t="n"/>
      <c r="M149" s="580" t="n"/>
      <c r="N149" s="581" t="n"/>
      <c r="O149" s="581" t="n"/>
      <c r="P149" s="256" t="n"/>
      <c r="Q149" s="345" t="n"/>
      <c r="S149" s="579">
        <f>'Exhibit A'!V144</f>
        <v/>
      </c>
      <c r="U149" s="576">
        <f>IF(C150="","",IF(F150=1,"ADP Essential Payroll",IF(N150="Yes","ADP HR Pro",IF(M150="Yes","ADP Complete Payroll and HR Plus",IF(L150="Yes","ADP Enhanced Payroll",IF(K150="Yes","ADP Essential Payroll","ADP Essential Payroll"))))))</f>
        <v/>
      </c>
    </row>
    <row r="150" ht="14.45" customHeight="1">
      <c r="B150" s="73">
        <f>B149+1</f>
        <v/>
      </c>
      <c r="C150" s="221">
        <f>IF('Multi Unit Grid'!C147="","",'Multi Unit Grid'!C147)</f>
        <v/>
      </c>
      <c r="D150" s="223" t="n"/>
      <c r="E150" s="222">
        <f>IFERROR(VLOOKUP(C150,'Multi Unit Grid'!C:D,2,FALSE),"")</f>
        <v/>
      </c>
      <c r="F150" s="75">
        <f>IFERROR(VLOOKUP(C150,'Multi Unit Grid'!C:E,3,FALSE),"")</f>
        <v/>
      </c>
      <c r="G150" s="353">
        <f>'Exhibit A'!Z145*(1-'Product Selections'!$G$13)</f>
        <v/>
      </c>
      <c r="H150" s="237">
        <f>IFERROR(VLOOKUP(C150,'Multi Unit Grid'!C:F,4,FALSE),"")</f>
        <v/>
      </c>
      <c r="I150" s="74">
        <f>IFERROR(VLOOKUP(C150,'Multi Unit Grid'!C:G,5,FALSE),"")</f>
        <v/>
      </c>
      <c r="K150" s="63">
        <f>IF(C150="","",IF($L$11="Management Services","",IF(H150&gt;0,"Yes",IF(L150="Yes","",IF(M150="Yes","","")))))</f>
        <v/>
      </c>
      <c r="L150" s="577" t="n"/>
      <c r="M150" s="577" t="n"/>
      <c r="N150" s="578" t="n"/>
      <c r="O150" s="578" t="n"/>
      <c r="P150" s="63" t="n"/>
      <c r="Q150" s="344" t="n"/>
      <c r="S150" s="579">
        <f>'Exhibit A'!V145</f>
        <v/>
      </c>
      <c r="U150" s="579">
        <f>IF(C151="","",IF(F151=1,"ADP Essential Payroll",IF(N151="Yes","ADP HR Pro",IF(M151="Yes","ADP Complete Payroll and HR Plus",IF(L151="Yes","ADP Enhanced Payroll",IF(K151="Yes","ADP Essential Payroll","ADP Essential Payroll"))))))</f>
        <v/>
      </c>
    </row>
    <row r="151" ht="14.45" customHeight="1">
      <c r="B151" s="249">
        <f>B150+1</f>
        <v/>
      </c>
      <c r="C151" s="250">
        <f>IF('Multi Unit Grid'!C148="","",'Multi Unit Grid'!C148)</f>
        <v/>
      </c>
      <c r="D151" s="251" t="n"/>
      <c r="E151" s="252">
        <f>IFERROR(VLOOKUP(C151,'Multi Unit Grid'!C:D,2,FALSE),"")</f>
        <v/>
      </c>
      <c r="F151" s="253">
        <f>IFERROR(VLOOKUP(C151,'Multi Unit Grid'!C:E,3,FALSE),"")</f>
        <v/>
      </c>
      <c r="G151" s="352">
        <f>'Exhibit A'!Z146*(1-'Product Selections'!$G$13)</f>
        <v/>
      </c>
      <c r="H151" s="317">
        <f>IFERROR(VLOOKUP(C151,'Multi Unit Grid'!C:F,4,FALSE),"")</f>
        <v/>
      </c>
      <c r="I151" s="255">
        <f>IFERROR(VLOOKUP(C151,'Multi Unit Grid'!C:G,5,FALSE),"")</f>
        <v/>
      </c>
      <c r="K151" s="256">
        <f>IF(C151="","",IF($L$11="Management Services","",IF(H151&gt;0,"Yes",IF(L151="Yes","",IF(M151="Yes","","")))))</f>
        <v/>
      </c>
      <c r="L151" s="580" t="n"/>
      <c r="M151" s="580" t="n"/>
      <c r="N151" s="581" t="n"/>
      <c r="O151" s="581" t="n"/>
      <c r="P151" s="256" t="n"/>
      <c r="Q151" s="345" t="n"/>
      <c r="S151" s="579">
        <f>'Exhibit A'!V146</f>
        <v/>
      </c>
      <c r="U151" s="576">
        <f>IF(C152="","",IF(F152=1,"ADP Essential Payroll",IF(N152="Yes","ADP HR Pro",IF(M152="Yes","ADP Complete Payroll and HR Plus",IF(L152="Yes","ADP Enhanced Payroll",IF(K152="Yes","ADP Essential Payroll","ADP Essential Payroll"))))))</f>
        <v/>
      </c>
    </row>
    <row r="152" ht="14.45" customHeight="1">
      <c r="B152" s="73">
        <f>B151+1</f>
        <v/>
      </c>
      <c r="C152" s="221">
        <f>IF('Multi Unit Grid'!C149="","",'Multi Unit Grid'!C149)</f>
        <v/>
      </c>
      <c r="D152" s="223" t="n"/>
      <c r="E152" s="222">
        <f>IFERROR(VLOOKUP(C152,'Multi Unit Grid'!C:D,2,FALSE),"")</f>
        <v/>
      </c>
      <c r="F152" s="75">
        <f>IFERROR(VLOOKUP(C152,'Multi Unit Grid'!C:E,3,FALSE),"")</f>
        <v/>
      </c>
      <c r="G152" s="353">
        <f>'Exhibit A'!Z147*(1-'Product Selections'!$G$13)</f>
        <v/>
      </c>
      <c r="H152" s="237">
        <f>IFERROR(VLOOKUP(C152,'Multi Unit Grid'!C:F,4,FALSE),"")</f>
        <v/>
      </c>
      <c r="I152" s="74">
        <f>IFERROR(VLOOKUP(C152,'Multi Unit Grid'!C:G,5,FALSE),"")</f>
        <v/>
      </c>
      <c r="K152" s="63">
        <f>IF(C152="","",IF($L$11="Management Services","",IF(H152&gt;0,"Yes",IF(L152="Yes","",IF(M152="Yes","","")))))</f>
        <v/>
      </c>
      <c r="L152" s="577" t="n"/>
      <c r="M152" s="577" t="n"/>
      <c r="N152" s="578" t="n"/>
      <c r="O152" s="578" t="n"/>
      <c r="P152" s="63" t="n"/>
      <c r="Q152" s="344" t="n"/>
      <c r="S152" s="579">
        <f>'Exhibit A'!V147</f>
        <v/>
      </c>
      <c r="U152" s="579">
        <f>IF(C153="","",IF(F153=1,"ADP Essential Payroll",IF(N153="Yes","ADP HR Pro",IF(M153="Yes","ADP Complete Payroll and HR Plus",IF(L153="Yes","ADP Enhanced Payroll",IF(K153="Yes","ADP Essential Payroll","ADP Essential Payroll"))))))</f>
        <v/>
      </c>
    </row>
    <row r="153" ht="14.45" customHeight="1">
      <c r="B153" s="249">
        <f>B152+1</f>
        <v/>
      </c>
      <c r="C153" s="250">
        <f>IF('Multi Unit Grid'!C150="","",'Multi Unit Grid'!C150)</f>
        <v/>
      </c>
      <c r="D153" s="251" t="n"/>
      <c r="E153" s="252">
        <f>IFERROR(VLOOKUP(C153,'Multi Unit Grid'!C:D,2,FALSE),"")</f>
        <v/>
      </c>
      <c r="F153" s="253">
        <f>IFERROR(VLOOKUP(C153,'Multi Unit Grid'!C:E,3,FALSE),"")</f>
        <v/>
      </c>
      <c r="G153" s="352">
        <f>'Exhibit A'!Z148*(1-'Product Selections'!$G$13)</f>
        <v/>
      </c>
      <c r="H153" s="317">
        <f>IFERROR(VLOOKUP(C153,'Multi Unit Grid'!C:F,4,FALSE),"")</f>
        <v/>
      </c>
      <c r="I153" s="255">
        <f>IFERROR(VLOOKUP(C153,'Multi Unit Grid'!C:G,5,FALSE),"")</f>
        <v/>
      </c>
      <c r="K153" s="256">
        <f>IF(C153="","",IF($L$11="Management Services","",IF(H153&gt;0,"Yes",IF(L153="Yes","",IF(M153="Yes","","")))))</f>
        <v/>
      </c>
      <c r="L153" s="580" t="n"/>
      <c r="M153" s="580" t="n"/>
      <c r="N153" s="581" t="n"/>
      <c r="O153" s="581" t="n"/>
      <c r="P153" s="256" t="n"/>
      <c r="Q153" s="345" t="n"/>
      <c r="S153" s="579">
        <f>'Exhibit A'!V148</f>
        <v/>
      </c>
      <c r="U153" s="576">
        <f>IF(C154="","",IF(F154=1,"ADP Essential Payroll",IF(N154="Yes","ADP HR Pro",IF(M154="Yes","ADP Complete Payroll and HR Plus",IF(L154="Yes","ADP Enhanced Payroll",IF(K154="Yes","ADP Essential Payroll","ADP Essential Payroll"))))))</f>
        <v/>
      </c>
    </row>
    <row r="154" ht="14.45" customHeight="1">
      <c r="B154" s="73">
        <f>B153+1</f>
        <v/>
      </c>
      <c r="C154" s="221">
        <f>IF('Multi Unit Grid'!C151="","",'Multi Unit Grid'!C151)</f>
        <v/>
      </c>
      <c r="D154" s="223" t="n"/>
      <c r="E154" s="222">
        <f>IFERROR(VLOOKUP(C154,'Multi Unit Grid'!C:D,2,FALSE),"")</f>
        <v/>
      </c>
      <c r="F154" s="75">
        <f>IFERROR(VLOOKUP(C154,'Multi Unit Grid'!C:E,3,FALSE),"")</f>
        <v/>
      </c>
      <c r="G154" s="353">
        <f>'Exhibit A'!Z149*(1-'Product Selections'!$G$13)</f>
        <v/>
      </c>
      <c r="H154" s="237">
        <f>IFERROR(VLOOKUP(C154,'Multi Unit Grid'!C:F,4,FALSE),"")</f>
        <v/>
      </c>
      <c r="I154" s="74">
        <f>IFERROR(VLOOKUP(C154,'Multi Unit Grid'!C:G,5,FALSE),"")</f>
        <v/>
      </c>
      <c r="K154" s="63">
        <f>IF(C154="","",IF($L$11="Management Services","",IF(H154&gt;0,"Yes",IF(L154="Yes","",IF(M154="Yes","","")))))</f>
        <v/>
      </c>
      <c r="L154" s="577" t="n"/>
      <c r="M154" s="577" t="n"/>
      <c r="N154" s="578" t="n"/>
      <c r="O154" s="578" t="n"/>
      <c r="P154" s="63" t="n"/>
      <c r="Q154" s="344" t="n"/>
      <c r="S154" s="579">
        <f>'Exhibit A'!V149</f>
        <v/>
      </c>
      <c r="U154" s="579">
        <f>IF(C155="","",IF(F155=1,"ADP Essential Payroll",IF(N155="Yes","ADP HR Pro",IF(M155="Yes","ADP Complete Payroll and HR Plus",IF(L155="Yes","ADP Enhanced Payroll",IF(K155="Yes","ADP Essential Payroll","ADP Essential Payroll"))))))</f>
        <v/>
      </c>
    </row>
    <row r="155" ht="14.45" customHeight="1">
      <c r="B155" s="249">
        <f>B154+1</f>
        <v/>
      </c>
      <c r="C155" s="250">
        <f>IF('Multi Unit Grid'!C152="","",'Multi Unit Grid'!C152)</f>
        <v/>
      </c>
      <c r="D155" s="251" t="n"/>
      <c r="E155" s="252">
        <f>IFERROR(VLOOKUP(C155,'Multi Unit Grid'!C:D,2,FALSE),"")</f>
        <v/>
      </c>
      <c r="F155" s="253">
        <f>IFERROR(VLOOKUP(C155,'Multi Unit Grid'!C:E,3,FALSE),"")</f>
        <v/>
      </c>
      <c r="G155" s="352">
        <f>'Exhibit A'!Z150*(1-'Product Selections'!$G$13)</f>
        <v/>
      </c>
      <c r="H155" s="317">
        <f>IFERROR(VLOOKUP(C155,'Multi Unit Grid'!C:F,4,FALSE),"")</f>
        <v/>
      </c>
      <c r="I155" s="255">
        <f>IFERROR(VLOOKUP(C155,'Multi Unit Grid'!C:G,5,FALSE),"")</f>
        <v/>
      </c>
      <c r="K155" s="256">
        <f>IF(C155="","",IF($L$11="Management Services","",IF(H155&gt;0,"Yes",IF(L155="Yes","",IF(M155="Yes","","")))))</f>
        <v/>
      </c>
      <c r="L155" s="580" t="n"/>
      <c r="M155" s="580" t="n"/>
      <c r="N155" s="581" t="n"/>
      <c r="O155" s="581" t="n"/>
      <c r="P155" s="256" t="n"/>
      <c r="Q155" s="345" t="n"/>
      <c r="S155" s="579">
        <f>'Exhibit A'!V150</f>
        <v/>
      </c>
      <c r="U155" s="576">
        <f>IF(C156="","",IF(F156=1,"ADP Essential Payroll",IF(N156="Yes","ADP HR Pro",IF(M156="Yes","ADP Complete Payroll and HR Plus",IF(L156="Yes","ADP Enhanced Payroll",IF(K156="Yes","ADP Essential Payroll","ADP Essential Payroll"))))))</f>
        <v/>
      </c>
    </row>
    <row r="156" ht="14.45" customHeight="1">
      <c r="B156" s="73">
        <f>B155+1</f>
        <v/>
      </c>
      <c r="C156" s="221">
        <f>IF('Multi Unit Grid'!C153="","",'Multi Unit Grid'!C153)</f>
        <v/>
      </c>
      <c r="D156" s="223" t="n"/>
      <c r="E156" s="222">
        <f>IFERROR(VLOOKUP(C156,'Multi Unit Grid'!C:D,2,FALSE),"")</f>
        <v/>
      </c>
      <c r="F156" s="75">
        <f>IFERROR(VLOOKUP(C156,'Multi Unit Grid'!C:E,3,FALSE),"")</f>
        <v/>
      </c>
      <c r="G156" s="353">
        <f>'Exhibit A'!Z151*(1-'Product Selections'!$G$13)</f>
        <v/>
      </c>
      <c r="H156" s="237">
        <f>IFERROR(VLOOKUP(C156,'Multi Unit Grid'!C:F,4,FALSE),"")</f>
        <v/>
      </c>
      <c r="I156" s="74">
        <f>IFERROR(VLOOKUP(C156,'Multi Unit Grid'!C:G,5,FALSE),"")</f>
        <v/>
      </c>
      <c r="K156" s="63">
        <f>IF(C156="","",IF($L$11="Management Services","",IF(H156&gt;0,"Yes",IF(L156="Yes","",IF(M156="Yes","","")))))</f>
        <v/>
      </c>
      <c r="L156" s="577" t="n"/>
      <c r="M156" s="577" t="n"/>
      <c r="N156" s="578" t="n"/>
      <c r="O156" s="578" t="n"/>
      <c r="P156" s="63" t="n"/>
      <c r="Q156" s="344" t="n"/>
      <c r="S156" s="579">
        <f>'Exhibit A'!V151</f>
        <v/>
      </c>
      <c r="U156" s="579">
        <f>IF(C157="","",IF(F157=1,"ADP Essential Payroll",IF(N157="Yes","ADP HR Pro",IF(M157="Yes","ADP Complete Payroll and HR Plus",IF(L157="Yes","ADP Enhanced Payroll",IF(K157="Yes","ADP Essential Payroll","ADP Essential Payroll"))))))</f>
        <v/>
      </c>
    </row>
    <row r="157" ht="14.45" customHeight="1">
      <c r="B157" s="249">
        <f>B156+1</f>
        <v/>
      </c>
      <c r="C157" s="250">
        <f>IF('Multi Unit Grid'!C154="","",'Multi Unit Grid'!C154)</f>
        <v/>
      </c>
      <c r="D157" s="251" t="n"/>
      <c r="E157" s="252">
        <f>IFERROR(VLOOKUP(C157,'Multi Unit Grid'!C:D,2,FALSE),"")</f>
        <v/>
      </c>
      <c r="F157" s="253">
        <f>IFERROR(VLOOKUP(C157,'Multi Unit Grid'!C:E,3,FALSE),"")</f>
        <v/>
      </c>
      <c r="G157" s="352">
        <f>'Exhibit A'!Z152*(1-'Product Selections'!$G$13)</f>
        <v/>
      </c>
      <c r="H157" s="317">
        <f>IFERROR(VLOOKUP(C157,'Multi Unit Grid'!C:F,4,FALSE),"")</f>
        <v/>
      </c>
      <c r="I157" s="255">
        <f>IFERROR(VLOOKUP(C157,'Multi Unit Grid'!C:G,5,FALSE),"")</f>
        <v/>
      </c>
      <c r="K157" s="256">
        <f>IF(C157="","",IF($L$11="Management Services","",IF(H157&gt;0,"Yes",IF(L157="Yes","",IF(M157="Yes","","")))))</f>
        <v/>
      </c>
      <c r="L157" s="580" t="n"/>
      <c r="M157" s="580" t="n"/>
      <c r="N157" s="581" t="n"/>
      <c r="O157" s="581" t="n"/>
      <c r="P157" s="256" t="n"/>
      <c r="Q157" s="345" t="n"/>
      <c r="S157" s="579">
        <f>'Exhibit A'!V152</f>
        <v/>
      </c>
      <c r="U157" s="576">
        <f>IF(C158="","",IF(F158=1,"ADP Essential Payroll",IF(N158="Yes","ADP HR Pro",IF(M158="Yes","ADP Complete Payroll and HR Plus",IF(L158="Yes","ADP Enhanced Payroll",IF(K158="Yes","ADP Essential Payroll","ADP Essential Payroll"))))))</f>
        <v/>
      </c>
    </row>
    <row r="158" ht="14.45" customHeight="1">
      <c r="B158" s="73">
        <f>B157+1</f>
        <v/>
      </c>
      <c r="C158" s="221">
        <f>IF('Multi Unit Grid'!C155="","",'Multi Unit Grid'!C155)</f>
        <v/>
      </c>
      <c r="D158" s="223" t="n"/>
      <c r="E158" s="222">
        <f>IFERROR(VLOOKUP(C158,'Multi Unit Grid'!C:D,2,FALSE),"")</f>
        <v/>
      </c>
      <c r="F158" s="75">
        <f>IFERROR(VLOOKUP(C158,'Multi Unit Grid'!C:E,3,FALSE),"")</f>
        <v/>
      </c>
      <c r="G158" s="353">
        <f>'Exhibit A'!Z153*(1-'Product Selections'!$G$13)</f>
        <v/>
      </c>
      <c r="H158" s="237">
        <f>IFERROR(VLOOKUP(C158,'Multi Unit Grid'!C:F,4,FALSE),"")</f>
        <v/>
      </c>
      <c r="I158" s="74">
        <f>IFERROR(VLOOKUP(C158,'Multi Unit Grid'!C:G,5,FALSE),"")</f>
        <v/>
      </c>
      <c r="K158" s="63">
        <f>IF(C158="","",IF($L$11="Management Services","",IF(H158&gt;0,"Yes",IF(L158="Yes","",IF(M158="Yes","","")))))</f>
        <v/>
      </c>
      <c r="L158" s="577" t="n"/>
      <c r="M158" s="577" t="n"/>
      <c r="N158" s="578" t="n"/>
      <c r="O158" s="578" t="n"/>
      <c r="P158" s="63" t="n"/>
      <c r="Q158" s="344" t="n"/>
      <c r="S158" s="579">
        <f>'Exhibit A'!V153</f>
        <v/>
      </c>
      <c r="U158" s="579">
        <f>IF(C159="","",IF(F159=1,"ADP Essential Payroll",IF(N159="Yes","ADP HR Pro",IF(M159="Yes","ADP Complete Payroll and HR Plus",IF(L159="Yes","ADP Enhanced Payroll",IF(K159="Yes","ADP Essential Payroll","ADP Essential Payroll"))))))</f>
        <v/>
      </c>
    </row>
    <row r="159" ht="14.45" customHeight="1">
      <c r="B159" s="249">
        <f>B158+1</f>
        <v/>
      </c>
      <c r="C159" s="250">
        <f>IF('Multi Unit Grid'!C156="","",'Multi Unit Grid'!C156)</f>
        <v/>
      </c>
      <c r="D159" s="251" t="n"/>
      <c r="E159" s="252">
        <f>IFERROR(VLOOKUP(C159,'Multi Unit Grid'!C:D,2,FALSE),"")</f>
        <v/>
      </c>
      <c r="F159" s="253">
        <f>IFERROR(VLOOKUP(C159,'Multi Unit Grid'!C:E,3,FALSE),"")</f>
        <v/>
      </c>
      <c r="G159" s="352">
        <f>'Exhibit A'!Z154*(1-'Product Selections'!$G$13)</f>
        <v/>
      </c>
      <c r="H159" s="317">
        <f>IFERROR(VLOOKUP(C159,'Multi Unit Grid'!C:F,4,FALSE),"")</f>
        <v/>
      </c>
      <c r="I159" s="255">
        <f>IFERROR(VLOOKUP(C159,'Multi Unit Grid'!C:G,5,FALSE),"")</f>
        <v/>
      </c>
      <c r="K159" s="256">
        <f>IF(C159="","",IF($L$11="Management Services","",IF(H159&gt;0,"Yes",IF(L159="Yes","",IF(M159="Yes","","")))))</f>
        <v/>
      </c>
      <c r="L159" s="580" t="n"/>
      <c r="M159" s="580" t="n"/>
      <c r="N159" s="581" t="n"/>
      <c r="O159" s="581" t="n"/>
      <c r="P159" s="256" t="n"/>
      <c r="Q159" s="345" t="n"/>
      <c r="S159" s="579">
        <f>'Exhibit A'!V154</f>
        <v/>
      </c>
      <c r="U159" s="576">
        <f>IF(C160="","",IF(F160=1,"ADP Essential Payroll",IF(N160="Yes","ADP HR Pro",IF(M160="Yes","ADP Complete Payroll and HR Plus",IF(L160="Yes","ADP Enhanced Payroll",IF(K160="Yes","ADP Essential Payroll","ADP Essential Payroll"))))))</f>
        <v/>
      </c>
    </row>
    <row r="160" ht="14.45" customHeight="1">
      <c r="B160" s="73">
        <f>B159+1</f>
        <v/>
      </c>
      <c r="C160" s="221">
        <f>IF('Multi Unit Grid'!C157="","",'Multi Unit Grid'!C157)</f>
        <v/>
      </c>
      <c r="D160" s="223" t="n"/>
      <c r="E160" s="222">
        <f>IFERROR(VLOOKUP(C160,'Multi Unit Grid'!C:D,2,FALSE),"")</f>
        <v/>
      </c>
      <c r="F160" s="75">
        <f>IFERROR(VLOOKUP(C160,'Multi Unit Grid'!C:E,3,FALSE),"")</f>
        <v/>
      </c>
      <c r="G160" s="353">
        <f>'Exhibit A'!Z155*(1-'Product Selections'!$G$13)</f>
        <v/>
      </c>
      <c r="H160" s="237">
        <f>IFERROR(VLOOKUP(C160,'Multi Unit Grid'!C:F,4,FALSE),"")</f>
        <v/>
      </c>
      <c r="I160" s="74">
        <f>IFERROR(VLOOKUP(C160,'Multi Unit Grid'!C:G,5,FALSE),"")</f>
        <v/>
      </c>
      <c r="K160" s="63">
        <f>IF(C160="","",IF($L$11="Management Services","",IF(H160&gt;0,"Yes",IF(L160="Yes","",IF(M160="Yes","","")))))</f>
        <v/>
      </c>
      <c r="L160" s="577" t="n"/>
      <c r="M160" s="577" t="n"/>
      <c r="N160" s="578" t="n"/>
      <c r="O160" s="578" t="n"/>
      <c r="P160" s="63" t="n"/>
      <c r="Q160" s="344" t="n"/>
      <c r="S160" s="579">
        <f>'Exhibit A'!V155</f>
        <v/>
      </c>
      <c r="U160" s="579">
        <f>IF(C161="","",IF(F161=1,"ADP Essential Payroll",IF(N161="Yes","ADP HR Pro",IF(M161="Yes","ADP Complete Payroll and HR Plus",IF(L161="Yes","ADP Enhanced Payroll",IF(K161="Yes","ADP Essential Payroll","ADP Essential Payroll"))))))</f>
        <v/>
      </c>
    </row>
    <row r="161" ht="14.45" customHeight="1">
      <c r="B161" s="249">
        <f>B160+1</f>
        <v/>
      </c>
      <c r="C161" s="250">
        <f>IF('Multi Unit Grid'!C158="","",'Multi Unit Grid'!C158)</f>
        <v/>
      </c>
      <c r="D161" s="251" t="n"/>
      <c r="E161" s="252">
        <f>IFERROR(VLOOKUP(C161,'Multi Unit Grid'!C:D,2,FALSE),"")</f>
        <v/>
      </c>
      <c r="F161" s="253">
        <f>IFERROR(VLOOKUP(C161,'Multi Unit Grid'!C:E,3,FALSE),"")</f>
        <v/>
      </c>
      <c r="G161" s="352">
        <f>'Exhibit A'!Z156*(1-'Product Selections'!$G$13)</f>
        <v/>
      </c>
      <c r="H161" s="317">
        <f>IFERROR(VLOOKUP(C161,'Multi Unit Grid'!C:F,4,FALSE),"")</f>
        <v/>
      </c>
      <c r="I161" s="255">
        <f>IFERROR(VLOOKUP(C161,'Multi Unit Grid'!C:G,5,FALSE),"")</f>
        <v/>
      </c>
      <c r="K161" s="256">
        <f>IF(C161="","",IF($L$11="Management Services","",IF(H161&gt;0,"Yes",IF(L161="Yes","",IF(M161="Yes","","")))))</f>
        <v/>
      </c>
      <c r="L161" s="580" t="n"/>
      <c r="M161" s="580" t="n"/>
      <c r="N161" s="581" t="n"/>
      <c r="O161" s="581" t="n"/>
      <c r="P161" s="256" t="n"/>
      <c r="Q161" s="345" t="n"/>
      <c r="S161" s="579">
        <f>'Exhibit A'!V156</f>
        <v/>
      </c>
      <c r="U161" s="576">
        <f>IF(C162="","",IF(F162=1,"ADP Essential Payroll",IF(N162="Yes","ADP HR Pro",IF(M162="Yes","ADP Complete Payroll and HR Plus",IF(L162="Yes","ADP Enhanced Payroll",IF(K162="Yes","ADP Essential Payroll","ADP Essential Payroll"))))))</f>
        <v/>
      </c>
    </row>
    <row r="162" ht="14.45" customHeight="1">
      <c r="B162" s="73">
        <f>B161+1</f>
        <v/>
      </c>
      <c r="C162" s="221">
        <f>IF('Multi Unit Grid'!C159="","",'Multi Unit Grid'!C159)</f>
        <v/>
      </c>
      <c r="D162" s="223" t="n"/>
      <c r="E162" s="222">
        <f>IFERROR(VLOOKUP(C162,'Multi Unit Grid'!C:D,2,FALSE),"")</f>
        <v/>
      </c>
      <c r="F162" s="75">
        <f>IFERROR(VLOOKUP(C162,'Multi Unit Grid'!C:E,3,FALSE),"")</f>
        <v/>
      </c>
      <c r="G162" s="353">
        <f>'Exhibit A'!Z157*(1-'Product Selections'!$G$13)</f>
        <v/>
      </c>
      <c r="H162" s="237">
        <f>IFERROR(VLOOKUP(C162,'Multi Unit Grid'!C:F,4,FALSE),"")</f>
        <v/>
      </c>
      <c r="I162" s="74">
        <f>IFERROR(VLOOKUP(C162,'Multi Unit Grid'!C:G,5,FALSE),"")</f>
        <v/>
      </c>
      <c r="K162" s="63">
        <f>IF(C162="","",IF($L$11="Management Services","",IF(H162&gt;0,"Yes",IF(L162="Yes","",IF(M162="Yes","","")))))</f>
        <v/>
      </c>
      <c r="L162" s="577" t="n"/>
      <c r="M162" s="577" t="n"/>
      <c r="N162" s="578" t="n"/>
      <c r="O162" s="578" t="n"/>
      <c r="P162" s="63" t="n"/>
      <c r="Q162" s="344" t="n"/>
      <c r="S162" s="579">
        <f>'Exhibit A'!V157</f>
        <v/>
      </c>
      <c r="U162" s="579">
        <f>IF(C163="","",IF(F163=1,"ADP Essential Payroll",IF(N163="Yes","ADP HR Pro",IF(M163="Yes","ADP Complete Payroll and HR Plus",IF(L163="Yes","ADP Enhanced Payroll",IF(K163="Yes","ADP Essential Payroll","ADP Essential Payroll"))))))</f>
        <v/>
      </c>
    </row>
    <row r="163" ht="14.45" customHeight="1">
      <c r="B163" s="249">
        <f>B162+1</f>
        <v/>
      </c>
      <c r="C163" s="250">
        <f>IF('Multi Unit Grid'!C160="","",'Multi Unit Grid'!C160)</f>
        <v/>
      </c>
      <c r="D163" s="251" t="n"/>
      <c r="E163" s="252">
        <f>IFERROR(VLOOKUP(C163,'Multi Unit Grid'!C:D,2,FALSE),"")</f>
        <v/>
      </c>
      <c r="F163" s="253">
        <f>IFERROR(VLOOKUP(C163,'Multi Unit Grid'!C:E,3,FALSE),"")</f>
        <v/>
      </c>
      <c r="G163" s="352">
        <f>'Exhibit A'!Z158*(1-'Product Selections'!$G$13)</f>
        <v/>
      </c>
      <c r="H163" s="317">
        <f>IFERROR(VLOOKUP(C163,'Multi Unit Grid'!C:F,4,FALSE),"")</f>
        <v/>
      </c>
      <c r="I163" s="255">
        <f>IFERROR(VLOOKUP(C163,'Multi Unit Grid'!C:G,5,FALSE),"")</f>
        <v/>
      </c>
      <c r="K163" s="256">
        <f>IF(C163="","",IF($L$11="Management Services","",IF(H163&gt;0,"Yes",IF(L163="Yes","",IF(M163="Yes","","")))))</f>
        <v/>
      </c>
      <c r="L163" s="580" t="n"/>
      <c r="M163" s="580" t="n"/>
      <c r="N163" s="581" t="n"/>
      <c r="O163" s="581" t="n"/>
      <c r="P163" s="256" t="n"/>
      <c r="Q163" s="345" t="n"/>
      <c r="S163" s="579">
        <f>'Exhibit A'!V158</f>
        <v/>
      </c>
      <c r="U163" s="576">
        <f>IF(C164="","",IF(F164=1,"ADP Essential Payroll",IF(N164="Yes","ADP HR Pro",IF(M164="Yes","ADP Complete Payroll and HR Plus",IF(L164="Yes","ADP Enhanced Payroll",IF(K164="Yes","ADP Essential Payroll","ADP Essential Payroll"))))))</f>
        <v/>
      </c>
    </row>
    <row r="164" ht="14.45" customHeight="1">
      <c r="B164" s="73">
        <f>B163+1</f>
        <v/>
      </c>
      <c r="C164" s="221">
        <f>IF('Multi Unit Grid'!C161="","",'Multi Unit Grid'!C161)</f>
        <v/>
      </c>
      <c r="D164" s="223" t="n"/>
      <c r="E164" s="222">
        <f>IFERROR(VLOOKUP(C164,'Multi Unit Grid'!C:D,2,FALSE),"")</f>
        <v/>
      </c>
      <c r="F164" s="75">
        <f>IFERROR(VLOOKUP(C164,'Multi Unit Grid'!C:E,3,FALSE),"")</f>
        <v/>
      </c>
      <c r="G164" s="353">
        <f>'Exhibit A'!Z159*(1-'Product Selections'!$G$13)</f>
        <v/>
      </c>
      <c r="H164" s="237">
        <f>IFERROR(VLOOKUP(C164,'Multi Unit Grid'!C:F,4,FALSE),"")</f>
        <v/>
      </c>
      <c r="I164" s="74">
        <f>IFERROR(VLOOKUP(C164,'Multi Unit Grid'!C:G,5,FALSE),"")</f>
        <v/>
      </c>
      <c r="K164" s="63">
        <f>IF(C164="","",IF($L$11="Management Services","",IF(H164&gt;0,"Yes",IF(L164="Yes","",IF(M164="Yes","","")))))</f>
        <v/>
      </c>
      <c r="L164" s="577" t="n"/>
      <c r="M164" s="577" t="n"/>
      <c r="N164" s="578" t="n"/>
      <c r="O164" s="578" t="n"/>
      <c r="P164" s="63" t="n"/>
      <c r="Q164" s="344" t="n"/>
      <c r="S164" s="579">
        <f>'Exhibit A'!V159</f>
        <v/>
      </c>
      <c r="U164" s="579">
        <f>IF(C165="","",IF(F165=1,"ADP Essential Payroll",IF(N165="Yes","ADP HR Pro",IF(M165="Yes","ADP Complete Payroll and HR Plus",IF(L165="Yes","ADP Enhanced Payroll",IF(K165="Yes","ADP Essential Payroll","ADP Essential Payroll"))))))</f>
        <v/>
      </c>
    </row>
    <row r="165" ht="14.45" customHeight="1">
      <c r="B165" s="249">
        <f>B164+1</f>
        <v/>
      </c>
      <c r="C165" s="250">
        <f>IF('Multi Unit Grid'!C162="","",'Multi Unit Grid'!C162)</f>
        <v/>
      </c>
      <c r="D165" s="251" t="n"/>
      <c r="E165" s="252">
        <f>IFERROR(VLOOKUP(C165,'Multi Unit Grid'!C:D,2,FALSE),"")</f>
        <v/>
      </c>
      <c r="F165" s="253">
        <f>IFERROR(VLOOKUP(C165,'Multi Unit Grid'!C:E,3,FALSE),"")</f>
        <v/>
      </c>
      <c r="G165" s="352">
        <f>'Exhibit A'!Z160*(1-'Product Selections'!$G$13)</f>
        <v/>
      </c>
      <c r="H165" s="317">
        <f>IFERROR(VLOOKUP(C165,'Multi Unit Grid'!C:F,4,FALSE),"")</f>
        <v/>
      </c>
      <c r="I165" s="255">
        <f>IFERROR(VLOOKUP(C165,'Multi Unit Grid'!C:G,5,FALSE),"")</f>
        <v/>
      </c>
      <c r="K165" s="256">
        <f>IF(C165="","",IF($L$11="Management Services","",IF(H165&gt;0,"Yes",IF(L165="Yes","",IF(M165="Yes","","")))))</f>
        <v/>
      </c>
      <c r="L165" s="580" t="n"/>
      <c r="M165" s="580" t="n"/>
      <c r="N165" s="581" t="n"/>
      <c r="O165" s="581" t="n"/>
      <c r="P165" s="256" t="n"/>
      <c r="Q165" s="345" t="n"/>
      <c r="S165" s="579">
        <f>'Exhibit A'!V160</f>
        <v/>
      </c>
      <c r="U165" s="576">
        <f>IF(C166="","",IF(F166=1,"ADP Essential Payroll",IF(N166="Yes","ADP HR Pro",IF(M166="Yes","ADP Complete Payroll and HR Plus",IF(L166="Yes","ADP Enhanced Payroll",IF(K166="Yes","ADP Essential Payroll","ADP Essential Payroll"))))))</f>
        <v/>
      </c>
    </row>
    <row r="166" ht="14.45" customHeight="1">
      <c r="B166" s="73">
        <f>B165+1</f>
        <v/>
      </c>
      <c r="C166" s="221">
        <f>IF('Multi Unit Grid'!C163="","",'Multi Unit Grid'!C163)</f>
        <v/>
      </c>
      <c r="D166" s="223" t="n"/>
      <c r="E166" s="222">
        <f>IFERROR(VLOOKUP(C166,'Multi Unit Grid'!C:D,2,FALSE),"")</f>
        <v/>
      </c>
      <c r="F166" s="75">
        <f>IFERROR(VLOOKUP(C166,'Multi Unit Grid'!C:E,3,FALSE),"")</f>
        <v/>
      </c>
      <c r="G166" s="353">
        <f>'Exhibit A'!Z161*(1-'Product Selections'!$G$13)</f>
        <v/>
      </c>
      <c r="H166" s="237">
        <f>IFERROR(VLOOKUP(C166,'Multi Unit Grid'!C:F,4,FALSE),"")</f>
        <v/>
      </c>
      <c r="I166" s="74">
        <f>IFERROR(VLOOKUP(C166,'Multi Unit Grid'!C:G,5,FALSE),"")</f>
        <v/>
      </c>
      <c r="K166" s="63">
        <f>IF(C166="","",IF($L$11="Management Services","",IF(H166&gt;0,"Yes",IF(L166="Yes","",IF(M166="Yes","","")))))</f>
        <v/>
      </c>
      <c r="L166" s="577" t="n"/>
      <c r="M166" s="577" t="n"/>
      <c r="N166" s="578" t="n"/>
      <c r="O166" s="578" t="n"/>
      <c r="P166" s="63" t="n"/>
      <c r="Q166" s="344" t="n"/>
      <c r="S166" s="579">
        <f>'Exhibit A'!V161</f>
        <v/>
      </c>
      <c r="U166" s="579">
        <f>IF(C167="","",IF(F167=1,"ADP Essential Payroll",IF(N167="Yes","ADP HR Pro",IF(M167="Yes","ADP Complete Payroll and HR Plus",IF(L167="Yes","ADP Enhanced Payroll",IF(K167="Yes","ADP Essential Payroll","ADP Essential Payroll"))))))</f>
        <v/>
      </c>
    </row>
    <row r="167" ht="14.45" customHeight="1">
      <c r="B167" s="249">
        <f>B166+1</f>
        <v/>
      </c>
      <c r="C167" s="250">
        <f>IF('Multi Unit Grid'!C164="","",'Multi Unit Grid'!C164)</f>
        <v/>
      </c>
      <c r="D167" s="251" t="n"/>
      <c r="E167" s="252">
        <f>IFERROR(VLOOKUP(C167,'Multi Unit Grid'!C:D,2,FALSE),"")</f>
        <v/>
      </c>
      <c r="F167" s="253">
        <f>IFERROR(VLOOKUP(C167,'Multi Unit Grid'!C:E,3,FALSE),"")</f>
        <v/>
      </c>
      <c r="G167" s="352">
        <f>'Exhibit A'!Z162*(1-'Product Selections'!$G$13)</f>
        <v/>
      </c>
      <c r="H167" s="317">
        <f>IFERROR(VLOOKUP(C167,'Multi Unit Grid'!C:F,4,FALSE),"")</f>
        <v/>
      </c>
      <c r="I167" s="255">
        <f>IFERROR(VLOOKUP(C167,'Multi Unit Grid'!C:G,5,FALSE),"")</f>
        <v/>
      </c>
      <c r="K167" s="256">
        <f>IF(C167="","",IF($L$11="Management Services","",IF(H167&gt;0,"Yes",IF(L167="Yes","",IF(M167="Yes","","")))))</f>
        <v/>
      </c>
      <c r="L167" s="580" t="n"/>
      <c r="M167" s="580" t="n"/>
      <c r="N167" s="581" t="n"/>
      <c r="O167" s="581" t="n"/>
      <c r="P167" s="256" t="n"/>
      <c r="Q167" s="345" t="n"/>
      <c r="S167" s="579">
        <f>'Exhibit A'!V162</f>
        <v/>
      </c>
      <c r="U167" s="576">
        <f>IF(C168="","",IF(F168=1,"ADP Essential Payroll",IF(N168="Yes","ADP HR Pro",IF(M168="Yes","ADP Complete Payroll and HR Plus",IF(L168="Yes","ADP Enhanced Payroll",IF(K168="Yes","ADP Essential Payroll","ADP Essential Payroll"))))))</f>
        <v/>
      </c>
    </row>
    <row r="168" ht="14.45" customHeight="1">
      <c r="B168" s="73">
        <f>B167+1</f>
        <v/>
      </c>
      <c r="C168" s="221">
        <f>IF('Multi Unit Grid'!C165="","",'Multi Unit Grid'!C165)</f>
        <v/>
      </c>
      <c r="D168" s="223" t="n"/>
      <c r="E168" s="222">
        <f>IFERROR(VLOOKUP(C168,'Multi Unit Grid'!C:D,2,FALSE),"")</f>
        <v/>
      </c>
      <c r="F168" s="75">
        <f>IFERROR(VLOOKUP(C168,'Multi Unit Grid'!C:E,3,FALSE),"")</f>
        <v/>
      </c>
      <c r="G168" s="353">
        <f>'Exhibit A'!Z163*(1-'Product Selections'!$G$13)</f>
        <v/>
      </c>
      <c r="H168" s="237">
        <f>IFERROR(VLOOKUP(C168,'Multi Unit Grid'!C:F,4,FALSE),"")</f>
        <v/>
      </c>
      <c r="I168" s="74">
        <f>IFERROR(VLOOKUP(C168,'Multi Unit Grid'!C:G,5,FALSE),"")</f>
        <v/>
      </c>
      <c r="K168" s="63">
        <f>IF(C168="","",IF($L$11="Management Services","",IF(H168&gt;0,"Yes",IF(L168="Yes","",IF(M168="Yes","","")))))</f>
        <v/>
      </c>
      <c r="L168" s="577" t="n"/>
      <c r="M168" s="577" t="n"/>
      <c r="N168" s="578" t="n"/>
      <c r="O168" s="578" t="n"/>
      <c r="P168" s="63" t="n"/>
      <c r="Q168" s="344" t="n"/>
      <c r="S168" s="579">
        <f>'Exhibit A'!V163</f>
        <v/>
      </c>
      <c r="U168" s="579">
        <f>IF(C169="","",IF(F169=1,"ADP Essential Payroll",IF(N169="Yes","ADP HR Pro",IF(M169="Yes","ADP Complete Payroll and HR Plus",IF(L169="Yes","ADP Enhanced Payroll",IF(K169="Yes","ADP Essential Payroll","ADP Essential Payroll"))))))</f>
        <v/>
      </c>
    </row>
    <row r="169" ht="14.45" customHeight="1">
      <c r="B169" s="249">
        <f>B168+1</f>
        <v/>
      </c>
      <c r="C169" s="250">
        <f>IF('Multi Unit Grid'!C166="","",'Multi Unit Grid'!C166)</f>
        <v/>
      </c>
      <c r="D169" s="251" t="n"/>
      <c r="E169" s="252">
        <f>IFERROR(VLOOKUP(C169,'Multi Unit Grid'!C:D,2,FALSE),"")</f>
        <v/>
      </c>
      <c r="F169" s="253">
        <f>IFERROR(VLOOKUP(C169,'Multi Unit Grid'!C:E,3,FALSE),"")</f>
        <v/>
      </c>
      <c r="G169" s="352">
        <f>'Exhibit A'!Z164*(1-'Product Selections'!$G$13)</f>
        <v/>
      </c>
      <c r="H169" s="317">
        <f>IFERROR(VLOOKUP(C169,'Multi Unit Grid'!C:F,4,FALSE),"")</f>
        <v/>
      </c>
      <c r="I169" s="255">
        <f>IFERROR(VLOOKUP(C169,'Multi Unit Grid'!C:G,5,FALSE),"")</f>
        <v/>
      </c>
      <c r="K169" s="256">
        <f>IF(C169="","",IF($L$11="Management Services","",IF(H169&gt;0,"Yes",IF(L169="Yes","",IF(M169="Yes","","")))))</f>
        <v/>
      </c>
      <c r="L169" s="580" t="n"/>
      <c r="M169" s="580" t="n"/>
      <c r="N169" s="581" t="n"/>
      <c r="O169" s="581" t="n"/>
      <c r="P169" s="256" t="n"/>
      <c r="Q169" s="345" t="n"/>
      <c r="S169" s="579">
        <f>'Exhibit A'!V164</f>
        <v/>
      </c>
      <c r="U169" s="576">
        <f>IF(C170="","",IF(F170=1,"ADP Essential Payroll",IF(N170="Yes","ADP HR Pro",IF(M170="Yes","ADP Complete Payroll and HR Plus",IF(L170="Yes","ADP Enhanced Payroll",IF(K170="Yes","ADP Essential Payroll","ADP Essential Payroll"))))))</f>
        <v/>
      </c>
    </row>
    <row r="170" ht="14.45" customHeight="1">
      <c r="B170" s="73">
        <f>B169+1</f>
        <v/>
      </c>
      <c r="C170" s="221">
        <f>IF('Multi Unit Grid'!C167="","",'Multi Unit Grid'!C167)</f>
        <v/>
      </c>
      <c r="D170" s="223" t="n"/>
      <c r="E170" s="222">
        <f>IFERROR(VLOOKUP(C170,'Multi Unit Grid'!C:D,2,FALSE),"")</f>
        <v/>
      </c>
      <c r="F170" s="75">
        <f>IFERROR(VLOOKUP(C170,'Multi Unit Grid'!C:E,3,FALSE),"")</f>
        <v/>
      </c>
      <c r="G170" s="353">
        <f>'Exhibit A'!Z165*(1-'Product Selections'!$G$13)</f>
        <v/>
      </c>
      <c r="H170" s="237">
        <f>IFERROR(VLOOKUP(C170,'Multi Unit Grid'!C:F,4,FALSE),"")</f>
        <v/>
      </c>
      <c r="I170" s="74">
        <f>IFERROR(VLOOKUP(C170,'Multi Unit Grid'!C:G,5,FALSE),"")</f>
        <v/>
      </c>
      <c r="K170" s="63">
        <f>IF(C170="","",IF($L$11="Management Services","",IF(H170&gt;0,"Yes",IF(L170="Yes","",IF(M170="Yes","","")))))</f>
        <v/>
      </c>
      <c r="L170" s="577" t="n"/>
      <c r="M170" s="577" t="n"/>
      <c r="N170" s="578" t="n"/>
      <c r="O170" s="578" t="n"/>
      <c r="P170" s="63" t="n"/>
      <c r="Q170" s="344" t="n"/>
      <c r="S170" s="579">
        <f>'Exhibit A'!V165</f>
        <v/>
      </c>
      <c r="U170" s="579">
        <f>IF(C171="","",IF(F171=1,"ADP Essential Payroll",IF(N171="Yes","ADP HR Pro",IF(M171="Yes","ADP Complete Payroll and HR Plus",IF(L171="Yes","ADP Enhanced Payroll",IF(K171="Yes","ADP Essential Payroll","ADP Essential Payroll"))))))</f>
        <v/>
      </c>
    </row>
    <row r="171" ht="14.45" customHeight="1">
      <c r="B171" s="249">
        <f>B170+1</f>
        <v/>
      </c>
      <c r="C171" s="250">
        <f>IF('Multi Unit Grid'!C168="","",'Multi Unit Grid'!C168)</f>
        <v/>
      </c>
      <c r="D171" s="251" t="n"/>
      <c r="E171" s="252">
        <f>IFERROR(VLOOKUP(C171,'Multi Unit Grid'!C:D,2,FALSE),"")</f>
        <v/>
      </c>
      <c r="F171" s="253">
        <f>IFERROR(VLOOKUP(C171,'Multi Unit Grid'!C:E,3,FALSE),"")</f>
        <v/>
      </c>
      <c r="G171" s="352">
        <f>'Exhibit A'!Z166*(1-'Product Selections'!$G$13)</f>
        <v/>
      </c>
      <c r="H171" s="317">
        <f>IFERROR(VLOOKUP(C171,'Multi Unit Grid'!C:F,4,FALSE),"")</f>
        <v/>
      </c>
      <c r="I171" s="255">
        <f>IFERROR(VLOOKUP(C171,'Multi Unit Grid'!C:G,5,FALSE),"")</f>
        <v/>
      </c>
      <c r="K171" s="256">
        <f>IF(C171="","",IF($L$11="Management Services","",IF(H171&gt;0,"Yes",IF(L171="Yes","",IF(M171="Yes","","")))))</f>
        <v/>
      </c>
      <c r="L171" s="580" t="n"/>
      <c r="M171" s="580" t="n"/>
      <c r="N171" s="581" t="n"/>
      <c r="O171" s="581" t="n"/>
      <c r="P171" s="256" t="n"/>
      <c r="Q171" s="345" t="n"/>
      <c r="S171" s="579">
        <f>'Exhibit A'!V166</f>
        <v/>
      </c>
      <c r="U171" s="576">
        <f>IF(C172="","",IF(F172=1,"ADP Essential Payroll",IF(N172="Yes","ADP HR Pro",IF(M172="Yes","ADP Complete Payroll and HR Plus",IF(L172="Yes","ADP Enhanced Payroll",IF(K172="Yes","ADP Essential Payroll","ADP Essential Payroll"))))))</f>
        <v/>
      </c>
    </row>
    <row r="172" ht="14.45" customHeight="1">
      <c r="B172" s="73">
        <f>B171+1</f>
        <v/>
      </c>
      <c r="C172" s="221">
        <f>IF('Multi Unit Grid'!C169="","",'Multi Unit Grid'!C169)</f>
        <v/>
      </c>
      <c r="D172" s="223" t="n"/>
      <c r="E172" s="222">
        <f>IFERROR(VLOOKUP(C172,'Multi Unit Grid'!C:D,2,FALSE),"")</f>
        <v/>
      </c>
      <c r="F172" s="75">
        <f>IFERROR(VLOOKUP(C172,'Multi Unit Grid'!C:E,3,FALSE),"")</f>
        <v/>
      </c>
      <c r="G172" s="353">
        <f>'Exhibit A'!Z167*(1-'Product Selections'!$G$13)</f>
        <v/>
      </c>
      <c r="H172" s="237">
        <f>IFERROR(VLOOKUP(C172,'Multi Unit Grid'!C:F,4,FALSE),"")</f>
        <v/>
      </c>
      <c r="I172" s="74">
        <f>IFERROR(VLOOKUP(C172,'Multi Unit Grid'!C:G,5,FALSE),"")</f>
        <v/>
      </c>
      <c r="K172" s="63">
        <f>IF(C172="","",IF($L$11="Management Services","",IF(H172&gt;0,"Yes",IF(L172="Yes","",IF(M172="Yes","","")))))</f>
        <v/>
      </c>
      <c r="L172" s="577" t="n"/>
      <c r="M172" s="577" t="n"/>
      <c r="N172" s="578" t="n"/>
      <c r="O172" s="578" t="n"/>
      <c r="P172" s="63" t="n"/>
      <c r="Q172" s="344" t="n"/>
      <c r="S172" s="579">
        <f>'Exhibit A'!V167</f>
        <v/>
      </c>
      <c r="U172" s="579">
        <f>IF(C173="","",IF(F173=1,"ADP Essential Payroll",IF(N173="Yes","ADP HR Pro",IF(M173="Yes","ADP Complete Payroll and HR Plus",IF(L173="Yes","ADP Enhanced Payroll",IF(K173="Yes","ADP Essential Payroll","ADP Essential Payroll"))))))</f>
        <v/>
      </c>
    </row>
    <row r="173" ht="14.45" customHeight="1">
      <c r="B173" s="249">
        <f>B172+1</f>
        <v/>
      </c>
      <c r="C173" s="250">
        <f>IF('Multi Unit Grid'!C170="","",'Multi Unit Grid'!C170)</f>
        <v/>
      </c>
      <c r="D173" s="251" t="n"/>
      <c r="E173" s="252">
        <f>IFERROR(VLOOKUP(C173,'Multi Unit Grid'!C:D,2,FALSE),"")</f>
        <v/>
      </c>
      <c r="F173" s="253">
        <f>IFERROR(VLOOKUP(C173,'Multi Unit Grid'!C:E,3,FALSE),"")</f>
        <v/>
      </c>
      <c r="G173" s="352">
        <f>'Exhibit A'!Z168*(1-'Product Selections'!$G$13)</f>
        <v/>
      </c>
      <c r="H173" s="317">
        <f>IFERROR(VLOOKUP(C173,'Multi Unit Grid'!C:F,4,FALSE),"")</f>
        <v/>
      </c>
      <c r="I173" s="255">
        <f>IFERROR(VLOOKUP(C173,'Multi Unit Grid'!C:G,5,FALSE),"")</f>
        <v/>
      </c>
      <c r="K173" s="256">
        <f>IF(C173="","",IF($L$11="Management Services","",IF(H173&gt;0,"Yes",IF(L173="Yes","",IF(M173="Yes","","")))))</f>
        <v/>
      </c>
      <c r="L173" s="580" t="n"/>
      <c r="M173" s="580" t="n"/>
      <c r="N173" s="581" t="n"/>
      <c r="O173" s="581" t="n"/>
      <c r="P173" s="256" t="n"/>
      <c r="Q173" s="345" t="n"/>
      <c r="S173" s="579">
        <f>'Exhibit A'!V168</f>
        <v/>
      </c>
      <c r="U173" s="576">
        <f>IF(C174="","",IF(F174=1,"ADP Essential Payroll",IF(N174="Yes","ADP HR Pro",IF(M174="Yes","ADP Complete Payroll and HR Plus",IF(L174="Yes","ADP Enhanced Payroll",IF(K174="Yes","ADP Essential Payroll","ADP Essential Payroll"))))))</f>
        <v/>
      </c>
    </row>
    <row r="174" ht="14.45" customHeight="1">
      <c r="B174" s="73">
        <f>B173+1</f>
        <v/>
      </c>
      <c r="C174" s="221">
        <f>IF('Multi Unit Grid'!C171="","",'Multi Unit Grid'!C171)</f>
        <v/>
      </c>
      <c r="D174" s="223" t="n"/>
      <c r="E174" s="222">
        <f>IFERROR(VLOOKUP(C174,'Multi Unit Grid'!C:D,2,FALSE),"")</f>
        <v/>
      </c>
      <c r="F174" s="75">
        <f>IFERROR(VLOOKUP(C174,'Multi Unit Grid'!C:E,3,FALSE),"")</f>
        <v/>
      </c>
      <c r="G174" s="353">
        <f>'Exhibit A'!Z169*(1-'Product Selections'!$G$13)</f>
        <v/>
      </c>
      <c r="H174" s="237">
        <f>IFERROR(VLOOKUP(C174,'Multi Unit Grid'!C:F,4,FALSE),"")</f>
        <v/>
      </c>
      <c r="I174" s="74">
        <f>IFERROR(VLOOKUP(C174,'Multi Unit Grid'!C:G,5,FALSE),"")</f>
        <v/>
      </c>
      <c r="K174" s="63">
        <f>IF(C174="","",IF($L$11="Management Services","",IF(H174&gt;0,"Yes",IF(L174="Yes","",IF(M174="Yes","","")))))</f>
        <v/>
      </c>
      <c r="L174" s="577" t="n"/>
      <c r="M174" s="577" t="n"/>
      <c r="N174" s="578" t="n"/>
      <c r="O174" s="578" t="n"/>
      <c r="P174" s="63" t="n"/>
      <c r="Q174" s="344" t="n"/>
      <c r="S174" s="579">
        <f>'Exhibit A'!V169</f>
        <v/>
      </c>
      <c r="U174" s="579">
        <f>IF(C175="","",IF(F175=1,"ADP Essential Payroll",IF(N175="Yes","ADP HR Pro",IF(M175="Yes","ADP Complete Payroll and HR Plus",IF(L175="Yes","ADP Enhanced Payroll",IF(K175="Yes","ADP Essential Payroll","ADP Essential Payroll"))))))</f>
        <v/>
      </c>
    </row>
    <row r="175" ht="14.45" customHeight="1">
      <c r="B175" s="249">
        <f>B174+1</f>
        <v/>
      </c>
      <c r="C175" s="250">
        <f>IF('Multi Unit Grid'!C172="","",'Multi Unit Grid'!C172)</f>
        <v/>
      </c>
      <c r="D175" s="251" t="n"/>
      <c r="E175" s="252">
        <f>IFERROR(VLOOKUP(C175,'Multi Unit Grid'!C:D,2,FALSE),"")</f>
        <v/>
      </c>
      <c r="F175" s="253">
        <f>IFERROR(VLOOKUP(C175,'Multi Unit Grid'!C:E,3,FALSE),"")</f>
        <v/>
      </c>
      <c r="G175" s="352">
        <f>'Exhibit A'!Z170*(1-'Product Selections'!$G$13)</f>
        <v/>
      </c>
      <c r="H175" s="317">
        <f>IFERROR(VLOOKUP(C175,'Multi Unit Grid'!C:F,4,FALSE),"")</f>
        <v/>
      </c>
      <c r="I175" s="255">
        <f>IFERROR(VLOOKUP(C175,'Multi Unit Grid'!C:G,5,FALSE),"")</f>
        <v/>
      </c>
      <c r="K175" s="256">
        <f>IF(C175="","",IF($L$11="Management Services","",IF(H175&gt;0,"Yes",IF(L175="Yes","",IF(M175="Yes","","")))))</f>
        <v/>
      </c>
      <c r="L175" s="580" t="n"/>
      <c r="M175" s="580" t="n"/>
      <c r="N175" s="581" t="n"/>
      <c r="O175" s="581" t="n"/>
      <c r="P175" s="256" t="n"/>
      <c r="Q175" s="345" t="n"/>
      <c r="S175" s="579">
        <f>'Exhibit A'!V170</f>
        <v/>
      </c>
      <c r="U175" s="576">
        <f>IF(C176="","",IF(F176=1,"ADP Essential Payroll",IF(N176="Yes","ADP HR Pro",IF(M176="Yes","ADP Complete Payroll and HR Plus",IF(L176="Yes","ADP Enhanced Payroll",IF(K176="Yes","ADP Essential Payroll","ADP Essential Payroll"))))))</f>
        <v/>
      </c>
    </row>
    <row r="176" ht="14.45" customHeight="1">
      <c r="B176" s="73">
        <f>B175+1</f>
        <v/>
      </c>
      <c r="C176" s="221">
        <f>IF('Multi Unit Grid'!C173="","",'Multi Unit Grid'!C173)</f>
        <v/>
      </c>
      <c r="D176" s="223" t="n"/>
      <c r="E176" s="222">
        <f>IFERROR(VLOOKUP(C176,'Multi Unit Grid'!C:D,2,FALSE),"")</f>
        <v/>
      </c>
      <c r="F176" s="75">
        <f>IFERROR(VLOOKUP(C176,'Multi Unit Grid'!C:E,3,FALSE),"")</f>
        <v/>
      </c>
      <c r="G176" s="353">
        <f>'Exhibit A'!Z171*(1-'Product Selections'!$G$13)</f>
        <v/>
      </c>
      <c r="H176" s="237">
        <f>IFERROR(VLOOKUP(C176,'Multi Unit Grid'!C:F,4,FALSE),"")</f>
        <v/>
      </c>
      <c r="I176" s="74">
        <f>IFERROR(VLOOKUP(C176,'Multi Unit Grid'!C:G,5,FALSE),"")</f>
        <v/>
      </c>
      <c r="K176" s="63">
        <f>IF(C176="","",IF($L$11="Management Services","",IF(H176&gt;0,"Yes",IF(L176="Yes","",IF(M176="Yes","","")))))</f>
        <v/>
      </c>
      <c r="L176" s="577" t="n"/>
      <c r="M176" s="577" t="n"/>
      <c r="N176" s="578" t="n"/>
      <c r="O176" s="578" t="n"/>
      <c r="P176" s="63" t="n"/>
      <c r="Q176" s="344" t="n"/>
      <c r="S176" s="579">
        <f>'Exhibit A'!V171</f>
        <v/>
      </c>
      <c r="U176" s="579">
        <f>IF(C177="","",IF(F177=1,"ADP Essential Payroll",IF(N177="Yes","ADP HR Pro",IF(M177="Yes","ADP Complete Payroll and HR Plus",IF(L177="Yes","ADP Enhanced Payroll",IF(K177="Yes","ADP Essential Payroll","ADP Essential Payroll"))))))</f>
        <v/>
      </c>
    </row>
    <row r="177" ht="14.45" customHeight="1">
      <c r="B177" s="249">
        <f>B176+1</f>
        <v/>
      </c>
      <c r="C177" s="250">
        <f>IF('Multi Unit Grid'!C174="","",'Multi Unit Grid'!C174)</f>
        <v/>
      </c>
      <c r="D177" s="251" t="n"/>
      <c r="E177" s="252">
        <f>IFERROR(VLOOKUP(C177,'Multi Unit Grid'!C:D,2,FALSE),"")</f>
        <v/>
      </c>
      <c r="F177" s="253">
        <f>IFERROR(VLOOKUP(C177,'Multi Unit Grid'!C:E,3,FALSE),"")</f>
        <v/>
      </c>
      <c r="G177" s="352">
        <f>'Exhibit A'!Z172*(1-'Product Selections'!$G$13)</f>
        <v/>
      </c>
      <c r="H177" s="317">
        <f>IFERROR(VLOOKUP(C177,'Multi Unit Grid'!C:F,4,FALSE),"")</f>
        <v/>
      </c>
      <c r="I177" s="255">
        <f>IFERROR(VLOOKUP(C177,'Multi Unit Grid'!C:G,5,FALSE),"")</f>
        <v/>
      </c>
      <c r="K177" s="256">
        <f>IF(C177="","",IF($L$11="Management Services","",IF(H177&gt;0,"Yes",IF(L177="Yes","",IF(M177="Yes","","")))))</f>
        <v/>
      </c>
      <c r="L177" s="580" t="n"/>
      <c r="M177" s="580" t="n"/>
      <c r="N177" s="581" t="n"/>
      <c r="O177" s="581" t="n"/>
      <c r="P177" s="256" t="n"/>
      <c r="Q177" s="345" t="n"/>
      <c r="S177" s="579">
        <f>'Exhibit A'!V172</f>
        <v/>
      </c>
      <c r="U177" s="576">
        <f>IF(C178="","",IF(F178=1,"ADP Essential Payroll",IF(N178="Yes","ADP HR Pro",IF(M178="Yes","ADP Complete Payroll and HR Plus",IF(L178="Yes","ADP Enhanced Payroll",IF(K178="Yes","ADP Essential Payroll","ADP Essential Payroll"))))))</f>
        <v/>
      </c>
    </row>
    <row r="178" ht="14.45" customHeight="1">
      <c r="B178" s="73">
        <f>B177+1</f>
        <v/>
      </c>
      <c r="C178" s="221">
        <f>IF('Multi Unit Grid'!C175="","",'Multi Unit Grid'!C175)</f>
        <v/>
      </c>
      <c r="D178" s="223" t="n"/>
      <c r="E178" s="222">
        <f>IFERROR(VLOOKUP(C178,'Multi Unit Grid'!C:D,2,FALSE),"")</f>
        <v/>
      </c>
      <c r="F178" s="75">
        <f>IFERROR(VLOOKUP(C178,'Multi Unit Grid'!C:E,3,FALSE),"")</f>
        <v/>
      </c>
      <c r="G178" s="353">
        <f>'Exhibit A'!Z173*(1-'Product Selections'!$G$13)</f>
        <v/>
      </c>
      <c r="H178" s="237">
        <f>IFERROR(VLOOKUP(C178,'Multi Unit Grid'!C:F,4,FALSE),"")</f>
        <v/>
      </c>
      <c r="I178" s="74">
        <f>IFERROR(VLOOKUP(C178,'Multi Unit Grid'!C:G,5,FALSE),"")</f>
        <v/>
      </c>
      <c r="K178" s="63">
        <f>IF(C178="","",IF($L$11="Management Services","",IF(H178&gt;0,"Yes",IF(L178="Yes","",IF(M178="Yes","","")))))</f>
        <v/>
      </c>
      <c r="L178" s="577" t="n"/>
      <c r="M178" s="577" t="n"/>
      <c r="N178" s="578" t="n"/>
      <c r="O178" s="578" t="n"/>
      <c r="P178" s="63" t="n"/>
      <c r="Q178" s="344" t="n"/>
      <c r="S178" s="579">
        <f>'Exhibit A'!V173</f>
        <v/>
      </c>
      <c r="U178" s="579">
        <f>IF(C179="","",IF(F179=1,"ADP Essential Payroll",IF(N179="Yes","ADP HR Pro",IF(M179="Yes","ADP Complete Payroll and HR Plus",IF(L179="Yes","ADP Enhanced Payroll",IF(K179="Yes","ADP Essential Payroll","ADP Essential Payroll"))))))</f>
        <v/>
      </c>
    </row>
    <row r="179" ht="14.45" customHeight="1">
      <c r="B179" s="249">
        <f>B178+1</f>
        <v/>
      </c>
      <c r="C179" s="250">
        <f>IF('Multi Unit Grid'!C176="","",'Multi Unit Grid'!C176)</f>
        <v/>
      </c>
      <c r="D179" s="251" t="n"/>
      <c r="E179" s="252">
        <f>IFERROR(VLOOKUP(C179,'Multi Unit Grid'!C:D,2,FALSE),"")</f>
        <v/>
      </c>
      <c r="F179" s="253">
        <f>IFERROR(VLOOKUP(C179,'Multi Unit Grid'!C:E,3,FALSE),"")</f>
        <v/>
      </c>
      <c r="G179" s="352">
        <f>'Exhibit A'!Z174*(1-'Product Selections'!$G$13)</f>
        <v/>
      </c>
      <c r="H179" s="317">
        <f>IFERROR(VLOOKUP(C179,'Multi Unit Grid'!C:F,4,FALSE),"")</f>
        <v/>
      </c>
      <c r="I179" s="255">
        <f>IFERROR(VLOOKUP(C179,'Multi Unit Grid'!C:G,5,FALSE),"")</f>
        <v/>
      </c>
      <c r="K179" s="256">
        <f>IF(C179="","",IF($L$11="Management Services","",IF(H179&gt;0,"Yes",IF(L179="Yes","",IF(M179="Yes","","")))))</f>
        <v/>
      </c>
      <c r="L179" s="580" t="n"/>
      <c r="M179" s="580" t="n"/>
      <c r="N179" s="581" t="n"/>
      <c r="O179" s="581" t="n"/>
      <c r="P179" s="256" t="n"/>
      <c r="Q179" s="345" t="n"/>
      <c r="S179" s="579">
        <f>'Exhibit A'!V174</f>
        <v/>
      </c>
      <c r="U179" s="576">
        <f>IF(C180="","",IF(F180=1,"ADP Essential Payroll",IF(N180="Yes","ADP HR Pro",IF(M180="Yes","ADP Complete Payroll and HR Plus",IF(L180="Yes","ADP Enhanced Payroll",IF(K180="Yes","ADP Essential Payroll","ADP Essential Payroll"))))))</f>
        <v/>
      </c>
    </row>
    <row r="180" ht="14.45" customHeight="1">
      <c r="B180" s="73">
        <f>B179+1</f>
        <v/>
      </c>
      <c r="C180" s="221">
        <f>IF('Multi Unit Grid'!C177="","",'Multi Unit Grid'!C177)</f>
        <v/>
      </c>
      <c r="D180" s="223" t="n"/>
      <c r="E180" s="222">
        <f>IFERROR(VLOOKUP(C180,'Multi Unit Grid'!C:D,2,FALSE),"")</f>
        <v/>
      </c>
      <c r="F180" s="75">
        <f>IFERROR(VLOOKUP(C180,'Multi Unit Grid'!C:E,3,FALSE),"")</f>
        <v/>
      </c>
      <c r="G180" s="353">
        <f>'Exhibit A'!Z175*(1-'Product Selections'!$G$13)</f>
        <v/>
      </c>
      <c r="H180" s="237">
        <f>IFERROR(VLOOKUP(C180,'Multi Unit Grid'!C:F,4,FALSE),"")</f>
        <v/>
      </c>
      <c r="I180" s="74">
        <f>IFERROR(VLOOKUP(C180,'Multi Unit Grid'!C:G,5,FALSE),"")</f>
        <v/>
      </c>
      <c r="K180" s="63">
        <f>IF(C180="","",IF($L$11="Management Services","",IF(H180&gt;0,"Yes",IF(L180="Yes","",IF(M180="Yes","","")))))</f>
        <v/>
      </c>
      <c r="L180" s="577" t="n"/>
      <c r="M180" s="577" t="n"/>
      <c r="N180" s="578" t="n"/>
      <c r="O180" s="578" t="n"/>
      <c r="P180" s="63" t="n"/>
      <c r="Q180" s="344" t="n"/>
      <c r="S180" s="579">
        <f>'Exhibit A'!V175</f>
        <v/>
      </c>
      <c r="U180" s="579">
        <f>IF(C181="","",IF(F181=1,"ADP Essential Payroll",IF(N181="Yes","ADP HR Pro",IF(M181="Yes","ADP Complete Payroll and HR Plus",IF(L181="Yes","ADP Enhanced Payroll",IF(K181="Yes","ADP Essential Payroll","ADP Essential Payroll"))))))</f>
        <v/>
      </c>
    </row>
    <row r="181" ht="14.45" customHeight="1">
      <c r="B181" s="249">
        <f>B180+1</f>
        <v/>
      </c>
      <c r="C181" s="250">
        <f>IF('Multi Unit Grid'!C178="","",'Multi Unit Grid'!C178)</f>
        <v/>
      </c>
      <c r="D181" s="251" t="n"/>
      <c r="E181" s="252">
        <f>IFERROR(VLOOKUP(C181,'Multi Unit Grid'!C:D,2,FALSE),"")</f>
        <v/>
      </c>
      <c r="F181" s="253">
        <f>IFERROR(VLOOKUP(C181,'Multi Unit Grid'!C:E,3,FALSE),"")</f>
        <v/>
      </c>
      <c r="G181" s="352">
        <f>'Exhibit A'!Z176*(1-'Product Selections'!$G$13)</f>
        <v/>
      </c>
      <c r="H181" s="317">
        <f>IFERROR(VLOOKUP(C181,'Multi Unit Grid'!C:F,4,FALSE),"")</f>
        <v/>
      </c>
      <c r="I181" s="255">
        <f>IFERROR(VLOOKUP(C181,'Multi Unit Grid'!C:G,5,FALSE),"")</f>
        <v/>
      </c>
      <c r="K181" s="256">
        <f>IF(C181="","",IF($L$11="Management Services","",IF(H181&gt;0,"Yes",IF(L181="Yes","",IF(M181="Yes","","")))))</f>
        <v/>
      </c>
      <c r="L181" s="580" t="n"/>
      <c r="M181" s="580" t="n"/>
      <c r="N181" s="581" t="n"/>
      <c r="O181" s="581" t="n"/>
      <c r="P181" s="256" t="n"/>
      <c r="Q181" s="345" t="n"/>
      <c r="S181" s="579">
        <f>'Exhibit A'!V176</f>
        <v/>
      </c>
      <c r="U181" s="576">
        <f>IF(C182="","",IF(F182=1,"ADP Essential Payroll",IF(N182="Yes","ADP HR Pro",IF(M182="Yes","ADP Complete Payroll and HR Plus",IF(L182="Yes","ADP Enhanced Payroll",IF(K182="Yes","ADP Essential Payroll","ADP Essential Payroll"))))))</f>
        <v/>
      </c>
    </row>
    <row r="182" ht="14.45" customHeight="1">
      <c r="B182" s="73">
        <f>B181+1</f>
        <v/>
      </c>
      <c r="C182" s="221">
        <f>IF('Multi Unit Grid'!C179="","",'Multi Unit Grid'!C179)</f>
        <v/>
      </c>
      <c r="D182" s="223" t="n"/>
      <c r="E182" s="222">
        <f>IFERROR(VLOOKUP(C182,'Multi Unit Grid'!C:D,2,FALSE),"")</f>
        <v/>
      </c>
      <c r="F182" s="75">
        <f>IFERROR(VLOOKUP(C182,'Multi Unit Grid'!C:E,3,FALSE),"")</f>
        <v/>
      </c>
      <c r="G182" s="353">
        <f>'Exhibit A'!Z177*(1-'Product Selections'!$G$13)</f>
        <v/>
      </c>
      <c r="H182" s="237">
        <f>IFERROR(VLOOKUP(C182,'Multi Unit Grid'!C:F,4,FALSE),"")</f>
        <v/>
      </c>
      <c r="I182" s="74">
        <f>IFERROR(VLOOKUP(C182,'Multi Unit Grid'!C:G,5,FALSE),"")</f>
        <v/>
      </c>
      <c r="K182" s="63">
        <f>IF(C182="","",IF($L$11="Management Services","",IF(H182&gt;0,"Yes",IF(L182="Yes","",IF(M182="Yes","","")))))</f>
        <v/>
      </c>
      <c r="L182" s="577" t="n"/>
      <c r="M182" s="577" t="n"/>
      <c r="N182" s="578" t="n"/>
      <c r="O182" s="578" t="n"/>
      <c r="P182" s="63" t="n"/>
      <c r="Q182" s="344" t="n"/>
      <c r="S182" s="579">
        <f>'Exhibit A'!V177</f>
        <v/>
      </c>
      <c r="U182" s="579">
        <f>IF(C183="","",IF(F183=1,"ADP Essential Payroll",IF(N183="Yes","ADP HR Pro",IF(M183="Yes","ADP Complete Payroll and HR Plus",IF(L183="Yes","ADP Enhanced Payroll",IF(K183="Yes","ADP Essential Payroll","ADP Essential Payroll"))))))</f>
        <v/>
      </c>
    </row>
    <row r="183" ht="14.45" customHeight="1">
      <c r="B183" s="249">
        <f>B182+1</f>
        <v/>
      </c>
      <c r="C183" s="250">
        <f>IF('Multi Unit Grid'!C180="","",'Multi Unit Grid'!C180)</f>
        <v/>
      </c>
      <c r="D183" s="251" t="n"/>
      <c r="E183" s="252">
        <f>IFERROR(VLOOKUP(C183,'Multi Unit Grid'!C:D,2,FALSE),"")</f>
        <v/>
      </c>
      <c r="F183" s="253">
        <f>IFERROR(VLOOKUP(C183,'Multi Unit Grid'!C:E,3,FALSE),"")</f>
        <v/>
      </c>
      <c r="G183" s="352">
        <f>'Exhibit A'!Z178*(1-'Product Selections'!$G$13)</f>
        <v/>
      </c>
      <c r="H183" s="317">
        <f>IFERROR(VLOOKUP(C183,'Multi Unit Grid'!C:F,4,FALSE),"")</f>
        <v/>
      </c>
      <c r="I183" s="255">
        <f>IFERROR(VLOOKUP(C183,'Multi Unit Grid'!C:G,5,FALSE),"")</f>
        <v/>
      </c>
      <c r="K183" s="256">
        <f>IF(C183="","",IF($L$11="Management Services","",IF(H183&gt;0,"Yes",IF(L183="Yes","",IF(M183="Yes","","")))))</f>
        <v/>
      </c>
      <c r="L183" s="580" t="n"/>
      <c r="M183" s="580" t="n"/>
      <c r="N183" s="581" t="n"/>
      <c r="O183" s="581" t="n"/>
      <c r="P183" s="256" t="n"/>
      <c r="Q183" s="345" t="n"/>
      <c r="S183" s="579">
        <f>'Exhibit A'!V178</f>
        <v/>
      </c>
      <c r="U183" s="576">
        <f>IF(C184="","",IF(F184=1,"ADP Essential Payroll",IF(N184="Yes","ADP HR Pro",IF(M184="Yes","ADP Complete Payroll and HR Plus",IF(L184="Yes","ADP Enhanced Payroll",IF(K184="Yes","ADP Essential Payroll","ADP Essential Payroll"))))))</f>
        <v/>
      </c>
    </row>
    <row r="184" ht="14.45" customHeight="1">
      <c r="B184" s="73">
        <f>B183+1</f>
        <v/>
      </c>
      <c r="C184" s="221">
        <f>IF('Multi Unit Grid'!C181="","",'Multi Unit Grid'!C181)</f>
        <v/>
      </c>
      <c r="D184" s="223" t="n"/>
      <c r="E184" s="222">
        <f>IFERROR(VLOOKUP(C184,'Multi Unit Grid'!C:D,2,FALSE),"")</f>
        <v/>
      </c>
      <c r="F184" s="75">
        <f>IFERROR(VLOOKUP(C184,'Multi Unit Grid'!C:E,3,FALSE),"")</f>
        <v/>
      </c>
      <c r="G184" s="353">
        <f>'Exhibit A'!Z179*(1-'Product Selections'!$G$13)</f>
        <v/>
      </c>
      <c r="H184" s="237">
        <f>IFERROR(VLOOKUP(C184,'Multi Unit Grid'!C:F,4,FALSE),"")</f>
        <v/>
      </c>
      <c r="I184" s="74">
        <f>IFERROR(VLOOKUP(C184,'Multi Unit Grid'!C:G,5,FALSE),"")</f>
        <v/>
      </c>
      <c r="K184" s="63">
        <f>IF(C184="","",IF($L$11="Management Services","",IF(H184&gt;0,"Yes",IF(L184="Yes","",IF(M184="Yes","","")))))</f>
        <v/>
      </c>
      <c r="L184" s="577" t="n"/>
      <c r="M184" s="577" t="n"/>
      <c r="N184" s="578" t="n"/>
      <c r="O184" s="578" t="n"/>
      <c r="P184" s="63" t="n"/>
      <c r="Q184" s="344" t="n"/>
      <c r="S184" s="579">
        <f>'Exhibit A'!V179</f>
        <v/>
      </c>
      <c r="U184" s="579">
        <f>IF(C185="","",IF(F185=1,"ADP Essential Payroll",IF(N185="Yes","ADP HR Pro",IF(M185="Yes","ADP Complete Payroll and HR Plus",IF(L185="Yes","ADP Enhanced Payroll",IF(K185="Yes","ADP Essential Payroll","ADP Essential Payroll"))))))</f>
        <v/>
      </c>
    </row>
    <row r="185" ht="14.45" customHeight="1">
      <c r="B185" s="249">
        <f>B184+1</f>
        <v/>
      </c>
      <c r="C185" s="250">
        <f>IF('Multi Unit Grid'!C182="","",'Multi Unit Grid'!C182)</f>
        <v/>
      </c>
      <c r="D185" s="251" t="n"/>
      <c r="E185" s="252">
        <f>IFERROR(VLOOKUP(C185,'Multi Unit Grid'!C:D,2,FALSE),"")</f>
        <v/>
      </c>
      <c r="F185" s="253">
        <f>IFERROR(VLOOKUP(C185,'Multi Unit Grid'!C:E,3,FALSE),"")</f>
        <v/>
      </c>
      <c r="G185" s="352">
        <f>'Exhibit A'!Z180*(1-'Product Selections'!$G$13)</f>
        <v/>
      </c>
      <c r="H185" s="317">
        <f>IFERROR(VLOOKUP(C185,'Multi Unit Grid'!C:F,4,FALSE),"")</f>
        <v/>
      </c>
      <c r="I185" s="255">
        <f>IFERROR(VLOOKUP(C185,'Multi Unit Grid'!C:G,5,FALSE),"")</f>
        <v/>
      </c>
      <c r="K185" s="256">
        <f>IF(C185="","",IF($L$11="Management Services","",IF(H185&gt;0,"Yes",IF(L185="Yes","",IF(M185="Yes","","")))))</f>
        <v/>
      </c>
      <c r="L185" s="580" t="n"/>
      <c r="M185" s="580" t="n"/>
      <c r="N185" s="581" t="n"/>
      <c r="O185" s="581" t="n"/>
      <c r="P185" s="256" t="n"/>
      <c r="Q185" s="345" t="n"/>
      <c r="S185" s="579">
        <f>'Exhibit A'!V180</f>
        <v/>
      </c>
      <c r="U185" s="576">
        <f>IF(C186="","",IF(F186=1,"ADP Essential Payroll",IF(N186="Yes","ADP HR Pro",IF(M186="Yes","ADP Complete Payroll and HR Plus",IF(L186="Yes","ADP Enhanced Payroll",IF(K186="Yes","ADP Essential Payroll","ADP Essential Payroll"))))))</f>
        <v/>
      </c>
    </row>
    <row r="186" ht="14.45" customHeight="1">
      <c r="B186" s="73">
        <f>B185+1</f>
        <v/>
      </c>
      <c r="C186" s="221">
        <f>IF('Multi Unit Grid'!C183="","",'Multi Unit Grid'!C183)</f>
        <v/>
      </c>
      <c r="D186" s="223" t="n"/>
      <c r="E186" s="222">
        <f>IFERROR(VLOOKUP(C186,'Multi Unit Grid'!C:D,2,FALSE),"")</f>
        <v/>
      </c>
      <c r="F186" s="75">
        <f>IFERROR(VLOOKUP(C186,'Multi Unit Grid'!C:E,3,FALSE),"")</f>
        <v/>
      </c>
      <c r="G186" s="353">
        <f>'Exhibit A'!Z181*(1-'Product Selections'!$G$13)</f>
        <v/>
      </c>
      <c r="H186" s="237">
        <f>IFERROR(VLOOKUP(C186,'Multi Unit Grid'!C:F,4,FALSE),"")</f>
        <v/>
      </c>
      <c r="I186" s="74">
        <f>IFERROR(VLOOKUP(C186,'Multi Unit Grid'!C:G,5,FALSE),"")</f>
        <v/>
      </c>
      <c r="K186" s="63">
        <f>IF(C186="","",IF($L$11="Management Services","",IF(H186&gt;0,"Yes",IF(L186="Yes","",IF(M186="Yes","","")))))</f>
        <v/>
      </c>
      <c r="L186" s="577" t="n"/>
      <c r="M186" s="577" t="n"/>
      <c r="N186" s="578" t="n"/>
      <c r="O186" s="578" t="n"/>
      <c r="P186" s="63" t="n"/>
      <c r="Q186" s="344" t="n"/>
      <c r="S186" s="579">
        <f>'Exhibit A'!V181</f>
        <v/>
      </c>
      <c r="U186" s="579">
        <f>IF(C187="","",IF(F187=1,"ADP Essential Payroll",IF(N187="Yes","ADP HR Pro",IF(M187="Yes","ADP Complete Payroll and HR Plus",IF(L187="Yes","ADP Enhanced Payroll",IF(K187="Yes","ADP Essential Payroll","ADP Essential Payroll"))))))</f>
        <v/>
      </c>
    </row>
    <row r="187" ht="14.45" customHeight="1">
      <c r="B187" s="249">
        <f>B186+1</f>
        <v/>
      </c>
      <c r="C187" s="250">
        <f>IF('Multi Unit Grid'!C184="","",'Multi Unit Grid'!C184)</f>
        <v/>
      </c>
      <c r="D187" s="251" t="n"/>
      <c r="E187" s="252">
        <f>IFERROR(VLOOKUP(C187,'Multi Unit Grid'!C:D,2,FALSE),"")</f>
        <v/>
      </c>
      <c r="F187" s="253">
        <f>IFERROR(VLOOKUP(C187,'Multi Unit Grid'!C:E,3,FALSE),"")</f>
        <v/>
      </c>
      <c r="G187" s="352">
        <f>'Exhibit A'!Z182*(1-'Product Selections'!$G$13)</f>
        <v/>
      </c>
      <c r="H187" s="317">
        <f>IFERROR(VLOOKUP(C187,'Multi Unit Grid'!C:F,4,FALSE),"")</f>
        <v/>
      </c>
      <c r="I187" s="255">
        <f>IFERROR(VLOOKUP(C187,'Multi Unit Grid'!C:G,5,FALSE),"")</f>
        <v/>
      </c>
      <c r="K187" s="256">
        <f>IF(C187="","",IF($L$11="Management Services","",IF(H187&gt;0,"Yes",IF(L187="Yes","",IF(M187="Yes","","")))))</f>
        <v/>
      </c>
      <c r="L187" s="580" t="n"/>
      <c r="M187" s="580" t="n"/>
      <c r="N187" s="581" t="n"/>
      <c r="O187" s="581" t="n"/>
      <c r="P187" s="256" t="n"/>
      <c r="Q187" s="345" t="n"/>
      <c r="S187" s="579">
        <f>'Exhibit A'!V182</f>
        <v/>
      </c>
      <c r="U187" s="576">
        <f>IF(C188="","",IF(F188=1,"ADP Essential Payroll",IF(N188="Yes","ADP HR Pro",IF(M188="Yes","ADP Complete Payroll and HR Plus",IF(L188="Yes","ADP Enhanced Payroll",IF(K188="Yes","ADP Essential Payroll","ADP Essential Payroll"))))))</f>
        <v/>
      </c>
    </row>
    <row r="188" ht="14.45" customHeight="1">
      <c r="B188" s="73">
        <f>B187+1</f>
        <v/>
      </c>
      <c r="C188" s="221">
        <f>IF('Multi Unit Grid'!C185="","",'Multi Unit Grid'!C185)</f>
        <v/>
      </c>
      <c r="D188" s="223" t="n"/>
      <c r="E188" s="222">
        <f>IFERROR(VLOOKUP(C188,'Multi Unit Grid'!C:D,2,FALSE),"")</f>
        <v/>
      </c>
      <c r="F188" s="75">
        <f>IFERROR(VLOOKUP(C188,'Multi Unit Grid'!C:E,3,FALSE),"")</f>
        <v/>
      </c>
      <c r="G188" s="353">
        <f>'Exhibit A'!Z183*(1-'Product Selections'!$G$13)</f>
        <v/>
      </c>
      <c r="H188" s="237">
        <f>IFERROR(VLOOKUP(C188,'Multi Unit Grid'!C:F,4,FALSE),"")</f>
        <v/>
      </c>
      <c r="I188" s="74">
        <f>IFERROR(VLOOKUP(C188,'Multi Unit Grid'!C:G,5,FALSE),"")</f>
        <v/>
      </c>
      <c r="K188" s="63">
        <f>IF(C188="","",IF($L$11="Management Services","",IF(H188&gt;0,"Yes",IF(L188="Yes","",IF(M188="Yes","","")))))</f>
        <v/>
      </c>
      <c r="L188" s="577" t="n"/>
      <c r="M188" s="577" t="n"/>
      <c r="N188" s="578" t="n"/>
      <c r="O188" s="578" t="n"/>
      <c r="P188" s="63" t="n"/>
      <c r="Q188" s="344" t="n"/>
      <c r="S188" s="579">
        <f>'Exhibit A'!V183</f>
        <v/>
      </c>
      <c r="U188" s="579">
        <f>IF(C189="","",IF(F189=1,"ADP Essential Payroll",IF(N189="Yes","ADP HR Pro",IF(M189="Yes","ADP Complete Payroll and HR Plus",IF(L189="Yes","ADP Enhanced Payroll",IF(K189="Yes","ADP Essential Payroll","ADP Essential Payroll"))))))</f>
        <v/>
      </c>
    </row>
    <row r="189" ht="14.45" customHeight="1">
      <c r="B189" s="249">
        <f>B188+1</f>
        <v/>
      </c>
      <c r="C189" s="250">
        <f>IF('Multi Unit Grid'!C186="","",'Multi Unit Grid'!C186)</f>
        <v/>
      </c>
      <c r="D189" s="251" t="n"/>
      <c r="E189" s="252">
        <f>IFERROR(VLOOKUP(C189,'Multi Unit Grid'!C:D,2,FALSE),"")</f>
        <v/>
      </c>
      <c r="F189" s="253">
        <f>IFERROR(VLOOKUP(C189,'Multi Unit Grid'!C:E,3,FALSE),"")</f>
        <v/>
      </c>
      <c r="G189" s="352">
        <f>'Exhibit A'!Z184*(1-'Product Selections'!$G$13)</f>
        <v/>
      </c>
      <c r="H189" s="317">
        <f>IFERROR(VLOOKUP(C189,'Multi Unit Grid'!C:F,4,FALSE),"")</f>
        <v/>
      </c>
      <c r="I189" s="255">
        <f>IFERROR(VLOOKUP(C189,'Multi Unit Grid'!C:G,5,FALSE),"")</f>
        <v/>
      </c>
      <c r="K189" s="256">
        <f>IF(C189="","",IF($L$11="Management Services","",IF(H189&gt;0,"Yes",IF(L189="Yes","",IF(M189="Yes","","")))))</f>
        <v/>
      </c>
      <c r="L189" s="580" t="n"/>
      <c r="M189" s="580" t="n"/>
      <c r="N189" s="581" t="n"/>
      <c r="O189" s="581" t="n"/>
      <c r="P189" s="256" t="n"/>
      <c r="Q189" s="345" t="n"/>
      <c r="S189" s="579">
        <f>'Exhibit A'!V184</f>
        <v/>
      </c>
      <c r="U189" s="576">
        <f>IF(C190="","",IF(F190=1,"ADP Essential Payroll",IF(N190="Yes","ADP HR Pro",IF(M190="Yes","ADP Complete Payroll and HR Plus",IF(L190="Yes","ADP Enhanced Payroll",IF(K190="Yes","ADP Essential Payroll","ADP Essential Payroll"))))))</f>
        <v/>
      </c>
    </row>
    <row r="190" ht="14.45" customHeight="1">
      <c r="B190" s="73">
        <f>B189+1</f>
        <v/>
      </c>
      <c r="C190" s="221">
        <f>IF('Multi Unit Grid'!C187="","",'Multi Unit Grid'!C187)</f>
        <v/>
      </c>
      <c r="D190" s="223" t="n"/>
      <c r="E190" s="222">
        <f>IFERROR(VLOOKUP(C190,'Multi Unit Grid'!C:D,2,FALSE),"")</f>
        <v/>
      </c>
      <c r="F190" s="75">
        <f>IFERROR(VLOOKUP(C190,'Multi Unit Grid'!C:E,3,FALSE),"")</f>
        <v/>
      </c>
      <c r="G190" s="353">
        <f>'Exhibit A'!Z185*(1-'Product Selections'!$G$13)</f>
        <v/>
      </c>
      <c r="H190" s="237">
        <f>IFERROR(VLOOKUP(C190,'Multi Unit Grid'!C:F,4,FALSE),"")</f>
        <v/>
      </c>
      <c r="I190" s="74">
        <f>IFERROR(VLOOKUP(C190,'Multi Unit Grid'!C:G,5,FALSE),"")</f>
        <v/>
      </c>
      <c r="K190" s="63">
        <f>IF(C190="","",IF($L$11="Management Services","",IF(H190&gt;0,"Yes",IF(L190="Yes","",IF(M190="Yes","","")))))</f>
        <v/>
      </c>
      <c r="L190" s="577" t="n"/>
      <c r="M190" s="577" t="n"/>
      <c r="N190" s="578" t="n"/>
      <c r="O190" s="578" t="n"/>
      <c r="P190" s="63" t="n"/>
      <c r="Q190" s="344" t="n"/>
      <c r="S190" s="579">
        <f>'Exhibit A'!V185</f>
        <v/>
      </c>
      <c r="U190" s="579">
        <f>IF(C191="","",IF(F191=1,"ADP Essential Payroll",IF(N191="Yes","ADP HR Pro",IF(M191="Yes","ADP Complete Payroll and HR Plus",IF(L191="Yes","ADP Enhanced Payroll",IF(K191="Yes","ADP Essential Payroll","ADP Essential Payroll"))))))</f>
        <v/>
      </c>
    </row>
    <row r="191" ht="14.45" customHeight="1">
      <c r="B191" s="249">
        <f>B190+1</f>
        <v/>
      </c>
      <c r="C191" s="250">
        <f>IF('Multi Unit Grid'!C188="","",'Multi Unit Grid'!C188)</f>
        <v/>
      </c>
      <c r="D191" s="251" t="n"/>
      <c r="E191" s="252">
        <f>IFERROR(VLOOKUP(C191,'Multi Unit Grid'!C:D,2,FALSE),"")</f>
        <v/>
      </c>
      <c r="F191" s="253">
        <f>IFERROR(VLOOKUP(C191,'Multi Unit Grid'!C:E,3,FALSE),"")</f>
        <v/>
      </c>
      <c r="G191" s="352">
        <f>'Exhibit A'!Z186*(1-'Product Selections'!$G$13)</f>
        <v/>
      </c>
      <c r="H191" s="317">
        <f>IFERROR(VLOOKUP(C191,'Multi Unit Grid'!C:F,4,FALSE),"")</f>
        <v/>
      </c>
      <c r="I191" s="255">
        <f>IFERROR(VLOOKUP(C191,'Multi Unit Grid'!C:G,5,FALSE),"")</f>
        <v/>
      </c>
      <c r="K191" s="256">
        <f>IF(C191="","",IF($L$11="Management Services","",IF(H191&gt;0,"Yes",IF(L191="Yes","",IF(M191="Yes","","")))))</f>
        <v/>
      </c>
      <c r="L191" s="580" t="n"/>
      <c r="M191" s="580" t="n"/>
      <c r="N191" s="581" t="n"/>
      <c r="O191" s="581" t="n"/>
      <c r="P191" s="256" t="n"/>
      <c r="Q191" s="345" t="n"/>
      <c r="S191" s="579">
        <f>'Exhibit A'!V186</f>
        <v/>
      </c>
      <c r="U191" s="576">
        <f>IF(C192="","",IF(F192=1,"ADP Essential Payroll",IF(N192="Yes","ADP HR Pro",IF(M192="Yes","ADP Complete Payroll and HR Plus",IF(L192="Yes","ADP Enhanced Payroll",IF(K192="Yes","ADP Essential Payroll","ADP Essential Payroll"))))))</f>
        <v/>
      </c>
    </row>
    <row r="192" ht="14.45" customHeight="1">
      <c r="B192" s="73">
        <f>B191+1</f>
        <v/>
      </c>
      <c r="C192" s="221">
        <f>IF('Multi Unit Grid'!C189="","",'Multi Unit Grid'!C189)</f>
        <v/>
      </c>
      <c r="D192" s="223" t="n"/>
      <c r="E192" s="222">
        <f>IFERROR(VLOOKUP(C192,'Multi Unit Grid'!C:D,2,FALSE),"")</f>
        <v/>
      </c>
      <c r="F192" s="75">
        <f>IFERROR(VLOOKUP(C192,'Multi Unit Grid'!C:E,3,FALSE),"")</f>
        <v/>
      </c>
      <c r="G192" s="353">
        <f>'Exhibit A'!Z187*(1-'Product Selections'!$G$13)</f>
        <v/>
      </c>
      <c r="H192" s="237">
        <f>IFERROR(VLOOKUP(C192,'Multi Unit Grid'!C:F,4,FALSE),"")</f>
        <v/>
      </c>
      <c r="I192" s="74">
        <f>IFERROR(VLOOKUP(C192,'Multi Unit Grid'!C:G,5,FALSE),"")</f>
        <v/>
      </c>
      <c r="K192" s="63">
        <f>IF(C192="","",IF($L$11="Management Services","",IF(H192&gt;0,"Yes",IF(L192="Yes","",IF(M192="Yes","","")))))</f>
        <v/>
      </c>
      <c r="L192" s="577" t="n"/>
      <c r="M192" s="577" t="n"/>
      <c r="N192" s="578" t="n"/>
      <c r="O192" s="578" t="n"/>
      <c r="P192" s="63" t="n"/>
      <c r="Q192" s="344" t="n"/>
      <c r="S192" s="579">
        <f>'Exhibit A'!V187</f>
        <v/>
      </c>
      <c r="U192" s="579">
        <f>IF(C193="","",IF(F193=1,"ADP Essential Payroll",IF(N193="Yes","ADP HR Pro",IF(M193="Yes","ADP Complete Payroll and HR Plus",IF(L193="Yes","ADP Enhanced Payroll",IF(K193="Yes","ADP Essential Payroll","ADP Essential Payroll"))))))</f>
        <v/>
      </c>
    </row>
    <row r="193" ht="14.45" customHeight="1">
      <c r="B193" s="249">
        <f>B192+1</f>
        <v/>
      </c>
      <c r="C193" s="250">
        <f>IF('Multi Unit Grid'!C190="","",'Multi Unit Grid'!C190)</f>
        <v/>
      </c>
      <c r="D193" s="251" t="n"/>
      <c r="E193" s="252">
        <f>IFERROR(VLOOKUP(C193,'Multi Unit Grid'!C:D,2,FALSE),"")</f>
        <v/>
      </c>
      <c r="F193" s="253">
        <f>IFERROR(VLOOKUP(C193,'Multi Unit Grid'!C:E,3,FALSE),"")</f>
        <v/>
      </c>
      <c r="G193" s="352">
        <f>'Exhibit A'!Z188*(1-'Product Selections'!$G$13)</f>
        <v/>
      </c>
      <c r="H193" s="317">
        <f>IFERROR(VLOOKUP(C193,'Multi Unit Grid'!C:F,4,FALSE),"")</f>
        <v/>
      </c>
      <c r="I193" s="255">
        <f>IFERROR(VLOOKUP(C193,'Multi Unit Grid'!C:G,5,FALSE),"")</f>
        <v/>
      </c>
      <c r="K193" s="256">
        <f>IF(C193="","",IF($L$11="Management Services","",IF(H193&gt;0,"Yes",IF(L193="Yes","",IF(M193="Yes","","")))))</f>
        <v/>
      </c>
      <c r="L193" s="580" t="n"/>
      <c r="M193" s="580" t="n"/>
      <c r="N193" s="581" t="n"/>
      <c r="O193" s="581" t="n"/>
      <c r="P193" s="256" t="n"/>
      <c r="Q193" s="345" t="n"/>
      <c r="S193" s="579">
        <f>'Exhibit A'!V188</f>
        <v/>
      </c>
      <c r="U193" s="576">
        <f>IF(C194="","",IF(F194=1,"ADP Essential Payroll",IF(N194="Yes","ADP HR Pro",IF(M194="Yes","ADP Complete Payroll and HR Plus",IF(L194="Yes","ADP Enhanced Payroll",IF(K194="Yes","ADP Essential Payroll","ADP Essential Payroll"))))))</f>
        <v/>
      </c>
    </row>
    <row r="194" ht="14.45" customHeight="1">
      <c r="B194" s="73">
        <f>B193+1</f>
        <v/>
      </c>
      <c r="C194" s="221">
        <f>IF('Multi Unit Grid'!C191="","",'Multi Unit Grid'!C191)</f>
        <v/>
      </c>
      <c r="D194" s="223" t="n"/>
      <c r="E194" s="222">
        <f>IFERROR(VLOOKUP(C194,'Multi Unit Grid'!C:D,2,FALSE),"")</f>
        <v/>
      </c>
      <c r="F194" s="75">
        <f>IFERROR(VLOOKUP(C194,'Multi Unit Grid'!C:E,3,FALSE),"")</f>
        <v/>
      </c>
      <c r="G194" s="353">
        <f>'Exhibit A'!Z189*(1-'Product Selections'!$G$13)</f>
        <v/>
      </c>
      <c r="H194" s="237">
        <f>IFERROR(VLOOKUP(C194,'Multi Unit Grid'!C:F,4,FALSE),"")</f>
        <v/>
      </c>
      <c r="I194" s="74">
        <f>IFERROR(VLOOKUP(C194,'Multi Unit Grid'!C:G,5,FALSE),"")</f>
        <v/>
      </c>
      <c r="K194" s="63">
        <f>IF(C194="","",IF($L$11="Management Services","",IF(H194&gt;0,"Yes",IF(L194="Yes","",IF(M194="Yes","","")))))</f>
        <v/>
      </c>
      <c r="L194" s="577" t="n"/>
      <c r="M194" s="577" t="n"/>
      <c r="N194" s="578" t="n"/>
      <c r="O194" s="578" t="n"/>
      <c r="P194" s="63" t="n"/>
      <c r="Q194" s="344" t="n"/>
      <c r="S194" s="579">
        <f>'Exhibit A'!V189</f>
        <v/>
      </c>
      <c r="U194" s="579">
        <f>IF(C195="","",IF(F195=1,"ADP Essential Payroll",IF(N195="Yes","ADP HR Pro",IF(M195="Yes","ADP Complete Payroll and HR Plus",IF(L195="Yes","ADP Enhanced Payroll",IF(K195="Yes","ADP Essential Payroll","ADP Essential Payroll"))))))</f>
        <v/>
      </c>
    </row>
    <row r="195" ht="14.45" customHeight="1">
      <c r="B195" s="249">
        <f>B194+1</f>
        <v/>
      </c>
      <c r="C195" s="250">
        <f>IF('Multi Unit Grid'!C192="","",'Multi Unit Grid'!C192)</f>
        <v/>
      </c>
      <c r="D195" s="251" t="n"/>
      <c r="E195" s="252">
        <f>IFERROR(VLOOKUP(C195,'Multi Unit Grid'!C:D,2,FALSE),"")</f>
        <v/>
      </c>
      <c r="F195" s="253">
        <f>IFERROR(VLOOKUP(C195,'Multi Unit Grid'!C:E,3,FALSE),"")</f>
        <v/>
      </c>
      <c r="G195" s="352">
        <f>'Exhibit A'!Z190*(1-'Product Selections'!$G$13)</f>
        <v/>
      </c>
      <c r="H195" s="317">
        <f>IFERROR(VLOOKUP(C195,'Multi Unit Grid'!C:F,4,FALSE),"")</f>
        <v/>
      </c>
      <c r="I195" s="255">
        <f>IFERROR(VLOOKUP(C195,'Multi Unit Grid'!C:G,5,FALSE),"")</f>
        <v/>
      </c>
      <c r="K195" s="256">
        <f>IF(C195="","",IF($L$11="Management Services","",IF(H195&gt;0,"Yes",IF(L195="Yes","",IF(M195="Yes","","")))))</f>
        <v/>
      </c>
      <c r="L195" s="580" t="n"/>
      <c r="M195" s="580" t="n"/>
      <c r="N195" s="581" t="n"/>
      <c r="O195" s="581" t="n"/>
      <c r="P195" s="256" t="n"/>
      <c r="Q195" s="345" t="n"/>
      <c r="S195" s="579">
        <f>'Exhibit A'!V190</f>
        <v/>
      </c>
      <c r="U195" s="576">
        <f>IF(C196="","",IF(F196=1,"ADP Essential Payroll",IF(N196="Yes","ADP HR Pro",IF(M196="Yes","ADP Complete Payroll and HR Plus",IF(L196="Yes","ADP Enhanced Payroll",IF(K196="Yes","ADP Essential Payroll","ADP Essential Payroll"))))))</f>
        <v/>
      </c>
    </row>
    <row r="196" ht="14.45" customHeight="1">
      <c r="B196" s="73">
        <f>B195+1</f>
        <v/>
      </c>
      <c r="C196" s="221">
        <f>IF('Multi Unit Grid'!C193="","",'Multi Unit Grid'!C193)</f>
        <v/>
      </c>
      <c r="D196" s="223" t="n"/>
      <c r="E196" s="222">
        <f>IFERROR(VLOOKUP(C196,'Multi Unit Grid'!C:D,2,FALSE),"")</f>
        <v/>
      </c>
      <c r="F196" s="75">
        <f>IFERROR(VLOOKUP(C196,'Multi Unit Grid'!C:E,3,FALSE),"")</f>
        <v/>
      </c>
      <c r="G196" s="353">
        <f>'Exhibit A'!Z191*(1-'Product Selections'!$G$13)</f>
        <v/>
      </c>
      <c r="H196" s="237">
        <f>IFERROR(VLOOKUP(C196,'Multi Unit Grid'!C:F,4,FALSE),"")</f>
        <v/>
      </c>
      <c r="I196" s="74">
        <f>IFERROR(VLOOKUP(C196,'Multi Unit Grid'!C:G,5,FALSE),"")</f>
        <v/>
      </c>
      <c r="K196" s="63">
        <f>IF(C196="","",IF($L$11="Management Services","",IF(H196&gt;0,"Yes",IF(L196="Yes","",IF(M196="Yes","","")))))</f>
        <v/>
      </c>
      <c r="L196" s="577" t="n"/>
      <c r="M196" s="577" t="n"/>
      <c r="N196" s="578" t="n"/>
      <c r="O196" s="578" t="n"/>
      <c r="P196" s="63" t="n"/>
      <c r="Q196" s="344" t="n"/>
      <c r="S196" s="579">
        <f>'Exhibit A'!V191</f>
        <v/>
      </c>
      <c r="U196" s="579">
        <f>IF(C197="","",IF(F197=1,"ADP Essential Payroll",IF(N197="Yes","ADP HR Pro",IF(M197="Yes","ADP Complete Payroll and HR Plus",IF(L197="Yes","ADP Enhanced Payroll",IF(K197="Yes","ADP Essential Payroll","ADP Essential Payroll"))))))</f>
        <v/>
      </c>
    </row>
    <row r="197" ht="14.45" customHeight="1">
      <c r="B197" s="249">
        <f>B196+1</f>
        <v/>
      </c>
      <c r="C197" s="250">
        <f>IF('Multi Unit Grid'!C194="","",'Multi Unit Grid'!C194)</f>
        <v/>
      </c>
      <c r="D197" s="251" t="n"/>
      <c r="E197" s="252">
        <f>IFERROR(VLOOKUP(C197,'Multi Unit Grid'!C:D,2,FALSE),"")</f>
        <v/>
      </c>
      <c r="F197" s="253">
        <f>IFERROR(VLOOKUP(C197,'Multi Unit Grid'!C:E,3,FALSE),"")</f>
        <v/>
      </c>
      <c r="G197" s="352">
        <f>'Exhibit A'!Z192*(1-'Product Selections'!$G$13)</f>
        <v/>
      </c>
      <c r="H197" s="317">
        <f>IFERROR(VLOOKUP(C197,'Multi Unit Grid'!C:F,4,FALSE),"")</f>
        <v/>
      </c>
      <c r="I197" s="255">
        <f>IFERROR(VLOOKUP(C197,'Multi Unit Grid'!C:G,5,FALSE),"")</f>
        <v/>
      </c>
      <c r="K197" s="256">
        <f>IF(C197="","",IF($L$11="Management Services","",IF(H197&gt;0,"Yes",IF(L197="Yes","",IF(M197="Yes","","")))))</f>
        <v/>
      </c>
      <c r="L197" s="580" t="n"/>
      <c r="M197" s="580" t="n"/>
      <c r="N197" s="581" t="n"/>
      <c r="O197" s="581" t="n"/>
      <c r="P197" s="256" t="n"/>
      <c r="Q197" s="345" t="n"/>
      <c r="S197" s="579">
        <f>'Exhibit A'!V192</f>
        <v/>
      </c>
      <c r="U197" s="576">
        <f>IF(C198="","",IF(F198=1,"ADP Essential Payroll",IF(N198="Yes","ADP HR Pro",IF(M198="Yes","ADP Complete Payroll and HR Plus",IF(L198="Yes","ADP Enhanced Payroll",IF(K198="Yes","ADP Essential Payroll","ADP Essential Payroll"))))))</f>
        <v/>
      </c>
    </row>
    <row r="198" ht="14.45" customHeight="1">
      <c r="B198" s="73">
        <f>B197+1</f>
        <v/>
      </c>
      <c r="C198" s="221">
        <f>IF('Multi Unit Grid'!C195="","",'Multi Unit Grid'!C195)</f>
        <v/>
      </c>
      <c r="D198" s="223" t="n"/>
      <c r="E198" s="222">
        <f>IFERROR(VLOOKUP(C198,'Multi Unit Grid'!C:D,2,FALSE),"")</f>
        <v/>
      </c>
      <c r="F198" s="75">
        <f>IFERROR(VLOOKUP(C198,'Multi Unit Grid'!C:E,3,FALSE),"")</f>
        <v/>
      </c>
      <c r="G198" s="353">
        <f>'Exhibit A'!Z193*(1-'Product Selections'!$G$13)</f>
        <v/>
      </c>
      <c r="H198" s="237">
        <f>IFERROR(VLOOKUP(C198,'Multi Unit Grid'!C:F,4,FALSE),"")</f>
        <v/>
      </c>
      <c r="I198" s="74">
        <f>IFERROR(VLOOKUP(C198,'Multi Unit Grid'!C:G,5,FALSE),"")</f>
        <v/>
      </c>
      <c r="K198" s="63">
        <f>IF(C198="","",IF($L$11="Management Services","",IF(H198&gt;0,"Yes",IF(L198="Yes","",IF(M198="Yes","","")))))</f>
        <v/>
      </c>
      <c r="L198" s="577" t="n"/>
      <c r="M198" s="577" t="n"/>
      <c r="N198" s="578" t="n"/>
      <c r="O198" s="578" t="n"/>
      <c r="P198" s="63" t="n"/>
      <c r="Q198" s="344" t="n"/>
      <c r="S198" s="579">
        <f>'Exhibit A'!V193</f>
        <v/>
      </c>
      <c r="U198" s="579">
        <f>IF(C199="","",IF(F199=1,"ADP Essential Payroll",IF(N199="Yes","ADP HR Pro",IF(M199="Yes","ADP Complete Payroll and HR Plus",IF(L199="Yes","ADP Enhanced Payroll",IF(K199="Yes","ADP Essential Payroll","ADP Essential Payroll"))))))</f>
        <v/>
      </c>
    </row>
    <row r="199" ht="14.45" customHeight="1">
      <c r="B199" s="249">
        <f>B198+1</f>
        <v/>
      </c>
      <c r="C199" s="250">
        <f>IF('Multi Unit Grid'!C196="","",'Multi Unit Grid'!C196)</f>
        <v/>
      </c>
      <c r="D199" s="251" t="n"/>
      <c r="E199" s="252">
        <f>IFERROR(VLOOKUP(C199,'Multi Unit Grid'!C:D,2,FALSE),"")</f>
        <v/>
      </c>
      <c r="F199" s="253">
        <f>IFERROR(VLOOKUP(C199,'Multi Unit Grid'!C:E,3,FALSE),"")</f>
        <v/>
      </c>
      <c r="G199" s="352">
        <f>'Exhibit A'!Z194*(1-'Product Selections'!$G$13)</f>
        <v/>
      </c>
      <c r="H199" s="317">
        <f>IFERROR(VLOOKUP(C199,'Multi Unit Grid'!C:F,4,FALSE),"")</f>
        <v/>
      </c>
      <c r="I199" s="255">
        <f>IFERROR(VLOOKUP(C199,'Multi Unit Grid'!C:G,5,FALSE),"")</f>
        <v/>
      </c>
      <c r="K199" s="256">
        <f>IF(C199="","",IF($L$11="Management Services","",IF(H199&gt;0,"Yes",IF(L199="Yes","",IF(M199="Yes","","")))))</f>
        <v/>
      </c>
      <c r="L199" s="580" t="n"/>
      <c r="M199" s="580" t="n"/>
      <c r="N199" s="581" t="n"/>
      <c r="O199" s="581" t="n"/>
      <c r="P199" s="256" t="n"/>
      <c r="Q199" s="345" t="n"/>
      <c r="S199" s="579">
        <f>'Exhibit A'!V194</f>
        <v/>
      </c>
      <c r="U199" s="576">
        <f>IF(C200="","",IF(F200=1,"ADP Essential Payroll",IF(N200="Yes","ADP HR Pro",IF(M200="Yes","ADP Complete Payroll and HR Plus",IF(L200="Yes","ADP Enhanced Payroll",IF(K200="Yes","ADP Essential Payroll","ADP Essential Payroll"))))))</f>
        <v/>
      </c>
    </row>
    <row r="200" ht="14.45" customHeight="1">
      <c r="B200" s="73">
        <f>B199+1</f>
        <v/>
      </c>
      <c r="C200" s="221">
        <f>IF('Multi Unit Grid'!C197="","",'Multi Unit Grid'!C197)</f>
        <v/>
      </c>
      <c r="D200" s="223" t="n"/>
      <c r="E200" s="222">
        <f>IFERROR(VLOOKUP(C200,'Multi Unit Grid'!C:D,2,FALSE),"")</f>
        <v/>
      </c>
      <c r="F200" s="75">
        <f>IFERROR(VLOOKUP(C200,'Multi Unit Grid'!C:E,3,FALSE),"")</f>
        <v/>
      </c>
      <c r="G200" s="353">
        <f>'Exhibit A'!Z195*(1-'Product Selections'!$G$13)</f>
        <v/>
      </c>
      <c r="H200" s="237">
        <f>IFERROR(VLOOKUP(C200,'Multi Unit Grid'!C:F,4,FALSE),"")</f>
        <v/>
      </c>
      <c r="I200" s="74">
        <f>IFERROR(VLOOKUP(C200,'Multi Unit Grid'!C:G,5,FALSE),"")</f>
        <v/>
      </c>
      <c r="K200" s="63">
        <f>IF(C200="","",IF($L$11="Management Services","",IF(H200&gt;0,"Yes",IF(L200="Yes","",IF(M200="Yes","","")))))</f>
        <v/>
      </c>
      <c r="L200" s="577" t="n"/>
      <c r="M200" s="577" t="n"/>
      <c r="N200" s="578" t="n"/>
      <c r="O200" s="578" t="n"/>
      <c r="P200" s="63" t="n"/>
      <c r="Q200" s="344" t="n"/>
      <c r="S200" s="579">
        <f>'Exhibit A'!V195</f>
        <v/>
      </c>
      <c r="U200" s="579">
        <f>IF(C201="","",IF(F201=1,"ADP Essential Payroll",IF(N201="Yes","ADP HR Pro",IF(M201="Yes","ADP Complete Payroll and HR Plus",IF(L201="Yes","ADP Enhanced Payroll",IF(K201="Yes","ADP Essential Payroll","ADP Essential Payroll"))))))</f>
        <v/>
      </c>
    </row>
    <row r="201" ht="14.45" customHeight="1">
      <c r="B201" s="249">
        <f>B200+1</f>
        <v/>
      </c>
      <c r="C201" s="250">
        <f>IF('Multi Unit Grid'!C198="","",'Multi Unit Grid'!C198)</f>
        <v/>
      </c>
      <c r="D201" s="251" t="n"/>
      <c r="E201" s="252">
        <f>IFERROR(VLOOKUP(C201,'Multi Unit Grid'!C:D,2,FALSE),"")</f>
        <v/>
      </c>
      <c r="F201" s="253">
        <f>IFERROR(VLOOKUP(C201,'Multi Unit Grid'!C:E,3,FALSE),"")</f>
        <v/>
      </c>
      <c r="G201" s="352">
        <f>'Exhibit A'!Z196*(1-'Product Selections'!$G$13)</f>
        <v/>
      </c>
      <c r="H201" s="317">
        <f>IFERROR(VLOOKUP(C201,'Multi Unit Grid'!C:F,4,FALSE),"")</f>
        <v/>
      </c>
      <c r="I201" s="255">
        <f>IFERROR(VLOOKUP(C201,'Multi Unit Grid'!C:G,5,FALSE),"")</f>
        <v/>
      </c>
      <c r="K201" s="256">
        <f>IF(C201="","",IF($L$11="Management Services","",IF(H201&gt;0,"Yes",IF(L201="Yes","",IF(M201="Yes","","")))))</f>
        <v/>
      </c>
      <c r="L201" s="580" t="n"/>
      <c r="M201" s="580" t="n"/>
      <c r="N201" s="581" t="n"/>
      <c r="O201" s="581" t="n"/>
      <c r="P201" s="256" t="n"/>
      <c r="Q201" s="345" t="n"/>
      <c r="S201" s="579">
        <f>'Exhibit A'!V196</f>
        <v/>
      </c>
      <c r="U201" s="576">
        <f>IF(C202="","",IF(F202=1,"ADP Essential Payroll",IF(N202="Yes","ADP HR Pro",IF(M202="Yes","ADP Complete Payroll and HR Plus",IF(L202="Yes","ADP Enhanced Payroll",IF(K202="Yes","ADP Essential Payroll","ADP Essential Payroll"))))))</f>
        <v/>
      </c>
    </row>
    <row r="202" ht="14.45" customHeight="1">
      <c r="B202" s="73">
        <f>B201+1</f>
        <v/>
      </c>
      <c r="C202" s="221">
        <f>IF('Multi Unit Grid'!C199="","",'Multi Unit Grid'!C199)</f>
        <v/>
      </c>
      <c r="D202" s="223" t="n"/>
      <c r="E202" s="222">
        <f>IFERROR(VLOOKUP(C202,'Multi Unit Grid'!C:D,2,FALSE),"")</f>
        <v/>
      </c>
      <c r="F202" s="75">
        <f>IFERROR(VLOOKUP(C202,'Multi Unit Grid'!C:E,3,FALSE),"")</f>
        <v/>
      </c>
      <c r="G202" s="353">
        <f>'Exhibit A'!Z197*(1-'Product Selections'!$G$13)</f>
        <v/>
      </c>
      <c r="H202" s="237">
        <f>IFERROR(VLOOKUP(C202,'Multi Unit Grid'!C:F,4,FALSE),"")</f>
        <v/>
      </c>
      <c r="I202" s="74">
        <f>IFERROR(VLOOKUP(C202,'Multi Unit Grid'!C:G,5,FALSE),"")</f>
        <v/>
      </c>
      <c r="K202" s="63">
        <f>IF(C202="","",IF($L$11="Management Services","",IF(H202&gt;0,"Yes",IF(L202="Yes","",IF(M202="Yes","","")))))</f>
        <v/>
      </c>
      <c r="L202" s="577" t="n"/>
      <c r="M202" s="577" t="n"/>
      <c r="N202" s="578" t="n"/>
      <c r="O202" s="578" t="n"/>
      <c r="P202" s="63" t="n"/>
      <c r="Q202" s="344" t="n"/>
      <c r="S202" s="579">
        <f>'Exhibit A'!V197</f>
        <v/>
      </c>
      <c r="U202" s="579">
        <f>IF(C203="","",IF(F203=1,"ADP Essential Payroll",IF(N203="Yes","ADP HR Pro",IF(M203="Yes","ADP Complete Payroll and HR Plus",IF(L203="Yes","ADP Enhanced Payroll",IF(K203="Yes","ADP Essential Payroll","ADP Essential Payroll"))))))</f>
        <v/>
      </c>
    </row>
    <row r="203" ht="14.45" customHeight="1">
      <c r="B203" s="249">
        <f>B202+1</f>
        <v/>
      </c>
      <c r="C203" s="250">
        <f>IF('Multi Unit Grid'!C200="","",'Multi Unit Grid'!C200)</f>
        <v/>
      </c>
      <c r="D203" s="251" t="n"/>
      <c r="E203" s="252">
        <f>IFERROR(VLOOKUP(C203,'Multi Unit Grid'!C:D,2,FALSE),"")</f>
        <v/>
      </c>
      <c r="F203" s="253">
        <f>IFERROR(VLOOKUP(C203,'Multi Unit Grid'!C:E,3,FALSE),"")</f>
        <v/>
      </c>
      <c r="G203" s="352">
        <f>'Exhibit A'!Z198*(1-'Product Selections'!$G$13)</f>
        <v/>
      </c>
      <c r="H203" s="317">
        <f>IFERROR(VLOOKUP(C203,'Multi Unit Grid'!C:F,4,FALSE),"")</f>
        <v/>
      </c>
      <c r="I203" s="255">
        <f>IFERROR(VLOOKUP(C203,'Multi Unit Grid'!C:G,5,FALSE),"")</f>
        <v/>
      </c>
      <c r="K203" s="256">
        <f>IF(C203="","",IF($L$11="Management Services","",IF(H203&gt;0,"Yes",IF(L203="Yes","",IF(M203="Yes","","")))))</f>
        <v/>
      </c>
      <c r="L203" s="580" t="n"/>
      <c r="M203" s="580" t="n"/>
      <c r="N203" s="581" t="n"/>
      <c r="O203" s="581" t="n"/>
      <c r="P203" s="256" t="n"/>
      <c r="Q203" s="345" t="n"/>
      <c r="S203" s="579">
        <f>'Exhibit A'!V198</f>
        <v/>
      </c>
      <c r="U203" s="576">
        <f>IF(C204="","",IF(F204=1,"ADP Essential Payroll",IF(N204="Yes","ADP HR Pro",IF(M204="Yes","ADP Complete Payroll and HR Plus",IF(L204="Yes","ADP Enhanced Payroll",IF(K204="Yes","ADP Essential Payroll","ADP Essential Payroll"))))))</f>
        <v/>
      </c>
    </row>
    <row r="204" ht="14.45" customHeight="1">
      <c r="B204" s="73">
        <f>B203+1</f>
        <v/>
      </c>
      <c r="C204" s="221">
        <f>IF('Multi Unit Grid'!C201="","",'Multi Unit Grid'!C201)</f>
        <v/>
      </c>
      <c r="D204" s="223" t="n"/>
      <c r="E204" s="222">
        <f>IFERROR(VLOOKUP(C204,'Multi Unit Grid'!C:D,2,FALSE),"")</f>
        <v/>
      </c>
      <c r="F204" s="75">
        <f>IFERROR(VLOOKUP(C204,'Multi Unit Grid'!C:E,3,FALSE),"")</f>
        <v/>
      </c>
      <c r="G204" s="353">
        <f>'Exhibit A'!Z199*(1-'Product Selections'!$G$13)</f>
        <v/>
      </c>
      <c r="H204" s="237">
        <f>IFERROR(VLOOKUP(C204,'Multi Unit Grid'!C:F,4,FALSE),"")</f>
        <v/>
      </c>
      <c r="I204" s="74">
        <f>IFERROR(VLOOKUP(C204,'Multi Unit Grid'!C:G,5,FALSE),"")</f>
        <v/>
      </c>
      <c r="K204" s="63">
        <f>IF(C204="","",IF($L$11="Management Services","",IF(H204&gt;0,"Yes",IF(L204="Yes","",IF(M204="Yes","","")))))</f>
        <v/>
      </c>
      <c r="L204" s="577" t="n"/>
      <c r="M204" s="577" t="n"/>
      <c r="N204" s="578" t="n"/>
      <c r="O204" s="578" t="n"/>
      <c r="P204" s="63" t="n"/>
      <c r="Q204" s="344" t="n"/>
      <c r="S204" s="579">
        <f>'Exhibit A'!V199</f>
        <v/>
      </c>
      <c r="U204" s="579">
        <f>IF(C205="","",IF(F205=1,"ADP Essential Payroll",IF(N205="Yes","ADP HR Pro",IF(M205="Yes","ADP Complete Payroll and HR Plus",IF(L205="Yes","ADP Enhanced Payroll",IF(K205="Yes","ADP Essential Payroll","ADP Essential Payroll"))))))</f>
        <v/>
      </c>
    </row>
    <row r="205" ht="14.45" customHeight="1">
      <c r="B205" s="249">
        <f>B204+1</f>
        <v/>
      </c>
      <c r="C205" s="250">
        <f>IF('Multi Unit Grid'!C202="","",'Multi Unit Grid'!C202)</f>
        <v/>
      </c>
      <c r="D205" s="251" t="n"/>
      <c r="E205" s="252">
        <f>IFERROR(VLOOKUP(C205,'Multi Unit Grid'!C:D,2,FALSE),"")</f>
        <v/>
      </c>
      <c r="F205" s="253">
        <f>IFERROR(VLOOKUP(C205,'Multi Unit Grid'!C:E,3,FALSE),"")</f>
        <v/>
      </c>
      <c r="G205" s="352">
        <f>'Exhibit A'!Z200*(1-'Product Selections'!$G$13)</f>
        <v/>
      </c>
      <c r="H205" s="317">
        <f>IFERROR(VLOOKUP(C205,'Multi Unit Grid'!C:F,4,FALSE),"")</f>
        <v/>
      </c>
      <c r="I205" s="255">
        <f>IFERROR(VLOOKUP(C205,'Multi Unit Grid'!C:G,5,FALSE),"")</f>
        <v/>
      </c>
      <c r="K205" s="256">
        <f>IF(C205="","",IF($L$11="Management Services","",IF(H205&gt;0,"Yes",IF(L205="Yes","",IF(M205="Yes","","")))))</f>
        <v/>
      </c>
      <c r="L205" s="580" t="n"/>
      <c r="M205" s="580" t="n"/>
      <c r="N205" s="581" t="n"/>
      <c r="O205" s="581" t="n"/>
      <c r="P205" s="256" t="n"/>
      <c r="Q205" s="345" t="n"/>
      <c r="S205" s="579">
        <f>'Exhibit A'!V200</f>
        <v/>
      </c>
      <c r="U205" s="576">
        <f>IF(C206="","",IF(F206=1,"ADP Essential Payroll",IF(N206="Yes","ADP HR Pro",IF(M206="Yes","ADP Complete Payroll and HR Plus",IF(L206="Yes","ADP Enhanced Payroll",IF(K206="Yes","ADP Essential Payroll","ADP Essential Payroll"))))))</f>
        <v/>
      </c>
    </row>
    <row r="206" ht="14.45" customHeight="1">
      <c r="B206" s="73">
        <f>B205+1</f>
        <v/>
      </c>
      <c r="C206" s="221">
        <f>IF('Multi Unit Grid'!C203="","",'Multi Unit Grid'!C203)</f>
        <v/>
      </c>
      <c r="D206" s="223" t="n"/>
      <c r="E206" s="222">
        <f>IFERROR(VLOOKUP(C206,'Multi Unit Grid'!C:D,2,FALSE),"")</f>
        <v/>
      </c>
      <c r="F206" s="75">
        <f>IFERROR(VLOOKUP(C206,'Multi Unit Grid'!C:E,3,FALSE),"")</f>
        <v/>
      </c>
      <c r="G206" s="353">
        <f>'Exhibit A'!Z201*(1-'Product Selections'!$G$13)</f>
        <v/>
      </c>
      <c r="H206" s="237">
        <f>IFERROR(VLOOKUP(C206,'Multi Unit Grid'!C:F,4,FALSE),"")</f>
        <v/>
      </c>
      <c r="I206" s="74">
        <f>IFERROR(VLOOKUP(C206,'Multi Unit Grid'!C:G,5,FALSE),"")</f>
        <v/>
      </c>
      <c r="K206" s="63">
        <f>IF(C206="","",IF($L$11="Management Services","",IF(H206&gt;0,"Yes",IF(L206="Yes","",IF(M206="Yes","","")))))</f>
        <v/>
      </c>
      <c r="L206" s="577" t="n"/>
      <c r="M206" s="577" t="n"/>
      <c r="N206" s="578" t="n"/>
      <c r="O206" s="578" t="n"/>
      <c r="P206" s="63" t="n"/>
      <c r="Q206" s="344" t="n"/>
      <c r="S206" s="579">
        <f>'Exhibit A'!V201</f>
        <v/>
      </c>
      <c r="U206" s="579">
        <f>IF(C207="","",IF(F207=1,"ADP Essential Payroll",IF(N207="Yes","ADP HR Pro",IF(M207="Yes","ADP Complete Payroll and HR Plus",IF(L207="Yes","ADP Enhanced Payroll",IF(K207="Yes","ADP Essential Payroll","ADP Essential Payroll"))))))</f>
        <v/>
      </c>
    </row>
    <row r="207" ht="14.45" customHeight="1">
      <c r="B207" s="249">
        <f>B206+1</f>
        <v/>
      </c>
      <c r="C207" s="250">
        <f>IF('Multi Unit Grid'!C204="","",'Multi Unit Grid'!C204)</f>
        <v/>
      </c>
      <c r="D207" s="251" t="n"/>
      <c r="E207" s="252">
        <f>IFERROR(VLOOKUP(C207,'Multi Unit Grid'!C:D,2,FALSE),"")</f>
        <v/>
      </c>
      <c r="F207" s="253">
        <f>IFERROR(VLOOKUP(C207,'Multi Unit Grid'!C:E,3,FALSE),"")</f>
        <v/>
      </c>
      <c r="G207" s="352">
        <f>'Exhibit A'!Z202*(1-'Product Selections'!$G$13)</f>
        <v/>
      </c>
      <c r="H207" s="317">
        <f>IFERROR(VLOOKUP(C207,'Multi Unit Grid'!C:F,4,FALSE),"")</f>
        <v/>
      </c>
      <c r="I207" s="255">
        <f>IFERROR(VLOOKUP(C207,'Multi Unit Grid'!C:G,5,FALSE),"")</f>
        <v/>
      </c>
      <c r="K207" s="256">
        <f>IF(C207="","",IF($L$11="Management Services","",IF(H207&gt;0,"Yes",IF(L207="Yes","",IF(M207="Yes","","")))))</f>
        <v/>
      </c>
      <c r="L207" s="580" t="n"/>
      <c r="M207" s="580" t="n"/>
      <c r="N207" s="581" t="n"/>
      <c r="O207" s="581" t="n"/>
      <c r="P207" s="256" t="n"/>
      <c r="Q207" s="345" t="n"/>
      <c r="S207" s="579">
        <f>'Exhibit A'!V202</f>
        <v/>
      </c>
      <c r="U207" s="576">
        <f>IF(C208="","",IF(F208=1,"ADP Essential Payroll",IF(N208="Yes","ADP HR Pro",IF(M208="Yes","ADP Complete Payroll and HR Plus",IF(L208="Yes","ADP Enhanced Payroll",IF(K208="Yes","ADP Essential Payroll","ADP Essential Payroll"))))))</f>
        <v/>
      </c>
    </row>
    <row r="208" ht="14.45" customHeight="1">
      <c r="B208" s="73">
        <f>B207+1</f>
        <v/>
      </c>
      <c r="C208" s="221">
        <f>IF('Multi Unit Grid'!C205="","",'Multi Unit Grid'!C205)</f>
        <v/>
      </c>
      <c r="D208" s="223" t="n"/>
      <c r="E208" s="222">
        <f>IFERROR(VLOOKUP(C208,'Multi Unit Grid'!C:D,2,FALSE),"")</f>
        <v/>
      </c>
      <c r="F208" s="75">
        <f>IFERROR(VLOOKUP(C208,'Multi Unit Grid'!C:E,3,FALSE),"")</f>
        <v/>
      </c>
      <c r="G208" s="353">
        <f>'Exhibit A'!Z203*(1-'Product Selections'!$G$13)</f>
        <v/>
      </c>
      <c r="H208" s="237">
        <f>IFERROR(VLOOKUP(C208,'Multi Unit Grid'!C:F,4,FALSE),"")</f>
        <v/>
      </c>
      <c r="I208" s="74">
        <f>IFERROR(VLOOKUP(C208,'Multi Unit Grid'!C:G,5,FALSE),"")</f>
        <v/>
      </c>
      <c r="K208" s="63">
        <f>IF(C208="","",IF($L$11="Management Services","",IF(H208&gt;0,"Yes",IF(L208="Yes","",IF(M208="Yes","","")))))</f>
        <v/>
      </c>
      <c r="L208" s="577" t="n"/>
      <c r="M208" s="577" t="n"/>
      <c r="N208" s="578" t="n"/>
      <c r="O208" s="578" t="n"/>
      <c r="P208" s="63" t="n"/>
      <c r="Q208" s="344" t="n"/>
      <c r="S208" s="579">
        <f>'Exhibit A'!V203</f>
        <v/>
      </c>
      <c r="U208" s="579">
        <f>IF(C209="","",IF(F209=1,"ADP Essential Payroll",IF(N209="Yes","ADP HR Pro",IF(M209="Yes","ADP Complete Payroll and HR Plus",IF(L209="Yes","ADP Enhanced Payroll",IF(K209="Yes","ADP Essential Payroll","ADP Essential Payroll"))))))</f>
        <v/>
      </c>
    </row>
    <row r="209" ht="14.45" customHeight="1">
      <c r="B209" s="249">
        <f>B208+1</f>
        <v/>
      </c>
      <c r="C209" s="250">
        <f>IF('Multi Unit Grid'!C206="","",'Multi Unit Grid'!C206)</f>
        <v/>
      </c>
      <c r="D209" s="251" t="n"/>
      <c r="E209" s="252">
        <f>IFERROR(VLOOKUP(C209,'Multi Unit Grid'!C:D,2,FALSE),"")</f>
        <v/>
      </c>
      <c r="F209" s="253">
        <f>IFERROR(VLOOKUP(C209,'Multi Unit Grid'!C:E,3,FALSE),"")</f>
        <v/>
      </c>
      <c r="G209" s="352">
        <f>'Exhibit A'!Z204*(1-'Product Selections'!$G$13)</f>
        <v/>
      </c>
      <c r="H209" s="317">
        <f>IFERROR(VLOOKUP(C209,'Multi Unit Grid'!C:F,4,FALSE),"")</f>
        <v/>
      </c>
      <c r="I209" s="255">
        <f>IFERROR(VLOOKUP(C209,'Multi Unit Grid'!C:G,5,FALSE),"")</f>
        <v/>
      </c>
      <c r="K209" s="256">
        <f>IF(C209="","",IF($L$11="Management Services","",IF(H209&gt;0,"Yes",IF(L209="Yes","",IF(M209="Yes","","")))))</f>
        <v/>
      </c>
      <c r="L209" s="580" t="n"/>
      <c r="M209" s="580" t="n"/>
      <c r="N209" s="581" t="n"/>
      <c r="O209" s="581" t="n"/>
      <c r="P209" s="256" t="n"/>
      <c r="Q209" s="345" t="n"/>
      <c r="S209" s="579">
        <f>'Exhibit A'!V204</f>
        <v/>
      </c>
      <c r="U209" s="576">
        <f>IF(C210="","",IF(F210=1,"ADP Essential Payroll",IF(N210="Yes","ADP HR Pro",IF(M210="Yes","ADP Complete Payroll and HR Plus",IF(L210="Yes","ADP Enhanced Payroll",IF(K210="Yes","ADP Essential Payroll","ADP Essential Payroll"))))))</f>
        <v/>
      </c>
    </row>
    <row r="210" ht="14.45" customHeight="1">
      <c r="B210" s="73">
        <f>B209+1</f>
        <v/>
      </c>
      <c r="C210" s="221">
        <f>IF('Multi Unit Grid'!C207="","",'Multi Unit Grid'!C207)</f>
        <v/>
      </c>
      <c r="D210" s="223" t="n"/>
      <c r="E210" s="222">
        <f>IFERROR(VLOOKUP(C210,'Multi Unit Grid'!C:D,2,FALSE),"")</f>
        <v/>
      </c>
      <c r="F210" s="75">
        <f>IFERROR(VLOOKUP(C210,'Multi Unit Grid'!C:E,3,FALSE),"")</f>
        <v/>
      </c>
      <c r="G210" s="353">
        <f>'Exhibit A'!Z205*(1-'Product Selections'!$G$13)</f>
        <v/>
      </c>
      <c r="H210" s="237">
        <f>IFERROR(VLOOKUP(C210,'Multi Unit Grid'!C:F,4,FALSE),"")</f>
        <v/>
      </c>
      <c r="I210" s="74">
        <f>IFERROR(VLOOKUP(C210,'Multi Unit Grid'!C:G,5,FALSE),"")</f>
        <v/>
      </c>
      <c r="K210" s="63">
        <f>IF(C210="","",IF($L$11="Management Services","",IF(H210&gt;0,"Yes",IF(L210="Yes","",IF(M210="Yes","","")))))</f>
        <v/>
      </c>
      <c r="L210" s="577" t="n"/>
      <c r="M210" s="577" t="n"/>
      <c r="N210" s="578" t="n"/>
      <c r="O210" s="578" t="n"/>
      <c r="P210" s="63" t="n"/>
      <c r="Q210" s="344" t="n"/>
      <c r="S210" s="579">
        <f>'Exhibit A'!V205</f>
        <v/>
      </c>
      <c r="U210" s="579">
        <f>IF(C211="","",IF(F211=1,"ADP Essential Payroll",IF(N211="Yes","ADP HR Pro",IF(M211="Yes","ADP Complete Payroll and HR Plus",IF(L211="Yes","ADP Enhanced Payroll",IF(K211="Yes","ADP Essential Payroll","ADP Essential Payroll"))))))</f>
        <v/>
      </c>
    </row>
    <row r="211" ht="14.45" customHeight="1">
      <c r="B211" s="249">
        <f>B210+1</f>
        <v/>
      </c>
      <c r="C211" s="250">
        <f>IF('Multi Unit Grid'!C208="","",'Multi Unit Grid'!C208)</f>
        <v/>
      </c>
      <c r="D211" s="251" t="n"/>
      <c r="E211" s="252">
        <f>IFERROR(VLOOKUP(C211,'Multi Unit Grid'!C:D,2,FALSE),"")</f>
        <v/>
      </c>
      <c r="F211" s="253">
        <f>IFERROR(VLOOKUP(C211,'Multi Unit Grid'!C:E,3,FALSE),"")</f>
        <v/>
      </c>
      <c r="G211" s="352">
        <f>'Exhibit A'!Z206*(1-'Product Selections'!$G$13)</f>
        <v/>
      </c>
      <c r="H211" s="317">
        <f>IFERROR(VLOOKUP(C211,'Multi Unit Grid'!C:F,4,FALSE),"")</f>
        <v/>
      </c>
      <c r="I211" s="255">
        <f>IFERROR(VLOOKUP(C211,'Multi Unit Grid'!C:G,5,FALSE),"")</f>
        <v/>
      </c>
      <c r="K211" s="256">
        <f>IF(C211="","",IF($L$11="Management Services","",IF(H211&gt;0,"Yes",IF(L211="Yes","",IF(M211="Yes","","")))))</f>
        <v/>
      </c>
      <c r="L211" s="580" t="n"/>
      <c r="M211" s="580" t="n"/>
      <c r="N211" s="581" t="n"/>
      <c r="O211" s="581" t="n"/>
      <c r="P211" s="256" t="n"/>
      <c r="Q211" s="345" t="n"/>
      <c r="S211" s="579">
        <f>'Exhibit A'!V206</f>
        <v/>
      </c>
      <c r="U211" s="576">
        <f>IF(C212="","",IF(F212=1,"ADP Essential Payroll",IF(N212="Yes","ADP HR Pro",IF(M212="Yes","ADP Complete Payroll and HR Plus",IF(L212="Yes","ADP Enhanced Payroll",IF(K212="Yes","ADP Essential Payroll","ADP Essential Payroll"))))))</f>
        <v/>
      </c>
    </row>
    <row r="212" ht="14.45" customHeight="1">
      <c r="B212" s="73">
        <f>B211+1</f>
        <v/>
      </c>
      <c r="C212" s="221">
        <f>IF('Multi Unit Grid'!C209="","",'Multi Unit Grid'!C209)</f>
        <v/>
      </c>
      <c r="D212" s="223" t="n"/>
      <c r="E212" s="222">
        <f>IFERROR(VLOOKUP(C212,'Multi Unit Grid'!C:D,2,FALSE),"")</f>
        <v/>
      </c>
      <c r="F212" s="75">
        <f>IFERROR(VLOOKUP(C212,'Multi Unit Grid'!C:E,3,FALSE),"")</f>
        <v/>
      </c>
      <c r="G212" s="353">
        <f>'Exhibit A'!Z207*(1-'Product Selections'!$G$13)</f>
        <v/>
      </c>
      <c r="H212" s="237">
        <f>IFERROR(VLOOKUP(C212,'Multi Unit Grid'!C:F,4,FALSE),"")</f>
        <v/>
      </c>
      <c r="I212" s="74">
        <f>IFERROR(VLOOKUP(C212,'Multi Unit Grid'!C:G,5,FALSE),"")</f>
        <v/>
      </c>
      <c r="K212" s="63">
        <f>IF(C212="","",IF($L$11="Management Services","",IF(H212&gt;0,"Yes",IF(L212="Yes","",IF(M212="Yes","","")))))</f>
        <v/>
      </c>
      <c r="L212" s="577" t="n"/>
      <c r="M212" s="577" t="n"/>
      <c r="N212" s="578" t="n"/>
      <c r="O212" s="578" t="n"/>
      <c r="P212" s="63" t="n"/>
      <c r="Q212" s="344" t="n"/>
      <c r="S212" s="579">
        <f>'Exhibit A'!V207</f>
        <v/>
      </c>
      <c r="U212" s="579">
        <f>IF(C213="","",IF(F213=1,"ADP Essential Payroll",IF(N213="Yes","ADP HR Pro",IF(M213="Yes","ADP Complete Payroll and HR Plus",IF(L213="Yes","ADP Enhanced Payroll",IF(K213="Yes","ADP Essential Payroll","ADP Essential Payroll"))))))</f>
        <v/>
      </c>
    </row>
    <row r="213" ht="14.45" customHeight="1">
      <c r="B213" s="249">
        <f>B212+1</f>
        <v/>
      </c>
      <c r="C213" s="250">
        <f>IF('Multi Unit Grid'!C210="","",'Multi Unit Grid'!C210)</f>
        <v/>
      </c>
      <c r="D213" s="251" t="n"/>
      <c r="E213" s="252">
        <f>IFERROR(VLOOKUP(C213,'Multi Unit Grid'!C:D,2,FALSE),"")</f>
        <v/>
      </c>
      <c r="F213" s="253">
        <f>IFERROR(VLOOKUP(C213,'Multi Unit Grid'!C:E,3,FALSE),"")</f>
        <v/>
      </c>
      <c r="G213" s="352">
        <f>'Exhibit A'!Z208*(1-'Product Selections'!$G$13)</f>
        <v/>
      </c>
      <c r="H213" s="317">
        <f>IFERROR(VLOOKUP(C213,'Multi Unit Grid'!C:F,4,FALSE),"")</f>
        <v/>
      </c>
      <c r="I213" s="255">
        <f>IFERROR(VLOOKUP(C213,'Multi Unit Grid'!C:G,5,FALSE),"")</f>
        <v/>
      </c>
      <c r="K213" s="256">
        <f>IF(C213="","",IF($L$11="Management Services","",IF(H213&gt;0,"Yes",IF(L213="Yes","",IF(M213="Yes","","")))))</f>
        <v/>
      </c>
      <c r="L213" s="580" t="n"/>
      <c r="M213" s="580" t="n"/>
      <c r="N213" s="581" t="n"/>
      <c r="O213" s="581" t="n"/>
      <c r="P213" s="256" t="n"/>
      <c r="Q213" s="345" t="n"/>
      <c r="S213" s="579">
        <f>'Exhibit A'!V208</f>
        <v/>
      </c>
      <c r="U213" s="576">
        <f>IF(C214="","",IF(F214=1,"ADP Essential Payroll",IF(N214="Yes","ADP HR Pro",IF(M214="Yes","ADP Complete Payroll and HR Plus",IF(L214="Yes","ADP Enhanced Payroll",IF(K214="Yes","ADP Essential Payroll","ADP Essential Payroll"))))))</f>
        <v/>
      </c>
    </row>
    <row r="214" ht="14.45" customHeight="1">
      <c r="B214" s="73">
        <f>B213+1</f>
        <v/>
      </c>
      <c r="C214" s="221">
        <f>IF('Multi Unit Grid'!C211="","",'Multi Unit Grid'!C211)</f>
        <v/>
      </c>
      <c r="D214" s="223" t="n"/>
      <c r="E214" s="222">
        <f>IFERROR(VLOOKUP(C214,'Multi Unit Grid'!C:D,2,FALSE),"")</f>
        <v/>
      </c>
      <c r="F214" s="75">
        <f>IFERROR(VLOOKUP(C214,'Multi Unit Grid'!C:E,3,FALSE),"")</f>
        <v/>
      </c>
      <c r="G214" s="353">
        <f>'Exhibit A'!Z209*(1-'Product Selections'!$G$13)</f>
        <v/>
      </c>
      <c r="H214" s="237">
        <f>IFERROR(VLOOKUP(C214,'Multi Unit Grid'!C:F,4,FALSE),"")</f>
        <v/>
      </c>
      <c r="I214" s="74">
        <f>IFERROR(VLOOKUP(C214,'Multi Unit Grid'!C:G,5,FALSE),"")</f>
        <v/>
      </c>
      <c r="K214" s="63">
        <f>IF(C214="","",IF($L$11="Management Services","",IF(H214&gt;0,"Yes",IF(L214="Yes","",IF(M214="Yes","","")))))</f>
        <v/>
      </c>
      <c r="L214" s="577" t="n"/>
      <c r="M214" s="577" t="n"/>
      <c r="N214" s="578" t="n"/>
      <c r="O214" s="578" t="n"/>
      <c r="P214" s="63" t="n"/>
      <c r="Q214" s="344" t="n"/>
      <c r="S214" s="579">
        <f>'Exhibit A'!V209</f>
        <v/>
      </c>
      <c r="U214" s="579">
        <f>IF(C215="","",IF(F215=1,"ADP Essential Payroll",IF(N215="Yes","ADP HR Pro",IF(M215="Yes","ADP Complete Payroll and HR Plus",IF(L215="Yes","ADP Enhanced Payroll",IF(K215="Yes","ADP Essential Payroll","ADP Essential Payroll"))))))</f>
        <v/>
      </c>
    </row>
    <row r="215" ht="14.45" customHeight="1">
      <c r="B215" s="249">
        <f>B214+1</f>
        <v/>
      </c>
      <c r="C215" s="250">
        <f>IF('Multi Unit Grid'!C212="","",'Multi Unit Grid'!C212)</f>
        <v/>
      </c>
      <c r="D215" s="251" t="n"/>
      <c r="E215" s="252">
        <f>IFERROR(VLOOKUP(C215,'Multi Unit Grid'!C:D,2,FALSE),"")</f>
        <v/>
      </c>
      <c r="F215" s="253">
        <f>IFERROR(VLOOKUP(C215,'Multi Unit Grid'!C:E,3,FALSE),"")</f>
        <v/>
      </c>
      <c r="G215" s="352">
        <f>'Exhibit A'!Z210*(1-'Product Selections'!$G$13)</f>
        <v/>
      </c>
      <c r="H215" s="317">
        <f>IFERROR(VLOOKUP(C215,'Multi Unit Grid'!C:F,4,FALSE),"")</f>
        <v/>
      </c>
      <c r="I215" s="255">
        <f>IFERROR(VLOOKUP(C215,'Multi Unit Grid'!C:G,5,FALSE),"")</f>
        <v/>
      </c>
      <c r="K215" s="256">
        <f>IF(C215="","",IF($L$11="Management Services","",IF(H215&gt;0,"Yes",IF(L215="Yes","",IF(M215="Yes","","")))))</f>
        <v/>
      </c>
      <c r="L215" s="580" t="n"/>
      <c r="M215" s="580" t="n"/>
      <c r="N215" s="581" t="n"/>
      <c r="O215" s="581" t="n"/>
      <c r="P215" s="256" t="n"/>
      <c r="Q215" s="345" t="n"/>
      <c r="S215" s="579">
        <f>'Exhibit A'!V210</f>
        <v/>
      </c>
      <c r="U215" s="576">
        <f>IF(C216="","",IF(F216=1,"ADP Essential Payroll",IF(N216="Yes","ADP HR Pro",IF(M216="Yes","ADP Complete Payroll and HR Plus",IF(L216="Yes","ADP Enhanced Payroll",IF(K216="Yes","ADP Essential Payroll","ADP Essential Payroll"))))))</f>
        <v/>
      </c>
    </row>
    <row r="216" ht="14.45" customHeight="1">
      <c r="B216" s="73">
        <f>B215+1</f>
        <v/>
      </c>
      <c r="C216" s="221">
        <f>IF('Multi Unit Grid'!C213="","",'Multi Unit Grid'!C213)</f>
        <v/>
      </c>
      <c r="D216" s="223" t="n"/>
      <c r="E216" s="222">
        <f>IFERROR(VLOOKUP(C216,'Multi Unit Grid'!C:D,2,FALSE),"")</f>
        <v/>
      </c>
      <c r="F216" s="75">
        <f>IFERROR(VLOOKUP(C216,'Multi Unit Grid'!C:E,3,FALSE),"")</f>
        <v/>
      </c>
      <c r="G216" s="353">
        <f>'Exhibit A'!Z211*(1-'Product Selections'!$G$13)</f>
        <v/>
      </c>
      <c r="H216" s="237">
        <f>IFERROR(VLOOKUP(C216,'Multi Unit Grid'!C:F,4,FALSE),"")</f>
        <v/>
      </c>
      <c r="I216" s="74">
        <f>IFERROR(VLOOKUP(C216,'Multi Unit Grid'!C:G,5,FALSE),"")</f>
        <v/>
      </c>
      <c r="K216" s="63">
        <f>IF(C216="","",IF($L$11="Management Services","",IF(H216&gt;0,"Yes",IF(L216="Yes","",IF(M216="Yes","","")))))</f>
        <v/>
      </c>
      <c r="L216" s="577" t="n"/>
      <c r="M216" s="577" t="n"/>
      <c r="N216" s="578" t="n"/>
      <c r="O216" s="578" t="n"/>
      <c r="P216" s="63" t="n"/>
      <c r="Q216" s="344" t="n"/>
      <c r="S216" s="579">
        <f>'Exhibit A'!V211</f>
        <v/>
      </c>
      <c r="U216" s="579">
        <f>IF(C217="","",IF(F217=1,"ADP Essential Payroll",IF(N217="Yes","ADP HR Pro",IF(M217="Yes","ADP Complete Payroll and HR Plus",IF(L217="Yes","ADP Enhanced Payroll",IF(K217="Yes","ADP Essential Payroll","ADP Essential Payroll"))))))</f>
        <v/>
      </c>
    </row>
    <row r="217" ht="14.45" customHeight="1">
      <c r="B217" s="249">
        <f>B216+1</f>
        <v/>
      </c>
      <c r="C217" s="250">
        <f>IF('Multi Unit Grid'!C214="","",'Multi Unit Grid'!C214)</f>
        <v/>
      </c>
      <c r="D217" s="251" t="n"/>
      <c r="E217" s="252">
        <f>IFERROR(VLOOKUP(C217,'Multi Unit Grid'!C:D,2,FALSE),"")</f>
        <v/>
      </c>
      <c r="F217" s="253">
        <f>IFERROR(VLOOKUP(C217,'Multi Unit Grid'!C:E,3,FALSE),"")</f>
        <v/>
      </c>
      <c r="G217" s="352">
        <f>'Exhibit A'!Z212*(1-'Product Selections'!$G$13)</f>
        <v/>
      </c>
      <c r="H217" s="317">
        <f>IFERROR(VLOOKUP(C217,'Multi Unit Grid'!C:F,4,FALSE),"")</f>
        <v/>
      </c>
      <c r="I217" s="255">
        <f>IFERROR(VLOOKUP(C217,'Multi Unit Grid'!C:G,5,FALSE),"")</f>
        <v/>
      </c>
      <c r="K217" s="256">
        <f>IF(C217="","",IF($L$11="Management Services","",IF(H217&gt;0,"Yes",IF(L217="Yes","",IF(M217="Yes","","")))))</f>
        <v/>
      </c>
      <c r="L217" s="580" t="n"/>
      <c r="M217" s="580" t="n"/>
      <c r="N217" s="581" t="n"/>
      <c r="O217" s="581" t="n"/>
      <c r="P217" s="256" t="n"/>
      <c r="Q217" s="345" t="n"/>
      <c r="S217" s="579">
        <f>'Exhibit A'!V212</f>
        <v/>
      </c>
      <c r="U217" s="576">
        <f>IF(C218="","",IF(F218=1,"ADP Essential Payroll",IF(N218="Yes","ADP HR Pro",IF(M218="Yes","ADP Complete Payroll and HR Plus",IF(L218="Yes","ADP Enhanced Payroll",IF(K218="Yes","ADP Essential Payroll","ADP Essential Payroll"))))))</f>
        <v/>
      </c>
    </row>
    <row r="218" ht="14.45" customHeight="1">
      <c r="B218" s="73">
        <f>B217+1</f>
        <v/>
      </c>
      <c r="C218" s="221">
        <f>IF('Multi Unit Grid'!C215="","",'Multi Unit Grid'!C215)</f>
        <v/>
      </c>
      <c r="D218" s="223" t="n"/>
      <c r="E218" s="222">
        <f>IFERROR(VLOOKUP(C218,'Multi Unit Grid'!C:D,2,FALSE),"")</f>
        <v/>
      </c>
      <c r="F218" s="75">
        <f>IFERROR(VLOOKUP(C218,'Multi Unit Grid'!C:E,3,FALSE),"")</f>
        <v/>
      </c>
      <c r="G218" s="353">
        <f>'Exhibit A'!Z213*(1-'Product Selections'!$G$13)</f>
        <v/>
      </c>
      <c r="H218" s="237">
        <f>IFERROR(VLOOKUP(C218,'Multi Unit Grid'!C:F,4,FALSE),"")</f>
        <v/>
      </c>
      <c r="I218" s="74">
        <f>IFERROR(VLOOKUP(C218,'Multi Unit Grid'!C:G,5,FALSE),"")</f>
        <v/>
      </c>
      <c r="K218" s="63">
        <f>IF(C218="","",IF($L$11="Management Services","",IF(H218&gt;0,"Yes",IF(L218="Yes","",IF(M218="Yes","","")))))</f>
        <v/>
      </c>
      <c r="L218" s="577" t="n"/>
      <c r="M218" s="577" t="n"/>
      <c r="N218" s="578" t="n"/>
      <c r="O218" s="578" t="n"/>
      <c r="P218" s="63" t="n"/>
      <c r="Q218" s="344" t="n"/>
      <c r="S218" s="579">
        <f>'Exhibit A'!V213</f>
        <v/>
      </c>
      <c r="U218" s="579">
        <f>IF(C219="","",IF(F219=1,"ADP Essential Payroll",IF(N219="Yes","ADP HR Pro",IF(M219="Yes","ADP Complete Payroll and HR Plus",IF(L219="Yes","ADP Enhanced Payroll",IF(K219="Yes","ADP Essential Payroll","ADP Essential Payroll"))))))</f>
        <v/>
      </c>
    </row>
    <row r="219" ht="14.45" customHeight="1">
      <c r="B219" s="249">
        <f>B218+1</f>
        <v/>
      </c>
      <c r="C219" s="250">
        <f>IF('Multi Unit Grid'!C216="","",'Multi Unit Grid'!C216)</f>
        <v/>
      </c>
      <c r="D219" s="251" t="n"/>
      <c r="E219" s="252">
        <f>IFERROR(VLOOKUP(C219,'Multi Unit Grid'!C:D,2,FALSE),"")</f>
        <v/>
      </c>
      <c r="F219" s="253">
        <f>IFERROR(VLOOKUP(C219,'Multi Unit Grid'!C:E,3,FALSE),"")</f>
        <v/>
      </c>
      <c r="G219" s="352">
        <f>'Exhibit A'!Z214*(1-'Product Selections'!$G$13)</f>
        <v/>
      </c>
      <c r="H219" s="317">
        <f>IFERROR(VLOOKUP(C219,'Multi Unit Grid'!C:F,4,FALSE),"")</f>
        <v/>
      </c>
      <c r="I219" s="255">
        <f>IFERROR(VLOOKUP(C219,'Multi Unit Grid'!C:G,5,FALSE),"")</f>
        <v/>
      </c>
      <c r="K219" s="256">
        <f>IF(C219="","",IF($L$11="Management Services","",IF(H219&gt;0,"Yes",IF(L219="Yes","",IF(M219="Yes","","")))))</f>
        <v/>
      </c>
      <c r="L219" s="580" t="n"/>
      <c r="M219" s="580" t="n"/>
      <c r="N219" s="581" t="n"/>
      <c r="O219" s="581" t="n"/>
      <c r="P219" s="256" t="n"/>
      <c r="Q219" s="345" t="n"/>
      <c r="S219" s="579">
        <f>'Exhibit A'!V214</f>
        <v/>
      </c>
      <c r="U219" s="576">
        <f>IF(C220="","",IF(F220=1,"ADP Essential Payroll",IF(N220="Yes","ADP HR Pro",IF(M220="Yes","ADP Complete Payroll and HR Plus",IF(L220="Yes","ADP Enhanced Payroll",IF(K220="Yes","ADP Essential Payroll","ADP Essential Payroll"))))))</f>
        <v/>
      </c>
    </row>
    <row r="220" ht="14.45" customHeight="1">
      <c r="B220" s="73">
        <f>B219+1</f>
        <v/>
      </c>
      <c r="C220" s="221">
        <f>IF('Multi Unit Grid'!C217="","",'Multi Unit Grid'!C217)</f>
        <v/>
      </c>
      <c r="D220" s="223" t="n"/>
      <c r="E220" s="222">
        <f>IFERROR(VLOOKUP(C220,'Multi Unit Grid'!C:D,2,FALSE),"")</f>
        <v/>
      </c>
      <c r="F220" s="75">
        <f>IFERROR(VLOOKUP(C220,'Multi Unit Grid'!C:E,3,FALSE),"")</f>
        <v/>
      </c>
      <c r="G220" s="353">
        <f>'Exhibit A'!Z215*(1-'Product Selections'!$G$13)</f>
        <v/>
      </c>
      <c r="H220" s="237">
        <f>IFERROR(VLOOKUP(C220,'Multi Unit Grid'!C:F,4,FALSE),"")</f>
        <v/>
      </c>
      <c r="I220" s="74">
        <f>IFERROR(VLOOKUP(C220,'Multi Unit Grid'!C:G,5,FALSE),"")</f>
        <v/>
      </c>
      <c r="K220" s="63">
        <f>IF(C220="","",IF($L$11="Management Services","",IF(H220&gt;0,"Yes",IF(L220="Yes","",IF(M220="Yes","","")))))</f>
        <v/>
      </c>
      <c r="L220" s="577" t="n"/>
      <c r="M220" s="577" t="n"/>
      <c r="N220" s="578" t="n"/>
      <c r="O220" s="578" t="n"/>
      <c r="P220" s="63" t="n"/>
      <c r="Q220" s="344" t="n"/>
      <c r="S220" s="579">
        <f>'Exhibit A'!V215</f>
        <v/>
      </c>
      <c r="U220" s="579">
        <f>IF(C221="","",IF(F221=1,"ADP Essential Payroll",IF(N221="Yes","ADP HR Pro",IF(M221="Yes","ADP Complete Payroll and HR Plus",IF(L221="Yes","ADP Enhanced Payroll",IF(K221="Yes","ADP Essential Payroll","ADP Essential Payroll"))))))</f>
        <v/>
      </c>
    </row>
    <row r="221" ht="14.45" customHeight="1">
      <c r="B221" s="249">
        <f>B220+1</f>
        <v/>
      </c>
      <c r="C221" s="250">
        <f>IF('Multi Unit Grid'!C218="","",'Multi Unit Grid'!C218)</f>
        <v/>
      </c>
      <c r="D221" s="251" t="n"/>
      <c r="E221" s="252">
        <f>IFERROR(VLOOKUP(C221,'Multi Unit Grid'!C:D,2,FALSE),"")</f>
        <v/>
      </c>
      <c r="F221" s="253">
        <f>IFERROR(VLOOKUP(C221,'Multi Unit Grid'!C:E,3,FALSE),"")</f>
        <v/>
      </c>
      <c r="G221" s="352">
        <f>'Exhibit A'!Z216*(1-'Product Selections'!$G$13)</f>
        <v/>
      </c>
      <c r="H221" s="317">
        <f>IFERROR(VLOOKUP(C221,'Multi Unit Grid'!C:F,4,FALSE),"")</f>
        <v/>
      </c>
      <c r="I221" s="255">
        <f>IFERROR(VLOOKUP(C221,'Multi Unit Grid'!C:G,5,FALSE),"")</f>
        <v/>
      </c>
      <c r="K221" s="256">
        <f>IF(C221="","",IF($L$11="Management Services","",IF(H221&gt;0,"Yes",IF(L221="Yes","",IF(M221="Yes","","")))))</f>
        <v/>
      </c>
      <c r="L221" s="580" t="n"/>
      <c r="M221" s="580" t="n"/>
      <c r="N221" s="581" t="n"/>
      <c r="O221" s="581" t="n"/>
      <c r="P221" s="256" t="n"/>
      <c r="Q221" s="345" t="n"/>
      <c r="S221" s="579">
        <f>'Exhibit A'!V216</f>
        <v/>
      </c>
      <c r="U221" s="576">
        <f>IF(C222="","",IF(F222=1,"ADP Essential Payroll",IF(N222="Yes","ADP HR Pro",IF(M222="Yes","ADP Complete Payroll and HR Plus",IF(L222="Yes","ADP Enhanced Payroll",IF(K222="Yes","ADP Essential Payroll","ADP Essential Payroll"))))))</f>
        <v/>
      </c>
    </row>
    <row r="222" ht="14.45" customHeight="1">
      <c r="B222" s="73">
        <f>B221+1</f>
        <v/>
      </c>
      <c r="C222" s="221">
        <f>IF('Multi Unit Grid'!C219="","",'Multi Unit Grid'!C219)</f>
        <v/>
      </c>
      <c r="D222" s="223" t="n"/>
      <c r="E222" s="222">
        <f>IFERROR(VLOOKUP(C222,'Multi Unit Grid'!C:D,2,FALSE),"")</f>
        <v/>
      </c>
      <c r="F222" s="75">
        <f>IFERROR(VLOOKUP(C222,'Multi Unit Grid'!C:E,3,FALSE),"")</f>
        <v/>
      </c>
      <c r="G222" s="353">
        <f>'Exhibit A'!Z217*(1-'Product Selections'!$G$13)</f>
        <v/>
      </c>
      <c r="H222" s="237">
        <f>IFERROR(VLOOKUP(C222,'Multi Unit Grid'!C:F,4,FALSE),"")</f>
        <v/>
      </c>
      <c r="I222" s="74">
        <f>IFERROR(VLOOKUP(C222,'Multi Unit Grid'!C:G,5,FALSE),"")</f>
        <v/>
      </c>
      <c r="K222" s="63">
        <f>IF(C222="","",IF($L$11="Management Services","",IF(H222&gt;0,"Yes",IF(L222="Yes","",IF(M222="Yes","","")))))</f>
        <v/>
      </c>
      <c r="L222" s="577" t="n"/>
      <c r="M222" s="577" t="n"/>
      <c r="N222" s="578" t="n"/>
      <c r="O222" s="578" t="n"/>
      <c r="P222" s="63" t="n"/>
      <c r="Q222" s="344" t="n"/>
      <c r="S222" s="579">
        <f>'Exhibit A'!V217</f>
        <v/>
      </c>
      <c r="U222" s="579">
        <f>IF(C223="","",IF(F223=1,"ADP Essential Payroll",IF(N223="Yes","ADP HR Pro",IF(M223="Yes","ADP Complete Payroll and HR Plus",IF(L223="Yes","ADP Enhanced Payroll",IF(K223="Yes","ADP Essential Payroll","ADP Essential Payroll"))))))</f>
        <v/>
      </c>
    </row>
    <row r="223" ht="14.45" customHeight="1">
      <c r="B223" s="249">
        <f>B222+1</f>
        <v/>
      </c>
      <c r="C223" s="250">
        <f>IF('Multi Unit Grid'!C220="","",'Multi Unit Grid'!C220)</f>
        <v/>
      </c>
      <c r="D223" s="251" t="n"/>
      <c r="E223" s="252">
        <f>IFERROR(VLOOKUP(C223,'Multi Unit Grid'!C:D,2,FALSE),"")</f>
        <v/>
      </c>
      <c r="F223" s="253">
        <f>IFERROR(VLOOKUP(C223,'Multi Unit Grid'!C:E,3,FALSE),"")</f>
        <v/>
      </c>
      <c r="G223" s="352">
        <f>'Exhibit A'!Z218*(1-'Product Selections'!$G$13)</f>
        <v/>
      </c>
      <c r="H223" s="317">
        <f>IFERROR(VLOOKUP(C223,'Multi Unit Grid'!C:F,4,FALSE),"")</f>
        <v/>
      </c>
      <c r="I223" s="255">
        <f>IFERROR(VLOOKUP(C223,'Multi Unit Grid'!C:G,5,FALSE),"")</f>
        <v/>
      </c>
      <c r="K223" s="256">
        <f>IF(C223="","",IF($L$11="Management Services","",IF(H223&gt;0,"Yes",IF(L223="Yes","",IF(M223="Yes","","")))))</f>
        <v/>
      </c>
      <c r="L223" s="580" t="n"/>
      <c r="M223" s="580" t="n"/>
      <c r="N223" s="581" t="n"/>
      <c r="O223" s="581" t="n"/>
      <c r="P223" s="256" t="n"/>
      <c r="Q223" s="345" t="n"/>
      <c r="S223" s="579">
        <f>'Exhibit A'!V218</f>
        <v/>
      </c>
      <c r="U223" s="576">
        <f>IF(C224="","",IF(F224=1,"ADP Essential Payroll",IF(N224="Yes","ADP HR Pro",IF(M224="Yes","ADP Complete Payroll and HR Plus",IF(L224="Yes","ADP Enhanced Payroll",IF(K224="Yes","ADP Essential Payroll","ADP Essential Payroll"))))))</f>
        <v/>
      </c>
    </row>
    <row r="224" ht="14.45" customHeight="1">
      <c r="B224" s="73">
        <f>B223+1</f>
        <v/>
      </c>
      <c r="C224" s="221">
        <f>IF('Multi Unit Grid'!C221="","",'Multi Unit Grid'!C221)</f>
        <v/>
      </c>
      <c r="D224" s="223" t="n"/>
      <c r="E224" s="222">
        <f>IFERROR(VLOOKUP(C224,'Multi Unit Grid'!C:D,2,FALSE),"")</f>
        <v/>
      </c>
      <c r="F224" s="75">
        <f>IFERROR(VLOOKUP(C224,'Multi Unit Grid'!C:E,3,FALSE),"")</f>
        <v/>
      </c>
      <c r="G224" s="353">
        <f>'Exhibit A'!Z219*(1-'Product Selections'!$G$13)</f>
        <v/>
      </c>
      <c r="H224" s="237">
        <f>IFERROR(VLOOKUP(C224,'Multi Unit Grid'!C:F,4,FALSE),"")</f>
        <v/>
      </c>
      <c r="I224" s="74">
        <f>IFERROR(VLOOKUP(C224,'Multi Unit Grid'!C:G,5,FALSE),"")</f>
        <v/>
      </c>
      <c r="K224" s="63">
        <f>IF(C224="","",IF($L$11="Management Services","",IF(H224&gt;0,"Yes",IF(L224="Yes","",IF(M224="Yes","","")))))</f>
        <v/>
      </c>
      <c r="L224" s="577" t="n"/>
      <c r="M224" s="577" t="n"/>
      <c r="N224" s="578" t="n"/>
      <c r="O224" s="578" t="n"/>
      <c r="P224" s="63" t="n"/>
      <c r="Q224" s="344" t="n"/>
      <c r="S224" s="579">
        <f>'Exhibit A'!V219</f>
        <v/>
      </c>
      <c r="U224" s="579">
        <f>IF(C225="","",IF(F225=1,"ADP Essential Payroll",IF(N225="Yes","ADP HR Pro",IF(M225="Yes","ADP Complete Payroll and HR Plus",IF(L225="Yes","ADP Enhanced Payroll",IF(K225="Yes","ADP Essential Payroll","ADP Essential Payroll"))))))</f>
        <v/>
      </c>
    </row>
    <row r="225" ht="14.45" customHeight="1">
      <c r="B225" s="249">
        <f>B224+1</f>
        <v/>
      </c>
      <c r="C225" s="250">
        <f>IF('Multi Unit Grid'!C222="","",'Multi Unit Grid'!C222)</f>
        <v/>
      </c>
      <c r="D225" s="251" t="n"/>
      <c r="E225" s="252">
        <f>IFERROR(VLOOKUP(C225,'Multi Unit Grid'!C:D,2,FALSE),"")</f>
        <v/>
      </c>
      <c r="F225" s="253">
        <f>IFERROR(VLOOKUP(C225,'Multi Unit Grid'!C:E,3,FALSE),"")</f>
        <v/>
      </c>
      <c r="G225" s="352">
        <f>'Exhibit A'!Z220*(1-'Product Selections'!$G$13)</f>
        <v/>
      </c>
      <c r="H225" s="317">
        <f>IFERROR(VLOOKUP(C225,'Multi Unit Grid'!C:F,4,FALSE),"")</f>
        <v/>
      </c>
      <c r="I225" s="255">
        <f>IFERROR(VLOOKUP(C225,'Multi Unit Grid'!C:G,5,FALSE),"")</f>
        <v/>
      </c>
      <c r="K225" s="256">
        <f>IF(C225="","",IF($L$11="Management Services","",IF(H225&gt;0,"Yes",IF(L225="Yes","",IF(M225="Yes","","")))))</f>
        <v/>
      </c>
      <c r="L225" s="580" t="n"/>
      <c r="M225" s="580" t="n"/>
      <c r="N225" s="581" t="n"/>
      <c r="O225" s="581" t="n"/>
      <c r="P225" s="256" t="n"/>
      <c r="Q225" s="345" t="n"/>
      <c r="S225" s="579">
        <f>'Exhibit A'!V220</f>
        <v/>
      </c>
      <c r="U225" s="576">
        <f>IF(C226="","",IF(F226=1,"ADP Essential Payroll",IF(N226="Yes","ADP HR Pro",IF(M226="Yes","ADP Complete Payroll and HR Plus",IF(L226="Yes","ADP Enhanced Payroll",IF(K226="Yes","ADP Essential Payroll","ADP Essential Payroll"))))))</f>
        <v/>
      </c>
    </row>
    <row r="226" ht="14.45" customHeight="1">
      <c r="B226" s="73">
        <f>B225+1</f>
        <v/>
      </c>
      <c r="C226" s="221">
        <f>IF('Multi Unit Grid'!C223="","",'Multi Unit Grid'!C223)</f>
        <v/>
      </c>
      <c r="D226" s="223" t="n"/>
      <c r="E226" s="222">
        <f>IFERROR(VLOOKUP(C226,'Multi Unit Grid'!C:D,2,FALSE),"")</f>
        <v/>
      </c>
      <c r="F226" s="75">
        <f>IFERROR(VLOOKUP(C226,'Multi Unit Grid'!C:E,3,FALSE),"")</f>
        <v/>
      </c>
      <c r="G226" s="353">
        <f>'Exhibit A'!Z221*(1-'Product Selections'!$G$13)</f>
        <v/>
      </c>
      <c r="H226" s="237">
        <f>IFERROR(VLOOKUP(C226,'Multi Unit Grid'!C:F,4,FALSE),"")</f>
        <v/>
      </c>
      <c r="I226" s="74">
        <f>IFERROR(VLOOKUP(C226,'Multi Unit Grid'!C:G,5,FALSE),"")</f>
        <v/>
      </c>
      <c r="K226" s="63">
        <f>IF(C226="","",IF($L$11="Management Services","",IF(H226&gt;0,"Yes",IF(L226="Yes","",IF(M226="Yes","","")))))</f>
        <v/>
      </c>
      <c r="L226" s="577" t="n"/>
      <c r="M226" s="577" t="n"/>
      <c r="N226" s="578" t="n"/>
      <c r="O226" s="578" t="n"/>
      <c r="P226" s="63" t="n"/>
      <c r="Q226" s="344" t="n"/>
      <c r="S226" s="579">
        <f>'Exhibit A'!V221</f>
        <v/>
      </c>
      <c r="U226" s="579">
        <f>IF(C227="","",IF(F227=1,"ADP Essential Payroll",IF(N227="Yes","ADP HR Pro",IF(M227="Yes","ADP Complete Payroll and HR Plus",IF(L227="Yes","ADP Enhanced Payroll",IF(K227="Yes","ADP Essential Payroll","ADP Essential Payroll"))))))</f>
        <v/>
      </c>
    </row>
    <row r="227" ht="14.45" customHeight="1">
      <c r="B227" s="249">
        <f>B226+1</f>
        <v/>
      </c>
      <c r="C227" s="250">
        <f>IF('Multi Unit Grid'!C224="","",'Multi Unit Grid'!C224)</f>
        <v/>
      </c>
      <c r="D227" s="251" t="n"/>
      <c r="E227" s="252">
        <f>IFERROR(VLOOKUP(C227,'Multi Unit Grid'!C:D,2,FALSE),"")</f>
        <v/>
      </c>
      <c r="F227" s="253">
        <f>IFERROR(VLOOKUP(C227,'Multi Unit Grid'!C:E,3,FALSE),"")</f>
        <v/>
      </c>
      <c r="G227" s="352">
        <f>'Exhibit A'!Z222*(1-'Product Selections'!$G$13)</f>
        <v/>
      </c>
      <c r="H227" s="317">
        <f>IFERROR(VLOOKUP(C227,'Multi Unit Grid'!C:F,4,FALSE),"")</f>
        <v/>
      </c>
      <c r="I227" s="255">
        <f>IFERROR(VLOOKUP(C227,'Multi Unit Grid'!C:G,5,FALSE),"")</f>
        <v/>
      </c>
      <c r="K227" s="256">
        <f>IF(C227="","",IF($L$11="Management Services","",IF(H227&gt;0,"Yes",IF(L227="Yes","",IF(M227="Yes","","")))))</f>
        <v/>
      </c>
      <c r="L227" s="580" t="n"/>
      <c r="M227" s="580" t="n"/>
      <c r="N227" s="581" t="n"/>
      <c r="O227" s="581" t="n"/>
      <c r="P227" s="256" t="n"/>
      <c r="Q227" s="345" t="n"/>
      <c r="S227" s="579">
        <f>'Exhibit A'!V222</f>
        <v/>
      </c>
      <c r="U227" s="576">
        <f>IF(C228="","",IF(F228=1,"ADP Essential Payroll",IF(N228="Yes","ADP HR Pro",IF(M228="Yes","ADP Complete Payroll and HR Plus",IF(L228="Yes","ADP Enhanced Payroll",IF(K228="Yes","ADP Essential Payroll","ADP Essential Payroll"))))))</f>
        <v/>
      </c>
    </row>
    <row r="228" ht="14.45" customHeight="1">
      <c r="B228" s="73">
        <f>B227+1</f>
        <v/>
      </c>
      <c r="C228" s="221">
        <f>IF('Multi Unit Grid'!C225="","",'Multi Unit Grid'!C225)</f>
        <v/>
      </c>
      <c r="D228" s="223" t="n"/>
      <c r="E228" s="222">
        <f>IFERROR(VLOOKUP(C228,'Multi Unit Grid'!C:D,2,FALSE),"")</f>
        <v/>
      </c>
      <c r="F228" s="75">
        <f>IFERROR(VLOOKUP(C228,'Multi Unit Grid'!C:E,3,FALSE),"")</f>
        <v/>
      </c>
      <c r="G228" s="353">
        <f>'Exhibit A'!Z223*(1-'Product Selections'!$G$13)</f>
        <v/>
      </c>
      <c r="H228" s="237">
        <f>IFERROR(VLOOKUP(C228,'Multi Unit Grid'!C:F,4,FALSE),"")</f>
        <v/>
      </c>
      <c r="I228" s="74">
        <f>IFERROR(VLOOKUP(C228,'Multi Unit Grid'!C:G,5,FALSE),"")</f>
        <v/>
      </c>
      <c r="K228" s="63">
        <f>IF(C228="","",IF($L$11="Management Services","",IF(H228&gt;0,"Yes",IF(L228="Yes","",IF(M228="Yes","","")))))</f>
        <v/>
      </c>
      <c r="L228" s="577" t="n"/>
      <c r="M228" s="577" t="n"/>
      <c r="N228" s="578" t="n"/>
      <c r="O228" s="578" t="n"/>
      <c r="P228" s="63" t="n"/>
      <c r="Q228" s="344" t="n"/>
      <c r="S228" s="579">
        <f>'Exhibit A'!V223</f>
        <v/>
      </c>
      <c r="U228" s="579">
        <f>IF(C229="","",IF(F229=1,"ADP Essential Payroll",IF(N229="Yes","ADP HR Pro",IF(M229="Yes","ADP Complete Payroll and HR Plus",IF(L229="Yes","ADP Enhanced Payroll",IF(K229="Yes","ADP Essential Payroll","ADP Essential Payroll"))))))</f>
        <v/>
      </c>
    </row>
    <row r="229" ht="14.45" customHeight="1">
      <c r="B229" s="249">
        <f>B228+1</f>
        <v/>
      </c>
      <c r="C229" s="250">
        <f>IF('Multi Unit Grid'!C226="","",'Multi Unit Grid'!C226)</f>
        <v/>
      </c>
      <c r="D229" s="251" t="n"/>
      <c r="E229" s="252">
        <f>IFERROR(VLOOKUP(C229,'Multi Unit Grid'!C:D,2,FALSE),"")</f>
        <v/>
      </c>
      <c r="F229" s="253">
        <f>IFERROR(VLOOKUP(C229,'Multi Unit Grid'!C:E,3,FALSE),"")</f>
        <v/>
      </c>
      <c r="G229" s="352">
        <f>'Exhibit A'!Z224*(1-'Product Selections'!$G$13)</f>
        <v/>
      </c>
      <c r="H229" s="317">
        <f>IFERROR(VLOOKUP(C229,'Multi Unit Grid'!C:F,4,FALSE),"")</f>
        <v/>
      </c>
      <c r="I229" s="255">
        <f>IFERROR(VLOOKUP(C229,'Multi Unit Grid'!C:G,5,FALSE),"")</f>
        <v/>
      </c>
      <c r="K229" s="256">
        <f>IF(C229="","",IF($L$11="Management Services","",IF(H229&gt;0,"Yes",IF(L229="Yes","",IF(M229="Yes","","")))))</f>
        <v/>
      </c>
      <c r="L229" s="580" t="n"/>
      <c r="M229" s="580" t="n"/>
      <c r="N229" s="581" t="n"/>
      <c r="O229" s="581" t="n"/>
      <c r="P229" s="256" t="n"/>
      <c r="Q229" s="345" t="n"/>
      <c r="S229" s="579">
        <f>'Exhibit A'!V224</f>
        <v/>
      </c>
      <c r="U229" s="576">
        <f>IF(C230="","",IF(F230=1,"ADP Essential Payroll",IF(N230="Yes","ADP HR Pro",IF(M230="Yes","ADP Complete Payroll and HR Plus",IF(L230="Yes","ADP Enhanced Payroll",IF(K230="Yes","ADP Essential Payroll","ADP Essential Payroll"))))))</f>
        <v/>
      </c>
    </row>
    <row r="230" ht="14.45" customHeight="1">
      <c r="B230" s="73">
        <f>B229+1</f>
        <v/>
      </c>
      <c r="C230" s="221">
        <f>IF('Multi Unit Grid'!C227="","",'Multi Unit Grid'!C227)</f>
        <v/>
      </c>
      <c r="D230" s="223" t="n"/>
      <c r="E230" s="222">
        <f>IFERROR(VLOOKUP(C230,'Multi Unit Grid'!C:D,2,FALSE),"")</f>
        <v/>
      </c>
      <c r="F230" s="75">
        <f>IFERROR(VLOOKUP(C230,'Multi Unit Grid'!C:E,3,FALSE),"")</f>
        <v/>
      </c>
      <c r="G230" s="353">
        <f>'Exhibit A'!Z225*(1-'Product Selections'!$G$13)</f>
        <v/>
      </c>
      <c r="H230" s="237">
        <f>IFERROR(VLOOKUP(C230,'Multi Unit Grid'!C:F,4,FALSE),"")</f>
        <v/>
      </c>
      <c r="I230" s="74">
        <f>IFERROR(VLOOKUP(C230,'Multi Unit Grid'!C:G,5,FALSE),"")</f>
        <v/>
      </c>
      <c r="K230" s="63">
        <f>IF(C230="","",IF($L$11="Management Services","",IF(H230&gt;0,"Yes",IF(L230="Yes","",IF(M230="Yes","","")))))</f>
        <v/>
      </c>
      <c r="L230" s="577" t="n"/>
      <c r="M230" s="577" t="n"/>
      <c r="N230" s="578" t="n"/>
      <c r="O230" s="578" t="n"/>
      <c r="P230" s="63" t="n"/>
      <c r="Q230" s="344" t="n"/>
      <c r="S230" s="579">
        <f>'Exhibit A'!V225</f>
        <v/>
      </c>
      <c r="U230" s="579">
        <f>IF(C231="","",IF(F231=1,"ADP Essential Payroll",IF(N231="Yes","ADP HR Pro",IF(M231="Yes","ADP Complete Payroll and HR Plus",IF(L231="Yes","ADP Enhanced Payroll",IF(K231="Yes","ADP Essential Payroll","ADP Essential Payroll"))))))</f>
        <v/>
      </c>
    </row>
    <row r="231" ht="14.45" customHeight="1">
      <c r="B231" s="249">
        <f>B230+1</f>
        <v/>
      </c>
      <c r="C231" s="250">
        <f>IF('Multi Unit Grid'!C228="","",'Multi Unit Grid'!C228)</f>
        <v/>
      </c>
      <c r="D231" s="251" t="n"/>
      <c r="E231" s="252">
        <f>IFERROR(VLOOKUP(C231,'Multi Unit Grid'!C:D,2,FALSE),"")</f>
        <v/>
      </c>
      <c r="F231" s="253">
        <f>IFERROR(VLOOKUP(C231,'Multi Unit Grid'!C:E,3,FALSE),"")</f>
        <v/>
      </c>
      <c r="G231" s="352">
        <f>'Exhibit A'!Z226*(1-'Product Selections'!$G$13)</f>
        <v/>
      </c>
      <c r="H231" s="317">
        <f>IFERROR(VLOOKUP(C231,'Multi Unit Grid'!C:F,4,FALSE),"")</f>
        <v/>
      </c>
      <c r="I231" s="255">
        <f>IFERROR(VLOOKUP(C231,'Multi Unit Grid'!C:G,5,FALSE),"")</f>
        <v/>
      </c>
      <c r="K231" s="256">
        <f>IF(C231="","",IF($L$11="Management Services","",IF(H231&gt;0,"Yes",IF(L231="Yes","",IF(M231="Yes","","")))))</f>
        <v/>
      </c>
      <c r="L231" s="580" t="n"/>
      <c r="M231" s="580" t="n"/>
      <c r="N231" s="581" t="n"/>
      <c r="O231" s="581" t="n"/>
      <c r="P231" s="256" t="n"/>
      <c r="Q231" s="345" t="n"/>
      <c r="S231" s="579">
        <f>'Exhibit A'!V226</f>
        <v/>
      </c>
      <c r="U231" s="576">
        <f>IF(C232="","",IF(F232=1,"ADP Essential Payroll",IF(N232="Yes","ADP HR Pro",IF(M232="Yes","ADP Complete Payroll and HR Plus",IF(L232="Yes","ADP Enhanced Payroll",IF(K232="Yes","ADP Essential Payroll","ADP Essential Payroll"))))))</f>
        <v/>
      </c>
    </row>
    <row r="232" ht="14.45" customHeight="1">
      <c r="B232" s="73">
        <f>B231+1</f>
        <v/>
      </c>
      <c r="C232" s="221">
        <f>IF('Multi Unit Grid'!C229="","",'Multi Unit Grid'!C229)</f>
        <v/>
      </c>
      <c r="D232" s="223" t="n"/>
      <c r="E232" s="222">
        <f>IFERROR(VLOOKUP(C232,'Multi Unit Grid'!C:D,2,FALSE),"")</f>
        <v/>
      </c>
      <c r="F232" s="75">
        <f>IFERROR(VLOOKUP(C232,'Multi Unit Grid'!C:E,3,FALSE),"")</f>
        <v/>
      </c>
      <c r="G232" s="353">
        <f>'Exhibit A'!Z227*(1-'Product Selections'!$G$13)</f>
        <v/>
      </c>
      <c r="H232" s="237">
        <f>IFERROR(VLOOKUP(C232,'Multi Unit Grid'!C:F,4,FALSE),"")</f>
        <v/>
      </c>
      <c r="I232" s="74">
        <f>IFERROR(VLOOKUP(C232,'Multi Unit Grid'!C:G,5,FALSE),"")</f>
        <v/>
      </c>
      <c r="K232" s="63">
        <f>IF(C232="","",IF($L$11="Management Services","",IF(H232&gt;0,"Yes",IF(L232="Yes","",IF(M232="Yes","","")))))</f>
        <v/>
      </c>
      <c r="L232" s="577" t="n"/>
      <c r="M232" s="577" t="n"/>
      <c r="N232" s="578" t="n"/>
      <c r="O232" s="578" t="n"/>
      <c r="P232" s="63" t="n"/>
      <c r="Q232" s="344" t="n"/>
      <c r="S232" s="579">
        <f>'Exhibit A'!V227</f>
        <v/>
      </c>
      <c r="U232" s="579">
        <f>IF(C233="","",IF(F233=1,"ADP Essential Payroll",IF(N233="Yes","ADP HR Pro",IF(M233="Yes","ADP Complete Payroll and HR Plus",IF(L233="Yes","ADP Enhanced Payroll",IF(K233="Yes","ADP Essential Payroll","ADP Essential Payroll"))))))</f>
        <v/>
      </c>
    </row>
    <row r="233" ht="14.45" customHeight="1">
      <c r="B233" s="249">
        <f>B232+1</f>
        <v/>
      </c>
      <c r="C233" s="250">
        <f>IF('Multi Unit Grid'!C230="","",'Multi Unit Grid'!C230)</f>
        <v/>
      </c>
      <c r="D233" s="251" t="n"/>
      <c r="E233" s="252">
        <f>IFERROR(VLOOKUP(C233,'Multi Unit Grid'!C:D,2,FALSE),"")</f>
        <v/>
      </c>
      <c r="F233" s="253">
        <f>IFERROR(VLOOKUP(C233,'Multi Unit Grid'!C:E,3,FALSE),"")</f>
        <v/>
      </c>
      <c r="G233" s="352">
        <f>'Exhibit A'!Z228*(1-'Product Selections'!$G$13)</f>
        <v/>
      </c>
      <c r="H233" s="317">
        <f>IFERROR(VLOOKUP(C233,'Multi Unit Grid'!C:F,4,FALSE),"")</f>
        <v/>
      </c>
      <c r="I233" s="255">
        <f>IFERROR(VLOOKUP(C233,'Multi Unit Grid'!C:G,5,FALSE),"")</f>
        <v/>
      </c>
      <c r="K233" s="256">
        <f>IF(C233="","",IF($L$11="Management Services","",IF(H233&gt;0,"Yes",IF(L233="Yes","",IF(M233="Yes","","")))))</f>
        <v/>
      </c>
      <c r="L233" s="580" t="n"/>
      <c r="M233" s="580" t="n"/>
      <c r="N233" s="581" t="n"/>
      <c r="O233" s="581" t="n"/>
      <c r="P233" s="256" t="n"/>
      <c r="Q233" s="345" t="n"/>
      <c r="S233" s="579">
        <f>'Exhibit A'!V228</f>
        <v/>
      </c>
      <c r="U233" s="576">
        <f>IF(C234="","",IF(F234=1,"ADP Essential Payroll",IF(N234="Yes","ADP HR Pro",IF(M234="Yes","ADP Complete Payroll and HR Plus",IF(L234="Yes","ADP Enhanced Payroll",IF(K234="Yes","ADP Essential Payroll","ADP Essential Payroll"))))))</f>
        <v/>
      </c>
    </row>
    <row r="234" ht="14.45" customHeight="1">
      <c r="B234" s="73">
        <f>B233+1</f>
        <v/>
      </c>
      <c r="C234" s="221">
        <f>IF('Multi Unit Grid'!C231="","",'Multi Unit Grid'!C231)</f>
        <v/>
      </c>
      <c r="D234" s="223" t="n"/>
      <c r="E234" s="222">
        <f>IFERROR(VLOOKUP(C234,'Multi Unit Grid'!C:D,2,FALSE),"")</f>
        <v/>
      </c>
      <c r="F234" s="75">
        <f>IFERROR(VLOOKUP(C234,'Multi Unit Grid'!C:E,3,FALSE),"")</f>
        <v/>
      </c>
      <c r="G234" s="353">
        <f>'Exhibit A'!Z229*(1-'Product Selections'!$G$13)</f>
        <v/>
      </c>
      <c r="H234" s="237">
        <f>IFERROR(VLOOKUP(C234,'Multi Unit Grid'!C:F,4,FALSE),"")</f>
        <v/>
      </c>
      <c r="I234" s="74">
        <f>IFERROR(VLOOKUP(C234,'Multi Unit Grid'!C:G,5,FALSE),"")</f>
        <v/>
      </c>
      <c r="K234" s="63">
        <f>IF(C234="","",IF($L$11="Management Services","",IF(H234&gt;0,"Yes",IF(L234="Yes","",IF(M234="Yes","","")))))</f>
        <v/>
      </c>
      <c r="L234" s="577" t="n"/>
      <c r="M234" s="577" t="n"/>
      <c r="N234" s="578" t="n"/>
      <c r="O234" s="578" t="n"/>
      <c r="P234" s="63" t="n"/>
      <c r="Q234" s="344" t="n"/>
      <c r="S234" s="579">
        <f>'Exhibit A'!V229</f>
        <v/>
      </c>
      <c r="U234" s="579">
        <f>IF(C235="","",IF(F235=1,"ADP Essential Payroll",IF(N235="Yes","ADP HR Pro",IF(M235="Yes","ADP Complete Payroll and HR Plus",IF(L235="Yes","ADP Enhanced Payroll",IF(K235="Yes","ADP Essential Payroll","ADP Essential Payroll"))))))</f>
        <v/>
      </c>
    </row>
    <row r="235" ht="14.45" customHeight="1">
      <c r="B235" s="249">
        <f>B234+1</f>
        <v/>
      </c>
      <c r="C235" s="250">
        <f>IF('Multi Unit Grid'!C232="","",'Multi Unit Grid'!C232)</f>
        <v/>
      </c>
      <c r="D235" s="251" t="n"/>
      <c r="E235" s="252">
        <f>IFERROR(VLOOKUP(C235,'Multi Unit Grid'!C:D,2,FALSE),"")</f>
        <v/>
      </c>
      <c r="F235" s="253">
        <f>IFERROR(VLOOKUP(C235,'Multi Unit Grid'!C:E,3,FALSE),"")</f>
        <v/>
      </c>
      <c r="G235" s="352">
        <f>'Exhibit A'!Z230*(1-'Product Selections'!$G$13)</f>
        <v/>
      </c>
      <c r="H235" s="317">
        <f>IFERROR(VLOOKUP(C235,'Multi Unit Grid'!C:F,4,FALSE),"")</f>
        <v/>
      </c>
      <c r="I235" s="255">
        <f>IFERROR(VLOOKUP(C235,'Multi Unit Grid'!C:G,5,FALSE),"")</f>
        <v/>
      </c>
      <c r="K235" s="256">
        <f>IF(C235="","",IF($L$11="Management Services","",IF(H235&gt;0,"Yes",IF(L235="Yes","",IF(M235="Yes","","")))))</f>
        <v/>
      </c>
      <c r="L235" s="580" t="n"/>
      <c r="M235" s="580" t="n"/>
      <c r="N235" s="581" t="n"/>
      <c r="O235" s="581" t="n"/>
      <c r="P235" s="256" t="n"/>
      <c r="Q235" s="345" t="n"/>
      <c r="S235" s="579">
        <f>'Exhibit A'!V230</f>
        <v/>
      </c>
      <c r="U235" s="576">
        <f>IF(C236="","",IF(F236=1,"ADP Essential Payroll",IF(N236="Yes","ADP HR Pro",IF(M236="Yes","ADP Complete Payroll and HR Plus",IF(L236="Yes","ADP Enhanced Payroll",IF(K236="Yes","ADP Essential Payroll","ADP Essential Payroll"))))))</f>
        <v/>
      </c>
    </row>
    <row r="236" ht="14.45" customHeight="1">
      <c r="B236" s="73">
        <f>B235+1</f>
        <v/>
      </c>
      <c r="C236" s="221">
        <f>IF('Multi Unit Grid'!C233="","",'Multi Unit Grid'!C233)</f>
        <v/>
      </c>
      <c r="D236" s="223" t="n"/>
      <c r="E236" s="222">
        <f>IFERROR(VLOOKUP(C236,'Multi Unit Grid'!C:D,2,FALSE),"")</f>
        <v/>
      </c>
      <c r="F236" s="75">
        <f>IFERROR(VLOOKUP(C236,'Multi Unit Grid'!C:E,3,FALSE),"")</f>
        <v/>
      </c>
      <c r="G236" s="353">
        <f>'Exhibit A'!Z231*(1-'Product Selections'!$G$13)</f>
        <v/>
      </c>
      <c r="H236" s="237">
        <f>IFERROR(VLOOKUP(C236,'Multi Unit Grid'!C:F,4,FALSE),"")</f>
        <v/>
      </c>
      <c r="I236" s="74">
        <f>IFERROR(VLOOKUP(C236,'Multi Unit Grid'!C:G,5,FALSE),"")</f>
        <v/>
      </c>
      <c r="K236" s="63">
        <f>IF(C236="","",IF($L$11="Management Services","",IF(H236&gt;0,"Yes",IF(L236="Yes","",IF(M236="Yes","","")))))</f>
        <v/>
      </c>
      <c r="L236" s="577" t="n"/>
      <c r="M236" s="577" t="n"/>
      <c r="N236" s="578" t="n"/>
      <c r="O236" s="578" t="n"/>
      <c r="P236" s="63" t="n"/>
      <c r="Q236" s="344" t="n"/>
      <c r="S236" s="579">
        <f>'Exhibit A'!V231</f>
        <v/>
      </c>
      <c r="U236" s="579">
        <f>IF(C237="","",IF(F237=1,"ADP Essential Payroll",IF(N237="Yes","ADP HR Pro",IF(M237="Yes","ADP Complete Payroll and HR Plus",IF(L237="Yes","ADP Enhanced Payroll",IF(K237="Yes","ADP Essential Payroll","ADP Essential Payroll"))))))</f>
        <v/>
      </c>
    </row>
    <row r="237" ht="14.45" customHeight="1">
      <c r="B237" s="249">
        <f>B236+1</f>
        <v/>
      </c>
      <c r="C237" s="250">
        <f>IF('Multi Unit Grid'!C234="","",'Multi Unit Grid'!C234)</f>
        <v/>
      </c>
      <c r="D237" s="251" t="n"/>
      <c r="E237" s="252">
        <f>IFERROR(VLOOKUP(C237,'Multi Unit Grid'!C:D,2,FALSE),"")</f>
        <v/>
      </c>
      <c r="F237" s="253">
        <f>IFERROR(VLOOKUP(C237,'Multi Unit Grid'!C:E,3,FALSE),"")</f>
        <v/>
      </c>
      <c r="G237" s="352">
        <f>'Exhibit A'!Z232*(1-'Product Selections'!$G$13)</f>
        <v/>
      </c>
      <c r="H237" s="317">
        <f>IFERROR(VLOOKUP(C237,'Multi Unit Grid'!C:F,4,FALSE),"")</f>
        <v/>
      </c>
      <c r="I237" s="255">
        <f>IFERROR(VLOOKUP(C237,'Multi Unit Grid'!C:G,5,FALSE),"")</f>
        <v/>
      </c>
      <c r="K237" s="256">
        <f>IF(C237="","",IF($L$11="Management Services","",IF(H237&gt;0,"Yes",IF(L237="Yes","",IF(M237="Yes","","")))))</f>
        <v/>
      </c>
      <c r="L237" s="580" t="n"/>
      <c r="M237" s="580" t="n"/>
      <c r="N237" s="581" t="n"/>
      <c r="O237" s="581" t="n"/>
      <c r="P237" s="256" t="n"/>
      <c r="Q237" s="345" t="n"/>
      <c r="S237" s="579">
        <f>'Exhibit A'!V232</f>
        <v/>
      </c>
      <c r="U237" s="576">
        <f>IF(C238="","",IF(F238=1,"ADP Essential Payroll",IF(N238="Yes","ADP HR Pro",IF(M238="Yes","ADP Complete Payroll and HR Plus",IF(L238="Yes","ADP Enhanced Payroll",IF(K238="Yes","ADP Essential Payroll","ADP Essential Payroll"))))))</f>
        <v/>
      </c>
    </row>
    <row r="238" ht="14.45" customHeight="1">
      <c r="B238" s="73">
        <f>B237+1</f>
        <v/>
      </c>
      <c r="C238" s="221">
        <f>IF('Multi Unit Grid'!C235="","",'Multi Unit Grid'!C235)</f>
        <v/>
      </c>
      <c r="D238" s="223" t="n"/>
      <c r="E238" s="222">
        <f>IFERROR(VLOOKUP(C238,'Multi Unit Grid'!C:D,2,FALSE),"")</f>
        <v/>
      </c>
      <c r="F238" s="75">
        <f>IFERROR(VLOOKUP(C238,'Multi Unit Grid'!C:E,3,FALSE),"")</f>
        <v/>
      </c>
      <c r="G238" s="353">
        <f>'Exhibit A'!Z233*(1-'Product Selections'!$G$13)</f>
        <v/>
      </c>
      <c r="H238" s="237">
        <f>IFERROR(VLOOKUP(C238,'Multi Unit Grid'!C:F,4,FALSE),"")</f>
        <v/>
      </c>
      <c r="I238" s="74">
        <f>IFERROR(VLOOKUP(C238,'Multi Unit Grid'!C:G,5,FALSE),"")</f>
        <v/>
      </c>
      <c r="K238" s="63">
        <f>IF(C238="","",IF($L$11="Management Services","",IF(H238&gt;0,"Yes",IF(L238="Yes","",IF(M238="Yes","","")))))</f>
        <v/>
      </c>
      <c r="L238" s="577" t="n"/>
      <c r="M238" s="577" t="n"/>
      <c r="N238" s="578" t="n"/>
      <c r="O238" s="578" t="n"/>
      <c r="P238" s="63" t="n"/>
      <c r="Q238" s="344" t="n"/>
      <c r="S238" s="579">
        <f>'Exhibit A'!V233</f>
        <v/>
      </c>
      <c r="U238" s="579">
        <f>IF(C239="","",IF(F239=1,"ADP Essential Payroll",IF(N239="Yes","ADP HR Pro",IF(M239="Yes","ADP Complete Payroll and HR Plus",IF(L239="Yes","ADP Enhanced Payroll",IF(K239="Yes","ADP Essential Payroll","ADP Essential Payroll"))))))</f>
        <v/>
      </c>
    </row>
    <row r="239" ht="14.45" customHeight="1">
      <c r="B239" s="249">
        <f>B238+1</f>
        <v/>
      </c>
      <c r="C239" s="250">
        <f>IF('Multi Unit Grid'!C236="","",'Multi Unit Grid'!C236)</f>
        <v/>
      </c>
      <c r="D239" s="251" t="n"/>
      <c r="E239" s="252">
        <f>IFERROR(VLOOKUP(C239,'Multi Unit Grid'!C:D,2,FALSE),"")</f>
        <v/>
      </c>
      <c r="F239" s="253">
        <f>IFERROR(VLOOKUP(C239,'Multi Unit Grid'!C:E,3,FALSE),"")</f>
        <v/>
      </c>
      <c r="G239" s="352">
        <f>'Exhibit A'!Z234*(1-'Product Selections'!$G$13)</f>
        <v/>
      </c>
      <c r="H239" s="317">
        <f>IFERROR(VLOOKUP(C239,'Multi Unit Grid'!C:F,4,FALSE),"")</f>
        <v/>
      </c>
      <c r="I239" s="255">
        <f>IFERROR(VLOOKUP(C239,'Multi Unit Grid'!C:G,5,FALSE),"")</f>
        <v/>
      </c>
      <c r="K239" s="256">
        <f>IF(C239="","",IF($L$11="Management Services","",IF(H239&gt;0,"Yes",IF(L239="Yes","",IF(M239="Yes","","")))))</f>
        <v/>
      </c>
      <c r="L239" s="580" t="n"/>
      <c r="M239" s="580" t="n"/>
      <c r="N239" s="581" t="n"/>
      <c r="O239" s="581" t="n"/>
      <c r="P239" s="256" t="n"/>
      <c r="Q239" s="345" t="n"/>
      <c r="S239" s="579">
        <f>'Exhibit A'!V234</f>
        <v/>
      </c>
      <c r="U239" s="576">
        <f>IF(C240="","",IF(F240=1,"ADP Essential Payroll",IF(N240="Yes","ADP HR Pro",IF(M240="Yes","ADP Complete Payroll and HR Plus",IF(L240="Yes","ADP Enhanced Payroll",IF(K240="Yes","ADP Essential Payroll","ADP Essential Payroll"))))))</f>
        <v/>
      </c>
    </row>
    <row r="240" ht="14.45" customHeight="1">
      <c r="B240" s="73">
        <f>B239+1</f>
        <v/>
      </c>
      <c r="C240" s="221">
        <f>IF('Multi Unit Grid'!C237="","",'Multi Unit Grid'!C237)</f>
        <v/>
      </c>
      <c r="D240" s="223" t="n"/>
      <c r="E240" s="222">
        <f>IFERROR(VLOOKUP(C240,'Multi Unit Grid'!C:D,2,FALSE),"")</f>
        <v/>
      </c>
      <c r="F240" s="75">
        <f>IFERROR(VLOOKUP(C240,'Multi Unit Grid'!C:E,3,FALSE),"")</f>
        <v/>
      </c>
      <c r="G240" s="353">
        <f>'Exhibit A'!Z235*(1-'Product Selections'!$G$13)</f>
        <v/>
      </c>
      <c r="H240" s="237">
        <f>IFERROR(VLOOKUP(C240,'Multi Unit Grid'!C:F,4,FALSE),"")</f>
        <v/>
      </c>
      <c r="I240" s="74">
        <f>IFERROR(VLOOKUP(C240,'Multi Unit Grid'!C:G,5,FALSE),"")</f>
        <v/>
      </c>
      <c r="K240" s="63">
        <f>IF(C240="","",IF($L$11="Management Services","",IF(H240&gt;0,"Yes",IF(L240="Yes","",IF(M240="Yes","","")))))</f>
        <v/>
      </c>
      <c r="L240" s="577" t="n"/>
      <c r="M240" s="577" t="n"/>
      <c r="N240" s="578" t="n"/>
      <c r="O240" s="578" t="n"/>
      <c r="P240" s="63" t="n"/>
      <c r="Q240" s="344" t="n"/>
      <c r="S240" s="579">
        <f>'Exhibit A'!V235</f>
        <v/>
      </c>
      <c r="U240" s="579">
        <f>IF(C241="","",IF(F241=1,"ADP Essential Payroll",IF(N241="Yes","ADP HR Pro",IF(M241="Yes","ADP Complete Payroll and HR Plus",IF(L241="Yes","ADP Enhanced Payroll",IF(K241="Yes","ADP Essential Payroll","ADP Essential Payroll"))))))</f>
        <v/>
      </c>
    </row>
    <row r="241" ht="14.45" customHeight="1">
      <c r="B241" s="249">
        <f>B240+1</f>
        <v/>
      </c>
      <c r="C241" s="250">
        <f>IF('Multi Unit Grid'!C238="","",'Multi Unit Grid'!C238)</f>
        <v/>
      </c>
      <c r="D241" s="251" t="n"/>
      <c r="E241" s="252">
        <f>IFERROR(VLOOKUP(C241,'Multi Unit Grid'!C:D,2,FALSE),"")</f>
        <v/>
      </c>
      <c r="F241" s="253">
        <f>IFERROR(VLOOKUP(C241,'Multi Unit Grid'!C:E,3,FALSE),"")</f>
        <v/>
      </c>
      <c r="G241" s="352">
        <f>'Exhibit A'!Z236*(1-'Product Selections'!$G$13)</f>
        <v/>
      </c>
      <c r="H241" s="317">
        <f>IFERROR(VLOOKUP(C241,'Multi Unit Grid'!C:F,4,FALSE),"")</f>
        <v/>
      </c>
      <c r="I241" s="255">
        <f>IFERROR(VLOOKUP(C241,'Multi Unit Grid'!C:G,5,FALSE),"")</f>
        <v/>
      </c>
      <c r="K241" s="256">
        <f>IF(C241="","",IF($L$11="Management Services","",IF(H241&gt;0,"Yes",IF(L241="Yes","",IF(M241="Yes","","")))))</f>
        <v/>
      </c>
      <c r="L241" s="580" t="n"/>
      <c r="M241" s="580" t="n"/>
      <c r="N241" s="581" t="n"/>
      <c r="O241" s="581" t="n"/>
      <c r="P241" s="256" t="n"/>
      <c r="Q241" s="345" t="n"/>
      <c r="S241" s="579">
        <f>'Exhibit A'!V236</f>
        <v/>
      </c>
      <c r="U241" s="576">
        <f>IF(C242="","",IF(F242=1,"ADP Essential Payroll",IF(N242="Yes","ADP HR Pro",IF(M242="Yes","ADP Complete Payroll and HR Plus",IF(L242="Yes","ADP Enhanced Payroll",IF(K242="Yes","ADP Essential Payroll","ADP Essential Payroll"))))))</f>
        <v/>
      </c>
    </row>
    <row r="242" ht="14.45" customHeight="1">
      <c r="B242" s="73">
        <f>B241+1</f>
        <v/>
      </c>
      <c r="C242" s="221">
        <f>IF('Multi Unit Grid'!C239="","",'Multi Unit Grid'!C239)</f>
        <v/>
      </c>
      <c r="D242" s="223" t="n"/>
      <c r="E242" s="222">
        <f>IFERROR(VLOOKUP(C242,'Multi Unit Grid'!C:D,2,FALSE),"")</f>
        <v/>
      </c>
      <c r="F242" s="75">
        <f>IFERROR(VLOOKUP(C242,'Multi Unit Grid'!C:E,3,FALSE),"")</f>
        <v/>
      </c>
      <c r="G242" s="353">
        <f>'Exhibit A'!Z237*(1-'Product Selections'!$G$13)</f>
        <v/>
      </c>
      <c r="H242" s="237">
        <f>IFERROR(VLOOKUP(C242,'Multi Unit Grid'!C:F,4,FALSE),"")</f>
        <v/>
      </c>
      <c r="I242" s="74">
        <f>IFERROR(VLOOKUP(C242,'Multi Unit Grid'!C:G,5,FALSE),"")</f>
        <v/>
      </c>
      <c r="K242" s="63">
        <f>IF(C242="","",IF($L$11="Management Services","",IF(H242&gt;0,"Yes",IF(L242="Yes","",IF(M242="Yes","","")))))</f>
        <v/>
      </c>
      <c r="L242" s="577" t="n"/>
      <c r="M242" s="577" t="n"/>
      <c r="N242" s="578" t="n"/>
      <c r="O242" s="578" t="n"/>
      <c r="P242" s="63" t="n"/>
      <c r="Q242" s="344" t="n"/>
      <c r="S242" s="579">
        <f>'Exhibit A'!V237</f>
        <v/>
      </c>
      <c r="U242" s="579">
        <f>IF(C243="","",IF(F243=1,"ADP Essential Payroll",IF(N243="Yes","ADP HR Pro",IF(M243="Yes","ADP Complete Payroll and HR Plus",IF(L243="Yes","ADP Enhanced Payroll",IF(K243="Yes","ADP Essential Payroll","ADP Essential Payroll"))))))</f>
        <v/>
      </c>
    </row>
    <row r="243" ht="14.45" customHeight="1">
      <c r="B243" s="249">
        <f>B242+1</f>
        <v/>
      </c>
      <c r="C243" s="250">
        <f>IF('Multi Unit Grid'!C240="","",'Multi Unit Grid'!C240)</f>
        <v/>
      </c>
      <c r="D243" s="251" t="n"/>
      <c r="E243" s="252">
        <f>IFERROR(VLOOKUP(C243,'Multi Unit Grid'!C:D,2,FALSE),"")</f>
        <v/>
      </c>
      <c r="F243" s="253">
        <f>IFERROR(VLOOKUP(C243,'Multi Unit Grid'!C:E,3,FALSE),"")</f>
        <v/>
      </c>
      <c r="G243" s="352">
        <f>'Exhibit A'!Z238*(1-'Product Selections'!$G$13)</f>
        <v/>
      </c>
      <c r="H243" s="317">
        <f>IFERROR(VLOOKUP(C243,'Multi Unit Grid'!C:F,4,FALSE),"")</f>
        <v/>
      </c>
      <c r="I243" s="255">
        <f>IFERROR(VLOOKUP(C243,'Multi Unit Grid'!C:G,5,FALSE),"")</f>
        <v/>
      </c>
      <c r="K243" s="256">
        <f>IF(C243="","",IF($L$11="Management Services","",IF(H243&gt;0,"Yes",IF(L243="Yes","",IF(M243="Yes","","")))))</f>
        <v/>
      </c>
      <c r="L243" s="580" t="n"/>
      <c r="M243" s="580" t="n"/>
      <c r="N243" s="581" t="n"/>
      <c r="O243" s="581" t="n"/>
      <c r="P243" s="256" t="n"/>
      <c r="Q243" s="345" t="n"/>
      <c r="S243" s="579">
        <f>'Exhibit A'!V238</f>
        <v/>
      </c>
      <c r="U243" s="576">
        <f>IF(C244="","",IF(F244=1,"ADP Essential Payroll",IF(N244="Yes","ADP HR Pro",IF(M244="Yes","ADP Complete Payroll and HR Plus",IF(L244="Yes","ADP Enhanced Payroll",IF(K244="Yes","ADP Essential Payroll","ADP Essential Payroll"))))))</f>
        <v/>
      </c>
    </row>
    <row r="244" ht="14.45" customHeight="1">
      <c r="B244" s="73">
        <f>B243+1</f>
        <v/>
      </c>
      <c r="C244" s="221">
        <f>IF('Multi Unit Grid'!C241="","",'Multi Unit Grid'!C241)</f>
        <v/>
      </c>
      <c r="D244" s="223" t="n"/>
      <c r="E244" s="222">
        <f>IFERROR(VLOOKUP(C244,'Multi Unit Grid'!C:D,2,FALSE),"")</f>
        <v/>
      </c>
      <c r="F244" s="75">
        <f>IFERROR(VLOOKUP(C244,'Multi Unit Grid'!C:E,3,FALSE),"")</f>
        <v/>
      </c>
      <c r="G244" s="353">
        <f>'Exhibit A'!Z239*(1-'Product Selections'!$G$13)</f>
        <v/>
      </c>
      <c r="H244" s="237">
        <f>IFERROR(VLOOKUP(C244,'Multi Unit Grid'!C:F,4,FALSE),"")</f>
        <v/>
      </c>
      <c r="I244" s="74">
        <f>IFERROR(VLOOKUP(C244,'Multi Unit Grid'!C:G,5,FALSE),"")</f>
        <v/>
      </c>
      <c r="K244" s="63">
        <f>IF(C244="","",IF($L$11="Management Services","",IF(H244&gt;0,"Yes",IF(L244="Yes","",IF(M244="Yes","","")))))</f>
        <v/>
      </c>
      <c r="L244" s="577" t="n"/>
      <c r="M244" s="577" t="n"/>
      <c r="N244" s="578" t="n"/>
      <c r="O244" s="578" t="n"/>
      <c r="P244" s="63" t="n"/>
      <c r="Q244" s="344" t="n"/>
      <c r="S244" s="579">
        <f>'Exhibit A'!V239</f>
        <v/>
      </c>
      <c r="U244" s="579">
        <f>IF(C245="","",IF(F245=1,"ADP Essential Payroll",IF(N245="Yes","ADP HR Pro",IF(M245="Yes","ADP Complete Payroll and HR Plus",IF(L245="Yes","ADP Enhanced Payroll",IF(K245="Yes","ADP Essential Payroll","ADP Essential Payroll"))))))</f>
        <v/>
      </c>
    </row>
    <row r="245" ht="14.45" customHeight="1">
      <c r="B245" s="249">
        <f>B244+1</f>
        <v/>
      </c>
      <c r="C245" s="250">
        <f>IF('Multi Unit Grid'!C242="","",'Multi Unit Grid'!C242)</f>
        <v/>
      </c>
      <c r="D245" s="251" t="n"/>
      <c r="E245" s="252">
        <f>IFERROR(VLOOKUP(C245,'Multi Unit Grid'!C:D,2,FALSE),"")</f>
        <v/>
      </c>
      <c r="F245" s="253">
        <f>IFERROR(VLOOKUP(C245,'Multi Unit Grid'!C:E,3,FALSE),"")</f>
        <v/>
      </c>
      <c r="G245" s="352">
        <f>'Exhibit A'!Z240*(1-'Product Selections'!$G$13)</f>
        <v/>
      </c>
      <c r="H245" s="317">
        <f>IFERROR(VLOOKUP(C245,'Multi Unit Grid'!C:F,4,FALSE),"")</f>
        <v/>
      </c>
      <c r="I245" s="255">
        <f>IFERROR(VLOOKUP(C245,'Multi Unit Grid'!C:G,5,FALSE),"")</f>
        <v/>
      </c>
      <c r="K245" s="256">
        <f>IF(C245="","",IF($L$11="Management Services","",IF(H245&gt;0,"Yes",IF(L245="Yes","",IF(M245="Yes","","")))))</f>
        <v/>
      </c>
      <c r="L245" s="580" t="n"/>
      <c r="M245" s="580" t="n"/>
      <c r="N245" s="581" t="n"/>
      <c r="O245" s="581" t="n"/>
      <c r="P245" s="256" t="n"/>
      <c r="Q245" s="345" t="n"/>
      <c r="S245" s="579">
        <f>'Exhibit A'!V240</f>
        <v/>
      </c>
      <c r="U245" s="576">
        <f>IF(C246="","",IF(F246=1,"ADP Essential Payroll",IF(N246="Yes","ADP HR Pro",IF(M246="Yes","ADP Complete Payroll and HR Plus",IF(L246="Yes","ADP Enhanced Payroll",IF(K246="Yes","ADP Essential Payroll","ADP Essential Payroll"))))))</f>
        <v/>
      </c>
    </row>
    <row r="246" ht="14.45" customHeight="1">
      <c r="B246" s="73">
        <f>B245+1</f>
        <v/>
      </c>
      <c r="C246" s="221">
        <f>IF('Multi Unit Grid'!C243="","",'Multi Unit Grid'!C243)</f>
        <v/>
      </c>
      <c r="D246" s="223" t="n"/>
      <c r="E246" s="222">
        <f>IFERROR(VLOOKUP(C246,'Multi Unit Grid'!C:D,2,FALSE),"")</f>
        <v/>
      </c>
      <c r="F246" s="75">
        <f>IFERROR(VLOOKUP(C246,'Multi Unit Grid'!C:E,3,FALSE),"")</f>
        <v/>
      </c>
      <c r="G246" s="353">
        <f>'Exhibit A'!Z241*(1-'Product Selections'!$G$13)</f>
        <v/>
      </c>
      <c r="H246" s="237">
        <f>IFERROR(VLOOKUP(C246,'Multi Unit Grid'!C:F,4,FALSE),"")</f>
        <v/>
      </c>
      <c r="I246" s="74">
        <f>IFERROR(VLOOKUP(C246,'Multi Unit Grid'!C:G,5,FALSE),"")</f>
        <v/>
      </c>
      <c r="K246" s="63">
        <f>IF(C246="","",IF($L$11="Management Services","",IF(H246&gt;0,"Yes",IF(L246="Yes","",IF(M246="Yes","","")))))</f>
        <v/>
      </c>
      <c r="L246" s="577" t="n"/>
      <c r="M246" s="577" t="n"/>
      <c r="N246" s="578" t="n"/>
      <c r="O246" s="578" t="n"/>
      <c r="P246" s="63" t="n"/>
      <c r="Q246" s="344" t="n"/>
      <c r="S246" s="579">
        <f>'Exhibit A'!V241</f>
        <v/>
      </c>
      <c r="U246" s="579">
        <f>IF(C247="","",IF(F247=1,"ADP Essential Payroll",IF(N247="Yes","ADP HR Pro",IF(M247="Yes","ADP Complete Payroll and HR Plus",IF(L247="Yes","ADP Enhanced Payroll",IF(K247="Yes","ADP Essential Payroll","ADP Essential Payroll"))))))</f>
        <v/>
      </c>
    </row>
    <row r="247" ht="14.45" customHeight="1">
      <c r="B247" s="249">
        <f>B246+1</f>
        <v/>
      </c>
      <c r="C247" s="250">
        <f>IF('Multi Unit Grid'!C244="","",'Multi Unit Grid'!C244)</f>
        <v/>
      </c>
      <c r="D247" s="251" t="n"/>
      <c r="E247" s="252">
        <f>IFERROR(VLOOKUP(C247,'Multi Unit Grid'!C:D,2,FALSE),"")</f>
        <v/>
      </c>
      <c r="F247" s="253">
        <f>IFERROR(VLOOKUP(C247,'Multi Unit Grid'!C:E,3,FALSE),"")</f>
        <v/>
      </c>
      <c r="G247" s="352">
        <f>'Exhibit A'!Z242*(1-'Product Selections'!$G$13)</f>
        <v/>
      </c>
      <c r="H247" s="317">
        <f>IFERROR(VLOOKUP(C247,'Multi Unit Grid'!C:F,4,FALSE),"")</f>
        <v/>
      </c>
      <c r="I247" s="255">
        <f>IFERROR(VLOOKUP(C247,'Multi Unit Grid'!C:G,5,FALSE),"")</f>
        <v/>
      </c>
      <c r="K247" s="256">
        <f>IF(C247="","",IF($L$11="Management Services","",IF(H247&gt;0,"Yes",IF(L247="Yes","",IF(M247="Yes","","")))))</f>
        <v/>
      </c>
      <c r="L247" s="580" t="n"/>
      <c r="M247" s="580" t="n"/>
      <c r="N247" s="581" t="n"/>
      <c r="O247" s="581" t="n"/>
      <c r="P247" s="256" t="n"/>
      <c r="Q247" s="345" t="n"/>
      <c r="S247" s="579">
        <f>'Exhibit A'!V242</f>
        <v/>
      </c>
      <c r="U247" s="576">
        <f>IF(C248="","",IF(F248=1,"ADP Essential Payroll",IF(N248="Yes","ADP HR Pro",IF(M248="Yes","ADP Complete Payroll and HR Plus",IF(L248="Yes","ADP Enhanced Payroll",IF(K248="Yes","ADP Essential Payroll","ADP Essential Payroll"))))))</f>
        <v/>
      </c>
    </row>
    <row r="248" ht="14.45" customHeight="1">
      <c r="B248" s="73">
        <f>B247+1</f>
        <v/>
      </c>
      <c r="C248" s="221">
        <f>IF('Multi Unit Grid'!C245="","",'Multi Unit Grid'!C245)</f>
        <v/>
      </c>
      <c r="D248" s="223" t="n"/>
      <c r="E248" s="222">
        <f>IFERROR(VLOOKUP(C248,'Multi Unit Grid'!C:D,2,FALSE),"")</f>
        <v/>
      </c>
      <c r="F248" s="75">
        <f>IFERROR(VLOOKUP(C248,'Multi Unit Grid'!C:E,3,FALSE),"")</f>
        <v/>
      </c>
      <c r="G248" s="353">
        <f>'Exhibit A'!Z243*(1-'Product Selections'!$G$13)</f>
        <v/>
      </c>
      <c r="H248" s="237">
        <f>IFERROR(VLOOKUP(C248,'Multi Unit Grid'!C:F,4,FALSE),"")</f>
        <v/>
      </c>
      <c r="I248" s="74">
        <f>IFERROR(VLOOKUP(C248,'Multi Unit Grid'!C:G,5,FALSE),"")</f>
        <v/>
      </c>
      <c r="K248" s="63">
        <f>IF(C248="","",IF($L$11="Management Services","",IF(H248&gt;0,"Yes",IF(L248="Yes","",IF(M248="Yes","","")))))</f>
        <v/>
      </c>
      <c r="L248" s="577" t="n"/>
      <c r="M248" s="577" t="n"/>
      <c r="N248" s="578" t="n"/>
      <c r="O248" s="578" t="n"/>
      <c r="P248" s="63" t="n"/>
      <c r="Q248" s="344" t="n"/>
      <c r="S248" s="579">
        <f>'Exhibit A'!V243</f>
        <v/>
      </c>
      <c r="U248" s="579">
        <f>IF(C249="","",IF(F249=1,"ADP Essential Payroll",IF(N249="Yes","ADP HR Pro",IF(M249="Yes","ADP Complete Payroll and HR Plus",IF(L249="Yes","ADP Enhanced Payroll",IF(K249="Yes","ADP Essential Payroll","ADP Essential Payroll"))))))</f>
        <v/>
      </c>
    </row>
    <row r="249" ht="14.45" customHeight="1">
      <c r="B249" s="249">
        <f>B248+1</f>
        <v/>
      </c>
      <c r="C249" s="250">
        <f>IF('Multi Unit Grid'!C246="","",'Multi Unit Grid'!C246)</f>
        <v/>
      </c>
      <c r="D249" s="251" t="n"/>
      <c r="E249" s="252">
        <f>IFERROR(VLOOKUP(C249,'Multi Unit Grid'!C:D,2,FALSE),"")</f>
        <v/>
      </c>
      <c r="F249" s="253">
        <f>IFERROR(VLOOKUP(C249,'Multi Unit Grid'!C:E,3,FALSE),"")</f>
        <v/>
      </c>
      <c r="G249" s="352">
        <f>'Exhibit A'!Z244*(1-'Product Selections'!$G$13)</f>
        <v/>
      </c>
      <c r="H249" s="317">
        <f>IFERROR(VLOOKUP(C249,'Multi Unit Grid'!C:F,4,FALSE),"")</f>
        <v/>
      </c>
      <c r="I249" s="255">
        <f>IFERROR(VLOOKUP(C249,'Multi Unit Grid'!C:G,5,FALSE),"")</f>
        <v/>
      </c>
      <c r="K249" s="256">
        <f>IF(C249="","",IF($L$11="Management Services","",IF(H249&gt;0,"Yes",IF(L249="Yes","",IF(M249="Yes","","")))))</f>
        <v/>
      </c>
      <c r="L249" s="580" t="n"/>
      <c r="M249" s="580" t="n"/>
      <c r="N249" s="581" t="n"/>
      <c r="O249" s="581" t="n"/>
      <c r="P249" s="256" t="n"/>
      <c r="Q249" s="345" t="n"/>
      <c r="S249" s="579">
        <f>'Exhibit A'!V244</f>
        <v/>
      </c>
      <c r="U249" s="576">
        <f>IF(C250="","",IF(F250=1,"ADP Essential Payroll",IF(N250="Yes","ADP HR Pro",IF(M250="Yes","ADP Complete Payroll and HR Plus",IF(L250="Yes","ADP Enhanced Payroll",IF(K250="Yes","ADP Essential Payroll","ADP Essential Payroll"))))))</f>
        <v/>
      </c>
    </row>
    <row r="250" ht="14.45" customHeight="1">
      <c r="B250" s="73">
        <f>B249+1</f>
        <v/>
      </c>
      <c r="C250" s="221">
        <f>IF('Multi Unit Grid'!C247="","",'Multi Unit Grid'!C247)</f>
        <v/>
      </c>
      <c r="D250" s="223" t="n"/>
      <c r="E250" s="222">
        <f>IFERROR(VLOOKUP(C250,'Multi Unit Grid'!C:D,2,FALSE),"")</f>
        <v/>
      </c>
      <c r="F250" s="75">
        <f>IFERROR(VLOOKUP(C250,'Multi Unit Grid'!C:E,3,FALSE),"")</f>
        <v/>
      </c>
      <c r="G250" s="353">
        <f>'Exhibit A'!Z245*(1-'Product Selections'!$G$13)</f>
        <v/>
      </c>
      <c r="H250" s="237">
        <f>IFERROR(VLOOKUP(C250,'Multi Unit Grid'!C:F,4,FALSE),"")</f>
        <v/>
      </c>
      <c r="I250" s="74">
        <f>IFERROR(VLOOKUP(C250,'Multi Unit Grid'!C:G,5,FALSE),"")</f>
        <v/>
      </c>
      <c r="K250" s="63">
        <f>IF(C250="","",IF($L$11="Management Services","",IF(H250&gt;0,"Yes",IF(L250="Yes","",IF(M250="Yes","","")))))</f>
        <v/>
      </c>
      <c r="L250" s="577" t="n"/>
      <c r="M250" s="577" t="n"/>
      <c r="N250" s="578" t="n"/>
      <c r="O250" s="578" t="n"/>
      <c r="P250" s="63" t="n"/>
      <c r="Q250" s="344" t="n"/>
      <c r="S250" s="579">
        <f>'Exhibit A'!V245</f>
        <v/>
      </c>
      <c r="U250" s="579">
        <f>IF(C251="","",IF(F251=1,"ADP Essential Payroll",IF(N251="Yes","ADP HR Pro",IF(M251="Yes","ADP Complete Payroll and HR Plus",IF(L251="Yes","ADP Enhanced Payroll",IF(K251="Yes","ADP Essential Payroll","ADP Essential Payroll"))))))</f>
        <v/>
      </c>
    </row>
    <row r="251" ht="14.45" customHeight="1">
      <c r="B251" s="249">
        <f>B250+1</f>
        <v/>
      </c>
      <c r="C251" s="250">
        <f>IF('Multi Unit Grid'!C248="","",'Multi Unit Grid'!C248)</f>
        <v/>
      </c>
      <c r="D251" s="251" t="n"/>
      <c r="E251" s="252">
        <f>IFERROR(VLOOKUP(C251,'Multi Unit Grid'!C:D,2,FALSE),"")</f>
        <v/>
      </c>
      <c r="F251" s="253">
        <f>IFERROR(VLOOKUP(C251,'Multi Unit Grid'!C:E,3,FALSE),"")</f>
        <v/>
      </c>
      <c r="G251" s="352">
        <f>'Exhibit A'!Z246*(1-'Product Selections'!$G$13)</f>
        <v/>
      </c>
      <c r="H251" s="317">
        <f>IFERROR(VLOOKUP(C251,'Multi Unit Grid'!C:F,4,FALSE),"")</f>
        <v/>
      </c>
      <c r="I251" s="255">
        <f>IFERROR(VLOOKUP(C251,'Multi Unit Grid'!C:G,5,FALSE),"")</f>
        <v/>
      </c>
      <c r="K251" s="256">
        <f>IF(C251="","",IF($L$11="Management Services","",IF(H251&gt;0,"Yes",IF(L251="Yes","",IF(M251="Yes","","")))))</f>
        <v/>
      </c>
      <c r="L251" s="580" t="n"/>
      <c r="M251" s="580" t="n"/>
      <c r="N251" s="581" t="n"/>
      <c r="O251" s="581" t="n"/>
      <c r="P251" s="256" t="n"/>
      <c r="Q251" s="345" t="n"/>
      <c r="S251" s="579">
        <f>'Exhibit A'!V246</f>
        <v/>
      </c>
      <c r="U251" s="576">
        <f>IF(C252="","",IF(F252=1,"ADP Essential Payroll",IF(N252="Yes","ADP HR Pro",IF(M252="Yes","ADP Complete Payroll and HR Plus",IF(L252="Yes","ADP Enhanced Payroll",IF(K252="Yes","ADP Essential Payroll","ADP Essential Payroll"))))))</f>
        <v/>
      </c>
    </row>
    <row r="252" ht="14.45" customHeight="1">
      <c r="B252" s="73">
        <f>B251+1</f>
        <v/>
      </c>
      <c r="C252" s="221">
        <f>IF('Multi Unit Grid'!C249="","",'Multi Unit Grid'!C249)</f>
        <v/>
      </c>
      <c r="D252" s="223" t="n"/>
      <c r="E252" s="222">
        <f>IFERROR(VLOOKUP(C252,'Multi Unit Grid'!C:D,2,FALSE),"")</f>
        <v/>
      </c>
      <c r="F252" s="75">
        <f>IFERROR(VLOOKUP(C252,'Multi Unit Grid'!C:E,3,FALSE),"")</f>
        <v/>
      </c>
      <c r="G252" s="353">
        <f>'Exhibit A'!Z247*(1-'Product Selections'!$G$13)</f>
        <v/>
      </c>
      <c r="H252" s="237">
        <f>IFERROR(VLOOKUP(C252,'Multi Unit Grid'!C:F,4,FALSE),"")</f>
        <v/>
      </c>
      <c r="I252" s="74">
        <f>IFERROR(VLOOKUP(C252,'Multi Unit Grid'!C:G,5,FALSE),"")</f>
        <v/>
      </c>
      <c r="K252" s="63">
        <f>IF(C252="","",IF($L$11="Management Services","",IF(H252&gt;0,"Yes",IF(L252="Yes","",IF(M252="Yes","","")))))</f>
        <v/>
      </c>
      <c r="L252" s="577" t="n"/>
      <c r="M252" s="577" t="n"/>
      <c r="N252" s="578" t="n"/>
      <c r="O252" s="578" t="n"/>
      <c r="P252" s="63" t="n"/>
      <c r="Q252" s="344" t="n"/>
      <c r="S252" s="579">
        <f>'Exhibit A'!V247</f>
        <v/>
      </c>
      <c r="U252" s="579">
        <f>IF(C253="","",IF(F253=1,"ADP Essential Payroll",IF(N253="Yes","ADP HR Pro",IF(M253="Yes","ADP Complete Payroll and HR Plus",IF(L253="Yes","ADP Enhanced Payroll",IF(K253="Yes","ADP Essential Payroll","ADP Essential Payroll"))))))</f>
        <v/>
      </c>
    </row>
    <row r="253" ht="14.45" customHeight="1">
      <c r="B253" s="249">
        <f>B252+1</f>
        <v/>
      </c>
      <c r="C253" s="250">
        <f>IF('Multi Unit Grid'!C250="","",'Multi Unit Grid'!C250)</f>
        <v/>
      </c>
      <c r="D253" s="251" t="n"/>
      <c r="E253" s="252">
        <f>IFERROR(VLOOKUP(C253,'Multi Unit Grid'!C:D,2,FALSE),"")</f>
        <v/>
      </c>
      <c r="F253" s="253">
        <f>IFERROR(VLOOKUP(C253,'Multi Unit Grid'!C:E,3,FALSE),"")</f>
        <v/>
      </c>
      <c r="G253" s="352">
        <f>'Exhibit A'!Z248*(1-'Product Selections'!$G$13)</f>
        <v/>
      </c>
      <c r="H253" s="317">
        <f>IFERROR(VLOOKUP(C253,'Multi Unit Grid'!C:F,4,FALSE),"")</f>
        <v/>
      </c>
      <c r="I253" s="255">
        <f>IFERROR(VLOOKUP(C253,'Multi Unit Grid'!C:G,5,FALSE),"")</f>
        <v/>
      </c>
      <c r="K253" s="256">
        <f>IF(C253="","",IF($L$11="Management Services","",IF(H253&gt;0,"Yes",IF(L253="Yes","",IF(M253="Yes","","")))))</f>
        <v/>
      </c>
      <c r="L253" s="580" t="n"/>
      <c r="M253" s="580" t="n"/>
      <c r="N253" s="581" t="n"/>
      <c r="O253" s="581" t="n"/>
      <c r="P253" s="256" t="n"/>
      <c r="Q253" s="345" t="n"/>
      <c r="S253" s="579">
        <f>'Exhibit A'!V248</f>
        <v/>
      </c>
      <c r="U253" s="576">
        <f>IF(C254="","",IF(F254=1,"ADP Essential Payroll",IF(N254="Yes","ADP HR Pro",IF(M254="Yes","ADP Complete Payroll and HR Plus",IF(L254="Yes","ADP Enhanced Payroll",IF(K254="Yes","ADP Essential Payroll","ADP Essential Payroll"))))))</f>
        <v/>
      </c>
    </row>
    <row r="254" ht="14.45" customHeight="1">
      <c r="B254" s="73">
        <f>B253+1</f>
        <v/>
      </c>
      <c r="C254" s="221">
        <f>IF('Multi Unit Grid'!C251="","",'Multi Unit Grid'!C251)</f>
        <v/>
      </c>
      <c r="D254" s="223" t="n"/>
      <c r="E254" s="222">
        <f>IFERROR(VLOOKUP(C254,'Multi Unit Grid'!C:D,2,FALSE),"")</f>
        <v/>
      </c>
      <c r="F254" s="75">
        <f>IFERROR(VLOOKUP(C254,'Multi Unit Grid'!C:E,3,FALSE),"")</f>
        <v/>
      </c>
      <c r="G254" s="353">
        <f>'Exhibit A'!Z249*(1-'Product Selections'!$G$13)</f>
        <v/>
      </c>
      <c r="H254" s="237">
        <f>IFERROR(VLOOKUP(C254,'Multi Unit Grid'!C:F,4,FALSE),"")</f>
        <v/>
      </c>
      <c r="I254" s="74">
        <f>IFERROR(VLOOKUP(C254,'Multi Unit Grid'!C:G,5,FALSE),"")</f>
        <v/>
      </c>
      <c r="K254" s="63">
        <f>IF(C254="","",IF($L$11="Management Services","",IF(H254&gt;0,"Yes",IF(L254="Yes","",IF(M254="Yes","","")))))</f>
        <v/>
      </c>
      <c r="L254" s="577" t="n"/>
      <c r="M254" s="577" t="n"/>
      <c r="N254" s="578" t="n"/>
      <c r="O254" s="578" t="n"/>
      <c r="P254" s="63" t="n"/>
      <c r="Q254" s="344" t="n"/>
      <c r="S254" s="579">
        <f>'Exhibit A'!V249</f>
        <v/>
      </c>
      <c r="U254" s="579">
        <f>IF(C255="","",IF(F255=1,"ADP Essential Payroll",IF(N255="Yes","ADP HR Pro",IF(M255="Yes","ADP Complete Payroll and HR Plus",IF(L255="Yes","ADP Enhanced Payroll",IF(K255="Yes","ADP Essential Payroll","ADP Essential Payroll"))))))</f>
        <v/>
      </c>
    </row>
    <row r="255" ht="14.45" customHeight="1">
      <c r="B255" s="249">
        <f>B254+1</f>
        <v/>
      </c>
      <c r="C255" s="250">
        <f>IF('Multi Unit Grid'!C252="","",'Multi Unit Grid'!C252)</f>
        <v/>
      </c>
      <c r="D255" s="251" t="n"/>
      <c r="E255" s="252">
        <f>IFERROR(VLOOKUP(C255,'Multi Unit Grid'!C:D,2,FALSE),"")</f>
        <v/>
      </c>
      <c r="F255" s="253">
        <f>IFERROR(VLOOKUP(C255,'Multi Unit Grid'!C:E,3,FALSE),"")</f>
        <v/>
      </c>
      <c r="G255" s="352">
        <f>'Exhibit A'!Z250*(1-'Product Selections'!$G$13)</f>
        <v/>
      </c>
      <c r="H255" s="317">
        <f>IFERROR(VLOOKUP(C255,'Multi Unit Grid'!C:F,4,FALSE),"")</f>
        <v/>
      </c>
      <c r="I255" s="255">
        <f>IFERROR(VLOOKUP(C255,'Multi Unit Grid'!C:G,5,FALSE),"")</f>
        <v/>
      </c>
      <c r="K255" s="256">
        <f>IF(C255="","",IF($L$11="Management Services","",IF(H255&gt;0,"Yes",IF(L255="Yes","",IF(M255="Yes","","")))))</f>
        <v/>
      </c>
      <c r="L255" s="580" t="n"/>
      <c r="M255" s="580" t="n"/>
      <c r="N255" s="581" t="n"/>
      <c r="O255" s="581" t="n"/>
      <c r="P255" s="256" t="n"/>
      <c r="Q255" s="345" t="n"/>
      <c r="S255" s="579">
        <f>'Exhibit A'!V250</f>
        <v/>
      </c>
      <c r="U255" s="576">
        <f>IF(C256="","",IF(F256=1,"ADP Essential Payroll",IF(N256="Yes","ADP HR Pro",IF(M256="Yes","ADP Complete Payroll and HR Plus",IF(L256="Yes","ADP Enhanced Payroll",IF(K256="Yes","ADP Essential Payroll","ADP Essential Payroll"))))))</f>
        <v/>
      </c>
    </row>
    <row r="256" ht="14.45" customHeight="1">
      <c r="B256" s="73">
        <f>B255+1</f>
        <v/>
      </c>
      <c r="C256" s="221">
        <f>IF('Multi Unit Grid'!C253="","",'Multi Unit Grid'!C253)</f>
        <v/>
      </c>
      <c r="D256" s="223" t="n"/>
      <c r="E256" s="222">
        <f>IFERROR(VLOOKUP(C256,'Multi Unit Grid'!C:D,2,FALSE),"")</f>
        <v/>
      </c>
      <c r="F256" s="75">
        <f>IFERROR(VLOOKUP(C256,'Multi Unit Grid'!C:E,3,FALSE),"")</f>
        <v/>
      </c>
      <c r="G256" s="353">
        <f>'Exhibit A'!Z251*(1-'Product Selections'!$G$13)</f>
        <v/>
      </c>
      <c r="H256" s="237">
        <f>IFERROR(VLOOKUP(C256,'Multi Unit Grid'!C:F,4,FALSE),"")</f>
        <v/>
      </c>
      <c r="I256" s="74">
        <f>IFERROR(VLOOKUP(C256,'Multi Unit Grid'!C:G,5,FALSE),"")</f>
        <v/>
      </c>
      <c r="K256" s="63">
        <f>IF(C256="","",IF($L$11="Management Services","",IF(H256&gt;0,"Yes",IF(L256="Yes","",IF(M256="Yes","","")))))</f>
        <v/>
      </c>
      <c r="L256" s="577" t="n"/>
      <c r="M256" s="577" t="n"/>
      <c r="N256" s="578" t="n"/>
      <c r="O256" s="578" t="n"/>
      <c r="P256" s="63" t="n"/>
      <c r="Q256" s="344" t="n"/>
      <c r="S256" s="579">
        <f>'Exhibit A'!V251</f>
        <v/>
      </c>
      <c r="U256" s="579">
        <f>IF(C257="","",IF(F257=1,"ADP Essential Payroll",IF(N257="Yes","ADP HR Pro",IF(M257="Yes","ADP Complete Payroll and HR Plus",IF(L257="Yes","ADP Enhanced Payroll",IF(K257="Yes","ADP Essential Payroll","ADP Essential Payroll"))))))</f>
        <v/>
      </c>
    </row>
    <row r="257" ht="14.45" customHeight="1">
      <c r="B257" s="249">
        <f>B256+1</f>
        <v/>
      </c>
      <c r="C257" s="250">
        <f>IF('Multi Unit Grid'!C254="","",'Multi Unit Grid'!C254)</f>
        <v/>
      </c>
      <c r="D257" s="251" t="n"/>
      <c r="E257" s="252">
        <f>IFERROR(VLOOKUP(C257,'Multi Unit Grid'!C:D,2,FALSE),"")</f>
        <v/>
      </c>
      <c r="F257" s="253">
        <f>IFERROR(VLOOKUP(C257,'Multi Unit Grid'!C:E,3,FALSE),"")</f>
        <v/>
      </c>
      <c r="G257" s="352">
        <f>'Exhibit A'!Z252*(1-'Product Selections'!$G$13)</f>
        <v/>
      </c>
      <c r="H257" s="317">
        <f>IFERROR(VLOOKUP(C257,'Multi Unit Grid'!C:F,4,FALSE),"")</f>
        <v/>
      </c>
      <c r="I257" s="255">
        <f>IFERROR(VLOOKUP(C257,'Multi Unit Grid'!C:G,5,FALSE),"")</f>
        <v/>
      </c>
      <c r="K257" s="256">
        <f>IF(C257="","",IF($L$11="Management Services","",IF(H257&gt;0,"Yes",IF(L257="Yes","",IF(M257="Yes","","")))))</f>
        <v/>
      </c>
      <c r="L257" s="580" t="n"/>
      <c r="M257" s="580" t="n"/>
      <c r="N257" s="581" t="n"/>
      <c r="O257" s="581" t="n"/>
      <c r="P257" s="256" t="n"/>
      <c r="Q257" s="345" t="n"/>
      <c r="S257" s="579">
        <f>'Exhibit A'!V252</f>
        <v/>
      </c>
      <c r="U257" s="576">
        <f>IF(C258="","",IF(F258=1,"ADP Essential Payroll",IF(N258="Yes","ADP HR Pro",IF(M258="Yes","ADP Complete Payroll and HR Plus",IF(L258="Yes","ADP Enhanced Payroll",IF(K258="Yes","ADP Essential Payroll","ADP Essential Payroll"))))))</f>
        <v/>
      </c>
    </row>
    <row r="258" ht="14.45" customHeight="1">
      <c r="B258" s="73">
        <f>B257+1</f>
        <v/>
      </c>
      <c r="C258" s="221">
        <f>IF('Multi Unit Grid'!C255="","",'Multi Unit Grid'!C255)</f>
        <v/>
      </c>
      <c r="D258" s="223" t="n"/>
      <c r="E258" s="222">
        <f>IFERROR(VLOOKUP(C258,'Multi Unit Grid'!C:D,2,FALSE),"")</f>
        <v/>
      </c>
      <c r="F258" s="75">
        <f>IFERROR(VLOOKUP(C258,'Multi Unit Grid'!C:E,3,FALSE),"")</f>
        <v/>
      </c>
      <c r="G258" s="353">
        <f>'Exhibit A'!Z253*(1-'Product Selections'!$G$13)</f>
        <v/>
      </c>
      <c r="H258" s="237">
        <f>IFERROR(VLOOKUP(C258,'Multi Unit Grid'!C:F,4,FALSE),"")</f>
        <v/>
      </c>
      <c r="I258" s="74">
        <f>IFERROR(VLOOKUP(C258,'Multi Unit Grid'!C:G,5,FALSE),"")</f>
        <v/>
      </c>
      <c r="K258" s="63">
        <f>IF(C258="","",IF($L$11="Management Services","",IF(H258&gt;0,"Yes",IF(L258="Yes","",IF(M258="Yes","","")))))</f>
        <v/>
      </c>
      <c r="L258" s="577" t="n"/>
      <c r="M258" s="577" t="n"/>
      <c r="N258" s="578" t="n"/>
      <c r="O258" s="578" t="n"/>
      <c r="P258" s="63" t="n"/>
      <c r="Q258" s="344" t="n"/>
      <c r="S258" s="579">
        <f>'Exhibit A'!V253</f>
        <v/>
      </c>
      <c r="U258" s="579">
        <f>IF(C259="","",IF(F259=1,"ADP Essential Payroll",IF(N259="Yes","ADP HR Pro",IF(M259="Yes","ADP Complete Payroll and HR Plus",IF(L259="Yes","ADP Enhanced Payroll",IF(K259="Yes","ADP Essential Payroll","ADP Essential Payroll"))))))</f>
        <v/>
      </c>
    </row>
    <row r="259" ht="14.45" customHeight="1">
      <c r="B259" s="249">
        <f>B258+1</f>
        <v/>
      </c>
      <c r="C259" s="250">
        <f>IF('Multi Unit Grid'!C256="","",'Multi Unit Grid'!C256)</f>
        <v/>
      </c>
      <c r="D259" s="251" t="n"/>
      <c r="E259" s="252">
        <f>IFERROR(VLOOKUP(C259,'Multi Unit Grid'!C:D,2,FALSE),"")</f>
        <v/>
      </c>
      <c r="F259" s="253">
        <f>IFERROR(VLOOKUP(C259,'Multi Unit Grid'!C:E,3,FALSE),"")</f>
        <v/>
      </c>
      <c r="G259" s="352">
        <f>'Exhibit A'!Z254*(1-'Product Selections'!$G$13)</f>
        <v/>
      </c>
      <c r="H259" s="317">
        <f>IFERROR(VLOOKUP(C259,'Multi Unit Grid'!C:F,4,FALSE),"")</f>
        <v/>
      </c>
      <c r="I259" s="255">
        <f>IFERROR(VLOOKUP(C259,'Multi Unit Grid'!C:G,5,FALSE),"")</f>
        <v/>
      </c>
      <c r="K259" s="256">
        <f>IF(C259="","",IF($L$11="Management Services","",IF(H259&gt;0,"Yes",IF(L259="Yes","",IF(M259="Yes","","")))))</f>
        <v/>
      </c>
      <c r="L259" s="580" t="n"/>
      <c r="M259" s="580" t="n"/>
      <c r="N259" s="581" t="n"/>
      <c r="O259" s="581" t="n"/>
      <c r="P259" s="256" t="n"/>
      <c r="Q259" s="345" t="n"/>
      <c r="S259" s="579">
        <f>'Exhibit A'!V254</f>
        <v/>
      </c>
      <c r="U259" s="576">
        <f>IF(C260="","",IF(F260=1,"ADP Essential Payroll",IF(N260="Yes","ADP HR Pro",IF(M260="Yes","ADP Complete Payroll and HR Plus",IF(L260="Yes","ADP Enhanced Payroll",IF(K260="Yes","ADP Essential Payroll","ADP Essential Payroll"))))))</f>
        <v/>
      </c>
    </row>
    <row r="260" ht="14.45" customHeight="1">
      <c r="B260" s="73">
        <f>B259+1</f>
        <v/>
      </c>
      <c r="C260" s="221">
        <f>IF('Multi Unit Grid'!C257="","",'Multi Unit Grid'!C257)</f>
        <v/>
      </c>
      <c r="D260" s="223" t="n"/>
      <c r="E260" s="222">
        <f>IFERROR(VLOOKUP(C260,'Multi Unit Grid'!C:D,2,FALSE),"")</f>
        <v/>
      </c>
      <c r="F260" s="75">
        <f>IFERROR(VLOOKUP(C260,'Multi Unit Grid'!C:E,3,FALSE),"")</f>
        <v/>
      </c>
      <c r="G260" s="353">
        <f>'Exhibit A'!Z255*(1-'Product Selections'!$G$13)</f>
        <v/>
      </c>
      <c r="H260" s="237">
        <f>IFERROR(VLOOKUP(C260,'Multi Unit Grid'!C:F,4,FALSE),"")</f>
        <v/>
      </c>
      <c r="I260" s="74">
        <f>IFERROR(VLOOKUP(C260,'Multi Unit Grid'!C:G,5,FALSE),"")</f>
        <v/>
      </c>
      <c r="K260" s="63">
        <f>IF(C260="","",IF($L$11="Management Services","",IF(H260&gt;0,"Yes",IF(L260="Yes","",IF(M260="Yes","","")))))</f>
        <v/>
      </c>
      <c r="L260" s="577" t="n"/>
      <c r="M260" s="577" t="n"/>
      <c r="N260" s="578" t="n"/>
      <c r="O260" s="578" t="n"/>
      <c r="P260" s="63" t="n"/>
      <c r="Q260" s="344" t="n"/>
      <c r="S260" s="579">
        <f>'Exhibit A'!V255</f>
        <v/>
      </c>
      <c r="U260" s="579">
        <f>IF(C261="","",IF(F261=1,"ADP Essential Payroll",IF(N261="Yes","ADP HR Pro",IF(M261="Yes","ADP Complete Payroll and HR Plus",IF(L261="Yes","ADP Enhanced Payroll",IF(K261="Yes","ADP Essential Payroll","ADP Essential Payroll"))))))</f>
        <v/>
      </c>
    </row>
    <row r="261" ht="14.45" customHeight="1">
      <c r="B261" s="249">
        <f>B260+1</f>
        <v/>
      </c>
      <c r="C261" s="250">
        <f>IF('Multi Unit Grid'!C258="","",'Multi Unit Grid'!C258)</f>
        <v/>
      </c>
      <c r="D261" s="251" t="n"/>
      <c r="E261" s="252">
        <f>IFERROR(VLOOKUP(C261,'Multi Unit Grid'!C:D,2,FALSE),"")</f>
        <v/>
      </c>
      <c r="F261" s="253">
        <f>IFERROR(VLOOKUP(C261,'Multi Unit Grid'!C:E,3,FALSE),"")</f>
        <v/>
      </c>
      <c r="G261" s="352">
        <f>'Exhibit A'!Z256*(1-'Product Selections'!$G$13)</f>
        <v/>
      </c>
      <c r="H261" s="317">
        <f>IFERROR(VLOOKUP(C261,'Multi Unit Grid'!C:F,4,FALSE),"")</f>
        <v/>
      </c>
      <c r="I261" s="255">
        <f>IFERROR(VLOOKUP(C261,'Multi Unit Grid'!C:G,5,FALSE),"")</f>
        <v/>
      </c>
      <c r="K261" s="256">
        <f>IF(C261="","",IF($L$11="Management Services","",IF(H261&gt;0,"Yes",IF(L261="Yes","",IF(M261="Yes","","")))))</f>
        <v/>
      </c>
      <c r="L261" s="580" t="n"/>
      <c r="M261" s="580" t="n"/>
      <c r="N261" s="581" t="n"/>
      <c r="O261" s="581" t="n"/>
      <c r="P261" s="256" t="n"/>
      <c r="Q261" s="345" t="n"/>
      <c r="S261" s="579">
        <f>'Exhibit A'!V256</f>
        <v/>
      </c>
      <c r="U261" s="576">
        <f>IF(C262="","",IF(F262=1,"ADP Essential Payroll",IF(N262="Yes","ADP HR Pro",IF(M262="Yes","ADP Complete Payroll and HR Plus",IF(L262="Yes","ADP Enhanced Payroll",IF(K262="Yes","ADP Essential Payroll","ADP Essential Payroll"))))))</f>
        <v/>
      </c>
    </row>
    <row r="262" ht="14.45" customHeight="1">
      <c r="B262" s="73">
        <f>B261+1</f>
        <v/>
      </c>
      <c r="C262" s="221">
        <f>IF('Multi Unit Grid'!C259="","",'Multi Unit Grid'!C259)</f>
        <v/>
      </c>
      <c r="D262" s="223" t="n"/>
      <c r="E262" s="222">
        <f>IFERROR(VLOOKUP(C262,'Multi Unit Grid'!C:D,2,FALSE),"")</f>
        <v/>
      </c>
      <c r="F262" s="75">
        <f>IFERROR(VLOOKUP(C262,'Multi Unit Grid'!C:E,3,FALSE),"")</f>
        <v/>
      </c>
      <c r="G262" s="353">
        <f>'Exhibit A'!Z257*(1-'Product Selections'!$G$13)</f>
        <v/>
      </c>
      <c r="H262" s="237">
        <f>IFERROR(VLOOKUP(C262,'Multi Unit Grid'!C:F,4,FALSE),"")</f>
        <v/>
      </c>
      <c r="I262" s="74">
        <f>IFERROR(VLOOKUP(C262,'Multi Unit Grid'!C:G,5,FALSE),"")</f>
        <v/>
      </c>
      <c r="K262" s="63">
        <f>IF(C262="","",IF($L$11="Management Services","",IF(H262&gt;0,"Yes",IF(L262="Yes","",IF(M262="Yes","","")))))</f>
        <v/>
      </c>
      <c r="L262" s="577" t="n"/>
      <c r="M262" s="577" t="n"/>
      <c r="N262" s="578" t="n"/>
      <c r="O262" s="578" t="n"/>
      <c r="P262" s="63" t="n"/>
      <c r="Q262" s="344" t="n"/>
      <c r="S262" s="579">
        <f>'Exhibit A'!V257</f>
        <v/>
      </c>
      <c r="U262" s="579">
        <f>IF(C263="","",IF(F263=1,"ADP Essential Payroll",IF(N263="Yes","ADP HR Pro",IF(M263="Yes","ADP Complete Payroll and HR Plus",IF(L263="Yes","ADP Enhanced Payroll",IF(K263="Yes","ADP Essential Payroll","ADP Essential Payroll"))))))</f>
        <v/>
      </c>
    </row>
    <row r="263" ht="14.45" customHeight="1">
      <c r="B263" s="249">
        <f>B262+1</f>
        <v/>
      </c>
      <c r="C263" s="250">
        <f>IF('Multi Unit Grid'!C260="","",'Multi Unit Grid'!C260)</f>
        <v/>
      </c>
      <c r="D263" s="251" t="n"/>
      <c r="E263" s="252">
        <f>IFERROR(VLOOKUP(C263,'Multi Unit Grid'!C:D,2,FALSE),"")</f>
        <v/>
      </c>
      <c r="F263" s="253">
        <f>IFERROR(VLOOKUP(C263,'Multi Unit Grid'!C:E,3,FALSE),"")</f>
        <v/>
      </c>
      <c r="G263" s="352">
        <f>'Exhibit A'!Z258*(1-'Product Selections'!$G$13)</f>
        <v/>
      </c>
      <c r="H263" s="317">
        <f>IFERROR(VLOOKUP(C263,'Multi Unit Grid'!C:F,4,FALSE),"")</f>
        <v/>
      </c>
      <c r="I263" s="255">
        <f>IFERROR(VLOOKUP(C263,'Multi Unit Grid'!C:G,5,FALSE),"")</f>
        <v/>
      </c>
      <c r="K263" s="256">
        <f>IF(C263="","",IF($L$11="Management Services","",IF(H263&gt;0,"Yes",IF(L263="Yes","",IF(M263="Yes","","")))))</f>
        <v/>
      </c>
      <c r="L263" s="580" t="n"/>
      <c r="M263" s="580" t="n"/>
      <c r="N263" s="581" t="n"/>
      <c r="O263" s="581" t="n"/>
      <c r="P263" s="256" t="n"/>
      <c r="Q263" s="345" t="n"/>
      <c r="S263" s="579">
        <f>'Exhibit A'!V258</f>
        <v/>
      </c>
      <c r="U263" s="576">
        <f>IF(C264="","",IF(F264=1,"ADP Essential Payroll",IF(N264="Yes","ADP HR Pro",IF(M264="Yes","ADP Complete Payroll and HR Plus",IF(L264="Yes","ADP Enhanced Payroll",IF(K264="Yes","ADP Essential Payroll","ADP Essential Payroll"))))))</f>
        <v/>
      </c>
    </row>
    <row r="264" ht="14.45" customHeight="1">
      <c r="B264" s="73">
        <f>B263+1</f>
        <v/>
      </c>
      <c r="C264" s="221">
        <f>IF('Multi Unit Grid'!C261="","",'Multi Unit Grid'!C261)</f>
        <v/>
      </c>
      <c r="D264" s="223" t="n"/>
      <c r="E264" s="222">
        <f>IFERROR(VLOOKUP(C264,'Multi Unit Grid'!C:D,2,FALSE),"")</f>
        <v/>
      </c>
      <c r="F264" s="75">
        <f>IFERROR(VLOOKUP(C264,'Multi Unit Grid'!C:E,3,FALSE),"")</f>
        <v/>
      </c>
      <c r="G264" s="353">
        <f>'Exhibit A'!Z259*(1-'Product Selections'!$G$13)</f>
        <v/>
      </c>
      <c r="H264" s="237">
        <f>IFERROR(VLOOKUP(C264,'Multi Unit Grid'!C:F,4,FALSE),"")</f>
        <v/>
      </c>
      <c r="I264" s="74">
        <f>IFERROR(VLOOKUP(C264,'Multi Unit Grid'!C:G,5,FALSE),"")</f>
        <v/>
      </c>
      <c r="K264" s="63">
        <f>IF(C264="","",IF($L$11="Management Services","",IF(H264&gt;0,"Yes",IF(L264="Yes","",IF(M264="Yes","","")))))</f>
        <v/>
      </c>
      <c r="L264" s="577" t="n"/>
      <c r="M264" s="577" t="n"/>
      <c r="N264" s="578" t="n"/>
      <c r="O264" s="578" t="n"/>
      <c r="P264" s="63" t="n"/>
      <c r="Q264" s="344" t="n"/>
      <c r="S264" s="579">
        <f>'Exhibit A'!V259</f>
        <v/>
      </c>
      <c r="U264" s="579">
        <f>IF(C265="","",IF(F265=1,"ADP Essential Payroll",IF(N265="Yes","ADP HR Pro",IF(M265="Yes","ADP Complete Payroll and HR Plus",IF(L265="Yes","ADP Enhanced Payroll",IF(K265="Yes","ADP Essential Payroll","ADP Essential Payroll"))))))</f>
        <v/>
      </c>
    </row>
    <row r="265" ht="14.45" customHeight="1">
      <c r="B265" s="249">
        <f>B264+1</f>
        <v/>
      </c>
      <c r="C265" s="250">
        <f>IF('Multi Unit Grid'!C262="","",'Multi Unit Grid'!C262)</f>
        <v/>
      </c>
      <c r="D265" s="251" t="n"/>
      <c r="E265" s="252">
        <f>IFERROR(VLOOKUP(C265,'Multi Unit Grid'!C:D,2,FALSE),"")</f>
        <v/>
      </c>
      <c r="F265" s="253">
        <f>IFERROR(VLOOKUP(C265,'Multi Unit Grid'!C:E,3,FALSE),"")</f>
        <v/>
      </c>
      <c r="G265" s="352">
        <f>'Exhibit A'!Z260*(1-'Product Selections'!$G$13)</f>
        <v/>
      </c>
      <c r="H265" s="317">
        <f>IFERROR(VLOOKUP(C265,'Multi Unit Grid'!C:F,4,FALSE),"")</f>
        <v/>
      </c>
      <c r="I265" s="255">
        <f>IFERROR(VLOOKUP(C265,'Multi Unit Grid'!C:G,5,FALSE),"")</f>
        <v/>
      </c>
      <c r="K265" s="256">
        <f>IF(C265="","",IF($L$11="Management Services","",IF(H265&gt;0,"Yes",IF(L265="Yes","",IF(M265="Yes","","")))))</f>
        <v/>
      </c>
      <c r="L265" s="580" t="n"/>
      <c r="M265" s="580" t="n"/>
      <c r="N265" s="581" t="n"/>
      <c r="O265" s="581" t="n"/>
      <c r="P265" s="256" t="n"/>
      <c r="Q265" s="345" t="n"/>
      <c r="S265" s="579">
        <f>'Exhibit A'!V260</f>
        <v/>
      </c>
      <c r="U265" s="576">
        <f>IF(C266="","",IF(F266=1,"ADP Essential Payroll",IF(N266="Yes","ADP HR Pro",IF(M266="Yes","ADP Complete Payroll and HR Plus",IF(L266="Yes","ADP Enhanced Payroll",IF(K266="Yes","ADP Essential Payroll","ADP Essential Payroll"))))))</f>
        <v/>
      </c>
    </row>
    <row r="266" ht="14.45" customHeight="1">
      <c r="B266" s="73">
        <f>B265+1</f>
        <v/>
      </c>
      <c r="C266" s="221">
        <f>IF('Multi Unit Grid'!C263="","",'Multi Unit Grid'!C263)</f>
        <v/>
      </c>
      <c r="D266" s="223" t="n"/>
      <c r="E266" s="222">
        <f>IFERROR(VLOOKUP(C266,'Multi Unit Grid'!C:D,2,FALSE),"")</f>
        <v/>
      </c>
      <c r="F266" s="75">
        <f>IFERROR(VLOOKUP(C266,'Multi Unit Grid'!C:E,3,FALSE),"")</f>
        <v/>
      </c>
      <c r="G266" s="353">
        <f>'Exhibit A'!Z261*(1-'Product Selections'!$G$13)</f>
        <v/>
      </c>
      <c r="H266" s="237">
        <f>IFERROR(VLOOKUP(C266,'Multi Unit Grid'!C:F,4,FALSE),"")</f>
        <v/>
      </c>
      <c r="I266" s="74">
        <f>IFERROR(VLOOKUP(C266,'Multi Unit Grid'!C:G,5,FALSE),"")</f>
        <v/>
      </c>
      <c r="K266" s="63">
        <f>IF(C266="","",IF($L$11="Management Services","",IF(H266&gt;0,"Yes",IF(L266="Yes","",IF(M266="Yes","","")))))</f>
        <v/>
      </c>
      <c r="L266" s="577" t="n"/>
      <c r="M266" s="577" t="n"/>
      <c r="N266" s="578" t="n"/>
      <c r="O266" s="578" t="n"/>
      <c r="P266" s="63" t="n"/>
      <c r="Q266" s="344" t="n"/>
      <c r="S266" s="579">
        <f>'Exhibit A'!V261</f>
        <v/>
      </c>
      <c r="U266" s="579">
        <f>IF(C267="","",IF(F267=1,"ADP Essential Payroll",IF(N267="Yes","ADP HR Pro",IF(M267="Yes","ADP Complete Payroll and HR Plus",IF(L267="Yes","ADP Enhanced Payroll",IF(K267="Yes","ADP Essential Payroll","ADP Essential Payroll"))))))</f>
        <v/>
      </c>
    </row>
    <row r="267" ht="14.45" customHeight="1">
      <c r="B267" s="249">
        <f>B266+1</f>
        <v/>
      </c>
      <c r="C267" s="250">
        <f>IF('Multi Unit Grid'!C264="","",'Multi Unit Grid'!C264)</f>
        <v/>
      </c>
      <c r="D267" s="251" t="n"/>
      <c r="E267" s="252">
        <f>IFERROR(VLOOKUP(C267,'Multi Unit Grid'!C:D,2,FALSE),"")</f>
        <v/>
      </c>
      <c r="F267" s="253">
        <f>IFERROR(VLOOKUP(C267,'Multi Unit Grid'!C:E,3,FALSE),"")</f>
        <v/>
      </c>
      <c r="G267" s="352">
        <f>'Exhibit A'!Z262*(1-'Product Selections'!$G$13)</f>
        <v/>
      </c>
      <c r="H267" s="317">
        <f>IFERROR(VLOOKUP(C267,'Multi Unit Grid'!C:F,4,FALSE),"")</f>
        <v/>
      </c>
      <c r="I267" s="255">
        <f>IFERROR(VLOOKUP(C267,'Multi Unit Grid'!C:G,5,FALSE),"")</f>
        <v/>
      </c>
      <c r="K267" s="256">
        <f>IF(C267="","",IF($L$11="Management Services","",IF(H267&gt;0,"Yes",IF(L267="Yes","",IF(M267="Yes","","")))))</f>
        <v/>
      </c>
      <c r="L267" s="580" t="n"/>
      <c r="M267" s="580" t="n"/>
      <c r="N267" s="581" t="n"/>
      <c r="O267" s="581" t="n"/>
      <c r="P267" s="256" t="n"/>
      <c r="Q267" s="345" t="n"/>
      <c r="S267" s="579">
        <f>'Exhibit A'!V262</f>
        <v/>
      </c>
      <c r="U267" s="576">
        <f>IF(C268="","",IF(F268=1,"ADP Essential Payroll",IF(N268="Yes","ADP HR Pro",IF(M268="Yes","ADP Complete Payroll and HR Plus",IF(L268="Yes","ADP Enhanced Payroll",IF(K268="Yes","ADP Essential Payroll","ADP Essential Payroll"))))))</f>
        <v/>
      </c>
    </row>
    <row r="268" ht="14.45" customHeight="1">
      <c r="B268" s="73">
        <f>B267+1</f>
        <v/>
      </c>
      <c r="C268" s="221">
        <f>IF('Multi Unit Grid'!C265="","",'Multi Unit Grid'!C265)</f>
        <v/>
      </c>
      <c r="D268" s="223" t="n"/>
      <c r="E268" s="222">
        <f>IFERROR(VLOOKUP(C268,'Multi Unit Grid'!C:D,2,FALSE),"")</f>
        <v/>
      </c>
      <c r="F268" s="75">
        <f>IFERROR(VLOOKUP(C268,'Multi Unit Grid'!C:E,3,FALSE),"")</f>
        <v/>
      </c>
      <c r="G268" s="353">
        <f>'Exhibit A'!Z263*(1-'Product Selections'!$G$13)</f>
        <v/>
      </c>
      <c r="H268" s="237">
        <f>IFERROR(VLOOKUP(C268,'Multi Unit Grid'!C:F,4,FALSE),"")</f>
        <v/>
      </c>
      <c r="I268" s="74">
        <f>IFERROR(VLOOKUP(C268,'Multi Unit Grid'!C:G,5,FALSE),"")</f>
        <v/>
      </c>
      <c r="K268" s="63">
        <f>IF(C268="","",IF($L$11="Management Services","",IF(H268&gt;0,"Yes",IF(L268="Yes","",IF(M268="Yes","","")))))</f>
        <v/>
      </c>
      <c r="L268" s="577" t="n"/>
      <c r="M268" s="577" t="n"/>
      <c r="N268" s="578" t="n"/>
      <c r="O268" s="578" t="n"/>
      <c r="P268" s="63" t="n"/>
      <c r="Q268" s="344" t="n"/>
      <c r="S268" s="579">
        <f>'Exhibit A'!V263</f>
        <v/>
      </c>
      <c r="U268" s="579">
        <f>IF(C269="","",IF(F269=1,"ADP Essential Payroll",IF(N269="Yes","ADP HR Pro",IF(M269="Yes","ADP Complete Payroll and HR Plus",IF(L269="Yes","ADP Enhanced Payroll",IF(K269="Yes","ADP Essential Payroll","ADP Essential Payroll"))))))</f>
        <v/>
      </c>
    </row>
    <row r="269" ht="14.45" customHeight="1">
      <c r="B269" s="249">
        <f>B268+1</f>
        <v/>
      </c>
      <c r="C269" s="250">
        <f>IF('Multi Unit Grid'!C266="","",'Multi Unit Grid'!C266)</f>
        <v/>
      </c>
      <c r="D269" s="251" t="n"/>
      <c r="E269" s="252">
        <f>IFERROR(VLOOKUP(C269,'Multi Unit Grid'!C:D,2,FALSE),"")</f>
        <v/>
      </c>
      <c r="F269" s="253">
        <f>IFERROR(VLOOKUP(C269,'Multi Unit Grid'!C:E,3,FALSE),"")</f>
        <v/>
      </c>
      <c r="G269" s="352">
        <f>'Exhibit A'!Z264*(1-'Product Selections'!$G$13)</f>
        <v/>
      </c>
      <c r="H269" s="317">
        <f>IFERROR(VLOOKUP(C269,'Multi Unit Grid'!C:F,4,FALSE),"")</f>
        <v/>
      </c>
      <c r="I269" s="255">
        <f>IFERROR(VLOOKUP(C269,'Multi Unit Grid'!C:G,5,FALSE),"")</f>
        <v/>
      </c>
      <c r="K269" s="256">
        <f>IF(C269="","",IF($L$11="Management Services","",IF(H269&gt;0,"Yes",IF(L269="Yes","",IF(M269="Yes","","")))))</f>
        <v/>
      </c>
      <c r="L269" s="580" t="n"/>
      <c r="M269" s="580" t="n"/>
      <c r="N269" s="581" t="n"/>
      <c r="O269" s="581" t="n"/>
      <c r="P269" s="256" t="n"/>
      <c r="Q269" s="345" t="n"/>
      <c r="S269" s="579">
        <f>'Exhibit A'!V264</f>
        <v/>
      </c>
      <c r="U269" s="576">
        <f>IF(C270="","",IF(F270=1,"ADP Essential Payroll",IF(N270="Yes","ADP HR Pro",IF(M270="Yes","ADP Complete Payroll and HR Plus",IF(L270="Yes","ADP Enhanced Payroll",IF(K270="Yes","ADP Essential Payroll","ADP Essential Payroll"))))))</f>
        <v/>
      </c>
    </row>
    <row r="270" ht="14.45" customHeight="1">
      <c r="B270" s="73">
        <f>B269+1</f>
        <v/>
      </c>
      <c r="C270" s="221">
        <f>IF('Multi Unit Grid'!C267="","",'Multi Unit Grid'!C267)</f>
        <v/>
      </c>
      <c r="D270" s="223" t="n"/>
      <c r="E270" s="222">
        <f>IFERROR(VLOOKUP(C270,'Multi Unit Grid'!C:D,2,FALSE),"")</f>
        <v/>
      </c>
      <c r="F270" s="75">
        <f>IFERROR(VLOOKUP(C270,'Multi Unit Grid'!C:E,3,FALSE),"")</f>
        <v/>
      </c>
      <c r="G270" s="353">
        <f>'Exhibit A'!Z265*(1-'Product Selections'!$G$13)</f>
        <v/>
      </c>
      <c r="H270" s="237">
        <f>IFERROR(VLOOKUP(C270,'Multi Unit Grid'!C:F,4,FALSE),"")</f>
        <v/>
      </c>
      <c r="I270" s="74">
        <f>IFERROR(VLOOKUP(C270,'Multi Unit Grid'!C:G,5,FALSE),"")</f>
        <v/>
      </c>
      <c r="K270" s="63">
        <f>IF(C270="","",IF($L$11="Management Services","",IF(H270&gt;0,"Yes",IF(L270="Yes","",IF(M270="Yes","","")))))</f>
        <v/>
      </c>
      <c r="L270" s="577" t="n"/>
      <c r="M270" s="577" t="n"/>
      <c r="N270" s="578" t="n"/>
      <c r="O270" s="578" t="n"/>
      <c r="P270" s="63" t="n"/>
      <c r="Q270" s="344" t="n"/>
      <c r="S270" s="579">
        <f>'Exhibit A'!V265</f>
        <v/>
      </c>
      <c r="U270" s="579">
        <f>IF(C271="","",IF(F271=1,"ADP Essential Payroll",IF(N271="Yes","ADP HR Pro",IF(M271="Yes","ADP Complete Payroll and HR Plus",IF(L271="Yes","ADP Enhanced Payroll",IF(K271="Yes","ADP Essential Payroll","ADP Essential Payroll"))))))</f>
        <v/>
      </c>
    </row>
    <row r="271" ht="14.45" customHeight="1">
      <c r="B271" s="249">
        <f>B270+1</f>
        <v/>
      </c>
      <c r="C271" s="250">
        <f>IF('Multi Unit Grid'!C268="","",'Multi Unit Grid'!C268)</f>
        <v/>
      </c>
      <c r="D271" s="251" t="n"/>
      <c r="E271" s="252">
        <f>IFERROR(VLOOKUP(C271,'Multi Unit Grid'!C:D,2,FALSE),"")</f>
        <v/>
      </c>
      <c r="F271" s="253">
        <f>IFERROR(VLOOKUP(C271,'Multi Unit Grid'!C:E,3,FALSE),"")</f>
        <v/>
      </c>
      <c r="G271" s="352">
        <f>'Exhibit A'!Z266*(1-'Product Selections'!$G$13)</f>
        <v/>
      </c>
      <c r="H271" s="317">
        <f>IFERROR(VLOOKUP(C271,'Multi Unit Grid'!C:F,4,FALSE),"")</f>
        <v/>
      </c>
      <c r="I271" s="255">
        <f>IFERROR(VLOOKUP(C271,'Multi Unit Grid'!C:G,5,FALSE),"")</f>
        <v/>
      </c>
      <c r="K271" s="256">
        <f>IF(C271="","",IF($L$11="Management Services","",IF(H271&gt;0,"Yes",IF(L271="Yes","",IF(M271="Yes","","")))))</f>
        <v/>
      </c>
      <c r="L271" s="580" t="n"/>
      <c r="M271" s="580" t="n"/>
      <c r="N271" s="581" t="n"/>
      <c r="O271" s="581" t="n"/>
      <c r="P271" s="256" t="n"/>
      <c r="Q271" s="345" t="n"/>
      <c r="S271" s="579">
        <f>'Exhibit A'!V266</f>
        <v/>
      </c>
      <c r="U271" s="576">
        <f>IF(C272="","",IF(F272=1,"ADP Essential Payroll",IF(N272="Yes","ADP HR Pro",IF(M272="Yes","ADP Complete Payroll and HR Plus",IF(L272="Yes","ADP Enhanced Payroll",IF(K272="Yes","ADP Essential Payroll","ADP Essential Payroll"))))))</f>
        <v/>
      </c>
    </row>
    <row r="272" ht="14.45" customHeight="1">
      <c r="B272" s="73">
        <f>B271+1</f>
        <v/>
      </c>
      <c r="C272" s="221">
        <f>IF('Multi Unit Grid'!C269="","",'Multi Unit Grid'!C269)</f>
        <v/>
      </c>
      <c r="D272" s="223" t="n"/>
      <c r="E272" s="222">
        <f>IFERROR(VLOOKUP(C272,'Multi Unit Grid'!C:D,2,FALSE),"")</f>
        <v/>
      </c>
      <c r="F272" s="75">
        <f>IFERROR(VLOOKUP(C272,'Multi Unit Grid'!C:E,3,FALSE),"")</f>
        <v/>
      </c>
      <c r="G272" s="353">
        <f>'Exhibit A'!Z267*(1-'Product Selections'!$G$13)</f>
        <v/>
      </c>
      <c r="H272" s="237">
        <f>IFERROR(VLOOKUP(C272,'Multi Unit Grid'!C:F,4,FALSE),"")</f>
        <v/>
      </c>
      <c r="I272" s="74">
        <f>IFERROR(VLOOKUP(C272,'Multi Unit Grid'!C:G,5,FALSE),"")</f>
        <v/>
      </c>
      <c r="K272" s="63">
        <f>IF(C272="","",IF($L$11="Management Services","",IF(H272&gt;0,"Yes",IF(L272="Yes","",IF(M272="Yes","","")))))</f>
        <v/>
      </c>
      <c r="L272" s="577" t="n"/>
      <c r="M272" s="577" t="n"/>
      <c r="N272" s="578" t="n"/>
      <c r="O272" s="578" t="n"/>
      <c r="P272" s="63" t="n"/>
      <c r="Q272" s="344" t="n"/>
      <c r="S272" s="579">
        <f>'Exhibit A'!V267</f>
        <v/>
      </c>
      <c r="U272" s="579">
        <f>IF(C273="","",IF(F273=1,"ADP Essential Payroll",IF(N273="Yes","ADP HR Pro",IF(M273="Yes","ADP Complete Payroll and HR Plus",IF(L273="Yes","ADP Enhanced Payroll",IF(K273="Yes","ADP Essential Payroll","ADP Essential Payroll"))))))</f>
        <v/>
      </c>
    </row>
    <row r="273" ht="14.45" customHeight="1">
      <c r="B273" s="249">
        <f>B272+1</f>
        <v/>
      </c>
      <c r="C273" s="250">
        <f>IF('Multi Unit Grid'!C270="","",'Multi Unit Grid'!C270)</f>
        <v/>
      </c>
      <c r="D273" s="251" t="n"/>
      <c r="E273" s="252">
        <f>IFERROR(VLOOKUP(C273,'Multi Unit Grid'!C:D,2,FALSE),"")</f>
        <v/>
      </c>
      <c r="F273" s="253">
        <f>IFERROR(VLOOKUP(C273,'Multi Unit Grid'!C:E,3,FALSE),"")</f>
        <v/>
      </c>
      <c r="G273" s="352">
        <f>'Exhibit A'!Z268*(1-'Product Selections'!$G$13)</f>
        <v/>
      </c>
      <c r="H273" s="317">
        <f>IFERROR(VLOOKUP(C273,'Multi Unit Grid'!C:F,4,FALSE),"")</f>
        <v/>
      </c>
      <c r="I273" s="255">
        <f>IFERROR(VLOOKUP(C273,'Multi Unit Grid'!C:G,5,FALSE),"")</f>
        <v/>
      </c>
      <c r="K273" s="256">
        <f>IF(C273="","",IF($L$11="Management Services","",IF(H273&gt;0,"Yes",IF(L273="Yes","",IF(M273="Yes","","")))))</f>
        <v/>
      </c>
      <c r="L273" s="580" t="n"/>
      <c r="M273" s="580" t="n"/>
      <c r="N273" s="581" t="n"/>
      <c r="O273" s="581" t="n"/>
      <c r="P273" s="256" t="n"/>
      <c r="Q273" s="345" t="n"/>
      <c r="S273" s="579">
        <f>'Exhibit A'!V268</f>
        <v/>
      </c>
      <c r="U273" s="576">
        <f>IF(C274="","",IF(F274=1,"ADP Essential Payroll",IF(N274="Yes","ADP HR Pro",IF(M274="Yes","ADP Complete Payroll and HR Plus",IF(L274="Yes","ADP Enhanced Payroll",IF(K274="Yes","ADP Essential Payroll","ADP Essential Payroll"))))))</f>
        <v/>
      </c>
    </row>
    <row r="274" ht="14.45" customHeight="1">
      <c r="B274" s="73">
        <f>B273+1</f>
        <v/>
      </c>
      <c r="C274" s="221">
        <f>IF('Multi Unit Grid'!C271="","",'Multi Unit Grid'!C271)</f>
        <v/>
      </c>
      <c r="D274" s="223" t="n"/>
      <c r="E274" s="222">
        <f>IFERROR(VLOOKUP(C274,'Multi Unit Grid'!C:D,2,FALSE),"")</f>
        <v/>
      </c>
      <c r="F274" s="75">
        <f>IFERROR(VLOOKUP(C274,'Multi Unit Grid'!C:E,3,FALSE),"")</f>
        <v/>
      </c>
      <c r="G274" s="353">
        <f>'Exhibit A'!Z269*(1-'Product Selections'!$G$13)</f>
        <v/>
      </c>
      <c r="H274" s="237">
        <f>IFERROR(VLOOKUP(C274,'Multi Unit Grid'!C:F,4,FALSE),"")</f>
        <v/>
      </c>
      <c r="I274" s="74">
        <f>IFERROR(VLOOKUP(C274,'Multi Unit Grid'!C:G,5,FALSE),"")</f>
        <v/>
      </c>
      <c r="K274" s="63">
        <f>IF(C274="","",IF($L$11="Management Services","",IF(H274&gt;0,"Yes",IF(L274="Yes","",IF(M274="Yes","","")))))</f>
        <v/>
      </c>
      <c r="L274" s="577" t="n"/>
      <c r="M274" s="577" t="n"/>
      <c r="N274" s="578" t="n"/>
      <c r="O274" s="578" t="n"/>
      <c r="P274" s="63" t="n"/>
      <c r="Q274" s="344" t="n"/>
      <c r="S274" s="579">
        <f>'Exhibit A'!V269</f>
        <v/>
      </c>
      <c r="U274" s="579">
        <f>IF(C275="","",IF(F275=1,"ADP Essential Payroll",IF(N275="Yes","ADP HR Pro",IF(M275="Yes","ADP Complete Payroll and HR Plus",IF(L275="Yes","ADP Enhanced Payroll",IF(K275="Yes","ADP Essential Payroll","ADP Essential Payroll"))))))</f>
        <v/>
      </c>
    </row>
    <row r="275" ht="14.45" customHeight="1">
      <c r="B275" s="249">
        <f>B274+1</f>
        <v/>
      </c>
      <c r="C275" s="250">
        <f>IF('Multi Unit Grid'!C272="","",'Multi Unit Grid'!C272)</f>
        <v/>
      </c>
      <c r="D275" s="251" t="n"/>
      <c r="E275" s="252">
        <f>IFERROR(VLOOKUP(C275,'Multi Unit Grid'!C:D,2,FALSE),"")</f>
        <v/>
      </c>
      <c r="F275" s="253">
        <f>IFERROR(VLOOKUP(C275,'Multi Unit Grid'!C:E,3,FALSE),"")</f>
        <v/>
      </c>
      <c r="G275" s="352">
        <f>'Exhibit A'!Z270*(1-'Product Selections'!$G$13)</f>
        <v/>
      </c>
      <c r="H275" s="317">
        <f>IFERROR(VLOOKUP(C275,'Multi Unit Grid'!C:F,4,FALSE),"")</f>
        <v/>
      </c>
      <c r="I275" s="255">
        <f>IFERROR(VLOOKUP(C275,'Multi Unit Grid'!C:G,5,FALSE),"")</f>
        <v/>
      </c>
      <c r="K275" s="256">
        <f>IF(C275="","",IF($L$11="Management Services","",IF(H275&gt;0,"Yes",IF(L275="Yes","",IF(M275="Yes","","")))))</f>
        <v/>
      </c>
      <c r="L275" s="580" t="n"/>
      <c r="M275" s="580" t="n"/>
      <c r="N275" s="581" t="n"/>
      <c r="O275" s="581" t="n"/>
      <c r="P275" s="256" t="n"/>
      <c r="Q275" s="345" t="n"/>
      <c r="S275" s="579">
        <f>'Exhibit A'!V270</f>
        <v/>
      </c>
      <c r="U275" s="576">
        <f>IF(C276="","",IF(F276=1,"ADP Essential Payroll",IF(N276="Yes","ADP HR Pro",IF(M276="Yes","ADP Complete Payroll and HR Plus",IF(L276="Yes","ADP Enhanced Payroll",IF(K276="Yes","ADP Essential Payroll","ADP Essential Payroll"))))))</f>
        <v/>
      </c>
    </row>
    <row r="276" ht="14.45" customHeight="1">
      <c r="B276" s="73">
        <f>B275+1</f>
        <v/>
      </c>
      <c r="C276" s="221">
        <f>IF('Multi Unit Grid'!C273="","",'Multi Unit Grid'!C273)</f>
        <v/>
      </c>
      <c r="D276" s="223" t="n"/>
      <c r="E276" s="222">
        <f>IFERROR(VLOOKUP(C276,'Multi Unit Grid'!C:D,2,FALSE),"")</f>
        <v/>
      </c>
      <c r="F276" s="75">
        <f>IFERROR(VLOOKUP(C276,'Multi Unit Grid'!C:E,3,FALSE),"")</f>
        <v/>
      </c>
      <c r="G276" s="353">
        <f>'Exhibit A'!Z271*(1-'Product Selections'!$G$13)</f>
        <v/>
      </c>
      <c r="H276" s="237">
        <f>IFERROR(VLOOKUP(C276,'Multi Unit Grid'!C:F,4,FALSE),"")</f>
        <v/>
      </c>
      <c r="I276" s="74">
        <f>IFERROR(VLOOKUP(C276,'Multi Unit Grid'!C:G,5,FALSE),"")</f>
        <v/>
      </c>
      <c r="K276" s="63">
        <f>IF(C276="","",IF($L$11="Management Services","",IF(H276&gt;0,"Yes",IF(L276="Yes","",IF(M276="Yes","","")))))</f>
        <v/>
      </c>
      <c r="L276" s="577" t="n"/>
      <c r="M276" s="577" t="n"/>
      <c r="N276" s="578" t="n"/>
      <c r="O276" s="578" t="n"/>
      <c r="P276" s="63" t="n"/>
      <c r="Q276" s="344" t="n"/>
      <c r="S276" s="579">
        <f>'Exhibit A'!V271</f>
        <v/>
      </c>
      <c r="U276" s="579">
        <f>IF(C277="","",IF(F277=1,"ADP Essential Payroll",IF(N277="Yes","ADP HR Pro",IF(M277="Yes","ADP Complete Payroll and HR Plus",IF(L277="Yes","ADP Enhanced Payroll",IF(K277="Yes","ADP Essential Payroll","ADP Essential Payroll"))))))</f>
        <v/>
      </c>
    </row>
    <row r="277" ht="14.45" customHeight="1">
      <c r="B277" s="249">
        <f>B276+1</f>
        <v/>
      </c>
      <c r="C277" s="250">
        <f>IF('Multi Unit Grid'!C274="","",'Multi Unit Grid'!C274)</f>
        <v/>
      </c>
      <c r="D277" s="251" t="n"/>
      <c r="E277" s="252">
        <f>IFERROR(VLOOKUP(C277,'Multi Unit Grid'!C:D,2,FALSE),"")</f>
        <v/>
      </c>
      <c r="F277" s="253">
        <f>IFERROR(VLOOKUP(C277,'Multi Unit Grid'!C:E,3,FALSE),"")</f>
        <v/>
      </c>
      <c r="G277" s="352">
        <f>'Exhibit A'!Z272*(1-'Product Selections'!$G$13)</f>
        <v/>
      </c>
      <c r="H277" s="317">
        <f>IFERROR(VLOOKUP(C277,'Multi Unit Grid'!C:F,4,FALSE),"")</f>
        <v/>
      </c>
      <c r="I277" s="255">
        <f>IFERROR(VLOOKUP(C277,'Multi Unit Grid'!C:G,5,FALSE),"")</f>
        <v/>
      </c>
      <c r="K277" s="256">
        <f>IF(C277="","",IF($L$11="Management Services","",IF(H277&gt;0,"Yes",IF(L277="Yes","",IF(M277="Yes","","")))))</f>
        <v/>
      </c>
      <c r="L277" s="580" t="n"/>
      <c r="M277" s="580" t="n"/>
      <c r="N277" s="581" t="n"/>
      <c r="O277" s="581" t="n"/>
      <c r="P277" s="256" t="n"/>
      <c r="Q277" s="345" t="n"/>
      <c r="S277" s="579">
        <f>'Exhibit A'!V272</f>
        <v/>
      </c>
      <c r="U277" s="576">
        <f>IF(C278="","",IF(F278=1,"ADP Essential Payroll",IF(N278="Yes","ADP HR Pro",IF(M278="Yes","ADP Complete Payroll and HR Plus",IF(L278="Yes","ADP Enhanced Payroll",IF(K278="Yes","ADP Essential Payroll","ADP Essential Payroll"))))))</f>
        <v/>
      </c>
    </row>
    <row r="278" ht="14.45" customHeight="1">
      <c r="B278" s="73">
        <f>B277+1</f>
        <v/>
      </c>
      <c r="C278" s="221">
        <f>IF('Multi Unit Grid'!C275="","",'Multi Unit Grid'!C275)</f>
        <v/>
      </c>
      <c r="D278" s="223" t="n"/>
      <c r="E278" s="222">
        <f>IFERROR(VLOOKUP(C278,'Multi Unit Grid'!C:D,2,FALSE),"")</f>
        <v/>
      </c>
      <c r="F278" s="75">
        <f>IFERROR(VLOOKUP(C278,'Multi Unit Grid'!C:E,3,FALSE),"")</f>
        <v/>
      </c>
      <c r="G278" s="353">
        <f>'Exhibit A'!Z273*(1-'Product Selections'!$G$13)</f>
        <v/>
      </c>
      <c r="H278" s="237">
        <f>IFERROR(VLOOKUP(C278,'Multi Unit Grid'!C:F,4,FALSE),"")</f>
        <v/>
      </c>
      <c r="I278" s="74">
        <f>IFERROR(VLOOKUP(C278,'Multi Unit Grid'!C:G,5,FALSE),"")</f>
        <v/>
      </c>
      <c r="K278" s="63">
        <f>IF(C278="","",IF($L$11="Management Services","",IF(H278&gt;0,"Yes",IF(L278="Yes","",IF(M278="Yes","","")))))</f>
        <v/>
      </c>
      <c r="L278" s="577" t="n"/>
      <c r="M278" s="577" t="n"/>
      <c r="N278" s="578" t="n"/>
      <c r="O278" s="578" t="n"/>
      <c r="P278" s="63" t="n"/>
      <c r="Q278" s="344" t="n"/>
      <c r="S278" s="579">
        <f>'Exhibit A'!V273</f>
        <v/>
      </c>
      <c r="U278" s="579">
        <f>IF(C279="","",IF(F279=1,"ADP Essential Payroll",IF(N279="Yes","ADP HR Pro",IF(M279="Yes","ADP Complete Payroll and HR Plus",IF(L279="Yes","ADP Enhanced Payroll",IF(K279="Yes","ADP Essential Payroll","ADP Essential Payroll"))))))</f>
        <v/>
      </c>
    </row>
    <row r="279" ht="14.45" customHeight="1">
      <c r="B279" s="249">
        <f>B278+1</f>
        <v/>
      </c>
      <c r="C279" s="250">
        <f>IF('Multi Unit Grid'!C276="","",'Multi Unit Grid'!C276)</f>
        <v/>
      </c>
      <c r="D279" s="251" t="n"/>
      <c r="E279" s="252">
        <f>IFERROR(VLOOKUP(C279,'Multi Unit Grid'!C:D,2,FALSE),"")</f>
        <v/>
      </c>
      <c r="F279" s="253">
        <f>IFERROR(VLOOKUP(C279,'Multi Unit Grid'!C:E,3,FALSE),"")</f>
        <v/>
      </c>
      <c r="G279" s="352">
        <f>'Exhibit A'!Z274*(1-'Product Selections'!$G$13)</f>
        <v/>
      </c>
      <c r="H279" s="317">
        <f>IFERROR(VLOOKUP(C279,'Multi Unit Grid'!C:F,4,FALSE),"")</f>
        <v/>
      </c>
      <c r="I279" s="255">
        <f>IFERROR(VLOOKUP(C279,'Multi Unit Grid'!C:G,5,FALSE),"")</f>
        <v/>
      </c>
      <c r="K279" s="256">
        <f>IF(C279="","",IF($L$11="Management Services","",IF(H279&gt;0,"Yes",IF(L279="Yes","",IF(M279="Yes","","")))))</f>
        <v/>
      </c>
      <c r="L279" s="580" t="n"/>
      <c r="M279" s="580" t="n"/>
      <c r="N279" s="581" t="n"/>
      <c r="O279" s="581" t="n"/>
      <c r="P279" s="256" t="n"/>
      <c r="Q279" s="345" t="n"/>
      <c r="S279" s="579">
        <f>'Exhibit A'!V274</f>
        <v/>
      </c>
      <c r="U279" s="576">
        <f>IF(C280="","",IF(F280=1,"ADP Essential Payroll",IF(N280="Yes","ADP HR Pro",IF(M280="Yes","ADP Complete Payroll and HR Plus",IF(L280="Yes","ADP Enhanced Payroll",IF(K280="Yes","ADP Essential Payroll","ADP Essential Payroll"))))))</f>
        <v/>
      </c>
    </row>
    <row r="280" ht="14.45" customHeight="1">
      <c r="B280" s="73">
        <f>B279+1</f>
        <v/>
      </c>
      <c r="C280" s="221">
        <f>IF('Multi Unit Grid'!C277="","",'Multi Unit Grid'!C277)</f>
        <v/>
      </c>
      <c r="D280" s="223" t="n"/>
      <c r="E280" s="222">
        <f>IFERROR(VLOOKUP(C280,'Multi Unit Grid'!C:D,2,FALSE),"")</f>
        <v/>
      </c>
      <c r="F280" s="75">
        <f>IFERROR(VLOOKUP(C280,'Multi Unit Grid'!C:E,3,FALSE),"")</f>
        <v/>
      </c>
      <c r="G280" s="353">
        <f>'Exhibit A'!Z275*(1-'Product Selections'!$G$13)</f>
        <v/>
      </c>
      <c r="H280" s="237">
        <f>IFERROR(VLOOKUP(C280,'Multi Unit Grid'!C:F,4,FALSE),"")</f>
        <v/>
      </c>
      <c r="I280" s="74">
        <f>IFERROR(VLOOKUP(C280,'Multi Unit Grid'!C:G,5,FALSE),"")</f>
        <v/>
      </c>
      <c r="K280" s="63">
        <f>IF(C280="","",IF($L$11="Management Services","",IF(H280&gt;0,"Yes",IF(L280="Yes","",IF(M280="Yes","","")))))</f>
        <v/>
      </c>
      <c r="L280" s="577" t="n"/>
      <c r="M280" s="577" t="n"/>
      <c r="N280" s="578" t="n"/>
      <c r="O280" s="578" t="n"/>
      <c r="P280" s="63" t="n"/>
      <c r="Q280" s="344" t="n"/>
      <c r="S280" s="579">
        <f>'Exhibit A'!V275</f>
        <v/>
      </c>
      <c r="U280" s="579">
        <f>IF(C281="","",IF(F281=1,"ADP Essential Payroll",IF(N281="Yes","ADP HR Pro",IF(M281="Yes","ADP Complete Payroll and HR Plus",IF(L281="Yes","ADP Enhanced Payroll",IF(K281="Yes","ADP Essential Payroll","ADP Essential Payroll"))))))</f>
        <v/>
      </c>
    </row>
    <row r="281" ht="14.45" customHeight="1">
      <c r="B281" s="249">
        <f>B280+1</f>
        <v/>
      </c>
      <c r="C281" s="250">
        <f>IF('Multi Unit Grid'!C278="","",'Multi Unit Grid'!C278)</f>
        <v/>
      </c>
      <c r="D281" s="251" t="n"/>
      <c r="E281" s="252">
        <f>IFERROR(VLOOKUP(C281,'Multi Unit Grid'!C:D,2,FALSE),"")</f>
        <v/>
      </c>
      <c r="F281" s="253">
        <f>IFERROR(VLOOKUP(C281,'Multi Unit Grid'!C:E,3,FALSE),"")</f>
        <v/>
      </c>
      <c r="G281" s="352">
        <f>'Exhibit A'!Z276*(1-'Product Selections'!$G$13)</f>
        <v/>
      </c>
      <c r="H281" s="317">
        <f>IFERROR(VLOOKUP(C281,'Multi Unit Grid'!C:F,4,FALSE),"")</f>
        <v/>
      </c>
      <c r="I281" s="255">
        <f>IFERROR(VLOOKUP(C281,'Multi Unit Grid'!C:G,5,FALSE),"")</f>
        <v/>
      </c>
      <c r="K281" s="256">
        <f>IF(C281="","",IF($L$11="Management Services","",IF(H281&gt;0,"Yes",IF(L281="Yes","",IF(M281="Yes","","")))))</f>
        <v/>
      </c>
      <c r="L281" s="580" t="n"/>
      <c r="M281" s="580" t="n"/>
      <c r="N281" s="581" t="n"/>
      <c r="O281" s="581" t="n"/>
      <c r="P281" s="256" t="n"/>
      <c r="Q281" s="345" t="n"/>
      <c r="S281" s="579">
        <f>'Exhibit A'!V276</f>
        <v/>
      </c>
      <c r="U281" s="576">
        <f>IF(C282="","",IF(F282=1,"ADP Essential Payroll",IF(N282="Yes","ADP HR Pro",IF(M282="Yes","ADP Complete Payroll and HR Plus",IF(L282="Yes","ADP Enhanced Payroll",IF(K282="Yes","ADP Essential Payroll","ADP Essential Payroll"))))))</f>
        <v/>
      </c>
    </row>
    <row r="282" ht="14.45" customHeight="1">
      <c r="B282" s="73">
        <f>B281+1</f>
        <v/>
      </c>
      <c r="C282" s="221">
        <f>IF('Multi Unit Grid'!C279="","",'Multi Unit Grid'!C279)</f>
        <v/>
      </c>
      <c r="D282" s="223" t="n"/>
      <c r="E282" s="222">
        <f>IFERROR(VLOOKUP(C282,'Multi Unit Grid'!C:D,2,FALSE),"")</f>
        <v/>
      </c>
      <c r="F282" s="75">
        <f>IFERROR(VLOOKUP(C282,'Multi Unit Grid'!C:E,3,FALSE),"")</f>
        <v/>
      </c>
      <c r="G282" s="353">
        <f>'Exhibit A'!Z277*(1-'Product Selections'!$G$13)</f>
        <v/>
      </c>
      <c r="H282" s="237">
        <f>IFERROR(VLOOKUP(C282,'Multi Unit Grid'!C:F,4,FALSE),"")</f>
        <v/>
      </c>
      <c r="I282" s="74">
        <f>IFERROR(VLOOKUP(C282,'Multi Unit Grid'!C:G,5,FALSE),"")</f>
        <v/>
      </c>
      <c r="K282" s="63">
        <f>IF(C282="","",IF($L$11="Management Services","",IF(H282&gt;0,"Yes",IF(L282="Yes","",IF(M282="Yes","","")))))</f>
        <v/>
      </c>
      <c r="L282" s="577" t="n"/>
      <c r="M282" s="577" t="n"/>
      <c r="N282" s="578" t="n"/>
      <c r="O282" s="578" t="n"/>
      <c r="P282" s="63" t="n"/>
      <c r="Q282" s="344" t="n"/>
      <c r="S282" s="579">
        <f>'Exhibit A'!V277</f>
        <v/>
      </c>
      <c r="U282" s="579">
        <f>IF(C283="","",IF(F283=1,"ADP Essential Payroll",IF(N283="Yes","ADP HR Pro",IF(M283="Yes","ADP Complete Payroll and HR Plus",IF(L283="Yes","ADP Enhanced Payroll",IF(K283="Yes","ADP Essential Payroll","ADP Essential Payroll"))))))</f>
        <v/>
      </c>
    </row>
    <row r="283" ht="14.45" customHeight="1">
      <c r="B283" s="249">
        <f>B282+1</f>
        <v/>
      </c>
      <c r="C283" s="250">
        <f>IF('Multi Unit Grid'!C280="","",'Multi Unit Grid'!C280)</f>
        <v/>
      </c>
      <c r="D283" s="251" t="n"/>
      <c r="E283" s="252">
        <f>IFERROR(VLOOKUP(C283,'Multi Unit Grid'!C:D,2,FALSE),"")</f>
        <v/>
      </c>
      <c r="F283" s="253">
        <f>IFERROR(VLOOKUP(C283,'Multi Unit Grid'!C:E,3,FALSE),"")</f>
        <v/>
      </c>
      <c r="G283" s="352">
        <f>'Exhibit A'!Z278*(1-'Product Selections'!$G$13)</f>
        <v/>
      </c>
      <c r="H283" s="317">
        <f>IFERROR(VLOOKUP(C283,'Multi Unit Grid'!C:F,4,FALSE),"")</f>
        <v/>
      </c>
      <c r="I283" s="255">
        <f>IFERROR(VLOOKUP(C283,'Multi Unit Grid'!C:G,5,FALSE),"")</f>
        <v/>
      </c>
      <c r="K283" s="256">
        <f>IF(C283="","",IF($L$11="Management Services","",IF(H283&gt;0,"Yes",IF(L283="Yes","",IF(M283="Yes","","")))))</f>
        <v/>
      </c>
      <c r="L283" s="580" t="n"/>
      <c r="M283" s="580" t="n"/>
      <c r="N283" s="581" t="n"/>
      <c r="O283" s="581" t="n"/>
      <c r="P283" s="256" t="n"/>
      <c r="Q283" s="345" t="n"/>
      <c r="S283" s="579">
        <f>'Exhibit A'!V278</f>
        <v/>
      </c>
      <c r="U283" s="576">
        <f>IF(C284="","",IF(F284=1,"ADP Essential Payroll",IF(N284="Yes","ADP HR Pro",IF(M284="Yes","ADP Complete Payroll and HR Plus",IF(L284="Yes","ADP Enhanced Payroll",IF(K284="Yes","ADP Essential Payroll","ADP Essential Payroll"))))))</f>
        <v/>
      </c>
    </row>
    <row r="284" ht="14.45" customHeight="1">
      <c r="B284" s="73">
        <f>B283+1</f>
        <v/>
      </c>
      <c r="C284" s="221">
        <f>IF('Multi Unit Grid'!C281="","",'Multi Unit Grid'!C281)</f>
        <v/>
      </c>
      <c r="D284" s="223" t="n"/>
      <c r="E284" s="222">
        <f>IFERROR(VLOOKUP(C284,'Multi Unit Grid'!C:D,2,FALSE),"")</f>
        <v/>
      </c>
      <c r="F284" s="75">
        <f>IFERROR(VLOOKUP(C284,'Multi Unit Grid'!C:E,3,FALSE),"")</f>
        <v/>
      </c>
      <c r="G284" s="353">
        <f>'Exhibit A'!Z279*(1-'Product Selections'!$G$13)</f>
        <v/>
      </c>
      <c r="H284" s="237">
        <f>IFERROR(VLOOKUP(C284,'Multi Unit Grid'!C:F,4,FALSE),"")</f>
        <v/>
      </c>
      <c r="I284" s="74">
        <f>IFERROR(VLOOKUP(C284,'Multi Unit Grid'!C:G,5,FALSE),"")</f>
        <v/>
      </c>
      <c r="K284" s="63">
        <f>IF(C284="","",IF($L$11="Management Services","",IF(H284&gt;0,"Yes",IF(L284="Yes","",IF(M284="Yes","","")))))</f>
        <v/>
      </c>
      <c r="L284" s="577" t="n"/>
      <c r="M284" s="577" t="n"/>
      <c r="N284" s="578" t="n"/>
      <c r="O284" s="578" t="n"/>
      <c r="P284" s="63" t="n"/>
      <c r="Q284" s="344" t="n"/>
      <c r="S284" s="579">
        <f>'Exhibit A'!V279</f>
        <v/>
      </c>
      <c r="U284" s="579">
        <f>IF(C285="","",IF(F285=1,"ADP Essential Payroll",IF(N285="Yes","ADP HR Pro",IF(M285="Yes","ADP Complete Payroll and HR Plus",IF(L285="Yes","ADP Enhanced Payroll",IF(K285="Yes","ADP Essential Payroll","ADP Essential Payroll"))))))</f>
        <v/>
      </c>
    </row>
    <row r="285" ht="14.45" customHeight="1">
      <c r="B285" s="249">
        <f>B284+1</f>
        <v/>
      </c>
      <c r="C285" s="250">
        <f>IF('Multi Unit Grid'!C282="","",'Multi Unit Grid'!C282)</f>
        <v/>
      </c>
      <c r="D285" s="251" t="n"/>
      <c r="E285" s="252">
        <f>IFERROR(VLOOKUP(C285,'Multi Unit Grid'!C:D,2,FALSE),"")</f>
        <v/>
      </c>
      <c r="F285" s="253">
        <f>IFERROR(VLOOKUP(C285,'Multi Unit Grid'!C:E,3,FALSE),"")</f>
        <v/>
      </c>
      <c r="G285" s="352">
        <f>'Exhibit A'!Z280*(1-'Product Selections'!$G$13)</f>
        <v/>
      </c>
      <c r="H285" s="317">
        <f>IFERROR(VLOOKUP(C285,'Multi Unit Grid'!C:F,4,FALSE),"")</f>
        <v/>
      </c>
      <c r="I285" s="255">
        <f>IFERROR(VLOOKUP(C285,'Multi Unit Grid'!C:G,5,FALSE),"")</f>
        <v/>
      </c>
      <c r="K285" s="256">
        <f>IF(C285="","",IF($L$11="Management Services","",IF(H285&gt;0,"Yes",IF(L285="Yes","",IF(M285="Yes","","")))))</f>
        <v/>
      </c>
      <c r="L285" s="580" t="n"/>
      <c r="M285" s="580" t="n"/>
      <c r="N285" s="581" t="n"/>
      <c r="O285" s="581" t="n"/>
      <c r="P285" s="256" t="n"/>
      <c r="Q285" s="345" t="n"/>
      <c r="S285" s="579">
        <f>'Exhibit A'!V280</f>
        <v/>
      </c>
      <c r="U285" s="576">
        <f>IF(C286="","",IF(F286=1,"ADP Essential Payroll",IF(N286="Yes","ADP HR Pro",IF(M286="Yes","ADP Complete Payroll and HR Plus",IF(L286="Yes","ADP Enhanced Payroll",IF(K286="Yes","ADP Essential Payroll","ADP Essential Payroll"))))))</f>
        <v/>
      </c>
    </row>
    <row r="286" ht="14.45" customHeight="1">
      <c r="B286" s="73">
        <f>B285+1</f>
        <v/>
      </c>
      <c r="C286" s="221">
        <f>IF('Multi Unit Grid'!C283="","",'Multi Unit Grid'!C283)</f>
        <v/>
      </c>
      <c r="D286" s="223" t="n"/>
      <c r="E286" s="222">
        <f>IFERROR(VLOOKUP(C286,'Multi Unit Grid'!C:D,2,FALSE),"")</f>
        <v/>
      </c>
      <c r="F286" s="75">
        <f>IFERROR(VLOOKUP(C286,'Multi Unit Grid'!C:E,3,FALSE),"")</f>
        <v/>
      </c>
      <c r="G286" s="353">
        <f>'Exhibit A'!Z281*(1-'Product Selections'!$G$13)</f>
        <v/>
      </c>
      <c r="H286" s="237">
        <f>IFERROR(VLOOKUP(C286,'Multi Unit Grid'!C:F,4,FALSE),"")</f>
        <v/>
      </c>
      <c r="I286" s="74">
        <f>IFERROR(VLOOKUP(C286,'Multi Unit Grid'!C:G,5,FALSE),"")</f>
        <v/>
      </c>
      <c r="K286" s="63">
        <f>IF(C286="","",IF($L$11="Management Services","",IF(H286&gt;0,"Yes",IF(L286="Yes","",IF(M286="Yes","","")))))</f>
        <v/>
      </c>
      <c r="L286" s="577" t="n"/>
      <c r="M286" s="577" t="n"/>
      <c r="N286" s="578" t="n"/>
      <c r="O286" s="578" t="n"/>
      <c r="P286" s="63" t="n"/>
      <c r="Q286" s="344" t="n"/>
      <c r="S286" s="579">
        <f>'Exhibit A'!V281</f>
        <v/>
      </c>
      <c r="U286" s="579">
        <f>IF(C287="","",IF(F287=1,"ADP Essential Payroll",IF(N287="Yes","ADP HR Pro",IF(M287="Yes","ADP Complete Payroll and HR Plus",IF(L287="Yes","ADP Enhanced Payroll",IF(K287="Yes","ADP Essential Payroll","ADP Essential Payroll"))))))</f>
        <v/>
      </c>
    </row>
    <row r="287" ht="14.45" customHeight="1">
      <c r="B287" s="249">
        <f>B286+1</f>
        <v/>
      </c>
      <c r="C287" s="250">
        <f>IF('Multi Unit Grid'!C284="","",'Multi Unit Grid'!C284)</f>
        <v/>
      </c>
      <c r="D287" s="251" t="n"/>
      <c r="E287" s="252">
        <f>IFERROR(VLOOKUP(C287,'Multi Unit Grid'!C:D,2,FALSE),"")</f>
        <v/>
      </c>
      <c r="F287" s="253">
        <f>IFERROR(VLOOKUP(C287,'Multi Unit Grid'!C:E,3,FALSE),"")</f>
        <v/>
      </c>
      <c r="G287" s="352">
        <f>'Exhibit A'!Z282*(1-'Product Selections'!$G$13)</f>
        <v/>
      </c>
      <c r="H287" s="317">
        <f>IFERROR(VLOOKUP(C287,'Multi Unit Grid'!C:F,4,FALSE),"")</f>
        <v/>
      </c>
      <c r="I287" s="255">
        <f>IFERROR(VLOOKUP(C287,'Multi Unit Grid'!C:G,5,FALSE),"")</f>
        <v/>
      </c>
      <c r="K287" s="256">
        <f>IF(C287="","",IF($L$11="Management Services","",IF(H287&gt;0,"Yes",IF(L287="Yes","",IF(M287="Yes","","")))))</f>
        <v/>
      </c>
      <c r="L287" s="580" t="n"/>
      <c r="M287" s="580" t="n"/>
      <c r="N287" s="581" t="n"/>
      <c r="O287" s="581" t="n"/>
      <c r="P287" s="256" t="n"/>
      <c r="Q287" s="345" t="n"/>
      <c r="S287" s="579">
        <f>'Exhibit A'!V282</f>
        <v/>
      </c>
      <c r="U287" s="576">
        <f>IF(C288="","",IF(F288=1,"ADP Essential Payroll",IF(N288="Yes","ADP HR Pro",IF(M288="Yes","ADP Complete Payroll and HR Plus",IF(L288="Yes","ADP Enhanced Payroll",IF(K288="Yes","ADP Essential Payroll","ADP Essential Payroll"))))))</f>
        <v/>
      </c>
    </row>
    <row r="288" ht="14.45" customHeight="1">
      <c r="B288" s="73">
        <f>B287+1</f>
        <v/>
      </c>
      <c r="C288" s="221">
        <f>IF('Multi Unit Grid'!C285="","",'Multi Unit Grid'!C285)</f>
        <v/>
      </c>
      <c r="D288" s="223" t="n"/>
      <c r="E288" s="222">
        <f>IFERROR(VLOOKUP(C288,'Multi Unit Grid'!C:D,2,FALSE),"")</f>
        <v/>
      </c>
      <c r="F288" s="75">
        <f>IFERROR(VLOOKUP(C288,'Multi Unit Grid'!C:E,3,FALSE),"")</f>
        <v/>
      </c>
      <c r="G288" s="353">
        <f>'Exhibit A'!Z283*(1-'Product Selections'!$G$13)</f>
        <v/>
      </c>
      <c r="H288" s="237">
        <f>IFERROR(VLOOKUP(C288,'Multi Unit Grid'!C:F,4,FALSE),"")</f>
        <v/>
      </c>
      <c r="I288" s="74">
        <f>IFERROR(VLOOKUP(C288,'Multi Unit Grid'!C:G,5,FALSE),"")</f>
        <v/>
      </c>
      <c r="K288" s="63">
        <f>IF(C288="","",IF($L$11="Management Services","",IF(H288&gt;0,"Yes",IF(L288="Yes","",IF(M288="Yes","","")))))</f>
        <v/>
      </c>
      <c r="L288" s="577" t="n"/>
      <c r="M288" s="577" t="n"/>
      <c r="N288" s="578" t="n"/>
      <c r="O288" s="578" t="n"/>
      <c r="P288" s="63" t="n"/>
      <c r="Q288" s="344" t="n"/>
      <c r="S288" s="579">
        <f>'Exhibit A'!V283</f>
        <v/>
      </c>
      <c r="U288" s="579">
        <f>IF(C289="","",IF(F289=1,"ADP Essential Payroll",IF(N289="Yes","ADP HR Pro",IF(M289="Yes","ADP Complete Payroll and HR Plus",IF(L289="Yes","ADP Enhanced Payroll",IF(K289="Yes","ADP Essential Payroll","ADP Essential Payroll"))))))</f>
        <v/>
      </c>
    </row>
    <row r="289" ht="14.45" customHeight="1">
      <c r="B289" s="249">
        <f>B288+1</f>
        <v/>
      </c>
      <c r="C289" s="250">
        <f>IF('Multi Unit Grid'!C286="","",'Multi Unit Grid'!C286)</f>
        <v/>
      </c>
      <c r="D289" s="251" t="n"/>
      <c r="E289" s="252">
        <f>IFERROR(VLOOKUP(C289,'Multi Unit Grid'!C:D,2,FALSE),"")</f>
        <v/>
      </c>
      <c r="F289" s="253">
        <f>IFERROR(VLOOKUP(C289,'Multi Unit Grid'!C:E,3,FALSE),"")</f>
        <v/>
      </c>
      <c r="G289" s="352">
        <f>'Exhibit A'!Z284*(1-'Product Selections'!$G$13)</f>
        <v/>
      </c>
      <c r="H289" s="317">
        <f>IFERROR(VLOOKUP(C289,'Multi Unit Grid'!C:F,4,FALSE),"")</f>
        <v/>
      </c>
      <c r="I289" s="255">
        <f>IFERROR(VLOOKUP(C289,'Multi Unit Grid'!C:G,5,FALSE),"")</f>
        <v/>
      </c>
      <c r="K289" s="256">
        <f>IF(C289="","",IF($L$11="Management Services","",IF(H289&gt;0,"Yes",IF(L289="Yes","",IF(M289="Yes","","")))))</f>
        <v/>
      </c>
      <c r="L289" s="580" t="n"/>
      <c r="M289" s="580" t="n"/>
      <c r="N289" s="581" t="n"/>
      <c r="O289" s="581" t="n"/>
      <c r="P289" s="256" t="n"/>
      <c r="Q289" s="345" t="n"/>
      <c r="S289" s="579">
        <f>'Exhibit A'!V284</f>
        <v/>
      </c>
      <c r="U289" s="576">
        <f>IF(C290="","",IF(F290=1,"ADP Essential Payroll",IF(N290="Yes","ADP HR Pro",IF(M290="Yes","ADP Complete Payroll and HR Plus",IF(L290="Yes","ADP Enhanced Payroll",IF(K290="Yes","ADP Essential Payroll","ADP Essential Payroll"))))))</f>
        <v/>
      </c>
    </row>
    <row r="290" ht="14.45" customHeight="1">
      <c r="B290" s="73">
        <f>B289+1</f>
        <v/>
      </c>
      <c r="C290" s="221">
        <f>IF('Multi Unit Grid'!C287="","",'Multi Unit Grid'!C287)</f>
        <v/>
      </c>
      <c r="D290" s="223" t="n"/>
      <c r="E290" s="222">
        <f>IFERROR(VLOOKUP(C290,'Multi Unit Grid'!C:D,2,FALSE),"")</f>
        <v/>
      </c>
      <c r="F290" s="75">
        <f>IFERROR(VLOOKUP(C290,'Multi Unit Grid'!C:E,3,FALSE),"")</f>
        <v/>
      </c>
      <c r="G290" s="353">
        <f>'Exhibit A'!Z285*(1-'Product Selections'!$G$13)</f>
        <v/>
      </c>
      <c r="H290" s="237">
        <f>IFERROR(VLOOKUP(C290,'Multi Unit Grid'!C:F,4,FALSE),"")</f>
        <v/>
      </c>
      <c r="I290" s="74">
        <f>IFERROR(VLOOKUP(C290,'Multi Unit Grid'!C:G,5,FALSE),"")</f>
        <v/>
      </c>
      <c r="K290" s="63">
        <f>IF(C290="","",IF($L$11="Management Services","",IF(H290&gt;0,"Yes",IF(L290="Yes","",IF(M290="Yes","","")))))</f>
        <v/>
      </c>
      <c r="L290" s="577" t="n"/>
      <c r="M290" s="577" t="n"/>
      <c r="N290" s="578" t="n"/>
      <c r="O290" s="578" t="n"/>
      <c r="P290" s="63" t="n"/>
      <c r="Q290" s="344" t="n"/>
      <c r="S290" s="579">
        <f>'Exhibit A'!V285</f>
        <v/>
      </c>
      <c r="U290" s="579">
        <f>IF(C291="","",IF(F291=1,"ADP Essential Payroll",IF(N291="Yes","ADP HR Pro",IF(M291="Yes","ADP Complete Payroll and HR Plus",IF(L291="Yes","ADP Enhanced Payroll",IF(K291="Yes","ADP Essential Payroll","ADP Essential Payroll"))))))</f>
        <v/>
      </c>
    </row>
    <row r="291" ht="14.45" customHeight="1">
      <c r="B291" s="249">
        <f>B290+1</f>
        <v/>
      </c>
      <c r="C291" s="250">
        <f>IF('Multi Unit Grid'!C288="","",'Multi Unit Grid'!C288)</f>
        <v/>
      </c>
      <c r="D291" s="251" t="n"/>
      <c r="E291" s="252">
        <f>IFERROR(VLOOKUP(C291,'Multi Unit Grid'!C:D,2,FALSE),"")</f>
        <v/>
      </c>
      <c r="F291" s="253">
        <f>IFERROR(VLOOKUP(C291,'Multi Unit Grid'!C:E,3,FALSE),"")</f>
        <v/>
      </c>
      <c r="G291" s="352">
        <f>'Exhibit A'!Z286*(1-'Product Selections'!$G$13)</f>
        <v/>
      </c>
      <c r="H291" s="317">
        <f>IFERROR(VLOOKUP(C291,'Multi Unit Grid'!C:F,4,FALSE),"")</f>
        <v/>
      </c>
      <c r="I291" s="255">
        <f>IFERROR(VLOOKUP(C291,'Multi Unit Grid'!C:G,5,FALSE),"")</f>
        <v/>
      </c>
      <c r="K291" s="256">
        <f>IF(C291="","",IF($L$11="Management Services","",IF(H291&gt;0,"Yes",IF(L291="Yes","",IF(M291="Yes","","")))))</f>
        <v/>
      </c>
      <c r="L291" s="580" t="n"/>
      <c r="M291" s="580" t="n"/>
      <c r="N291" s="581" t="n"/>
      <c r="O291" s="581" t="n"/>
      <c r="P291" s="256" t="n"/>
      <c r="Q291" s="345" t="n"/>
      <c r="S291" s="579">
        <f>'Exhibit A'!V286</f>
        <v/>
      </c>
      <c r="U291" s="576">
        <f>IF(C292="","",IF(F292=1,"ADP Essential Payroll",IF(N292="Yes","ADP HR Pro",IF(M292="Yes","ADP Complete Payroll and HR Plus",IF(L292="Yes","ADP Enhanced Payroll",IF(K292="Yes","ADP Essential Payroll","ADP Essential Payroll"))))))</f>
        <v/>
      </c>
    </row>
    <row r="292" ht="14.45" customHeight="1">
      <c r="B292" s="73">
        <f>B291+1</f>
        <v/>
      </c>
      <c r="C292" s="221">
        <f>IF('Multi Unit Grid'!C289="","",'Multi Unit Grid'!C289)</f>
        <v/>
      </c>
      <c r="D292" s="223" t="n"/>
      <c r="E292" s="222">
        <f>IFERROR(VLOOKUP(C292,'Multi Unit Grid'!C:D,2,FALSE),"")</f>
        <v/>
      </c>
      <c r="F292" s="75">
        <f>IFERROR(VLOOKUP(C292,'Multi Unit Grid'!C:E,3,FALSE),"")</f>
        <v/>
      </c>
      <c r="G292" s="353">
        <f>'Exhibit A'!Z287*(1-'Product Selections'!$G$13)</f>
        <v/>
      </c>
      <c r="H292" s="237">
        <f>IFERROR(VLOOKUP(C292,'Multi Unit Grid'!C:F,4,FALSE),"")</f>
        <v/>
      </c>
      <c r="I292" s="74">
        <f>IFERROR(VLOOKUP(C292,'Multi Unit Grid'!C:G,5,FALSE),"")</f>
        <v/>
      </c>
      <c r="K292" s="63">
        <f>IF(C292="","",IF($L$11="Management Services","",IF(H292&gt;0,"Yes",IF(L292="Yes","",IF(M292="Yes","","")))))</f>
        <v/>
      </c>
      <c r="L292" s="577" t="n"/>
      <c r="M292" s="577" t="n"/>
      <c r="N292" s="578" t="n"/>
      <c r="O292" s="578" t="n"/>
      <c r="P292" s="63" t="n"/>
      <c r="Q292" s="344" t="n"/>
      <c r="S292" s="579">
        <f>'Exhibit A'!V287</f>
        <v/>
      </c>
      <c r="U292" s="579">
        <f>IF(C293="","",IF(F293=1,"ADP Essential Payroll",IF(N293="Yes","ADP HR Pro",IF(M293="Yes","ADP Complete Payroll and HR Plus",IF(L293="Yes","ADP Enhanced Payroll",IF(K293="Yes","ADP Essential Payroll","ADP Essential Payroll"))))))</f>
        <v/>
      </c>
    </row>
    <row r="293" ht="14.45" customHeight="1">
      <c r="B293" s="249">
        <f>B292+1</f>
        <v/>
      </c>
      <c r="C293" s="250">
        <f>IF('Multi Unit Grid'!C290="","",'Multi Unit Grid'!C290)</f>
        <v/>
      </c>
      <c r="D293" s="251" t="n"/>
      <c r="E293" s="252">
        <f>IFERROR(VLOOKUP(C293,'Multi Unit Grid'!C:D,2,FALSE),"")</f>
        <v/>
      </c>
      <c r="F293" s="253">
        <f>IFERROR(VLOOKUP(C293,'Multi Unit Grid'!C:E,3,FALSE),"")</f>
        <v/>
      </c>
      <c r="G293" s="352">
        <f>'Exhibit A'!Z288*(1-'Product Selections'!$G$13)</f>
        <v/>
      </c>
      <c r="H293" s="317">
        <f>IFERROR(VLOOKUP(C293,'Multi Unit Grid'!C:F,4,FALSE),"")</f>
        <v/>
      </c>
      <c r="I293" s="255">
        <f>IFERROR(VLOOKUP(C293,'Multi Unit Grid'!C:G,5,FALSE),"")</f>
        <v/>
      </c>
      <c r="K293" s="256">
        <f>IF(C293="","",IF($L$11="Management Services","",IF(H293&gt;0,"Yes",IF(L293="Yes","",IF(M293="Yes","","")))))</f>
        <v/>
      </c>
      <c r="L293" s="580" t="n"/>
      <c r="M293" s="580" t="n"/>
      <c r="N293" s="581" t="n"/>
      <c r="O293" s="581" t="n"/>
      <c r="P293" s="256" t="n"/>
      <c r="Q293" s="345" t="n"/>
      <c r="S293" s="579">
        <f>'Exhibit A'!V288</f>
        <v/>
      </c>
      <c r="U293" s="576">
        <f>IF(C294="","",IF(F294=1,"ADP Essential Payroll",IF(N294="Yes","ADP HR Pro",IF(M294="Yes","ADP Complete Payroll and HR Plus",IF(L294="Yes","ADP Enhanced Payroll",IF(K294="Yes","ADP Essential Payroll","ADP Essential Payroll"))))))</f>
        <v/>
      </c>
    </row>
    <row r="294" ht="14.45" customHeight="1">
      <c r="B294" s="73">
        <f>B293+1</f>
        <v/>
      </c>
      <c r="C294" s="221">
        <f>IF('Multi Unit Grid'!C291="","",'Multi Unit Grid'!C291)</f>
        <v/>
      </c>
      <c r="D294" s="223" t="n"/>
      <c r="E294" s="222">
        <f>IFERROR(VLOOKUP(C294,'Multi Unit Grid'!C:D,2,FALSE),"")</f>
        <v/>
      </c>
      <c r="F294" s="75">
        <f>IFERROR(VLOOKUP(C294,'Multi Unit Grid'!C:E,3,FALSE),"")</f>
        <v/>
      </c>
      <c r="G294" s="353">
        <f>'Exhibit A'!Z289*(1-'Product Selections'!$G$13)</f>
        <v/>
      </c>
      <c r="H294" s="237">
        <f>IFERROR(VLOOKUP(C294,'Multi Unit Grid'!C:F,4,FALSE),"")</f>
        <v/>
      </c>
      <c r="I294" s="74">
        <f>IFERROR(VLOOKUP(C294,'Multi Unit Grid'!C:G,5,FALSE),"")</f>
        <v/>
      </c>
      <c r="K294" s="63">
        <f>IF(C294="","",IF($L$11="Management Services","",IF(H294&gt;0,"Yes",IF(L294="Yes","",IF(M294="Yes","","")))))</f>
        <v/>
      </c>
      <c r="L294" s="577" t="n"/>
      <c r="M294" s="577" t="n"/>
      <c r="N294" s="578" t="n"/>
      <c r="O294" s="578" t="n"/>
      <c r="P294" s="63" t="n"/>
      <c r="Q294" s="344" t="n"/>
      <c r="S294" s="579">
        <f>'Exhibit A'!V289</f>
        <v/>
      </c>
      <c r="U294" s="579">
        <f>IF(C295="","",IF(F295=1,"ADP Essential Payroll",IF(N295="Yes","ADP HR Pro",IF(M295="Yes","ADP Complete Payroll and HR Plus",IF(L295="Yes","ADP Enhanced Payroll",IF(K295="Yes","ADP Essential Payroll","ADP Essential Payroll"))))))</f>
        <v/>
      </c>
    </row>
    <row r="295" ht="14.45" customHeight="1">
      <c r="B295" s="249">
        <f>B294+1</f>
        <v/>
      </c>
      <c r="C295" s="250">
        <f>IF('Multi Unit Grid'!C292="","",'Multi Unit Grid'!C292)</f>
        <v/>
      </c>
      <c r="D295" s="251" t="n"/>
      <c r="E295" s="252">
        <f>IFERROR(VLOOKUP(C295,'Multi Unit Grid'!C:D,2,FALSE),"")</f>
        <v/>
      </c>
      <c r="F295" s="253">
        <f>IFERROR(VLOOKUP(C295,'Multi Unit Grid'!C:E,3,FALSE),"")</f>
        <v/>
      </c>
      <c r="G295" s="352">
        <f>'Exhibit A'!Z290*(1-'Product Selections'!$G$13)</f>
        <v/>
      </c>
      <c r="H295" s="317">
        <f>IFERROR(VLOOKUP(C295,'Multi Unit Grid'!C:F,4,FALSE),"")</f>
        <v/>
      </c>
      <c r="I295" s="255">
        <f>IFERROR(VLOOKUP(C295,'Multi Unit Grid'!C:G,5,FALSE),"")</f>
        <v/>
      </c>
      <c r="K295" s="256">
        <f>IF(C295="","",IF($L$11="Management Services","",IF(H295&gt;0,"Yes",IF(L295="Yes","",IF(M295="Yes","","")))))</f>
        <v/>
      </c>
      <c r="L295" s="580" t="n"/>
      <c r="M295" s="580" t="n"/>
      <c r="N295" s="581" t="n"/>
      <c r="O295" s="581" t="n"/>
      <c r="P295" s="256" t="n"/>
      <c r="Q295" s="345" t="n"/>
      <c r="S295" s="579">
        <f>'Exhibit A'!V290</f>
        <v/>
      </c>
      <c r="U295" s="576">
        <f>IF(C296="","",IF(F296=1,"ADP Essential Payroll",IF(N296="Yes","ADP HR Pro",IF(M296="Yes","ADP Complete Payroll and HR Plus",IF(L296="Yes","ADP Enhanced Payroll",IF(K296="Yes","ADP Essential Payroll","ADP Essential Payroll"))))))</f>
        <v/>
      </c>
    </row>
    <row r="296" ht="14.45" customHeight="1">
      <c r="B296" s="73">
        <f>B295+1</f>
        <v/>
      </c>
      <c r="C296" s="221">
        <f>IF('Multi Unit Grid'!C293="","",'Multi Unit Grid'!C293)</f>
        <v/>
      </c>
      <c r="D296" s="223" t="n"/>
      <c r="E296" s="222">
        <f>IFERROR(VLOOKUP(C296,'Multi Unit Grid'!C:D,2,FALSE),"")</f>
        <v/>
      </c>
      <c r="F296" s="75">
        <f>IFERROR(VLOOKUP(C296,'Multi Unit Grid'!C:E,3,FALSE),"")</f>
        <v/>
      </c>
      <c r="G296" s="353">
        <f>'Exhibit A'!Z291*(1-'Product Selections'!$G$13)</f>
        <v/>
      </c>
      <c r="H296" s="237">
        <f>IFERROR(VLOOKUP(C296,'Multi Unit Grid'!C:F,4,FALSE),"")</f>
        <v/>
      </c>
      <c r="I296" s="74">
        <f>IFERROR(VLOOKUP(C296,'Multi Unit Grid'!C:G,5,FALSE),"")</f>
        <v/>
      </c>
      <c r="K296" s="63">
        <f>IF(C296="","",IF($L$11="Management Services","",IF(H296&gt;0,"Yes",IF(L296="Yes","",IF(M296="Yes","","")))))</f>
        <v/>
      </c>
      <c r="L296" s="577" t="n"/>
      <c r="M296" s="577" t="n"/>
      <c r="N296" s="578" t="n"/>
      <c r="O296" s="578" t="n"/>
      <c r="P296" s="63" t="n"/>
      <c r="Q296" s="344" t="n"/>
      <c r="S296" s="579">
        <f>'Exhibit A'!V291</f>
        <v/>
      </c>
      <c r="U296" s="579">
        <f>IF(C297="","",IF(F297=1,"ADP Essential Payroll",IF(N297="Yes","ADP HR Pro",IF(M297="Yes","ADP Complete Payroll and HR Plus",IF(L297="Yes","ADP Enhanced Payroll",IF(K297="Yes","ADP Essential Payroll","ADP Essential Payroll"))))))</f>
        <v/>
      </c>
    </row>
    <row r="297" ht="14.45" customHeight="1">
      <c r="B297" s="249">
        <f>B296+1</f>
        <v/>
      </c>
      <c r="C297" s="250">
        <f>IF('Multi Unit Grid'!C294="","",'Multi Unit Grid'!C294)</f>
        <v/>
      </c>
      <c r="D297" s="251" t="n"/>
      <c r="E297" s="252">
        <f>IFERROR(VLOOKUP(C297,'Multi Unit Grid'!C:D,2,FALSE),"")</f>
        <v/>
      </c>
      <c r="F297" s="253">
        <f>IFERROR(VLOOKUP(C297,'Multi Unit Grid'!C:E,3,FALSE),"")</f>
        <v/>
      </c>
      <c r="G297" s="352">
        <f>'Exhibit A'!Z292*(1-'Product Selections'!$G$13)</f>
        <v/>
      </c>
      <c r="H297" s="317">
        <f>IFERROR(VLOOKUP(C297,'Multi Unit Grid'!C:F,4,FALSE),"")</f>
        <v/>
      </c>
      <c r="I297" s="255">
        <f>IFERROR(VLOOKUP(C297,'Multi Unit Grid'!C:G,5,FALSE),"")</f>
        <v/>
      </c>
      <c r="K297" s="256">
        <f>IF(C297="","",IF($L$11="Management Services","",IF(H297&gt;0,"Yes",IF(L297="Yes","",IF(M297="Yes","","")))))</f>
        <v/>
      </c>
      <c r="L297" s="580" t="n"/>
      <c r="M297" s="580" t="n"/>
      <c r="N297" s="581" t="n"/>
      <c r="O297" s="581" t="n"/>
      <c r="P297" s="256" t="n"/>
      <c r="Q297" s="345" t="n"/>
      <c r="S297" s="579">
        <f>'Exhibit A'!V292</f>
        <v/>
      </c>
      <c r="U297" s="576">
        <f>IF(C298="","",IF(F298=1,"ADP Essential Payroll",IF(N298="Yes","ADP HR Pro",IF(M298="Yes","ADP Complete Payroll and HR Plus",IF(L298="Yes","ADP Enhanced Payroll",IF(K298="Yes","ADP Essential Payroll","ADP Essential Payroll"))))))</f>
        <v/>
      </c>
    </row>
    <row r="298" ht="14.45" customHeight="1">
      <c r="B298" s="73">
        <f>B297+1</f>
        <v/>
      </c>
      <c r="C298" s="221">
        <f>IF('Multi Unit Grid'!C295="","",'Multi Unit Grid'!C295)</f>
        <v/>
      </c>
      <c r="D298" s="223" t="n"/>
      <c r="E298" s="222">
        <f>IFERROR(VLOOKUP(C298,'Multi Unit Grid'!C:D,2,FALSE),"")</f>
        <v/>
      </c>
      <c r="F298" s="75">
        <f>IFERROR(VLOOKUP(C298,'Multi Unit Grid'!C:E,3,FALSE),"")</f>
        <v/>
      </c>
      <c r="G298" s="353">
        <f>'Exhibit A'!Z293*(1-'Product Selections'!$G$13)</f>
        <v/>
      </c>
      <c r="H298" s="237">
        <f>IFERROR(VLOOKUP(C298,'Multi Unit Grid'!C:F,4,FALSE),"")</f>
        <v/>
      </c>
      <c r="I298" s="74">
        <f>IFERROR(VLOOKUP(C298,'Multi Unit Grid'!C:G,5,FALSE),"")</f>
        <v/>
      </c>
      <c r="K298" s="63">
        <f>IF(C298="","",IF($L$11="Management Services","",IF(H298&gt;0,"Yes",IF(L298="Yes","",IF(M298="Yes","","")))))</f>
        <v/>
      </c>
      <c r="L298" s="577" t="n"/>
      <c r="M298" s="577" t="n"/>
      <c r="N298" s="578" t="n"/>
      <c r="O298" s="578" t="n"/>
      <c r="P298" s="63" t="n"/>
      <c r="Q298" s="344" t="n"/>
      <c r="S298" s="579">
        <f>'Exhibit A'!V293</f>
        <v/>
      </c>
      <c r="U298" s="579">
        <f>IF(C299="","",IF(F299=1,"ADP Essential Payroll",IF(N299="Yes","ADP HR Pro",IF(M299="Yes","ADP Complete Payroll and HR Plus",IF(L299="Yes","ADP Enhanced Payroll",IF(K299="Yes","ADP Essential Payroll","ADP Essential Payroll"))))))</f>
        <v/>
      </c>
    </row>
    <row r="299" ht="14.45" customHeight="1">
      <c r="B299" s="249">
        <f>B298+1</f>
        <v/>
      </c>
      <c r="C299" s="250">
        <f>IF('Multi Unit Grid'!C296="","",'Multi Unit Grid'!C296)</f>
        <v/>
      </c>
      <c r="D299" s="251" t="n"/>
      <c r="E299" s="252">
        <f>IFERROR(VLOOKUP(C299,'Multi Unit Grid'!C:D,2,FALSE),"")</f>
        <v/>
      </c>
      <c r="F299" s="253">
        <f>IFERROR(VLOOKUP(C299,'Multi Unit Grid'!C:E,3,FALSE),"")</f>
        <v/>
      </c>
      <c r="G299" s="352">
        <f>'Exhibit A'!Z294*(1-'Product Selections'!$G$13)</f>
        <v/>
      </c>
      <c r="H299" s="317">
        <f>IFERROR(VLOOKUP(C299,'Multi Unit Grid'!C:F,4,FALSE),"")</f>
        <v/>
      </c>
      <c r="I299" s="255">
        <f>IFERROR(VLOOKUP(C299,'Multi Unit Grid'!C:G,5,FALSE),"")</f>
        <v/>
      </c>
      <c r="K299" s="256">
        <f>IF(C299="","",IF($L$11="Management Services","",IF(H299&gt;0,"Yes",IF(L299="Yes","",IF(M299="Yes","","")))))</f>
        <v/>
      </c>
      <c r="L299" s="580" t="n"/>
      <c r="M299" s="580" t="n"/>
      <c r="N299" s="581" t="n"/>
      <c r="O299" s="581" t="n"/>
      <c r="P299" s="256" t="n"/>
      <c r="Q299" s="345" t="n"/>
      <c r="S299" s="579">
        <f>'Exhibit A'!V294</f>
        <v/>
      </c>
      <c r="U299" s="576">
        <f>IF(C300="","",IF(F300=1,"ADP Essential Payroll",IF(N300="Yes","ADP HR Pro",IF(M300="Yes","ADP Complete Payroll and HR Plus",IF(L300="Yes","ADP Enhanced Payroll",IF(K300="Yes","ADP Essential Payroll","ADP Essential Payroll"))))))</f>
        <v/>
      </c>
    </row>
    <row r="300" ht="14.45" customHeight="1">
      <c r="B300" s="73">
        <f>B299+1</f>
        <v/>
      </c>
      <c r="C300" s="221">
        <f>IF('Multi Unit Grid'!C297="","",'Multi Unit Grid'!C297)</f>
        <v/>
      </c>
      <c r="D300" s="223" t="n"/>
      <c r="E300" s="222">
        <f>IFERROR(VLOOKUP(C300,'Multi Unit Grid'!C:D,2,FALSE),"")</f>
        <v/>
      </c>
      <c r="F300" s="75">
        <f>IFERROR(VLOOKUP(C300,'Multi Unit Grid'!C:E,3,FALSE),"")</f>
        <v/>
      </c>
      <c r="G300" s="353">
        <f>'Exhibit A'!Z295*(1-'Product Selections'!$G$13)</f>
        <v/>
      </c>
      <c r="H300" s="237">
        <f>IFERROR(VLOOKUP(C300,'Multi Unit Grid'!C:F,4,FALSE),"")</f>
        <v/>
      </c>
      <c r="I300" s="74">
        <f>IFERROR(VLOOKUP(C300,'Multi Unit Grid'!C:G,5,FALSE),"")</f>
        <v/>
      </c>
      <c r="K300" s="63">
        <f>IF(C300="","",IF($L$11="Management Services","",IF(H300&gt;0,"Yes",IF(L300="Yes","",IF(M300="Yes","","")))))</f>
        <v/>
      </c>
      <c r="L300" s="577" t="n"/>
      <c r="M300" s="577" t="n"/>
      <c r="N300" s="578" t="n"/>
      <c r="O300" s="578" t="n"/>
      <c r="P300" s="63" t="n"/>
      <c r="Q300" s="344" t="n"/>
      <c r="S300" s="579">
        <f>'Exhibit A'!V295</f>
        <v/>
      </c>
      <c r="U300" s="579">
        <f>IF(C301="","",IF(F301=1,"ADP Essential Payroll",IF(N301="Yes","ADP HR Pro",IF(M301="Yes","ADP Complete Payroll and HR Plus",IF(L301="Yes","ADP Enhanced Payroll",IF(K301="Yes","ADP Essential Payroll","ADP Essential Payroll"))))))</f>
        <v/>
      </c>
    </row>
    <row r="301" ht="14.45" customHeight="1">
      <c r="B301" s="249">
        <f>B300+1</f>
        <v/>
      </c>
      <c r="C301" s="250">
        <f>IF('Multi Unit Grid'!C298="","",'Multi Unit Grid'!C298)</f>
        <v/>
      </c>
      <c r="D301" s="251" t="n"/>
      <c r="E301" s="252">
        <f>IFERROR(VLOOKUP(C301,'Multi Unit Grid'!C:D,2,FALSE),"")</f>
        <v/>
      </c>
      <c r="F301" s="253">
        <f>IFERROR(VLOOKUP(C301,'Multi Unit Grid'!C:E,3,FALSE),"")</f>
        <v/>
      </c>
      <c r="G301" s="352">
        <f>'Exhibit A'!Z296*(1-'Product Selections'!$G$13)</f>
        <v/>
      </c>
      <c r="H301" s="317">
        <f>IFERROR(VLOOKUP(C301,'Multi Unit Grid'!C:F,4,FALSE),"")</f>
        <v/>
      </c>
      <c r="I301" s="255">
        <f>IFERROR(VLOOKUP(C301,'Multi Unit Grid'!C:G,5,FALSE),"")</f>
        <v/>
      </c>
      <c r="K301" s="256">
        <f>IF(C301="","",IF($L$11="Management Services","",IF(H301&gt;0,"Yes",IF(L301="Yes","",IF(M301="Yes","","")))))</f>
        <v/>
      </c>
      <c r="L301" s="580" t="n"/>
      <c r="M301" s="580" t="n"/>
      <c r="N301" s="581" t="n"/>
      <c r="O301" s="581" t="n"/>
      <c r="P301" s="256" t="n"/>
      <c r="Q301" s="345" t="n"/>
      <c r="S301" s="579">
        <f>'Exhibit A'!V296</f>
        <v/>
      </c>
      <c r="U301" s="576">
        <f>IF(C302="","",IF(F302=1,"ADP Essential Payroll",IF(N302="Yes","ADP HR Pro",IF(M302="Yes","ADP Complete Payroll and HR Plus",IF(L302="Yes","ADP Enhanced Payroll",IF(K302="Yes","ADP Essential Payroll","ADP Essential Payroll"))))))</f>
        <v/>
      </c>
    </row>
    <row r="302" ht="14.45" customHeight="1">
      <c r="B302" s="73">
        <f>B301+1</f>
        <v/>
      </c>
      <c r="C302" s="221">
        <f>IF('Multi Unit Grid'!C299="","",'Multi Unit Grid'!C299)</f>
        <v/>
      </c>
      <c r="D302" s="223" t="n"/>
      <c r="E302" s="222">
        <f>IFERROR(VLOOKUP(C302,'Multi Unit Grid'!C:D,2,FALSE),"")</f>
        <v/>
      </c>
      <c r="F302" s="75">
        <f>IFERROR(VLOOKUP(C302,'Multi Unit Grid'!C:E,3,FALSE),"")</f>
        <v/>
      </c>
      <c r="G302" s="353">
        <f>'Exhibit A'!Z297*(1-'Product Selections'!$G$13)</f>
        <v/>
      </c>
      <c r="H302" s="237">
        <f>IFERROR(VLOOKUP(C302,'Multi Unit Grid'!C:F,4,FALSE),"")</f>
        <v/>
      </c>
      <c r="I302" s="74">
        <f>IFERROR(VLOOKUP(C302,'Multi Unit Grid'!C:G,5,FALSE),"")</f>
        <v/>
      </c>
      <c r="K302" s="63">
        <f>IF(C302="","",IF($L$11="Management Services","",IF(H302&gt;0,"Yes",IF(L302="Yes","",IF(M302="Yes","","")))))</f>
        <v/>
      </c>
      <c r="L302" s="577" t="n"/>
      <c r="M302" s="577" t="n"/>
      <c r="N302" s="578" t="n"/>
      <c r="O302" s="578" t="n"/>
      <c r="P302" s="63" t="n"/>
      <c r="Q302" s="344" t="n"/>
      <c r="S302" s="579">
        <f>'Exhibit A'!V297</f>
        <v/>
      </c>
      <c r="U302" s="579">
        <f>IF(C303="","",IF(F303=1,"ADP Essential Payroll",IF(N303="Yes","ADP HR Pro",IF(M303="Yes","ADP Complete Payroll and HR Plus",IF(L303="Yes","ADP Enhanced Payroll",IF(K303="Yes","ADP Essential Payroll","ADP Essential Payroll"))))))</f>
        <v/>
      </c>
    </row>
    <row r="303" ht="14.45" customHeight="1">
      <c r="B303" s="249">
        <f>B302+1</f>
        <v/>
      </c>
      <c r="C303" s="250">
        <f>IF('Multi Unit Grid'!C300="","",'Multi Unit Grid'!C300)</f>
        <v/>
      </c>
      <c r="D303" s="251" t="n"/>
      <c r="E303" s="252">
        <f>IFERROR(VLOOKUP(C303,'Multi Unit Grid'!C:D,2,FALSE),"")</f>
        <v/>
      </c>
      <c r="F303" s="253">
        <f>IFERROR(VLOOKUP(C303,'Multi Unit Grid'!C:E,3,FALSE),"")</f>
        <v/>
      </c>
      <c r="G303" s="352">
        <f>'Exhibit A'!Z298*(1-'Product Selections'!$G$13)</f>
        <v/>
      </c>
      <c r="H303" s="317">
        <f>IFERROR(VLOOKUP(C303,'Multi Unit Grid'!C:F,4,FALSE),"")</f>
        <v/>
      </c>
      <c r="I303" s="255">
        <f>IFERROR(VLOOKUP(C303,'Multi Unit Grid'!C:G,5,FALSE),"")</f>
        <v/>
      </c>
      <c r="K303" s="256">
        <f>IF(C303="","",IF($L$11="Management Services","",IF(H303&gt;0,"Yes",IF(L303="Yes","",IF(M303="Yes","","")))))</f>
        <v/>
      </c>
      <c r="L303" s="580" t="n"/>
      <c r="M303" s="580" t="n"/>
      <c r="N303" s="581" t="n"/>
      <c r="O303" s="581" t="n"/>
      <c r="P303" s="256" t="n"/>
      <c r="Q303" s="345" t="n"/>
      <c r="S303" s="579">
        <f>'Exhibit A'!V298</f>
        <v/>
      </c>
      <c r="U303" s="576">
        <f>IF(C304="","",IF(F304=1,"ADP Essential Payroll",IF(N304="Yes","ADP HR Pro",IF(M304="Yes","ADP Complete Payroll and HR Plus",IF(L304="Yes","ADP Enhanced Payroll",IF(K304="Yes","ADP Essential Payroll","ADP Essential Payroll"))))))</f>
        <v/>
      </c>
    </row>
    <row r="304" ht="14.45" customHeight="1">
      <c r="B304" s="73">
        <f>B303+1</f>
        <v/>
      </c>
      <c r="C304" s="221">
        <f>IF('Multi Unit Grid'!C301="","",'Multi Unit Grid'!C301)</f>
        <v/>
      </c>
      <c r="D304" s="223" t="n"/>
      <c r="E304" s="222">
        <f>IFERROR(VLOOKUP(C304,'Multi Unit Grid'!C:D,2,FALSE),"")</f>
        <v/>
      </c>
      <c r="F304" s="75">
        <f>IFERROR(VLOOKUP(C304,'Multi Unit Grid'!C:E,3,FALSE),"")</f>
        <v/>
      </c>
      <c r="G304" s="353">
        <f>'Exhibit A'!Z299*(1-'Product Selections'!$G$13)</f>
        <v/>
      </c>
      <c r="H304" s="237">
        <f>IFERROR(VLOOKUP(C304,'Multi Unit Grid'!C:F,4,FALSE),"")</f>
        <v/>
      </c>
      <c r="I304" s="74">
        <f>IFERROR(VLOOKUP(C304,'Multi Unit Grid'!C:G,5,FALSE),"")</f>
        <v/>
      </c>
      <c r="K304" s="63">
        <f>IF(C304="","",IF($L$11="Management Services","",IF(H304&gt;0,"Yes",IF(L304="Yes","",IF(M304="Yes","","")))))</f>
        <v/>
      </c>
      <c r="L304" s="577" t="n"/>
      <c r="M304" s="577" t="n"/>
      <c r="N304" s="578" t="n"/>
      <c r="O304" s="578" t="n"/>
      <c r="P304" s="63" t="n"/>
      <c r="Q304" s="344" t="n"/>
      <c r="S304" s="579">
        <f>'Exhibit A'!V299</f>
        <v/>
      </c>
      <c r="U304" s="579">
        <f>IF(C305="","",IF(F305=1,"ADP Essential Payroll",IF(N305="Yes","ADP HR Pro",IF(M305="Yes","ADP Complete Payroll and HR Plus",IF(L305="Yes","ADP Enhanced Payroll",IF(K305="Yes","ADP Essential Payroll","ADP Essential Payroll"))))))</f>
        <v/>
      </c>
    </row>
    <row r="305" ht="14.45" customHeight="1">
      <c r="B305" s="249">
        <f>B304+1</f>
        <v/>
      </c>
      <c r="C305" s="250">
        <f>IF('Multi Unit Grid'!C302="","",'Multi Unit Grid'!C302)</f>
        <v/>
      </c>
      <c r="D305" s="251" t="n"/>
      <c r="E305" s="252">
        <f>IFERROR(VLOOKUP(C305,'Multi Unit Grid'!C:D,2,FALSE),"")</f>
        <v/>
      </c>
      <c r="F305" s="253">
        <f>IFERROR(VLOOKUP(C305,'Multi Unit Grid'!C:E,3,FALSE),"")</f>
        <v/>
      </c>
      <c r="G305" s="352">
        <f>'Exhibit A'!Z300*(1-'Product Selections'!$G$13)</f>
        <v/>
      </c>
      <c r="H305" s="317">
        <f>IFERROR(VLOOKUP(C305,'Multi Unit Grid'!C:F,4,FALSE),"")</f>
        <v/>
      </c>
      <c r="I305" s="255">
        <f>IFERROR(VLOOKUP(C305,'Multi Unit Grid'!C:G,5,FALSE),"")</f>
        <v/>
      </c>
      <c r="K305" s="256">
        <f>IF(C305="","",IF($L$11="Management Services","",IF(H305&gt;0,"Yes",IF(L305="Yes","",IF(M305="Yes","","")))))</f>
        <v/>
      </c>
      <c r="L305" s="580" t="n"/>
      <c r="M305" s="580" t="n"/>
      <c r="N305" s="581" t="n"/>
      <c r="O305" s="581" t="n"/>
      <c r="P305" s="256" t="n"/>
      <c r="Q305" s="345" t="n"/>
      <c r="S305" s="579">
        <f>'Exhibit A'!V300</f>
        <v/>
      </c>
      <c r="U305" s="576">
        <f>IF(C306="","",IF(F306=1,"ADP Essential Payroll",IF(N306="Yes","ADP HR Pro",IF(M306="Yes","ADP Complete Payroll and HR Plus",IF(L306="Yes","ADP Enhanced Payroll",IF(K306="Yes","ADP Essential Payroll","ADP Essential Payroll"))))))</f>
        <v/>
      </c>
    </row>
    <row r="306" ht="14.45" customHeight="1">
      <c r="B306" s="73">
        <f>B305+1</f>
        <v/>
      </c>
      <c r="C306" s="221">
        <f>IF('Multi Unit Grid'!C303="","",'Multi Unit Grid'!C303)</f>
        <v/>
      </c>
      <c r="D306" s="223" t="n"/>
      <c r="E306" s="222">
        <f>IFERROR(VLOOKUP(C306,'Multi Unit Grid'!C:D,2,FALSE),"")</f>
        <v/>
      </c>
      <c r="F306" s="75">
        <f>IFERROR(VLOOKUP(C306,'Multi Unit Grid'!C:E,3,FALSE),"")</f>
        <v/>
      </c>
      <c r="G306" s="353">
        <f>'Exhibit A'!Z301*(1-'Product Selections'!$G$13)</f>
        <v/>
      </c>
      <c r="H306" s="237">
        <f>IFERROR(VLOOKUP(C306,'Multi Unit Grid'!C:F,4,FALSE),"")</f>
        <v/>
      </c>
      <c r="I306" s="74">
        <f>IFERROR(VLOOKUP(C306,'Multi Unit Grid'!C:G,5,FALSE),"")</f>
        <v/>
      </c>
      <c r="K306" s="63">
        <f>IF(C306="","",IF($L$11="Management Services","",IF(H306&gt;0,"Yes",IF(L306="Yes","",IF(M306="Yes","","")))))</f>
        <v/>
      </c>
      <c r="L306" s="577" t="n"/>
      <c r="M306" s="577" t="n"/>
      <c r="N306" s="578" t="n"/>
      <c r="O306" s="578" t="n"/>
      <c r="P306" s="63" t="n"/>
      <c r="Q306" s="344" t="n"/>
      <c r="S306" s="579">
        <f>'Exhibit A'!V301</f>
        <v/>
      </c>
      <c r="U306" s="579">
        <f>IF(C307="","",IF(F307=1,"ADP Essential Payroll",IF(N307="Yes","ADP HR Pro",IF(M307="Yes","ADP Complete Payroll and HR Plus",IF(L307="Yes","ADP Enhanced Payroll",IF(K307="Yes","ADP Essential Payroll","ADP Essential Payroll"))))))</f>
        <v/>
      </c>
    </row>
    <row r="307" ht="14.45" customHeight="1">
      <c r="B307" s="249">
        <f>B306+1</f>
        <v/>
      </c>
      <c r="C307" s="250">
        <f>IF('Multi Unit Grid'!C304="","",'Multi Unit Grid'!C304)</f>
        <v/>
      </c>
      <c r="D307" s="251" t="n"/>
      <c r="E307" s="252">
        <f>IFERROR(VLOOKUP(C307,'Multi Unit Grid'!C:D,2,FALSE),"")</f>
        <v/>
      </c>
      <c r="F307" s="253">
        <f>IFERROR(VLOOKUP(C307,'Multi Unit Grid'!C:E,3,FALSE),"")</f>
        <v/>
      </c>
      <c r="G307" s="352">
        <f>'Exhibit A'!Z302*(1-'Product Selections'!$G$13)</f>
        <v/>
      </c>
      <c r="H307" s="317">
        <f>IFERROR(VLOOKUP(C307,'Multi Unit Grid'!C:F,4,FALSE),"")</f>
        <v/>
      </c>
      <c r="I307" s="255">
        <f>IFERROR(VLOOKUP(C307,'Multi Unit Grid'!C:G,5,FALSE),"")</f>
        <v/>
      </c>
      <c r="K307" s="256">
        <f>IF(C307="","",IF($L$11="Management Services","",IF(H307&gt;0,"Yes",IF(L307="Yes","",IF(M307="Yes","","")))))</f>
        <v/>
      </c>
      <c r="L307" s="580" t="n"/>
      <c r="M307" s="580" t="n"/>
      <c r="N307" s="581" t="n"/>
      <c r="O307" s="581" t="n"/>
      <c r="P307" s="256" t="n"/>
      <c r="Q307" s="345" t="n"/>
      <c r="S307" s="579">
        <f>'Exhibit A'!V302</f>
        <v/>
      </c>
      <c r="U307" s="576">
        <f>IF(C308="","",IF(F308=1,"ADP Essential Payroll",IF(N308="Yes","ADP HR Pro",IF(M308="Yes","ADP Complete Payroll and HR Plus",IF(L308="Yes","ADP Enhanced Payroll",IF(K308="Yes","ADP Essential Payroll","ADP Essential Payroll"))))))</f>
        <v/>
      </c>
    </row>
    <row r="308" ht="14.45" customHeight="1">
      <c r="B308" s="73">
        <f>B307+1</f>
        <v/>
      </c>
      <c r="C308" s="221">
        <f>IF('Multi Unit Grid'!C305="","",'Multi Unit Grid'!C305)</f>
        <v/>
      </c>
      <c r="D308" s="223" t="n"/>
      <c r="E308" s="222">
        <f>IFERROR(VLOOKUP(C308,'Multi Unit Grid'!C:D,2,FALSE),"")</f>
        <v/>
      </c>
      <c r="F308" s="75">
        <f>IFERROR(VLOOKUP(C308,'Multi Unit Grid'!C:E,3,FALSE),"")</f>
        <v/>
      </c>
      <c r="G308" s="353">
        <f>'Exhibit A'!Z303*(1-'Product Selections'!$G$13)</f>
        <v/>
      </c>
      <c r="H308" s="237">
        <f>IFERROR(VLOOKUP(C308,'Multi Unit Grid'!C:F,4,FALSE),"")</f>
        <v/>
      </c>
      <c r="I308" s="74">
        <f>IFERROR(VLOOKUP(C308,'Multi Unit Grid'!C:G,5,FALSE),"")</f>
        <v/>
      </c>
      <c r="K308" s="63">
        <f>IF(C308="","",IF($L$11="Management Services","",IF(H308&gt;0,"Yes",IF(L308="Yes","",IF(M308="Yes","","")))))</f>
        <v/>
      </c>
      <c r="L308" s="577" t="n"/>
      <c r="M308" s="577" t="n"/>
      <c r="N308" s="578" t="n"/>
      <c r="O308" s="578" t="n"/>
      <c r="P308" s="63" t="n"/>
      <c r="Q308" s="344" t="n"/>
      <c r="S308" s="579">
        <f>'Exhibit A'!V303</f>
        <v/>
      </c>
      <c r="U308" s="579">
        <f>IF(C309="","",IF(F309=1,"ADP Essential Payroll",IF(N309="Yes","ADP HR Pro",IF(M309="Yes","ADP Complete Payroll and HR Plus",IF(L309="Yes","ADP Enhanced Payroll",IF(K309="Yes","ADP Essential Payroll","ADP Essential Payroll"))))))</f>
        <v/>
      </c>
    </row>
    <row r="309" ht="14.45" customHeight="1">
      <c r="B309" s="249">
        <f>B308+1</f>
        <v/>
      </c>
      <c r="C309" s="250">
        <f>IF('Multi Unit Grid'!C306="","",'Multi Unit Grid'!C306)</f>
        <v/>
      </c>
      <c r="D309" s="251" t="n"/>
      <c r="E309" s="252">
        <f>IFERROR(VLOOKUP(C309,'Multi Unit Grid'!C:D,2,FALSE),"")</f>
        <v/>
      </c>
      <c r="F309" s="253">
        <f>IFERROR(VLOOKUP(C309,'Multi Unit Grid'!C:E,3,FALSE),"")</f>
        <v/>
      </c>
      <c r="G309" s="352">
        <f>'Exhibit A'!Z304*(1-'Product Selections'!$G$13)</f>
        <v/>
      </c>
      <c r="H309" s="317">
        <f>IFERROR(VLOOKUP(C309,'Multi Unit Grid'!C:F,4,FALSE),"")</f>
        <v/>
      </c>
      <c r="I309" s="255">
        <f>IFERROR(VLOOKUP(C309,'Multi Unit Grid'!C:G,5,FALSE),"")</f>
        <v/>
      </c>
      <c r="K309" s="256">
        <f>IF(C309="","",IF($L$11="Management Services","",IF(H309&gt;0,"Yes",IF(L309="Yes","",IF(M309="Yes","","")))))</f>
        <v/>
      </c>
      <c r="L309" s="580" t="n"/>
      <c r="M309" s="580" t="n"/>
      <c r="N309" s="581" t="n"/>
      <c r="O309" s="581" t="n"/>
      <c r="P309" s="256" t="n"/>
      <c r="Q309" s="345" t="n"/>
      <c r="S309" s="579">
        <f>'Exhibit A'!V304</f>
        <v/>
      </c>
      <c r="U309" s="576">
        <f>IF(C310="","",IF(F310=1,"ADP Essential Payroll",IF(N310="Yes","ADP HR Pro",IF(M310="Yes","ADP Complete Payroll and HR Plus",IF(L310="Yes","ADP Enhanced Payroll",IF(K310="Yes","ADP Essential Payroll","ADP Essential Payroll"))))))</f>
        <v/>
      </c>
    </row>
    <row r="310" ht="14.45" customHeight="1">
      <c r="B310" s="73">
        <f>B309+1</f>
        <v/>
      </c>
      <c r="C310" s="221">
        <f>IF('Multi Unit Grid'!C307="","",'Multi Unit Grid'!C307)</f>
        <v/>
      </c>
      <c r="D310" s="223" t="n"/>
      <c r="E310" s="222">
        <f>IFERROR(VLOOKUP(C310,'Multi Unit Grid'!C:D,2,FALSE),"")</f>
        <v/>
      </c>
      <c r="F310" s="75">
        <f>IFERROR(VLOOKUP(C310,'Multi Unit Grid'!C:E,3,FALSE),"")</f>
        <v/>
      </c>
      <c r="G310" s="353">
        <f>'Exhibit A'!Z305*(1-'Product Selections'!$G$13)</f>
        <v/>
      </c>
      <c r="H310" s="237">
        <f>IFERROR(VLOOKUP(C310,'Multi Unit Grid'!C:F,4,FALSE),"")</f>
        <v/>
      </c>
      <c r="I310" s="74">
        <f>IFERROR(VLOOKUP(C310,'Multi Unit Grid'!C:G,5,FALSE),"")</f>
        <v/>
      </c>
      <c r="K310" s="63">
        <f>IF(C310="","",IF($L$11="Management Services","",IF(H310&gt;0,"Yes",IF(L310="Yes","",IF(M310="Yes","","")))))</f>
        <v/>
      </c>
      <c r="L310" s="577" t="n"/>
      <c r="M310" s="577" t="n"/>
      <c r="N310" s="578" t="n"/>
      <c r="O310" s="578" t="n"/>
      <c r="P310" s="63" t="n"/>
      <c r="Q310" s="344" t="n"/>
      <c r="S310" s="579">
        <f>'Exhibit A'!V305</f>
        <v/>
      </c>
      <c r="U310" s="579">
        <f>IF(C311="","",IF(F311=1,"ADP Essential Payroll",IF(N311="Yes","ADP HR Pro",IF(M311="Yes","ADP Complete Payroll and HR Plus",IF(L311="Yes","ADP Enhanced Payroll",IF(K311="Yes","ADP Essential Payroll","ADP Essential Payroll"))))))</f>
        <v/>
      </c>
    </row>
    <row r="311" ht="14.45" customHeight="1">
      <c r="B311" s="249">
        <f>B310+1</f>
        <v/>
      </c>
      <c r="C311" s="250">
        <f>IF('Multi Unit Grid'!C308="","",'Multi Unit Grid'!C308)</f>
        <v/>
      </c>
      <c r="D311" s="251" t="n"/>
      <c r="E311" s="252">
        <f>IFERROR(VLOOKUP(C311,'Multi Unit Grid'!C:D,2,FALSE),"")</f>
        <v/>
      </c>
      <c r="F311" s="253">
        <f>IFERROR(VLOOKUP(C311,'Multi Unit Grid'!C:E,3,FALSE),"")</f>
        <v/>
      </c>
      <c r="G311" s="352">
        <f>'Exhibit A'!Z306*(1-'Product Selections'!$G$13)</f>
        <v/>
      </c>
      <c r="H311" s="317">
        <f>IFERROR(VLOOKUP(C311,'Multi Unit Grid'!C:F,4,FALSE),"")</f>
        <v/>
      </c>
      <c r="I311" s="255">
        <f>IFERROR(VLOOKUP(C311,'Multi Unit Grid'!C:G,5,FALSE),"")</f>
        <v/>
      </c>
      <c r="K311" s="256">
        <f>IF(C311="","",IF($L$11="Management Services","",IF(H311&gt;0,"Yes",IF(L311="Yes","",IF(M311="Yes","","")))))</f>
        <v/>
      </c>
      <c r="L311" s="580" t="n"/>
      <c r="M311" s="580" t="n"/>
      <c r="N311" s="581" t="n"/>
      <c r="O311" s="581" t="n"/>
      <c r="P311" s="256" t="n"/>
      <c r="Q311" s="345" t="n"/>
      <c r="S311" s="579">
        <f>'Exhibit A'!V306</f>
        <v/>
      </c>
      <c r="U311" s="576">
        <f>IF(C312="","",IF(F312=1,"ADP Essential Payroll",IF(N312="Yes","ADP HR Pro",IF(M312="Yes","ADP Complete Payroll and HR Plus",IF(L312="Yes","ADP Enhanced Payroll",IF(K312="Yes","ADP Essential Payroll","ADP Essential Payroll"))))))</f>
        <v/>
      </c>
    </row>
    <row r="312" ht="14.45" customHeight="1">
      <c r="B312" s="73">
        <f>B311+1</f>
        <v/>
      </c>
      <c r="C312" s="221">
        <f>IF('Multi Unit Grid'!C309="","",'Multi Unit Grid'!C309)</f>
        <v/>
      </c>
      <c r="D312" s="223" t="n"/>
      <c r="E312" s="222">
        <f>IFERROR(VLOOKUP(C312,'Multi Unit Grid'!C:D,2,FALSE),"")</f>
        <v/>
      </c>
      <c r="F312" s="75">
        <f>IFERROR(VLOOKUP(C312,'Multi Unit Grid'!C:E,3,FALSE),"")</f>
        <v/>
      </c>
      <c r="G312" s="353">
        <f>'Exhibit A'!Z307*(1-'Product Selections'!$G$13)</f>
        <v/>
      </c>
      <c r="H312" s="237">
        <f>IFERROR(VLOOKUP(C312,'Multi Unit Grid'!C:F,4,FALSE),"")</f>
        <v/>
      </c>
      <c r="I312" s="74">
        <f>IFERROR(VLOOKUP(C312,'Multi Unit Grid'!C:G,5,FALSE),"")</f>
        <v/>
      </c>
      <c r="K312" s="63">
        <f>IF(C312="","",IF($L$11="Management Services","",IF(H312&gt;0,"Yes",IF(L312="Yes","",IF(M312="Yes","","")))))</f>
        <v/>
      </c>
      <c r="L312" s="577" t="n"/>
      <c r="M312" s="577" t="n"/>
      <c r="N312" s="578" t="n"/>
      <c r="O312" s="578" t="n"/>
      <c r="P312" s="63" t="n"/>
      <c r="Q312" s="344" t="n"/>
      <c r="S312" s="579">
        <f>'Exhibit A'!V307</f>
        <v/>
      </c>
      <c r="U312" s="579">
        <f>IF(C313="","",IF(F313=1,"ADP Essential Payroll",IF(N313="Yes","ADP HR Pro",IF(M313="Yes","ADP Complete Payroll and HR Plus",IF(L313="Yes","ADP Enhanced Payroll",IF(K313="Yes","ADP Essential Payroll","ADP Essential Payroll"))))))</f>
        <v/>
      </c>
    </row>
    <row r="313" ht="14.45" customHeight="1">
      <c r="B313" s="249">
        <f>B312+1</f>
        <v/>
      </c>
      <c r="C313" s="250">
        <f>IF('Multi Unit Grid'!C310="","",'Multi Unit Grid'!C310)</f>
        <v/>
      </c>
      <c r="D313" s="251" t="n"/>
      <c r="E313" s="252">
        <f>IFERROR(VLOOKUP(C313,'Multi Unit Grid'!C:D,2,FALSE),"")</f>
        <v/>
      </c>
      <c r="F313" s="253">
        <f>IFERROR(VLOOKUP(C313,'Multi Unit Grid'!C:E,3,FALSE),"")</f>
        <v/>
      </c>
      <c r="G313" s="352">
        <f>'Exhibit A'!Z308*(1-'Product Selections'!$G$13)</f>
        <v/>
      </c>
      <c r="H313" s="317">
        <f>IFERROR(VLOOKUP(C313,'Multi Unit Grid'!C:F,4,FALSE),"")</f>
        <v/>
      </c>
      <c r="I313" s="255">
        <f>IFERROR(VLOOKUP(C313,'Multi Unit Grid'!C:G,5,FALSE),"")</f>
        <v/>
      </c>
      <c r="K313" s="256">
        <f>IF(C313="","",IF($L$11="Management Services","",IF(H313&gt;0,"Yes",IF(L313="Yes","",IF(M313="Yes","","")))))</f>
        <v/>
      </c>
      <c r="L313" s="580" t="n"/>
      <c r="M313" s="580" t="n"/>
      <c r="N313" s="581" t="n"/>
      <c r="O313" s="581" t="n"/>
      <c r="P313" s="256" t="n"/>
      <c r="Q313" s="345" t="n"/>
      <c r="S313" s="579">
        <f>'Exhibit A'!V308</f>
        <v/>
      </c>
      <c r="U313" s="576">
        <f>IF(C314="","",IF(F314=1,"ADP Essential Payroll",IF(N314="Yes","ADP HR Pro",IF(M314="Yes","ADP Complete Payroll and HR Plus",IF(L314="Yes","ADP Enhanced Payroll",IF(K314="Yes","ADP Essential Payroll","ADP Essential Payroll"))))))</f>
        <v/>
      </c>
    </row>
    <row r="314" ht="14.45" customHeight="1">
      <c r="B314" s="73">
        <f>B313+1</f>
        <v/>
      </c>
      <c r="C314" s="221">
        <f>IF('Multi Unit Grid'!C311="","",'Multi Unit Grid'!C311)</f>
        <v/>
      </c>
      <c r="D314" s="223" t="n"/>
      <c r="E314" s="222">
        <f>IFERROR(VLOOKUP(C314,'Multi Unit Grid'!C:D,2,FALSE),"")</f>
        <v/>
      </c>
      <c r="F314" s="75">
        <f>IFERROR(VLOOKUP(C314,'Multi Unit Grid'!C:E,3,FALSE),"")</f>
        <v/>
      </c>
      <c r="G314" s="353">
        <f>'Exhibit A'!Z309*(1-'Product Selections'!$G$13)</f>
        <v/>
      </c>
      <c r="H314" s="237">
        <f>IFERROR(VLOOKUP(C314,'Multi Unit Grid'!C:F,4,FALSE),"")</f>
        <v/>
      </c>
      <c r="I314" s="74">
        <f>IFERROR(VLOOKUP(C314,'Multi Unit Grid'!C:G,5,FALSE),"")</f>
        <v/>
      </c>
      <c r="K314" s="63">
        <f>IF(C314="","",IF($L$11="Management Services","",IF(H314&gt;0,"Yes",IF(L314="Yes","",IF(M314="Yes","","")))))</f>
        <v/>
      </c>
      <c r="L314" s="577" t="n"/>
      <c r="M314" s="577" t="n"/>
      <c r="N314" s="578" t="n"/>
      <c r="O314" s="578" t="n"/>
      <c r="P314" s="63" t="n"/>
      <c r="Q314" s="344" t="n"/>
      <c r="S314" s="579">
        <f>'Exhibit A'!V309</f>
        <v/>
      </c>
      <c r="U314" s="579">
        <f>IF(C315="","",IF(F315=1,"ADP Essential Payroll",IF(N315="Yes","ADP HR Pro",IF(M315="Yes","ADP Complete Payroll and HR Plus",IF(L315="Yes","ADP Enhanced Payroll",IF(K315="Yes","ADP Essential Payroll","ADP Essential Payroll"))))))</f>
        <v/>
      </c>
    </row>
    <row r="315" ht="14.45" customHeight="1">
      <c r="B315" s="249">
        <f>B314+1</f>
        <v/>
      </c>
      <c r="C315" s="250">
        <f>IF('Multi Unit Grid'!C312="","",'Multi Unit Grid'!C312)</f>
        <v/>
      </c>
      <c r="D315" s="251" t="n"/>
      <c r="E315" s="252">
        <f>IFERROR(VLOOKUP(C315,'Multi Unit Grid'!C:D,2,FALSE),"")</f>
        <v/>
      </c>
      <c r="F315" s="253">
        <f>IFERROR(VLOOKUP(C315,'Multi Unit Grid'!C:E,3,FALSE),"")</f>
        <v/>
      </c>
      <c r="G315" s="352">
        <f>'Exhibit A'!Z310*(1-'Product Selections'!$G$13)</f>
        <v/>
      </c>
      <c r="H315" s="317">
        <f>IFERROR(VLOOKUP(C315,'Multi Unit Grid'!C:F,4,FALSE),"")</f>
        <v/>
      </c>
      <c r="I315" s="255">
        <f>IFERROR(VLOOKUP(C315,'Multi Unit Grid'!C:G,5,FALSE),"")</f>
        <v/>
      </c>
      <c r="K315" s="256">
        <f>IF(C315="","",IF($L$11="Management Services","",IF(H315&gt;0,"Yes",IF(L315="Yes","",IF(M315="Yes","","")))))</f>
        <v/>
      </c>
      <c r="L315" s="580" t="n"/>
      <c r="M315" s="580" t="n"/>
      <c r="N315" s="581" t="n"/>
      <c r="O315" s="581" t="n"/>
      <c r="P315" s="256" t="n"/>
      <c r="Q315" s="345" t="n"/>
      <c r="S315" s="579">
        <f>'Exhibit A'!V310</f>
        <v/>
      </c>
      <c r="U315" s="576">
        <f>IF(C316="","",IF(F316=1,"ADP Essential Payroll",IF(N316="Yes","ADP HR Pro",IF(M316="Yes","ADP Complete Payroll and HR Plus",IF(L316="Yes","ADP Enhanced Payroll",IF(K316="Yes","ADP Essential Payroll","ADP Essential Payroll"))))))</f>
        <v/>
      </c>
    </row>
    <row r="316" ht="14.45" customHeight="1">
      <c r="B316" s="73">
        <f>B315+1</f>
        <v/>
      </c>
      <c r="C316" s="221">
        <f>IF('Multi Unit Grid'!C313="","",'Multi Unit Grid'!C313)</f>
        <v/>
      </c>
      <c r="D316" s="223" t="n"/>
      <c r="E316" s="222">
        <f>IFERROR(VLOOKUP(C316,'Multi Unit Grid'!C:D,2,FALSE),"")</f>
        <v/>
      </c>
      <c r="F316" s="75">
        <f>IFERROR(VLOOKUP(C316,'Multi Unit Grid'!C:E,3,FALSE),"")</f>
        <v/>
      </c>
      <c r="G316" s="353">
        <f>'Exhibit A'!Z311*(1-'Product Selections'!$G$13)</f>
        <v/>
      </c>
      <c r="H316" s="237">
        <f>IFERROR(VLOOKUP(C316,'Multi Unit Grid'!C:F,4,FALSE),"")</f>
        <v/>
      </c>
      <c r="I316" s="74">
        <f>IFERROR(VLOOKUP(C316,'Multi Unit Grid'!C:G,5,FALSE),"")</f>
        <v/>
      </c>
      <c r="K316" s="63">
        <f>IF(C316="","",IF($L$11="Management Services","",IF(H316&gt;0,"Yes",IF(L316="Yes","",IF(M316="Yes","","")))))</f>
        <v/>
      </c>
      <c r="L316" s="577" t="n"/>
      <c r="M316" s="577" t="n"/>
      <c r="N316" s="578" t="n"/>
      <c r="O316" s="578" t="n"/>
      <c r="P316" s="63" t="n"/>
      <c r="Q316" s="344" t="n"/>
      <c r="S316" s="579">
        <f>'Exhibit A'!V311</f>
        <v/>
      </c>
      <c r="U316" s="579">
        <f>IF(C317="","",IF(F317=1,"ADP Essential Payroll",IF(N317="Yes","ADP HR Pro",IF(M317="Yes","ADP Complete Payroll and HR Plus",IF(L317="Yes","ADP Enhanced Payroll",IF(K317="Yes","ADP Essential Payroll","ADP Essential Payroll"))))))</f>
        <v/>
      </c>
    </row>
    <row r="317" ht="14.45" customHeight="1">
      <c r="B317" s="249">
        <f>B316+1</f>
        <v/>
      </c>
      <c r="C317" s="250">
        <f>IF('Multi Unit Grid'!C314="","",'Multi Unit Grid'!C314)</f>
        <v/>
      </c>
      <c r="D317" s="251" t="n"/>
      <c r="E317" s="252">
        <f>IFERROR(VLOOKUP(C317,'Multi Unit Grid'!C:D,2,FALSE),"")</f>
        <v/>
      </c>
      <c r="F317" s="253">
        <f>IFERROR(VLOOKUP(C317,'Multi Unit Grid'!C:E,3,FALSE),"")</f>
        <v/>
      </c>
      <c r="G317" s="352">
        <f>'Exhibit A'!Z312*(1-'Product Selections'!$G$13)</f>
        <v/>
      </c>
      <c r="H317" s="317">
        <f>IFERROR(VLOOKUP(C317,'Multi Unit Grid'!C:F,4,FALSE),"")</f>
        <v/>
      </c>
      <c r="I317" s="255">
        <f>IFERROR(VLOOKUP(C317,'Multi Unit Grid'!C:G,5,FALSE),"")</f>
        <v/>
      </c>
      <c r="K317" s="256">
        <f>IF(C317="","",IF($L$11="Management Services","",IF(H317&gt;0,"Yes",IF(L317="Yes","",IF(M317="Yes","","")))))</f>
        <v/>
      </c>
      <c r="L317" s="580" t="n"/>
      <c r="M317" s="580" t="n"/>
      <c r="N317" s="581" t="n"/>
      <c r="O317" s="581" t="n"/>
      <c r="P317" s="256" t="n"/>
      <c r="Q317" s="345" t="n"/>
      <c r="S317" s="579">
        <f>'Exhibit A'!V312</f>
        <v/>
      </c>
      <c r="U317" s="576">
        <f>IF(C318="","",IF(F318=1,"ADP Essential Payroll",IF(N318="Yes","ADP HR Pro",IF(M318="Yes","ADP Complete Payroll and HR Plus",IF(L318="Yes","ADP Enhanced Payroll",IF(K318="Yes","ADP Essential Payroll","ADP Essential Payroll"))))))</f>
        <v/>
      </c>
    </row>
    <row r="318" ht="14.45" customHeight="1">
      <c r="B318" s="73">
        <f>B317+1</f>
        <v/>
      </c>
      <c r="C318" s="221">
        <f>IF('Multi Unit Grid'!C315="","",'Multi Unit Grid'!C315)</f>
        <v/>
      </c>
      <c r="D318" s="223" t="n"/>
      <c r="E318" s="222">
        <f>IFERROR(VLOOKUP(C318,'Multi Unit Grid'!C:D,2,FALSE),"")</f>
        <v/>
      </c>
      <c r="F318" s="75">
        <f>IFERROR(VLOOKUP(C318,'Multi Unit Grid'!C:E,3,FALSE),"")</f>
        <v/>
      </c>
      <c r="G318" s="353">
        <f>'Exhibit A'!Z313*(1-'Product Selections'!$G$13)</f>
        <v/>
      </c>
      <c r="H318" s="237">
        <f>IFERROR(VLOOKUP(C318,'Multi Unit Grid'!C:F,4,FALSE),"")</f>
        <v/>
      </c>
      <c r="I318" s="74">
        <f>IFERROR(VLOOKUP(C318,'Multi Unit Grid'!C:G,5,FALSE),"")</f>
        <v/>
      </c>
      <c r="K318" s="63">
        <f>IF(C318="","",IF($L$11="Management Services","",IF(H318&gt;0,"Yes",IF(L318="Yes","",IF(M318="Yes","","")))))</f>
        <v/>
      </c>
      <c r="L318" s="577" t="n"/>
      <c r="M318" s="577" t="n"/>
      <c r="N318" s="578" t="n"/>
      <c r="O318" s="578" t="n"/>
      <c r="P318" s="63" t="n"/>
      <c r="Q318" s="344" t="n"/>
      <c r="S318" s="579">
        <f>'Exhibit A'!V313</f>
        <v/>
      </c>
      <c r="U318" s="579">
        <f>IF(C319="","",IF(F319=1,"ADP Essential Payroll",IF(N319="Yes","ADP HR Pro",IF(M319="Yes","ADP Complete Payroll and HR Plus",IF(L319="Yes","ADP Enhanced Payroll",IF(K319="Yes","ADP Essential Payroll","ADP Essential Payroll"))))))</f>
        <v/>
      </c>
    </row>
    <row r="319" ht="14.45" customHeight="1">
      <c r="B319" s="249">
        <f>B318+1</f>
        <v/>
      </c>
      <c r="C319" s="250">
        <f>IF('Multi Unit Grid'!C316="","",'Multi Unit Grid'!C316)</f>
        <v/>
      </c>
      <c r="D319" s="251" t="n"/>
      <c r="E319" s="252">
        <f>IFERROR(VLOOKUP(C319,'Multi Unit Grid'!C:D,2,FALSE),"")</f>
        <v/>
      </c>
      <c r="F319" s="253">
        <f>IFERROR(VLOOKUP(C319,'Multi Unit Grid'!C:E,3,FALSE),"")</f>
        <v/>
      </c>
      <c r="G319" s="352">
        <f>'Exhibit A'!Z314*(1-'Product Selections'!$G$13)</f>
        <v/>
      </c>
      <c r="H319" s="317">
        <f>IFERROR(VLOOKUP(C319,'Multi Unit Grid'!C:F,4,FALSE),"")</f>
        <v/>
      </c>
      <c r="I319" s="255">
        <f>IFERROR(VLOOKUP(C319,'Multi Unit Grid'!C:G,5,FALSE),"")</f>
        <v/>
      </c>
      <c r="K319" s="256">
        <f>IF(C319="","",IF($L$11="Management Services","",IF(H319&gt;0,"Yes",IF(L319="Yes","",IF(M319="Yes","","")))))</f>
        <v/>
      </c>
      <c r="L319" s="580" t="n"/>
      <c r="M319" s="580" t="n"/>
      <c r="N319" s="581" t="n"/>
      <c r="O319" s="581" t="n"/>
      <c r="P319" s="256" t="n"/>
      <c r="Q319" s="345" t="n"/>
      <c r="S319" s="579">
        <f>'Exhibit A'!V314</f>
        <v/>
      </c>
      <c r="U319" s="576">
        <f>IF(C320="","",IF(F320=1,"ADP Essential Payroll",IF(N320="Yes","ADP HR Pro",IF(M320="Yes","ADP Complete Payroll and HR Plus",IF(L320="Yes","ADP Enhanced Payroll",IF(K320="Yes","ADP Essential Payroll","ADP Essential Payroll"))))))</f>
        <v/>
      </c>
    </row>
    <row r="320" ht="14.45" customHeight="1">
      <c r="B320" s="73">
        <f>B319+1</f>
        <v/>
      </c>
      <c r="C320" s="221">
        <f>IF('Multi Unit Grid'!C317="","",'Multi Unit Grid'!C317)</f>
        <v/>
      </c>
      <c r="D320" s="223" t="n"/>
      <c r="E320" s="222">
        <f>IFERROR(VLOOKUP(C320,'Multi Unit Grid'!C:D,2,FALSE),"")</f>
        <v/>
      </c>
      <c r="F320" s="75">
        <f>IFERROR(VLOOKUP(C320,'Multi Unit Grid'!C:E,3,FALSE),"")</f>
        <v/>
      </c>
      <c r="G320" s="353">
        <f>'Exhibit A'!Z315*(1-'Product Selections'!$G$13)</f>
        <v/>
      </c>
      <c r="H320" s="237">
        <f>IFERROR(VLOOKUP(C320,'Multi Unit Grid'!C:F,4,FALSE),"")</f>
        <v/>
      </c>
      <c r="I320" s="74">
        <f>IFERROR(VLOOKUP(C320,'Multi Unit Grid'!C:G,5,FALSE),"")</f>
        <v/>
      </c>
      <c r="K320" s="63">
        <f>IF(C320="","",IF($L$11="Management Services","",IF(H320&gt;0,"Yes",IF(L320="Yes","",IF(M320="Yes","","")))))</f>
        <v/>
      </c>
      <c r="L320" s="577" t="n"/>
      <c r="M320" s="577" t="n"/>
      <c r="N320" s="578" t="n"/>
      <c r="O320" s="578" t="n"/>
      <c r="P320" s="63" t="n"/>
      <c r="Q320" s="344" t="n"/>
      <c r="S320" s="579">
        <f>'Exhibit A'!V315</f>
        <v/>
      </c>
      <c r="U320" s="579">
        <f>IF(C321="","",IF(F321=1,"ADP Essential Payroll",IF(N321="Yes","ADP HR Pro",IF(M321="Yes","ADP Complete Payroll and HR Plus",IF(L321="Yes","ADP Enhanced Payroll",IF(K321="Yes","ADP Essential Payroll","ADP Essential Payroll"))))))</f>
        <v/>
      </c>
    </row>
    <row r="321" ht="14.45" customHeight="1">
      <c r="B321" s="249">
        <f>B320+1</f>
        <v/>
      </c>
      <c r="C321" s="250">
        <f>IF('Multi Unit Grid'!C318="","",'Multi Unit Grid'!C318)</f>
        <v/>
      </c>
      <c r="D321" s="251" t="n"/>
      <c r="E321" s="252">
        <f>IFERROR(VLOOKUP(C321,'Multi Unit Grid'!C:D,2,FALSE),"")</f>
        <v/>
      </c>
      <c r="F321" s="253">
        <f>IFERROR(VLOOKUP(C321,'Multi Unit Grid'!C:E,3,FALSE),"")</f>
        <v/>
      </c>
      <c r="G321" s="352">
        <f>'Exhibit A'!Z316*(1-'Product Selections'!$G$13)</f>
        <v/>
      </c>
      <c r="H321" s="317">
        <f>IFERROR(VLOOKUP(C321,'Multi Unit Grid'!C:F,4,FALSE),"")</f>
        <v/>
      </c>
      <c r="I321" s="255">
        <f>IFERROR(VLOOKUP(C321,'Multi Unit Grid'!C:G,5,FALSE),"")</f>
        <v/>
      </c>
      <c r="K321" s="256">
        <f>IF(C321="","",IF($L$11="Management Services","",IF(H321&gt;0,"Yes",IF(L321="Yes","",IF(M321="Yes","","")))))</f>
        <v/>
      </c>
      <c r="L321" s="580" t="n"/>
      <c r="M321" s="580" t="n"/>
      <c r="N321" s="581" t="n"/>
      <c r="O321" s="581" t="n"/>
      <c r="P321" s="256" t="n"/>
      <c r="Q321" s="345" t="n"/>
      <c r="S321" s="579">
        <f>'Exhibit A'!V316</f>
        <v/>
      </c>
      <c r="U321" s="576">
        <f>IF(C322="","",IF(F322=1,"ADP Essential Payroll",IF(N322="Yes","ADP HR Pro",IF(M322="Yes","ADP Complete Payroll and HR Plus",IF(L322="Yes","ADP Enhanced Payroll",IF(K322="Yes","ADP Essential Payroll","ADP Essential Payroll"))))))</f>
        <v/>
      </c>
    </row>
    <row r="322" ht="14.45" customHeight="1">
      <c r="B322" s="73">
        <f>B321+1</f>
        <v/>
      </c>
      <c r="C322" s="221">
        <f>IF('Multi Unit Grid'!C319="","",'Multi Unit Grid'!C319)</f>
        <v/>
      </c>
      <c r="D322" s="223" t="n"/>
      <c r="E322" s="222">
        <f>IFERROR(VLOOKUP(C322,'Multi Unit Grid'!C:D,2,FALSE),"")</f>
        <v/>
      </c>
      <c r="F322" s="75">
        <f>IFERROR(VLOOKUP(C322,'Multi Unit Grid'!C:E,3,FALSE),"")</f>
        <v/>
      </c>
      <c r="G322" s="353">
        <f>'Exhibit A'!Z317*(1-'Product Selections'!$G$13)</f>
        <v/>
      </c>
      <c r="H322" s="237">
        <f>IFERROR(VLOOKUP(C322,'Multi Unit Grid'!C:F,4,FALSE),"")</f>
        <v/>
      </c>
      <c r="I322" s="74">
        <f>IFERROR(VLOOKUP(C322,'Multi Unit Grid'!C:G,5,FALSE),"")</f>
        <v/>
      </c>
      <c r="K322" s="63">
        <f>IF(C322="","",IF($L$11="Management Services","",IF(H322&gt;0,"Yes",IF(L322="Yes","",IF(M322="Yes","","")))))</f>
        <v/>
      </c>
      <c r="L322" s="577" t="n"/>
      <c r="M322" s="577" t="n"/>
      <c r="N322" s="578" t="n"/>
      <c r="O322" s="578" t="n"/>
      <c r="P322" s="63" t="n"/>
      <c r="Q322" s="344" t="n"/>
      <c r="S322" s="579">
        <f>'Exhibit A'!V317</f>
        <v/>
      </c>
      <c r="U322" s="579">
        <f>IF(C323="","",IF(F323=1,"ADP Essential Payroll",IF(N323="Yes","ADP HR Pro",IF(M323="Yes","ADP Complete Payroll and HR Plus",IF(L323="Yes","ADP Enhanced Payroll",IF(K323="Yes","ADP Essential Payroll","ADP Essential Payroll"))))))</f>
        <v/>
      </c>
    </row>
    <row r="323" ht="14.45" customHeight="1">
      <c r="B323" s="249">
        <f>B322+1</f>
        <v/>
      </c>
      <c r="C323" s="250">
        <f>IF('Multi Unit Grid'!C320="","",'Multi Unit Grid'!C320)</f>
        <v/>
      </c>
      <c r="D323" s="251" t="n"/>
      <c r="E323" s="252">
        <f>IFERROR(VLOOKUP(C323,'Multi Unit Grid'!C:D,2,FALSE),"")</f>
        <v/>
      </c>
      <c r="F323" s="253">
        <f>IFERROR(VLOOKUP(C323,'Multi Unit Grid'!C:E,3,FALSE),"")</f>
        <v/>
      </c>
      <c r="G323" s="352">
        <f>'Exhibit A'!Z318*(1-'Product Selections'!$G$13)</f>
        <v/>
      </c>
      <c r="H323" s="317">
        <f>IFERROR(VLOOKUP(C323,'Multi Unit Grid'!C:F,4,FALSE),"")</f>
        <v/>
      </c>
      <c r="I323" s="255">
        <f>IFERROR(VLOOKUP(C323,'Multi Unit Grid'!C:G,5,FALSE),"")</f>
        <v/>
      </c>
      <c r="K323" s="256">
        <f>IF(C323="","",IF($L$11="Management Services","",IF(H323&gt;0,"Yes",IF(L323="Yes","",IF(M323="Yes","","")))))</f>
        <v/>
      </c>
      <c r="L323" s="580" t="n"/>
      <c r="M323" s="580" t="n"/>
      <c r="N323" s="581" t="n"/>
      <c r="O323" s="581" t="n"/>
      <c r="P323" s="256" t="n"/>
      <c r="Q323" s="345" t="n"/>
      <c r="S323" s="579">
        <f>'Exhibit A'!V318</f>
        <v/>
      </c>
      <c r="U323" s="576">
        <f>IF(C324="","",IF(F324=1,"ADP Essential Payroll",IF(N324="Yes","ADP HR Pro",IF(M324="Yes","ADP Complete Payroll and HR Plus",IF(L324="Yes","ADP Enhanced Payroll",IF(K324="Yes","ADP Essential Payroll","ADP Essential Payroll"))))))</f>
        <v/>
      </c>
    </row>
    <row r="324" ht="14.45" customHeight="1">
      <c r="B324" s="73">
        <f>B323+1</f>
        <v/>
      </c>
      <c r="C324" s="221">
        <f>IF('Multi Unit Grid'!C321="","",'Multi Unit Grid'!C321)</f>
        <v/>
      </c>
      <c r="D324" s="223" t="n"/>
      <c r="E324" s="222">
        <f>IFERROR(VLOOKUP(C324,'Multi Unit Grid'!C:D,2,FALSE),"")</f>
        <v/>
      </c>
      <c r="F324" s="75">
        <f>IFERROR(VLOOKUP(C324,'Multi Unit Grid'!C:E,3,FALSE),"")</f>
        <v/>
      </c>
      <c r="G324" s="353">
        <f>'Exhibit A'!Z319*(1-'Product Selections'!$G$13)</f>
        <v/>
      </c>
      <c r="H324" s="237">
        <f>IFERROR(VLOOKUP(C324,'Multi Unit Grid'!C:F,4,FALSE),"")</f>
        <v/>
      </c>
      <c r="I324" s="74">
        <f>IFERROR(VLOOKUP(C324,'Multi Unit Grid'!C:G,5,FALSE),"")</f>
        <v/>
      </c>
      <c r="K324" s="63">
        <f>IF(C324="","",IF($L$11="Management Services","",IF(H324&gt;0,"Yes",IF(L324="Yes","",IF(M324="Yes","","")))))</f>
        <v/>
      </c>
      <c r="L324" s="577" t="n"/>
      <c r="M324" s="577" t="n"/>
      <c r="N324" s="578" t="n"/>
      <c r="O324" s="578" t="n"/>
      <c r="P324" s="63" t="n"/>
      <c r="Q324" s="344" t="n"/>
      <c r="S324" s="579">
        <f>'Exhibit A'!V319</f>
        <v/>
      </c>
      <c r="U324" s="579">
        <f>IF(C325="","",IF(F325=1,"ADP Essential Payroll",IF(N325="Yes","ADP HR Pro",IF(M325="Yes","ADP Complete Payroll and HR Plus",IF(L325="Yes","ADP Enhanced Payroll",IF(K325="Yes","ADP Essential Payroll","ADP Essential Payroll"))))))</f>
        <v/>
      </c>
    </row>
    <row r="325" ht="14.45" customHeight="1">
      <c r="B325" s="249">
        <f>B324+1</f>
        <v/>
      </c>
      <c r="C325" s="250">
        <f>IF('Multi Unit Grid'!C322="","",'Multi Unit Grid'!C322)</f>
        <v/>
      </c>
      <c r="D325" s="251" t="n"/>
      <c r="E325" s="252">
        <f>IFERROR(VLOOKUP(C325,'Multi Unit Grid'!C:D,2,FALSE),"")</f>
        <v/>
      </c>
      <c r="F325" s="253">
        <f>IFERROR(VLOOKUP(C325,'Multi Unit Grid'!C:E,3,FALSE),"")</f>
        <v/>
      </c>
      <c r="G325" s="352">
        <f>'Exhibit A'!Z320*(1-'Product Selections'!$G$13)</f>
        <v/>
      </c>
      <c r="H325" s="317">
        <f>IFERROR(VLOOKUP(C325,'Multi Unit Grid'!C:F,4,FALSE),"")</f>
        <v/>
      </c>
      <c r="I325" s="255">
        <f>IFERROR(VLOOKUP(C325,'Multi Unit Grid'!C:G,5,FALSE),"")</f>
        <v/>
      </c>
      <c r="K325" s="256">
        <f>IF(C325="","",IF($L$11="Management Services","",IF(H325&gt;0,"Yes",IF(L325="Yes","",IF(M325="Yes","","")))))</f>
        <v/>
      </c>
      <c r="L325" s="580" t="n"/>
      <c r="M325" s="580" t="n"/>
      <c r="N325" s="581" t="n"/>
      <c r="O325" s="581" t="n"/>
      <c r="P325" s="256" t="n"/>
      <c r="Q325" s="345" t="n"/>
      <c r="S325" s="579">
        <f>'Exhibit A'!V320</f>
        <v/>
      </c>
      <c r="U325" s="576">
        <f>IF(C326="","",IF(F326=1,"ADP Essential Payroll",IF(N326="Yes","ADP HR Pro",IF(M326="Yes","ADP Complete Payroll and HR Plus",IF(L326="Yes","ADP Enhanced Payroll",IF(K326="Yes","ADP Essential Payroll","ADP Essential Payroll"))))))</f>
        <v/>
      </c>
    </row>
    <row r="326" ht="14.45" customHeight="1">
      <c r="B326" s="73">
        <f>B325+1</f>
        <v/>
      </c>
      <c r="C326" s="221">
        <f>IF('Multi Unit Grid'!C323="","",'Multi Unit Grid'!C323)</f>
        <v/>
      </c>
      <c r="D326" s="223" t="n"/>
      <c r="E326" s="222">
        <f>IFERROR(VLOOKUP(C326,'Multi Unit Grid'!C:D,2,FALSE),"")</f>
        <v/>
      </c>
      <c r="F326" s="75">
        <f>IFERROR(VLOOKUP(C326,'Multi Unit Grid'!C:E,3,FALSE),"")</f>
        <v/>
      </c>
      <c r="G326" s="353">
        <f>'Exhibit A'!Z321*(1-'Product Selections'!$G$13)</f>
        <v/>
      </c>
      <c r="H326" s="237">
        <f>IFERROR(VLOOKUP(C326,'Multi Unit Grid'!C:F,4,FALSE),"")</f>
        <v/>
      </c>
      <c r="I326" s="74">
        <f>IFERROR(VLOOKUP(C326,'Multi Unit Grid'!C:G,5,FALSE),"")</f>
        <v/>
      </c>
      <c r="K326" s="63">
        <f>IF(C326="","",IF($L$11="Management Services","",IF(H326&gt;0,"Yes",IF(L326="Yes","",IF(M326="Yes","","")))))</f>
        <v/>
      </c>
      <c r="L326" s="577" t="n"/>
      <c r="M326" s="577" t="n"/>
      <c r="N326" s="578" t="n"/>
      <c r="O326" s="578" t="n"/>
      <c r="P326" s="63" t="n"/>
      <c r="Q326" s="344" t="n"/>
      <c r="S326" s="579">
        <f>'Exhibit A'!V321</f>
        <v/>
      </c>
      <c r="U326" s="579">
        <f>IF(C327="","",IF(F327=1,"ADP Essential Payroll",IF(N327="Yes","ADP HR Pro",IF(M327="Yes","ADP Complete Payroll and HR Plus",IF(L327="Yes","ADP Enhanced Payroll",IF(K327="Yes","ADP Essential Payroll","ADP Essential Payroll"))))))</f>
        <v/>
      </c>
    </row>
    <row r="327" ht="14.45" customHeight="1">
      <c r="B327" s="249">
        <f>B326+1</f>
        <v/>
      </c>
      <c r="C327" s="250">
        <f>IF('Multi Unit Grid'!C324="","",'Multi Unit Grid'!C324)</f>
        <v/>
      </c>
      <c r="D327" s="251" t="n"/>
      <c r="E327" s="252">
        <f>IFERROR(VLOOKUP(C327,'Multi Unit Grid'!C:D,2,FALSE),"")</f>
        <v/>
      </c>
      <c r="F327" s="253">
        <f>IFERROR(VLOOKUP(C327,'Multi Unit Grid'!C:E,3,FALSE),"")</f>
        <v/>
      </c>
      <c r="G327" s="352">
        <f>'Exhibit A'!Z322*(1-'Product Selections'!$G$13)</f>
        <v/>
      </c>
      <c r="H327" s="317">
        <f>IFERROR(VLOOKUP(C327,'Multi Unit Grid'!C:F,4,FALSE),"")</f>
        <v/>
      </c>
      <c r="I327" s="255">
        <f>IFERROR(VLOOKUP(C327,'Multi Unit Grid'!C:G,5,FALSE),"")</f>
        <v/>
      </c>
      <c r="K327" s="256">
        <f>IF(C327="","",IF($L$11="Management Services","",IF(H327&gt;0,"Yes",IF(L327="Yes","",IF(M327="Yes","","")))))</f>
        <v/>
      </c>
      <c r="L327" s="580" t="n"/>
      <c r="M327" s="580" t="n"/>
      <c r="N327" s="581" t="n"/>
      <c r="O327" s="581" t="n"/>
      <c r="P327" s="256" t="n"/>
      <c r="Q327" s="345" t="n"/>
      <c r="S327" s="579">
        <f>'Exhibit A'!V322</f>
        <v/>
      </c>
      <c r="U327" s="576">
        <f>IF(C328="","",IF(F328=1,"ADP Essential Payroll",IF(N328="Yes","ADP HR Pro",IF(M328="Yes","ADP Complete Payroll and HR Plus",IF(L328="Yes","ADP Enhanced Payroll",IF(K328="Yes","ADP Essential Payroll","ADP Essential Payroll"))))))</f>
        <v/>
      </c>
    </row>
    <row r="328" ht="14.45" customHeight="1">
      <c r="B328" s="73">
        <f>B327+1</f>
        <v/>
      </c>
      <c r="C328" s="221">
        <f>IF('Multi Unit Grid'!C325="","",'Multi Unit Grid'!C325)</f>
        <v/>
      </c>
      <c r="D328" s="223" t="n"/>
      <c r="E328" s="222">
        <f>IFERROR(VLOOKUP(C328,'Multi Unit Grid'!C:D,2,FALSE),"")</f>
        <v/>
      </c>
      <c r="F328" s="75">
        <f>IFERROR(VLOOKUP(C328,'Multi Unit Grid'!C:E,3,FALSE),"")</f>
        <v/>
      </c>
      <c r="G328" s="353">
        <f>'Exhibit A'!Z323*(1-'Product Selections'!$G$13)</f>
        <v/>
      </c>
      <c r="H328" s="237">
        <f>IFERROR(VLOOKUP(C328,'Multi Unit Grid'!C:F,4,FALSE),"")</f>
        <v/>
      </c>
      <c r="I328" s="74">
        <f>IFERROR(VLOOKUP(C328,'Multi Unit Grid'!C:G,5,FALSE),"")</f>
        <v/>
      </c>
      <c r="K328" s="63">
        <f>IF(C328="","",IF($L$11="Management Services","",IF(H328&gt;0,"Yes",IF(L328="Yes","",IF(M328="Yes","","")))))</f>
        <v/>
      </c>
      <c r="L328" s="577" t="n"/>
      <c r="M328" s="577" t="n"/>
      <c r="N328" s="578" t="n"/>
      <c r="O328" s="578" t="n"/>
      <c r="P328" s="63" t="n"/>
      <c r="Q328" s="344" t="n"/>
      <c r="S328" s="579">
        <f>'Exhibit A'!V323</f>
        <v/>
      </c>
      <c r="U328" s="579">
        <f>IF(C329="","",IF(F329=1,"ADP Essential Payroll",IF(N329="Yes","ADP HR Pro",IF(M329="Yes","ADP Complete Payroll and HR Plus",IF(L329="Yes","ADP Enhanced Payroll",IF(K329="Yes","ADP Essential Payroll","ADP Essential Payroll"))))))</f>
        <v/>
      </c>
    </row>
    <row r="329" ht="14.45" customHeight="1">
      <c r="B329" s="249">
        <f>B328+1</f>
        <v/>
      </c>
      <c r="C329" s="250">
        <f>IF('Multi Unit Grid'!C326="","",'Multi Unit Grid'!C326)</f>
        <v/>
      </c>
      <c r="D329" s="251" t="n"/>
      <c r="E329" s="252">
        <f>IFERROR(VLOOKUP(C329,'Multi Unit Grid'!C:D,2,FALSE),"")</f>
        <v/>
      </c>
      <c r="F329" s="253">
        <f>IFERROR(VLOOKUP(C329,'Multi Unit Grid'!C:E,3,FALSE),"")</f>
        <v/>
      </c>
      <c r="G329" s="352">
        <f>'Exhibit A'!Z324*(1-'Product Selections'!$G$13)</f>
        <v/>
      </c>
      <c r="H329" s="317">
        <f>IFERROR(VLOOKUP(C329,'Multi Unit Grid'!C:F,4,FALSE),"")</f>
        <v/>
      </c>
      <c r="I329" s="255">
        <f>IFERROR(VLOOKUP(C329,'Multi Unit Grid'!C:G,5,FALSE),"")</f>
        <v/>
      </c>
      <c r="K329" s="256">
        <f>IF(C329="","",IF($L$11="Management Services","",IF(H329&gt;0,"Yes",IF(L329="Yes","",IF(M329="Yes","","")))))</f>
        <v/>
      </c>
      <c r="L329" s="580" t="n"/>
      <c r="M329" s="580" t="n"/>
      <c r="N329" s="581" t="n"/>
      <c r="O329" s="581" t="n"/>
      <c r="P329" s="256" t="n"/>
      <c r="Q329" s="345" t="n"/>
      <c r="S329" s="579">
        <f>'Exhibit A'!V324</f>
        <v/>
      </c>
      <c r="U329" s="576">
        <f>IF(C330="","",IF(F330=1,"ADP Essential Payroll",IF(N330="Yes","ADP HR Pro",IF(M330="Yes","ADP Complete Payroll and HR Plus",IF(L330="Yes","ADP Enhanced Payroll",IF(K330="Yes","ADP Essential Payroll","ADP Essential Payroll"))))))</f>
        <v/>
      </c>
    </row>
    <row r="330" ht="14.45" customHeight="1">
      <c r="B330" s="73">
        <f>B329+1</f>
        <v/>
      </c>
      <c r="C330" s="221">
        <f>IF('Multi Unit Grid'!C327="","",'Multi Unit Grid'!C327)</f>
        <v/>
      </c>
      <c r="D330" s="223" t="n"/>
      <c r="E330" s="222">
        <f>IFERROR(VLOOKUP(C330,'Multi Unit Grid'!C:D,2,FALSE),"")</f>
        <v/>
      </c>
      <c r="F330" s="75">
        <f>IFERROR(VLOOKUP(C330,'Multi Unit Grid'!C:E,3,FALSE),"")</f>
        <v/>
      </c>
      <c r="G330" s="353">
        <f>'Exhibit A'!Z325*(1-'Product Selections'!$G$13)</f>
        <v/>
      </c>
      <c r="H330" s="237">
        <f>IFERROR(VLOOKUP(C330,'Multi Unit Grid'!C:F,4,FALSE),"")</f>
        <v/>
      </c>
      <c r="I330" s="74">
        <f>IFERROR(VLOOKUP(C330,'Multi Unit Grid'!C:G,5,FALSE),"")</f>
        <v/>
      </c>
      <c r="K330" s="63">
        <f>IF(C330="","",IF($L$11="Management Services","",IF(H330&gt;0,"Yes",IF(L330="Yes","",IF(M330="Yes","","")))))</f>
        <v/>
      </c>
      <c r="L330" s="577" t="n"/>
      <c r="M330" s="577" t="n"/>
      <c r="N330" s="578" t="n"/>
      <c r="O330" s="578" t="n"/>
      <c r="P330" s="63" t="n"/>
      <c r="Q330" s="344" t="n"/>
      <c r="S330" s="579">
        <f>'Exhibit A'!V325</f>
        <v/>
      </c>
      <c r="U330" s="579">
        <f>IF(C331="","",IF(F331=1,"ADP Essential Payroll",IF(N331="Yes","ADP HR Pro",IF(M331="Yes","ADP Complete Payroll and HR Plus",IF(L331="Yes","ADP Enhanced Payroll",IF(K331="Yes","ADP Essential Payroll","ADP Essential Payroll"))))))</f>
        <v/>
      </c>
    </row>
    <row r="331" ht="14.45" customHeight="1">
      <c r="B331" s="249">
        <f>B330+1</f>
        <v/>
      </c>
      <c r="C331" s="250">
        <f>IF('Multi Unit Grid'!C328="","",'Multi Unit Grid'!C328)</f>
        <v/>
      </c>
      <c r="D331" s="251" t="n"/>
      <c r="E331" s="252">
        <f>IFERROR(VLOOKUP(C331,'Multi Unit Grid'!C:D,2,FALSE),"")</f>
        <v/>
      </c>
      <c r="F331" s="253">
        <f>IFERROR(VLOOKUP(C331,'Multi Unit Grid'!C:E,3,FALSE),"")</f>
        <v/>
      </c>
      <c r="G331" s="352">
        <f>'Exhibit A'!Z326*(1-'Product Selections'!$G$13)</f>
        <v/>
      </c>
      <c r="H331" s="317">
        <f>IFERROR(VLOOKUP(C331,'Multi Unit Grid'!C:F,4,FALSE),"")</f>
        <v/>
      </c>
      <c r="I331" s="255">
        <f>IFERROR(VLOOKUP(C331,'Multi Unit Grid'!C:G,5,FALSE),"")</f>
        <v/>
      </c>
      <c r="K331" s="256">
        <f>IF(C331="","",IF($L$11="Management Services","",IF(H331&gt;0,"Yes",IF(L331="Yes","",IF(M331="Yes","","")))))</f>
        <v/>
      </c>
      <c r="L331" s="580" t="n"/>
      <c r="M331" s="580" t="n"/>
      <c r="N331" s="581" t="n"/>
      <c r="O331" s="581" t="n"/>
      <c r="P331" s="256" t="n"/>
      <c r="Q331" s="345" t="n"/>
      <c r="S331" s="579">
        <f>'Exhibit A'!V326</f>
        <v/>
      </c>
      <c r="U331" s="576">
        <f>IF(C332="","",IF(F332=1,"ADP Essential Payroll",IF(N332="Yes","ADP HR Pro",IF(M332="Yes","ADP Complete Payroll and HR Plus",IF(L332="Yes","ADP Enhanced Payroll",IF(K332="Yes","ADP Essential Payroll","ADP Essential Payroll"))))))</f>
        <v/>
      </c>
    </row>
    <row r="332" ht="14.45" customHeight="1">
      <c r="B332" s="73">
        <f>B331+1</f>
        <v/>
      </c>
      <c r="C332" s="221">
        <f>IF('Multi Unit Grid'!C329="","",'Multi Unit Grid'!C329)</f>
        <v/>
      </c>
      <c r="D332" s="223" t="n"/>
      <c r="E332" s="222">
        <f>IFERROR(VLOOKUP(C332,'Multi Unit Grid'!C:D,2,FALSE),"")</f>
        <v/>
      </c>
      <c r="F332" s="75">
        <f>IFERROR(VLOOKUP(C332,'Multi Unit Grid'!C:E,3,FALSE),"")</f>
        <v/>
      </c>
      <c r="G332" s="353">
        <f>'Exhibit A'!Z327*(1-'Product Selections'!$G$13)</f>
        <v/>
      </c>
      <c r="H332" s="237">
        <f>IFERROR(VLOOKUP(C332,'Multi Unit Grid'!C:F,4,FALSE),"")</f>
        <v/>
      </c>
      <c r="I332" s="74">
        <f>IFERROR(VLOOKUP(C332,'Multi Unit Grid'!C:G,5,FALSE),"")</f>
        <v/>
      </c>
      <c r="K332" s="63">
        <f>IF(C332="","",IF($L$11="Management Services","",IF(H332&gt;0,"Yes",IF(L332="Yes","",IF(M332="Yes","","")))))</f>
        <v/>
      </c>
      <c r="L332" s="577" t="n"/>
      <c r="M332" s="577" t="n"/>
      <c r="N332" s="578" t="n"/>
      <c r="O332" s="578" t="n"/>
      <c r="P332" s="63" t="n"/>
      <c r="Q332" s="344" t="n"/>
      <c r="S332" s="579">
        <f>'Exhibit A'!V327</f>
        <v/>
      </c>
      <c r="U332" s="579">
        <f>IF(C333="","",IF(F333=1,"ADP Essential Payroll",IF(N333="Yes","ADP HR Pro",IF(M333="Yes","ADP Complete Payroll and HR Plus",IF(L333="Yes","ADP Enhanced Payroll",IF(K333="Yes","ADP Essential Payroll","ADP Essential Payroll"))))))</f>
        <v/>
      </c>
    </row>
    <row r="333" ht="14.45" customHeight="1">
      <c r="B333" s="249">
        <f>B332+1</f>
        <v/>
      </c>
      <c r="C333" s="250">
        <f>IF('Multi Unit Grid'!C330="","",'Multi Unit Grid'!C330)</f>
        <v/>
      </c>
      <c r="D333" s="251" t="n"/>
      <c r="E333" s="252">
        <f>IFERROR(VLOOKUP(C333,'Multi Unit Grid'!C:D,2,FALSE),"")</f>
        <v/>
      </c>
      <c r="F333" s="253">
        <f>IFERROR(VLOOKUP(C333,'Multi Unit Grid'!C:E,3,FALSE),"")</f>
        <v/>
      </c>
      <c r="G333" s="352">
        <f>'Exhibit A'!Z328*(1-'Product Selections'!$G$13)</f>
        <v/>
      </c>
      <c r="H333" s="317">
        <f>IFERROR(VLOOKUP(C333,'Multi Unit Grid'!C:F,4,FALSE),"")</f>
        <v/>
      </c>
      <c r="I333" s="255">
        <f>IFERROR(VLOOKUP(C333,'Multi Unit Grid'!C:G,5,FALSE),"")</f>
        <v/>
      </c>
      <c r="K333" s="256">
        <f>IF(C333="","",IF($L$11="Management Services","",IF(H333&gt;0,"Yes",IF(L333="Yes","",IF(M333="Yes","","")))))</f>
        <v/>
      </c>
      <c r="L333" s="580" t="n"/>
      <c r="M333" s="580" t="n"/>
      <c r="N333" s="581" t="n"/>
      <c r="O333" s="581" t="n"/>
      <c r="P333" s="256" t="n"/>
      <c r="Q333" s="345" t="n"/>
      <c r="S333" s="579">
        <f>'Exhibit A'!V328</f>
        <v/>
      </c>
      <c r="U333" s="576">
        <f>IF(C334="","",IF(F334=1,"ADP Essential Payroll",IF(N334="Yes","ADP HR Pro",IF(M334="Yes","ADP Complete Payroll and HR Plus",IF(L334="Yes","ADP Enhanced Payroll",IF(K334="Yes","ADP Essential Payroll","ADP Essential Payroll"))))))</f>
        <v/>
      </c>
    </row>
    <row r="334" ht="14.45" customHeight="1">
      <c r="B334" s="73">
        <f>B333+1</f>
        <v/>
      </c>
      <c r="C334" s="221">
        <f>IF('Multi Unit Grid'!C331="","",'Multi Unit Grid'!C331)</f>
        <v/>
      </c>
      <c r="D334" s="223" t="n"/>
      <c r="E334" s="222">
        <f>IFERROR(VLOOKUP(C334,'Multi Unit Grid'!C:D,2,FALSE),"")</f>
        <v/>
      </c>
      <c r="F334" s="75">
        <f>IFERROR(VLOOKUP(C334,'Multi Unit Grid'!C:E,3,FALSE),"")</f>
        <v/>
      </c>
      <c r="G334" s="353">
        <f>'Exhibit A'!Z329*(1-'Product Selections'!$G$13)</f>
        <v/>
      </c>
      <c r="H334" s="237">
        <f>IFERROR(VLOOKUP(C334,'Multi Unit Grid'!C:F,4,FALSE),"")</f>
        <v/>
      </c>
      <c r="I334" s="74">
        <f>IFERROR(VLOOKUP(C334,'Multi Unit Grid'!C:G,5,FALSE),"")</f>
        <v/>
      </c>
      <c r="K334" s="63">
        <f>IF(C334="","",IF($L$11="Management Services","",IF(H334&gt;0,"Yes",IF(L334="Yes","",IF(M334="Yes","","")))))</f>
        <v/>
      </c>
      <c r="L334" s="577" t="n"/>
      <c r="M334" s="577" t="n"/>
      <c r="N334" s="578" t="n"/>
      <c r="O334" s="578" t="n"/>
      <c r="P334" s="63" t="n"/>
      <c r="Q334" s="344" t="n"/>
      <c r="S334" s="579">
        <f>'Exhibit A'!V329</f>
        <v/>
      </c>
      <c r="U334" s="579">
        <f>IF(C335="","",IF(F335=1,"ADP Essential Payroll",IF(N335="Yes","ADP HR Pro",IF(M335="Yes","ADP Complete Payroll and HR Plus",IF(L335="Yes","ADP Enhanced Payroll",IF(K335="Yes","ADP Essential Payroll","ADP Essential Payroll"))))))</f>
        <v/>
      </c>
    </row>
    <row r="335" ht="14.45" customHeight="1">
      <c r="B335" s="249">
        <f>B334+1</f>
        <v/>
      </c>
      <c r="C335" s="250">
        <f>IF('Multi Unit Grid'!C332="","",'Multi Unit Grid'!C332)</f>
        <v/>
      </c>
      <c r="D335" s="251" t="n"/>
      <c r="E335" s="252">
        <f>IFERROR(VLOOKUP(C335,'Multi Unit Grid'!C:D,2,FALSE),"")</f>
        <v/>
      </c>
      <c r="F335" s="253">
        <f>IFERROR(VLOOKUP(C335,'Multi Unit Grid'!C:E,3,FALSE),"")</f>
        <v/>
      </c>
      <c r="G335" s="352">
        <f>'Exhibit A'!Z330*(1-'Product Selections'!$G$13)</f>
        <v/>
      </c>
      <c r="H335" s="317">
        <f>IFERROR(VLOOKUP(C335,'Multi Unit Grid'!C:F,4,FALSE),"")</f>
        <v/>
      </c>
      <c r="I335" s="255">
        <f>IFERROR(VLOOKUP(C335,'Multi Unit Grid'!C:G,5,FALSE),"")</f>
        <v/>
      </c>
      <c r="K335" s="256">
        <f>IF(C335="","",IF($L$11="Management Services","",IF(H335&gt;0,"Yes",IF(L335="Yes","",IF(M335="Yes","","")))))</f>
        <v/>
      </c>
      <c r="L335" s="580" t="n"/>
      <c r="M335" s="580" t="n"/>
      <c r="N335" s="581" t="n"/>
      <c r="O335" s="581" t="n"/>
      <c r="P335" s="256" t="n"/>
      <c r="Q335" s="345" t="n"/>
      <c r="S335" s="579">
        <f>'Exhibit A'!V330</f>
        <v/>
      </c>
      <c r="U335" s="576">
        <f>IF(C336="","",IF(F336=1,"ADP Essential Payroll",IF(N336="Yes","ADP HR Pro",IF(M336="Yes","ADP Complete Payroll and HR Plus",IF(L336="Yes","ADP Enhanced Payroll",IF(K336="Yes","ADP Essential Payroll","ADP Essential Payroll"))))))</f>
        <v/>
      </c>
    </row>
    <row r="336" ht="14.45" customHeight="1">
      <c r="B336" s="73">
        <f>B335+1</f>
        <v/>
      </c>
      <c r="C336" s="221">
        <f>IF('Multi Unit Grid'!C333="","",'Multi Unit Grid'!C333)</f>
        <v/>
      </c>
      <c r="D336" s="223" t="n"/>
      <c r="E336" s="222">
        <f>IFERROR(VLOOKUP(C336,'Multi Unit Grid'!C:D,2,FALSE),"")</f>
        <v/>
      </c>
      <c r="F336" s="75">
        <f>IFERROR(VLOOKUP(C336,'Multi Unit Grid'!C:E,3,FALSE),"")</f>
        <v/>
      </c>
      <c r="G336" s="353">
        <f>'Exhibit A'!Z331*(1-'Product Selections'!$G$13)</f>
        <v/>
      </c>
      <c r="H336" s="237">
        <f>IFERROR(VLOOKUP(C336,'Multi Unit Grid'!C:F,4,FALSE),"")</f>
        <v/>
      </c>
      <c r="I336" s="74">
        <f>IFERROR(VLOOKUP(C336,'Multi Unit Grid'!C:G,5,FALSE),"")</f>
        <v/>
      </c>
      <c r="K336" s="63">
        <f>IF(C336="","",IF($L$11="Management Services","",IF(H336&gt;0,"Yes",IF(L336="Yes","",IF(M336="Yes","","")))))</f>
        <v/>
      </c>
      <c r="L336" s="577" t="n"/>
      <c r="M336" s="577" t="n"/>
      <c r="N336" s="578" t="n"/>
      <c r="O336" s="578" t="n"/>
      <c r="P336" s="63" t="n"/>
      <c r="Q336" s="344" t="n"/>
      <c r="S336" s="579">
        <f>'Exhibit A'!V331</f>
        <v/>
      </c>
      <c r="U336" s="579">
        <f>IF(C337="","",IF(F337=1,"ADP Essential Payroll",IF(N337="Yes","ADP HR Pro",IF(M337="Yes","ADP Complete Payroll and HR Plus",IF(L337="Yes","ADP Enhanced Payroll",IF(K337="Yes","ADP Essential Payroll","ADP Essential Payroll"))))))</f>
        <v/>
      </c>
    </row>
    <row r="337" ht="14.45" customHeight="1">
      <c r="B337" s="249">
        <f>B336+1</f>
        <v/>
      </c>
      <c r="C337" s="250">
        <f>IF('Multi Unit Grid'!C334="","",'Multi Unit Grid'!C334)</f>
        <v/>
      </c>
      <c r="D337" s="251" t="n"/>
      <c r="E337" s="252">
        <f>IFERROR(VLOOKUP(C337,'Multi Unit Grid'!C:D,2,FALSE),"")</f>
        <v/>
      </c>
      <c r="F337" s="253">
        <f>IFERROR(VLOOKUP(C337,'Multi Unit Grid'!C:E,3,FALSE),"")</f>
        <v/>
      </c>
      <c r="G337" s="352">
        <f>'Exhibit A'!Z332*(1-'Product Selections'!$G$13)</f>
        <v/>
      </c>
      <c r="H337" s="317">
        <f>IFERROR(VLOOKUP(C337,'Multi Unit Grid'!C:F,4,FALSE),"")</f>
        <v/>
      </c>
      <c r="I337" s="255">
        <f>IFERROR(VLOOKUP(C337,'Multi Unit Grid'!C:G,5,FALSE),"")</f>
        <v/>
      </c>
      <c r="K337" s="256">
        <f>IF(C337="","",IF($L$11="Management Services","",IF(H337&gt;0,"Yes",IF(L337="Yes","",IF(M337="Yes","","")))))</f>
        <v/>
      </c>
      <c r="L337" s="580" t="n"/>
      <c r="M337" s="580" t="n"/>
      <c r="N337" s="581" t="n"/>
      <c r="O337" s="581" t="n"/>
      <c r="P337" s="256" t="n"/>
      <c r="Q337" s="345" t="n"/>
      <c r="S337" s="579">
        <f>'Exhibit A'!V332</f>
        <v/>
      </c>
      <c r="U337" s="576">
        <f>IF(C338="","",IF(F338=1,"ADP Essential Payroll",IF(N338="Yes","ADP HR Pro",IF(M338="Yes","ADP Complete Payroll and HR Plus",IF(L338="Yes","ADP Enhanced Payroll",IF(K338="Yes","ADP Essential Payroll","ADP Essential Payroll"))))))</f>
        <v/>
      </c>
    </row>
    <row r="338" ht="14.45" customHeight="1">
      <c r="B338" s="73">
        <f>B337+1</f>
        <v/>
      </c>
      <c r="C338" s="221">
        <f>IF('Multi Unit Grid'!C335="","",'Multi Unit Grid'!C335)</f>
        <v/>
      </c>
      <c r="D338" s="223" t="n"/>
      <c r="E338" s="222">
        <f>IFERROR(VLOOKUP(C338,'Multi Unit Grid'!C:D,2,FALSE),"")</f>
        <v/>
      </c>
      <c r="F338" s="75">
        <f>IFERROR(VLOOKUP(C338,'Multi Unit Grid'!C:E,3,FALSE),"")</f>
        <v/>
      </c>
      <c r="G338" s="353">
        <f>'Exhibit A'!Z333*(1-'Product Selections'!$G$13)</f>
        <v/>
      </c>
      <c r="H338" s="237">
        <f>IFERROR(VLOOKUP(C338,'Multi Unit Grid'!C:F,4,FALSE),"")</f>
        <v/>
      </c>
      <c r="I338" s="74">
        <f>IFERROR(VLOOKUP(C338,'Multi Unit Grid'!C:G,5,FALSE),"")</f>
        <v/>
      </c>
      <c r="K338" s="63">
        <f>IF(C338="","",IF($L$11="Management Services","",IF(H338&gt;0,"Yes",IF(L338="Yes","",IF(M338="Yes","","")))))</f>
        <v/>
      </c>
      <c r="L338" s="577" t="n"/>
      <c r="M338" s="577" t="n"/>
      <c r="N338" s="578" t="n"/>
      <c r="O338" s="578" t="n"/>
      <c r="P338" s="63" t="n"/>
      <c r="Q338" s="344" t="n"/>
      <c r="S338" s="579">
        <f>'Exhibit A'!V333</f>
        <v/>
      </c>
      <c r="U338" s="579">
        <f>IF(C339="","",IF(F339=1,"ADP Essential Payroll",IF(N339="Yes","ADP HR Pro",IF(M339="Yes","ADP Complete Payroll and HR Plus",IF(L339="Yes","ADP Enhanced Payroll",IF(K339="Yes","ADP Essential Payroll","ADP Essential Payroll"))))))</f>
        <v/>
      </c>
    </row>
    <row r="339" ht="14.45" customHeight="1">
      <c r="B339" s="249">
        <f>B338+1</f>
        <v/>
      </c>
      <c r="C339" s="250">
        <f>IF('Multi Unit Grid'!C336="","",'Multi Unit Grid'!C336)</f>
        <v/>
      </c>
      <c r="D339" s="251" t="n"/>
      <c r="E339" s="252">
        <f>IFERROR(VLOOKUP(C339,'Multi Unit Grid'!C:D,2,FALSE),"")</f>
        <v/>
      </c>
      <c r="F339" s="253">
        <f>IFERROR(VLOOKUP(C339,'Multi Unit Grid'!C:E,3,FALSE),"")</f>
        <v/>
      </c>
      <c r="G339" s="352">
        <f>'Exhibit A'!Z334*(1-'Product Selections'!$G$13)</f>
        <v/>
      </c>
      <c r="H339" s="317">
        <f>IFERROR(VLOOKUP(C339,'Multi Unit Grid'!C:F,4,FALSE),"")</f>
        <v/>
      </c>
      <c r="I339" s="255">
        <f>IFERROR(VLOOKUP(C339,'Multi Unit Grid'!C:G,5,FALSE),"")</f>
        <v/>
      </c>
      <c r="K339" s="256">
        <f>IF(C339="","",IF($L$11="Management Services","",IF(H339&gt;0,"Yes",IF(L339="Yes","",IF(M339="Yes","","")))))</f>
        <v/>
      </c>
      <c r="L339" s="580" t="n"/>
      <c r="M339" s="580" t="n"/>
      <c r="N339" s="581" t="n"/>
      <c r="O339" s="581" t="n"/>
      <c r="P339" s="256" t="n"/>
      <c r="Q339" s="345" t="n"/>
      <c r="S339" s="579">
        <f>'Exhibit A'!V334</f>
        <v/>
      </c>
      <c r="U339" s="576">
        <f>IF(C340="","",IF(F340=1,"ADP Essential Payroll",IF(N340="Yes","ADP HR Pro",IF(M340="Yes","ADP Complete Payroll and HR Plus",IF(L340="Yes","ADP Enhanced Payroll",IF(K340="Yes","ADP Essential Payroll","ADP Essential Payroll"))))))</f>
        <v/>
      </c>
    </row>
    <row r="340" ht="14.45" customHeight="1">
      <c r="B340" s="73">
        <f>B339+1</f>
        <v/>
      </c>
      <c r="C340" s="221">
        <f>IF('Multi Unit Grid'!C337="","",'Multi Unit Grid'!C337)</f>
        <v/>
      </c>
      <c r="D340" s="223" t="n"/>
      <c r="E340" s="222">
        <f>IFERROR(VLOOKUP(C340,'Multi Unit Grid'!C:D,2,FALSE),"")</f>
        <v/>
      </c>
      <c r="F340" s="75">
        <f>IFERROR(VLOOKUP(C340,'Multi Unit Grid'!C:E,3,FALSE),"")</f>
        <v/>
      </c>
      <c r="G340" s="353">
        <f>'Exhibit A'!Z335*(1-'Product Selections'!$G$13)</f>
        <v/>
      </c>
      <c r="H340" s="237">
        <f>IFERROR(VLOOKUP(C340,'Multi Unit Grid'!C:F,4,FALSE),"")</f>
        <v/>
      </c>
      <c r="I340" s="74">
        <f>IFERROR(VLOOKUP(C340,'Multi Unit Grid'!C:G,5,FALSE),"")</f>
        <v/>
      </c>
      <c r="K340" s="63">
        <f>IF(C340="","",IF($L$11="Management Services","",IF(H340&gt;0,"Yes",IF(L340="Yes","",IF(M340="Yes","","")))))</f>
        <v/>
      </c>
      <c r="L340" s="577" t="n"/>
      <c r="M340" s="577" t="n"/>
      <c r="N340" s="578" t="n"/>
      <c r="O340" s="578" t="n"/>
      <c r="P340" s="63" t="n"/>
      <c r="Q340" s="344" t="n"/>
      <c r="S340" s="579">
        <f>'Exhibit A'!V335</f>
        <v/>
      </c>
      <c r="U340" s="579">
        <f>IF(C341="","",IF(F341=1,"ADP Essential Payroll",IF(N341="Yes","ADP HR Pro",IF(M341="Yes","ADP Complete Payroll and HR Plus",IF(L341="Yes","ADP Enhanced Payroll",IF(K341="Yes","ADP Essential Payroll","ADP Essential Payroll"))))))</f>
        <v/>
      </c>
    </row>
    <row r="341" ht="14.45" customHeight="1">
      <c r="B341" s="249">
        <f>B340+1</f>
        <v/>
      </c>
      <c r="C341" s="250">
        <f>IF('Multi Unit Grid'!C338="","",'Multi Unit Grid'!C338)</f>
        <v/>
      </c>
      <c r="D341" s="251" t="n"/>
      <c r="E341" s="252">
        <f>IFERROR(VLOOKUP(C341,'Multi Unit Grid'!C:D,2,FALSE),"")</f>
        <v/>
      </c>
      <c r="F341" s="253">
        <f>IFERROR(VLOOKUP(C341,'Multi Unit Grid'!C:E,3,FALSE),"")</f>
        <v/>
      </c>
      <c r="G341" s="352">
        <f>'Exhibit A'!Z336*(1-'Product Selections'!$G$13)</f>
        <v/>
      </c>
      <c r="H341" s="317">
        <f>IFERROR(VLOOKUP(C341,'Multi Unit Grid'!C:F,4,FALSE),"")</f>
        <v/>
      </c>
      <c r="I341" s="255">
        <f>IFERROR(VLOOKUP(C341,'Multi Unit Grid'!C:G,5,FALSE),"")</f>
        <v/>
      </c>
      <c r="K341" s="256">
        <f>IF(C341="","",IF($L$11="Management Services","",IF(H341&gt;0,"Yes",IF(L341="Yes","",IF(M341="Yes","","")))))</f>
        <v/>
      </c>
      <c r="L341" s="580" t="n"/>
      <c r="M341" s="580" t="n"/>
      <c r="N341" s="581" t="n"/>
      <c r="O341" s="581" t="n"/>
      <c r="P341" s="256" t="n"/>
      <c r="Q341" s="345" t="n"/>
      <c r="S341" s="579">
        <f>'Exhibit A'!V336</f>
        <v/>
      </c>
      <c r="U341" s="576">
        <f>IF(C342="","",IF(F342=1,"ADP Essential Payroll",IF(N342="Yes","ADP HR Pro",IF(M342="Yes","ADP Complete Payroll and HR Plus",IF(L342="Yes","ADP Enhanced Payroll",IF(K342="Yes","ADP Essential Payroll","ADP Essential Payroll"))))))</f>
        <v/>
      </c>
    </row>
    <row r="342" ht="14.45" customHeight="1">
      <c r="B342" s="73">
        <f>B341+1</f>
        <v/>
      </c>
      <c r="C342" s="221">
        <f>IF('Multi Unit Grid'!C339="","",'Multi Unit Grid'!C339)</f>
        <v/>
      </c>
      <c r="D342" s="223" t="n"/>
      <c r="E342" s="222">
        <f>IFERROR(VLOOKUP(C342,'Multi Unit Grid'!C:D,2,FALSE),"")</f>
        <v/>
      </c>
      <c r="F342" s="75">
        <f>IFERROR(VLOOKUP(C342,'Multi Unit Grid'!C:E,3,FALSE),"")</f>
        <v/>
      </c>
      <c r="G342" s="353">
        <f>'Exhibit A'!Z337*(1-'Product Selections'!$G$13)</f>
        <v/>
      </c>
      <c r="H342" s="237">
        <f>IFERROR(VLOOKUP(C342,'Multi Unit Grid'!C:F,4,FALSE),"")</f>
        <v/>
      </c>
      <c r="I342" s="74">
        <f>IFERROR(VLOOKUP(C342,'Multi Unit Grid'!C:G,5,FALSE),"")</f>
        <v/>
      </c>
      <c r="K342" s="63">
        <f>IF(C342="","",IF($L$11="Management Services","",IF(H342&gt;0,"Yes",IF(L342="Yes","",IF(M342="Yes","","")))))</f>
        <v/>
      </c>
      <c r="L342" s="577" t="n"/>
      <c r="M342" s="577" t="n"/>
      <c r="N342" s="578" t="n"/>
      <c r="O342" s="578" t="n"/>
      <c r="P342" s="63" t="n"/>
      <c r="Q342" s="344" t="n"/>
      <c r="S342" s="579">
        <f>'Exhibit A'!V337</f>
        <v/>
      </c>
      <c r="U342" s="579">
        <f>IF(C343="","",IF(F343=1,"ADP Essential Payroll",IF(N343="Yes","ADP HR Pro",IF(M343="Yes","ADP Complete Payroll and HR Plus",IF(L343="Yes","ADP Enhanced Payroll",IF(K343="Yes","ADP Essential Payroll","ADP Essential Payroll"))))))</f>
        <v/>
      </c>
    </row>
    <row r="343" ht="14.45" customHeight="1">
      <c r="B343" s="249">
        <f>B342+1</f>
        <v/>
      </c>
      <c r="C343" s="250">
        <f>IF('Multi Unit Grid'!C340="","",'Multi Unit Grid'!C340)</f>
        <v/>
      </c>
      <c r="D343" s="251" t="n"/>
      <c r="E343" s="252">
        <f>IFERROR(VLOOKUP(C343,'Multi Unit Grid'!C:D,2,FALSE),"")</f>
        <v/>
      </c>
      <c r="F343" s="253">
        <f>IFERROR(VLOOKUP(C343,'Multi Unit Grid'!C:E,3,FALSE),"")</f>
        <v/>
      </c>
      <c r="G343" s="352">
        <f>'Exhibit A'!Z338*(1-'Product Selections'!$G$13)</f>
        <v/>
      </c>
      <c r="H343" s="317">
        <f>IFERROR(VLOOKUP(C343,'Multi Unit Grid'!C:F,4,FALSE),"")</f>
        <v/>
      </c>
      <c r="I343" s="255">
        <f>IFERROR(VLOOKUP(C343,'Multi Unit Grid'!C:G,5,FALSE),"")</f>
        <v/>
      </c>
      <c r="K343" s="256">
        <f>IF(C343="","",IF($L$11="Management Services","",IF(H343&gt;0,"Yes",IF(L343="Yes","",IF(M343="Yes","","")))))</f>
        <v/>
      </c>
      <c r="L343" s="580" t="n"/>
      <c r="M343" s="580" t="n"/>
      <c r="N343" s="581" t="n"/>
      <c r="O343" s="581" t="n"/>
      <c r="P343" s="256" t="n"/>
      <c r="Q343" s="345" t="n"/>
      <c r="S343" s="579">
        <f>'Exhibit A'!V338</f>
        <v/>
      </c>
      <c r="U343" s="576">
        <f>IF(C344="","",IF(F344=1,"ADP Essential Payroll",IF(N344="Yes","ADP HR Pro",IF(M344="Yes","ADP Complete Payroll and HR Plus",IF(L344="Yes","ADP Enhanced Payroll",IF(K344="Yes","ADP Essential Payroll","ADP Essential Payroll"))))))</f>
        <v/>
      </c>
    </row>
    <row r="344" ht="14.45" customHeight="1">
      <c r="B344" s="73">
        <f>B343+1</f>
        <v/>
      </c>
      <c r="C344" s="221">
        <f>IF('Multi Unit Grid'!C341="","",'Multi Unit Grid'!C341)</f>
        <v/>
      </c>
      <c r="D344" s="223" t="n"/>
      <c r="E344" s="222">
        <f>IFERROR(VLOOKUP(C344,'Multi Unit Grid'!C:D,2,FALSE),"")</f>
        <v/>
      </c>
      <c r="F344" s="75">
        <f>IFERROR(VLOOKUP(C344,'Multi Unit Grid'!C:E,3,FALSE),"")</f>
        <v/>
      </c>
      <c r="G344" s="353">
        <f>'Exhibit A'!Z339*(1-'Product Selections'!$G$13)</f>
        <v/>
      </c>
      <c r="H344" s="237">
        <f>IFERROR(VLOOKUP(C344,'Multi Unit Grid'!C:F,4,FALSE),"")</f>
        <v/>
      </c>
      <c r="I344" s="74">
        <f>IFERROR(VLOOKUP(C344,'Multi Unit Grid'!C:G,5,FALSE),"")</f>
        <v/>
      </c>
      <c r="K344" s="63">
        <f>IF(C344="","",IF($L$11="Management Services","",IF(H344&gt;0,"Yes",IF(L344="Yes","",IF(M344="Yes","","")))))</f>
        <v/>
      </c>
      <c r="L344" s="577" t="n"/>
      <c r="M344" s="577" t="n"/>
      <c r="N344" s="578" t="n"/>
      <c r="O344" s="578" t="n"/>
      <c r="P344" s="63" t="n"/>
      <c r="Q344" s="344" t="n"/>
      <c r="S344" s="579">
        <f>'Exhibit A'!V339</f>
        <v/>
      </c>
      <c r="U344" s="579">
        <f>IF(C345="","",IF(F345=1,"ADP Essential Payroll",IF(N345="Yes","ADP HR Pro",IF(M345="Yes","ADP Complete Payroll and HR Plus",IF(L345="Yes","ADP Enhanced Payroll",IF(K345="Yes","ADP Essential Payroll","ADP Essential Payroll"))))))</f>
        <v/>
      </c>
    </row>
    <row r="345" ht="14.45" customHeight="1">
      <c r="B345" s="249">
        <f>B344+1</f>
        <v/>
      </c>
      <c r="C345" s="250">
        <f>IF('Multi Unit Grid'!C342="","",'Multi Unit Grid'!C342)</f>
        <v/>
      </c>
      <c r="D345" s="251" t="n"/>
      <c r="E345" s="252">
        <f>IFERROR(VLOOKUP(C345,'Multi Unit Grid'!C:D,2,FALSE),"")</f>
        <v/>
      </c>
      <c r="F345" s="253">
        <f>IFERROR(VLOOKUP(C345,'Multi Unit Grid'!C:E,3,FALSE),"")</f>
        <v/>
      </c>
      <c r="G345" s="352">
        <f>'Exhibit A'!Z340*(1-'Product Selections'!$G$13)</f>
        <v/>
      </c>
      <c r="H345" s="317">
        <f>IFERROR(VLOOKUP(C345,'Multi Unit Grid'!C:F,4,FALSE),"")</f>
        <v/>
      </c>
      <c r="I345" s="255">
        <f>IFERROR(VLOOKUP(C345,'Multi Unit Grid'!C:G,5,FALSE),"")</f>
        <v/>
      </c>
      <c r="K345" s="256">
        <f>IF(C345="","",IF($L$11="Management Services","",IF(H345&gt;0,"Yes",IF(L345="Yes","",IF(M345="Yes","","")))))</f>
        <v/>
      </c>
      <c r="L345" s="580" t="n"/>
      <c r="M345" s="580" t="n"/>
      <c r="N345" s="581" t="n"/>
      <c r="O345" s="581" t="n"/>
      <c r="P345" s="256" t="n"/>
      <c r="Q345" s="345" t="n"/>
      <c r="S345" s="579">
        <f>'Exhibit A'!V340</f>
        <v/>
      </c>
      <c r="U345" s="576">
        <f>IF(C346="","",IF(F346=1,"ADP Essential Payroll",IF(N346="Yes","ADP HR Pro",IF(M346="Yes","ADP Complete Payroll and HR Plus",IF(L346="Yes","ADP Enhanced Payroll",IF(K346="Yes","ADP Essential Payroll","ADP Essential Payroll"))))))</f>
        <v/>
      </c>
    </row>
    <row r="346" ht="14.45" customHeight="1">
      <c r="B346" s="73">
        <f>B345+1</f>
        <v/>
      </c>
      <c r="C346" s="221">
        <f>IF('Multi Unit Grid'!C343="","",'Multi Unit Grid'!C343)</f>
        <v/>
      </c>
      <c r="D346" s="223" t="n"/>
      <c r="E346" s="222">
        <f>IFERROR(VLOOKUP(C346,'Multi Unit Grid'!C:D,2,FALSE),"")</f>
        <v/>
      </c>
      <c r="F346" s="75">
        <f>IFERROR(VLOOKUP(C346,'Multi Unit Grid'!C:E,3,FALSE),"")</f>
        <v/>
      </c>
      <c r="G346" s="353">
        <f>'Exhibit A'!Z341*(1-'Product Selections'!$G$13)</f>
        <v/>
      </c>
      <c r="H346" s="237">
        <f>IFERROR(VLOOKUP(C346,'Multi Unit Grid'!C:F,4,FALSE),"")</f>
        <v/>
      </c>
      <c r="I346" s="74">
        <f>IFERROR(VLOOKUP(C346,'Multi Unit Grid'!C:G,5,FALSE),"")</f>
        <v/>
      </c>
      <c r="K346" s="63">
        <f>IF(C346="","",IF($L$11="Management Services","",IF(H346&gt;0,"Yes",IF(L346="Yes","",IF(M346="Yes","","")))))</f>
        <v/>
      </c>
      <c r="L346" s="577" t="n"/>
      <c r="M346" s="577" t="n"/>
      <c r="N346" s="578" t="n"/>
      <c r="O346" s="578" t="n"/>
      <c r="P346" s="63" t="n"/>
      <c r="Q346" s="344" t="n"/>
      <c r="S346" s="579">
        <f>'Exhibit A'!V341</f>
        <v/>
      </c>
      <c r="U346" s="579">
        <f>IF(C347="","",IF(F347=1,"ADP Essential Payroll",IF(N347="Yes","ADP HR Pro",IF(M347="Yes","ADP Complete Payroll and HR Plus",IF(L347="Yes","ADP Enhanced Payroll",IF(K347="Yes","ADP Essential Payroll","ADP Essential Payroll"))))))</f>
        <v/>
      </c>
    </row>
    <row r="347" ht="14.45" customHeight="1">
      <c r="B347" s="249">
        <f>B346+1</f>
        <v/>
      </c>
      <c r="C347" s="250">
        <f>IF('Multi Unit Grid'!C344="","",'Multi Unit Grid'!C344)</f>
        <v/>
      </c>
      <c r="D347" s="251" t="n"/>
      <c r="E347" s="252">
        <f>IFERROR(VLOOKUP(C347,'Multi Unit Grid'!C:D,2,FALSE),"")</f>
        <v/>
      </c>
      <c r="F347" s="253">
        <f>IFERROR(VLOOKUP(C347,'Multi Unit Grid'!C:E,3,FALSE),"")</f>
        <v/>
      </c>
      <c r="G347" s="352">
        <f>'Exhibit A'!Z342*(1-'Product Selections'!$G$13)</f>
        <v/>
      </c>
      <c r="H347" s="317">
        <f>IFERROR(VLOOKUP(C347,'Multi Unit Grid'!C:F,4,FALSE),"")</f>
        <v/>
      </c>
      <c r="I347" s="255">
        <f>IFERROR(VLOOKUP(C347,'Multi Unit Grid'!C:G,5,FALSE),"")</f>
        <v/>
      </c>
      <c r="K347" s="256">
        <f>IF(C347="","",IF($L$11="Management Services","",IF(H347&gt;0,"Yes",IF(L347="Yes","",IF(M347="Yes","","")))))</f>
        <v/>
      </c>
      <c r="L347" s="580" t="n"/>
      <c r="M347" s="580" t="n"/>
      <c r="N347" s="581" t="n"/>
      <c r="O347" s="581" t="n"/>
      <c r="P347" s="256" t="n"/>
      <c r="Q347" s="345" t="n"/>
      <c r="S347" s="579">
        <f>'Exhibit A'!V342</f>
        <v/>
      </c>
      <c r="U347" s="576">
        <f>IF(C348="","",IF(F348=1,"ADP Essential Payroll",IF(N348="Yes","ADP HR Pro",IF(M348="Yes","ADP Complete Payroll and HR Plus",IF(L348="Yes","ADP Enhanced Payroll",IF(K348="Yes","ADP Essential Payroll","ADP Essential Payroll"))))))</f>
        <v/>
      </c>
    </row>
    <row r="348" ht="14.45" customHeight="1">
      <c r="B348" s="73">
        <f>B347+1</f>
        <v/>
      </c>
      <c r="C348" s="221">
        <f>IF('Multi Unit Grid'!C345="","",'Multi Unit Grid'!C345)</f>
        <v/>
      </c>
      <c r="D348" s="223" t="n"/>
      <c r="E348" s="222">
        <f>IFERROR(VLOOKUP(C348,'Multi Unit Grid'!C:D,2,FALSE),"")</f>
        <v/>
      </c>
      <c r="F348" s="75">
        <f>IFERROR(VLOOKUP(C348,'Multi Unit Grid'!C:E,3,FALSE),"")</f>
        <v/>
      </c>
      <c r="G348" s="353">
        <f>'Exhibit A'!Z343*(1-'Product Selections'!$G$13)</f>
        <v/>
      </c>
      <c r="H348" s="237">
        <f>IFERROR(VLOOKUP(C348,'Multi Unit Grid'!C:F,4,FALSE),"")</f>
        <v/>
      </c>
      <c r="I348" s="74">
        <f>IFERROR(VLOOKUP(C348,'Multi Unit Grid'!C:G,5,FALSE),"")</f>
        <v/>
      </c>
      <c r="K348" s="63">
        <f>IF(C348="","",IF($L$11="Management Services","",IF(H348&gt;0,"Yes",IF(L348="Yes","",IF(M348="Yes","","")))))</f>
        <v/>
      </c>
      <c r="L348" s="577" t="n"/>
      <c r="M348" s="577" t="n"/>
      <c r="N348" s="578" t="n"/>
      <c r="O348" s="578" t="n"/>
      <c r="P348" s="63" t="n"/>
      <c r="Q348" s="344" t="n"/>
      <c r="S348" s="579">
        <f>'Exhibit A'!V343</f>
        <v/>
      </c>
      <c r="U348" s="579">
        <f>IF(C349="","",IF(F349=1,"ADP Essential Payroll",IF(N349="Yes","ADP HR Pro",IF(M349="Yes","ADP Complete Payroll and HR Plus",IF(L349="Yes","ADP Enhanced Payroll",IF(K349="Yes","ADP Essential Payroll","ADP Essential Payroll"))))))</f>
        <v/>
      </c>
    </row>
    <row r="349" ht="14.45" customHeight="1">
      <c r="B349" s="249">
        <f>B348+1</f>
        <v/>
      </c>
      <c r="C349" s="250">
        <f>IF('Multi Unit Grid'!C346="","",'Multi Unit Grid'!C346)</f>
        <v/>
      </c>
      <c r="D349" s="251" t="n"/>
      <c r="E349" s="252">
        <f>IFERROR(VLOOKUP(C349,'Multi Unit Grid'!C:D,2,FALSE),"")</f>
        <v/>
      </c>
      <c r="F349" s="253">
        <f>IFERROR(VLOOKUP(C349,'Multi Unit Grid'!C:E,3,FALSE),"")</f>
        <v/>
      </c>
      <c r="G349" s="352">
        <f>'Exhibit A'!Z344*(1-'Product Selections'!$G$13)</f>
        <v/>
      </c>
      <c r="H349" s="317">
        <f>IFERROR(VLOOKUP(C349,'Multi Unit Grid'!C:F,4,FALSE),"")</f>
        <v/>
      </c>
      <c r="I349" s="255">
        <f>IFERROR(VLOOKUP(C349,'Multi Unit Grid'!C:G,5,FALSE),"")</f>
        <v/>
      </c>
      <c r="K349" s="256">
        <f>IF(C349="","",IF($L$11="Management Services","",IF(H349&gt;0,"Yes",IF(L349="Yes","",IF(M349="Yes","","")))))</f>
        <v/>
      </c>
      <c r="L349" s="580" t="n"/>
      <c r="M349" s="580" t="n"/>
      <c r="N349" s="581" t="n"/>
      <c r="O349" s="581" t="n"/>
      <c r="P349" s="256" t="n"/>
      <c r="Q349" s="345" t="n"/>
      <c r="S349" s="579">
        <f>'Exhibit A'!V344</f>
        <v/>
      </c>
      <c r="U349" s="576">
        <f>IF(C350="","",IF(F350=1,"ADP Essential Payroll",IF(N350="Yes","ADP HR Pro",IF(M350="Yes","ADP Complete Payroll and HR Plus",IF(L350="Yes","ADP Enhanced Payroll",IF(K350="Yes","ADP Essential Payroll","ADP Essential Payroll"))))))</f>
        <v/>
      </c>
    </row>
    <row r="350" ht="14.45" customHeight="1">
      <c r="B350" s="73">
        <f>B349+1</f>
        <v/>
      </c>
      <c r="C350" s="221">
        <f>IF('Multi Unit Grid'!C347="","",'Multi Unit Grid'!C347)</f>
        <v/>
      </c>
      <c r="D350" s="223" t="n"/>
      <c r="E350" s="222">
        <f>IFERROR(VLOOKUP(C350,'Multi Unit Grid'!C:D,2,FALSE),"")</f>
        <v/>
      </c>
      <c r="F350" s="75">
        <f>IFERROR(VLOOKUP(C350,'Multi Unit Grid'!C:E,3,FALSE),"")</f>
        <v/>
      </c>
      <c r="G350" s="353">
        <f>'Exhibit A'!Z345*(1-'Product Selections'!$G$13)</f>
        <v/>
      </c>
      <c r="H350" s="237">
        <f>IFERROR(VLOOKUP(C350,'Multi Unit Grid'!C:F,4,FALSE),"")</f>
        <v/>
      </c>
      <c r="I350" s="74">
        <f>IFERROR(VLOOKUP(C350,'Multi Unit Grid'!C:G,5,FALSE),"")</f>
        <v/>
      </c>
      <c r="K350" s="63">
        <f>IF(C350="","",IF($L$11="Management Services","",IF(H350&gt;0,"Yes",IF(L350="Yes","",IF(M350="Yes","","")))))</f>
        <v/>
      </c>
      <c r="L350" s="577" t="n"/>
      <c r="M350" s="577" t="n"/>
      <c r="N350" s="578" t="n"/>
      <c r="O350" s="578" t="n"/>
      <c r="P350" s="63" t="n"/>
      <c r="Q350" s="344" t="n"/>
      <c r="S350" s="579">
        <f>'Exhibit A'!V345</f>
        <v/>
      </c>
      <c r="U350" s="579">
        <f>IF(C351="","",IF(F351=1,"ADP Essential Payroll",IF(N351="Yes","ADP HR Pro",IF(M351="Yes","ADP Complete Payroll and HR Plus",IF(L351="Yes","ADP Enhanced Payroll",IF(K351="Yes","ADP Essential Payroll","ADP Essential Payroll"))))))</f>
        <v/>
      </c>
    </row>
    <row r="351" ht="14.45" customHeight="1">
      <c r="B351" s="249">
        <f>B350+1</f>
        <v/>
      </c>
      <c r="C351" s="250">
        <f>IF('Multi Unit Grid'!C348="","",'Multi Unit Grid'!C348)</f>
        <v/>
      </c>
      <c r="D351" s="251" t="n"/>
      <c r="E351" s="252">
        <f>IFERROR(VLOOKUP(C351,'Multi Unit Grid'!C:D,2,FALSE),"")</f>
        <v/>
      </c>
      <c r="F351" s="253">
        <f>IFERROR(VLOOKUP(C351,'Multi Unit Grid'!C:E,3,FALSE),"")</f>
        <v/>
      </c>
      <c r="G351" s="352">
        <f>'Exhibit A'!Z346*(1-'Product Selections'!$G$13)</f>
        <v/>
      </c>
      <c r="H351" s="317">
        <f>IFERROR(VLOOKUP(C351,'Multi Unit Grid'!C:F,4,FALSE),"")</f>
        <v/>
      </c>
      <c r="I351" s="255">
        <f>IFERROR(VLOOKUP(C351,'Multi Unit Grid'!C:G,5,FALSE),"")</f>
        <v/>
      </c>
      <c r="K351" s="256">
        <f>IF(C351="","",IF($L$11="Management Services","",IF(H351&gt;0,"Yes",IF(L351="Yes","",IF(M351="Yes","","")))))</f>
        <v/>
      </c>
      <c r="L351" s="580" t="n"/>
      <c r="M351" s="580" t="n"/>
      <c r="N351" s="581" t="n"/>
      <c r="O351" s="581" t="n"/>
      <c r="P351" s="256" t="n"/>
      <c r="Q351" s="345" t="n"/>
      <c r="S351" s="579">
        <f>'Exhibit A'!V346</f>
        <v/>
      </c>
      <c r="U351" s="576">
        <f>IF(C352="","",IF(F352=1,"ADP Essential Payroll",IF(N352="Yes","ADP HR Pro",IF(M352="Yes","ADP Complete Payroll and HR Plus",IF(L352="Yes","ADP Enhanced Payroll",IF(K352="Yes","ADP Essential Payroll","ADP Essential Payroll"))))))</f>
        <v/>
      </c>
    </row>
    <row r="352" ht="14.45" customHeight="1">
      <c r="B352" s="73">
        <f>B351+1</f>
        <v/>
      </c>
      <c r="C352" s="221">
        <f>IF('Multi Unit Grid'!C349="","",'Multi Unit Grid'!C349)</f>
        <v/>
      </c>
      <c r="D352" s="223" t="n"/>
      <c r="E352" s="222">
        <f>IFERROR(VLOOKUP(C352,'Multi Unit Grid'!C:D,2,FALSE),"")</f>
        <v/>
      </c>
      <c r="F352" s="75">
        <f>IFERROR(VLOOKUP(C352,'Multi Unit Grid'!C:E,3,FALSE),"")</f>
        <v/>
      </c>
      <c r="G352" s="353">
        <f>'Exhibit A'!Z347*(1-'Product Selections'!$G$13)</f>
        <v/>
      </c>
      <c r="H352" s="237">
        <f>IFERROR(VLOOKUP(C352,'Multi Unit Grid'!C:F,4,FALSE),"")</f>
        <v/>
      </c>
      <c r="I352" s="74">
        <f>IFERROR(VLOOKUP(C352,'Multi Unit Grid'!C:G,5,FALSE),"")</f>
        <v/>
      </c>
      <c r="K352" s="63">
        <f>IF(C352="","",IF($L$11="Management Services","",IF(H352&gt;0,"Yes",IF(L352="Yes","",IF(M352="Yes","","")))))</f>
        <v/>
      </c>
      <c r="L352" s="577" t="n"/>
      <c r="M352" s="577" t="n"/>
      <c r="N352" s="578" t="n"/>
      <c r="O352" s="578" t="n"/>
      <c r="P352" s="63" t="n"/>
      <c r="Q352" s="344" t="n"/>
      <c r="S352" s="579">
        <f>'Exhibit A'!V347</f>
        <v/>
      </c>
      <c r="U352" s="579">
        <f>IF(C353="","",IF(F353=1,"ADP Essential Payroll",IF(N353="Yes","ADP HR Pro",IF(M353="Yes","ADP Complete Payroll and HR Plus",IF(L353="Yes","ADP Enhanced Payroll",IF(K353="Yes","ADP Essential Payroll","ADP Essential Payroll"))))))</f>
        <v/>
      </c>
    </row>
    <row r="353" ht="14.45" customHeight="1">
      <c r="B353" s="249">
        <f>B352+1</f>
        <v/>
      </c>
      <c r="C353" s="250">
        <f>IF('Multi Unit Grid'!C350="","",'Multi Unit Grid'!C350)</f>
        <v/>
      </c>
      <c r="D353" s="251" t="n"/>
      <c r="E353" s="252">
        <f>IFERROR(VLOOKUP(C353,'Multi Unit Grid'!C:D,2,FALSE),"")</f>
        <v/>
      </c>
      <c r="F353" s="253">
        <f>IFERROR(VLOOKUP(C353,'Multi Unit Grid'!C:E,3,FALSE),"")</f>
        <v/>
      </c>
      <c r="G353" s="352">
        <f>'Exhibit A'!Z348*(1-'Product Selections'!$G$13)</f>
        <v/>
      </c>
      <c r="H353" s="317">
        <f>IFERROR(VLOOKUP(C353,'Multi Unit Grid'!C:F,4,FALSE),"")</f>
        <v/>
      </c>
      <c r="I353" s="255">
        <f>IFERROR(VLOOKUP(C353,'Multi Unit Grid'!C:G,5,FALSE),"")</f>
        <v/>
      </c>
      <c r="K353" s="256">
        <f>IF(C353="","",IF($L$11="Management Services","",IF(H353&gt;0,"Yes",IF(L353="Yes","",IF(M353="Yes","","")))))</f>
        <v/>
      </c>
      <c r="L353" s="580" t="n"/>
      <c r="M353" s="580" t="n"/>
      <c r="N353" s="581" t="n"/>
      <c r="O353" s="581" t="n"/>
      <c r="P353" s="256" t="n"/>
      <c r="Q353" s="345" t="n"/>
      <c r="S353" s="579">
        <f>'Exhibit A'!V348</f>
        <v/>
      </c>
      <c r="U353" s="576">
        <f>IF(C354="","",IF(F354=1,"ADP Essential Payroll",IF(N354="Yes","ADP HR Pro",IF(M354="Yes","ADP Complete Payroll and HR Plus",IF(L354="Yes","ADP Enhanced Payroll",IF(K354="Yes","ADP Essential Payroll","ADP Essential Payroll"))))))</f>
        <v/>
      </c>
    </row>
    <row r="354" ht="14.45" customHeight="1">
      <c r="B354" s="73">
        <f>B353+1</f>
        <v/>
      </c>
      <c r="C354" s="221">
        <f>IF('Multi Unit Grid'!C351="","",'Multi Unit Grid'!C351)</f>
        <v/>
      </c>
      <c r="D354" s="223" t="n"/>
      <c r="E354" s="222">
        <f>IFERROR(VLOOKUP(C354,'Multi Unit Grid'!C:D,2,FALSE),"")</f>
        <v/>
      </c>
      <c r="F354" s="75">
        <f>IFERROR(VLOOKUP(C354,'Multi Unit Grid'!C:E,3,FALSE),"")</f>
        <v/>
      </c>
      <c r="G354" s="353">
        <f>'Exhibit A'!Z349*(1-'Product Selections'!$G$13)</f>
        <v/>
      </c>
      <c r="H354" s="237">
        <f>IFERROR(VLOOKUP(C354,'Multi Unit Grid'!C:F,4,FALSE),"")</f>
        <v/>
      </c>
      <c r="I354" s="74">
        <f>IFERROR(VLOOKUP(C354,'Multi Unit Grid'!C:G,5,FALSE),"")</f>
        <v/>
      </c>
      <c r="K354" s="63">
        <f>IF(C354="","",IF($L$11="Management Services","",IF(H354&gt;0,"Yes",IF(L354="Yes","",IF(M354="Yes","","")))))</f>
        <v/>
      </c>
      <c r="L354" s="577" t="n"/>
      <c r="M354" s="577" t="n"/>
      <c r="N354" s="578" t="n"/>
      <c r="O354" s="578" t="n"/>
      <c r="P354" s="63" t="n"/>
      <c r="Q354" s="344" t="n"/>
      <c r="S354" s="579">
        <f>'Exhibit A'!V349</f>
        <v/>
      </c>
      <c r="U354" s="579">
        <f>IF(C355="","",IF(F355=1,"ADP Essential Payroll",IF(N355="Yes","ADP HR Pro",IF(M355="Yes","ADP Complete Payroll and HR Plus",IF(L355="Yes","ADP Enhanced Payroll",IF(K355="Yes","ADP Essential Payroll","ADP Essential Payroll"))))))</f>
        <v/>
      </c>
    </row>
    <row r="355" ht="14.45" customHeight="1">
      <c r="B355" s="249">
        <f>B354+1</f>
        <v/>
      </c>
      <c r="C355" s="250">
        <f>IF('Multi Unit Grid'!C352="","",'Multi Unit Grid'!C352)</f>
        <v/>
      </c>
      <c r="D355" s="251" t="n"/>
      <c r="E355" s="252">
        <f>IFERROR(VLOOKUP(C355,'Multi Unit Grid'!C:D,2,FALSE),"")</f>
        <v/>
      </c>
      <c r="F355" s="253">
        <f>IFERROR(VLOOKUP(C355,'Multi Unit Grid'!C:E,3,FALSE),"")</f>
        <v/>
      </c>
      <c r="G355" s="352">
        <f>'Exhibit A'!Z350*(1-'Product Selections'!$G$13)</f>
        <v/>
      </c>
      <c r="H355" s="317">
        <f>IFERROR(VLOOKUP(C355,'Multi Unit Grid'!C:F,4,FALSE),"")</f>
        <v/>
      </c>
      <c r="I355" s="255">
        <f>IFERROR(VLOOKUP(C355,'Multi Unit Grid'!C:G,5,FALSE),"")</f>
        <v/>
      </c>
      <c r="K355" s="256">
        <f>IF(C355="","",IF($L$11="Management Services","",IF(H355&gt;0,"Yes",IF(L355="Yes","",IF(M355="Yes","","")))))</f>
        <v/>
      </c>
      <c r="L355" s="580" t="n"/>
      <c r="M355" s="580" t="n"/>
      <c r="N355" s="581" t="n"/>
      <c r="O355" s="581" t="n"/>
      <c r="P355" s="256" t="n"/>
      <c r="Q355" s="345" t="n"/>
      <c r="S355" s="579">
        <f>'Exhibit A'!V350</f>
        <v/>
      </c>
      <c r="U355" s="576">
        <f>IF(C356="","",IF(F356=1,"ADP Essential Payroll",IF(N356="Yes","ADP HR Pro",IF(M356="Yes","ADP Complete Payroll and HR Plus",IF(L356="Yes","ADP Enhanced Payroll",IF(K356="Yes","ADP Essential Payroll","ADP Essential Payroll"))))))</f>
        <v/>
      </c>
    </row>
    <row r="356" ht="14.45" customHeight="1">
      <c r="B356" s="73">
        <f>B355+1</f>
        <v/>
      </c>
      <c r="C356" s="221">
        <f>IF('Multi Unit Grid'!C353="","",'Multi Unit Grid'!C353)</f>
        <v/>
      </c>
      <c r="D356" s="223" t="n"/>
      <c r="E356" s="222">
        <f>IFERROR(VLOOKUP(C356,'Multi Unit Grid'!C:D,2,FALSE),"")</f>
        <v/>
      </c>
      <c r="F356" s="75">
        <f>IFERROR(VLOOKUP(C356,'Multi Unit Grid'!C:E,3,FALSE),"")</f>
        <v/>
      </c>
      <c r="G356" s="353">
        <f>'Exhibit A'!Z351*(1-'Product Selections'!$G$13)</f>
        <v/>
      </c>
      <c r="H356" s="237">
        <f>IFERROR(VLOOKUP(C356,'Multi Unit Grid'!C:F,4,FALSE),"")</f>
        <v/>
      </c>
      <c r="I356" s="74">
        <f>IFERROR(VLOOKUP(C356,'Multi Unit Grid'!C:G,5,FALSE),"")</f>
        <v/>
      </c>
      <c r="K356" s="63">
        <f>IF(C356="","",IF($L$11="Management Services","",IF(H356&gt;0,"Yes",IF(L356="Yes","",IF(M356="Yes","","")))))</f>
        <v/>
      </c>
      <c r="L356" s="577" t="n"/>
      <c r="M356" s="577" t="n"/>
      <c r="N356" s="578" t="n"/>
      <c r="O356" s="578" t="n"/>
      <c r="P356" s="63" t="n"/>
      <c r="Q356" s="344" t="n"/>
      <c r="S356" s="579">
        <f>'Exhibit A'!V351</f>
        <v/>
      </c>
      <c r="U356" s="579">
        <f>IF(C357="","",IF(F357=1,"ADP Essential Payroll",IF(N357="Yes","ADP HR Pro",IF(M357="Yes","ADP Complete Payroll and HR Plus",IF(L357="Yes","ADP Enhanced Payroll",IF(K357="Yes","ADP Essential Payroll","ADP Essential Payroll"))))))</f>
        <v/>
      </c>
    </row>
    <row r="357" ht="14.45" customHeight="1">
      <c r="B357" s="249">
        <f>B356+1</f>
        <v/>
      </c>
      <c r="C357" s="250">
        <f>IF('Multi Unit Grid'!C354="","",'Multi Unit Grid'!C354)</f>
        <v/>
      </c>
      <c r="D357" s="251" t="n"/>
      <c r="E357" s="252">
        <f>IFERROR(VLOOKUP(C357,'Multi Unit Grid'!C:D,2,FALSE),"")</f>
        <v/>
      </c>
      <c r="F357" s="253">
        <f>IFERROR(VLOOKUP(C357,'Multi Unit Grid'!C:E,3,FALSE),"")</f>
        <v/>
      </c>
      <c r="G357" s="352">
        <f>'Exhibit A'!Z352*(1-'Product Selections'!$G$13)</f>
        <v/>
      </c>
      <c r="H357" s="317">
        <f>IFERROR(VLOOKUP(C357,'Multi Unit Grid'!C:F,4,FALSE),"")</f>
        <v/>
      </c>
      <c r="I357" s="255">
        <f>IFERROR(VLOOKUP(C357,'Multi Unit Grid'!C:G,5,FALSE),"")</f>
        <v/>
      </c>
      <c r="K357" s="256">
        <f>IF(C357="","",IF($L$11="Management Services","",IF(H357&gt;0,"Yes",IF(L357="Yes","",IF(M357="Yes","","")))))</f>
        <v/>
      </c>
      <c r="L357" s="580" t="n"/>
      <c r="M357" s="580" t="n"/>
      <c r="N357" s="581" t="n"/>
      <c r="O357" s="581" t="n"/>
      <c r="P357" s="256" t="n"/>
      <c r="Q357" s="345" t="n"/>
      <c r="S357" s="579">
        <f>'Exhibit A'!V352</f>
        <v/>
      </c>
      <c r="U357" s="576">
        <f>IF(C358="","",IF(F358=1,"ADP Essential Payroll",IF(N358="Yes","ADP HR Pro",IF(M358="Yes","ADP Complete Payroll and HR Plus",IF(L358="Yes","ADP Enhanced Payroll",IF(K358="Yes","ADP Essential Payroll","ADP Essential Payroll"))))))</f>
        <v/>
      </c>
    </row>
    <row r="358" ht="14.45" customHeight="1">
      <c r="B358" s="73">
        <f>B357+1</f>
        <v/>
      </c>
      <c r="C358" s="221">
        <f>IF('Multi Unit Grid'!C355="","",'Multi Unit Grid'!C355)</f>
        <v/>
      </c>
      <c r="D358" s="223" t="n"/>
      <c r="E358" s="222">
        <f>IFERROR(VLOOKUP(C358,'Multi Unit Grid'!C:D,2,FALSE),"")</f>
        <v/>
      </c>
      <c r="F358" s="75">
        <f>IFERROR(VLOOKUP(C358,'Multi Unit Grid'!C:E,3,FALSE),"")</f>
        <v/>
      </c>
      <c r="G358" s="353">
        <f>'Exhibit A'!Z353*(1-'Product Selections'!$G$13)</f>
        <v/>
      </c>
      <c r="H358" s="237">
        <f>IFERROR(VLOOKUP(C358,'Multi Unit Grid'!C:F,4,FALSE),"")</f>
        <v/>
      </c>
      <c r="I358" s="74">
        <f>IFERROR(VLOOKUP(C358,'Multi Unit Grid'!C:G,5,FALSE),"")</f>
        <v/>
      </c>
      <c r="K358" s="63">
        <f>IF(C358="","",IF($L$11="Management Services","",IF(H358&gt;0,"Yes",IF(L358="Yes","",IF(M358="Yes","","")))))</f>
        <v/>
      </c>
      <c r="L358" s="577" t="n"/>
      <c r="M358" s="577" t="n"/>
      <c r="N358" s="578" t="n"/>
      <c r="O358" s="578" t="n"/>
      <c r="P358" s="63" t="n"/>
      <c r="Q358" s="344" t="n"/>
      <c r="S358" s="579">
        <f>'Exhibit A'!V353</f>
        <v/>
      </c>
      <c r="U358" s="579">
        <f>IF(C359="","",IF(F359=1,"ADP Essential Payroll",IF(N359="Yes","ADP HR Pro",IF(M359="Yes","ADP Complete Payroll and HR Plus",IF(L359="Yes","ADP Enhanced Payroll",IF(K359="Yes","ADP Essential Payroll","ADP Essential Payroll"))))))</f>
        <v/>
      </c>
    </row>
    <row r="359" ht="14.45" customHeight="1">
      <c r="B359" s="249">
        <f>B358+1</f>
        <v/>
      </c>
      <c r="C359" s="250">
        <f>IF('Multi Unit Grid'!C356="","",'Multi Unit Grid'!C356)</f>
        <v/>
      </c>
      <c r="D359" s="251" t="n"/>
      <c r="E359" s="252">
        <f>IFERROR(VLOOKUP(C359,'Multi Unit Grid'!C:D,2,FALSE),"")</f>
        <v/>
      </c>
      <c r="F359" s="253">
        <f>IFERROR(VLOOKUP(C359,'Multi Unit Grid'!C:E,3,FALSE),"")</f>
        <v/>
      </c>
      <c r="G359" s="352">
        <f>'Exhibit A'!Z354*(1-'Product Selections'!$G$13)</f>
        <v/>
      </c>
      <c r="H359" s="317">
        <f>IFERROR(VLOOKUP(C359,'Multi Unit Grid'!C:F,4,FALSE),"")</f>
        <v/>
      </c>
      <c r="I359" s="255">
        <f>IFERROR(VLOOKUP(C359,'Multi Unit Grid'!C:G,5,FALSE),"")</f>
        <v/>
      </c>
      <c r="K359" s="256">
        <f>IF(C359="","",IF($L$11="Management Services","",IF(H359&gt;0,"Yes",IF(L359="Yes","",IF(M359="Yes","","")))))</f>
        <v/>
      </c>
      <c r="L359" s="580" t="n"/>
      <c r="M359" s="580" t="n"/>
      <c r="N359" s="581" t="n"/>
      <c r="O359" s="581" t="n"/>
      <c r="P359" s="256" t="n"/>
      <c r="Q359" s="345" t="n"/>
      <c r="S359" s="579">
        <f>'Exhibit A'!V354</f>
        <v/>
      </c>
      <c r="U359" s="576">
        <f>IF(C360="","",IF(F360=1,"ADP Essential Payroll",IF(N360="Yes","ADP HR Pro",IF(M360="Yes","ADP Complete Payroll and HR Plus",IF(L360="Yes","ADP Enhanced Payroll",IF(K360="Yes","ADP Essential Payroll","ADP Essential Payroll"))))))</f>
        <v/>
      </c>
    </row>
    <row r="360" ht="14.45" customHeight="1">
      <c r="B360" s="73">
        <f>B359+1</f>
        <v/>
      </c>
      <c r="C360" s="221">
        <f>IF('Multi Unit Grid'!C357="","",'Multi Unit Grid'!C357)</f>
        <v/>
      </c>
      <c r="D360" s="223" t="n"/>
      <c r="E360" s="222">
        <f>IFERROR(VLOOKUP(C360,'Multi Unit Grid'!C:D,2,FALSE),"")</f>
        <v/>
      </c>
      <c r="F360" s="75">
        <f>IFERROR(VLOOKUP(C360,'Multi Unit Grid'!C:E,3,FALSE),"")</f>
        <v/>
      </c>
      <c r="G360" s="353">
        <f>'Exhibit A'!Z355*(1-'Product Selections'!$G$13)</f>
        <v/>
      </c>
      <c r="H360" s="237">
        <f>IFERROR(VLOOKUP(C360,'Multi Unit Grid'!C:F,4,FALSE),"")</f>
        <v/>
      </c>
      <c r="I360" s="74">
        <f>IFERROR(VLOOKUP(C360,'Multi Unit Grid'!C:G,5,FALSE),"")</f>
        <v/>
      </c>
      <c r="K360" s="63">
        <f>IF(C360="","",IF($L$11="Management Services","",IF(H360&gt;0,"Yes",IF(L360="Yes","",IF(M360="Yes","","")))))</f>
        <v/>
      </c>
      <c r="L360" s="577" t="n"/>
      <c r="M360" s="577" t="n"/>
      <c r="N360" s="578" t="n"/>
      <c r="O360" s="578" t="n"/>
      <c r="P360" s="63" t="n"/>
      <c r="Q360" s="344" t="n"/>
      <c r="S360" s="579">
        <f>'Exhibit A'!V355</f>
        <v/>
      </c>
      <c r="U360" s="579">
        <f>IF(C361="","",IF(F361=1,"ADP Essential Payroll",IF(N361="Yes","ADP HR Pro",IF(M361="Yes","ADP Complete Payroll and HR Plus",IF(L361="Yes","ADP Enhanced Payroll",IF(K361="Yes","ADP Essential Payroll","ADP Essential Payroll"))))))</f>
        <v/>
      </c>
    </row>
    <row r="361" ht="14.45" customHeight="1">
      <c r="B361" s="249">
        <f>B360+1</f>
        <v/>
      </c>
      <c r="C361" s="250">
        <f>IF('Multi Unit Grid'!C358="","",'Multi Unit Grid'!C358)</f>
        <v/>
      </c>
      <c r="D361" s="251" t="n"/>
      <c r="E361" s="252">
        <f>IFERROR(VLOOKUP(C361,'Multi Unit Grid'!C:D,2,FALSE),"")</f>
        <v/>
      </c>
      <c r="F361" s="253">
        <f>IFERROR(VLOOKUP(C361,'Multi Unit Grid'!C:E,3,FALSE),"")</f>
        <v/>
      </c>
      <c r="G361" s="352">
        <f>'Exhibit A'!Z356*(1-'Product Selections'!$G$13)</f>
        <v/>
      </c>
      <c r="H361" s="317">
        <f>IFERROR(VLOOKUP(C361,'Multi Unit Grid'!C:F,4,FALSE),"")</f>
        <v/>
      </c>
      <c r="I361" s="255">
        <f>IFERROR(VLOOKUP(C361,'Multi Unit Grid'!C:G,5,FALSE),"")</f>
        <v/>
      </c>
      <c r="K361" s="256">
        <f>IF(C361="","",IF($L$11="Management Services","",IF(H361&gt;0,"Yes",IF(L361="Yes","",IF(M361="Yes","","")))))</f>
        <v/>
      </c>
      <c r="L361" s="580" t="n"/>
      <c r="M361" s="580" t="n"/>
      <c r="N361" s="581" t="n"/>
      <c r="O361" s="581" t="n"/>
      <c r="P361" s="256" t="n"/>
      <c r="Q361" s="345" t="n"/>
      <c r="S361" s="579">
        <f>'Exhibit A'!V356</f>
        <v/>
      </c>
      <c r="U361" s="576">
        <f>IF(C362="","",IF(F362=1,"ADP Essential Payroll",IF(N362="Yes","ADP HR Pro",IF(M362="Yes","ADP Complete Payroll and HR Plus",IF(L362="Yes","ADP Enhanced Payroll",IF(K362="Yes","ADP Essential Payroll","ADP Essential Payroll"))))))</f>
        <v/>
      </c>
    </row>
    <row r="362" ht="14.45" customHeight="1">
      <c r="B362" s="73">
        <f>B361+1</f>
        <v/>
      </c>
      <c r="C362" s="221">
        <f>IF('Multi Unit Grid'!C359="","",'Multi Unit Grid'!C359)</f>
        <v/>
      </c>
      <c r="D362" s="223" t="n"/>
      <c r="E362" s="222">
        <f>IFERROR(VLOOKUP(C362,'Multi Unit Grid'!C:D,2,FALSE),"")</f>
        <v/>
      </c>
      <c r="F362" s="75">
        <f>IFERROR(VLOOKUP(C362,'Multi Unit Grid'!C:E,3,FALSE),"")</f>
        <v/>
      </c>
      <c r="G362" s="353">
        <f>'Exhibit A'!Z357*(1-'Product Selections'!$G$13)</f>
        <v/>
      </c>
      <c r="H362" s="237">
        <f>IFERROR(VLOOKUP(C362,'Multi Unit Grid'!C:F,4,FALSE),"")</f>
        <v/>
      </c>
      <c r="I362" s="74">
        <f>IFERROR(VLOOKUP(C362,'Multi Unit Grid'!C:G,5,FALSE),"")</f>
        <v/>
      </c>
      <c r="K362" s="63">
        <f>IF(C362="","",IF($L$11="Management Services","",IF(H362&gt;0,"Yes",IF(L362="Yes","",IF(M362="Yes","","")))))</f>
        <v/>
      </c>
      <c r="L362" s="577" t="n"/>
      <c r="M362" s="577" t="n"/>
      <c r="N362" s="578" t="n"/>
      <c r="O362" s="578" t="n"/>
      <c r="P362" s="63" t="n"/>
      <c r="Q362" s="344" t="n"/>
      <c r="S362" s="579">
        <f>'Exhibit A'!V357</f>
        <v/>
      </c>
      <c r="U362" s="579">
        <f>IF(C363="","",IF(F363=1,"ADP Essential Payroll",IF(N363="Yes","ADP HR Pro",IF(M363="Yes","ADP Complete Payroll and HR Plus",IF(L363="Yes","ADP Enhanced Payroll",IF(K363="Yes","ADP Essential Payroll","ADP Essential Payroll"))))))</f>
        <v/>
      </c>
    </row>
    <row r="363" ht="14.45" customHeight="1">
      <c r="B363" s="249">
        <f>B362+1</f>
        <v/>
      </c>
      <c r="C363" s="250">
        <f>IF('Multi Unit Grid'!C360="","",'Multi Unit Grid'!C360)</f>
        <v/>
      </c>
      <c r="D363" s="251" t="n"/>
      <c r="E363" s="252">
        <f>IFERROR(VLOOKUP(C363,'Multi Unit Grid'!C:D,2,FALSE),"")</f>
        <v/>
      </c>
      <c r="F363" s="253">
        <f>IFERROR(VLOOKUP(C363,'Multi Unit Grid'!C:E,3,FALSE),"")</f>
        <v/>
      </c>
      <c r="G363" s="352">
        <f>'Exhibit A'!Z358*(1-'Product Selections'!$G$13)</f>
        <v/>
      </c>
      <c r="H363" s="317">
        <f>IFERROR(VLOOKUP(C363,'Multi Unit Grid'!C:F,4,FALSE),"")</f>
        <v/>
      </c>
      <c r="I363" s="255">
        <f>IFERROR(VLOOKUP(C363,'Multi Unit Grid'!C:G,5,FALSE),"")</f>
        <v/>
      </c>
      <c r="K363" s="256">
        <f>IF(C363="","",IF($L$11="Management Services","",IF(H363&gt;0,"Yes",IF(L363="Yes","",IF(M363="Yes","","")))))</f>
        <v/>
      </c>
      <c r="L363" s="580" t="n"/>
      <c r="M363" s="580" t="n"/>
      <c r="N363" s="581" t="n"/>
      <c r="O363" s="581" t="n"/>
      <c r="P363" s="256" t="n"/>
      <c r="Q363" s="345" t="n"/>
      <c r="S363" s="579">
        <f>'Exhibit A'!V358</f>
        <v/>
      </c>
      <c r="U363" s="576">
        <f>IF(C364="","",IF(F364=1,"ADP Essential Payroll",IF(N364="Yes","ADP HR Pro",IF(M364="Yes","ADP Complete Payroll and HR Plus",IF(L364="Yes","ADP Enhanced Payroll",IF(K364="Yes","ADP Essential Payroll","ADP Essential Payroll"))))))</f>
        <v/>
      </c>
    </row>
    <row r="364" ht="14.45" customHeight="1">
      <c r="B364" s="73">
        <f>B363+1</f>
        <v/>
      </c>
      <c r="C364" s="221">
        <f>IF('Multi Unit Grid'!C361="","",'Multi Unit Grid'!C361)</f>
        <v/>
      </c>
      <c r="D364" s="223" t="n"/>
      <c r="E364" s="222">
        <f>IFERROR(VLOOKUP(C364,'Multi Unit Grid'!C:D,2,FALSE),"")</f>
        <v/>
      </c>
      <c r="F364" s="75">
        <f>IFERROR(VLOOKUP(C364,'Multi Unit Grid'!C:E,3,FALSE),"")</f>
        <v/>
      </c>
      <c r="G364" s="353">
        <f>'Exhibit A'!Z359*(1-'Product Selections'!$G$13)</f>
        <v/>
      </c>
      <c r="H364" s="237">
        <f>IFERROR(VLOOKUP(C364,'Multi Unit Grid'!C:F,4,FALSE),"")</f>
        <v/>
      </c>
      <c r="I364" s="74">
        <f>IFERROR(VLOOKUP(C364,'Multi Unit Grid'!C:G,5,FALSE),"")</f>
        <v/>
      </c>
      <c r="K364" s="63">
        <f>IF(C364="","",IF($L$11="Management Services","",IF(H364&gt;0,"Yes",IF(L364="Yes","",IF(M364="Yes","","")))))</f>
        <v/>
      </c>
      <c r="L364" s="577" t="n"/>
      <c r="M364" s="577" t="n"/>
      <c r="N364" s="578" t="n"/>
      <c r="O364" s="578" t="n"/>
      <c r="P364" s="63" t="n"/>
      <c r="Q364" s="344" t="n"/>
      <c r="S364" s="579">
        <f>'Exhibit A'!V359</f>
        <v/>
      </c>
      <c r="U364" s="579">
        <f>IF(C365="","",IF(F365=1,"ADP Essential Payroll",IF(N365="Yes","ADP HR Pro",IF(M365="Yes","ADP Complete Payroll and HR Plus",IF(L365="Yes","ADP Enhanced Payroll",IF(K365="Yes","ADP Essential Payroll","ADP Essential Payroll"))))))</f>
        <v/>
      </c>
    </row>
    <row r="365" ht="14.45" customHeight="1">
      <c r="B365" s="249">
        <f>B364+1</f>
        <v/>
      </c>
      <c r="C365" s="250">
        <f>IF('Multi Unit Grid'!C362="","",'Multi Unit Grid'!C362)</f>
        <v/>
      </c>
      <c r="D365" s="251" t="n"/>
      <c r="E365" s="252">
        <f>IFERROR(VLOOKUP(C365,'Multi Unit Grid'!C:D,2,FALSE),"")</f>
        <v/>
      </c>
      <c r="F365" s="253">
        <f>IFERROR(VLOOKUP(C365,'Multi Unit Grid'!C:E,3,FALSE),"")</f>
        <v/>
      </c>
      <c r="G365" s="352">
        <f>'Exhibit A'!Z360*(1-'Product Selections'!$G$13)</f>
        <v/>
      </c>
      <c r="H365" s="317">
        <f>IFERROR(VLOOKUP(C365,'Multi Unit Grid'!C:F,4,FALSE),"")</f>
        <v/>
      </c>
      <c r="I365" s="255">
        <f>IFERROR(VLOOKUP(C365,'Multi Unit Grid'!C:G,5,FALSE),"")</f>
        <v/>
      </c>
      <c r="K365" s="256">
        <f>IF(C365="","",IF($L$11="Management Services","",IF(H365&gt;0,"Yes",IF(L365="Yes","",IF(M365="Yes","","")))))</f>
        <v/>
      </c>
      <c r="L365" s="580" t="n"/>
      <c r="M365" s="580" t="n"/>
      <c r="N365" s="581" t="n"/>
      <c r="O365" s="581" t="n"/>
      <c r="P365" s="256" t="n"/>
      <c r="Q365" s="345" t="n"/>
      <c r="S365" s="579">
        <f>'Exhibit A'!V360</f>
        <v/>
      </c>
      <c r="U365" s="576">
        <f>IF(C366="","",IF(F366=1,"ADP Essential Payroll",IF(N366="Yes","ADP HR Pro",IF(M366="Yes","ADP Complete Payroll and HR Plus",IF(L366="Yes","ADP Enhanced Payroll",IF(K366="Yes","ADP Essential Payroll","ADP Essential Payroll"))))))</f>
        <v/>
      </c>
    </row>
    <row r="366" ht="14.45" customHeight="1">
      <c r="B366" s="73">
        <f>B365+1</f>
        <v/>
      </c>
      <c r="C366" s="221">
        <f>IF('Multi Unit Grid'!C363="","",'Multi Unit Grid'!C363)</f>
        <v/>
      </c>
      <c r="D366" s="223" t="n"/>
      <c r="E366" s="222">
        <f>IFERROR(VLOOKUP(C366,'Multi Unit Grid'!C:D,2,FALSE),"")</f>
        <v/>
      </c>
      <c r="F366" s="75">
        <f>IFERROR(VLOOKUP(C366,'Multi Unit Grid'!C:E,3,FALSE),"")</f>
        <v/>
      </c>
      <c r="G366" s="353">
        <f>'Exhibit A'!Z361*(1-'Product Selections'!$G$13)</f>
        <v/>
      </c>
      <c r="H366" s="237">
        <f>IFERROR(VLOOKUP(C366,'Multi Unit Grid'!C:F,4,FALSE),"")</f>
        <v/>
      </c>
      <c r="I366" s="74">
        <f>IFERROR(VLOOKUP(C366,'Multi Unit Grid'!C:G,5,FALSE),"")</f>
        <v/>
      </c>
      <c r="K366" s="63">
        <f>IF(C366="","",IF($L$11="Management Services","",IF(H366&gt;0,"Yes",IF(L366="Yes","",IF(M366="Yes","","")))))</f>
        <v/>
      </c>
      <c r="L366" s="577" t="n"/>
      <c r="M366" s="577" t="n"/>
      <c r="N366" s="578" t="n"/>
      <c r="O366" s="578" t="n"/>
      <c r="P366" s="63" t="n"/>
      <c r="Q366" s="344" t="n"/>
      <c r="S366" s="579">
        <f>'Exhibit A'!V361</f>
        <v/>
      </c>
      <c r="U366" s="579">
        <f>IF(C367="","",IF(F367=1,"ADP Essential Payroll",IF(N367="Yes","ADP HR Pro",IF(M367="Yes","ADP Complete Payroll and HR Plus",IF(L367="Yes","ADP Enhanced Payroll",IF(K367="Yes","ADP Essential Payroll","ADP Essential Payroll"))))))</f>
        <v/>
      </c>
    </row>
    <row r="367" ht="14.45" customHeight="1">
      <c r="B367" s="249">
        <f>B366+1</f>
        <v/>
      </c>
      <c r="C367" s="250">
        <f>IF('Multi Unit Grid'!C364="","",'Multi Unit Grid'!C364)</f>
        <v/>
      </c>
      <c r="D367" s="251" t="n"/>
      <c r="E367" s="252">
        <f>IFERROR(VLOOKUP(C367,'Multi Unit Grid'!C:D,2,FALSE),"")</f>
        <v/>
      </c>
      <c r="F367" s="253">
        <f>IFERROR(VLOOKUP(C367,'Multi Unit Grid'!C:E,3,FALSE),"")</f>
        <v/>
      </c>
      <c r="G367" s="352">
        <f>'Exhibit A'!Z362*(1-'Product Selections'!$G$13)</f>
        <v/>
      </c>
      <c r="H367" s="317">
        <f>IFERROR(VLOOKUP(C367,'Multi Unit Grid'!C:F,4,FALSE),"")</f>
        <v/>
      </c>
      <c r="I367" s="255">
        <f>IFERROR(VLOOKUP(C367,'Multi Unit Grid'!C:G,5,FALSE),"")</f>
        <v/>
      </c>
      <c r="K367" s="256">
        <f>IF(C367="","",IF($L$11="Management Services","",IF(H367&gt;0,"Yes",IF(L367="Yes","",IF(M367="Yes","","")))))</f>
        <v/>
      </c>
      <c r="L367" s="580" t="n"/>
      <c r="M367" s="580" t="n"/>
      <c r="N367" s="581" t="n"/>
      <c r="O367" s="581" t="n"/>
      <c r="P367" s="256" t="n"/>
      <c r="Q367" s="345" t="n"/>
      <c r="S367" s="579">
        <f>'Exhibit A'!V362</f>
        <v/>
      </c>
      <c r="U367" s="576">
        <f>IF(C368="","",IF(F368=1,"ADP Essential Payroll",IF(N368="Yes","ADP HR Pro",IF(M368="Yes","ADP Complete Payroll and HR Plus",IF(L368="Yes","ADP Enhanced Payroll",IF(K368="Yes","ADP Essential Payroll","ADP Essential Payroll"))))))</f>
        <v/>
      </c>
    </row>
    <row r="368" ht="14.45" customHeight="1">
      <c r="B368" s="73">
        <f>B367+1</f>
        <v/>
      </c>
      <c r="C368" s="221">
        <f>IF('Multi Unit Grid'!C365="","",'Multi Unit Grid'!C365)</f>
        <v/>
      </c>
      <c r="D368" s="223" t="n"/>
      <c r="E368" s="222">
        <f>IFERROR(VLOOKUP(C368,'Multi Unit Grid'!C:D,2,FALSE),"")</f>
        <v/>
      </c>
      <c r="F368" s="75">
        <f>IFERROR(VLOOKUP(C368,'Multi Unit Grid'!C:E,3,FALSE),"")</f>
        <v/>
      </c>
      <c r="G368" s="353">
        <f>'Exhibit A'!Z363*(1-'Product Selections'!$G$13)</f>
        <v/>
      </c>
      <c r="H368" s="237">
        <f>IFERROR(VLOOKUP(C368,'Multi Unit Grid'!C:F,4,FALSE),"")</f>
        <v/>
      </c>
      <c r="I368" s="74">
        <f>IFERROR(VLOOKUP(C368,'Multi Unit Grid'!C:G,5,FALSE),"")</f>
        <v/>
      </c>
      <c r="K368" s="63">
        <f>IF(C368="","",IF($L$11="Management Services","",IF(H368&gt;0,"Yes",IF(L368="Yes","",IF(M368="Yes","","")))))</f>
        <v/>
      </c>
      <c r="L368" s="577" t="n"/>
      <c r="M368" s="577" t="n"/>
      <c r="N368" s="578" t="n"/>
      <c r="O368" s="578" t="n"/>
      <c r="P368" s="63" t="n"/>
      <c r="Q368" s="344" t="n"/>
      <c r="S368" s="579">
        <f>'Exhibit A'!V363</f>
        <v/>
      </c>
      <c r="U368" s="579">
        <f>IF(C369="","",IF(F369=1,"ADP Essential Payroll",IF(N369="Yes","ADP HR Pro",IF(M369="Yes","ADP Complete Payroll and HR Plus",IF(L369="Yes","ADP Enhanced Payroll",IF(K369="Yes","ADP Essential Payroll","ADP Essential Payroll"))))))</f>
        <v/>
      </c>
    </row>
    <row r="369" ht="14.45" customHeight="1">
      <c r="B369" s="249">
        <f>B368+1</f>
        <v/>
      </c>
      <c r="C369" s="250">
        <f>IF('Multi Unit Grid'!C366="","",'Multi Unit Grid'!C366)</f>
        <v/>
      </c>
      <c r="D369" s="251" t="n"/>
      <c r="E369" s="252">
        <f>IFERROR(VLOOKUP(C369,'Multi Unit Grid'!C:D,2,FALSE),"")</f>
        <v/>
      </c>
      <c r="F369" s="253">
        <f>IFERROR(VLOOKUP(C369,'Multi Unit Grid'!C:E,3,FALSE),"")</f>
        <v/>
      </c>
      <c r="G369" s="352">
        <f>'Exhibit A'!Z364*(1-'Product Selections'!$G$13)</f>
        <v/>
      </c>
      <c r="H369" s="317">
        <f>IFERROR(VLOOKUP(C369,'Multi Unit Grid'!C:F,4,FALSE),"")</f>
        <v/>
      </c>
      <c r="I369" s="255">
        <f>IFERROR(VLOOKUP(C369,'Multi Unit Grid'!C:G,5,FALSE),"")</f>
        <v/>
      </c>
      <c r="K369" s="256">
        <f>IF(C369="","",IF($L$11="Management Services","",IF(H369&gt;0,"Yes",IF(L369="Yes","",IF(M369="Yes","","")))))</f>
        <v/>
      </c>
      <c r="L369" s="580" t="n"/>
      <c r="M369" s="580" t="n"/>
      <c r="N369" s="581" t="n"/>
      <c r="O369" s="581" t="n"/>
      <c r="P369" s="256" t="n"/>
      <c r="Q369" s="345" t="n"/>
      <c r="S369" s="579">
        <f>'Exhibit A'!V364</f>
        <v/>
      </c>
      <c r="U369" s="576">
        <f>IF(C370="","",IF(F370=1,"ADP Essential Payroll",IF(N370="Yes","ADP HR Pro",IF(M370="Yes","ADP Complete Payroll and HR Plus",IF(L370="Yes","ADP Enhanced Payroll",IF(K370="Yes","ADP Essential Payroll","ADP Essential Payroll"))))))</f>
        <v/>
      </c>
    </row>
    <row r="370" ht="14.45" customHeight="1">
      <c r="B370" s="73">
        <f>B369+1</f>
        <v/>
      </c>
      <c r="C370" s="221">
        <f>IF('Multi Unit Grid'!C367="","",'Multi Unit Grid'!C367)</f>
        <v/>
      </c>
      <c r="D370" s="223" t="n"/>
      <c r="E370" s="222">
        <f>IFERROR(VLOOKUP(C370,'Multi Unit Grid'!C:D,2,FALSE),"")</f>
        <v/>
      </c>
      <c r="F370" s="75">
        <f>IFERROR(VLOOKUP(C370,'Multi Unit Grid'!C:E,3,FALSE),"")</f>
        <v/>
      </c>
      <c r="G370" s="353">
        <f>'Exhibit A'!Z365*(1-'Product Selections'!$G$13)</f>
        <v/>
      </c>
      <c r="H370" s="237">
        <f>IFERROR(VLOOKUP(C370,'Multi Unit Grid'!C:F,4,FALSE),"")</f>
        <v/>
      </c>
      <c r="I370" s="74">
        <f>IFERROR(VLOOKUP(C370,'Multi Unit Grid'!C:G,5,FALSE),"")</f>
        <v/>
      </c>
      <c r="K370" s="63">
        <f>IF(C370="","",IF($L$11="Management Services","",IF(H370&gt;0,"Yes",IF(L370="Yes","",IF(M370="Yes","","")))))</f>
        <v/>
      </c>
      <c r="L370" s="577" t="n"/>
      <c r="M370" s="577" t="n"/>
      <c r="N370" s="578" t="n"/>
      <c r="O370" s="578" t="n"/>
      <c r="P370" s="63" t="n"/>
      <c r="Q370" s="344" t="n"/>
      <c r="S370" s="579">
        <f>'Exhibit A'!V365</f>
        <v/>
      </c>
      <c r="U370" s="579">
        <f>IF(C371="","",IF(F371=1,"ADP Essential Payroll",IF(N371="Yes","ADP HR Pro",IF(M371="Yes","ADP Complete Payroll and HR Plus",IF(L371="Yes","ADP Enhanced Payroll",IF(K371="Yes","ADP Essential Payroll","ADP Essential Payroll"))))))</f>
        <v/>
      </c>
    </row>
    <row r="371" ht="14.45" customHeight="1">
      <c r="B371" s="249">
        <f>B370+1</f>
        <v/>
      </c>
      <c r="C371" s="250">
        <f>IF('Multi Unit Grid'!C368="","",'Multi Unit Grid'!C368)</f>
        <v/>
      </c>
      <c r="D371" s="251" t="n"/>
      <c r="E371" s="252">
        <f>IFERROR(VLOOKUP(C371,'Multi Unit Grid'!C:D,2,FALSE),"")</f>
        <v/>
      </c>
      <c r="F371" s="253">
        <f>IFERROR(VLOOKUP(C371,'Multi Unit Grid'!C:E,3,FALSE),"")</f>
        <v/>
      </c>
      <c r="G371" s="352">
        <f>'Exhibit A'!Z366*(1-'Product Selections'!$G$13)</f>
        <v/>
      </c>
      <c r="H371" s="317">
        <f>IFERROR(VLOOKUP(C371,'Multi Unit Grid'!C:F,4,FALSE),"")</f>
        <v/>
      </c>
      <c r="I371" s="255">
        <f>IFERROR(VLOOKUP(C371,'Multi Unit Grid'!C:G,5,FALSE),"")</f>
        <v/>
      </c>
      <c r="K371" s="256">
        <f>IF(C371="","",IF($L$11="Management Services","",IF(H371&gt;0,"Yes",IF(L371="Yes","",IF(M371="Yes","","")))))</f>
        <v/>
      </c>
      <c r="L371" s="580" t="n"/>
      <c r="M371" s="580" t="n"/>
      <c r="N371" s="581" t="n"/>
      <c r="O371" s="581" t="n"/>
      <c r="P371" s="256" t="n"/>
      <c r="Q371" s="345" t="n"/>
      <c r="S371" s="579">
        <f>'Exhibit A'!V366</f>
        <v/>
      </c>
      <c r="U371" s="576">
        <f>IF(C372="","",IF(F372=1,"ADP Essential Payroll",IF(N372="Yes","ADP HR Pro",IF(M372="Yes","ADP Complete Payroll and HR Plus",IF(L372="Yes","ADP Enhanced Payroll",IF(K372="Yes","ADP Essential Payroll","ADP Essential Payroll"))))))</f>
        <v/>
      </c>
    </row>
    <row r="372" ht="14.45" customHeight="1">
      <c r="B372" s="73">
        <f>B371+1</f>
        <v/>
      </c>
      <c r="C372" s="221">
        <f>IF('Multi Unit Grid'!C369="","",'Multi Unit Grid'!C369)</f>
        <v/>
      </c>
      <c r="D372" s="223" t="n"/>
      <c r="E372" s="222">
        <f>IFERROR(VLOOKUP(C372,'Multi Unit Grid'!C:D,2,FALSE),"")</f>
        <v/>
      </c>
      <c r="F372" s="75">
        <f>IFERROR(VLOOKUP(C372,'Multi Unit Grid'!C:E,3,FALSE),"")</f>
        <v/>
      </c>
      <c r="G372" s="353">
        <f>'Exhibit A'!Z367*(1-'Product Selections'!$G$13)</f>
        <v/>
      </c>
      <c r="H372" s="237">
        <f>IFERROR(VLOOKUP(C372,'Multi Unit Grid'!C:F,4,FALSE),"")</f>
        <v/>
      </c>
      <c r="I372" s="74">
        <f>IFERROR(VLOOKUP(C372,'Multi Unit Grid'!C:G,5,FALSE),"")</f>
        <v/>
      </c>
      <c r="K372" s="63">
        <f>IF(C372="","",IF($L$11="Management Services","",IF(H372&gt;0,"Yes",IF(L372="Yes","",IF(M372="Yes","","")))))</f>
        <v/>
      </c>
      <c r="L372" s="577" t="n"/>
      <c r="M372" s="577" t="n"/>
      <c r="N372" s="578" t="n"/>
      <c r="O372" s="578" t="n"/>
      <c r="P372" s="63" t="n"/>
      <c r="Q372" s="344" t="n"/>
      <c r="S372" s="579">
        <f>'Exhibit A'!V367</f>
        <v/>
      </c>
      <c r="U372" s="579">
        <f>IF(C373="","",IF(F373=1,"ADP Essential Payroll",IF(N373="Yes","ADP HR Pro",IF(M373="Yes","ADP Complete Payroll and HR Plus",IF(L373="Yes","ADP Enhanced Payroll",IF(K373="Yes","ADP Essential Payroll","ADP Essential Payroll"))))))</f>
        <v/>
      </c>
    </row>
    <row r="373" ht="14.45" customHeight="1">
      <c r="B373" s="249">
        <f>B372+1</f>
        <v/>
      </c>
      <c r="C373" s="250">
        <f>IF('Multi Unit Grid'!C370="","",'Multi Unit Grid'!C370)</f>
        <v/>
      </c>
      <c r="D373" s="251" t="n"/>
      <c r="E373" s="252">
        <f>IFERROR(VLOOKUP(C373,'Multi Unit Grid'!C:D,2,FALSE),"")</f>
        <v/>
      </c>
      <c r="F373" s="253">
        <f>IFERROR(VLOOKUP(C373,'Multi Unit Grid'!C:E,3,FALSE),"")</f>
        <v/>
      </c>
      <c r="G373" s="352">
        <f>'Exhibit A'!Z368*(1-'Product Selections'!$G$13)</f>
        <v/>
      </c>
      <c r="H373" s="317">
        <f>IFERROR(VLOOKUP(C373,'Multi Unit Grid'!C:F,4,FALSE),"")</f>
        <v/>
      </c>
      <c r="I373" s="255">
        <f>IFERROR(VLOOKUP(C373,'Multi Unit Grid'!C:G,5,FALSE),"")</f>
        <v/>
      </c>
      <c r="K373" s="256">
        <f>IF(C373="","",IF($L$11="Management Services","",IF(H373&gt;0,"Yes",IF(L373="Yes","",IF(M373="Yes","","")))))</f>
        <v/>
      </c>
      <c r="L373" s="580" t="n"/>
      <c r="M373" s="580" t="n"/>
      <c r="N373" s="581" t="n"/>
      <c r="O373" s="581" t="n"/>
      <c r="P373" s="256" t="n"/>
      <c r="Q373" s="345" t="n"/>
      <c r="S373" s="579">
        <f>'Exhibit A'!V368</f>
        <v/>
      </c>
      <c r="U373" s="576">
        <f>IF(C374="","",IF(F374=1,"ADP Essential Payroll",IF(N374="Yes","ADP HR Pro",IF(M374="Yes","ADP Complete Payroll and HR Plus",IF(L374="Yes","ADP Enhanced Payroll",IF(K374="Yes","ADP Essential Payroll","ADP Essential Payroll"))))))</f>
        <v/>
      </c>
    </row>
    <row r="374" ht="14.45" customHeight="1">
      <c r="B374" s="73">
        <f>B373+1</f>
        <v/>
      </c>
      <c r="C374" s="221">
        <f>IF('Multi Unit Grid'!C371="","",'Multi Unit Grid'!C371)</f>
        <v/>
      </c>
      <c r="D374" s="223" t="n"/>
      <c r="E374" s="222">
        <f>IFERROR(VLOOKUP(C374,'Multi Unit Grid'!C:D,2,FALSE),"")</f>
        <v/>
      </c>
      <c r="F374" s="75">
        <f>IFERROR(VLOOKUP(C374,'Multi Unit Grid'!C:E,3,FALSE),"")</f>
        <v/>
      </c>
      <c r="G374" s="353">
        <f>'Exhibit A'!Z369*(1-'Product Selections'!$G$13)</f>
        <v/>
      </c>
      <c r="H374" s="237">
        <f>IFERROR(VLOOKUP(C374,'Multi Unit Grid'!C:F,4,FALSE),"")</f>
        <v/>
      </c>
      <c r="I374" s="74">
        <f>IFERROR(VLOOKUP(C374,'Multi Unit Grid'!C:G,5,FALSE),"")</f>
        <v/>
      </c>
      <c r="K374" s="63">
        <f>IF(C374="","",IF($L$11="Management Services","",IF(H374&gt;0,"Yes",IF(L374="Yes","",IF(M374="Yes","","")))))</f>
        <v/>
      </c>
      <c r="L374" s="577" t="n"/>
      <c r="M374" s="577" t="n"/>
      <c r="N374" s="578" t="n"/>
      <c r="O374" s="578" t="n"/>
      <c r="P374" s="63" t="n"/>
      <c r="Q374" s="344" t="n"/>
      <c r="S374" s="579">
        <f>'Exhibit A'!V369</f>
        <v/>
      </c>
      <c r="U374" s="579">
        <f>IF(C375="","",IF(F375=1,"ADP Essential Payroll",IF(N375="Yes","ADP HR Pro",IF(M375="Yes","ADP Complete Payroll and HR Plus",IF(L375="Yes","ADP Enhanced Payroll",IF(K375="Yes","ADP Essential Payroll","ADP Essential Payroll"))))))</f>
        <v/>
      </c>
    </row>
    <row r="375" ht="14.45" customHeight="1">
      <c r="B375" s="249">
        <f>B374+1</f>
        <v/>
      </c>
      <c r="C375" s="250">
        <f>IF('Multi Unit Grid'!C372="","",'Multi Unit Grid'!C372)</f>
        <v/>
      </c>
      <c r="D375" s="251" t="n"/>
      <c r="E375" s="252">
        <f>IFERROR(VLOOKUP(C375,'Multi Unit Grid'!C:D,2,FALSE),"")</f>
        <v/>
      </c>
      <c r="F375" s="253">
        <f>IFERROR(VLOOKUP(C375,'Multi Unit Grid'!C:E,3,FALSE),"")</f>
        <v/>
      </c>
      <c r="G375" s="352">
        <f>'Exhibit A'!Z370*(1-'Product Selections'!$G$13)</f>
        <v/>
      </c>
      <c r="H375" s="317">
        <f>IFERROR(VLOOKUP(C375,'Multi Unit Grid'!C:F,4,FALSE),"")</f>
        <v/>
      </c>
      <c r="I375" s="255">
        <f>IFERROR(VLOOKUP(C375,'Multi Unit Grid'!C:G,5,FALSE),"")</f>
        <v/>
      </c>
      <c r="K375" s="256">
        <f>IF(C375="","",IF($L$11="Management Services","",IF(H375&gt;0,"Yes",IF(L375="Yes","",IF(M375="Yes","","")))))</f>
        <v/>
      </c>
      <c r="L375" s="580" t="n"/>
      <c r="M375" s="580" t="n"/>
      <c r="N375" s="581" t="n"/>
      <c r="O375" s="581" t="n"/>
      <c r="P375" s="256" t="n"/>
      <c r="Q375" s="345" t="n"/>
      <c r="S375" s="579">
        <f>'Exhibit A'!V370</f>
        <v/>
      </c>
      <c r="U375" s="576">
        <f>IF(C376="","",IF(F376=1,"ADP Essential Payroll",IF(N376="Yes","ADP HR Pro",IF(M376="Yes","ADP Complete Payroll and HR Plus",IF(L376="Yes","ADP Enhanced Payroll",IF(K376="Yes","ADP Essential Payroll","ADP Essential Payroll"))))))</f>
        <v/>
      </c>
    </row>
    <row r="376" ht="14.45" customHeight="1">
      <c r="B376" s="73">
        <f>B375+1</f>
        <v/>
      </c>
      <c r="C376" s="221">
        <f>IF('Multi Unit Grid'!C373="","",'Multi Unit Grid'!C373)</f>
        <v/>
      </c>
      <c r="D376" s="223" t="n"/>
      <c r="E376" s="222">
        <f>IFERROR(VLOOKUP(C376,'Multi Unit Grid'!C:D,2,FALSE),"")</f>
        <v/>
      </c>
      <c r="F376" s="75">
        <f>IFERROR(VLOOKUP(C376,'Multi Unit Grid'!C:E,3,FALSE),"")</f>
        <v/>
      </c>
      <c r="G376" s="353">
        <f>'Exhibit A'!Z371*(1-'Product Selections'!$G$13)</f>
        <v/>
      </c>
      <c r="H376" s="237">
        <f>IFERROR(VLOOKUP(C376,'Multi Unit Grid'!C:F,4,FALSE),"")</f>
        <v/>
      </c>
      <c r="I376" s="74">
        <f>IFERROR(VLOOKUP(C376,'Multi Unit Grid'!C:G,5,FALSE),"")</f>
        <v/>
      </c>
      <c r="K376" s="63">
        <f>IF(C376="","",IF($L$11="Management Services","",IF(H376&gt;0,"Yes",IF(L376="Yes","",IF(M376="Yes","","")))))</f>
        <v/>
      </c>
      <c r="L376" s="577" t="n"/>
      <c r="M376" s="577" t="n"/>
      <c r="N376" s="578" t="n"/>
      <c r="O376" s="578" t="n"/>
      <c r="P376" s="63" t="n"/>
      <c r="Q376" s="344" t="n"/>
      <c r="S376" s="579">
        <f>'Exhibit A'!V371</f>
        <v/>
      </c>
      <c r="U376" s="579">
        <f>IF(C377="","",IF(F377=1,"ADP Essential Payroll",IF(N377="Yes","ADP HR Pro",IF(M377="Yes","ADP Complete Payroll and HR Plus",IF(L377="Yes","ADP Enhanced Payroll",IF(K377="Yes","ADP Essential Payroll","ADP Essential Payroll"))))))</f>
        <v/>
      </c>
    </row>
    <row r="377" ht="14.45" customHeight="1">
      <c r="B377" s="249">
        <f>B376+1</f>
        <v/>
      </c>
      <c r="C377" s="250">
        <f>IF('Multi Unit Grid'!C374="","",'Multi Unit Grid'!C374)</f>
        <v/>
      </c>
      <c r="D377" s="251" t="n"/>
      <c r="E377" s="252">
        <f>IFERROR(VLOOKUP(C377,'Multi Unit Grid'!C:D,2,FALSE),"")</f>
        <v/>
      </c>
      <c r="F377" s="253">
        <f>IFERROR(VLOOKUP(C377,'Multi Unit Grid'!C:E,3,FALSE),"")</f>
        <v/>
      </c>
      <c r="G377" s="352">
        <f>'Exhibit A'!Z372*(1-'Product Selections'!$G$13)</f>
        <v/>
      </c>
      <c r="H377" s="317">
        <f>IFERROR(VLOOKUP(C377,'Multi Unit Grid'!C:F,4,FALSE),"")</f>
        <v/>
      </c>
      <c r="I377" s="255">
        <f>IFERROR(VLOOKUP(C377,'Multi Unit Grid'!C:G,5,FALSE),"")</f>
        <v/>
      </c>
      <c r="K377" s="256">
        <f>IF(C377="","",IF($L$11="Management Services","",IF(H377&gt;0,"Yes",IF(L377="Yes","",IF(M377="Yes","","")))))</f>
        <v/>
      </c>
      <c r="L377" s="580" t="n"/>
      <c r="M377" s="580" t="n"/>
      <c r="N377" s="581" t="n"/>
      <c r="O377" s="581" t="n"/>
      <c r="P377" s="256" t="n"/>
      <c r="Q377" s="345" t="n"/>
      <c r="S377" s="579">
        <f>'Exhibit A'!V372</f>
        <v/>
      </c>
      <c r="U377" s="576">
        <f>IF(C378="","",IF(F378=1,"ADP Essential Payroll",IF(N378="Yes","ADP HR Pro",IF(M378="Yes","ADP Complete Payroll and HR Plus",IF(L378="Yes","ADP Enhanced Payroll",IF(K378="Yes","ADP Essential Payroll","ADP Essential Payroll"))))))</f>
        <v/>
      </c>
    </row>
    <row r="378" ht="14.45" customHeight="1">
      <c r="B378" s="73">
        <f>B377+1</f>
        <v/>
      </c>
      <c r="C378" s="221">
        <f>IF('Multi Unit Grid'!C375="","",'Multi Unit Grid'!C375)</f>
        <v/>
      </c>
      <c r="D378" s="223" t="n"/>
      <c r="E378" s="222">
        <f>IFERROR(VLOOKUP(C378,'Multi Unit Grid'!C:D,2,FALSE),"")</f>
        <v/>
      </c>
      <c r="F378" s="75">
        <f>IFERROR(VLOOKUP(C378,'Multi Unit Grid'!C:E,3,FALSE),"")</f>
        <v/>
      </c>
      <c r="G378" s="353">
        <f>'Exhibit A'!Z373*(1-'Product Selections'!$G$13)</f>
        <v/>
      </c>
      <c r="H378" s="237">
        <f>IFERROR(VLOOKUP(C378,'Multi Unit Grid'!C:F,4,FALSE),"")</f>
        <v/>
      </c>
      <c r="I378" s="74">
        <f>IFERROR(VLOOKUP(C378,'Multi Unit Grid'!C:G,5,FALSE),"")</f>
        <v/>
      </c>
      <c r="K378" s="63">
        <f>IF(C378="","",IF($L$11="Management Services","",IF(H378&gt;0,"Yes",IF(L378="Yes","",IF(M378="Yes","","")))))</f>
        <v/>
      </c>
      <c r="L378" s="577" t="n"/>
      <c r="M378" s="577" t="n"/>
      <c r="N378" s="578" t="n"/>
      <c r="O378" s="578" t="n"/>
      <c r="P378" s="63" t="n"/>
      <c r="Q378" s="344" t="n"/>
      <c r="S378" s="579">
        <f>'Exhibit A'!V373</f>
        <v/>
      </c>
      <c r="U378" s="579">
        <f>IF(C379="","",IF(F379=1,"ADP Essential Payroll",IF(N379="Yes","ADP HR Pro",IF(M379="Yes","ADP Complete Payroll and HR Plus",IF(L379="Yes","ADP Enhanced Payroll",IF(K379="Yes","ADP Essential Payroll","ADP Essential Payroll"))))))</f>
        <v/>
      </c>
    </row>
    <row r="379" ht="14.45" customHeight="1">
      <c r="B379" s="249">
        <f>B378+1</f>
        <v/>
      </c>
      <c r="C379" s="250">
        <f>IF('Multi Unit Grid'!C376="","",'Multi Unit Grid'!C376)</f>
        <v/>
      </c>
      <c r="D379" s="251" t="n"/>
      <c r="E379" s="252">
        <f>IFERROR(VLOOKUP(C379,'Multi Unit Grid'!C:D,2,FALSE),"")</f>
        <v/>
      </c>
      <c r="F379" s="253">
        <f>IFERROR(VLOOKUP(C379,'Multi Unit Grid'!C:E,3,FALSE),"")</f>
        <v/>
      </c>
      <c r="G379" s="352">
        <f>'Exhibit A'!Z374*(1-'Product Selections'!$G$13)</f>
        <v/>
      </c>
      <c r="H379" s="317">
        <f>IFERROR(VLOOKUP(C379,'Multi Unit Grid'!C:F,4,FALSE),"")</f>
        <v/>
      </c>
      <c r="I379" s="255">
        <f>IFERROR(VLOOKUP(C379,'Multi Unit Grid'!C:G,5,FALSE),"")</f>
        <v/>
      </c>
      <c r="K379" s="256">
        <f>IF(C379="","",IF($L$11="Management Services","",IF(H379&gt;0,"Yes",IF(L379="Yes","",IF(M379="Yes","","")))))</f>
        <v/>
      </c>
      <c r="L379" s="580" t="n"/>
      <c r="M379" s="580" t="n"/>
      <c r="N379" s="581" t="n"/>
      <c r="O379" s="581" t="n"/>
      <c r="P379" s="256" t="n"/>
      <c r="Q379" s="345" t="n"/>
      <c r="S379" s="579">
        <f>'Exhibit A'!V374</f>
        <v/>
      </c>
      <c r="U379" s="576">
        <f>IF(C380="","",IF(F380=1,"ADP Essential Payroll",IF(N380="Yes","ADP HR Pro",IF(M380="Yes","ADP Complete Payroll and HR Plus",IF(L380="Yes","ADP Enhanced Payroll",IF(K380="Yes","ADP Essential Payroll","ADP Essential Payroll"))))))</f>
        <v/>
      </c>
    </row>
    <row r="380" ht="14.45" customHeight="1">
      <c r="B380" s="73">
        <f>B379+1</f>
        <v/>
      </c>
      <c r="C380" s="221">
        <f>IF('Multi Unit Grid'!C377="","",'Multi Unit Grid'!C377)</f>
        <v/>
      </c>
      <c r="D380" s="223" t="n"/>
      <c r="E380" s="222">
        <f>IFERROR(VLOOKUP(C380,'Multi Unit Grid'!C:D,2,FALSE),"")</f>
        <v/>
      </c>
      <c r="F380" s="75">
        <f>IFERROR(VLOOKUP(C380,'Multi Unit Grid'!C:E,3,FALSE),"")</f>
        <v/>
      </c>
      <c r="G380" s="353">
        <f>'Exhibit A'!Z375*(1-'Product Selections'!$G$13)</f>
        <v/>
      </c>
      <c r="H380" s="237">
        <f>IFERROR(VLOOKUP(C380,'Multi Unit Grid'!C:F,4,FALSE),"")</f>
        <v/>
      </c>
      <c r="I380" s="74">
        <f>IFERROR(VLOOKUP(C380,'Multi Unit Grid'!C:G,5,FALSE),"")</f>
        <v/>
      </c>
      <c r="K380" s="63">
        <f>IF(C380="","",IF($L$11="Management Services","",IF(H380&gt;0,"Yes",IF(L380="Yes","",IF(M380="Yes","","")))))</f>
        <v/>
      </c>
      <c r="L380" s="577" t="n"/>
      <c r="M380" s="577" t="n"/>
      <c r="N380" s="578" t="n"/>
      <c r="O380" s="578" t="n"/>
      <c r="P380" s="63" t="n"/>
      <c r="Q380" s="344" t="n"/>
      <c r="S380" s="579">
        <f>'Exhibit A'!V375</f>
        <v/>
      </c>
      <c r="U380" s="579">
        <f>IF(C381="","",IF(F381=1,"ADP Essential Payroll",IF(N381="Yes","ADP HR Pro",IF(M381="Yes","ADP Complete Payroll and HR Plus",IF(L381="Yes","ADP Enhanced Payroll",IF(K381="Yes","ADP Essential Payroll","ADP Essential Payroll"))))))</f>
        <v/>
      </c>
    </row>
    <row r="381" ht="14.45" customHeight="1">
      <c r="B381" s="249">
        <f>B380+1</f>
        <v/>
      </c>
      <c r="C381" s="250">
        <f>IF('Multi Unit Grid'!C378="","",'Multi Unit Grid'!C378)</f>
        <v/>
      </c>
      <c r="D381" s="251" t="n"/>
      <c r="E381" s="252">
        <f>IFERROR(VLOOKUP(C381,'Multi Unit Grid'!C:D,2,FALSE),"")</f>
        <v/>
      </c>
      <c r="F381" s="253">
        <f>IFERROR(VLOOKUP(C381,'Multi Unit Grid'!C:E,3,FALSE),"")</f>
        <v/>
      </c>
      <c r="G381" s="352">
        <f>'Exhibit A'!Z376*(1-'Product Selections'!$G$13)</f>
        <v/>
      </c>
      <c r="H381" s="317">
        <f>IFERROR(VLOOKUP(C381,'Multi Unit Grid'!C:F,4,FALSE),"")</f>
        <v/>
      </c>
      <c r="I381" s="255">
        <f>IFERROR(VLOOKUP(C381,'Multi Unit Grid'!C:G,5,FALSE),"")</f>
        <v/>
      </c>
      <c r="K381" s="256">
        <f>IF(C381="","",IF($L$11="Management Services","",IF(H381&gt;0,"Yes",IF(L381="Yes","",IF(M381="Yes","","")))))</f>
        <v/>
      </c>
      <c r="L381" s="580" t="n"/>
      <c r="M381" s="580" t="n"/>
      <c r="N381" s="581" t="n"/>
      <c r="O381" s="581" t="n"/>
      <c r="P381" s="256" t="n"/>
      <c r="Q381" s="345" t="n"/>
      <c r="S381" s="579">
        <f>'Exhibit A'!V376</f>
        <v/>
      </c>
      <c r="U381" s="576">
        <f>IF(C382="","",IF(F382=1,"ADP Essential Payroll",IF(N382="Yes","ADP HR Pro",IF(M382="Yes","ADP Complete Payroll and HR Plus",IF(L382="Yes","ADP Enhanced Payroll",IF(K382="Yes","ADP Essential Payroll","ADP Essential Payroll"))))))</f>
        <v/>
      </c>
    </row>
    <row r="382" ht="14.45" customHeight="1">
      <c r="B382" s="73">
        <f>B381+1</f>
        <v/>
      </c>
      <c r="C382" s="221">
        <f>IF('Multi Unit Grid'!C379="","",'Multi Unit Grid'!C379)</f>
        <v/>
      </c>
      <c r="D382" s="223" t="n"/>
      <c r="E382" s="222">
        <f>IFERROR(VLOOKUP(C382,'Multi Unit Grid'!C:D,2,FALSE),"")</f>
        <v/>
      </c>
      <c r="F382" s="75">
        <f>IFERROR(VLOOKUP(C382,'Multi Unit Grid'!C:E,3,FALSE),"")</f>
        <v/>
      </c>
      <c r="G382" s="353">
        <f>'Exhibit A'!Z377*(1-'Product Selections'!$G$13)</f>
        <v/>
      </c>
      <c r="H382" s="237">
        <f>IFERROR(VLOOKUP(C382,'Multi Unit Grid'!C:F,4,FALSE),"")</f>
        <v/>
      </c>
      <c r="I382" s="74">
        <f>IFERROR(VLOOKUP(C382,'Multi Unit Grid'!C:G,5,FALSE),"")</f>
        <v/>
      </c>
      <c r="K382" s="63">
        <f>IF(C382="","",IF($L$11="Management Services","",IF(H382&gt;0,"Yes",IF(L382="Yes","",IF(M382="Yes","","")))))</f>
        <v/>
      </c>
      <c r="L382" s="577" t="n"/>
      <c r="M382" s="577" t="n"/>
      <c r="N382" s="578" t="n"/>
      <c r="O382" s="578" t="n"/>
      <c r="P382" s="63" t="n"/>
      <c r="Q382" s="344" t="n"/>
      <c r="S382" s="579">
        <f>'Exhibit A'!V377</f>
        <v/>
      </c>
      <c r="U382" s="579">
        <f>IF(C383="","",IF(F383=1,"ADP Essential Payroll",IF(N383="Yes","ADP HR Pro",IF(M383="Yes","ADP Complete Payroll and HR Plus",IF(L383="Yes","ADP Enhanced Payroll",IF(K383="Yes","ADP Essential Payroll","ADP Essential Payroll"))))))</f>
        <v/>
      </c>
    </row>
    <row r="383" ht="14.45" customHeight="1">
      <c r="B383" s="249">
        <f>B382+1</f>
        <v/>
      </c>
      <c r="C383" s="250">
        <f>IF('Multi Unit Grid'!C380="","",'Multi Unit Grid'!C380)</f>
        <v/>
      </c>
      <c r="D383" s="251" t="n"/>
      <c r="E383" s="252">
        <f>IFERROR(VLOOKUP(C383,'Multi Unit Grid'!C:D,2,FALSE),"")</f>
        <v/>
      </c>
      <c r="F383" s="253">
        <f>IFERROR(VLOOKUP(C383,'Multi Unit Grid'!C:E,3,FALSE),"")</f>
        <v/>
      </c>
      <c r="G383" s="352">
        <f>'Exhibit A'!Z378*(1-'Product Selections'!$G$13)</f>
        <v/>
      </c>
      <c r="H383" s="317">
        <f>IFERROR(VLOOKUP(C383,'Multi Unit Grid'!C:F,4,FALSE),"")</f>
        <v/>
      </c>
      <c r="I383" s="255">
        <f>IFERROR(VLOOKUP(C383,'Multi Unit Grid'!C:G,5,FALSE),"")</f>
        <v/>
      </c>
      <c r="K383" s="256">
        <f>IF(C383="","",IF($L$11="Management Services","",IF(H383&gt;0,"Yes",IF(L383="Yes","",IF(M383="Yes","","")))))</f>
        <v/>
      </c>
      <c r="L383" s="580" t="n"/>
      <c r="M383" s="580" t="n"/>
      <c r="N383" s="581" t="n"/>
      <c r="O383" s="581" t="n"/>
      <c r="P383" s="256" t="n"/>
      <c r="Q383" s="345" t="n"/>
      <c r="S383" s="579">
        <f>'Exhibit A'!V378</f>
        <v/>
      </c>
      <c r="U383" s="576">
        <f>IF(C384="","",IF(F384=1,"ADP Essential Payroll",IF(N384="Yes","ADP HR Pro",IF(M384="Yes","ADP Complete Payroll and HR Plus",IF(L384="Yes","ADP Enhanced Payroll",IF(K384="Yes","ADP Essential Payroll","ADP Essential Payroll"))))))</f>
        <v/>
      </c>
    </row>
    <row r="384" ht="14.45" customHeight="1">
      <c r="B384" s="73">
        <f>B383+1</f>
        <v/>
      </c>
      <c r="C384" s="221">
        <f>IF('Multi Unit Grid'!C381="","",'Multi Unit Grid'!C381)</f>
        <v/>
      </c>
      <c r="D384" s="223" t="n"/>
      <c r="E384" s="222">
        <f>IFERROR(VLOOKUP(C384,'Multi Unit Grid'!C:D,2,FALSE),"")</f>
        <v/>
      </c>
      <c r="F384" s="75">
        <f>IFERROR(VLOOKUP(C384,'Multi Unit Grid'!C:E,3,FALSE),"")</f>
        <v/>
      </c>
      <c r="G384" s="353">
        <f>'Exhibit A'!Z379*(1-'Product Selections'!$G$13)</f>
        <v/>
      </c>
      <c r="H384" s="237">
        <f>IFERROR(VLOOKUP(C384,'Multi Unit Grid'!C:F,4,FALSE),"")</f>
        <v/>
      </c>
      <c r="I384" s="74">
        <f>IFERROR(VLOOKUP(C384,'Multi Unit Grid'!C:G,5,FALSE),"")</f>
        <v/>
      </c>
      <c r="K384" s="63">
        <f>IF(C384="","",IF($L$11="Management Services","",IF(H384&gt;0,"Yes",IF(L384="Yes","",IF(M384="Yes","","")))))</f>
        <v/>
      </c>
      <c r="L384" s="577" t="n"/>
      <c r="M384" s="577" t="n"/>
      <c r="N384" s="578" t="n"/>
      <c r="O384" s="578" t="n"/>
      <c r="P384" s="63" t="n"/>
      <c r="Q384" s="344" t="n"/>
      <c r="S384" s="579">
        <f>'Exhibit A'!V379</f>
        <v/>
      </c>
      <c r="U384" s="579">
        <f>IF(C385="","",IF(F385=1,"ADP Essential Payroll",IF(N385="Yes","ADP HR Pro",IF(M385="Yes","ADP Complete Payroll and HR Plus",IF(L385="Yes","ADP Enhanced Payroll",IF(K385="Yes","ADP Essential Payroll","ADP Essential Payroll"))))))</f>
        <v/>
      </c>
    </row>
    <row r="385" ht="14.45" customHeight="1">
      <c r="B385" s="249">
        <f>B384+1</f>
        <v/>
      </c>
      <c r="C385" s="250">
        <f>IF('Multi Unit Grid'!C382="","",'Multi Unit Grid'!C382)</f>
        <v/>
      </c>
      <c r="D385" s="251" t="n"/>
      <c r="E385" s="252">
        <f>IFERROR(VLOOKUP(C385,'Multi Unit Grid'!C:D,2,FALSE),"")</f>
        <v/>
      </c>
      <c r="F385" s="253">
        <f>IFERROR(VLOOKUP(C385,'Multi Unit Grid'!C:E,3,FALSE),"")</f>
        <v/>
      </c>
      <c r="G385" s="352">
        <f>'Exhibit A'!Z380*(1-'Product Selections'!$G$13)</f>
        <v/>
      </c>
      <c r="H385" s="317">
        <f>IFERROR(VLOOKUP(C385,'Multi Unit Grid'!C:F,4,FALSE),"")</f>
        <v/>
      </c>
      <c r="I385" s="255">
        <f>IFERROR(VLOOKUP(C385,'Multi Unit Grid'!C:G,5,FALSE),"")</f>
        <v/>
      </c>
      <c r="K385" s="256">
        <f>IF(C385="","",IF($L$11="Management Services","",IF(H385&gt;0,"Yes",IF(L385="Yes","",IF(M385="Yes","","")))))</f>
        <v/>
      </c>
      <c r="L385" s="580" t="n"/>
      <c r="M385" s="580" t="n"/>
      <c r="N385" s="581" t="n"/>
      <c r="O385" s="581" t="n"/>
      <c r="P385" s="256" t="n"/>
      <c r="Q385" s="345" t="n"/>
      <c r="S385" s="579">
        <f>'Exhibit A'!V380</f>
        <v/>
      </c>
      <c r="U385" s="576">
        <f>IF(C386="","",IF(F386=1,"ADP Essential Payroll",IF(N386="Yes","ADP HR Pro",IF(M386="Yes","ADP Complete Payroll and HR Plus",IF(L386="Yes","ADP Enhanced Payroll",IF(K386="Yes","ADP Essential Payroll","ADP Essential Payroll"))))))</f>
        <v/>
      </c>
    </row>
    <row r="386" ht="14.45" customHeight="1">
      <c r="B386" s="73">
        <f>B385+1</f>
        <v/>
      </c>
      <c r="C386" s="221">
        <f>IF('Multi Unit Grid'!C383="","",'Multi Unit Grid'!C383)</f>
        <v/>
      </c>
      <c r="D386" s="223" t="n"/>
      <c r="E386" s="222">
        <f>IFERROR(VLOOKUP(C386,'Multi Unit Grid'!C:D,2,FALSE),"")</f>
        <v/>
      </c>
      <c r="F386" s="75">
        <f>IFERROR(VLOOKUP(C386,'Multi Unit Grid'!C:E,3,FALSE),"")</f>
        <v/>
      </c>
      <c r="G386" s="353">
        <f>'Exhibit A'!Z381*(1-'Product Selections'!$G$13)</f>
        <v/>
      </c>
      <c r="H386" s="237">
        <f>IFERROR(VLOOKUP(C386,'Multi Unit Grid'!C:F,4,FALSE),"")</f>
        <v/>
      </c>
      <c r="I386" s="74">
        <f>IFERROR(VLOOKUP(C386,'Multi Unit Grid'!C:G,5,FALSE),"")</f>
        <v/>
      </c>
      <c r="K386" s="63">
        <f>IF(C386="","",IF($L$11="Management Services","",IF(H386&gt;0,"Yes",IF(L386="Yes","",IF(M386="Yes","","")))))</f>
        <v/>
      </c>
      <c r="L386" s="577" t="n"/>
      <c r="M386" s="577" t="n"/>
      <c r="N386" s="578" t="n"/>
      <c r="O386" s="578" t="n"/>
      <c r="P386" s="63" t="n"/>
      <c r="Q386" s="344" t="n"/>
      <c r="S386" s="579">
        <f>'Exhibit A'!V381</f>
        <v/>
      </c>
      <c r="U386" s="579">
        <f>IF(C387="","",IF(F387=1,"ADP Essential Payroll",IF(N387="Yes","ADP HR Pro",IF(M387="Yes","ADP Complete Payroll and HR Plus",IF(L387="Yes","ADP Enhanced Payroll",IF(K387="Yes","ADP Essential Payroll","ADP Essential Payroll"))))))</f>
        <v/>
      </c>
    </row>
    <row r="387" ht="14.45" customHeight="1">
      <c r="B387" s="249">
        <f>B386+1</f>
        <v/>
      </c>
      <c r="C387" s="250">
        <f>IF('Multi Unit Grid'!C384="","",'Multi Unit Grid'!C384)</f>
        <v/>
      </c>
      <c r="D387" s="251" t="n"/>
      <c r="E387" s="252">
        <f>IFERROR(VLOOKUP(C387,'Multi Unit Grid'!C:D,2,FALSE),"")</f>
        <v/>
      </c>
      <c r="F387" s="253">
        <f>IFERROR(VLOOKUP(C387,'Multi Unit Grid'!C:E,3,FALSE),"")</f>
        <v/>
      </c>
      <c r="G387" s="352">
        <f>'Exhibit A'!Z382*(1-'Product Selections'!$G$13)</f>
        <v/>
      </c>
      <c r="H387" s="317">
        <f>IFERROR(VLOOKUP(C387,'Multi Unit Grid'!C:F,4,FALSE),"")</f>
        <v/>
      </c>
      <c r="I387" s="255">
        <f>IFERROR(VLOOKUP(C387,'Multi Unit Grid'!C:G,5,FALSE),"")</f>
        <v/>
      </c>
      <c r="K387" s="256">
        <f>IF(C387="","",IF($L$11="Management Services","",IF(H387&gt;0,"Yes",IF(L387="Yes","",IF(M387="Yes","","")))))</f>
        <v/>
      </c>
      <c r="L387" s="580" t="n"/>
      <c r="M387" s="580" t="n"/>
      <c r="N387" s="581" t="n"/>
      <c r="O387" s="581" t="n"/>
      <c r="P387" s="256" t="n"/>
      <c r="Q387" s="345" t="n"/>
      <c r="S387" s="579">
        <f>'Exhibit A'!V382</f>
        <v/>
      </c>
      <c r="U387" s="576">
        <f>IF(C388="","",IF(F388=1,"ADP Essential Payroll",IF(N388="Yes","ADP HR Pro",IF(M388="Yes","ADP Complete Payroll and HR Plus",IF(L388="Yes","ADP Enhanced Payroll",IF(K388="Yes","ADP Essential Payroll","ADP Essential Payroll"))))))</f>
        <v/>
      </c>
    </row>
    <row r="388" ht="14.45" customHeight="1">
      <c r="B388" s="73">
        <f>B387+1</f>
        <v/>
      </c>
      <c r="C388" s="221">
        <f>IF('Multi Unit Grid'!C385="","",'Multi Unit Grid'!C385)</f>
        <v/>
      </c>
      <c r="D388" s="223" t="n"/>
      <c r="E388" s="222">
        <f>IFERROR(VLOOKUP(C388,'Multi Unit Grid'!C:D,2,FALSE),"")</f>
        <v/>
      </c>
      <c r="F388" s="75">
        <f>IFERROR(VLOOKUP(C388,'Multi Unit Grid'!C:E,3,FALSE),"")</f>
        <v/>
      </c>
      <c r="G388" s="353">
        <f>'Exhibit A'!Z383*(1-'Product Selections'!$G$13)</f>
        <v/>
      </c>
      <c r="H388" s="237">
        <f>IFERROR(VLOOKUP(C388,'Multi Unit Grid'!C:F,4,FALSE),"")</f>
        <v/>
      </c>
      <c r="I388" s="74">
        <f>IFERROR(VLOOKUP(C388,'Multi Unit Grid'!C:G,5,FALSE),"")</f>
        <v/>
      </c>
      <c r="K388" s="63">
        <f>IF(C388="","",IF($L$11="Management Services","",IF(H388&gt;0,"Yes",IF(L388="Yes","",IF(M388="Yes","","")))))</f>
        <v/>
      </c>
      <c r="L388" s="577" t="n"/>
      <c r="M388" s="577" t="n"/>
      <c r="N388" s="578" t="n"/>
      <c r="O388" s="578" t="n"/>
      <c r="P388" s="63" t="n"/>
      <c r="Q388" s="344" t="n"/>
      <c r="S388" s="579">
        <f>'Exhibit A'!V383</f>
        <v/>
      </c>
      <c r="U388" s="579">
        <f>IF(C389="","",IF(F389=1,"ADP Essential Payroll",IF(N389="Yes","ADP HR Pro",IF(M389="Yes","ADP Complete Payroll and HR Plus",IF(L389="Yes","ADP Enhanced Payroll",IF(K389="Yes","ADP Essential Payroll","ADP Essential Payroll"))))))</f>
        <v/>
      </c>
    </row>
    <row r="389" ht="14.45" customHeight="1">
      <c r="B389" s="249">
        <f>B388+1</f>
        <v/>
      </c>
      <c r="C389" s="250">
        <f>IF('Multi Unit Grid'!C386="","",'Multi Unit Grid'!C386)</f>
        <v/>
      </c>
      <c r="D389" s="251" t="n"/>
      <c r="E389" s="252">
        <f>IFERROR(VLOOKUP(C389,'Multi Unit Grid'!C:D,2,FALSE),"")</f>
        <v/>
      </c>
      <c r="F389" s="253">
        <f>IFERROR(VLOOKUP(C389,'Multi Unit Grid'!C:E,3,FALSE),"")</f>
        <v/>
      </c>
      <c r="G389" s="352">
        <f>'Exhibit A'!Z384*(1-'Product Selections'!$G$13)</f>
        <v/>
      </c>
      <c r="H389" s="317">
        <f>IFERROR(VLOOKUP(C389,'Multi Unit Grid'!C:F,4,FALSE),"")</f>
        <v/>
      </c>
      <c r="I389" s="255">
        <f>IFERROR(VLOOKUP(C389,'Multi Unit Grid'!C:G,5,FALSE),"")</f>
        <v/>
      </c>
      <c r="K389" s="256">
        <f>IF(C389="","",IF($L$11="Management Services","",IF(H389&gt;0,"Yes",IF(L389="Yes","",IF(M389="Yes","","")))))</f>
        <v/>
      </c>
      <c r="L389" s="580" t="n"/>
      <c r="M389" s="580" t="n"/>
      <c r="N389" s="581" t="n"/>
      <c r="O389" s="581" t="n"/>
      <c r="P389" s="256" t="n"/>
      <c r="Q389" s="345" t="n"/>
      <c r="S389" s="579">
        <f>'Exhibit A'!V384</f>
        <v/>
      </c>
      <c r="U389" s="576">
        <f>IF(C390="","",IF(F390=1,"ADP Essential Payroll",IF(N390="Yes","ADP HR Pro",IF(M390="Yes","ADP Complete Payroll and HR Plus",IF(L390="Yes","ADP Enhanced Payroll",IF(K390="Yes","ADP Essential Payroll","ADP Essential Payroll"))))))</f>
        <v/>
      </c>
    </row>
    <row r="390" ht="14.45" customHeight="1">
      <c r="B390" s="73">
        <f>B389+1</f>
        <v/>
      </c>
      <c r="C390" s="221">
        <f>IF('Multi Unit Grid'!C387="","",'Multi Unit Grid'!C387)</f>
        <v/>
      </c>
      <c r="D390" s="223" t="n"/>
      <c r="E390" s="222">
        <f>IFERROR(VLOOKUP(C390,'Multi Unit Grid'!C:D,2,FALSE),"")</f>
        <v/>
      </c>
      <c r="F390" s="75">
        <f>IFERROR(VLOOKUP(C390,'Multi Unit Grid'!C:E,3,FALSE),"")</f>
        <v/>
      </c>
      <c r="G390" s="353">
        <f>'Exhibit A'!Z385*(1-'Product Selections'!$G$13)</f>
        <v/>
      </c>
      <c r="H390" s="237">
        <f>IFERROR(VLOOKUP(C390,'Multi Unit Grid'!C:F,4,FALSE),"")</f>
        <v/>
      </c>
      <c r="I390" s="74">
        <f>IFERROR(VLOOKUP(C390,'Multi Unit Grid'!C:G,5,FALSE),"")</f>
        <v/>
      </c>
      <c r="K390" s="63">
        <f>IF(C390="","",IF($L$11="Management Services","",IF(H390&gt;0,"Yes",IF(L390="Yes","",IF(M390="Yes","","")))))</f>
        <v/>
      </c>
      <c r="L390" s="577" t="n"/>
      <c r="M390" s="577" t="n"/>
      <c r="N390" s="578" t="n"/>
      <c r="O390" s="578" t="n"/>
      <c r="P390" s="63" t="n"/>
      <c r="Q390" s="344" t="n"/>
      <c r="S390" s="579">
        <f>'Exhibit A'!V385</f>
        <v/>
      </c>
      <c r="U390" s="579">
        <f>IF(C391="","",IF(F391=1,"ADP Essential Payroll",IF(N391="Yes","ADP HR Pro",IF(M391="Yes","ADP Complete Payroll and HR Plus",IF(L391="Yes","ADP Enhanced Payroll",IF(K391="Yes","ADP Essential Payroll","ADP Essential Payroll"))))))</f>
        <v/>
      </c>
    </row>
    <row r="391" ht="14.45" customHeight="1">
      <c r="B391" s="249">
        <f>B390+1</f>
        <v/>
      </c>
      <c r="C391" s="250">
        <f>IF('Multi Unit Grid'!C388="","",'Multi Unit Grid'!C388)</f>
        <v/>
      </c>
      <c r="D391" s="251" t="n"/>
      <c r="E391" s="252">
        <f>IFERROR(VLOOKUP(C391,'Multi Unit Grid'!C:D,2,FALSE),"")</f>
        <v/>
      </c>
      <c r="F391" s="253">
        <f>IFERROR(VLOOKUP(C391,'Multi Unit Grid'!C:E,3,FALSE),"")</f>
        <v/>
      </c>
      <c r="G391" s="352">
        <f>'Exhibit A'!Z386*(1-'Product Selections'!$G$13)</f>
        <v/>
      </c>
      <c r="H391" s="317">
        <f>IFERROR(VLOOKUP(C391,'Multi Unit Grid'!C:F,4,FALSE),"")</f>
        <v/>
      </c>
      <c r="I391" s="255">
        <f>IFERROR(VLOOKUP(C391,'Multi Unit Grid'!C:G,5,FALSE),"")</f>
        <v/>
      </c>
      <c r="K391" s="256">
        <f>IF(C391="","",IF($L$11="Management Services","",IF(H391&gt;0,"Yes",IF(L391="Yes","",IF(M391="Yes","","")))))</f>
        <v/>
      </c>
      <c r="L391" s="580" t="n"/>
      <c r="M391" s="580" t="n"/>
      <c r="N391" s="581" t="n"/>
      <c r="O391" s="581" t="n"/>
      <c r="P391" s="256" t="n"/>
      <c r="Q391" s="345" t="n"/>
      <c r="S391" s="579">
        <f>'Exhibit A'!V386</f>
        <v/>
      </c>
      <c r="U391" s="576">
        <f>IF(C392="","",IF(F392=1,"ADP Essential Payroll",IF(N392="Yes","ADP HR Pro",IF(M392="Yes","ADP Complete Payroll and HR Plus",IF(L392="Yes","ADP Enhanced Payroll",IF(K392="Yes","ADP Essential Payroll","ADP Essential Payroll"))))))</f>
        <v/>
      </c>
    </row>
    <row r="392" ht="14.45" customHeight="1">
      <c r="B392" s="73">
        <f>B391+1</f>
        <v/>
      </c>
      <c r="C392" s="221">
        <f>IF('Multi Unit Grid'!C389="","",'Multi Unit Grid'!C389)</f>
        <v/>
      </c>
      <c r="D392" s="223" t="n"/>
      <c r="E392" s="222">
        <f>IFERROR(VLOOKUP(C392,'Multi Unit Grid'!C:D,2,FALSE),"")</f>
        <v/>
      </c>
      <c r="F392" s="75">
        <f>IFERROR(VLOOKUP(C392,'Multi Unit Grid'!C:E,3,FALSE),"")</f>
        <v/>
      </c>
      <c r="G392" s="353">
        <f>'Exhibit A'!Z387*(1-'Product Selections'!$G$13)</f>
        <v/>
      </c>
      <c r="H392" s="237">
        <f>IFERROR(VLOOKUP(C392,'Multi Unit Grid'!C:F,4,FALSE),"")</f>
        <v/>
      </c>
      <c r="I392" s="74">
        <f>IFERROR(VLOOKUP(C392,'Multi Unit Grid'!C:G,5,FALSE),"")</f>
        <v/>
      </c>
      <c r="K392" s="63">
        <f>IF(C392="","",IF($L$11="Management Services","",IF(H392&gt;0,"Yes",IF(L392="Yes","",IF(M392="Yes","","")))))</f>
        <v/>
      </c>
      <c r="L392" s="577" t="n"/>
      <c r="M392" s="577" t="n"/>
      <c r="N392" s="578" t="n"/>
      <c r="O392" s="578" t="n"/>
      <c r="P392" s="63" t="n"/>
      <c r="Q392" s="344" t="n"/>
      <c r="S392" s="579">
        <f>'Exhibit A'!V387</f>
        <v/>
      </c>
      <c r="U392" s="579">
        <f>IF(C393="","",IF(F393=1,"ADP Essential Payroll",IF(N393="Yes","ADP HR Pro",IF(M393="Yes","ADP Complete Payroll and HR Plus",IF(L393="Yes","ADP Enhanced Payroll",IF(K393="Yes","ADP Essential Payroll","ADP Essential Payroll"))))))</f>
        <v/>
      </c>
    </row>
    <row r="393" ht="14.45" customHeight="1">
      <c r="B393" s="249">
        <f>B392+1</f>
        <v/>
      </c>
      <c r="C393" s="250">
        <f>IF('Multi Unit Grid'!C390="","",'Multi Unit Grid'!C390)</f>
        <v/>
      </c>
      <c r="D393" s="251" t="n"/>
      <c r="E393" s="252">
        <f>IFERROR(VLOOKUP(C393,'Multi Unit Grid'!C:D,2,FALSE),"")</f>
        <v/>
      </c>
      <c r="F393" s="253">
        <f>IFERROR(VLOOKUP(C393,'Multi Unit Grid'!C:E,3,FALSE),"")</f>
        <v/>
      </c>
      <c r="G393" s="352">
        <f>'Exhibit A'!Z388*(1-'Product Selections'!$G$13)</f>
        <v/>
      </c>
      <c r="H393" s="317">
        <f>IFERROR(VLOOKUP(C393,'Multi Unit Grid'!C:F,4,FALSE),"")</f>
        <v/>
      </c>
      <c r="I393" s="255">
        <f>IFERROR(VLOOKUP(C393,'Multi Unit Grid'!C:G,5,FALSE),"")</f>
        <v/>
      </c>
      <c r="K393" s="256">
        <f>IF(C393="","",IF($L$11="Management Services","",IF(H393&gt;0,"Yes",IF(L393="Yes","",IF(M393="Yes","","")))))</f>
        <v/>
      </c>
      <c r="L393" s="580" t="n"/>
      <c r="M393" s="580" t="n"/>
      <c r="N393" s="581" t="n"/>
      <c r="O393" s="581" t="n"/>
      <c r="P393" s="256" t="n"/>
      <c r="Q393" s="345" t="n"/>
      <c r="S393" s="579">
        <f>'Exhibit A'!V388</f>
        <v/>
      </c>
      <c r="U393" s="576">
        <f>IF(C394="","",IF(F394=1,"ADP Essential Payroll",IF(N394="Yes","ADP HR Pro",IF(M394="Yes","ADP Complete Payroll and HR Plus",IF(L394="Yes","ADP Enhanced Payroll",IF(K394="Yes","ADP Essential Payroll","ADP Essential Payroll"))))))</f>
        <v/>
      </c>
    </row>
    <row r="394" ht="14.45" customHeight="1">
      <c r="B394" s="73">
        <f>B393+1</f>
        <v/>
      </c>
      <c r="C394" s="221">
        <f>IF('Multi Unit Grid'!C391="","",'Multi Unit Grid'!C391)</f>
        <v/>
      </c>
      <c r="D394" s="223" t="n"/>
      <c r="E394" s="222">
        <f>IFERROR(VLOOKUP(C394,'Multi Unit Grid'!C:D,2,FALSE),"")</f>
        <v/>
      </c>
      <c r="F394" s="75">
        <f>IFERROR(VLOOKUP(C394,'Multi Unit Grid'!C:E,3,FALSE),"")</f>
        <v/>
      </c>
      <c r="G394" s="353">
        <f>'Exhibit A'!Z389*(1-'Product Selections'!$G$13)</f>
        <v/>
      </c>
      <c r="H394" s="237">
        <f>IFERROR(VLOOKUP(C394,'Multi Unit Grid'!C:F,4,FALSE),"")</f>
        <v/>
      </c>
      <c r="I394" s="74">
        <f>IFERROR(VLOOKUP(C394,'Multi Unit Grid'!C:G,5,FALSE),"")</f>
        <v/>
      </c>
      <c r="K394" s="63">
        <f>IF(C394="","",IF($L$11="Management Services","",IF(H394&gt;0,"Yes",IF(L394="Yes","",IF(M394="Yes","","")))))</f>
        <v/>
      </c>
      <c r="L394" s="577" t="n"/>
      <c r="M394" s="577" t="n"/>
      <c r="N394" s="578" t="n"/>
      <c r="O394" s="578" t="n"/>
      <c r="P394" s="63" t="n"/>
      <c r="Q394" s="344" t="n"/>
      <c r="S394" s="579">
        <f>'Exhibit A'!V389</f>
        <v/>
      </c>
      <c r="U394" s="579">
        <f>IF(C395="","",IF(F395=1,"ADP Essential Payroll",IF(N395="Yes","ADP HR Pro",IF(M395="Yes","ADP Complete Payroll and HR Plus",IF(L395="Yes","ADP Enhanced Payroll",IF(K395="Yes","ADP Essential Payroll","ADP Essential Payroll"))))))</f>
        <v/>
      </c>
    </row>
    <row r="395" ht="14.45" customHeight="1">
      <c r="B395" s="249">
        <f>B394+1</f>
        <v/>
      </c>
      <c r="C395" s="250">
        <f>IF('Multi Unit Grid'!C392="","",'Multi Unit Grid'!C392)</f>
        <v/>
      </c>
      <c r="D395" s="251" t="n"/>
      <c r="E395" s="252">
        <f>IFERROR(VLOOKUP(C395,'Multi Unit Grid'!C:D,2,FALSE),"")</f>
        <v/>
      </c>
      <c r="F395" s="253">
        <f>IFERROR(VLOOKUP(C395,'Multi Unit Grid'!C:E,3,FALSE),"")</f>
        <v/>
      </c>
      <c r="G395" s="352">
        <f>'Exhibit A'!Z390*(1-'Product Selections'!$G$13)</f>
        <v/>
      </c>
      <c r="H395" s="317">
        <f>IFERROR(VLOOKUP(C395,'Multi Unit Grid'!C:F,4,FALSE),"")</f>
        <v/>
      </c>
      <c r="I395" s="255">
        <f>IFERROR(VLOOKUP(C395,'Multi Unit Grid'!C:G,5,FALSE),"")</f>
        <v/>
      </c>
      <c r="K395" s="256">
        <f>IF(C395="","",IF($L$11="Management Services","",IF(H395&gt;0,"Yes",IF(L395="Yes","",IF(M395="Yes","","")))))</f>
        <v/>
      </c>
      <c r="L395" s="580" t="n"/>
      <c r="M395" s="580" t="n"/>
      <c r="N395" s="581" t="n"/>
      <c r="O395" s="581" t="n"/>
      <c r="P395" s="256" t="n"/>
      <c r="Q395" s="345" t="n"/>
      <c r="S395" s="579">
        <f>'Exhibit A'!V390</f>
        <v/>
      </c>
      <c r="U395" s="576">
        <f>IF(C396="","",IF(F396=1,"ADP Essential Payroll",IF(N396="Yes","ADP HR Pro",IF(M396="Yes","ADP Complete Payroll and HR Plus",IF(L396="Yes","ADP Enhanced Payroll",IF(K396="Yes","ADP Essential Payroll","ADP Essential Payroll"))))))</f>
        <v/>
      </c>
    </row>
    <row r="396" ht="14.45" customHeight="1">
      <c r="B396" s="73">
        <f>B395+1</f>
        <v/>
      </c>
      <c r="C396" s="221">
        <f>IF('Multi Unit Grid'!C393="","",'Multi Unit Grid'!C393)</f>
        <v/>
      </c>
      <c r="D396" s="223" t="n"/>
      <c r="E396" s="222">
        <f>IFERROR(VLOOKUP(C396,'Multi Unit Grid'!C:D,2,FALSE),"")</f>
        <v/>
      </c>
      <c r="F396" s="75">
        <f>IFERROR(VLOOKUP(C396,'Multi Unit Grid'!C:E,3,FALSE),"")</f>
        <v/>
      </c>
      <c r="G396" s="353">
        <f>'Exhibit A'!Z391*(1-'Product Selections'!$G$13)</f>
        <v/>
      </c>
      <c r="H396" s="237">
        <f>IFERROR(VLOOKUP(C396,'Multi Unit Grid'!C:F,4,FALSE),"")</f>
        <v/>
      </c>
      <c r="I396" s="74">
        <f>IFERROR(VLOOKUP(C396,'Multi Unit Grid'!C:G,5,FALSE),"")</f>
        <v/>
      </c>
      <c r="K396" s="63">
        <f>IF(C396="","",IF($L$11="Management Services","",IF(H396&gt;0,"Yes",IF(L396="Yes","",IF(M396="Yes","","")))))</f>
        <v/>
      </c>
      <c r="L396" s="577" t="n"/>
      <c r="M396" s="577" t="n"/>
      <c r="N396" s="578" t="n"/>
      <c r="O396" s="578" t="n"/>
      <c r="P396" s="63" t="n"/>
      <c r="Q396" s="344" t="n"/>
      <c r="S396" s="579">
        <f>'Exhibit A'!V391</f>
        <v/>
      </c>
      <c r="U396" s="579">
        <f>IF(C397="","",IF(F397=1,"ADP Essential Payroll",IF(N397="Yes","ADP HR Pro",IF(M397="Yes","ADP Complete Payroll and HR Plus",IF(L397="Yes","ADP Enhanced Payroll",IF(K397="Yes","ADP Essential Payroll","ADP Essential Payroll"))))))</f>
        <v/>
      </c>
    </row>
    <row r="397" ht="14.45" customHeight="1">
      <c r="B397" s="249">
        <f>B396+1</f>
        <v/>
      </c>
      <c r="C397" s="250">
        <f>IF('Multi Unit Grid'!C394="","",'Multi Unit Grid'!C394)</f>
        <v/>
      </c>
      <c r="D397" s="251" t="n"/>
      <c r="E397" s="252">
        <f>IFERROR(VLOOKUP(C397,'Multi Unit Grid'!C:D,2,FALSE),"")</f>
        <v/>
      </c>
      <c r="F397" s="253">
        <f>IFERROR(VLOOKUP(C397,'Multi Unit Grid'!C:E,3,FALSE),"")</f>
        <v/>
      </c>
      <c r="G397" s="352">
        <f>'Exhibit A'!Z392*(1-'Product Selections'!$G$13)</f>
        <v/>
      </c>
      <c r="H397" s="317">
        <f>IFERROR(VLOOKUP(C397,'Multi Unit Grid'!C:F,4,FALSE),"")</f>
        <v/>
      </c>
      <c r="I397" s="255">
        <f>IFERROR(VLOOKUP(C397,'Multi Unit Grid'!C:G,5,FALSE),"")</f>
        <v/>
      </c>
      <c r="K397" s="256">
        <f>IF(C397="","",IF($L$11="Management Services","",IF(H397&gt;0,"Yes",IF(L397="Yes","",IF(M397="Yes","","")))))</f>
        <v/>
      </c>
      <c r="L397" s="580" t="n"/>
      <c r="M397" s="580" t="n"/>
      <c r="N397" s="581" t="n"/>
      <c r="O397" s="581" t="n"/>
      <c r="P397" s="256" t="n"/>
      <c r="Q397" s="345" t="n"/>
      <c r="S397" s="579">
        <f>'Exhibit A'!V392</f>
        <v/>
      </c>
      <c r="U397" s="576">
        <f>IF(C398="","",IF(F398=1,"ADP Essential Payroll",IF(N398="Yes","ADP HR Pro",IF(M398="Yes","ADP Complete Payroll and HR Plus",IF(L398="Yes","ADP Enhanced Payroll",IF(K398="Yes","ADP Essential Payroll","ADP Essential Payroll"))))))</f>
        <v/>
      </c>
    </row>
    <row r="398" ht="14.45" customHeight="1">
      <c r="B398" s="73">
        <f>B397+1</f>
        <v/>
      </c>
      <c r="C398" s="221">
        <f>IF('Multi Unit Grid'!C395="","",'Multi Unit Grid'!C395)</f>
        <v/>
      </c>
      <c r="D398" s="223" t="n"/>
      <c r="E398" s="222">
        <f>IFERROR(VLOOKUP(C398,'Multi Unit Grid'!C:D,2,FALSE),"")</f>
        <v/>
      </c>
      <c r="F398" s="75">
        <f>IFERROR(VLOOKUP(C398,'Multi Unit Grid'!C:E,3,FALSE),"")</f>
        <v/>
      </c>
      <c r="G398" s="353">
        <f>'Exhibit A'!Z393*(1-'Product Selections'!$G$13)</f>
        <v/>
      </c>
      <c r="H398" s="237">
        <f>IFERROR(VLOOKUP(C398,'Multi Unit Grid'!C:F,4,FALSE),"")</f>
        <v/>
      </c>
      <c r="I398" s="74">
        <f>IFERROR(VLOOKUP(C398,'Multi Unit Grid'!C:G,5,FALSE),"")</f>
        <v/>
      </c>
      <c r="K398" s="63">
        <f>IF(C398="","",IF($L$11="Management Services","",IF(H398&gt;0,"Yes",IF(L398="Yes","",IF(M398="Yes","","")))))</f>
        <v/>
      </c>
      <c r="L398" s="577" t="n"/>
      <c r="M398" s="577" t="n"/>
      <c r="N398" s="578" t="n"/>
      <c r="O398" s="578" t="n"/>
      <c r="P398" s="63" t="n"/>
      <c r="Q398" s="344" t="n"/>
      <c r="S398" s="579">
        <f>'Exhibit A'!V393</f>
        <v/>
      </c>
      <c r="U398" s="579">
        <f>IF(C399="","",IF(F399=1,"ADP Essential Payroll",IF(N399="Yes","ADP HR Pro",IF(M399="Yes","ADP Complete Payroll and HR Plus",IF(L399="Yes","ADP Enhanced Payroll",IF(K399="Yes","ADP Essential Payroll","ADP Essential Payroll"))))))</f>
        <v/>
      </c>
    </row>
    <row r="399" ht="14.45" customHeight="1">
      <c r="B399" s="249">
        <f>B398+1</f>
        <v/>
      </c>
      <c r="C399" s="250">
        <f>IF('Multi Unit Grid'!C396="","",'Multi Unit Grid'!C396)</f>
        <v/>
      </c>
      <c r="D399" s="251" t="n"/>
      <c r="E399" s="252">
        <f>IFERROR(VLOOKUP(C399,'Multi Unit Grid'!C:D,2,FALSE),"")</f>
        <v/>
      </c>
      <c r="F399" s="253">
        <f>IFERROR(VLOOKUP(C399,'Multi Unit Grid'!C:E,3,FALSE),"")</f>
        <v/>
      </c>
      <c r="G399" s="352">
        <f>'Exhibit A'!Z394*(1-'Product Selections'!$G$13)</f>
        <v/>
      </c>
      <c r="H399" s="317">
        <f>IFERROR(VLOOKUP(C399,'Multi Unit Grid'!C:F,4,FALSE),"")</f>
        <v/>
      </c>
      <c r="I399" s="255">
        <f>IFERROR(VLOOKUP(C399,'Multi Unit Grid'!C:G,5,FALSE),"")</f>
        <v/>
      </c>
      <c r="K399" s="256">
        <f>IF(C399="","",IF($L$11="Management Services","",IF(H399&gt;0,"Yes",IF(L399="Yes","",IF(M399="Yes","","")))))</f>
        <v/>
      </c>
      <c r="L399" s="580" t="n"/>
      <c r="M399" s="580" t="n"/>
      <c r="N399" s="581" t="n"/>
      <c r="O399" s="581" t="n"/>
      <c r="P399" s="256" t="n"/>
      <c r="Q399" s="345" t="n"/>
      <c r="S399" s="579">
        <f>'Exhibit A'!V394</f>
        <v/>
      </c>
      <c r="U399" s="576">
        <f>IF(C400="","",IF(F400=1,"ADP Essential Payroll",IF(N400="Yes","ADP HR Pro",IF(M400="Yes","ADP Complete Payroll and HR Plus",IF(L400="Yes","ADP Enhanced Payroll",IF(K400="Yes","ADP Essential Payroll","ADP Essential Payroll"))))))</f>
        <v/>
      </c>
    </row>
    <row r="400" ht="14.45" customHeight="1">
      <c r="B400" s="73">
        <f>B399+1</f>
        <v/>
      </c>
      <c r="C400" s="221">
        <f>IF('Multi Unit Grid'!C397="","",'Multi Unit Grid'!C397)</f>
        <v/>
      </c>
      <c r="D400" s="223" t="n"/>
      <c r="E400" s="222">
        <f>IFERROR(VLOOKUP(C400,'Multi Unit Grid'!C:D,2,FALSE),"")</f>
        <v/>
      </c>
      <c r="F400" s="75">
        <f>IFERROR(VLOOKUP(C400,'Multi Unit Grid'!C:E,3,FALSE),"")</f>
        <v/>
      </c>
      <c r="G400" s="353">
        <f>'Exhibit A'!Z395*(1-'Product Selections'!$G$13)</f>
        <v/>
      </c>
      <c r="H400" s="237">
        <f>IFERROR(VLOOKUP(C400,'Multi Unit Grid'!C:F,4,FALSE),"")</f>
        <v/>
      </c>
      <c r="I400" s="74">
        <f>IFERROR(VLOOKUP(C400,'Multi Unit Grid'!C:G,5,FALSE),"")</f>
        <v/>
      </c>
      <c r="K400" s="63">
        <f>IF(C400="","",IF($L$11="Management Services","",IF(H400&gt;0,"Yes",IF(L400="Yes","",IF(M400="Yes","","")))))</f>
        <v/>
      </c>
      <c r="L400" s="577" t="n"/>
      <c r="M400" s="577" t="n"/>
      <c r="N400" s="578" t="n"/>
      <c r="O400" s="578" t="n"/>
      <c r="P400" s="63" t="n"/>
      <c r="Q400" s="344" t="n"/>
      <c r="S400" s="579">
        <f>'Exhibit A'!V395</f>
        <v/>
      </c>
      <c r="U400" s="579">
        <f>IF(C401="","",IF(F401=1,"ADP Essential Payroll",IF(N401="Yes","ADP HR Pro",IF(M401="Yes","ADP Complete Payroll and HR Plus",IF(L401="Yes","ADP Enhanced Payroll",IF(K401="Yes","ADP Essential Payroll","ADP Essential Payroll"))))))</f>
        <v/>
      </c>
    </row>
    <row r="401" ht="14.45" customHeight="1">
      <c r="B401" s="249">
        <f>B400+1</f>
        <v/>
      </c>
      <c r="C401" s="250">
        <f>IF('Multi Unit Grid'!C398="","",'Multi Unit Grid'!C398)</f>
        <v/>
      </c>
      <c r="D401" s="251" t="n"/>
      <c r="E401" s="252">
        <f>IFERROR(VLOOKUP(C401,'Multi Unit Grid'!C:D,2,FALSE),"")</f>
        <v/>
      </c>
      <c r="F401" s="253">
        <f>IFERROR(VLOOKUP(C401,'Multi Unit Grid'!C:E,3,FALSE),"")</f>
        <v/>
      </c>
      <c r="G401" s="352">
        <f>'Exhibit A'!Z396*(1-'Product Selections'!$G$13)</f>
        <v/>
      </c>
      <c r="H401" s="317">
        <f>IFERROR(VLOOKUP(C401,'Multi Unit Grid'!C:F,4,FALSE),"")</f>
        <v/>
      </c>
      <c r="I401" s="255">
        <f>IFERROR(VLOOKUP(C401,'Multi Unit Grid'!C:G,5,FALSE),"")</f>
        <v/>
      </c>
      <c r="K401" s="256">
        <f>IF(C401="","",IF($L$11="Management Services","",IF(H401&gt;0,"Yes",IF(L401="Yes","",IF(M401="Yes","","")))))</f>
        <v/>
      </c>
      <c r="L401" s="580" t="n"/>
      <c r="M401" s="580" t="n"/>
      <c r="N401" s="581" t="n"/>
      <c r="O401" s="581" t="n"/>
      <c r="P401" s="256" t="n"/>
      <c r="Q401" s="345" t="n"/>
      <c r="S401" s="579">
        <f>'Exhibit A'!V396</f>
        <v/>
      </c>
      <c r="U401" s="576">
        <f>IF(C402="","",IF(F402=1,"ADP Essential Payroll",IF(N402="Yes","ADP HR Pro",IF(M402="Yes","ADP Complete Payroll and HR Plus",IF(L402="Yes","ADP Enhanced Payroll",IF(K402="Yes","ADP Essential Payroll","ADP Essential Payroll"))))))</f>
        <v/>
      </c>
    </row>
    <row r="402" ht="14.45" customHeight="1">
      <c r="B402" s="73">
        <f>B401+1</f>
        <v/>
      </c>
      <c r="C402" s="221">
        <f>IF('Multi Unit Grid'!C399="","",'Multi Unit Grid'!C399)</f>
        <v/>
      </c>
      <c r="D402" s="223" t="n"/>
      <c r="E402" s="222">
        <f>IFERROR(VLOOKUP(C402,'Multi Unit Grid'!C:D,2,FALSE),"")</f>
        <v/>
      </c>
      <c r="F402" s="75">
        <f>IFERROR(VLOOKUP(C402,'Multi Unit Grid'!C:E,3,FALSE),"")</f>
        <v/>
      </c>
      <c r="G402" s="353">
        <f>'Exhibit A'!Z397*(1-'Product Selections'!$G$13)</f>
        <v/>
      </c>
      <c r="H402" s="237">
        <f>IFERROR(VLOOKUP(C402,'Multi Unit Grid'!C:F,4,FALSE),"")</f>
        <v/>
      </c>
      <c r="I402" s="74">
        <f>IFERROR(VLOOKUP(C402,'Multi Unit Grid'!C:G,5,FALSE),"")</f>
        <v/>
      </c>
      <c r="K402" s="63">
        <f>IF(C402="","",IF($L$11="Management Services","",IF(H402&gt;0,"Yes",IF(L402="Yes","",IF(M402="Yes","","")))))</f>
        <v/>
      </c>
      <c r="L402" s="577" t="n"/>
      <c r="M402" s="577" t="n"/>
      <c r="N402" s="578" t="n"/>
      <c r="O402" s="578" t="n"/>
      <c r="P402" s="63" t="n"/>
      <c r="Q402" s="344" t="n"/>
      <c r="S402" s="579">
        <f>'Exhibit A'!V397</f>
        <v/>
      </c>
      <c r="U402" s="579">
        <f>IF(C403="","",IF(F403=1,"ADP Essential Payroll",IF(N403="Yes","ADP HR Pro",IF(M403="Yes","ADP Complete Payroll and HR Plus",IF(L403="Yes","ADP Enhanced Payroll",IF(K403="Yes","ADP Essential Payroll","ADP Essential Payroll"))))))</f>
        <v/>
      </c>
    </row>
    <row r="403" ht="14.45" customHeight="1">
      <c r="B403" s="249">
        <f>B402+1</f>
        <v/>
      </c>
      <c r="C403" s="250">
        <f>IF('Multi Unit Grid'!C400="","",'Multi Unit Grid'!C400)</f>
        <v/>
      </c>
      <c r="D403" s="251" t="n"/>
      <c r="E403" s="252">
        <f>IFERROR(VLOOKUP(C403,'Multi Unit Grid'!C:D,2,FALSE),"")</f>
        <v/>
      </c>
      <c r="F403" s="253">
        <f>IFERROR(VLOOKUP(C403,'Multi Unit Grid'!C:E,3,FALSE),"")</f>
        <v/>
      </c>
      <c r="G403" s="352">
        <f>'Exhibit A'!Z398*(1-'Product Selections'!$G$13)</f>
        <v/>
      </c>
      <c r="H403" s="317">
        <f>IFERROR(VLOOKUP(C403,'Multi Unit Grid'!C:F,4,FALSE),"")</f>
        <v/>
      </c>
      <c r="I403" s="255">
        <f>IFERROR(VLOOKUP(C403,'Multi Unit Grid'!C:G,5,FALSE),"")</f>
        <v/>
      </c>
      <c r="K403" s="256">
        <f>IF(C403="","",IF($L$11="Management Services","",IF(H403&gt;0,"Yes",IF(L403="Yes","",IF(M403="Yes","","")))))</f>
        <v/>
      </c>
      <c r="L403" s="580" t="n"/>
      <c r="M403" s="580" t="n"/>
      <c r="N403" s="581" t="n"/>
      <c r="O403" s="581" t="n"/>
      <c r="P403" s="256" t="n"/>
      <c r="Q403" s="345" t="n"/>
      <c r="S403" s="579">
        <f>'Exhibit A'!V398</f>
        <v/>
      </c>
      <c r="U403" s="576">
        <f>IF(C404="","",IF(F404=1,"ADP Essential Payroll",IF(N404="Yes","ADP HR Pro",IF(M404="Yes","ADP Complete Payroll and HR Plus",IF(L404="Yes","ADP Enhanced Payroll",IF(K404="Yes","ADP Essential Payroll","ADP Essential Payroll"))))))</f>
        <v/>
      </c>
    </row>
    <row r="404" ht="14.45" customHeight="1">
      <c r="B404" s="73">
        <f>B403+1</f>
        <v/>
      </c>
      <c r="C404" s="221">
        <f>IF('Multi Unit Grid'!C401="","",'Multi Unit Grid'!C401)</f>
        <v/>
      </c>
      <c r="D404" s="223" t="n"/>
      <c r="E404" s="222">
        <f>IFERROR(VLOOKUP(C404,'Multi Unit Grid'!C:D,2,FALSE),"")</f>
        <v/>
      </c>
      <c r="F404" s="75">
        <f>IFERROR(VLOOKUP(C404,'Multi Unit Grid'!C:E,3,FALSE),"")</f>
        <v/>
      </c>
      <c r="G404" s="353">
        <f>'Exhibit A'!Z399*(1-'Product Selections'!$G$13)</f>
        <v/>
      </c>
      <c r="H404" s="237">
        <f>IFERROR(VLOOKUP(C404,'Multi Unit Grid'!C:F,4,FALSE),"")</f>
        <v/>
      </c>
      <c r="I404" s="74">
        <f>IFERROR(VLOOKUP(C404,'Multi Unit Grid'!C:G,5,FALSE),"")</f>
        <v/>
      </c>
      <c r="K404" s="63">
        <f>IF(C404="","",IF($L$11="Management Services","",IF(H404&gt;0,"Yes",IF(L404="Yes","",IF(M404="Yes","","")))))</f>
        <v/>
      </c>
      <c r="L404" s="577" t="n"/>
      <c r="M404" s="577" t="n"/>
      <c r="N404" s="578" t="n"/>
      <c r="O404" s="578" t="n"/>
      <c r="P404" s="63" t="n"/>
      <c r="Q404" s="344" t="n"/>
      <c r="S404" s="579">
        <f>'Exhibit A'!V399</f>
        <v/>
      </c>
      <c r="U404" s="579">
        <f>IF(C405="","",IF(F405=1,"ADP Essential Payroll",IF(N405="Yes","ADP HR Pro",IF(M405="Yes","ADP Complete Payroll and HR Plus",IF(L405="Yes","ADP Enhanced Payroll",IF(K405="Yes","ADP Essential Payroll","ADP Essential Payroll"))))))</f>
        <v/>
      </c>
    </row>
    <row r="405" ht="14.45" customHeight="1">
      <c r="B405" s="249">
        <f>B404+1</f>
        <v/>
      </c>
      <c r="C405" s="250">
        <f>IF('Multi Unit Grid'!C402="","",'Multi Unit Grid'!C402)</f>
        <v/>
      </c>
      <c r="D405" s="251" t="n"/>
      <c r="E405" s="252">
        <f>IFERROR(VLOOKUP(C405,'Multi Unit Grid'!C:D,2,FALSE),"")</f>
        <v/>
      </c>
      <c r="F405" s="253">
        <f>IFERROR(VLOOKUP(C405,'Multi Unit Grid'!C:E,3,FALSE),"")</f>
        <v/>
      </c>
      <c r="G405" s="352">
        <f>'Exhibit A'!Z400*(1-'Product Selections'!$G$13)</f>
        <v/>
      </c>
      <c r="H405" s="317">
        <f>IFERROR(VLOOKUP(C405,'Multi Unit Grid'!C:F,4,FALSE),"")</f>
        <v/>
      </c>
      <c r="I405" s="255">
        <f>IFERROR(VLOOKUP(C405,'Multi Unit Grid'!C:G,5,FALSE),"")</f>
        <v/>
      </c>
      <c r="K405" s="256">
        <f>IF(C405="","",IF($L$11="Management Services","",IF(H405&gt;0,"Yes",IF(L405="Yes","",IF(M405="Yes","","")))))</f>
        <v/>
      </c>
      <c r="L405" s="580" t="n"/>
      <c r="M405" s="580" t="n"/>
      <c r="N405" s="581" t="n"/>
      <c r="O405" s="581" t="n"/>
      <c r="P405" s="256" t="n"/>
      <c r="Q405" s="345" t="n"/>
      <c r="S405" s="579">
        <f>'Exhibit A'!V400</f>
        <v/>
      </c>
      <c r="U405" s="576">
        <f>IF(C406="","",IF(F406=1,"ADP Essential Payroll",IF(N406="Yes","ADP HR Pro",IF(M406="Yes","ADP Complete Payroll and HR Plus",IF(L406="Yes","ADP Enhanced Payroll",IF(K406="Yes","ADP Essential Payroll","ADP Essential Payroll"))))))</f>
        <v/>
      </c>
    </row>
    <row r="406" ht="14.45" customHeight="1">
      <c r="B406" s="73">
        <f>B405+1</f>
        <v/>
      </c>
      <c r="C406" s="221">
        <f>IF('Multi Unit Grid'!C403="","",'Multi Unit Grid'!C403)</f>
        <v/>
      </c>
      <c r="D406" s="223" t="n"/>
      <c r="E406" s="222">
        <f>IFERROR(VLOOKUP(C406,'Multi Unit Grid'!C:D,2,FALSE),"")</f>
        <v/>
      </c>
      <c r="F406" s="75">
        <f>IFERROR(VLOOKUP(C406,'Multi Unit Grid'!C:E,3,FALSE),"")</f>
        <v/>
      </c>
      <c r="G406" s="353">
        <f>'Exhibit A'!Z401*(1-'Product Selections'!$G$13)</f>
        <v/>
      </c>
      <c r="H406" s="237">
        <f>IFERROR(VLOOKUP(C406,'Multi Unit Grid'!C:F,4,FALSE),"")</f>
        <v/>
      </c>
      <c r="I406" s="74">
        <f>IFERROR(VLOOKUP(C406,'Multi Unit Grid'!C:G,5,FALSE),"")</f>
        <v/>
      </c>
      <c r="K406" s="63">
        <f>IF(C406="","",IF($L$11="Management Services","",IF(H406&gt;0,"Yes",IF(L406="Yes","",IF(M406="Yes","","")))))</f>
        <v/>
      </c>
      <c r="L406" s="577" t="n"/>
      <c r="M406" s="577" t="n"/>
      <c r="N406" s="578" t="n"/>
      <c r="O406" s="578" t="n"/>
      <c r="P406" s="63" t="n"/>
      <c r="Q406" s="344" t="n"/>
      <c r="S406" s="579">
        <f>'Exhibit A'!V401</f>
        <v/>
      </c>
      <c r="U406" s="579">
        <f>IF(C407="","",IF(F407=1,"ADP Essential Payroll",IF(N407="Yes","ADP HR Pro",IF(M407="Yes","ADP Complete Payroll and HR Plus",IF(L407="Yes","ADP Enhanced Payroll",IF(K407="Yes","ADP Essential Payroll","ADP Essential Payroll"))))))</f>
        <v/>
      </c>
    </row>
    <row r="407" ht="14.45" customHeight="1">
      <c r="B407" s="249">
        <f>B406+1</f>
        <v/>
      </c>
      <c r="C407" s="250">
        <f>IF('Multi Unit Grid'!C404="","",'Multi Unit Grid'!C404)</f>
        <v/>
      </c>
      <c r="D407" s="251" t="n"/>
      <c r="E407" s="252">
        <f>IFERROR(VLOOKUP(C407,'Multi Unit Grid'!C:D,2,FALSE),"")</f>
        <v/>
      </c>
      <c r="F407" s="253">
        <f>IFERROR(VLOOKUP(C407,'Multi Unit Grid'!C:E,3,FALSE),"")</f>
        <v/>
      </c>
      <c r="G407" s="352">
        <f>'Exhibit A'!Z402*(1-'Product Selections'!$G$13)</f>
        <v/>
      </c>
      <c r="H407" s="317">
        <f>IFERROR(VLOOKUP(C407,'Multi Unit Grid'!C:F,4,FALSE),"")</f>
        <v/>
      </c>
      <c r="I407" s="255">
        <f>IFERROR(VLOOKUP(C407,'Multi Unit Grid'!C:G,5,FALSE),"")</f>
        <v/>
      </c>
      <c r="K407" s="256">
        <f>IF(C407="","",IF($L$11="Management Services","",IF(H407&gt;0,"Yes",IF(L407="Yes","",IF(M407="Yes","","")))))</f>
        <v/>
      </c>
      <c r="L407" s="580" t="n"/>
      <c r="M407" s="580" t="n"/>
      <c r="N407" s="581" t="n"/>
      <c r="O407" s="581" t="n"/>
      <c r="P407" s="256" t="n"/>
      <c r="Q407" s="345" t="n"/>
      <c r="S407" s="579">
        <f>'Exhibit A'!V402</f>
        <v/>
      </c>
      <c r="U407" s="576">
        <f>IF(C408="","",IF(F408=1,"ADP Essential Payroll",IF(N408="Yes","ADP HR Pro",IF(M408="Yes","ADP Complete Payroll and HR Plus",IF(L408="Yes","ADP Enhanced Payroll",IF(K408="Yes","ADP Essential Payroll","ADP Essential Payroll"))))))</f>
        <v/>
      </c>
    </row>
    <row r="408" ht="14.45" customHeight="1">
      <c r="B408" s="73">
        <f>B407+1</f>
        <v/>
      </c>
      <c r="C408" s="221">
        <f>IF('Multi Unit Grid'!C405="","",'Multi Unit Grid'!C405)</f>
        <v/>
      </c>
      <c r="D408" s="223" t="n"/>
      <c r="E408" s="222">
        <f>IFERROR(VLOOKUP(C408,'Multi Unit Grid'!C:D,2,FALSE),"")</f>
        <v/>
      </c>
      <c r="F408" s="75">
        <f>IFERROR(VLOOKUP(C408,'Multi Unit Grid'!C:E,3,FALSE),"")</f>
        <v/>
      </c>
      <c r="G408" s="353">
        <f>'Exhibit A'!Z403*(1-'Product Selections'!$G$13)</f>
        <v/>
      </c>
      <c r="H408" s="237">
        <f>IFERROR(VLOOKUP(C408,'Multi Unit Grid'!C:F,4,FALSE),"")</f>
        <v/>
      </c>
      <c r="I408" s="74">
        <f>IFERROR(VLOOKUP(C408,'Multi Unit Grid'!C:G,5,FALSE),"")</f>
        <v/>
      </c>
      <c r="K408" s="63">
        <f>IF(C408="","",IF($L$11="Management Services","",IF(H408&gt;0,"Yes",IF(L408="Yes","",IF(M408="Yes","","")))))</f>
        <v/>
      </c>
      <c r="L408" s="577" t="n"/>
      <c r="M408" s="577" t="n"/>
      <c r="N408" s="578" t="n"/>
      <c r="O408" s="578" t="n"/>
      <c r="P408" s="63" t="n"/>
      <c r="Q408" s="344" t="n"/>
      <c r="S408" s="579">
        <f>'Exhibit A'!V403</f>
        <v/>
      </c>
      <c r="U408" s="579">
        <f>IF(C409="","",IF(F409=1,"ADP Essential Payroll",IF(N409="Yes","ADP HR Pro",IF(M409="Yes","ADP Complete Payroll and HR Plus",IF(L409="Yes","ADP Enhanced Payroll",IF(K409="Yes","ADP Essential Payroll","ADP Essential Payroll"))))))</f>
        <v/>
      </c>
    </row>
    <row r="409" ht="14.45" customHeight="1">
      <c r="B409" s="249">
        <f>B408+1</f>
        <v/>
      </c>
      <c r="C409" s="250">
        <f>IF('Multi Unit Grid'!C406="","",'Multi Unit Grid'!C406)</f>
        <v/>
      </c>
      <c r="D409" s="251" t="n"/>
      <c r="E409" s="252">
        <f>IFERROR(VLOOKUP(C409,'Multi Unit Grid'!C:D,2,FALSE),"")</f>
        <v/>
      </c>
      <c r="F409" s="253">
        <f>IFERROR(VLOOKUP(C409,'Multi Unit Grid'!C:E,3,FALSE),"")</f>
        <v/>
      </c>
      <c r="G409" s="352">
        <f>'Exhibit A'!Z404*(1-'Product Selections'!$G$13)</f>
        <v/>
      </c>
      <c r="H409" s="317">
        <f>IFERROR(VLOOKUP(C409,'Multi Unit Grid'!C:F,4,FALSE),"")</f>
        <v/>
      </c>
      <c r="I409" s="255">
        <f>IFERROR(VLOOKUP(C409,'Multi Unit Grid'!C:G,5,FALSE),"")</f>
        <v/>
      </c>
      <c r="K409" s="256">
        <f>IF(C409="","",IF($L$11="Management Services","",IF(H409&gt;0,"Yes",IF(L409="Yes","",IF(M409="Yes","","")))))</f>
        <v/>
      </c>
      <c r="L409" s="580" t="n"/>
      <c r="M409" s="580" t="n"/>
      <c r="N409" s="581" t="n"/>
      <c r="O409" s="581" t="n"/>
      <c r="P409" s="256" t="n"/>
      <c r="Q409" s="345" t="n"/>
      <c r="S409" s="579">
        <f>'Exhibit A'!V404</f>
        <v/>
      </c>
      <c r="U409" s="576">
        <f>IF(C410="","",IF(F410=1,"ADP Essential Payroll",IF(N410="Yes","ADP HR Pro",IF(M410="Yes","ADP Complete Payroll and HR Plus",IF(L410="Yes","ADP Enhanced Payroll",IF(K410="Yes","ADP Essential Payroll","ADP Essential Payroll"))))))</f>
        <v/>
      </c>
    </row>
    <row r="410" ht="14.45" customHeight="1">
      <c r="B410" s="73">
        <f>B409+1</f>
        <v/>
      </c>
      <c r="C410" s="221">
        <f>IF('Multi Unit Grid'!C407="","",'Multi Unit Grid'!C407)</f>
        <v/>
      </c>
      <c r="D410" s="223" t="n"/>
      <c r="E410" s="222">
        <f>IFERROR(VLOOKUP(C410,'Multi Unit Grid'!C:D,2,FALSE),"")</f>
        <v/>
      </c>
      <c r="F410" s="75">
        <f>IFERROR(VLOOKUP(C410,'Multi Unit Grid'!C:E,3,FALSE),"")</f>
        <v/>
      </c>
      <c r="G410" s="353">
        <f>'Exhibit A'!Z405*(1-'Product Selections'!$G$13)</f>
        <v/>
      </c>
      <c r="H410" s="237">
        <f>IFERROR(VLOOKUP(C410,'Multi Unit Grid'!C:F,4,FALSE),"")</f>
        <v/>
      </c>
      <c r="I410" s="74">
        <f>IFERROR(VLOOKUP(C410,'Multi Unit Grid'!C:G,5,FALSE),"")</f>
        <v/>
      </c>
      <c r="K410" s="63">
        <f>IF(C410="","",IF($L$11="Management Services","",IF(H410&gt;0,"Yes",IF(L410="Yes","",IF(M410="Yes","","")))))</f>
        <v/>
      </c>
      <c r="L410" s="577" t="n"/>
      <c r="M410" s="577" t="n"/>
      <c r="N410" s="578" t="n"/>
      <c r="O410" s="578" t="n"/>
      <c r="P410" s="63" t="n"/>
      <c r="Q410" s="344" t="n"/>
      <c r="S410" s="579">
        <f>'Exhibit A'!V405</f>
        <v/>
      </c>
      <c r="U410" s="579">
        <f>IF(C411="","",IF(F411=1,"ADP Essential Payroll",IF(N411="Yes","ADP HR Pro",IF(M411="Yes","ADP Complete Payroll and HR Plus",IF(L411="Yes","ADP Enhanced Payroll",IF(K411="Yes","ADP Essential Payroll","ADP Essential Payroll"))))))</f>
        <v/>
      </c>
    </row>
    <row r="411" ht="14.45" customHeight="1">
      <c r="B411" s="249">
        <f>B410+1</f>
        <v/>
      </c>
      <c r="C411" s="250">
        <f>IF('Multi Unit Grid'!C408="","",'Multi Unit Grid'!C408)</f>
        <v/>
      </c>
      <c r="D411" s="251" t="n"/>
      <c r="E411" s="252">
        <f>IFERROR(VLOOKUP(C411,'Multi Unit Grid'!C:D,2,FALSE),"")</f>
        <v/>
      </c>
      <c r="F411" s="253">
        <f>IFERROR(VLOOKUP(C411,'Multi Unit Grid'!C:E,3,FALSE),"")</f>
        <v/>
      </c>
      <c r="G411" s="352">
        <f>'Exhibit A'!Z406*(1-'Product Selections'!$G$13)</f>
        <v/>
      </c>
      <c r="H411" s="317">
        <f>IFERROR(VLOOKUP(C411,'Multi Unit Grid'!C:F,4,FALSE),"")</f>
        <v/>
      </c>
      <c r="I411" s="255">
        <f>IFERROR(VLOOKUP(C411,'Multi Unit Grid'!C:G,5,FALSE),"")</f>
        <v/>
      </c>
      <c r="K411" s="256">
        <f>IF(C411="","",IF($L$11="Management Services","",IF(H411&gt;0,"Yes",IF(L411="Yes","",IF(M411="Yes","","")))))</f>
        <v/>
      </c>
      <c r="L411" s="580" t="n"/>
      <c r="M411" s="580" t="n"/>
      <c r="N411" s="581" t="n"/>
      <c r="O411" s="581" t="n"/>
      <c r="P411" s="256" t="n"/>
      <c r="Q411" s="345" t="n"/>
      <c r="S411" s="579">
        <f>'Exhibit A'!V406</f>
        <v/>
      </c>
      <c r="U411" s="576">
        <f>IF(C412="","",IF(F412=1,"ADP Essential Payroll",IF(N412="Yes","ADP HR Pro",IF(M412="Yes","ADP Complete Payroll and HR Plus",IF(L412="Yes","ADP Enhanced Payroll",IF(K412="Yes","ADP Essential Payroll","ADP Essential Payroll"))))))</f>
        <v/>
      </c>
    </row>
    <row r="412" ht="14.45" customHeight="1">
      <c r="B412" s="73">
        <f>B411+1</f>
        <v/>
      </c>
      <c r="C412" s="221">
        <f>IF('Multi Unit Grid'!C409="","",'Multi Unit Grid'!C409)</f>
        <v/>
      </c>
      <c r="D412" s="223" t="n"/>
      <c r="E412" s="222">
        <f>IFERROR(VLOOKUP(C412,'Multi Unit Grid'!C:D,2,FALSE),"")</f>
        <v/>
      </c>
      <c r="F412" s="75">
        <f>IFERROR(VLOOKUP(C412,'Multi Unit Grid'!C:E,3,FALSE),"")</f>
        <v/>
      </c>
      <c r="G412" s="353">
        <f>'Exhibit A'!Z407*(1-'Product Selections'!$G$13)</f>
        <v/>
      </c>
      <c r="H412" s="237">
        <f>IFERROR(VLOOKUP(C412,'Multi Unit Grid'!C:F,4,FALSE),"")</f>
        <v/>
      </c>
      <c r="I412" s="74">
        <f>IFERROR(VLOOKUP(C412,'Multi Unit Grid'!C:G,5,FALSE),"")</f>
        <v/>
      </c>
      <c r="K412" s="63">
        <f>IF(C412="","",IF($L$11="Management Services","",IF(H412&gt;0,"Yes",IF(L412="Yes","",IF(M412="Yes","","")))))</f>
        <v/>
      </c>
      <c r="L412" s="577" t="n"/>
      <c r="M412" s="577" t="n"/>
      <c r="N412" s="578" t="n"/>
      <c r="O412" s="578" t="n"/>
      <c r="P412" s="63" t="n"/>
      <c r="Q412" s="344" t="n"/>
      <c r="S412" s="579">
        <f>'Exhibit A'!V407</f>
        <v/>
      </c>
      <c r="U412" s="579">
        <f>IF(C413="","",IF(F413=1,"ADP Essential Payroll",IF(N413="Yes","ADP HR Pro",IF(M413="Yes","ADP Complete Payroll and HR Plus",IF(L413="Yes","ADP Enhanced Payroll",IF(K413="Yes","ADP Essential Payroll","ADP Essential Payroll"))))))</f>
        <v/>
      </c>
    </row>
    <row r="413" ht="14.45" customHeight="1">
      <c r="B413" s="249">
        <f>B412+1</f>
        <v/>
      </c>
      <c r="C413" s="250">
        <f>IF('Multi Unit Grid'!C410="","",'Multi Unit Grid'!C410)</f>
        <v/>
      </c>
      <c r="D413" s="251" t="n"/>
      <c r="E413" s="252">
        <f>IFERROR(VLOOKUP(C413,'Multi Unit Grid'!C:D,2,FALSE),"")</f>
        <v/>
      </c>
      <c r="F413" s="253">
        <f>IFERROR(VLOOKUP(C413,'Multi Unit Grid'!C:E,3,FALSE),"")</f>
        <v/>
      </c>
      <c r="G413" s="352">
        <f>'Exhibit A'!Z408*(1-'Product Selections'!$G$13)</f>
        <v/>
      </c>
      <c r="H413" s="317">
        <f>IFERROR(VLOOKUP(C413,'Multi Unit Grid'!C:F,4,FALSE),"")</f>
        <v/>
      </c>
      <c r="I413" s="255">
        <f>IFERROR(VLOOKUP(C413,'Multi Unit Grid'!C:G,5,FALSE),"")</f>
        <v/>
      </c>
      <c r="K413" s="256">
        <f>IF(C413="","",IF($L$11="Management Services","",IF(H413&gt;0,"Yes",IF(L413="Yes","",IF(M413="Yes","","")))))</f>
        <v/>
      </c>
      <c r="L413" s="580" t="n"/>
      <c r="M413" s="580" t="n"/>
      <c r="N413" s="581" t="n"/>
      <c r="O413" s="581" t="n"/>
      <c r="P413" s="256" t="n"/>
      <c r="Q413" s="345" t="n"/>
      <c r="S413" s="579">
        <f>'Exhibit A'!V408</f>
        <v/>
      </c>
      <c r="U413" s="576">
        <f>IF(C414="","",IF(F414=1,"ADP Essential Payroll",IF(N414="Yes","ADP HR Pro",IF(M414="Yes","ADP Complete Payroll and HR Plus",IF(L414="Yes","ADP Enhanced Payroll",IF(K414="Yes","ADP Essential Payroll","ADP Essential Payroll"))))))</f>
        <v/>
      </c>
    </row>
    <row r="414" ht="14.45" customHeight="1">
      <c r="B414" s="73">
        <f>B413+1</f>
        <v/>
      </c>
      <c r="C414" s="221">
        <f>IF('Multi Unit Grid'!C411="","",'Multi Unit Grid'!C411)</f>
        <v/>
      </c>
      <c r="D414" s="223" t="n"/>
      <c r="E414" s="222">
        <f>IFERROR(VLOOKUP(C414,'Multi Unit Grid'!C:D,2,FALSE),"")</f>
        <v/>
      </c>
      <c r="F414" s="75">
        <f>IFERROR(VLOOKUP(C414,'Multi Unit Grid'!C:E,3,FALSE),"")</f>
        <v/>
      </c>
      <c r="G414" s="353">
        <f>'Exhibit A'!Z409*(1-'Product Selections'!$G$13)</f>
        <v/>
      </c>
      <c r="H414" s="237">
        <f>IFERROR(VLOOKUP(C414,'Multi Unit Grid'!C:F,4,FALSE),"")</f>
        <v/>
      </c>
      <c r="I414" s="74">
        <f>IFERROR(VLOOKUP(C414,'Multi Unit Grid'!C:G,5,FALSE),"")</f>
        <v/>
      </c>
      <c r="K414" s="63">
        <f>IF(C414="","",IF($L$11="Management Services","",IF(H414&gt;0,"Yes",IF(L414="Yes","",IF(M414="Yes","","")))))</f>
        <v/>
      </c>
      <c r="L414" s="577" t="n"/>
      <c r="M414" s="577" t="n"/>
      <c r="N414" s="578" t="n"/>
      <c r="O414" s="578" t="n"/>
      <c r="P414" s="63" t="n"/>
      <c r="Q414" s="344" t="n"/>
      <c r="S414" s="579">
        <f>'Exhibit A'!V409</f>
        <v/>
      </c>
      <c r="U414" s="579">
        <f>IF(C415="","",IF(F415=1,"ADP Essential Payroll",IF(N415="Yes","ADP HR Pro",IF(M415="Yes","ADP Complete Payroll and HR Plus",IF(L415="Yes","ADP Enhanced Payroll",IF(K415="Yes","ADP Essential Payroll","ADP Essential Payroll"))))))</f>
        <v/>
      </c>
    </row>
    <row r="415" ht="14.45" customHeight="1">
      <c r="B415" s="249">
        <f>B414+1</f>
        <v/>
      </c>
      <c r="C415" s="250">
        <f>IF('Multi Unit Grid'!C412="","",'Multi Unit Grid'!C412)</f>
        <v/>
      </c>
      <c r="D415" s="251" t="n"/>
      <c r="E415" s="252">
        <f>IFERROR(VLOOKUP(C415,'Multi Unit Grid'!C:D,2,FALSE),"")</f>
        <v/>
      </c>
      <c r="F415" s="253">
        <f>IFERROR(VLOOKUP(C415,'Multi Unit Grid'!C:E,3,FALSE),"")</f>
        <v/>
      </c>
      <c r="G415" s="352">
        <f>'Exhibit A'!Z410*(1-'Product Selections'!$G$13)</f>
        <v/>
      </c>
      <c r="H415" s="317">
        <f>IFERROR(VLOOKUP(C415,'Multi Unit Grid'!C:F,4,FALSE),"")</f>
        <v/>
      </c>
      <c r="I415" s="255">
        <f>IFERROR(VLOOKUP(C415,'Multi Unit Grid'!C:G,5,FALSE),"")</f>
        <v/>
      </c>
      <c r="K415" s="256">
        <f>IF(C415="","",IF($L$11="Management Services","",IF(H415&gt;0,"Yes",IF(L415="Yes","",IF(M415="Yes","","")))))</f>
        <v/>
      </c>
      <c r="L415" s="580" t="n"/>
      <c r="M415" s="580" t="n"/>
      <c r="N415" s="581" t="n"/>
      <c r="O415" s="581" t="n"/>
      <c r="P415" s="256" t="n"/>
      <c r="Q415" s="345" t="n"/>
      <c r="S415" s="579">
        <f>'Exhibit A'!V410</f>
        <v/>
      </c>
      <c r="U415" s="576">
        <f>IF(C416="","",IF(F416=1,"ADP Essential Payroll",IF(N416="Yes","ADP HR Pro",IF(M416="Yes","ADP Complete Payroll and HR Plus",IF(L416="Yes","ADP Enhanced Payroll",IF(K416="Yes","ADP Essential Payroll","ADP Essential Payroll"))))))</f>
        <v/>
      </c>
    </row>
    <row r="416" ht="14.45" customHeight="1">
      <c r="B416" s="73">
        <f>B415+1</f>
        <v/>
      </c>
      <c r="C416" s="221">
        <f>IF('Multi Unit Grid'!C413="","",'Multi Unit Grid'!C413)</f>
        <v/>
      </c>
      <c r="D416" s="223" t="n"/>
      <c r="E416" s="222">
        <f>IFERROR(VLOOKUP(C416,'Multi Unit Grid'!C:D,2,FALSE),"")</f>
        <v/>
      </c>
      <c r="F416" s="75">
        <f>IFERROR(VLOOKUP(C416,'Multi Unit Grid'!C:E,3,FALSE),"")</f>
        <v/>
      </c>
      <c r="G416" s="353">
        <f>'Exhibit A'!Z411*(1-'Product Selections'!$G$13)</f>
        <v/>
      </c>
      <c r="H416" s="237">
        <f>IFERROR(VLOOKUP(C416,'Multi Unit Grid'!C:F,4,FALSE),"")</f>
        <v/>
      </c>
      <c r="I416" s="74">
        <f>IFERROR(VLOOKUP(C416,'Multi Unit Grid'!C:G,5,FALSE),"")</f>
        <v/>
      </c>
      <c r="K416" s="63">
        <f>IF(C416="","",IF($L$11="Management Services","",IF(H416&gt;0,"Yes",IF(L416="Yes","",IF(M416="Yes","","")))))</f>
        <v/>
      </c>
      <c r="L416" s="577" t="n"/>
      <c r="M416" s="577" t="n"/>
      <c r="N416" s="578" t="n"/>
      <c r="O416" s="578" t="n"/>
      <c r="P416" s="63" t="n"/>
      <c r="Q416" s="344" t="n"/>
      <c r="S416" s="579">
        <f>'Exhibit A'!V411</f>
        <v/>
      </c>
      <c r="U416" s="579">
        <f>IF(C417="","",IF(F417=1,"ADP Essential Payroll",IF(N417="Yes","ADP HR Pro",IF(M417="Yes","ADP Complete Payroll and HR Plus",IF(L417="Yes","ADP Enhanced Payroll",IF(K417="Yes","ADP Essential Payroll","ADP Essential Payroll"))))))</f>
        <v/>
      </c>
    </row>
    <row r="417" ht="14.45" customHeight="1">
      <c r="B417" s="249">
        <f>B416+1</f>
        <v/>
      </c>
      <c r="C417" s="250">
        <f>IF('Multi Unit Grid'!C414="","",'Multi Unit Grid'!C414)</f>
        <v/>
      </c>
      <c r="D417" s="251" t="n"/>
      <c r="E417" s="252">
        <f>IFERROR(VLOOKUP(C417,'Multi Unit Grid'!C:D,2,FALSE),"")</f>
        <v/>
      </c>
      <c r="F417" s="253">
        <f>IFERROR(VLOOKUP(C417,'Multi Unit Grid'!C:E,3,FALSE),"")</f>
        <v/>
      </c>
      <c r="G417" s="352">
        <f>'Exhibit A'!Z412*(1-'Product Selections'!$G$13)</f>
        <v/>
      </c>
      <c r="H417" s="317">
        <f>IFERROR(VLOOKUP(C417,'Multi Unit Grid'!C:F,4,FALSE),"")</f>
        <v/>
      </c>
      <c r="I417" s="255">
        <f>IFERROR(VLOOKUP(C417,'Multi Unit Grid'!C:G,5,FALSE),"")</f>
        <v/>
      </c>
      <c r="K417" s="256">
        <f>IF(C417="","",IF($L$11="Management Services","",IF(H417&gt;0,"Yes",IF(L417="Yes","",IF(M417="Yes","","")))))</f>
        <v/>
      </c>
      <c r="L417" s="580" t="n"/>
      <c r="M417" s="580" t="n"/>
      <c r="N417" s="581" t="n"/>
      <c r="O417" s="581" t="n"/>
      <c r="P417" s="256" t="n"/>
      <c r="Q417" s="345" t="n"/>
      <c r="S417" s="579">
        <f>'Exhibit A'!V412</f>
        <v/>
      </c>
      <c r="U417" s="576">
        <f>IF(C418="","",IF(F418=1,"ADP Essential Payroll",IF(N418="Yes","ADP HR Pro",IF(M418="Yes","ADP Complete Payroll and HR Plus",IF(L418="Yes","ADP Enhanced Payroll",IF(K418="Yes","ADP Essential Payroll","ADP Essential Payroll"))))))</f>
        <v/>
      </c>
    </row>
    <row r="418" ht="14.45" customHeight="1">
      <c r="B418" s="73">
        <f>B417+1</f>
        <v/>
      </c>
      <c r="C418" s="221">
        <f>IF('Multi Unit Grid'!C415="","",'Multi Unit Grid'!C415)</f>
        <v/>
      </c>
      <c r="D418" s="223" t="n"/>
      <c r="E418" s="222">
        <f>IFERROR(VLOOKUP(C418,'Multi Unit Grid'!C:D,2,FALSE),"")</f>
        <v/>
      </c>
      <c r="F418" s="75">
        <f>IFERROR(VLOOKUP(C418,'Multi Unit Grid'!C:E,3,FALSE),"")</f>
        <v/>
      </c>
      <c r="G418" s="353">
        <f>'Exhibit A'!Z413*(1-'Product Selections'!$G$13)</f>
        <v/>
      </c>
      <c r="H418" s="237">
        <f>IFERROR(VLOOKUP(C418,'Multi Unit Grid'!C:F,4,FALSE),"")</f>
        <v/>
      </c>
      <c r="I418" s="74">
        <f>IFERROR(VLOOKUP(C418,'Multi Unit Grid'!C:G,5,FALSE),"")</f>
        <v/>
      </c>
      <c r="K418" s="63">
        <f>IF(C418="","",IF($L$11="Management Services","",IF(H418&gt;0,"Yes",IF(L418="Yes","",IF(M418="Yes","","")))))</f>
        <v/>
      </c>
      <c r="L418" s="577" t="n"/>
      <c r="M418" s="577" t="n"/>
      <c r="N418" s="578" t="n"/>
      <c r="O418" s="578" t="n"/>
      <c r="P418" s="63" t="n"/>
      <c r="Q418" s="344" t="n"/>
      <c r="S418" s="579">
        <f>'Exhibit A'!V413</f>
        <v/>
      </c>
      <c r="U418" s="579">
        <f>IF(C419="","",IF(F419=1,"ADP Essential Payroll",IF(N419="Yes","ADP HR Pro",IF(M419="Yes","ADP Complete Payroll and HR Plus",IF(L419="Yes","ADP Enhanced Payroll",IF(K419="Yes","ADP Essential Payroll","ADP Essential Payroll"))))))</f>
        <v/>
      </c>
    </row>
    <row r="419" ht="14.45" customHeight="1">
      <c r="B419" s="249">
        <f>B418+1</f>
        <v/>
      </c>
      <c r="C419" s="250">
        <f>IF('Multi Unit Grid'!C416="","",'Multi Unit Grid'!C416)</f>
        <v/>
      </c>
      <c r="D419" s="251" t="n"/>
      <c r="E419" s="252">
        <f>IFERROR(VLOOKUP(C419,'Multi Unit Grid'!C:D,2,FALSE),"")</f>
        <v/>
      </c>
      <c r="F419" s="253">
        <f>IFERROR(VLOOKUP(C419,'Multi Unit Grid'!C:E,3,FALSE),"")</f>
        <v/>
      </c>
      <c r="G419" s="352">
        <f>'Exhibit A'!Z414*(1-'Product Selections'!$G$13)</f>
        <v/>
      </c>
      <c r="H419" s="317">
        <f>IFERROR(VLOOKUP(C419,'Multi Unit Grid'!C:F,4,FALSE),"")</f>
        <v/>
      </c>
      <c r="I419" s="255">
        <f>IFERROR(VLOOKUP(C419,'Multi Unit Grid'!C:G,5,FALSE),"")</f>
        <v/>
      </c>
      <c r="K419" s="256">
        <f>IF(C419="","",IF($L$11="Management Services","",IF(H419&gt;0,"Yes",IF(L419="Yes","",IF(M419="Yes","","")))))</f>
        <v/>
      </c>
      <c r="L419" s="580" t="n"/>
      <c r="M419" s="580" t="n"/>
      <c r="N419" s="581" t="n"/>
      <c r="O419" s="581" t="n"/>
      <c r="P419" s="256" t="n"/>
      <c r="Q419" s="345" t="n"/>
      <c r="S419" s="579">
        <f>'Exhibit A'!V414</f>
        <v/>
      </c>
      <c r="U419" s="576">
        <f>IF(C420="","",IF(F420=1,"ADP Essential Payroll",IF(N420="Yes","ADP HR Pro",IF(M420="Yes","ADP Complete Payroll and HR Plus",IF(L420="Yes","ADP Enhanced Payroll",IF(K420="Yes","ADP Essential Payroll","ADP Essential Payroll"))))))</f>
        <v/>
      </c>
    </row>
    <row r="420" ht="14.45" customHeight="1">
      <c r="B420" s="73">
        <f>B419+1</f>
        <v/>
      </c>
      <c r="C420" s="221">
        <f>IF('Multi Unit Grid'!C417="","",'Multi Unit Grid'!C417)</f>
        <v/>
      </c>
      <c r="D420" s="223" t="n"/>
      <c r="E420" s="222">
        <f>IFERROR(VLOOKUP(C420,'Multi Unit Grid'!C:D,2,FALSE),"")</f>
        <v/>
      </c>
      <c r="F420" s="75">
        <f>IFERROR(VLOOKUP(C420,'Multi Unit Grid'!C:E,3,FALSE),"")</f>
        <v/>
      </c>
      <c r="G420" s="353">
        <f>'Exhibit A'!Z415*(1-'Product Selections'!$G$13)</f>
        <v/>
      </c>
      <c r="H420" s="237">
        <f>IFERROR(VLOOKUP(C420,'Multi Unit Grid'!C:F,4,FALSE),"")</f>
        <v/>
      </c>
      <c r="I420" s="74">
        <f>IFERROR(VLOOKUP(C420,'Multi Unit Grid'!C:G,5,FALSE),"")</f>
        <v/>
      </c>
      <c r="K420" s="63">
        <f>IF(C420="","",IF($L$11="Management Services","",IF(H420&gt;0,"Yes",IF(L420="Yes","",IF(M420="Yes","","")))))</f>
        <v/>
      </c>
      <c r="L420" s="577" t="n"/>
      <c r="M420" s="577" t="n"/>
      <c r="N420" s="578" t="n"/>
      <c r="O420" s="578" t="n"/>
      <c r="P420" s="63" t="n"/>
      <c r="Q420" s="344" t="n"/>
      <c r="S420" s="579">
        <f>'Exhibit A'!V415</f>
        <v/>
      </c>
      <c r="U420" s="579">
        <f>IF(C421="","",IF(F421=1,"ADP Essential Payroll",IF(N421="Yes","ADP HR Pro",IF(M421="Yes","ADP Complete Payroll and HR Plus",IF(L421="Yes","ADP Enhanced Payroll",IF(K421="Yes","ADP Essential Payroll","ADP Essential Payroll"))))))</f>
        <v/>
      </c>
    </row>
    <row r="421" ht="14.45" customHeight="1">
      <c r="B421" s="249">
        <f>B420+1</f>
        <v/>
      </c>
      <c r="C421" s="250">
        <f>IF('Multi Unit Grid'!C418="","",'Multi Unit Grid'!C418)</f>
        <v/>
      </c>
      <c r="D421" s="251" t="n"/>
      <c r="E421" s="252">
        <f>IFERROR(VLOOKUP(C421,'Multi Unit Grid'!C:D,2,FALSE),"")</f>
        <v/>
      </c>
      <c r="F421" s="253">
        <f>IFERROR(VLOOKUP(C421,'Multi Unit Grid'!C:E,3,FALSE),"")</f>
        <v/>
      </c>
      <c r="G421" s="352">
        <f>'Exhibit A'!Z416*(1-'Product Selections'!$G$13)</f>
        <v/>
      </c>
      <c r="H421" s="317">
        <f>IFERROR(VLOOKUP(C421,'Multi Unit Grid'!C:F,4,FALSE),"")</f>
        <v/>
      </c>
      <c r="I421" s="255">
        <f>IFERROR(VLOOKUP(C421,'Multi Unit Grid'!C:G,5,FALSE),"")</f>
        <v/>
      </c>
      <c r="K421" s="256">
        <f>IF(C421="","",IF($L$11="Management Services","",IF(H421&gt;0,"Yes",IF(L421="Yes","",IF(M421="Yes","","")))))</f>
        <v/>
      </c>
      <c r="L421" s="580" t="n"/>
      <c r="M421" s="580" t="n"/>
      <c r="N421" s="581" t="n"/>
      <c r="O421" s="581" t="n"/>
      <c r="P421" s="256" t="n"/>
      <c r="Q421" s="345" t="n"/>
      <c r="S421" s="579">
        <f>'Exhibit A'!V416</f>
        <v/>
      </c>
      <c r="U421" s="576">
        <f>IF(C422="","",IF(F422=1,"ADP Essential Payroll",IF(N422="Yes","ADP HR Pro",IF(M422="Yes","ADP Complete Payroll and HR Plus",IF(L422="Yes","ADP Enhanced Payroll",IF(K422="Yes","ADP Essential Payroll","ADP Essential Payroll"))))))</f>
        <v/>
      </c>
    </row>
    <row r="422" ht="14.45" customHeight="1">
      <c r="B422" s="73">
        <f>B421+1</f>
        <v/>
      </c>
      <c r="C422" s="221">
        <f>IF('Multi Unit Grid'!C419="","",'Multi Unit Grid'!C419)</f>
        <v/>
      </c>
      <c r="D422" s="223" t="n"/>
      <c r="E422" s="222">
        <f>IFERROR(VLOOKUP(C422,'Multi Unit Grid'!C:D,2,FALSE),"")</f>
        <v/>
      </c>
      <c r="F422" s="75">
        <f>IFERROR(VLOOKUP(C422,'Multi Unit Grid'!C:E,3,FALSE),"")</f>
        <v/>
      </c>
      <c r="G422" s="353">
        <f>'Exhibit A'!Z417*(1-'Product Selections'!$G$13)</f>
        <v/>
      </c>
      <c r="H422" s="237">
        <f>IFERROR(VLOOKUP(C422,'Multi Unit Grid'!C:F,4,FALSE),"")</f>
        <v/>
      </c>
      <c r="I422" s="74">
        <f>IFERROR(VLOOKUP(C422,'Multi Unit Grid'!C:G,5,FALSE),"")</f>
        <v/>
      </c>
      <c r="K422" s="63">
        <f>IF(C422="","",IF($L$11="Management Services","",IF(H422&gt;0,"Yes",IF(L422="Yes","",IF(M422="Yes","","")))))</f>
        <v/>
      </c>
      <c r="L422" s="577" t="n"/>
      <c r="M422" s="577" t="n"/>
      <c r="N422" s="578" t="n"/>
      <c r="O422" s="578" t="n"/>
      <c r="P422" s="63" t="n"/>
      <c r="Q422" s="344" t="n"/>
      <c r="S422" s="579">
        <f>'Exhibit A'!V417</f>
        <v/>
      </c>
      <c r="U422" s="579">
        <f>IF(C423="","",IF(F423=1,"ADP Essential Payroll",IF(N423="Yes","ADP HR Pro",IF(M423="Yes","ADP Complete Payroll and HR Plus",IF(L423="Yes","ADP Enhanced Payroll",IF(K423="Yes","ADP Essential Payroll","ADP Essential Payroll"))))))</f>
        <v/>
      </c>
    </row>
    <row r="423" ht="14.45" customHeight="1">
      <c r="B423" s="249">
        <f>B422+1</f>
        <v/>
      </c>
      <c r="C423" s="250">
        <f>IF('Multi Unit Grid'!C420="","",'Multi Unit Grid'!C420)</f>
        <v/>
      </c>
      <c r="D423" s="251" t="n"/>
      <c r="E423" s="252">
        <f>IFERROR(VLOOKUP(C423,'Multi Unit Grid'!C:D,2,FALSE),"")</f>
        <v/>
      </c>
      <c r="F423" s="253">
        <f>IFERROR(VLOOKUP(C423,'Multi Unit Grid'!C:E,3,FALSE),"")</f>
        <v/>
      </c>
      <c r="G423" s="352">
        <f>'Exhibit A'!Z418*(1-'Product Selections'!$G$13)</f>
        <v/>
      </c>
      <c r="H423" s="317">
        <f>IFERROR(VLOOKUP(C423,'Multi Unit Grid'!C:F,4,FALSE),"")</f>
        <v/>
      </c>
      <c r="I423" s="255">
        <f>IFERROR(VLOOKUP(C423,'Multi Unit Grid'!C:G,5,FALSE),"")</f>
        <v/>
      </c>
      <c r="K423" s="256">
        <f>IF(C423="","",IF($L$11="Management Services","",IF(H423&gt;0,"Yes",IF(L423="Yes","",IF(M423="Yes","","")))))</f>
        <v/>
      </c>
      <c r="L423" s="580" t="n"/>
      <c r="M423" s="580" t="n"/>
      <c r="N423" s="581" t="n"/>
      <c r="O423" s="581" t="n"/>
      <c r="P423" s="256" t="n"/>
      <c r="Q423" s="345" t="n"/>
      <c r="S423" s="579">
        <f>'Exhibit A'!V418</f>
        <v/>
      </c>
      <c r="U423" s="576">
        <f>IF(C424="","",IF(F424=1,"ADP Essential Payroll",IF(N424="Yes","ADP HR Pro",IF(M424="Yes","ADP Complete Payroll and HR Plus",IF(L424="Yes","ADP Enhanced Payroll",IF(K424="Yes","ADP Essential Payroll","ADP Essential Payroll"))))))</f>
        <v/>
      </c>
    </row>
    <row r="424" ht="14.45" customHeight="1">
      <c r="B424" s="73">
        <f>B423+1</f>
        <v/>
      </c>
      <c r="C424" s="221">
        <f>IF('Multi Unit Grid'!C421="","",'Multi Unit Grid'!C421)</f>
        <v/>
      </c>
      <c r="D424" s="223" t="n"/>
      <c r="E424" s="222">
        <f>IFERROR(VLOOKUP(C424,'Multi Unit Grid'!C:D,2,FALSE),"")</f>
        <v/>
      </c>
      <c r="F424" s="75">
        <f>IFERROR(VLOOKUP(C424,'Multi Unit Grid'!C:E,3,FALSE),"")</f>
        <v/>
      </c>
      <c r="G424" s="353">
        <f>'Exhibit A'!Z419*(1-'Product Selections'!$G$13)</f>
        <v/>
      </c>
      <c r="H424" s="237">
        <f>IFERROR(VLOOKUP(C424,'Multi Unit Grid'!C:F,4,FALSE),"")</f>
        <v/>
      </c>
      <c r="I424" s="74">
        <f>IFERROR(VLOOKUP(C424,'Multi Unit Grid'!C:G,5,FALSE),"")</f>
        <v/>
      </c>
      <c r="K424" s="63">
        <f>IF(C424="","",IF($L$11="Management Services","",IF(H424&gt;0,"Yes",IF(L424="Yes","",IF(M424="Yes","","")))))</f>
        <v/>
      </c>
      <c r="L424" s="577" t="n"/>
      <c r="M424" s="577" t="n"/>
      <c r="N424" s="578" t="n"/>
      <c r="O424" s="578" t="n"/>
      <c r="P424" s="63" t="n"/>
      <c r="Q424" s="344" t="n"/>
      <c r="S424" s="579">
        <f>'Exhibit A'!V419</f>
        <v/>
      </c>
      <c r="U424" s="579">
        <f>IF(C425="","",IF(F425=1,"ADP Essential Payroll",IF(N425="Yes","ADP HR Pro",IF(M425="Yes","ADP Complete Payroll and HR Plus",IF(L425="Yes","ADP Enhanced Payroll",IF(K425="Yes","ADP Essential Payroll","ADP Essential Payroll"))))))</f>
        <v/>
      </c>
    </row>
    <row r="425" ht="14.45" customHeight="1">
      <c r="B425" s="249">
        <f>B424+1</f>
        <v/>
      </c>
      <c r="C425" s="250">
        <f>IF('Multi Unit Grid'!C422="","",'Multi Unit Grid'!C422)</f>
        <v/>
      </c>
      <c r="D425" s="251" t="n"/>
      <c r="E425" s="252">
        <f>IFERROR(VLOOKUP(C425,'Multi Unit Grid'!C:D,2,FALSE),"")</f>
        <v/>
      </c>
      <c r="F425" s="253">
        <f>IFERROR(VLOOKUP(C425,'Multi Unit Grid'!C:E,3,FALSE),"")</f>
        <v/>
      </c>
      <c r="G425" s="352">
        <f>'Exhibit A'!Z420*(1-'Product Selections'!$G$13)</f>
        <v/>
      </c>
      <c r="H425" s="317">
        <f>IFERROR(VLOOKUP(C425,'Multi Unit Grid'!C:F,4,FALSE),"")</f>
        <v/>
      </c>
      <c r="I425" s="255">
        <f>IFERROR(VLOOKUP(C425,'Multi Unit Grid'!C:G,5,FALSE),"")</f>
        <v/>
      </c>
      <c r="K425" s="256">
        <f>IF(C425="","",IF($L$11="Management Services","",IF(H425&gt;0,"Yes",IF(L425="Yes","",IF(M425="Yes","","")))))</f>
        <v/>
      </c>
      <c r="L425" s="580" t="n"/>
      <c r="M425" s="580" t="n"/>
      <c r="N425" s="581" t="n"/>
      <c r="O425" s="581" t="n"/>
      <c r="P425" s="256" t="n"/>
      <c r="Q425" s="345" t="n"/>
      <c r="S425" s="579">
        <f>'Exhibit A'!V420</f>
        <v/>
      </c>
      <c r="U425" s="576">
        <f>IF(C426="","",IF(F426=1,"ADP Essential Payroll",IF(N426="Yes","ADP HR Pro",IF(M426="Yes","ADP Complete Payroll and HR Plus",IF(L426="Yes","ADP Enhanced Payroll",IF(K426="Yes","ADP Essential Payroll","ADP Essential Payroll"))))))</f>
        <v/>
      </c>
    </row>
    <row r="426" ht="14.45" customHeight="1">
      <c r="B426" s="73">
        <f>B425+1</f>
        <v/>
      </c>
      <c r="C426" s="221">
        <f>IF('Multi Unit Grid'!C423="","",'Multi Unit Grid'!C423)</f>
        <v/>
      </c>
      <c r="D426" s="223" t="n"/>
      <c r="E426" s="222">
        <f>IFERROR(VLOOKUP(C426,'Multi Unit Grid'!C:D,2,FALSE),"")</f>
        <v/>
      </c>
      <c r="F426" s="75">
        <f>IFERROR(VLOOKUP(C426,'Multi Unit Grid'!C:E,3,FALSE),"")</f>
        <v/>
      </c>
      <c r="G426" s="353">
        <f>'Exhibit A'!Z421*(1-'Product Selections'!$G$13)</f>
        <v/>
      </c>
      <c r="H426" s="237">
        <f>IFERROR(VLOOKUP(C426,'Multi Unit Grid'!C:F,4,FALSE),"")</f>
        <v/>
      </c>
      <c r="I426" s="74">
        <f>IFERROR(VLOOKUP(C426,'Multi Unit Grid'!C:G,5,FALSE),"")</f>
        <v/>
      </c>
      <c r="K426" s="63">
        <f>IF(C426="","",IF($L$11="Management Services","",IF(H426&gt;0,"Yes",IF(L426="Yes","",IF(M426="Yes","","")))))</f>
        <v/>
      </c>
      <c r="L426" s="577" t="n"/>
      <c r="M426" s="577" t="n"/>
      <c r="N426" s="578" t="n"/>
      <c r="O426" s="578" t="n"/>
      <c r="P426" s="63" t="n"/>
      <c r="Q426" s="344" t="n"/>
      <c r="S426" s="579">
        <f>'Exhibit A'!V421</f>
        <v/>
      </c>
      <c r="U426" s="579">
        <f>IF(C427="","",IF(F427=1,"ADP Essential Payroll",IF(N427="Yes","ADP HR Pro",IF(M427="Yes","ADP Complete Payroll and HR Plus",IF(L427="Yes","ADP Enhanced Payroll",IF(K427="Yes","ADP Essential Payroll","ADP Essential Payroll"))))))</f>
        <v/>
      </c>
    </row>
    <row r="427" ht="14.45" customHeight="1">
      <c r="B427" s="249">
        <f>B426+1</f>
        <v/>
      </c>
      <c r="C427" s="250">
        <f>IF('Multi Unit Grid'!C424="","",'Multi Unit Grid'!C424)</f>
        <v/>
      </c>
      <c r="D427" s="251" t="n"/>
      <c r="E427" s="252">
        <f>IFERROR(VLOOKUP(C427,'Multi Unit Grid'!C:D,2,FALSE),"")</f>
        <v/>
      </c>
      <c r="F427" s="253">
        <f>IFERROR(VLOOKUP(C427,'Multi Unit Grid'!C:E,3,FALSE),"")</f>
        <v/>
      </c>
      <c r="G427" s="352">
        <f>'Exhibit A'!Z422*(1-'Product Selections'!$G$13)</f>
        <v/>
      </c>
      <c r="H427" s="317">
        <f>IFERROR(VLOOKUP(C427,'Multi Unit Grid'!C:F,4,FALSE),"")</f>
        <v/>
      </c>
      <c r="I427" s="255">
        <f>IFERROR(VLOOKUP(C427,'Multi Unit Grid'!C:G,5,FALSE),"")</f>
        <v/>
      </c>
      <c r="K427" s="256">
        <f>IF(C427="","",IF($L$11="Management Services","",IF(H427&gt;0,"Yes",IF(L427="Yes","",IF(M427="Yes","","")))))</f>
        <v/>
      </c>
      <c r="L427" s="580" t="n"/>
      <c r="M427" s="580" t="n"/>
      <c r="N427" s="581" t="n"/>
      <c r="O427" s="581" t="n"/>
      <c r="P427" s="256" t="n"/>
      <c r="Q427" s="345" t="n"/>
      <c r="S427" s="579">
        <f>'Exhibit A'!V422</f>
        <v/>
      </c>
      <c r="U427" s="576">
        <f>IF(C428="","",IF(F428=1,"ADP Essential Payroll",IF(N428="Yes","ADP HR Pro",IF(M428="Yes","ADP Complete Payroll and HR Plus",IF(L428="Yes","ADP Enhanced Payroll",IF(K428="Yes","ADP Essential Payroll","ADP Essential Payroll"))))))</f>
        <v/>
      </c>
    </row>
    <row r="428" ht="14.45" customHeight="1">
      <c r="B428" s="73">
        <f>B427+1</f>
        <v/>
      </c>
      <c r="C428" s="221">
        <f>IF('Multi Unit Grid'!C425="","",'Multi Unit Grid'!C425)</f>
        <v/>
      </c>
      <c r="D428" s="223" t="n"/>
      <c r="E428" s="222">
        <f>IFERROR(VLOOKUP(C428,'Multi Unit Grid'!C:D,2,FALSE),"")</f>
        <v/>
      </c>
      <c r="F428" s="75">
        <f>IFERROR(VLOOKUP(C428,'Multi Unit Grid'!C:E,3,FALSE),"")</f>
        <v/>
      </c>
      <c r="G428" s="353">
        <f>'Exhibit A'!Z423*(1-'Product Selections'!$G$13)</f>
        <v/>
      </c>
      <c r="H428" s="237">
        <f>IFERROR(VLOOKUP(C428,'Multi Unit Grid'!C:F,4,FALSE),"")</f>
        <v/>
      </c>
      <c r="I428" s="74">
        <f>IFERROR(VLOOKUP(C428,'Multi Unit Grid'!C:G,5,FALSE),"")</f>
        <v/>
      </c>
      <c r="K428" s="63">
        <f>IF(C428="","",IF($L$11="Management Services","",IF(H428&gt;0,"Yes",IF(L428="Yes","",IF(M428="Yes","","")))))</f>
        <v/>
      </c>
      <c r="L428" s="577" t="n"/>
      <c r="M428" s="577" t="n"/>
      <c r="N428" s="578" t="n"/>
      <c r="O428" s="578" t="n"/>
      <c r="P428" s="63" t="n"/>
      <c r="Q428" s="344" t="n"/>
      <c r="S428" s="579">
        <f>'Exhibit A'!V423</f>
        <v/>
      </c>
      <c r="U428" s="579">
        <f>IF(C429="","",IF(F429=1,"ADP Essential Payroll",IF(N429="Yes","ADP HR Pro",IF(M429="Yes","ADP Complete Payroll and HR Plus",IF(L429="Yes","ADP Enhanced Payroll",IF(K429="Yes","ADP Essential Payroll","ADP Essential Payroll"))))))</f>
        <v/>
      </c>
    </row>
    <row r="429" ht="14.45" customHeight="1">
      <c r="B429" s="249">
        <f>B428+1</f>
        <v/>
      </c>
      <c r="C429" s="250">
        <f>IF('Multi Unit Grid'!C426="","",'Multi Unit Grid'!C426)</f>
        <v/>
      </c>
      <c r="D429" s="251" t="n"/>
      <c r="E429" s="252">
        <f>IFERROR(VLOOKUP(C429,'Multi Unit Grid'!C:D,2,FALSE),"")</f>
        <v/>
      </c>
      <c r="F429" s="253">
        <f>IFERROR(VLOOKUP(C429,'Multi Unit Grid'!C:E,3,FALSE),"")</f>
        <v/>
      </c>
      <c r="G429" s="352">
        <f>'Exhibit A'!Z424*(1-'Product Selections'!$G$13)</f>
        <v/>
      </c>
      <c r="H429" s="317">
        <f>IFERROR(VLOOKUP(C429,'Multi Unit Grid'!C:F,4,FALSE),"")</f>
        <v/>
      </c>
      <c r="I429" s="255">
        <f>IFERROR(VLOOKUP(C429,'Multi Unit Grid'!C:G,5,FALSE),"")</f>
        <v/>
      </c>
      <c r="K429" s="256">
        <f>IF(C429="","",IF($L$11="Management Services","",IF(H429&gt;0,"Yes",IF(L429="Yes","",IF(M429="Yes","","")))))</f>
        <v/>
      </c>
      <c r="L429" s="580" t="n"/>
      <c r="M429" s="580" t="n"/>
      <c r="N429" s="581" t="n"/>
      <c r="O429" s="581" t="n"/>
      <c r="P429" s="256" t="n"/>
      <c r="Q429" s="345" t="n"/>
      <c r="S429" s="579">
        <f>'Exhibit A'!V424</f>
        <v/>
      </c>
      <c r="U429" s="576">
        <f>IF(C430="","",IF(F430=1,"ADP Essential Payroll",IF(N430="Yes","ADP HR Pro",IF(M430="Yes","ADP Complete Payroll and HR Plus",IF(L430="Yes","ADP Enhanced Payroll",IF(K430="Yes","ADP Essential Payroll","ADP Essential Payroll"))))))</f>
        <v/>
      </c>
    </row>
    <row r="430" ht="14.45" customHeight="1">
      <c r="B430" s="73">
        <f>B429+1</f>
        <v/>
      </c>
      <c r="C430" s="221">
        <f>IF('Multi Unit Grid'!C427="","",'Multi Unit Grid'!C427)</f>
        <v/>
      </c>
      <c r="D430" s="223" t="n"/>
      <c r="E430" s="222">
        <f>IFERROR(VLOOKUP(C430,'Multi Unit Grid'!C:D,2,FALSE),"")</f>
        <v/>
      </c>
      <c r="F430" s="75">
        <f>IFERROR(VLOOKUP(C430,'Multi Unit Grid'!C:E,3,FALSE),"")</f>
        <v/>
      </c>
      <c r="G430" s="353">
        <f>'Exhibit A'!Z425*(1-'Product Selections'!$G$13)</f>
        <v/>
      </c>
      <c r="H430" s="237">
        <f>IFERROR(VLOOKUP(C430,'Multi Unit Grid'!C:F,4,FALSE),"")</f>
        <v/>
      </c>
      <c r="I430" s="74">
        <f>IFERROR(VLOOKUP(C430,'Multi Unit Grid'!C:G,5,FALSE),"")</f>
        <v/>
      </c>
      <c r="K430" s="63">
        <f>IF(C430="","",IF($L$11="Management Services","",IF(H430&gt;0,"Yes",IF(L430="Yes","",IF(M430="Yes","","")))))</f>
        <v/>
      </c>
      <c r="L430" s="577" t="n"/>
      <c r="M430" s="577" t="n"/>
      <c r="N430" s="578" t="n"/>
      <c r="O430" s="578" t="n"/>
      <c r="P430" s="63" t="n"/>
      <c r="Q430" s="344" t="n"/>
      <c r="S430" s="579">
        <f>'Exhibit A'!V425</f>
        <v/>
      </c>
      <c r="U430" s="579">
        <f>IF(C431="","",IF(F431=1,"ADP Essential Payroll",IF(N431="Yes","ADP HR Pro",IF(M431="Yes","ADP Complete Payroll and HR Plus",IF(L431="Yes","ADP Enhanced Payroll",IF(K431="Yes","ADP Essential Payroll","ADP Essential Payroll"))))))</f>
        <v/>
      </c>
    </row>
    <row r="431" ht="14.45" customHeight="1">
      <c r="B431" s="249">
        <f>B430+1</f>
        <v/>
      </c>
      <c r="C431" s="250">
        <f>IF('Multi Unit Grid'!C428="","",'Multi Unit Grid'!C428)</f>
        <v/>
      </c>
      <c r="D431" s="251" t="n"/>
      <c r="E431" s="252">
        <f>IFERROR(VLOOKUP(C431,'Multi Unit Grid'!C:D,2,FALSE),"")</f>
        <v/>
      </c>
      <c r="F431" s="253">
        <f>IFERROR(VLOOKUP(C431,'Multi Unit Grid'!C:E,3,FALSE),"")</f>
        <v/>
      </c>
      <c r="G431" s="352">
        <f>'Exhibit A'!Z426*(1-'Product Selections'!$G$13)</f>
        <v/>
      </c>
      <c r="H431" s="317">
        <f>IFERROR(VLOOKUP(C431,'Multi Unit Grid'!C:F,4,FALSE),"")</f>
        <v/>
      </c>
      <c r="I431" s="255">
        <f>IFERROR(VLOOKUP(C431,'Multi Unit Grid'!C:G,5,FALSE),"")</f>
        <v/>
      </c>
      <c r="K431" s="256">
        <f>IF(C431="","",IF($L$11="Management Services","",IF(H431&gt;0,"Yes",IF(L431="Yes","",IF(M431="Yes","","")))))</f>
        <v/>
      </c>
      <c r="L431" s="580" t="n"/>
      <c r="M431" s="580" t="n"/>
      <c r="N431" s="581" t="n"/>
      <c r="O431" s="581" t="n"/>
      <c r="P431" s="256" t="n"/>
      <c r="Q431" s="345" t="n"/>
      <c r="S431" s="579">
        <f>'Exhibit A'!V426</f>
        <v/>
      </c>
      <c r="U431" s="576">
        <f>IF(C432="","",IF(F432=1,"ADP Essential Payroll",IF(N432="Yes","ADP HR Pro",IF(M432="Yes","ADP Complete Payroll and HR Plus",IF(L432="Yes","ADP Enhanced Payroll",IF(K432="Yes","ADP Essential Payroll","ADP Essential Payroll"))))))</f>
        <v/>
      </c>
    </row>
    <row r="432" ht="14.45" customHeight="1">
      <c r="B432" s="73">
        <f>B431+1</f>
        <v/>
      </c>
      <c r="C432" s="221">
        <f>IF('Multi Unit Grid'!C429="","",'Multi Unit Grid'!C429)</f>
        <v/>
      </c>
      <c r="D432" s="223" t="n"/>
      <c r="E432" s="222">
        <f>IFERROR(VLOOKUP(C432,'Multi Unit Grid'!C:D,2,FALSE),"")</f>
        <v/>
      </c>
      <c r="F432" s="75">
        <f>IFERROR(VLOOKUP(C432,'Multi Unit Grid'!C:E,3,FALSE),"")</f>
        <v/>
      </c>
      <c r="G432" s="353">
        <f>'Exhibit A'!Z427*(1-'Product Selections'!$G$13)</f>
        <v/>
      </c>
      <c r="H432" s="237">
        <f>IFERROR(VLOOKUP(C432,'Multi Unit Grid'!C:F,4,FALSE),"")</f>
        <v/>
      </c>
      <c r="I432" s="74">
        <f>IFERROR(VLOOKUP(C432,'Multi Unit Grid'!C:G,5,FALSE),"")</f>
        <v/>
      </c>
      <c r="K432" s="63">
        <f>IF(C432="","",IF($L$11="Management Services","",IF(H432&gt;0,"Yes",IF(L432="Yes","",IF(M432="Yes","","")))))</f>
        <v/>
      </c>
      <c r="L432" s="577" t="n"/>
      <c r="M432" s="577" t="n"/>
      <c r="N432" s="578" t="n"/>
      <c r="O432" s="578" t="n"/>
      <c r="P432" s="63" t="n"/>
      <c r="Q432" s="344" t="n"/>
      <c r="S432" s="579">
        <f>'Exhibit A'!V427</f>
        <v/>
      </c>
      <c r="U432" s="579">
        <f>IF(C433="","",IF(F433=1,"ADP Essential Payroll",IF(N433="Yes","ADP HR Pro",IF(M433="Yes","ADP Complete Payroll and HR Plus",IF(L433="Yes","ADP Enhanced Payroll",IF(K433="Yes","ADP Essential Payroll","ADP Essential Payroll"))))))</f>
        <v/>
      </c>
    </row>
    <row r="433" ht="14.45" customHeight="1">
      <c r="B433" s="249">
        <f>B432+1</f>
        <v/>
      </c>
      <c r="C433" s="250">
        <f>IF('Multi Unit Grid'!C430="","",'Multi Unit Grid'!C430)</f>
        <v/>
      </c>
      <c r="D433" s="251" t="n"/>
      <c r="E433" s="252">
        <f>IFERROR(VLOOKUP(C433,'Multi Unit Grid'!C:D,2,FALSE),"")</f>
        <v/>
      </c>
      <c r="F433" s="253">
        <f>IFERROR(VLOOKUP(C433,'Multi Unit Grid'!C:E,3,FALSE),"")</f>
        <v/>
      </c>
      <c r="G433" s="352">
        <f>'Exhibit A'!Z428*(1-'Product Selections'!$G$13)</f>
        <v/>
      </c>
      <c r="H433" s="317">
        <f>IFERROR(VLOOKUP(C433,'Multi Unit Grid'!C:F,4,FALSE),"")</f>
        <v/>
      </c>
      <c r="I433" s="255">
        <f>IFERROR(VLOOKUP(C433,'Multi Unit Grid'!C:G,5,FALSE),"")</f>
        <v/>
      </c>
      <c r="K433" s="256">
        <f>IF(C433="","",IF($L$11="Management Services","",IF(H433&gt;0,"Yes",IF(L433="Yes","",IF(M433="Yes","","")))))</f>
        <v/>
      </c>
      <c r="L433" s="580" t="n"/>
      <c r="M433" s="580" t="n"/>
      <c r="N433" s="581" t="n"/>
      <c r="O433" s="581" t="n"/>
      <c r="P433" s="256" t="n"/>
      <c r="Q433" s="345" t="n"/>
      <c r="S433" s="579">
        <f>'Exhibit A'!V428</f>
        <v/>
      </c>
      <c r="U433" s="576">
        <f>IF(C434="","",IF(F434=1,"ADP Essential Payroll",IF(N434="Yes","ADP HR Pro",IF(M434="Yes","ADP Complete Payroll and HR Plus",IF(L434="Yes","ADP Enhanced Payroll",IF(K434="Yes","ADP Essential Payroll","ADP Essential Payroll"))))))</f>
        <v/>
      </c>
    </row>
    <row r="434" ht="14.45" customHeight="1">
      <c r="B434" s="73">
        <f>B433+1</f>
        <v/>
      </c>
      <c r="C434" s="221">
        <f>IF('Multi Unit Grid'!C431="","",'Multi Unit Grid'!C431)</f>
        <v/>
      </c>
      <c r="D434" s="223" t="n"/>
      <c r="E434" s="222">
        <f>IFERROR(VLOOKUP(C434,'Multi Unit Grid'!C:D,2,FALSE),"")</f>
        <v/>
      </c>
      <c r="F434" s="75">
        <f>IFERROR(VLOOKUP(C434,'Multi Unit Grid'!C:E,3,FALSE),"")</f>
        <v/>
      </c>
      <c r="G434" s="353">
        <f>'Exhibit A'!Z429*(1-'Product Selections'!$G$13)</f>
        <v/>
      </c>
      <c r="H434" s="237">
        <f>IFERROR(VLOOKUP(C434,'Multi Unit Grid'!C:F,4,FALSE),"")</f>
        <v/>
      </c>
      <c r="I434" s="74">
        <f>IFERROR(VLOOKUP(C434,'Multi Unit Grid'!C:G,5,FALSE),"")</f>
        <v/>
      </c>
      <c r="K434" s="63">
        <f>IF(C434="","",IF($L$11="Management Services","",IF(H434&gt;0,"Yes",IF(L434="Yes","",IF(M434="Yes","","")))))</f>
        <v/>
      </c>
      <c r="L434" s="577" t="n"/>
      <c r="M434" s="577" t="n"/>
      <c r="N434" s="578" t="n"/>
      <c r="O434" s="578" t="n"/>
      <c r="P434" s="63" t="n"/>
      <c r="Q434" s="344" t="n"/>
      <c r="S434" s="579">
        <f>'Exhibit A'!V429</f>
        <v/>
      </c>
      <c r="U434" s="579">
        <f>IF(C435="","",IF(F435=1,"ADP Essential Payroll",IF(N435="Yes","ADP HR Pro",IF(M435="Yes","ADP Complete Payroll and HR Plus",IF(L435="Yes","ADP Enhanced Payroll",IF(K435="Yes","ADP Essential Payroll","ADP Essential Payroll"))))))</f>
        <v/>
      </c>
    </row>
    <row r="435" ht="14.45" customHeight="1">
      <c r="B435" s="249">
        <f>B434+1</f>
        <v/>
      </c>
      <c r="C435" s="250">
        <f>IF('Multi Unit Grid'!C432="","",'Multi Unit Grid'!C432)</f>
        <v/>
      </c>
      <c r="D435" s="251" t="n"/>
      <c r="E435" s="252">
        <f>IFERROR(VLOOKUP(C435,'Multi Unit Grid'!C:D,2,FALSE),"")</f>
        <v/>
      </c>
      <c r="F435" s="253">
        <f>IFERROR(VLOOKUP(C435,'Multi Unit Grid'!C:E,3,FALSE),"")</f>
        <v/>
      </c>
      <c r="G435" s="352">
        <f>'Exhibit A'!Z430*(1-'Product Selections'!$G$13)</f>
        <v/>
      </c>
      <c r="H435" s="317">
        <f>IFERROR(VLOOKUP(C435,'Multi Unit Grid'!C:F,4,FALSE),"")</f>
        <v/>
      </c>
      <c r="I435" s="255">
        <f>IFERROR(VLOOKUP(C435,'Multi Unit Grid'!C:G,5,FALSE),"")</f>
        <v/>
      </c>
      <c r="K435" s="256">
        <f>IF(C435="","",IF($L$11="Management Services","",IF(H435&gt;0,"Yes",IF(L435="Yes","",IF(M435="Yes","","")))))</f>
        <v/>
      </c>
      <c r="L435" s="580" t="n"/>
      <c r="M435" s="580" t="n"/>
      <c r="N435" s="581" t="n"/>
      <c r="O435" s="581" t="n"/>
      <c r="P435" s="256" t="n"/>
      <c r="Q435" s="345" t="n"/>
      <c r="S435" s="579">
        <f>'Exhibit A'!V430</f>
        <v/>
      </c>
      <c r="U435" s="576">
        <f>IF(C436="","",IF(F436=1,"ADP Essential Payroll",IF(N436="Yes","ADP HR Pro",IF(M436="Yes","ADP Complete Payroll and HR Plus",IF(L436="Yes","ADP Enhanced Payroll",IF(K436="Yes","ADP Essential Payroll","ADP Essential Payroll"))))))</f>
        <v/>
      </c>
    </row>
    <row r="436" ht="14.45" customHeight="1">
      <c r="B436" s="73">
        <f>B435+1</f>
        <v/>
      </c>
      <c r="C436" s="221">
        <f>IF('Multi Unit Grid'!C433="","",'Multi Unit Grid'!C433)</f>
        <v/>
      </c>
      <c r="D436" s="223" t="n"/>
      <c r="E436" s="222">
        <f>IFERROR(VLOOKUP(C436,'Multi Unit Grid'!C:D,2,FALSE),"")</f>
        <v/>
      </c>
      <c r="F436" s="75">
        <f>IFERROR(VLOOKUP(C436,'Multi Unit Grid'!C:E,3,FALSE),"")</f>
        <v/>
      </c>
      <c r="G436" s="353">
        <f>'Exhibit A'!Z431*(1-'Product Selections'!$G$13)</f>
        <v/>
      </c>
      <c r="H436" s="237">
        <f>IFERROR(VLOOKUP(C436,'Multi Unit Grid'!C:F,4,FALSE),"")</f>
        <v/>
      </c>
      <c r="I436" s="74">
        <f>IFERROR(VLOOKUP(C436,'Multi Unit Grid'!C:G,5,FALSE),"")</f>
        <v/>
      </c>
      <c r="K436" s="63">
        <f>IF(C436="","",IF($L$11="Management Services","",IF(H436&gt;0,"Yes",IF(L436="Yes","",IF(M436="Yes","","")))))</f>
        <v/>
      </c>
      <c r="L436" s="577" t="n"/>
      <c r="M436" s="577" t="n"/>
      <c r="N436" s="578" t="n"/>
      <c r="O436" s="578" t="n"/>
      <c r="P436" s="63" t="n"/>
      <c r="Q436" s="344" t="n"/>
      <c r="S436" s="579">
        <f>'Exhibit A'!V431</f>
        <v/>
      </c>
      <c r="U436" s="579">
        <f>IF(C437="","",IF(F437=1,"ADP Essential Payroll",IF(N437="Yes","ADP HR Pro",IF(M437="Yes","ADP Complete Payroll and HR Plus",IF(L437="Yes","ADP Enhanced Payroll",IF(K437="Yes","ADP Essential Payroll","ADP Essential Payroll"))))))</f>
        <v/>
      </c>
    </row>
    <row r="437" ht="14.45" customHeight="1">
      <c r="B437" s="249">
        <f>B436+1</f>
        <v/>
      </c>
      <c r="C437" s="250">
        <f>IF('Multi Unit Grid'!C434="","",'Multi Unit Grid'!C434)</f>
        <v/>
      </c>
      <c r="D437" s="251" t="n"/>
      <c r="E437" s="252">
        <f>IFERROR(VLOOKUP(C437,'Multi Unit Grid'!C:D,2,FALSE),"")</f>
        <v/>
      </c>
      <c r="F437" s="253">
        <f>IFERROR(VLOOKUP(C437,'Multi Unit Grid'!C:E,3,FALSE),"")</f>
        <v/>
      </c>
      <c r="G437" s="352">
        <f>'Exhibit A'!Z432*(1-'Product Selections'!$G$13)</f>
        <v/>
      </c>
      <c r="H437" s="317">
        <f>IFERROR(VLOOKUP(C437,'Multi Unit Grid'!C:F,4,FALSE),"")</f>
        <v/>
      </c>
      <c r="I437" s="255">
        <f>IFERROR(VLOOKUP(C437,'Multi Unit Grid'!C:G,5,FALSE),"")</f>
        <v/>
      </c>
      <c r="K437" s="256">
        <f>IF(C437="","",IF($L$11="Management Services","",IF(H437&gt;0,"Yes",IF(L437="Yes","",IF(M437="Yes","","")))))</f>
        <v/>
      </c>
      <c r="L437" s="580" t="n"/>
      <c r="M437" s="580" t="n"/>
      <c r="N437" s="581" t="n"/>
      <c r="O437" s="581" t="n"/>
      <c r="P437" s="256" t="n"/>
      <c r="Q437" s="345" t="n"/>
      <c r="S437" s="579">
        <f>'Exhibit A'!V432</f>
        <v/>
      </c>
      <c r="U437" s="576">
        <f>IF(C438="","",IF(F438=1,"ADP Essential Payroll",IF(N438="Yes","ADP HR Pro",IF(M438="Yes","ADP Complete Payroll and HR Plus",IF(L438="Yes","ADP Enhanced Payroll",IF(K438="Yes","ADP Essential Payroll","ADP Essential Payroll"))))))</f>
        <v/>
      </c>
    </row>
    <row r="438" ht="14.45" customHeight="1">
      <c r="B438" s="73">
        <f>B437+1</f>
        <v/>
      </c>
      <c r="C438" s="221">
        <f>IF('Multi Unit Grid'!C435="","",'Multi Unit Grid'!C435)</f>
        <v/>
      </c>
      <c r="D438" s="223" t="n"/>
      <c r="E438" s="222">
        <f>IFERROR(VLOOKUP(C438,'Multi Unit Grid'!C:D,2,FALSE),"")</f>
        <v/>
      </c>
      <c r="F438" s="75">
        <f>IFERROR(VLOOKUP(C438,'Multi Unit Grid'!C:E,3,FALSE),"")</f>
        <v/>
      </c>
      <c r="G438" s="353">
        <f>'Exhibit A'!Z433*(1-'Product Selections'!$G$13)</f>
        <v/>
      </c>
      <c r="H438" s="237">
        <f>IFERROR(VLOOKUP(C438,'Multi Unit Grid'!C:F,4,FALSE),"")</f>
        <v/>
      </c>
      <c r="I438" s="74">
        <f>IFERROR(VLOOKUP(C438,'Multi Unit Grid'!C:G,5,FALSE),"")</f>
        <v/>
      </c>
      <c r="K438" s="63">
        <f>IF(C438="","",IF($L$11="Management Services","",IF(H438&gt;0,"Yes",IF(L438="Yes","",IF(M438="Yes","","")))))</f>
        <v/>
      </c>
      <c r="L438" s="577" t="n"/>
      <c r="M438" s="577" t="n"/>
      <c r="N438" s="578" t="n"/>
      <c r="O438" s="578" t="n"/>
      <c r="P438" s="63" t="n"/>
      <c r="Q438" s="344" t="n"/>
      <c r="S438" s="579">
        <f>'Exhibit A'!V433</f>
        <v/>
      </c>
      <c r="U438" s="579">
        <f>IF(C439="","",IF(F439=1,"ADP Essential Payroll",IF(N439="Yes","ADP HR Pro",IF(M439="Yes","ADP Complete Payroll and HR Plus",IF(L439="Yes","ADP Enhanced Payroll",IF(K439="Yes","ADP Essential Payroll","ADP Essential Payroll"))))))</f>
        <v/>
      </c>
    </row>
    <row r="439" ht="14.45" customHeight="1">
      <c r="B439" s="249">
        <f>B438+1</f>
        <v/>
      </c>
      <c r="C439" s="250">
        <f>IF('Multi Unit Grid'!C436="","",'Multi Unit Grid'!C436)</f>
        <v/>
      </c>
      <c r="D439" s="251" t="n"/>
      <c r="E439" s="252">
        <f>IFERROR(VLOOKUP(C439,'Multi Unit Grid'!C:D,2,FALSE),"")</f>
        <v/>
      </c>
      <c r="F439" s="253">
        <f>IFERROR(VLOOKUP(C439,'Multi Unit Grid'!C:E,3,FALSE),"")</f>
        <v/>
      </c>
      <c r="G439" s="352">
        <f>'Exhibit A'!Z434*(1-'Product Selections'!$G$13)</f>
        <v/>
      </c>
      <c r="H439" s="317">
        <f>IFERROR(VLOOKUP(C439,'Multi Unit Grid'!C:F,4,FALSE),"")</f>
        <v/>
      </c>
      <c r="I439" s="255">
        <f>IFERROR(VLOOKUP(C439,'Multi Unit Grid'!C:G,5,FALSE),"")</f>
        <v/>
      </c>
      <c r="K439" s="256">
        <f>IF(C439="","",IF($L$11="Management Services","",IF(H439&gt;0,"Yes",IF(L439="Yes","",IF(M439="Yes","","")))))</f>
        <v/>
      </c>
      <c r="L439" s="580" t="n"/>
      <c r="M439" s="580" t="n"/>
      <c r="N439" s="581" t="n"/>
      <c r="O439" s="581" t="n"/>
      <c r="P439" s="256" t="n"/>
      <c r="Q439" s="345" t="n"/>
      <c r="S439" s="579">
        <f>'Exhibit A'!V434</f>
        <v/>
      </c>
      <c r="U439" s="576">
        <f>IF(C440="","",IF(F440=1,"ADP Essential Payroll",IF(N440="Yes","ADP HR Pro",IF(M440="Yes","ADP Complete Payroll and HR Plus",IF(L440="Yes","ADP Enhanced Payroll",IF(K440="Yes","ADP Essential Payroll","ADP Essential Payroll"))))))</f>
        <v/>
      </c>
    </row>
    <row r="440" ht="14.45" customHeight="1">
      <c r="B440" s="73">
        <f>B439+1</f>
        <v/>
      </c>
      <c r="C440" s="221">
        <f>IF('Multi Unit Grid'!C437="","",'Multi Unit Grid'!C437)</f>
        <v/>
      </c>
      <c r="D440" s="223" t="n"/>
      <c r="E440" s="222">
        <f>IFERROR(VLOOKUP(C440,'Multi Unit Grid'!C:D,2,FALSE),"")</f>
        <v/>
      </c>
      <c r="F440" s="75">
        <f>IFERROR(VLOOKUP(C440,'Multi Unit Grid'!C:E,3,FALSE),"")</f>
        <v/>
      </c>
      <c r="G440" s="353">
        <f>'Exhibit A'!Z435*(1-'Product Selections'!$G$13)</f>
        <v/>
      </c>
      <c r="H440" s="237">
        <f>IFERROR(VLOOKUP(C440,'Multi Unit Grid'!C:F,4,FALSE),"")</f>
        <v/>
      </c>
      <c r="I440" s="74">
        <f>IFERROR(VLOOKUP(C440,'Multi Unit Grid'!C:G,5,FALSE),"")</f>
        <v/>
      </c>
      <c r="K440" s="63">
        <f>IF(C440="","",IF($L$11="Management Services","",IF(H440&gt;0,"Yes",IF(L440="Yes","",IF(M440="Yes","","")))))</f>
        <v/>
      </c>
      <c r="L440" s="577" t="n"/>
      <c r="M440" s="577" t="n"/>
      <c r="N440" s="578" t="n"/>
      <c r="O440" s="578" t="n"/>
      <c r="P440" s="63" t="n"/>
      <c r="Q440" s="344" t="n"/>
      <c r="S440" s="579">
        <f>'Exhibit A'!V435</f>
        <v/>
      </c>
      <c r="U440" s="579">
        <f>IF(C441="","",IF(F441=1,"ADP Essential Payroll",IF(N441="Yes","ADP HR Pro",IF(M441="Yes","ADP Complete Payroll and HR Plus",IF(L441="Yes","ADP Enhanced Payroll",IF(K441="Yes","ADP Essential Payroll","ADP Essential Payroll"))))))</f>
        <v/>
      </c>
    </row>
    <row r="441" ht="14.45" customHeight="1">
      <c r="B441" s="249">
        <f>B440+1</f>
        <v/>
      </c>
      <c r="C441" s="250">
        <f>IF('Multi Unit Grid'!C438="","",'Multi Unit Grid'!C438)</f>
        <v/>
      </c>
      <c r="D441" s="251" t="n"/>
      <c r="E441" s="252">
        <f>IFERROR(VLOOKUP(C441,'Multi Unit Grid'!C:D,2,FALSE),"")</f>
        <v/>
      </c>
      <c r="F441" s="253">
        <f>IFERROR(VLOOKUP(C441,'Multi Unit Grid'!C:E,3,FALSE),"")</f>
        <v/>
      </c>
      <c r="G441" s="352">
        <f>'Exhibit A'!Z436*(1-'Product Selections'!$G$13)</f>
        <v/>
      </c>
      <c r="H441" s="317">
        <f>IFERROR(VLOOKUP(C441,'Multi Unit Grid'!C:F,4,FALSE),"")</f>
        <v/>
      </c>
      <c r="I441" s="255">
        <f>IFERROR(VLOOKUP(C441,'Multi Unit Grid'!C:G,5,FALSE),"")</f>
        <v/>
      </c>
      <c r="K441" s="256">
        <f>IF(C441="","",IF($L$11="Management Services","",IF(H441&gt;0,"Yes",IF(L441="Yes","",IF(M441="Yes","","")))))</f>
        <v/>
      </c>
      <c r="L441" s="580" t="n"/>
      <c r="M441" s="580" t="n"/>
      <c r="N441" s="581" t="n"/>
      <c r="O441" s="581" t="n"/>
      <c r="P441" s="256" t="n"/>
      <c r="Q441" s="345" t="n"/>
      <c r="S441" s="579">
        <f>'Exhibit A'!V436</f>
        <v/>
      </c>
      <c r="U441" s="576">
        <f>IF(C442="","",IF(F442=1,"ADP Essential Payroll",IF(N442="Yes","ADP HR Pro",IF(M442="Yes","ADP Complete Payroll and HR Plus",IF(L442="Yes","ADP Enhanced Payroll",IF(K442="Yes","ADP Essential Payroll","ADP Essential Payroll"))))))</f>
        <v/>
      </c>
    </row>
    <row r="442" ht="14.45" customHeight="1">
      <c r="B442" s="73">
        <f>B441+1</f>
        <v/>
      </c>
      <c r="C442" s="221">
        <f>IF('Multi Unit Grid'!C439="","",'Multi Unit Grid'!C439)</f>
        <v/>
      </c>
      <c r="D442" s="223" t="n"/>
      <c r="E442" s="222">
        <f>IFERROR(VLOOKUP(C442,'Multi Unit Grid'!C:D,2,FALSE),"")</f>
        <v/>
      </c>
      <c r="F442" s="75">
        <f>IFERROR(VLOOKUP(C442,'Multi Unit Grid'!C:E,3,FALSE),"")</f>
        <v/>
      </c>
      <c r="G442" s="353">
        <f>'Exhibit A'!Z437*(1-'Product Selections'!$G$13)</f>
        <v/>
      </c>
      <c r="H442" s="237">
        <f>IFERROR(VLOOKUP(C442,'Multi Unit Grid'!C:F,4,FALSE),"")</f>
        <v/>
      </c>
      <c r="I442" s="74">
        <f>IFERROR(VLOOKUP(C442,'Multi Unit Grid'!C:G,5,FALSE),"")</f>
        <v/>
      </c>
      <c r="K442" s="63">
        <f>IF(C442="","",IF($L$11="Management Services","",IF(H442&gt;0,"Yes",IF(L442="Yes","",IF(M442="Yes","","")))))</f>
        <v/>
      </c>
      <c r="L442" s="577" t="n"/>
      <c r="M442" s="577" t="n"/>
      <c r="N442" s="578" t="n"/>
      <c r="O442" s="578" t="n"/>
      <c r="P442" s="63" t="n"/>
      <c r="Q442" s="344" t="n"/>
      <c r="S442" s="579">
        <f>'Exhibit A'!V437</f>
        <v/>
      </c>
      <c r="U442" s="579">
        <f>IF(C443="","",IF(F443=1,"ADP Essential Payroll",IF(N443="Yes","ADP HR Pro",IF(M443="Yes","ADP Complete Payroll and HR Plus",IF(L443="Yes","ADP Enhanced Payroll",IF(K443="Yes","ADP Essential Payroll","ADP Essential Payroll"))))))</f>
        <v/>
      </c>
    </row>
    <row r="443" ht="14.45" customHeight="1">
      <c r="B443" s="249">
        <f>B442+1</f>
        <v/>
      </c>
      <c r="C443" s="250">
        <f>IF('Multi Unit Grid'!C440="","",'Multi Unit Grid'!C440)</f>
        <v/>
      </c>
      <c r="D443" s="251" t="n"/>
      <c r="E443" s="252">
        <f>IFERROR(VLOOKUP(C443,'Multi Unit Grid'!C:D,2,FALSE),"")</f>
        <v/>
      </c>
      <c r="F443" s="253">
        <f>IFERROR(VLOOKUP(C443,'Multi Unit Grid'!C:E,3,FALSE),"")</f>
        <v/>
      </c>
      <c r="G443" s="352">
        <f>'Exhibit A'!Z438*(1-'Product Selections'!$G$13)</f>
        <v/>
      </c>
      <c r="H443" s="317">
        <f>IFERROR(VLOOKUP(C443,'Multi Unit Grid'!C:F,4,FALSE),"")</f>
        <v/>
      </c>
      <c r="I443" s="255">
        <f>IFERROR(VLOOKUP(C443,'Multi Unit Grid'!C:G,5,FALSE),"")</f>
        <v/>
      </c>
      <c r="K443" s="256">
        <f>IF(C443="","",IF($L$11="Management Services","",IF(H443&gt;0,"Yes",IF(L443="Yes","",IF(M443="Yes","","")))))</f>
        <v/>
      </c>
      <c r="L443" s="580" t="n"/>
      <c r="M443" s="580" t="n"/>
      <c r="N443" s="581" t="n"/>
      <c r="O443" s="581" t="n"/>
      <c r="P443" s="256" t="n"/>
      <c r="Q443" s="345" t="n"/>
      <c r="S443" s="579">
        <f>'Exhibit A'!V438</f>
        <v/>
      </c>
      <c r="U443" s="576">
        <f>IF(C444="","",IF(F444=1,"ADP Essential Payroll",IF(N444="Yes","ADP HR Pro",IF(M444="Yes","ADP Complete Payroll and HR Plus",IF(L444="Yes","ADP Enhanced Payroll",IF(K444="Yes","ADP Essential Payroll","ADP Essential Payroll"))))))</f>
        <v/>
      </c>
    </row>
    <row r="444" ht="14.45" customHeight="1">
      <c r="B444" s="73">
        <f>B443+1</f>
        <v/>
      </c>
      <c r="C444" s="221">
        <f>IF('Multi Unit Grid'!C441="","",'Multi Unit Grid'!C441)</f>
        <v/>
      </c>
      <c r="D444" s="223" t="n"/>
      <c r="E444" s="222">
        <f>IFERROR(VLOOKUP(C444,'Multi Unit Grid'!C:D,2,FALSE),"")</f>
        <v/>
      </c>
      <c r="F444" s="75">
        <f>IFERROR(VLOOKUP(C444,'Multi Unit Grid'!C:E,3,FALSE),"")</f>
        <v/>
      </c>
      <c r="G444" s="353">
        <f>'Exhibit A'!Z439*(1-'Product Selections'!$G$13)</f>
        <v/>
      </c>
      <c r="H444" s="237">
        <f>IFERROR(VLOOKUP(C444,'Multi Unit Grid'!C:F,4,FALSE),"")</f>
        <v/>
      </c>
      <c r="I444" s="74">
        <f>IFERROR(VLOOKUP(C444,'Multi Unit Grid'!C:G,5,FALSE),"")</f>
        <v/>
      </c>
      <c r="K444" s="63">
        <f>IF(C444="","",IF($L$11="Management Services","",IF(H444&gt;0,"Yes",IF(L444="Yes","",IF(M444="Yes","","")))))</f>
        <v/>
      </c>
      <c r="L444" s="577" t="n"/>
      <c r="M444" s="577" t="n"/>
      <c r="N444" s="578" t="n"/>
      <c r="O444" s="578" t="n"/>
      <c r="P444" s="63" t="n"/>
      <c r="Q444" s="344" t="n"/>
      <c r="S444" s="579">
        <f>'Exhibit A'!V439</f>
        <v/>
      </c>
      <c r="U444" s="579">
        <f>IF(C445="","",IF(F445=1,"ADP Essential Payroll",IF(N445="Yes","ADP HR Pro",IF(M445="Yes","ADP Complete Payroll and HR Plus",IF(L445="Yes","ADP Enhanced Payroll",IF(K445="Yes","ADP Essential Payroll","ADP Essential Payroll"))))))</f>
        <v/>
      </c>
    </row>
    <row r="445" ht="14.45" customHeight="1">
      <c r="B445" s="249">
        <f>B444+1</f>
        <v/>
      </c>
      <c r="C445" s="250">
        <f>IF('Multi Unit Grid'!C442="","",'Multi Unit Grid'!C442)</f>
        <v/>
      </c>
      <c r="D445" s="251" t="n"/>
      <c r="E445" s="252">
        <f>IFERROR(VLOOKUP(C445,'Multi Unit Grid'!C:D,2,FALSE),"")</f>
        <v/>
      </c>
      <c r="F445" s="253">
        <f>IFERROR(VLOOKUP(C445,'Multi Unit Grid'!C:E,3,FALSE),"")</f>
        <v/>
      </c>
      <c r="G445" s="352">
        <f>'Exhibit A'!Z440*(1-'Product Selections'!$G$13)</f>
        <v/>
      </c>
      <c r="H445" s="317">
        <f>IFERROR(VLOOKUP(C445,'Multi Unit Grid'!C:F,4,FALSE),"")</f>
        <v/>
      </c>
      <c r="I445" s="255">
        <f>IFERROR(VLOOKUP(C445,'Multi Unit Grid'!C:G,5,FALSE),"")</f>
        <v/>
      </c>
      <c r="K445" s="256">
        <f>IF(C445="","",IF($L$11="Management Services","",IF(H445&gt;0,"Yes",IF(L445="Yes","",IF(M445="Yes","","")))))</f>
        <v/>
      </c>
      <c r="L445" s="580" t="n"/>
      <c r="M445" s="580" t="n"/>
      <c r="N445" s="581" t="n"/>
      <c r="O445" s="581" t="n"/>
      <c r="P445" s="256" t="n"/>
      <c r="Q445" s="345" t="n"/>
      <c r="S445" s="579">
        <f>'Exhibit A'!V440</f>
        <v/>
      </c>
      <c r="U445" s="576">
        <f>IF(C446="","",IF(F446=1,"ADP Essential Payroll",IF(N446="Yes","ADP HR Pro",IF(M446="Yes","ADP Complete Payroll and HR Plus",IF(L446="Yes","ADP Enhanced Payroll",IF(K446="Yes","ADP Essential Payroll","ADP Essential Payroll"))))))</f>
        <v/>
      </c>
    </row>
    <row r="446" ht="14.45" customHeight="1">
      <c r="B446" s="73">
        <f>B445+1</f>
        <v/>
      </c>
      <c r="C446" s="221">
        <f>IF('Multi Unit Grid'!C443="","",'Multi Unit Grid'!C443)</f>
        <v/>
      </c>
      <c r="D446" s="223" t="n"/>
      <c r="E446" s="222">
        <f>IFERROR(VLOOKUP(C446,'Multi Unit Grid'!C:D,2,FALSE),"")</f>
        <v/>
      </c>
      <c r="F446" s="75">
        <f>IFERROR(VLOOKUP(C446,'Multi Unit Grid'!C:E,3,FALSE),"")</f>
        <v/>
      </c>
      <c r="G446" s="353">
        <f>'Exhibit A'!Z441*(1-'Product Selections'!$G$13)</f>
        <v/>
      </c>
      <c r="H446" s="237">
        <f>IFERROR(VLOOKUP(C446,'Multi Unit Grid'!C:F,4,FALSE),"")</f>
        <v/>
      </c>
      <c r="I446" s="74">
        <f>IFERROR(VLOOKUP(C446,'Multi Unit Grid'!C:G,5,FALSE),"")</f>
        <v/>
      </c>
      <c r="K446" s="63">
        <f>IF(C446="","",IF($L$11="Management Services","",IF(H446&gt;0,"Yes",IF(L446="Yes","",IF(M446="Yes","","")))))</f>
        <v/>
      </c>
      <c r="L446" s="577" t="n"/>
      <c r="M446" s="577" t="n"/>
      <c r="N446" s="578" t="n"/>
      <c r="O446" s="578" t="n"/>
      <c r="P446" s="63" t="n"/>
      <c r="Q446" s="344" t="n"/>
      <c r="S446" s="579">
        <f>'Exhibit A'!V441</f>
        <v/>
      </c>
      <c r="U446" s="579">
        <f>IF(C447="","",IF(F447=1,"ADP Essential Payroll",IF(N447="Yes","ADP HR Pro",IF(M447="Yes","ADP Complete Payroll and HR Plus",IF(L447="Yes","ADP Enhanced Payroll",IF(K447="Yes","ADP Essential Payroll","ADP Essential Payroll"))))))</f>
        <v/>
      </c>
    </row>
    <row r="447" ht="14.45" customHeight="1">
      <c r="B447" s="249">
        <f>B446+1</f>
        <v/>
      </c>
      <c r="C447" s="250">
        <f>IF('Multi Unit Grid'!C444="","",'Multi Unit Grid'!C444)</f>
        <v/>
      </c>
      <c r="D447" s="251" t="n"/>
      <c r="E447" s="252">
        <f>IFERROR(VLOOKUP(C447,'Multi Unit Grid'!C:D,2,FALSE),"")</f>
        <v/>
      </c>
      <c r="F447" s="253">
        <f>IFERROR(VLOOKUP(C447,'Multi Unit Grid'!C:E,3,FALSE),"")</f>
        <v/>
      </c>
      <c r="G447" s="352">
        <f>'Exhibit A'!Z442*(1-'Product Selections'!$G$13)</f>
        <v/>
      </c>
      <c r="H447" s="317">
        <f>IFERROR(VLOOKUP(C447,'Multi Unit Grid'!C:F,4,FALSE),"")</f>
        <v/>
      </c>
      <c r="I447" s="255">
        <f>IFERROR(VLOOKUP(C447,'Multi Unit Grid'!C:G,5,FALSE),"")</f>
        <v/>
      </c>
      <c r="K447" s="256">
        <f>IF(C447="","",IF($L$11="Management Services","",IF(H447&gt;0,"Yes",IF(L447="Yes","",IF(M447="Yes","","")))))</f>
        <v/>
      </c>
      <c r="L447" s="580" t="n"/>
      <c r="M447" s="580" t="n"/>
      <c r="N447" s="581" t="n"/>
      <c r="O447" s="581" t="n"/>
      <c r="P447" s="256" t="n"/>
      <c r="Q447" s="345" t="n"/>
      <c r="S447" s="579">
        <f>'Exhibit A'!V442</f>
        <v/>
      </c>
      <c r="U447" s="576">
        <f>IF(C448="","",IF(F448=1,"ADP Essential Payroll",IF(N448="Yes","ADP HR Pro",IF(M448="Yes","ADP Complete Payroll and HR Plus",IF(L448="Yes","ADP Enhanced Payroll",IF(K448="Yes","ADP Essential Payroll","ADP Essential Payroll"))))))</f>
        <v/>
      </c>
    </row>
    <row r="448" ht="14.45" customHeight="1">
      <c r="B448" s="73">
        <f>B447+1</f>
        <v/>
      </c>
      <c r="C448" s="221">
        <f>IF('Multi Unit Grid'!C445="","",'Multi Unit Grid'!C445)</f>
        <v/>
      </c>
      <c r="D448" s="223" t="n"/>
      <c r="E448" s="222">
        <f>IFERROR(VLOOKUP(C448,'Multi Unit Grid'!C:D,2,FALSE),"")</f>
        <v/>
      </c>
      <c r="F448" s="75">
        <f>IFERROR(VLOOKUP(C448,'Multi Unit Grid'!C:E,3,FALSE),"")</f>
        <v/>
      </c>
      <c r="G448" s="353">
        <f>'Exhibit A'!Z443*(1-'Product Selections'!$G$13)</f>
        <v/>
      </c>
      <c r="H448" s="237">
        <f>IFERROR(VLOOKUP(C448,'Multi Unit Grid'!C:F,4,FALSE),"")</f>
        <v/>
      </c>
      <c r="I448" s="74">
        <f>IFERROR(VLOOKUP(C448,'Multi Unit Grid'!C:G,5,FALSE),"")</f>
        <v/>
      </c>
      <c r="K448" s="63">
        <f>IF(C448="","",IF($L$11="Management Services","",IF(H448&gt;0,"Yes",IF(L448="Yes","",IF(M448="Yes","","")))))</f>
        <v/>
      </c>
      <c r="L448" s="577" t="n"/>
      <c r="M448" s="577" t="n"/>
      <c r="N448" s="578" t="n"/>
      <c r="O448" s="578" t="n"/>
      <c r="P448" s="63" t="n"/>
      <c r="Q448" s="344" t="n"/>
      <c r="S448" s="579">
        <f>'Exhibit A'!V443</f>
        <v/>
      </c>
      <c r="U448" s="579">
        <f>IF(C449="","",IF(F449=1,"ADP Essential Payroll",IF(N449="Yes","ADP HR Pro",IF(M449="Yes","ADP Complete Payroll and HR Plus",IF(L449="Yes","ADP Enhanced Payroll",IF(K449="Yes","ADP Essential Payroll","ADP Essential Payroll"))))))</f>
        <v/>
      </c>
    </row>
    <row r="449" ht="14.45" customHeight="1">
      <c r="B449" s="249">
        <f>B448+1</f>
        <v/>
      </c>
      <c r="C449" s="250">
        <f>IF('Multi Unit Grid'!C446="","",'Multi Unit Grid'!C446)</f>
        <v/>
      </c>
      <c r="D449" s="251" t="n"/>
      <c r="E449" s="252">
        <f>IFERROR(VLOOKUP(C449,'Multi Unit Grid'!C:D,2,FALSE),"")</f>
        <v/>
      </c>
      <c r="F449" s="253">
        <f>IFERROR(VLOOKUP(C449,'Multi Unit Grid'!C:E,3,FALSE),"")</f>
        <v/>
      </c>
      <c r="G449" s="352">
        <f>'Exhibit A'!Z444*(1-'Product Selections'!$G$13)</f>
        <v/>
      </c>
      <c r="H449" s="317">
        <f>IFERROR(VLOOKUP(C449,'Multi Unit Grid'!C:F,4,FALSE),"")</f>
        <v/>
      </c>
      <c r="I449" s="255">
        <f>IFERROR(VLOOKUP(C449,'Multi Unit Grid'!C:G,5,FALSE),"")</f>
        <v/>
      </c>
      <c r="K449" s="256">
        <f>IF(C449="","",IF($L$11="Management Services","",IF(H449&gt;0,"Yes",IF(L449="Yes","",IF(M449="Yes","","")))))</f>
        <v/>
      </c>
      <c r="L449" s="580" t="n"/>
      <c r="M449" s="580" t="n"/>
      <c r="N449" s="581" t="n"/>
      <c r="O449" s="581" t="n"/>
      <c r="P449" s="256" t="n"/>
      <c r="Q449" s="345" t="n"/>
      <c r="S449" s="579">
        <f>'Exhibit A'!V444</f>
        <v/>
      </c>
      <c r="U449" s="576">
        <f>IF(C450="","",IF(F450=1,"ADP Essential Payroll",IF(N450="Yes","ADP HR Pro",IF(M450="Yes","ADP Complete Payroll and HR Plus",IF(L450="Yes","ADP Enhanced Payroll",IF(K450="Yes","ADP Essential Payroll","ADP Essential Payroll"))))))</f>
        <v/>
      </c>
    </row>
    <row r="450" ht="14.45" customHeight="1">
      <c r="B450" s="73">
        <f>B449+1</f>
        <v/>
      </c>
      <c r="C450" s="221">
        <f>IF('Multi Unit Grid'!C447="","",'Multi Unit Grid'!C447)</f>
        <v/>
      </c>
      <c r="D450" s="223" t="n"/>
      <c r="E450" s="222">
        <f>IFERROR(VLOOKUP(C450,'Multi Unit Grid'!C:D,2,FALSE),"")</f>
        <v/>
      </c>
      <c r="F450" s="75">
        <f>IFERROR(VLOOKUP(C450,'Multi Unit Grid'!C:E,3,FALSE),"")</f>
        <v/>
      </c>
      <c r="G450" s="353">
        <f>'Exhibit A'!Z445*(1-'Product Selections'!$G$13)</f>
        <v/>
      </c>
      <c r="H450" s="237">
        <f>IFERROR(VLOOKUP(C450,'Multi Unit Grid'!C:F,4,FALSE),"")</f>
        <v/>
      </c>
      <c r="I450" s="74">
        <f>IFERROR(VLOOKUP(C450,'Multi Unit Grid'!C:G,5,FALSE),"")</f>
        <v/>
      </c>
      <c r="K450" s="63">
        <f>IF(C450="","",IF($L$11="Management Services","",IF(H450&gt;0,"Yes",IF(L450="Yes","",IF(M450="Yes","","")))))</f>
        <v/>
      </c>
      <c r="L450" s="577" t="n"/>
      <c r="M450" s="577" t="n"/>
      <c r="N450" s="578" t="n"/>
      <c r="O450" s="578" t="n"/>
      <c r="P450" s="63" t="n"/>
      <c r="Q450" s="344" t="n"/>
      <c r="S450" s="579">
        <f>'Exhibit A'!V445</f>
        <v/>
      </c>
      <c r="U450" s="579">
        <f>IF(C451="","",IF(F451=1,"ADP Essential Payroll",IF(N451="Yes","ADP HR Pro",IF(M451="Yes","ADP Complete Payroll and HR Plus",IF(L451="Yes","ADP Enhanced Payroll",IF(K451="Yes","ADP Essential Payroll","ADP Essential Payroll"))))))</f>
        <v/>
      </c>
    </row>
    <row r="451" ht="14.45" customHeight="1">
      <c r="B451" s="249">
        <f>B450+1</f>
        <v/>
      </c>
      <c r="C451" s="250">
        <f>IF('Multi Unit Grid'!C448="","",'Multi Unit Grid'!C448)</f>
        <v/>
      </c>
      <c r="D451" s="251" t="n"/>
      <c r="E451" s="252">
        <f>IFERROR(VLOOKUP(C451,'Multi Unit Grid'!C:D,2,FALSE),"")</f>
        <v/>
      </c>
      <c r="F451" s="253">
        <f>IFERROR(VLOOKUP(C451,'Multi Unit Grid'!C:E,3,FALSE),"")</f>
        <v/>
      </c>
      <c r="G451" s="352">
        <f>'Exhibit A'!Z446*(1-'Product Selections'!$G$13)</f>
        <v/>
      </c>
      <c r="H451" s="317">
        <f>IFERROR(VLOOKUP(C451,'Multi Unit Grid'!C:F,4,FALSE),"")</f>
        <v/>
      </c>
      <c r="I451" s="255">
        <f>IFERROR(VLOOKUP(C451,'Multi Unit Grid'!C:G,5,FALSE),"")</f>
        <v/>
      </c>
      <c r="K451" s="256">
        <f>IF(C451="","",IF($L$11="Management Services","",IF(H451&gt;0,"Yes",IF(L451="Yes","",IF(M451="Yes","","")))))</f>
        <v/>
      </c>
      <c r="L451" s="580" t="n"/>
      <c r="M451" s="580" t="n"/>
      <c r="N451" s="581" t="n"/>
      <c r="O451" s="581" t="n"/>
      <c r="P451" s="256" t="n"/>
      <c r="Q451" s="345" t="n"/>
      <c r="S451" s="579">
        <f>'Exhibit A'!V446</f>
        <v/>
      </c>
      <c r="U451" s="576">
        <f>IF(C452="","",IF(F452=1,"ADP Essential Payroll",IF(N452="Yes","ADP HR Pro",IF(M452="Yes","ADP Complete Payroll and HR Plus",IF(L452="Yes","ADP Enhanced Payroll",IF(K452="Yes","ADP Essential Payroll","ADP Essential Payroll"))))))</f>
        <v/>
      </c>
    </row>
    <row r="452" ht="14.45" customHeight="1">
      <c r="B452" s="73">
        <f>B451+1</f>
        <v/>
      </c>
      <c r="C452" s="221">
        <f>IF('Multi Unit Grid'!C449="","",'Multi Unit Grid'!C449)</f>
        <v/>
      </c>
      <c r="D452" s="223" t="n"/>
      <c r="E452" s="222">
        <f>IFERROR(VLOOKUP(C452,'Multi Unit Grid'!C:D,2,FALSE),"")</f>
        <v/>
      </c>
      <c r="F452" s="75">
        <f>IFERROR(VLOOKUP(C452,'Multi Unit Grid'!C:E,3,FALSE),"")</f>
        <v/>
      </c>
      <c r="G452" s="353">
        <f>'Exhibit A'!Z447*(1-'Product Selections'!$G$13)</f>
        <v/>
      </c>
      <c r="H452" s="237">
        <f>IFERROR(VLOOKUP(C452,'Multi Unit Grid'!C:F,4,FALSE),"")</f>
        <v/>
      </c>
      <c r="I452" s="74">
        <f>IFERROR(VLOOKUP(C452,'Multi Unit Grid'!C:G,5,FALSE),"")</f>
        <v/>
      </c>
      <c r="K452" s="63">
        <f>IF(C452="","",IF($L$11="Management Services","",IF(H452&gt;0,"Yes",IF(L452="Yes","",IF(M452="Yes","","")))))</f>
        <v/>
      </c>
      <c r="L452" s="577" t="n"/>
      <c r="M452" s="577" t="n"/>
      <c r="N452" s="578" t="n"/>
      <c r="O452" s="578" t="n"/>
      <c r="P452" s="63" t="n"/>
      <c r="Q452" s="344" t="n"/>
      <c r="S452" s="579">
        <f>'Exhibit A'!V447</f>
        <v/>
      </c>
      <c r="U452" s="579">
        <f>IF(C453="","",IF(F453=1,"ADP Essential Payroll",IF(N453="Yes","ADP HR Pro",IF(M453="Yes","ADP Complete Payroll and HR Plus",IF(L453="Yes","ADP Enhanced Payroll",IF(K453="Yes","ADP Essential Payroll","ADP Essential Payroll"))))))</f>
        <v/>
      </c>
    </row>
    <row r="453" ht="14.45" customHeight="1">
      <c r="B453" s="249">
        <f>B452+1</f>
        <v/>
      </c>
      <c r="C453" s="250">
        <f>IF('Multi Unit Grid'!C450="","",'Multi Unit Grid'!C450)</f>
        <v/>
      </c>
      <c r="D453" s="251" t="n"/>
      <c r="E453" s="252">
        <f>IFERROR(VLOOKUP(C453,'Multi Unit Grid'!C:D,2,FALSE),"")</f>
        <v/>
      </c>
      <c r="F453" s="253">
        <f>IFERROR(VLOOKUP(C453,'Multi Unit Grid'!C:E,3,FALSE),"")</f>
        <v/>
      </c>
      <c r="G453" s="352">
        <f>'Exhibit A'!Z448*(1-'Product Selections'!$G$13)</f>
        <v/>
      </c>
      <c r="H453" s="317">
        <f>IFERROR(VLOOKUP(C453,'Multi Unit Grid'!C:F,4,FALSE),"")</f>
        <v/>
      </c>
      <c r="I453" s="255">
        <f>IFERROR(VLOOKUP(C453,'Multi Unit Grid'!C:G,5,FALSE),"")</f>
        <v/>
      </c>
      <c r="K453" s="256">
        <f>IF(C453="","",IF($L$11="Management Services","",IF(H453&gt;0,"Yes",IF(L453="Yes","",IF(M453="Yes","","")))))</f>
        <v/>
      </c>
      <c r="L453" s="580" t="n"/>
      <c r="M453" s="580" t="n"/>
      <c r="N453" s="581" t="n"/>
      <c r="O453" s="581" t="n"/>
      <c r="P453" s="256" t="n"/>
      <c r="Q453" s="345" t="n"/>
      <c r="S453" s="579">
        <f>'Exhibit A'!V448</f>
        <v/>
      </c>
      <c r="U453" s="576">
        <f>IF(C454="","",IF(F454=1,"ADP Essential Payroll",IF(N454="Yes","ADP HR Pro",IF(M454="Yes","ADP Complete Payroll and HR Plus",IF(L454="Yes","ADP Enhanced Payroll",IF(K454="Yes","ADP Essential Payroll","ADP Essential Payroll"))))))</f>
        <v/>
      </c>
    </row>
    <row r="454" ht="14.45" customHeight="1">
      <c r="B454" s="73">
        <f>B453+1</f>
        <v/>
      </c>
      <c r="C454" s="221">
        <f>IF('Multi Unit Grid'!C451="","",'Multi Unit Grid'!C451)</f>
        <v/>
      </c>
      <c r="D454" s="223" t="n"/>
      <c r="E454" s="222">
        <f>IFERROR(VLOOKUP(C454,'Multi Unit Grid'!C:D,2,FALSE),"")</f>
        <v/>
      </c>
      <c r="F454" s="75">
        <f>IFERROR(VLOOKUP(C454,'Multi Unit Grid'!C:E,3,FALSE),"")</f>
        <v/>
      </c>
      <c r="G454" s="353">
        <f>'Exhibit A'!Z449*(1-'Product Selections'!$G$13)</f>
        <v/>
      </c>
      <c r="H454" s="237">
        <f>IFERROR(VLOOKUP(C454,'Multi Unit Grid'!C:F,4,FALSE),"")</f>
        <v/>
      </c>
      <c r="I454" s="74">
        <f>IFERROR(VLOOKUP(C454,'Multi Unit Grid'!C:G,5,FALSE),"")</f>
        <v/>
      </c>
      <c r="K454" s="63">
        <f>IF(C454="","",IF($L$11="Management Services","",IF(H454&gt;0,"Yes",IF(L454="Yes","",IF(M454="Yes","","")))))</f>
        <v/>
      </c>
      <c r="L454" s="577" t="n"/>
      <c r="M454" s="577" t="n"/>
      <c r="N454" s="578" t="n"/>
      <c r="O454" s="578" t="n"/>
      <c r="P454" s="63" t="n"/>
      <c r="Q454" s="344" t="n"/>
      <c r="S454" s="579">
        <f>'Exhibit A'!V449</f>
        <v/>
      </c>
      <c r="U454" s="579">
        <f>IF(C455="","",IF(F455=1,"ADP Essential Payroll",IF(N455="Yes","ADP HR Pro",IF(M455="Yes","ADP Complete Payroll and HR Plus",IF(L455="Yes","ADP Enhanced Payroll",IF(K455="Yes","ADP Essential Payroll","ADP Essential Payroll"))))))</f>
        <v/>
      </c>
    </row>
    <row r="455" ht="14.45" customHeight="1">
      <c r="B455" s="249">
        <f>B454+1</f>
        <v/>
      </c>
      <c r="C455" s="250">
        <f>IF('Multi Unit Grid'!C452="","",'Multi Unit Grid'!C452)</f>
        <v/>
      </c>
      <c r="D455" s="251" t="n"/>
      <c r="E455" s="252">
        <f>IFERROR(VLOOKUP(C455,'Multi Unit Grid'!C:D,2,FALSE),"")</f>
        <v/>
      </c>
      <c r="F455" s="253">
        <f>IFERROR(VLOOKUP(C455,'Multi Unit Grid'!C:E,3,FALSE),"")</f>
        <v/>
      </c>
      <c r="G455" s="352">
        <f>'Exhibit A'!Z450*(1-'Product Selections'!$G$13)</f>
        <v/>
      </c>
      <c r="H455" s="317">
        <f>IFERROR(VLOOKUP(C455,'Multi Unit Grid'!C:F,4,FALSE),"")</f>
        <v/>
      </c>
      <c r="I455" s="255">
        <f>IFERROR(VLOOKUP(C455,'Multi Unit Grid'!C:G,5,FALSE),"")</f>
        <v/>
      </c>
      <c r="K455" s="256">
        <f>IF(C455="","",IF($L$11="Management Services","",IF(H455&gt;0,"Yes",IF(L455="Yes","",IF(M455="Yes","","")))))</f>
        <v/>
      </c>
      <c r="L455" s="580" t="n"/>
      <c r="M455" s="580" t="n"/>
      <c r="N455" s="581" t="n"/>
      <c r="O455" s="581" t="n"/>
      <c r="P455" s="256" t="n"/>
      <c r="Q455" s="345" t="n"/>
      <c r="S455" s="579">
        <f>'Exhibit A'!V450</f>
        <v/>
      </c>
      <c r="U455" s="576">
        <f>IF(C456="","",IF(F456=1,"ADP Essential Payroll",IF(N456="Yes","ADP HR Pro",IF(M456="Yes","ADP Complete Payroll and HR Plus",IF(L456="Yes","ADP Enhanced Payroll",IF(K456="Yes","ADP Essential Payroll","ADP Essential Payroll"))))))</f>
        <v/>
      </c>
    </row>
    <row r="456" ht="14.45" customHeight="1">
      <c r="B456" s="73">
        <f>B455+1</f>
        <v/>
      </c>
      <c r="C456" s="221">
        <f>IF('Multi Unit Grid'!C453="","",'Multi Unit Grid'!C453)</f>
        <v/>
      </c>
      <c r="D456" s="223" t="n"/>
      <c r="E456" s="222">
        <f>IFERROR(VLOOKUP(C456,'Multi Unit Grid'!C:D,2,FALSE),"")</f>
        <v/>
      </c>
      <c r="F456" s="75">
        <f>IFERROR(VLOOKUP(C456,'Multi Unit Grid'!C:E,3,FALSE),"")</f>
        <v/>
      </c>
      <c r="G456" s="353">
        <f>'Exhibit A'!Z451*(1-'Product Selections'!$G$13)</f>
        <v/>
      </c>
      <c r="H456" s="237">
        <f>IFERROR(VLOOKUP(C456,'Multi Unit Grid'!C:F,4,FALSE),"")</f>
        <v/>
      </c>
      <c r="I456" s="74">
        <f>IFERROR(VLOOKUP(C456,'Multi Unit Grid'!C:G,5,FALSE),"")</f>
        <v/>
      </c>
      <c r="K456" s="63">
        <f>IF(C456="","",IF($L$11="Management Services","",IF(H456&gt;0,"Yes",IF(L456="Yes","",IF(M456="Yes","","")))))</f>
        <v/>
      </c>
      <c r="L456" s="577" t="n"/>
      <c r="M456" s="577" t="n"/>
      <c r="N456" s="578" t="n"/>
      <c r="O456" s="578" t="n"/>
      <c r="P456" s="63" t="n"/>
      <c r="Q456" s="344" t="n"/>
      <c r="S456" s="579">
        <f>'Exhibit A'!V451</f>
        <v/>
      </c>
      <c r="U456" s="579">
        <f>IF(C457="","",IF(F457=1,"ADP Essential Payroll",IF(N457="Yes","ADP HR Pro",IF(M457="Yes","ADP Complete Payroll and HR Plus",IF(L457="Yes","ADP Enhanced Payroll",IF(K457="Yes","ADP Essential Payroll","ADP Essential Payroll"))))))</f>
        <v/>
      </c>
    </row>
    <row r="457" ht="14.45" customHeight="1">
      <c r="B457" s="249">
        <f>B456+1</f>
        <v/>
      </c>
      <c r="C457" s="250">
        <f>IF('Multi Unit Grid'!C454="","",'Multi Unit Grid'!C454)</f>
        <v/>
      </c>
      <c r="D457" s="251" t="n"/>
      <c r="E457" s="252">
        <f>IFERROR(VLOOKUP(C457,'Multi Unit Grid'!C:D,2,FALSE),"")</f>
        <v/>
      </c>
      <c r="F457" s="253">
        <f>IFERROR(VLOOKUP(C457,'Multi Unit Grid'!C:E,3,FALSE),"")</f>
        <v/>
      </c>
      <c r="G457" s="352">
        <f>'Exhibit A'!Z452*(1-'Product Selections'!$G$13)</f>
        <v/>
      </c>
      <c r="H457" s="317">
        <f>IFERROR(VLOOKUP(C457,'Multi Unit Grid'!C:F,4,FALSE),"")</f>
        <v/>
      </c>
      <c r="I457" s="255">
        <f>IFERROR(VLOOKUP(C457,'Multi Unit Grid'!C:G,5,FALSE),"")</f>
        <v/>
      </c>
      <c r="K457" s="256">
        <f>IF(C457="","",IF($L$11="Management Services","",IF(H457&gt;0,"Yes",IF(L457="Yes","",IF(M457="Yes","","")))))</f>
        <v/>
      </c>
      <c r="L457" s="580" t="n"/>
      <c r="M457" s="580" t="n"/>
      <c r="N457" s="581" t="n"/>
      <c r="O457" s="581" t="n"/>
      <c r="P457" s="256" t="n"/>
      <c r="Q457" s="345" t="n"/>
      <c r="S457" s="579">
        <f>'Exhibit A'!V452</f>
        <v/>
      </c>
      <c r="U457" s="576">
        <f>IF(C458="","",IF(F458=1,"ADP Essential Payroll",IF(N458="Yes","ADP HR Pro",IF(M458="Yes","ADP Complete Payroll and HR Plus",IF(L458="Yes","ADP Enhanced Payroll",IF(K458="Yes","ADP Essential Payroll","ADP Essential Payroll"))))))</f>
        <v/>
      </c>
    </row>
    <row r="458" ht="14.45" customHeight="1">
      <c r="B458" s="73">
        <f>B457+1</f>
        <v/>
      </c>
      <c r="C458" s="221">
        <f>IF('Multi Unit Grid'!C455="","",'Multi Unit Grid'!C455)</f>
        <v/>
      </c>
      <c r="D458" s="223" t="n"/>
      <c r="E458" s="222">
        <f>IFERROR(VLOOKUP(C458,'Multi Unit Grid'!C:D,2,FALSE),"")</f>
        <v/>
      </c>
      <c r="F458" s="75">
        <f>IFERROR(VLOOKUP(C458,'Multi Unit Grid'!C:E,3,FALSE),"")</f>
        <v/>
      </c>
      <c r="G458" s="353">
        <f>'Exhibit A'!Z453*(1-'Product Selections'!$G$13)</f>
        <v/>
      </c>
      <c r="H458" s="237">
        <f>IFERROR(VLOOKUP(C458,'Multi Unit Grid'!C:F,4,FALSE),"")</f>
        <v/>
      </c>
      <c r="I458" s="74">
        <f>IFERROR(VLOOKUP(C458,'Multi Unit Grid'!C:G,5,FALSE),"")</f>
        <v/>
      </c>
      <c r="K458" s="63">
        <f>IF(C458="","",IF($L$11="Management Services","",IF(H458&gt;0,"Yes",IF(L458="Yes","",IF(M458="Yes","","")))))</f>
        <v/>
      </c>
      <c r="L458" s="577" t="n"/>
      <c r="M458" s="577" t="n"/>
      <c r="N458" s="578" t="n"/>
      <c r="O458" s="578" t="n"/>
      <c r="P458" s="63" t="n"/>
      <c r="Q458" s="344" t="n"/>
      <c r="S458" s="579">
        <f>'Exhibit A'!V453</f>
        <v/>
      </c>
      <c r="U458" s="579">
        <f>IF(C459="","",IF(F459=1,"ADP Essential Payroll",IF(N459="Yes","ADP HR Pro",IF(M459="Yes","ADP Complete Payroll and HR Plus",IF(L459="Yes","ADP Enhanced Payroll",IF(K459="Yes","ADP Essential Payroll","ADP Essential Payroll"))))))</f>
        <v/>
      </c>
    </row>
    <row r="459" ht="14.45" customHeight="1">
      <c r="B459" s="249">
        <f>B458+1</f>
        <v/>
      </c>
      <c r="C459" s="250">
        <f>IF('Multi Unit Grid'!C456="","",'Multi Unit Grid'!C456)</f>
        <v/>
      </c>
      <c r="D459" s="251" t="n"/>
      <c r="E459" s="252">
        <f>IFERROR(VLOOKUP(C459,'Multi Unit Grid'!C:D,2,FALSE),"")</f>
        <v/>
      </c>
      <c r="F459" s="253">
        <f>IFERROR(VLOOKUP(C459,'Multi Unit Grid'!C:E,3,FALSE),"")</f>
        <v/>
      </c>
      <c r="G459" s="352">
        <f>'Exhibit A'!Z454*(1-'Product Selections'!$G$13)</f>
        <v/>
      </c>
      <c r="H459" s="317">
        <f>IFERROR(VLOOKUP(C459,'Multi Unit Grid'!C:F,4,FALSE),"")</f>
        <v/>
      </c>
      <c r="I459" s="255">
        <f>IFERROR(VLOOKUP(C459,'Multi Unit Grid'!C:G,5,FALSE),"")</f>
        <v/>
      </c>
      <c r="K459" s="256">
        <f>IF(C459="","",IF($L$11="Management Services","",IF(H459&gt;0,"Yes",IF(L459="Yes","",IF(M459="Yes","","")))))</f>
        <v/>
      </c>
      <c r="L459" s="580" t="n"/>
      <c r="M459" s="580" t="n"/>
      <c r="N459" s="581" t="n"/>
      <c r="O459" s="581" t="n"/>
      <c r="P459" s="256" t="n"/>
      <c r="Q459" s="345" t="n"/>
      <c r="S459" s="579">
        <f>'Exhibit A'!V454</f>
        <v/>
      </c>
      <c r="U459" s="576">
        <f>IF(C460="","",IF(F460=1,"ADP Essential Payroll",IF(N460="Yes","ADP HR Pro",IF(M460="Yes","ADP Complete Payroll and HR Plus",IF(L460="Yes","ADP Enhanced Payroll",IF(K460="Yes","ADP Essential Payroll","ADP Essential Payroll"))))))</f>
        <v/>
      </c>
    </row>
    <row r="460" ht="14.45" customHeight="1">
      <c r="B460" s="73">
        <f>B459+1</f>
        <v/>
      </c>
      <c r="C460" s="221">
        <f>IF('Multi Unit Grid'!C457="","",'Multi Unit Grid'!C457)</f>
        <v/>
      </c>
      <c r="D460" s="223" t="n"/>
      <c r="E460" s="222">
        <f>IFERROR(VLOOKUP(C460,'Multi Unit Grid'!C:D,2,FALSE),"")</f>
        <v/>
      </c>
      <c r="F460" s="75">
        <f>IFERROR(VLOOKUP(C460,'Multi Unit Grid'!C:E,3,FALSE),"")</f>
        <v/>
      </c>
      <c r="G460" s="353">
        <f>'Exhibit A'!Z455*(1-'Product Selections'!$G$13)</f>
        <v/>
      </c>
      <c r="H460" s="237">
        <f>IFERROR(VLOOKUP(C460,'Multi Unit Grid'!C:F,4,FALSE),"")</f>
        <v/>
      </c>
      <c r="I460" s="74">
        <f>IFERROR(VLOOKUP(C460,'Multi Unit Grid'!C:G,5,FALSE),"")</f>
        <v/>
      </c>
      <c r="K460" s="63">
        <f>IF(C460="","",IF($L$11="Management Services","",IF(H460&gt;0,"Yes",IF(L460="Yes","",IF(M460="Yes","","")))))</f>
        <v/>
      </c>
      <c r="L460" s="577" t="n"/>
      <c r="M460" s="577" t="n"/>
      <c r="N460" s="578" t="n"/>
      <c r="O460" s="578" t="n"/>
      <c r="P460" s="63" t="n"/>
      <c r="Q460" s="344" t="n"/>
      <c r="S460" s="579">
        <f>'Exhibit A'!V455</f>
        <v/>
      </c>
      <c r="U460" s="579">
        <f>IF(C461="","",IF(F461=1,"ADP Essential Payroll",IF(N461="Yes","ADP HR Pro",IF(M461="Yes","ADP Complete Payroll and HR Plus",IF(L461="Yes","ADP Enhanced Payroll",IF(K461="Yes","ADP Essential Payroll","ADP Essential Payroll"))))))</f>
        <v/>
      </c>
    </row>
    <row r="461" ht="14.45" customHeight="1">
      <c r="B461" s="249">
        <f>B460+1</f>
        <v/>
      </c>
      <c r="C461" s="250">
        <f>IF('Multi Unit Grid'!C458="","",'Multi Unit Grid'!C458)</f>
        <v/>
      </c>
      <c r="D461" s="251" t="n"/>
      <c r="E461" s="252">
        <f>IFERROR(VLOOKUP(C461,'Multi Unit Grid'!C:D,2,FALSE),"")</f>
        <v/>
      </c>
      <c r="F461" s="253">
        <f>IFERROR(VLOOKUP(C461,'Multi Unit Grid'!C:E,3,FALSE),"")</f>
        <v/>
      </c>
      <c r="G461" s="352">
        <f>'Exhibit A'!Z456*(1-'Product Selections'!$G$13)</f>
        <v/>
      </c>
      <c r="H461" s="317">
        <f>IFERROR(VLOOKUP(C461,'Multi Unit Grid'!C:F,4,FALSE),"")</f>
        <v/>
      </c>
      <c r="I461" s="255">
        <f>IFERROR(VLOOKUP(C461,'Multi Unit Grid'!C:G,5,FALSE),"")</f>
        <v/>
      </c>
      <c r="K461" s="256">
        <f>IF(C461="","",IF($L$11="Management Services","",IF(H461&gt;0,"Yes",IF(L461="Yes","",IF(M461="Yes","","")))))</f>
        <v/>
      </c>
      <c r="L461" s="580" t="n"/>
      <c r="M461" s="580" t="n"/>
      <c r="N461" s="581" t="n"/>
      <c r="O461" s="581" t="n"/>
      <c r="P461" s="256" t="n"/>
      <c r="Q461" s="345" t="n"/>
      <c r="S461" s="579">
        <f>'Exhibit A'!V456</f>
        <v/>
      </c>
      <c r="U461" s="576">
        <f>IF(C462="","",IF(F462=1,"ADP Essential Payroll",IF(N462="Yes","ADP HR Pro",IF(M462="Yes","ADP Complete Payroll and HR Plus",IF(L462="Yes","ADP Enhanced Payroll",IF(K462="Yes","ADP Essential Payroll","ADP Essential Payroll"))))))</f>
        <v/>
      </c>
    </row>
    <row r="462" ht="14.45" customHeight="1">
      <c r="B462" s="73">
        <f>B461+1</f>
        <v/>
      </c>
      <c r="C462" s="221">
        <f>IF('Multi Unit Grid'!C459="","",'Multi Unit Grid'!C459)</f>
        <v/>
      </c>
      <c r="D462" s="223" t="n"/>
      <c r="E462" s="222">
        <f>IFERROR(VLOOKUP(C462,'Multi Unit Grid'!C:D,2,FALSE),"")</f>
        <v/>
      </c>
      <c r="F462" s="75">
        <f>IFERROR(VLOOKUP(C462,'Multi Unit Grid'!C:E,3,FALSE),"")</f>
        <v/>
      </c>
      <c r="G462" s="353">
        <f>'Exhibit A'!Z457*(1-'Product Selections'!$G$13)</f>
        <v/>
      </c>
      <c r="H462" s="237">
        <f>IFERROR(VLOOKUP(C462,'Multi Unit Grid'!C:F,4,FALSE),"")</f>
        <v/>
      </c>
      <c r="I462" s="74">
        <f>IFERROR(VLOOKUP(C462,'Multi Unit Grid'!C:G,5,FALSE),"")</f>
        <v/>
      </c>
      <c r="K462" s="63">
        <f>IF(C462="","",IF($L$11="Management Services","",IF(H462&gt;0,"Yes",IF(L462="Yes","",IF(M462="Yes","","")))))</f>
        <v/>
      </c>
      <c r="L462" s="577" t="n"/>
      <c r="M462" s="577" t="n"/>
      <c r="N462" s="578" t="n"/>
      <c r="O462" s="578" t="n"/>
      <c r="P462" s="63" t="n"/>
      <c r="Q462" s="344" t="n"/>
      <c r="S462" s="579">
        <f>'Exhibit A'!V457</f>
        <v/>
      </c>
      <c r="U462" s="579">
        <f>IF(C463="","",IF(F463=1,"ADP Essential Payroll",IF(N463="Yes","ADP HR Pro",IF(M463="Yes","ADP Complete Payroll and HR Plus",IF(L463="Yes","ADP Enhanced Payroll",IF(K463="Yes","ADP Essential Payroll","ADP Essential Payroll"))))))</f>
        <v/>
      </c>
    </row>
    <row r="463" ht="14.45" customHeight="1">
      <c r="B463" s="249">
        <f>B462+1</f>
        <v/>
      </c>
      <c r="C463" s="250">
        <f>IF('Multi Unit Grid'!C460="","",'Multi Unit Grid'!C460)</f>
        <v/>
      </c>
      <c r="D463" s="251" t="n"/>
      <c r="E463" s="252">
        <f>IFERROR(VLOOKUP(C463,'Multi Unit Grid'!C:D,2,FALSE),"")</f>
        <v/>
      </c>
      <c r="F463" s="253">
        <f>IFERROR(VLOOKUP(C463,'Multi Unit Grid'!C:E,3,FALSE),"")</f>
        <v/>
      </c>
      <c r="G463" s="352">
        <f>'Exhibit A'!Z458*(1-'Product Selections'!$G$13)</f>
        <v/>
      </c>
      <c r="H463" s="317">
        <f>IFERROR(VLOOKUP(C463,'Multi Unit Grid'!C:F,4,FALSE),"")</f>
        <v/>
      </c>
      <c r="I463" s="255">
        <f>IFERROR(VLOOKUP(C463,'Multi Unit Grid'!C:G,5,FALSE),"")</f>
        <v/>
      </c>
      <c r="K463" s="256">
        <f>IF(C463="","",IF($L$11="Management Services","",IF(H463&gt;0,"Yes",IF(L463="Yes","",IF(M463="Yes","","")))))</f>
        <v/>
      </c>
      <c r="L463" s="580" t="n"/>
      <c r="M463" s="580" t="n"/>
      <c r="N463" s="581" t="n"/>
      <c r="O463" s="581" t="n"/>
      <c r="P463" s="256" t="n"/>
      <c r="Q463" s="345" t="n"/>
      <c r="S463" s="579">
        <f>'Exhibit A'!V458</f>
        <v/>
      </c>
      <c r="U463" s="576">
        <f>IF(C464="","",IF(F464=1,"ADP Essential Payroll",IF(N464="Yes","ADP HR Pro",IF(M464="Yes","ADP Complete Payroll and HR Plus",IF(L464="Yes","ADP Enhanced Payroll",IF(K464="Yes","ADP Essential Payroll","ADP Essential Payroll"))))))</f>
        <v/>
      </c>
    </row>
    <row r="464" ht="14.45" customHeight="1">
      <c r="B464" s="73">
        <f>B463+1</f>
        <v/>
      </c>
      <c r="C464" s="221">
        <f>IF('Multi Unit Grid'!C461="","",'Multi Unit Grid'!C461)</f>
        <v/>
      </c>
      <c r="D464" s="223" t="n"/>
      <c r="E464" s="222">
        <f>IFERROR(VLOOKUP(C464,'Multi Unit Grid'!C:D,2,FALSE),"")</f>
        <v/>
      </c>
      <c r="F464" s="75">
        <f>IFERROR(VLOOKUP(C464,'Multi Unit Grid'!C:E,3,FALSE),"")</f>
        <v/>
      </c>
      <c r="G464" s="353">
        <f>'Exhibit A'!Z459*(1-'Product Selections'!$G$13)</f>
        <v/>
      </c>
      <c r="H464" s="237">
        <f>IFERROR(VLOOKUP(C464,'Multi Unit Grid'!C:F,4,FALSE),"")</f>
        <v/>
      </c>
      <c r="I464" s="74">
        <f>IFERROR(VLOOKUP(C464,'Multi Unit Grid'!C:G,5,FALSE),"")</f>
        <v/>
      </c>
      <c r="K464" s="63">
        <f>IF(C464="","",IF($L$11="Management Services","",IF(H464&gt;0,"Yes",IF(L464="Yes","",IF(M464="Yes","","")))))</f>
        <v/>
      </c>
      <c r="L464" s="577" t="n"/>
      <c r="M464" s="577" t="n"/>
      <c r="N464" s="578" t="n"/>
      <c r="O464" s="578" t="n"/>
      <c r="P464" s="63" t="n"/>
      <c r="Q464" s="344" t="n"/>
      <c r="S464" s="579">
        <f>'Exhibit A'!V459</f>
        <v/>
      </c>
      <c r="U464" s="579">
        <f>IF(C465="","",IF(F465=1,"ADP Essential Payroll",IF(N465="Yes","ADP HR Pro",IF(M465="Yes","ADP Complete Payroll and HR Plus",IF(L465="Yes","ADP Enhanced Payroll",IF(K465="Yes","ADP Essential Payroll","ADP Essential Payroll"))))))</f>
        <v/>
      </c>
    </row>
    <row r="465" ht="14.45" customHeight="1">
      <c r="B465" s="249">
        <f>B464+1</f>
        <v/>
      </c>
      <c r="C465" s="250">
        <f>IF('Multi Unit Grid'!C462="","",'Multi Unit Grid'!C462)</f>
        <v/>
      </c>
      <c r="D465" s="251" t="n"/>
      <c r="E465" s="252">
        <f>IFERROR(VLOOKUP(C465,'Multi Unit Grid'!C:D,2,FALSE),"")</f>
        <v/>
      </c>
      <c r="F465" s="253">
        <f>IFERROR(VLOOKUP(C465,'Multi Unit Grid'!C:E,3,FALSE),"")</f>
        <v/>
      </c>
      <c r="G465" s="352">
        <f>'Exhibit A'!Z960*(1-'Product Selections'!$G$13)</f>
        <v/>
      </c>
      <c r="H465" s="317">
        <f>IFERROR(VLOOKUP(C465,'Multi Unit Grid'!C:F,4,FALSE),"")</f>
        <v/>
      </c>
      <c r="I465" s="255">
        <f>IFERROR(VLOOKUP(C465,'Multi Unit Grid'!C:G,5,FALSE),"")</f>
        <v/>
      </c>
      <c r="K465" s="256">
        <f>IF(C465="","",IF($L$11="Management Services","",IF(H465&gt;0,"Yes",IF(L465="Yes","",IF(M465="Yes","","")))))</f>
        <v/>
      </c>
      <c r="L465" s="580" t="n"/>
      <c r="M465" s="580" t="n"/>
      <c r="N465" s="581" t="n"/>
      <c r="O465" s="581" t="n"/>
      <c r="P465" s="256" t="n"/>
      <c r="Q465" s="345" t="n"/>
      <c r="S465" s="579">
        <f>'Exhibit A'!V460</f>
        <v/>
      </c>
      <c r="U465" s="576">
        <f>IF(C466="","",IF(F466=1,"ADP Essential Payroll",IF(N466="Yes","ADP HR Pro",IF(M466="Yes","ADP Complete Payroll and HR Plus",IF(L466="Yes","ADP Enhanced Payroll",IF(K466="Yes","ADP Essential Payroll","ADP Essential Payroll"))))))</f>
        <v/>
      </c>
    </row>
    <row r="466" ht="14.45" customHeight="1">
      <c r="B466" s="73">
        <f>B465+1</f>
        <v/>
      </c>
      <c r="C466" s="221">
        <f>IF('Multi Unit Grid'!C463="","",'Multi Unit Grid'!C463)</f>
        <v/>
      </c>
      <c r="D466" s="223" t="n"/>
      <c r="E466" s="222">
        <f>IFERROR(VLOOKUP(C466,'Multi Unit Grid'!C:D,2,FALSE),"")</f>
        <v/>
      </c>
      <c r="F466" s="75">
        <f>IFERROR(VLOOKUP(C466,'Multi Unit Grid'!C:E,3,FALSE),"")</f>
        <v/>
      </c>
      <c r="G466" s="353">
        <f>'Exhibit A'!Z961*(1-'Product Selections'!$G$13)</f>
        <v/>
      </c>
      <c r="H466" s="237">
        <f>IFERROR(VLOOKUP(C466,'Multi Unit Grid'!C:F,4,FALSE),"")</f>
        <v/>
      </c>
      <c r="I466" s="74">
        <f>IFERROR(VLOOKUP(C466,'Multi Unit Grid'!C:G,5,FALSE),"")</f>
        <v/>
      </c>
      <c r="K466" s="63">
        <f>IF(C466="","",IF($L$11="Management Services","",IF(H466&gt;0,"Yes",IF(L466="Yes","",IF(M466="Yes","","")))))</f>
        <v/>
      </c>
      <c r="L466" s="577" t="n"/>
      <c r="M466" s="577" t="n"/>
      <c r="N466" s="578" t="n"/>
      <c r="O466" s="578" t="n"/>
      <c r="P466" s="63" t="n"/>
      <c r="Q466" s="344" t="n"/>
      <c r="S466" s="579">
        <f>'Exhibit A'!V461</f>
        <v/>
      </c>
      <c r="U466" s="579">
        <f>IF(C467="","",IF(F467=1,"ADP Essential Payroll",IF(N467="Yes","ADP HR Pro",IF(M467="Yes","ADP Complete Payroll and HR Plus",IF(L467="Yes","ADP Enhanced Payroll",IF(K467="Yes","ADP Essential Payroll","ADP Essential Payroll"))))))</f>
        <v/>
      </c>
    </row>
    <row r="467" ht="14.45" customHeight="1">
      <c r="B467" s="249">
        <f>B466+1</f>
        <v/>
      </c>
      <c r="C467" s="250">
        <f>IF('Multi Unit Grid'!C464="","",'Multi Unit Grid'!C464)</f>
        <v/>
      </c>
      <c r="D467" s="251" t="n"/>
      <c r="E467" s="252">
        <f>IFERROR(VLOOKUP(C467,'Multi Unit Grid'!C:D,2,FALSE),"")</f>
        <v/>
      </c>
      <c r="F467" s="253">
        <f>IFERROR(VLOOKUP(C467,'Multi Unit Grid'!C:E,3,FALSE),"")</f>
        <v/>
      </c>
      <c r="G467" s="352">
        <f>'Exhibit A'!Z962*(1-'Product Selections'!$G$13)</f>
        <v/>
      </c>
      <c r="H467" s="317">
        <f>IFERROR(VLOOKUP(C467,'Multi Unit Grid'!C:F,4,FALSE),"")</f>
        <v/>
      </c>
      <c r="I467" s="255">
        <f>IFERROR(VLOOKUP(C467,'Multi Unit Grid'!C:G,5,FALSE),"")</f>
        <v/>
      </c>
      <c r="K467" s="256">
        <f>IF(C467="","",IF($L$11="Management Services","",IF(H467&gt;0,"Yes",IF(L467="Yes","",IF(M467="Yes","","")))))</f>
        <v/>
      </c>
      <c r="L467" s="580" t="n"/>
      <c r="M467" s="580" t="n"/>
      <c r="N467" s="581" t="n"/>
      <c r="O467" s="581" t="n"/>
      <c r="P467" s="256" t="n"/>
      <c r="Q467" s="345" t="n"/>
      <c r="S467" s="579">
        <f>'Exhibit A'!V462</f>
        <v/>
      </c>
      <c r="U467" s="576">
        <f>IF(C468="","",IF(F468=1,"ADP Essential Payroll",IF(N468="Yes","ADP HR Pro",IF(M468="Yes","ADP Complete Payroll and HR Plus",IF(L468="Yes","ADP Enhanced Payroll",IF(K468="Yes","ADP Essential Payroll","ADP Essential Payroll"))))))</f>
        <v/>
      </c>
    </row>
    <row r="468" ht="14.45" customHeight="1">
      <c r="B468" s="73">
        <f>B467+1</f>
        <v/>
      </c>
      <c r="C468" s="221">
        <f>IF('Multi Unit Grid'!C465="","",'Multi Unit Grid'!C465)</f>
        <v/>
      </c>
      <c r="D468" s="223" t="n"/>
      <c r="E468" s="222">
        <f>IFERROR(VLOOKUP(C468,'Multi Unit Grid'!C:D,2,FALSE),"")</f>
        <v/>
      </c>
      <c r="F468" s="75">
        <f>IFERROR(VLOOKUP(C468,'Multi Unit Grid'!C:E,3,FALSE),"")</f>
        <v/>
      </c>
      <c r="G468" s="353">
        <f>'Exhibit A'!Z963*(1-'Product Selections'!$G$13)</f>
        <v/>
      </c>
      <c r="H468" s="237">
        <f>IFERROR(VLOOKUP(C468,'Multi Unit Grid'!C:F,4,FALSE),"")</f>
        <v/>
      </c>
      <c r="I468" s="74">
        <f>IFERROR(VLOOKUP(C468,'Multi Unit Grid'!C:G,5,FALSE),"")</f>
        <v/>
      </c>
      <c r="K468" s="63">
        <f>IF(C468="","",IF($L$11="Management Services","",IF(H468&gt;0,"Yes",IF(L468="Yes","",IF(M468="Yes","","")))))</f>
        <v/>
      </c>
      <c r="L468" s="577" t="n"/>
      <c r="M468" s="577" t="n"/>
      <c r="N468" s="578" t="n"/>
      <c r="O468" s="578" t="n"/>
      <c r="P468" s="63" t="n"/>
      <c r="Q468" s="344" t="n"/>
      <c r="S468" s="579">
        <f>'Exhibit A'!V463</f>
        <v/>
      </c>
      <c r="U468" s="579">
        <f>IF(C469="","",IF(F469=1,"ADP Essential Payroll",IF(N469="Yes","ADP HR Pro",IF(M469="Yes","ADP Complete Payroll and HR Plus",IF(L469="Yes","ADP Enhanced Payroll",IF(K469="Yes","ADP Essential Payroll","ADP Essential Payroll"))))))</f>
        <v/>
      </c>
    </row>
    <row r="469" ht="14.45" customHeight="1">
      <c r="B469" s="249">
        <f>B468+1</f>
        <v/>
      </c>
      <c r="C469" s="250">
        <f>IF('Multi Unit Grid'!C466="","",'Multi Unit Grid'!C466)</f>
        <v/>
      </c>
      <c r="D469" s="251" t="n"/>
      <c r="E469" s="252">
        <f>IFERROR(VLOOKUP(C469,'Multi Unit Grid'!C:D,2,FALSE),"")</f>
        <v/>
      </c>
      <c r="F469" s="253">
        <f>IFERROR(VLOOKUP(C469,'Multi Unit Grid'!C:E,3,FALSE),"")</f>
        <v/>
      </c>
      <c r="G469" s="352">
        <f>'Exhibit A'!Z964*(1-'Product Selections'!$G$13)</f>
        <v/>
      </c>
      <c r="H469" s="317">
        <f>IFERROR(VLOOKUP(C469,'Multi Unit Grid'!C:F,4,FALSE),"")</f>
        <v/>
      </c>
      <c r="I469" s="255">
        <f>IFERROR(VLOOKUP(C469,'Multi Unit Grid'!C:G,5,FALSE),"")</f>
        <v/>
      </c>
      <c r="K469" s="256">
        <f>IF(C469="","",IF($L$11="Management Services","",IF(H469&gt;0,"Yes",IF(L469="Yes","",IF(M469="Yes","","")))))</f>
        <v/>
      </c>
      <c r="L469" s="580" t="n"/>
      <c r="M469" s="580" t="n"/>
      <c r="N469" s="581" t="n"/>
      <c r="O469" s="581" t="n"/>
      <c r="P469" s="256" t="n"/>
      <c r="Q469" s="345" t="n"/>
      <c r="S469" s="579">
        <f>'Exhibit A'!V464</f>
        <v/>
      </c>
      <c r="U469" s="576">
        <f>IF(C470="","",IF(F470=1,"ADP Essential Payroll",IF(N470="Yes","ADP HR Pro",IF(M470="Yes","ADP Complete Payroll and HR Plus",IF(L470="Yes","ADP Enhanced Payroll",IF(K470="Yes","ADP Essential Payroll","ADP Essential Payroll"))))))</f>
        <v/>
      </c>
    </row>
    <row r="470" ht="14.45" customHeight="1">
      <c r="B470" s="73">
        <f>B469+1</f>
        <v/>
      </c>
      <c r="C470" s="221">
        <f>IF('Multi Unit Grid'!C467="","",'Multi Unit Grid'!C467)</f>
        <v/>
      </c>
      <c r="D470" s="223" t="n"/>
      <c r="E470" s="222">
        <f>IFERROR(VLOOKUP(C470,'Multi Unit Grid'!C:D,2,FALSE),"")</f>
        <v/>
      </c>
      <c r="F470" s="75">
        <f>IFERROR(VLOOKUP(C470,'Multi Unit Grid'!C:E,3,FALSE),"")</f>
        <v/>
      </c>
      <c r="G470" s="353">
        <f>'Exhibit A'!Z965*(1-'Product Selections'!$G$13)</f>
        <v/>
      </c>
      <c r="H470" s="237">
        <f>IFERROR(VLOOKUP(C470,'Multi Unit Grid'!C:F,4,FALSE),"")</f>
        <v/>
      </c>
      <c r="I470" s="74">
        <f>IFERROR(VLOOKUP(C470,'Multi Unit Grid'!C:G,5,FALSE),"")</f>
        <v/>
      </c>
      <c r="K470" s="63">
        <f>IF(C470="","",IF($L$11="Management Services","",IF(H470&gt;0,"Yes",IF(L470="Yes","",IF(M470="Yes","","")))))</f>
        <v/>
      </c>
      <c r="L470" s="577" t="n"/>
      <c r="M470" s="577" t="n"/>
      <c r="N470" s="578" t="n"/>
      <c r="O470" s="578" t="n"/>
      <c r="P470" s="63" t="n"/>
      <c r="Q470" s="344" t="n"/>
      <c r="S470" s="579">
        <f>'Exhibit A'!V465</f>
        <v/>
      </c>
      <c r="U470" s="579">
        <f>IF(C471="","",IF(F471=1,"ADP Essential Payroll",IF(N471="Yes","ADP HR Pro",IF(M471="Yes","ADP Complete Payroll and HR Plus",IF(L471="Yes","ADP Enhanced Payroll",IF(K471="Yes","ADP Essential Payroll","ADP Essential Payroll"))))))</f>
        <v/>
      </c>
    </row>
    <row r="471" ht="14.45" customHeight="1">
      <c r="B471" s="249">
        <f>B470+1</f>
        <v/>
      </c>
      <c r="C471" s="250">
        <f>IF('Multi Unit Grid'!C468="","",'Multi Unit Grid'!C468)</f>
        <v/>
      </c>
      <c r="D471" s="251" t="n"/>
      <c r="E471" s="252">
        <f>IFERROR(VLOOKUP(C471,'Multi Unit Grid'!C:D,2,FALSE),"")</f>
        <v/>
      </c>
      <c r="F471" s="253">
        <f>IFERROR(VLOOKUP(C471,'Multi Unit Grid'!C:E,3,FALSE),"")</f>
        <v/>
      </c>
      <c r="G471" s="352">
        <f>'Exhibit A'!Z966*(1-'Product Selections'!$G$13)</f>
        <v/>
      </c>
      <c r="H471" s="317">
        <f>IFERROR(VLOOKUP(C471,'Multi Unit Grid'!C:F,4,FALSE),"")</f>
        <v/>
      </c>
      <c r="I471" s="255">
        <f>IFERROR(VLOOKUP(C471,'Multi Unit Grid'!C:G,5,FALSE),"")</f>
        <v/>
      </c>
      <c r="K471" s="256">
        <f>IF(C471="","",IF($L$11="Management Services","",IF(H471&gt;0,"Yes",IF(L471="Yes","",IF(M471="Yes","","")))))</f>
        <v/>
      </c>
      <c r="L471" s="580" t="n"/>
      <c r="M471" s="580" t="n"/>
      <c r="N471" s="581" t="n"/>
      <c r="O471" s="581" t="n"/>
      <c r="P471" s="256" t="n"/>
      <c r="Q471" s="345" t="n"/>
      <c r="S471" s="579">
        <f>'Exhibit A'!V466</f>
        <v/>
      </c>
      <c r="U471" s="576">
        <f>IF(C472="","",IF(F472=1,"ADP Essential Payroll",IF(N472="Yes","ADP HR Pro",IF(M472="Yes","ADP Complete Payroll and HR Plus",IF(L472="Yes","ADP Enhanced Payroll",IF(K472="Yes","ADP Essential Payroll","ADP Essential Payroll"))))))</f>
        <v/>
      </c>
    </row>
    <row r="472" ht="14.45" customHeight="1">
      <c r="B472" s="73">
        <f>B471+1</f>
        <v/>
      </c>
      <c r="C472" s="221">
        <f>IF('Multi Unit Grid'!C469="","",'Multi Unit Grid'!C469)</f>
        <v/>
      </c>
      <c r="D472" s="223" t="n"/>
      <c r="E472" s="222">
        <f>IFERROR(VLOOKUP(C472,'Multi Unit Grid'!C:D,2,FALSE),"")</f>
        <v/>
      </c>
      <c r="F472" s="75">
        <f>IFERROR(VLOOKUP(C472,'Multi Unit Grid'!C:E,3,FALSE),"")</f>
        <v/>
      </c>
      <c r="G472" s="353">
        <f>'Exhibit A'!Z967*(1-'Product Selections'!$G$13)</f>
        <v/>
      </c>
      <c r="H472" s="237">
        <f>IFERROR(VLOOKUP(C472,'Multi Unit Grid'!C:F,4,FALSE),"")</f>
        <v/>
      </c>
      <c r="I472" s="74">
        <f>IFERROR(VLOOKUP(C472,'Multi Unit Grid'!C:G,5,FALSE),"")</f>
        <v/>
      </c>
      <c r="K472" s="63">
        <f>IF(C472="","",IF($L$11="Management Services","",IF(H472&gt;0,"Yes",IF(L472="Yes","",IF(M472="Yes","","")))))</f>
        <v/>
      </c>
      <c r="L472" s="577" t="n"/>
      <c r="M472" s="577" t="n"/>
      <c r="N472" s="578" t="n"/>
      <c r="O472" s="578" t="n"/>
      <c r="P472" s="63" t="n"/>
      <c r="Q472" s="344" t="n"/>
      <c r="S472" s="579">
        <f>'Exhibit A'!V467</f>
        <v/>
      </c>
      <c r="U472" s="579">
        <f>IF(C473="","",IF(F473=1,"ADP Essential Payroll",IF(N473="Yes","ADP HR Pro",IF(M473="Yes","ADP Complete Payroll and HR Plus",IF(L473="Yes","ADP Enhanced Payroll",IF(K473="Yes","ADP Essential Payroll","ADP Essential Payroll"))))))</f>
        <v/>
      </c>
    </row>
    <row r="473" ht="14.45" customHeight="1">
      <c r="B473" s="249">
        <f>B472+1</f>
        <v/>
      </c>
      <c r="C473" s="250">
        <f>IF('Multi Unit Grid'!C470="","",'Multi Unit Grid'!C470)</f>
        <v/>
      </c>
      <c r="D473" s="251" t="n"/>
      <c r="E473" s="252">
        <f>IFERROR(VLOOKUP(C473,'Multi Unit Grid'!C:D,2,FALSE),"")</f>
        <v/>
      </c>
      <c r="F473" s="253">
        <f>IFERROR(VLOOKUP(C473,'Multi Unit Grid'!C:E,3,FALSE),"")</f>
        <v/>
      </c>
      <c r="G473" s="352">
        <f>'Exhibit A'!Z968*(1-'Product Selections'!$G$13)</f>
        <v/>
      </c>
      <c r="H473" s="317">
        <f>IFERROR(VLOOKUP(C473,'Multi Unit Grid'!C:F,4,FALSE),"")</f>
        <v/>
      </c>
      <c r="I473" s="255">
        <f>IFERROR(VLOOKUP(C473,'Multi Unit Grid'!C:G,5,FALSE),"")</f>
        <v/>
      </c>
      <c r="K473" s="256">
        <f>IF(C473="","",IF($L$11="Management Services","",IF(H473&gt;0,"Yes",IF(L473="Yes","",IF(M473="Yes","","")))))</f>
        <v/>
      </c>
      <c r="L473" s="580" t="n"/>
      <c r="M473" s="580" t="n"/>
      <c r="N473" s="581" t="n"/>
      <c r="O473" s="581" t="n"/>
      <c r="P473" s="256" t="n"/>
      <c r="Q473" s="345" t="n"/>
      <c r="S473" s="579">
        <f>'Exhibit A'!V468</f>
        <v/>
      </c>
      <c r="U473" s="576">
        <f>IF(C474="","",IF(F474=1,"ADP Essential Payroll",IF(N474="Yes","ADP HR Pro",IF(M474="Yes","ADP Complete Payroll and HR Plus",IF(L474="Yes","ADP Enhanced Payroll",IF(K474="Yes","ADP Essential Payroll","ADP Essential Payroll"))))))</f>
        <v/>
      </c>
    </row>
    <row r="474" ht="14.45" customHeight="1">
      <c r="B474" s="73">
        <f>B473+1</f>
        <v/>
      </c>
      <c r="C474" s="221">
        <f>IF('Multi Unit Grid'!C471="","",'Multi Unit Grid'!C471)</f>
        <v/>
      </c>
      <c r="D474" s="223" t="n"/>
      <c r="E474" s="222">
        <f>IFERROR(VLOOKUP(C474,'Multi Unit Grid'!C:D,2,FALSE),"")</f>
        <v/>
      </c>
      <c r="F474" s="75">
        <f>IFERROR(VLOOKUP(C474,'Multi Unit Grid'!C:E,3,FALSE),"")</f>
        <v/>
      </c>
      <c r="G474" s="353">
        <f>'Exhibit A'!Z969*(1-'Product Selections'!$G$13)</f>
        <v/>
      </c>
      <c r="H474" s="237">
        <f>IFERROR(VLOOKUP(C474,'Multi Unit Grid'!C:F,4,FALSE),"")</f>
        <v/>
      </c>
      <c r="I474" s="74">
        <f>IFERROR(VLOOKUP(C474,'Multi Unit Grid'!C:G,5,FALSE),"")</f>
        <v/>
      </c>
      <c r="K474" s="63">
        <f>IF(C474="","",IF($L$11="Management Services","",IF(H474&gt;0,"Yes",IF(L474="Yes","",IF(M474="Yes","","")))))</f>
        <v/>
      </c>
      <c r="L474" s="577" t="n"/>
      <c r="M474" s="577" t="n"/>
      <c r="N474" s="578" t="n"/>
      <c r="O474" s="578" t="n"/>
      <c r="P474" s="63" t="n"/>
      <c r="Q474" s="344" t="n"/>
      <c r="S474" s="579">
        <f>'Exhibit A'!V469</f>
        <v/>
      </c>
      <c r="U474" s="579">
        <f>IF(C475="","",IF(F475=1,"ADP Essential Payroll",IF(N475="Yes","ADP HR Pro",IF(M475="Yes","ADP Complete Payroll and HR Plus",IF(L475="Yes","ADP Enhanced Payroll",IF(K475="Yes","ADP Essential Payroll","ADP Essential Payroll"))))))</f>
        <v/>
      </c>
    </row>
    <row r="475" ht="14.45" customHeight="1">
      <c r="B475" s="249">
        <f>B474+1</f>
        <v/>
      </c>
      <c r="C475" s="250">
        <f>IF('Multi Unit Grid'!C472="","",'Multi Unit Grid'!C472)</f>
        <v/>
      </c>
      <c r="D475" s="251" t="n"/>
      <c r="E475" s="252">
        <f>IFERROR(VLOOKUP(C475,'Multi Unit Grid'!C:D,2,FALSE),"")</f>
        <v/>
      </c>
      <c r="F475" s="253">
        <f>IFERROR(VLOOKUP(C475,'Multi Unit Grid'!C:E,3,FALSE),"")</f>
        <v/>
      </c>
      <c r="G475" s="352">
        <f>'Exhibit A'!Z970*(1-'Product Selections'!$G$13)</f>
        <v/>
      </c>
      <c r="H475" s="317">
        <f>IFERROR(VLOOKUP(C475,'Multi Unit Grid'!C:F,4,FALSE),"")</f>
        <v/>
      </c>
      <c r="I475" s="255">
        <f>IFERROR(VLOOKUP(C475,'Multi Unit Grid'!C:G,5,FALSE),"")</f>
        <v/>
      </c>
      <c r="K475" s="256">
        <f>IF(C475="","",IF($L$11="Management Services","",IF(H475&gt;0,"Yes",IF(L475="Yes","",IF(M475="Yes","","")))))</f>
        <v/>
      </c>
      <c r="L475" s="580" t="n"/>
      <c r="M475" s="580" t="n"/>
      <c r="N475" s="581" t="n"/>
      <c r="O475" s="581" t="n"/>
      <c r="P475" s="256" t="n"/>
      <c r="Q475" s="345" t="n"/>
      <c r="S475" s="579">
        <f>'Exhibit A'!V470</f>
        <v/>
      </c>
      <c r="U475" s="576">
        <f>IF(C476="","",IF(F476=1,"ADP Essential Payroll",IF(N476="Yes","ADP HR Pro",IF(M476="Yes","ADP Complete Payroll and HR Plus",IF(L476="Yes","ADP Enhanced Payroll",IF(K476="Yes","ADP Essential Payroll","ADP Essential Payroll"))))))</f>
        <v/>
      </c>
    </row>
    <row r="476" ht="14.45" customHeight="1">
      <c r="B476" s="73">
        <f>B475+1</f>
        <v/>
      </c>
      <c r="C476" s="221">
        <f>IF('Multi Unit Grid'!C473="","",'Multi Unit Grid'!C473)</f>
        <v/>
      </c>
      <c r="D476" s="223" t="n"/>
      <c r="E476" s="222">
        <f>IFERROR(VLOOKUP(C476,'Multi Unit Grid'!C:D,2,FALSE),"")</f>
        <v/>
      </c>
      <c r="F476" s="75">
        <f>IFERROR(VLOOKUP(C476,'Multi Unit Grid'!C:E,3,FALSE),"")</f>
        <v/>
      </c>
      <c r="G476" s="353">
        <f>'Exhibit A'!Z971*(1-'Product Selections'!$G$13)</f>
        <v/>
      </c>
      <c r="H476" s="237">
        <f>IFERROR(VLOOKUP(C476,'Multi Unit Grid'!C:F,4,FALSE),"")</f>
        <v/>
      </c>
      <c r="I476" s="74">
        <f>IFERROR(VLOOKUP(C476,'Multi Unit Grid'!C:G,5,FALSE),"")</f>
        <v/>
      </c>
      <c r="K476" s="63">
        <f>IF(C476="","",IF($L$11="Management Services","",IF(H476&gt;0,"Yes",IF(L476="Yes","",IF(M476="Yes","","")))))</f>
        <v/>
      </c>
      <c r="L476" s="577" t="n"/>
      <c r="M476" s="577" t="n"/>
      <c r="N476" s="578" t="n"/>
      <c r="O476" s="578" t="n"/>
      <c r="P476" s="63" t="n"/>
      <c r="Q476" s="344" t="n"/>
      <c r="S476" s="579">
        <f>'Exhibit A'!V471</f>
        <v/>
      </c>
      <c r="U476" s="579">
        <f>IF(C477="","",IF(F477=1,"ADP Essential Payroll",IF(N477="Yes","ADP HR Pro",IF(M477="Yes","ADP Complete Payroll and HR Plus",IF(L477="Yes","ADP Enhanced Payroll",IF(K477="Yes","ADP Essential Payroll","ADP Essential Payroll"))))))</f>
        <v/>
      </c>
    </row>
    <row r="477" ht="14.45" customHeight="1">
      <c r="B477" s="249">
        <f>B476+1</f>
        <v/>
      </c>
      <c r="C477" s="250">
        <f>IF('Multi Unit Grid'!C474="","",'Multi Unit Grid'!C474)</f>
        <v/>
      </c>
      <c r="D477" s="251" t="n"/>
      <c r="E477" s="252">
        <f>IFERROR(VLOOKUP(C477,'Multi Unit Grid'!C:D,2,FALSE),"")</f>
        <v/>
      </c>
      <c r="F477" s="253">
        <f>IFERROR(VLOOKUP(C477,'Multi Unit Grid'!C:E,3,FALSE),"")</f>
        <v/>
      </c>
      <c r="G477" s="352">
        <f>'Exhibit A'!Z972*(1-'Product Selections'!$G$13)</f>
        <v/>
      </c>
      <c r="H477" s="317">
        <f>IFERROR(VLOOKUP(C477,'Multi Unit Grid'!C:F,4,FALSE),"")</f>
        <v/>
      </c>
      <c r="I477" s="255">
        <f>IFERROR(VLOOKUP(C477,'Multi Unit Grid'!C:G,5,FALSE),"")</f>
        <v/>
      </c>
      <c r="K477" s="256">
        <f>IF(C477="","",IF($L$11="Management Services","",IF(H477&gt;0,"Yes",IF(L477="Yes","",IF(M477="Yes","","")))))</f>
        <v/>
      </c>
      <c r="L477" s="580" t="n"/>
      <c r="M477" s="580" t="n"/>
      <c r="N477" s="581" t="n"/>
      <c r="O477" s="581" t="n"/>
      <c r="P477" s="256" t="n"/>
      <c r="Q477" s="345" t="n"/>
      <c r="S477" s="579">
        <f>'Exhibit A'!V472</f>
        <v/>
      </c>
      <c r="U477" s="576">
        <f>IF(C478="","",IF(F478=1,"ADP Essential Payroll",IF(N478="Yes","ADP HR Pro",IF(M478="Yes","ADP Complete Payroll and HR Plus",IF(L478="Yes","ADP Enhanced Payroll",IF(K478="Yes","ADP Essential Payroll","ADP Essential Payroll"))))))</f>
        <v/>
      </c>
    </row>
    <row r="478" ht="14.45" customHeight="1">
      <c r="B478" s="73">
        <f>B477+1</f>
        <v/>
      </c>
      <c r="C478" s="221">
        <f>IF('Multi Unit Grid'!C475="","",'Multi Unit Grid'!C475)</f>
        <v/>
      </c>
      <c r="D478" s="223" t="n"/>
      <c r="E478" s="222">
        <f>IFERROR(VLOOKUP(C478,'Multi Unit Grid'!C:D,2,FALSE),"")</f>
        <v/>
      </c>
      <c r="F478" s="75">
        <f>IFERROR(VLOOKUP(C478,'Multi Unit Grid'!C:E,3,FALSE),"")</f>
        <v/>
      </c>
      <c r="G478" s="353">
        <f>'Exhibit A'!Z973*(1-'Product Selections'!$G$13)</f>
        <v/>
      </c>
      <c r="H478" s="237">
        <f>IFERROR(VLOOKUP(C478,'Multi Unit Grid'!C:F,4,FALSE),"")</f>
        <v/>
      </c>
      <c r="I478" s="74">
        <f>IFERROR(VLOOKUP(C478,'Multi Unit Grid'!C:G,5,FALSE),"")</f>
        <v/>
      </c>
      <c r="K478" s="63">
        <f>IF(C478="","",IF($L$11="Management Services","",IF(H478&gt;0,"Yes",IF(L478="Yes","",IF(M478="Yes","","")))))</f>
        <v/>
      </c>
      <c r="L478" s="577" t="n"/>
      <c r="M478" s="577" t="n"/>
      <c r="N478" s="578" t="n"/>
      <c r="O478" s="578" t="n"/>
      <c r="P478" s="63" t="n"/>
      <c r="Q478" s="344" t="n"/>
      <c r="S478" s="579">
        <f>'Exhibit A'!V473</f>
        <v/>
      </c>
      <c r="U478" s="579">
        <f>IF(C479="","",IF(F479=1,"ADP Essential Payroll",IF(N479="Yes","ADP HR Pro",IF(M479="Yes","ADP Complete Payroll and HR Plus",IF(L479="Yes","ADP Enhanced Payroll",IF(K479="Yes","ADP Essential Payroll","ADP Essential Payroll"))))))</f>
        <v/>
      </c>
    </row>
    <row r="479" ht="14.45" customHeight="1">
      <c r="B479" s="249">
        <f>B478+1</f>
        <v/>
      </c>
      <c r="C479" s="250">
        <f>IF('Multi Unit Grid'!C476="","",'Multi Unit Grid'!C476)</f>
        <v/>
      </c>
      <c r="D479" s="251" t="n"/>
      <c r="E479" s="252">
        <f>IFERROR(VLOOKUP(C479,'Multi Unit Grid'!C:D,2,FALSE),"")</f>
        <v/>
      </c>
      <c r="F479" s="253">
        <f>IFERROR(VLOOKUP(C479,'Multi Unit Grid'!C:E,3,FALSE),"")</f>
        <v/>
      </c>
      <c r="G479" s="352">
        <f>'Exhibit A'!Z974*(1-'Product Selections'!$G$13)</f>
        <v/>
      </c>
      <c r="H479" s="317">
        <f>IFERROR(VLOOKUP(C479,'Multi Unit Grid'!C:F,4,FALSE),"")</f>
        <v/>
      </c>
      <c r="I479" s="255">
        <f>IFERROR(VLOOKUP(C479,'Multi Unit Grid'!C:G,5,FALSE),"")</f>
        <v/>
      </c>
      <c r="K479" s="256">
        <f>IF(C479="","",IF($L$11="Management Services","",IF(H479&gt;0,"Yes",IF(L479="Yes","",IF(M479="Yes","","")))))</f>
        <v/>
      </c>
      <c r="L479" s="580" t="n"/>
      <c r="M479" s="580" t="n"/>
      <c r="N479" s="581" t="n"/>
      <c r="O479" s="581" t="n"/>
      <c r="P479" s="256" t="n"/>
      <c r="Q479" s="345" t="n"/>
      <c r="S479" s="579">
        <f>'Exhibit A'!V474</f>
        <v/>
      </c>
      <c r="U479" s="576">
        <f>IF(C480="","",IF(F480=1,"ADP Essential Payroll",IF(N480="Yes","ADP HR Pro",IF(M480="Yes","ADP Complete Payroll and HR Plus",IF(L480="Yes","ADP Enhanced Payroll",IF(K480="Yes","ADP Essential Payroll","ADP Essential Payroll"))))))</f>
        <v/>
      </c>
    </row>
    <row r="480" ht="14.45" customHeight="1">
      <c r="B480" s="73">
        <f>B479+1</f>
        <v/>
      </c>
      <c r="C480" s="221">
        <f>IF('Multi Unit Grid'!C477="","",'Multi Unit Grid'!C477)</f>
        <v/>
      </c>
      <c r="D480" s="223" t="n"/>
      <c r="E480" s="222">
        <f>IFERROR(VLOOKUP(C480,'Multi Unit Grid'!C:D,2,FALSE),"")</f>
        <v/>
      </c>
      <c r="F480" s="75">
        <f>IFERROR(VLOOKUP(C480,'Multi Unit Grid'!C:E,3,FALSE),"")</f>
        <v/>
      </c>
      <c r="G480" s="353">
        <f>'Exhibit A'!Z975*(1-'Product Selections'!$G$13)</f>
        <v/>
      </c>
      <c r="H480" s="237">
        <f>IFERROR(VLOOKUP(C480,'Multi Unit Grid'!C:F,4,FALSE),"")</f>
        <v/>
      </c>
      <c r="I480" s="74">
        <f>IFERROR(VLOOKUP(C480,'Multi Unit Grid'!C:G,5,FALSE),"")</f>
        <v/>
      </c>
      <c r="K480" s="63">
        <f>IF(C480="","",IF($L$11="Management Services","",IF(H480&gt;0,"Yes",IF(L480="Yes","",IF(M480="Yes","","")))))</f>
        <v/>
      </c>
      <c r="L480" s="577" t="n"/>
      <c r="M480" s="577" t="n"/>
      <c r="N480" s="578" t="n"/>
      <c r="O480" s="578" t="n"/>
      <c r="P480" s="63" t="n"/>
      <c r="Q480" s="344" t="n"/>
      <c r="S480" s="579">
        <f>'Exhibit A'!V475</f>
        <v/>
      </c>
      <c r="U480" s="579">
        <f>IF(C481="","",IF(F481=1,"ADP Essential Payroll",IF(N481="Yes","ADP HR Pro",IF(M481="Yes","ADP Complete Payroll and HR Plus",IF(L481="Yes","ADP Enhanced Payroll",IF(K481="Yes","ADP Essential Payroll","ADP Essential Payroll"))))))</f>
        <v/>
      </c>
    </row>
    <row r="481" ht="14.45" customHeight="1">
      <c r="B481" s="249">
        <f>B480+1</f>
        <v/>
      </c>
      <c r="C481" s="250">
        <f>IF('Multi Unit Grid'!C478="","",'Multi Unit Grid'!C478)</f>
        <v/>
      </c>
      <c r="D481" s="251" t="n"/>
      <c r="E481" s="252">
        <f>IFERROR(VLOOKUP(C481,'Multi Unit Grid'!C:D,2,FALSE),"")</f>
        <v/>
      </c>
      <c r="F481" s="253">
        <f>IFERROR(VLOOKUP(C481,'Multi Unit Grid'!C:E,3,FALSE),"")</f>
        <v/>
      </c>
      <c r="G481" s="352">
        <f>'Exhibit A'!Z976*(1-'Product Selections'!$G$13)</f>
        <v/>
      </c>
      <c r="H481" s="317">
        <f>IFERROR(VLOOKUP(C481,'Multi Unit Grid'!C:F,4,FALSE),"")</f>
        <v/>
      </c>
      <c r="I481" s="255">
        <f>IFERROR(VLOOKUP(C481,'Multi Unit Grid'!C:G,5,FALSE),"")</f>
        <v/>
      </c>
      <c r="K481" s="256">
        <f>IF(C481="","",IF($L$11="Management Services","",IF(H481&gt;0,"Yes",IF(L481="Yes","",IF(M481="Yes","","")))))</f>
        <v/>
      </c>
      <c r="L481" s="580" t="n"/>
      <c r="M481" s="580" t="n"/>
      <c r="N481" s="581" t="n"/>
      <c r="O481" s="581" t="n"/>
      <c r="P481" s="256" t="n"/>
      <c r="Q481" s="345" t="n"/>
      <c r="S481" s="579">
        <f>'Exhibit A'!V476</f>
        <v/>
      </c>
      <c r="U481" s="576">
        <f>IF(C482="","",IF(F482=1,"ADP Essential Payroll",IF(N482="Yes","ADP HR Pro",IF(M482="Yes","ADP Complete Payroll and HR Plus",IF(L482="Yes","ADP Enhanced Payroll",IF(K482="Yes","ADP Essential Payroll","ADP Essential Payroll"))))))</f>
        <v/>
      </c>
    </row>
    <row r="482" ht="14.45" customHeight="1">
      <c r="B482" s="73">
        <f>B481+1</f>
        <v/>
      </c>
      <c r="C482" s="221">
        <f>IF('Multi Unit Grid'!C479="","",'Multi Unit Grid'!C479)</f>
        <v/>
      </c>
      <c r="D482" s="223" t="n"/>
      <c r="E482" s="222">
        <f>IFERROR(VLOOKUP(C482,'Multi Unit Grid'!C:D,2,FALSE),"")</f>
        <v/>
      </c>
      <c r="F482" s="75">
        <f>IFERROR(VLOOKUP(C482,'Multi Unit Grid'!C:E,3,FALSE),"")</f>
        <v/>
      </c>
      <c r="G482" s="353">
        <f>'Exhibit A'!Z977*(1-'Product Selections'!$G$13)</f>
        <v/>
      </c>
      <c r="H482" s="237">
        <f>IFERROR(VLOOKUP(C482,'Multi Unit Grid'!C:F,4,FALSE),"")</f>
        <v/>
      </c>
      <c r="I482" s="74">
        <f>IFERROR(VLOOKUP(C482,'Multi Unit Grid'!C:G,5,FALSE),"")</f>
        <v/>
      </c>
      <c r="K482" s="63">
        <f>IF(C482="","",IF($L$11="Management Services","",IF(H482&gt;0,"Yes",IF(L482="Yes","",IF(M482="Yes","","")))))</f>
        <v/>
      </c>
      <c r="L482" s="577" t="n"/>
      <c r="M482" s="577" t="n"/>
      <c r="N482" s="578" t="n"/>
      <c r="O482" s="578" t="n"/>
      <c r="P482" s="63" t="n"/>
      <c r="Q482" s="344" t="n"/>
      <c r="S482" s="579">
        <f>'Exhibit A'!V477</f>
        <v/>
      </c>
      <c r="U482" s="579">
        <f>IF(C483="","",IF(F483=1,"ADP Essential Payroll",IF(N483="Yes","ADP HR Pro",IF(M483="Yes","ADP Complete Payroll and HR Plus",IF(L483="Yes","ADP Enhanced Payroll",IF(K483="Yes","ADP Essential Payroll","ADP Essential Payroll"))))))</f>
        <v/>
      </c>
    </row>
    <row r="483" ht="14.45" customHeight="1">
      <c r="B483" s="249">
        <f>B482+1</f>
        <v/>
      </c>
      <c r="C483" s="250">
        <f>IF('Multi Unit Grid'!C480="","",'Multi Unit Grid'!C480)</f>
        <v/>
      </c>
      <c r="D483" s="251" t="n"/>
      <c r="E483" s="252">
        <f>IFERROR(VLOOKUP(C483,'Multi Unit Grid'!C:D,2,FALSE),"")</f>
        <v/>
      </c>
      <c r="F483" s="253">
        <f>IFERROR(VLOOKUP(C483,'Multi Unit Grid'!C:E,3,FALSE),"")</f>
        <v/>
      </c>
      <c r="G483" s="352">
        <f>'Exhibit A'!Z978*(1-'Product Selections'!$G$13)</f>
        <v/>
      </c>
      <c r="H483" s="317">
        <f>IFERROR(VLOOKUP(C483,'Multi Unit Grid'!C:F,4,FALSE),"")</f>
        <v/>
      </c>
      <c r="I483" s="255">
        <f>IFERROR(VLOOKUP(C483,'Multi Unit Grid'!C:G,5,FALSE),"")</f>
        <v/>
      </c>
      <c r="K483" s="256">
        <f>IF(C483="","",IF($L$11="Management Services","",IF(H483&gt;0,"Yes",IF(L483="Yes","",IF(M483="Yes","","")))))</f>
        <v/>
      </c>
      <c r="L483" s="580" t="n"/>
      <c r="M483" s="580" t="n"/>
      <c r="N483" s="581" t="n"/>
      <c r="O483" s="581" t="n"/>
      <c r="P483" s="256" t="n"/>
      <c r="Q483" s="345" t="n"/>
      <c r="S483" s="579">
        <f>'Exhibit A'!V478</f>
        <v/>
      </c>
      <c r="U483" s="576">
        <f>IF(C484="","",IF(F484=1,"ADP Essential Payroll",IF(N484="Yes","ADP HR Pro",IF(M484="Yes","ADP Complete Payroll and HR Plus",IF(L484="Yes","ADP Enhanced Payroll",IF(K484="Yes","ADP Essential Payroll","ADP Essential Payroll"))))))</f>
        <v/>
      </c>
    </row>
    <row r="484" ht="14.45" customHeight="1">
      <c r="B484" s="73">
        <f>B483+1</f>
        <v/>
      </c>
      <c r="C484" s="221">
        <f>IF('Multi Unit Grid'!C481="","",'Multi Unit Grid'!C481)</f>
        <v/>
      </c>
      <c r="D484" s="223" t="n"/>
      <c r="E484" s="222">
        <f>IFERROR(VLOOKUP(C484,'Multi Unit Grid'!C:D,2,FALSE),"")</f>
        <v/>
      </c>
      <c r="F484" s="75">
        <f>IFERROR(VLOOKUP(C484,'Multi Unit Grid'!C:E,3,FALSE),"")</f>
        <v/>
      </c>
      <c r="G484" s="353">
        <f>'Exhibit A'!Z979*(1-'Product Selections'!$G$13)</f>
        <v/>
      </c>
      <c r="H484" s="237">
        <f>IFERROR(VLOOKUP(C484,'Multi Unit Grid'!C:F,4,FALSE),"")</f>
        <v/>
      </c>
      <c r="I484" s="74">
        <f>IFERROR(VLOOKUP(C484,'Multi Unit Grid'!C:G,5,FALSE),"")</f>
        <v/>
      </c>
      <c r="K484" s="63">
        <f>IF(C484="","",IF($L$11="Management Services","",IF(H484&gt;0,"Yes",IF(L484="Yes","",IF(M484="Yes","","")))))</f>
        <v/>
      </c>
      <c r="L484" s="577" t="n"/>
      <c r="M484" s="577" t="n"/>
      <c r="N484" s="578" t="n"/>
      <c r="O484" s="578" t="n"/>
      <c r="P484" s="63" t="n"/>
      <c r="Q484" s="344" t="n"/>
      <c r="S484" s="579">
        <f>'Exhibit A'!V479</f>
        <v/>
      </c>
      <c r="U484" s="579">
        <f>IF(C485="","",IF(F485=1,"ADP Essential Payroll",IF(N485="Yes","ADP HR Pro",IF(M485="Yes","ADP Complete Payroll and HR Plus",IF(L485="Yes","ADP Enhanced Payroll",IF(K485="Yes","ADP Essential Payroll","ADP Essential Payroll"))))))</f>
        <v/>
      </c>
    </row>
    <row r="485" ht="14.45" customHeight="1">
      <c r="B485" s="249">
        <f>B484+1</f>
        <v/>
      </c>
      <c r="C485" s="250">
        <f>IF('Multi Unit Grid'!C482="","",'Multi Unit Grid'!C482)</f>
        <v/>
      </c>
      <c r="D485" s="251" t="n"/>
      <c r="E485" s="252">
        <f>IFERROR(VLOOKUP(C485,'Multi Unit Grid'!C:D,2,FALSE),"")</f>
        <v/>
      </c>
      <c r="F485" s="253">
        <f>IFERROR(VLOOKUP(C485,'Multi Unit Grid'!C:E,3,FALSE),"")</f>
        <v/>
      </c>
      <c r="G485" s="352">
        <f>'Exhibit A'!Z980*(1-'Product Selections'!$G$13)</f>
        <v/>
      </c>
      <c r="H485" s="317">
        <f>IFERROR(VLOOKUP(C485,'Multi Unit Grid'!C:F,4,FALSE),"")</f>
        <v/>
      </c>
      <c r="I485" s="255">
        <f>IFERROR(VLOOKUP(C485,'Multi Unit Grid'!C:G,5,FALSE),"")</f>
        <v/>
      </c>
      <c r="K485" s="256">
        <f>IF(C485="","",IF($L$11="Management Services","",IF(H485&gt;0,"Yes",IF(L485="Yes","",IF(M485="Yes","","")))))</f>
        <v/>
      </c>
      <c r="L485" s="580" t="n"/>
      <c r="M485" s="580" t="n"/>
      <c r="N485" s="581" t="n"/>
      <c r="O485" s="581" t="n"/>
      <c r="P485" s="256" t="n"/>
      <c r="Q485" s="345" t="n"/>
      <c r="S485" s="579">
        <f>'Exhibit A'!V480</f>
        <v/>
      </c>
      <c r="U485" s="576">
        <f>IF(C486="","",IF(F486=1,"ADP Essential Payroll",IF(N486="Yes","ADP HR Pro",IF(M486="Yes","ADP Complete Payroll and HR Plus",IF(L486="Yes","ADP Enhanced Payroll",IF(K486="Yes","ADP Essential Payroll","ADP Essential Payroll"))))))</f>
        <v/>
      </c>
    </row>
    <row r="486" ht="14.45" customHeight="1">
      <c r="B486" s="73">
        <f>B485+1</f>
        <v/>
      </c>
      <c r="C486" s="221">
        <f>IF('Multi Unit Grid'!C483="","",'Multi Unit Grid'!C483)</f>
        <v/>
      </c>
      <c r="D486" s="223" t="n"/>
      <c r="E486" s="222">
        <f>IFERROR(VLOOKUP(C486,'Multi Unit Grid'!C:D,2,FALSE),"")</f>
        <v/>
      </c>
      <c r="F486" s="75">
        <f>IFERROR(VLOOKUP(C486,'Multi Unit Grid'!C:E,3,FALSE),"")</f>
        <v/>
      </c>
      <c r="G486" s="353">
        <f>'Exhibit A'!Z981*(1-'Product Selections'!$G$13)</f>
        <v/>
      </c>
      <c r="H486" s="237">
        <f>IFERROR(VLOOKUP(C486,'Multi Unit Grid'!C:F,4,FALSE),"")</f>
        <v/>
      </c>
      <c r="I486" s="74">
        <f>IFERROR(VLOOKUP(C486,'Multi Unit Grid'!C:G,5,FALSE),"")</f>
        <v/>
      </c>
      <c r="K486" s="63">
        <f>IF(C486="","",IF($L$11="Management Services","",IF(H486&gt;0,"Yes",IF(L486="Yes","",IF(M486="Yes","","")))))</f>
        <v/>
      </c>
      <c r="L486" s="577" t="n"/>
      <c r="M486" s="577" t="n"/>
      <c r="N486" s="578" t="n"/>
      <c r="O486" s="578" t="n"/>
      <c r="P486" s="63" t="n"/>
      <c r="Q486" s="344" t="n"/>
      <c r="S486" s="579">
        <f>'Exhibit A'!V481</f>
        <v/>
      </c>
      <c r="U486" s="579">
        <f>IF(C487="","",IF(F487=1,"ADP Essential Payroll",IF(N487="Yes","ADP HR Pro",IF(M487="Yes","ADP Complete Payroll and HR Plus",IF(L487="Yes","ADP Enhanced Payroll",IF(K487="Yes","ADP Essential Payroll","ADP Essential Payroll"))))))</f>
        <v/>
      </c>
    </row>
    <row r="487" ht="14.45" customHeight="1">
      <c r="B487" s="249">
        <f>B486+1</f>
        <v/>
      </c>
      <c r="C487" s="250">
        <f>IF('Multi Unit Grid'!C484="","",'Multi Unit Grid'!C484)</f>
        <v/>
      </c>
      <c r="D487" s="251" t="n"/>
      <c r="E487" s="252">
        <f>IFERROR(VLOOKUP(C487,'Multi Unit Grid'!C:D,2,FALSE),"")</f>
        <v/>
      </c>
      <c r="F487" s="253">
        <f>IFERROR(VLOOKUP(C487,'Multi Unit Grid'!C:E,3,FALSE),"")</f>
        <v/>
      </c>
      <c r="G487" s="352">
        <f>'Exhibit A'!Z982*(1-'Product Selections'!$G$13)</f>
        <v/>
      </c>
      <c r="H487" s="317">
        <f>IFERROR(VLOOKUP(C487,'Multi Unit Grid'!C:F,4,FALSE),"")</f>
        <v/>
      </c>
      <c r="I487" s="255">
        <f>IFERROR(VLOOKUP(C487,'Multi Unit Grid'!C:G,5,FALSE),"")</f>
        <v/>
      </c>
      <c r="K487" s="256">
        <f>IF(C487="","",IF($L$11="Management Services","",IF(H487&gt;0,"Yes",IF(L487="Yes","",IF(M487="Yes","","")))))</f>
        <v/>
      </c>
      <c r="L487" s="580" t="n"/>
      <c r="M487" s="580" t="n"/>
      <c r="N487" s="581" t="n"/>
      <c r="O487" s="581" t="n"/>
      <c r="P487" s="256" t="n"/>
      <c r="Q487" s="345" t="n"/>
      <c r="S487" s="579">
        <f>'Exhibit A'!V482</f>
        <v/>
      </c>
      <c r="U487" s="576">
        <f>IF(C488="","",IF(F488=1,"ADP Essential Payroll",IF(N488="Yes","ADP HR Pro",IF(M488="Yes","ADP Complete Payroll and HR Plus",IF(L488="Yes","ADP Enhanced Payroll",IF(K488="Yes","ADP Essential Payroll","ADP Essential Payroll"))))))</f>
        <v/>
      </c>
    </row>
    <row r="488" ht="14.45" customHeight="1">
      <c r="B488" s="73">
        <f>B487+1</f>
        <v/>
      </c>
      <c r="C488" s="221">
        <f>IF('Multi Unit Grid'!C485="","",'Multi Unit Grid'!C485)</f>
        <v/>
      </c>
      <c r="D488" s="223" t="n"/>
      <c r="E488" s="222">
        <f>IFERROR(VLOOKUP(C488,'Multi Unit Grid'!C:D,2,FALSE),"")</f>
        <v/>
      </c>
      <c r="F488" s="75">
        <f>IFERROR(VLOOKUP(C488,'Multi Unit Grid'!C:E,3,FALSE),"")</f>
        <v/>
      </c>
      <c r="G488" s="353">
        <f>'Exhibit A'!Z983*(1-'Product Selections'!$G$13)</f>
        <v/>
      </c>
      <c r="H488" s="237">
        <f>IFERROR(VLOOKUP(C488,'Multi Unit Grid'!C:F,4,FALSE),"")</f>
        <v/>
      </c>
      <c r="I488" s="74">
        <f>IFERROR(VLOOKUP(C488,'Multi Unit Grid'!C:G,5,FALSE),"")</f>
        <v/>
      </c>
      <c r="K488" s="63">
        <f>IF(C488="","",IF($L$11="Management Services","",IF(H488&gt;0,"Yes",IF(L488="Yes","",IF(M488="Yes","","")))))</f>
        <v/>
      </c>
      <c r="L488" s="577" t="n"/>
      <c r="M488" s="577" t="n"/>
      <c r="N488" s="578" t="n"/>
      <c r="O488" s="578" t="n"/>
      <c r="P488" s="63" t="n"/>
      <c r="Q488" s="344" t="n"/>
      <c r="S488" s="579">
        <f>'Exhibit A'!V483</f>
        <v/>
      </c>
      <c r="U488" s="579">
        <f>IF(C489="","",IF(F489=1,"ADP Essential Payroll",IF(N489="Yes","ADP HR Pro",IF(M489="Yes","ADP Complete Payroll and HR Plus",IF(L489="Yes","ADP Enhanced Payroll",IF(K489="Yes","ADP Essential Payroll","ADP Essential Payroll"))))))</f>
        <v/>
      </c>
    </row>
    <row r="489" ht="14.45" customHeight="1">
      <c r="B489" s="249">
        <f>B488+1</f>
        <v/>
      </c>
      <c r="C489" s="250">
        <f>IF('Multi Unit Grid'!C486="","",'Multi Unit Grid'!C486)</f>
        <v/>
      </c>
      <c r="D489" s="251" t="n"/>
      <c r="E489" s="252">
        <f>IFERROR(VLOOKUP(C489,'Multi Unit Grid'!C:D,2,FALSE),"")</f>
        <v/>
      </c>
      <c r="F489" s="253">
        <f>IFERROR(VLOOKUP(C489,'Multi Unit Grid'!C:E,3,FALSE),"")</f>
        <v/>
      </c>
      <c r="G489" s="352">
        <f>'Exhibit A'!Z984*(1-'Product Selections'!$G$13)</f>
        <v/>
      </c>
      <c r="H489" s="317">
        <f>IFERROR(VLOOKUP(C489,'Multi Unit Grid'!C:F,4,FALSE),"")</f>
        <v/>
      </c>
      <c r="I489" s="255">
        <f>IFERROR(VLOOKUP(C489,'Multi Unit Grid'!C:G,5,FALSE),"")</f>
        <v/>
      </c>
      <c r="K489" s="256">
        <f>IF(C489="","",IF($L$11="Management Services","",IF(H489&gt;0,"Yes",IF(L489="Yes","",IF(M489="Yes","","")))))</f>
        <v/>
      </c>
      <c r="L489" s="580" t="n"/>
      <c r="M489" s="580" t="n"/>
      <c r="N489" s="581" t="n"/>
      <c r="O489" s="581" t="n"/>
      <c r="P489" s="256" t="n"/>
      <c r="Q489" s="345" t="n"/>
      <c r="S489" s="579">
        <f>'Exhibit A'!V484</f>
        <v/>
      </c>
      <c r="U489" s="576">
        <f>IF(C490="","",IF(F490=1,"ADP Essential Payroll",IF(N490="Yes","ADP HR Pro",IF(M490="Yes","ADP Complete Payroll and HR Plus",IF(L490="Yes","ADP Enhanced Payroll",IF(K490="Yes","ADP Essential Payroll","ADP Essential Payroll"))))))</f>
        <v/>
      </c>
    </row>
    <row r="490" ht="14.45" customHeight="1">
      <c r="B490" s="73">
        <f>B489+1</f>
        <v/>
      </c>
      <c r="C490" s="221">
        <f>IF('Multi Unit Grid'!C487="","",'Multi Unit Grid'!C487)</f>
        <v/>
      </c>
      <c r="D490" s="223" t="n"/>
      <c r="E490" s="222">
        <f>IFERROR(VLOOKUP(C490,'Multi Unit Grid'!C:D,2,FALSE),"")</f>
        <v/>
      </c>
      <c r="F490" s="75">
        <f>IFERROR(VLOOKUP(C490,'Multi Unit Grid'!C:E,3,FALSE),"")</f>
        <v/>
      </c>
      <c r="G490" s="353">
        <f>'Exhibit A'!Z985*(1-'Product Selections'!$G$13)</f>
        <v/>
      </c>
      <c r="H490" s="237">
        <f>IFERROR(VLOOKUP(C490,'Multi Unit Grid'!C:F,4,FALSE),"")</f>
        <v/>
      </c>
      <c r="I490" s="74">
        <f>IFERROR(VLOOKUP(C490,'Multi Unit Grid'!C:G,5,FALSE),"")</f>
        <v/>
      </c>
      <c r="K490" s="63">
        <f>IF(C490="","",IF($L$11="Management Services","",IF(H490&gt;0,"Yes",IF(L490="Yes","",IF(M490="Yes","","")))))</f>
        <v/>
      </c>
      <c r="L490" s="577" t="n"/>
      <c r="M490" s="577" t="n"/>
      <c r="N490" s="578" t="n"/>
      <c r="O490" s="578" t="n"/>
      <c r="P490" s="63" t="n"/>
      <c r="Q490" s="344" t="n"/>
      <c r="S490" s="579">
        <f>'Exhibit A'!V485</f>
        <v/>
      </c>
      <c r="U490" s="579">
        <f>IF(C491="","",IF(F491=1,"ADP Essential Payroll",IF(N491="Yes","ADP HR Pro",IF(M491="Yes","ADP Complete Payroll and HR Plus",IF(L491="Yes","ADP Enhanced Payroll",IF(K491="Yes","ADP Essential Payroll","ADP Essential Payroll"))))))</f>
        <v/>
      </c>
    </row>
    <row r="491" ht="14.45" customHeight="1">
      <c r="B491" s="249">
        <f>B490+1</f>
        <v/>
      </c>
      <c r="C491" s="250">
        <f>IF('Multi Unit Grid'!C488="","",'Multi Unit Grid'!C488)</f>
        <v/>
      </c>
      <c r="D491" s="251" t="n"/>
      <c r="E491" s="252">
        <f>IFERROR(VLOOKUP(C491,'Multi Unit Grid'!C:D,2,FALSE),"")</f>
        <v/>
      </c>
      <c r="F491" s="253">
        <f>IFERROR(VLOOKUP(C491,'Multi Unit Grid'!C:E,3,FALSE),"")</f>
        <v/>
      </c>
      <c r="G491" s="352">
        <f>'Exhibit A'!Z986*(1-'Product Selections'!$G$13)</f>
        <v/>
      </c>
      <c r="H491" s="317">
        <f>IFERROR(VLOOKUP(C491,'Multi Unit Grid'!C:F,4,FALSE),"")</f>
        <v/>
      </c>
      <c r="I491" s="255">
        <f>IFERROR(VLOOKUP(C491,'Multi Unit Grid'!C:G,5,FALSE),"")</f>
        <v/>
      </c>
      <c r="K491" s="256">
        <f>IF(C491="","",IF($L$11="Management Services","",IF(H491&gt;0,"Yes",IF(L491="Yes","",IF(M491="Yes","","")))))</f>
        <v/>
      </c>
      <c r="L491" s="580" t="n"/>
      <c r="M491" s="580" t="n"/>
      <c r="N491" s="581" t="n"/>
      <c r="O491" s="581" t="n"/>
      <c r="P491" s="256" t="n"/>
      <c r="Q491" s="345" t="n"/>
      <c r="S491" s="579">
        <f>'Exhibit A'!V486</f>
        <v/>
      </c>
      <c r="U491" s="576">
        <f>IF(C492="","",IF(F492=1,"ADP Essential Payroll",IF(N492="Yes","ADP HR Pro",IF(M492="Yes","ADP Complete Payroll and HR Plus",IF(L492="Yes","ADP Enhanced Payroll",IF(K492="Yes","ADP Essential Payroll","ADP Essential Payroll"))))))</f>
        <v/>
      </c>
    </row>
    <row r="492" ht="14.45" customHeight="1">
      <c r="B492" s="73">
        <f>B491+1</f>
        <v/>
      </c>
      <c r="C492" s="221">
        <f>IF('Multi Unit Grid'!C489="","",'Multi Unit Grid'!C489)</f>
        <v/>
      </c>
      <c r="D492" s="223" t="n"/>
      <c r="E492" s="222">
        <f>IFERROR(VLOOKUP(C492,'Multi Unit Grid'!C:D,2,FALSE),"")</f>
        <v/>
      </c>
      <c r="F492" s="75">
        <f>IFERROR(VLOOKUP(C492,'Multi Unit Grid'!C:E,3,FALSE),"")</f>
        <v/>
      </c>
      <c r="G492" s="353">
        <f>'Exhibit A'!Z987*(1-'Product Selections'!$G$13)</f>
        <v/>
      </c>
      <c r="H492" s="237">
        <f>IFERROR(VLOOKUP(C492,'Multi Unit Grid'!C:F,4,FALSE),"")</f>
        <v/>
      </c>
      <c r="I492" s="74">
        <f>IFERROR(VLOOKUP(C492,'Multi Unit Grid'!C:G,5,FALSE),"")</f>
        <v/>
      </c>
      <c r="K492" s="63">
        <f>IF(C492="","",IF($L$11="Management Services","",IF(H492&gt;0,"Yes",IF(L492="Yes","",IF(M492="Yes","","")))))</f>
        <v/>
      </c>
      <c r="L492" s="577" t="n"/>
      <c r="M492" s="577" t="n"/>
      <c r="N492" s="578" t="n"/>
      <c r="O492" s="578" t="n"/>
      <c r="P492" s="63" t="n"/>
      <c r="Q492" s="344" t="n"/>
      <c r="S492" s="579">
        <f>'Exhibit A'!V487</f>
        <v/>
      </c>
      <c r="U492" s="579">
        <f>IF(C493="","",IF(F493=1,"ADP Essential Payroll",IF(N493="Yes","ADP HR Pro",IF(M493="Yes","ADP Complete Payroll and HR Plus",IF(L493="Yes","ADP Enhanced Payroll",IF(K493="Yes","ADP Essential Payroll","ADP Essential Payroll"))))))</f>
        <v/>
      </c>
    </row>
    <row r="493" ht="14.45" customHeight="1">
      <c r="B493" s="249">
        <f>B492+1</f>
        <v/>
      </c>
      <c r="C493" s="250">
        <f>IF('Multi Unit Grid'!C490="","",'Multi Unit Grid'!C490)</f>
        <v/>
      </c>
      <c r="D493" s="251" t="n"/>
      <c r="E493" s="252">
        <f>IFERROR(VLOOKUP(C493,'Multi Unit Grid'!C:D,2,FALSE),"")</f>
        <v/>
      </c>
      <c r="F493" s="253">
        <f>IFERROR(VLOOKUP(C493,'Multi Unit Grid'!C:E,3,FALSE),"")</f>
        <v/>
      </c>
      <c r="G493" s="352">
        <f>'Exhibit A'!Z988*(1-'Product Selections'!$G$13)</f>
        <v/>
      </c>
      <c r="H493" s="317">
        <f>IFERROR(VLOOKUP(C493,'Multi Unit Grid'!C:F,4,FALSE),"")</f>
        <v/>
      </c>
      <c r="I493" s="255">
        <f>IFERROR(VLOOKUP(C493,'Multi Unit Grid'!C:G,5,FALSE),"")</f>
        <v/>
      </c>
      <c r="K493" s="256">
        <f>IF(C493="","",IF($L$11="Management Services","",IF(H493&gt;0,"Yes",IF(L493="Yes","",IF(M493="Yes","","")))))</f>
        <v/>
      </c>
      <c r="L493" s="580" t="n"/>
      <c r="M493" s="580" t="n"/>
      <c r="N493" s="581" t="n"/>
      <c r="O493" s="581" t="n"/>
      <c r="P493" s="256" t="n"/>
      <c r="Q493" s="345" t="n"/>
      <c r="S493" s="579">
        <f>'Exhibit A'!V488</f>
        <v/>
      </c>
      <c r="U493" s="576">
        <f>IF(C494="","",IF(F494=1,"ADP Essential Payroll",IF(N494="Yes","ADP HR Pro",IF(M494="Yes","ADP Complete Payroll and HR Plus",IF(L494="Yes","ADP Enhanced Payroll",IF(K494="Yes","ADP Essential Payroll","ADP Essential Payroll"))))))</f>
        <v/>
      </c>
    </row>
    <row r="494" ht="14.45" customHeight="1">
      <c r="B494" s="73">
        <f>B493+1</f>
        <v/>
      </c>
      <c r="C494" s="221">
        <f>IF('Multi Unit Grid'!C491="","",'Multi Unit Grid'!C491)</f>
        <v/>
      </c>
      <c r="D494" s="223" t="n"/>
      <c r="E494" s="222">
        <f>IFERROR(VLOOKUP(C494,'Multi Unit Grid'!C:D,2,FALSE),"")</f>
        <v/>
      </c>
      <c r="F494" s="75">
        <f>IFERROR(VLOOKUP(C494,'Multi Unit Grid'!C:E,3,FALSE),"")</f>
        <v/>
      </c>
      <c r="G494" s="353">
        <f>'Exhibit A'!Z989*(1-'Product Selections'!$G$13)</f>
        <v/>
      </c>
      <c r="H494" s="237">
        <f>IFERROR(VLOOKUP(C494,'Multi Unit Grid'!C:F,4,FALSE),"")</f>
        <v/>
      </c>
      <c r="I494" s="74">
        <f>IFERROR(VLOOKUP(C494,'Multi Unit Grid'!C:G,5,FALSE),"")</f>
        <v/>
      </c>
      <c r="K494" s="63">
        <f>IF(C494="","",IF($L$11="Management Services","",IF(H494&gt;0,"Yes",IF(L494="Yes","",IF(M494="Yes","","")))))</f>
        <v/>
      </c>
      <c r="L494" s="577" t="n"/>
      <c r="M494" s="577" t="n"/>
      <c r="N494" s="578" t="n"/>
      <c r="O494" s="578" t="n"/>
      <c r="P494" s="63" t="n"/>
      <c r="Q494" s="344" t="n"/>
      <c r="S494" s="579">
        <f>'Exhibit A'!V489</f>
        <v/>
      </c>
      <c r="U494" s="579">
        <f>IF(C495="","",IF(F495=1,"ADP Essential Payroll",IF(N495="Yes","ADP HR Pro",IF(M495="Yes","ADP Complete Payroll and HR Plus",IF(L495="Yes","ADP Enhanced Payroll",IF(K495="Yes","ADP Essential Payroll","ADP Essential Payroll"))))))</f>
        <v/>
      </c>
    </row>
    <row r="495" ht="14.45" customHeight="1">
      <c r="B495" s="249">
        <f>B494+1</f>
        <v/>
      </c>
      <c r="C495" s="250">
        <f>IF('Multi Unit Grid'!C492="","",'Multi Unit Grid'!C492)</f>
        <v/>
      </c>
      <c r="D495" s="251" t="n"/>
      <c r="E495" s="252">
        <f>IFERROR(VLOOKUP(C495,'Multi Unit Grid'!C:D,2,FALSE),"")</f>
        <v/>
      </c>
      <c r="F495" s="253">
        <f>IFERROR(VLOOKUP(C495,'Multi Unit Grid'!C:E,3,FALSE),"")</f>
        <v/>
      </c>
      <c r="G495" s="352">
        <f>'Exhibit A'!Z990*(1-'Product Selections'!$G$13)</f>
        <v/>
      </c>
      <c r="H495" s="317">
        <f>IFERROR(VLOOKUP(C495,'Multi Unit Grid'!C:F,4,FALSE),"")</f>
        <v/>
      </c>
      <c r="I495" s="255">
        <f>IFERROR(VLOOKUP(C495,'Multi Unit Grid'!C:G,5,FALSE),"")</f>
        <v/>
      </c>
      <c r="K495" s="256">
        <f>IF(C495="","",IF($L$11="Management Services","",IF(H495&gt;0,"Yes",IF(L495="Yes","",IF(M495="Yes","","")))))</f>
        <v/>
      </c>
      <c r="L495" s="580" t="n"/>
      <c r="M495" s="580" t="n"/>
      <c r="N495" s="581" t="n"/>
      <c r="O495" s="581" t="n"/>
      <c r="P495" s="256" t="n"/>
      <c r="Q495" s="345" t="n"/>
      <c r="S495" s="579">
        <f>'Exhibit A'!V490</f>
        <v/>
      </c>
      <c r="U495" s="576">
        <f>IF(C496="","",IF(F496=1,"ADP Essential Payroll",IF(N496="Yes","ADP HR Pro",IF(M496="Yes","ADP Complete Payroll and HR Plus",IF(L496="Yes","ADP Enhanced Payroll",IF(K496="Yes","ADP Essential Payroll","ADP Essential Payroll"))))))</f>
        <v/>
      </c>
    </row>
    <row r="496" ht="14.45" customHeight="1">
      <c r="B496" s="73">
        <f>B495+1</f>
        <v/>
      </c>
      <c r="C496" s="221">
        <f>IF('Multi Unit Grid'!C493="","",'Multi Unit Grid'!C493)</f>
        <v/>
      </c>
      <c r="D496" s="223" t="n"/>
      <c r="E496" s="222">
        <f>IFERROR(VLOOKUP(C496,'Multi Unit Grid'!C:D,2,FALSE),"")</f>
        <v/>
      </c>
      <c r="F496" s="75">
        <f>IFERROR(VLOOKUP(C496,'Multi Unit Grid'!C:E,3,FALSE),"")</f>
        <v/>
      </c>
      <c r="G496" s="353">
        <f>'Exhibit A'!Z991*(1-'Product Selections'!$G$13)</f>
        <v/>
      </c>
      <c r="H496" s="237">
        <f>IFERROR(VLOOKUP(C496,'Multi Unit Grid'!C:F,4,FALSE),"")</f>
        <v/>
      </c>
      <c r="I496" s="74">
        <f>IFERROR(VLOOKUP(C496,'Multi Unit Grid'!C:G,5,FALSE),"")</f>
        <v/>
      </c>
      <c r="K496" s="63">
        <f>IF(C496="","",IF($L$11="Management Services","",IF(H496&gt;0,"Yes",IF(L496="Yes","",IF(M496="Yes","","")))))</f>
        <v/>
      </c>
      <c r="L496" s="577" t="n"/>
      <c r="M496" s="577" t="n"/>
      <c r="N496" s="578" t="n"/>
      <c r="O496" s="578" t="n"/>
      <c r="P496" s="63" t="n"/>
      <c r="Q496" s="344" t="n"/>
      <c r="S496" s="579">
        <f>'Exhibit A'!V491</f>
        <v/>
      </c>
      <c r="U496" s="579">
        <f>IF(C497="","",IF(F497=1,"ADP Essential Payroll",IF(N497="Yes","ADP HR Pro",IF(M497="Yes","ADP Complete Payroll and HR Plus",IF(L497="Yes","ADP Enhanced Payroll",IF(K497="Yes","ADP Essential Payroll","ADP Essential Payroll"))))))</f>
        <v/>
      </c>
    </row>
    <row r="497" ht="14.45" customHeight="1">
      <c r="B497" s="249">
        <f>B496+1</f>
        <v/>
      </c>
      <c r="C497" s="250">
        <f>IF('Multi Unit Grid'!C494="","",'Multi Unit Grid'!C494)</f>
        <v/>
      </c>
      <c r="D497" s="251" t="n"/>
      <c r="E497" s="252">
        <f>IFERROR(VLOOKUP(C497,'Multi Unit Grid'!C:D,2,FALSE),"")</f>
        <v/>
      </c>
      <c r="F497" s="253">
        <f>IFERROR(VLOOKUP(C497,'Multi Unit Grid'!C:E,3,FALSE),"")</f>
        <v/>
      </c>
      <c r="G497" s="352">
        <f>'Exhibit A'!Z992*(1-'Product Selections'!$G$13)</f>
        <v/>
      </c>
      <c r="H497" s="317">
        <f>IFERROR(VLOOKUP(C497,'Multi Unit Grid'!C:F,4,FALSE),"")</f>
        <v/>
      </c>
      <c r="I497" s="255">
        <f>IFERROR(VLOOKUP(C497,'Multi Unit Grid'!C:G,5,FALSE),"")</f>
        <v/>
      </c>
      <c r="K497" s="256">
        <f>IF(C497="","",IF($L$11="Management Services","",IF(H497&gt;0,"Yes",IF(L497="Yes","",IF(M497="Yes","","")))))</f>
        <v/>
      </c>
      <c r="L497" s="580" t="n"/>
      <c r="M497" s="580" t="n"/>
      <c r="N497" s="581" t="n"/>
      <c r="O497" s="581" t="n"/>
      <c r="P497" s="256" t="n"/>
      <c r="Q497" s="345" t="n"/>
      <c r="S497" s="579">
        <f>'Exhibit A'!V492</f>
        <v/>
      </c>
      <c r="U497" s="576">
        <f>IF(C498="","",IF(F498=1,"ADP Essential Payroll",IF(N498="Yes","ADP HR Pro",IF(M498="Yes","ADP Complete Payroll and HR Plus",IF(L498="Yes","ADP Enhanced Payroll",IF(K498="Yes","ADP Essential Payroll","ADP Essential Payroll"))))))</f>
        <v/>
      </c>
    </row>
    <row r="498" ht="14.45" customHeight="1">
      <c r="B498" s="73">
        <f>B497+1</f>
        <v/>
      </c>
      <c r="C498" s="221">
        <f>IF('Multi Unit Grid'!C495="","",'Multi Unit Grid'!C495)</f>
        <v/>
      </c>
      <c r="D498" s="223" t="n"/>
      <c r="E498" s="222">
        <f>IFERROR(VLOOKUP(C498,'Multi Unit Grid'!C:D,2,FALSE),"")</f>
        <v/>
      </c>
      <c r="F498" s="75">
        <f>IFERROR(VLOOKUP(C498,'Multi Unit Grid'!C:E,3,FALSE),"")</f>
        <v/>
      </c>
      <c r="G498" s="353">
        <f>'Exhibit A'!Z993*(1-'Product Selections'!$G$13)</f>
        <v/>
      </c>
      <c r="H498" s="237">
        <f>IFERROR(VLOOKUP(C498,'Multi Unit Grid'!C:F,4,FALSE),"")</f>
        <v/>
      </c>
      <c r="I498" s="74">
        <f>IFERROR(VLOOKUP(C498,'Multi Unit Grid'!C:G,5,FALSE),"")</f>
        <v/>
      </c>
      <c r="K498" s="63">
        <f>IF(C498="","",IF($L$11="Management Services","",IF(H498&gt;0,"Yes",IF(L498="Yes","",IF(M498="Yes","","")))))</f>
        <v/>
      </c>
      <c r="L498" s="577" t="n"/>
      <c r="M498" s="577" t="n"/>
      <c r="N498" s="578" t="n"/>
      <c r="O498" s="578" t="n"/>
      <c r="P498" s="63" t="n"/>
      <c r="Q498" s="344" t="n"/>
      <c r="S498" s="579">
        <f>'Exhibit A'!V493</f>
        <v/>
      </c>
      <c r="U498" s="579">
        <f>IF(C499="","",IF(F499=1,"ADP Essential Payroll",IF(N499="Yes","ADP HR Pro",IF(M499="Yes","ADP Complete Payroll and HR Plus",IF(L499="Yes","ADP Enhanced Payroll",IF(K499="Yes","ADP Essential Payroll","ADP Essential Payroll"))))))</f>
        <v/>
      </c>
    </row>
    <row r="499" ht="14.45" customHeight="1">
      <c r="B499" s="249">
        <f>B498+1</f>
        <v/>
      </c>
      <c r="C499" s="250">
        <f>IF('Multi Unit Grid'!C496="","",'Multi Unit Grid'!C496)</f>
        <v/>
      </c>
      <c r="D499" s="251" t="n"/>
      <c r="E499" s="252">
        <f>IFERROR(VLOOKUP(C499,'Multi Unit Grid'!C:D,2,FALSE),"")</f>
        <v/>
      </c>
      <c r="F499" s="253">
        <f>IFERROR(VLOOKUP(C499,'Multi Unit Grid'!C:E,3,FALSE),"")</f>
        <v/>
      </c>
      <c r="G499" s="352">
        <f>'Exhibit A'!Z994*(1-'Product Selections'!$G$13)</f>
        <v/>
      </c>
      <c r="H499" s="317">
        <f>IFERROR(VLOOKUP(C499,'Multi Unit Grid'!C:F,4,FALSE),"")</f>
        <v/>
      </c>
      <c r="I499" s="255">
        <f>IFERROR(VLOOKUP(C499,'Multi Unit Grid'!C:G,5,FALSE),"")</f>
        <v/>
      </c>
      <c r="K499" s="256">
        <f>IF(C499="","",IF($L$11="Management Services","",IF(H499&gt;0,"Yes",IF(L499="Yes","",IF(M499="Yes","","")))))</f>
        <v/>
      </c>
      <c r="L499" s="580" t="n"/>
      <c r="M499" s="580" t="n"/>
      <c r="N499" s="581" t="n"/>
      <c r="O499" s="581" t="n"/>
      <c r="P499" s="256" t="n"/>
      <c r="Q499" s="345" t="n"/>
      <c r="S499" s="579">
        <f>'Exhibit A'!V494</f>
        <v/>
      </c>
      <c r="U499" s="576">
        <f>IF(C500="","",IF(F500=1,"ADP Essential Payroll",IF(N500="Yes","ADP HR Pro",IF(M500="Yes","ADP Complete Payroll and HR Plus",IF(L500="Yes","ADP Enhanced Payroll",IF(K500="Yes","ADP Essential Payroll","ADP Essential Payroll"))))))</f>
        <v/>
      </c>
    </row>
    <row r="500" ht="14.45" customHeight="1">
      <c r="B500" s="73">
        <f>B499+1</f>
        <v/>
      </c>
      <c r="C500" s="221">
        <f>IF('Multi Unit Grid'!C497="","",'Multi Unit Grid'!C497)</f>
        <v/>
      </c>
      <c r="D500" s="223" t="n"/>
      <c r="E500" s="222">
        <f>IFERROR(VLOOKUP(C500,'Multi Unit Grid'!C:D,2,FALSE),"")</f>
        <v/>
      </c>
      <c r="F500" s="75">
        <f>IFERROR(VLOOKUP(C500,'Multi Unit Grid'!C:E,3,FALSE),"")</f>
        <v/>
      </c>
      <c r="G500" s="353">
        <f>'Exhibit A'!Z995*(1-'Product Selections'!$G$13)</f>
        <v/>
      </c>
      <c r="H500" s="237">
        <f>IFERROR(VLOOKUP(C500,'Multi Unit Grid'!C:F,4,FALSE),"")</f>
        <v/>
      </c>
      <c r="I500" s="74">
        <f>IFERROR(VLOOKUP(C500,'Multi Unit Grid'!C:G,5,FALSE),"")</f>
        <v/>
      </c>
      <c r="K500" s="63">
        <f>IF(C500="","",IF($L$11="Management Services","",IF(H500&gt;0,"Yes",IF(L500="Yes","",IF(M500="Yes","","")))))</f>
        <v/>
      </c>
      <c r="L500" s="577" t="n"/>
      <c r="M500" s="577" t="n"/>
      <c r="N500" s="578" t="n"/>
      <c r="O500" s="578" t="n"/>
      <c r="P500" s="63" t="n"/>
      <c r="Q500" s="344" t="n"/>
      <c r="S500" s="579">
        <f>'Exhibit A'!V495</f>
        <v/>
      </c>
      <c r="U500" s="579">
        <f>IF(C501="","",IF(F501=1,"ADP Essential Payroll",IF(N501="Yes","ADP HR Pro",IF(M501="Yes","ADP Complete Payroll and HR Plus",IF(L501="Yes","ADP Enhanced Payroll",IF(K501="Yes","ADP Essential Payroll","ADP Essential Payroll"))))))</f>
        <v/>
      </c>
    </row>
    <row r="501" ht="14.45" customHeight="1">
      <c r="B501" s="249">
        <f>B500+1</f>
        <v/>
      </c>
      <c r="C501" s="250">
        <f>IF('Multi Unit Grid'!C498="","",'Multi Unit Grid'!C498)</f>
        <v/>
      </c>
      <c r="D501" s="251" t="n"/>
      <c r="E501" s="252">
        <f>IFERROR(VLOOKUP(C501,'Multi Unit Grid'!C:D,2,FALSE),"")</f>
        <v/>
      </c>
      <c r="F501" s="253">
        <f>IFERROR(VLOOKUP(C501,'Multi Unit Grid'!C:E,3,FALSE),"")</f>
        <v/>
      </c>
      <c r="G501" s="352">
        <f>'Exhibit A'!Z996*(1-'Product Selections'!$G$13)</f>
        <v/>
      </c>
      <c r="H501" s="317">
        <f>IFERROR(VLOOKUP(C501,'Multi Unit Grid'!C:F,4,FALSE),"")</f>
        <v/>
      </c>
      <c r="I501" s="255">
        <f>IFERROR(VLOOKUP(C501,'Multi Unit Grid'!C:G,5,FALSE),"")</f>
        <v/>
      </c>
      <c r="K501" s="256">
        <f>IF(C501="","",IF($L$11="Management Services","",IF(H501&gt;0,"Yes",IF(L501="Yes","",IF(M501="Yes","","")))))</f>
        <v/>
      </c>
      <c r="L501" s="580" t="n"/>
      <c r="M501" s="580" t="n"/>
      <c r="N501" s="581" t="n"/>
      <c r="O501" s="581" t="n"/>
      <c r="P501" s="256" t="n"/>
      <c r="Q501" s="345" t="n"/>
      <c r="S501" s="579">
        <f>'Exhibit A'!V496</f>
        <v/>
      </c>
      <c r="U501" s="576">
        <f>IF(C502="","",IF(F502=1,"ADP Essential Payroll",IF(N502="Yes","ADP HR Pro",IF(M502="Yes","ADP Complete Payroll and HR Plus",IF(L502="Yes","ADP Enhanced Payroll",IF(K502="Yes","ADP Essential Payroll","ADP Essential Payroll"))))))</f>
        <v/>
      </c>
    </row>
    <row r="502" ht="14.45" customHeight="1">
      <c r="B502" s="73">
        <f>B501+1</f>
        <v/>
      </c>
      <c r="C502" s="221">
        <f>IF('Multi Unit Grid'!C499="","",'Multi Unit Grid'!C499)</f>
        <v/>
      </c>
      <c r="D502" s="223" t="n"/>
      <c r="E502" s="222">
        <f>IFERROR(VLOOKUP(C502,'Multi Unit Grid'!C:D,2,FALSE),"")</f>
        <v/>
      </c>
      <c r="F502" s="75">
        <f>IFERROR(VLOOKUP(C502,'Multi Unit Grid'!C:E,3,FALSE),"")</f>
        <v/>
      </c>
      <c r="G502" s="353">
        <f>'Exhibit A'!Z997*(1-'Product Selections'!$G$13)</f>
        <v/>
      </c>
      <c r="H502" s="237">
        <f>IFERROR(VLOOKUP(C502,'Multi Unit Grid'!C:F,4,FALSE),"")</f>
        <v/>
      </c>
      <c r="I502" s="74">
        <f>IFERROR(VLOOKUP(C502,'Multi Unit Grid'!C:G,5,FALSE),"")</f>
        <v/>
      </c>
      <c r="K502" s="63">
        <f>IF(C502="","",IF($L$11="Management Services","",IF(H502&gt;0,"Yes",IF(L502="Yes","",IF(M502="Yes","","")))))</f>
        <v/>
      </c>
      <c r="L502" s="577" t="n"/>
      <c r="M502" s="577" t="n"/>
      <c r="N502" s="578" t="n"/>
      <c r="O502" s="578" t="n"/>
      <c r="P502" s="63" t="n"/>
      <c r="Q502" s="344" t="n"/>
      <c r="S502" s="579">
        <f>'Exhibit A'!V497</f>
        <v/>
      </c>
      <c r="U502" s="579">
        <f>IF(C503="","",IF(F503=1,"ADP Essential Payroll",IF(N503="Yes","ADP HR Pro",IF(M503="Yes","ADP Complete Payroll and HR Plus",IF(L503="Yes","ADP Enhanced Payroll",IF(K503="Yes","ADP Essential Payroll","ADP Essential Payroll"))))))</f>
        <v/>
      </c>
    </row>
    <row r="503" ht="14.45" customHeight="1">
      <c r="B503" s="249">
        <f>B502+1</f>
        <v/>
      </c>
      <c r="C503" s="250">
        <f>IF('Multi Unit Grid'!C500="","",'Multi Unit Grid'!C500)</f>
        <v/>
      </c>
      <c r="D503" s="251" t="n"/>
      <c r="E503" s="252">
        <f>IFERROR(VLOOKUP(C503,'Multi Unit Grid'!C:D,2,FALSE),"")</f>
        <v/>
      </c>
      <c r="F503" s="253">
        <f>IFERROR(VLOOKUP(C503,'Multi Unit Grid'!C:E,3,FALSE),"")</f>
        <v/>
      </c>
      <c r="G503" s="352">
        <f>'Exhibit A'!Z998*(1-'Product Selections'!$G$13)</f>
        <v/>
      </c>
      <c r="H503" s="317">
        <f>IFERROR(VLOOKUP(C503,'Multi Unit Grid'!C:F,4,FALSE),"")</f>
        <v/>
      </c>
      <c r="I503" s="255">
        <f>IFERROR(VLOOKUP(C503,'Multi Unit Grid'!C:G,5,FALSE),"")</f>
        <v/>
      </c>
      <c r="K503" s="256">
        <f>IF(C503="","",IF($L$11="Management Services","",IF(H503&gt;0,"Yes",IF(L503="Yes","",IF(M503="Yes","","")))))</f>
        <v/>
      </c>
      <c r="L503" s="580" t="n"/>
      <c r="M503" s="580" t="n"/>
      <c r="N503" s="581" t="n"/>
      <c r="O503" s="581" t="n"/>
      <c r="P503" s="256" t="n"/>
      <c r="Q503" s="345" t="n"/>
      <c r="S503" s="579">
        <f>'Exhibit A'!V498</f>
        <v/>
      </c>
      <c r="U503" s="576">
        <f>IF(C504="","",IF(F504=1,"ADP Essential Payroll",IF(N504="Yes","ADP HR Pro",IF(M504="Yes","ADP Complete Payroll and HR Plus",IF(L504="Yes","ADP Enhanced Payroll",IF(K504="Yes","ADP Essential Payroll","ADP Essential Payroll"))))))</f>
        <v/>
      </c>
    </row>
    <row r="504" ht="14.45" customHeight="1">
      <c r="B504" s="73">
        <f>B503+1</f>
        <v/>
      </c>
      <c r="C504" s="221">
        <f>IF('Multi Unit Grid'!C501="","",'Multi Unit Grid'!C501)</f>
        <v/>
      </c>
      <c r="D504" s="223" t="n"/>
      <c r="E504" s="222">
        <f>IFERROR(VLOOKUP(C504,'Multi Unit Grid'!C:D,2,FALSE),"")</f>
        <v/>
      </c>
      <c r="F504" s="75">
        <f>IFERROR(VLOOKUP(C504,'Multi Unit Grid'!C:E,3,FALSE),"")</f>
        <v/>
      </c>
      <c r="G504" s="353">
        <f>'Exhibit A'!Z999*(1-'Product Selections'!$G$13)</f>
        <v/>
      </c>
      <c r="H504" s="237">
        <f>IFERROR(VLOOKUP(C504,'Multi Unit Grid'!C:F,4,FALSE),"")</f>
        <v/>
      </c>
      <c r="I504" s="74">
        <f>IFERROR(VLOOKUP(C504,'Multi Unit Grid'!C:G,5,FALSE),"")</f>
        <v/>
      </c>
      <c r="K504" s="63">
        <f>IF(C504="","",IF($L$11="Management Services","",IF(H504&gt;0,"Yes",IF(L504="Yes","",IF(M504="Yes","","")))))</f>
        <v/>
      </c>
      <c r="L504" s="577" t="n"/>
      <c r="M504" s="577" t="n"/>
      <c r="N504" s="578" t="n"/>
      <c r="O504" s="578" t="n"/>
      <c r="P504" s="63" t="n"/>
      <c r="Q504" s="344" t="n"/>
      <c r="S504" s="579">
        <f>'Exhibit A'!V499</f>
        <v/>
      </c>
      <c r="U504" s="579">
        <f>IF(C505="","",IF(F505=1,"ADP Essential Payroll",IF(N505="Yes","ADP HR Pro",IF(M505="Yes","ADP Complete Payroll and HR Plus",IF(L505="Yes","ADP Enhanced Payroll",IF(K505="Yes","ADP Essential Payroll","ADP Essential Payroll"))))))</f>
        <v/>
      </c>
    </row>
    <row r="505" ht="14.45" customHeight="1">
      <c r="B505" s="249">
        <f>B504+1</f>
        <v/>
      </c>
      <c r="C505" s="250">
        <f>IF('Multi Unit Grid'!C502="","",'Multi Unit Grid'!C502)</f>
        <v/>
      </c>
      <c r="D505" s="251" t="n"/>
      <c r="E505" s="252">
        <f>IFERROR(VLOOKUP(C505,'Multi Unit Grid'!C:D,2,FALSE),"")</f>
        <v/>
      </c>
      <c r="F505" s="253">
        <f>IFERROR(VLOOKUP(C505,'Multi Unit Grid'!C:E,3,FALSE),"")</f>
        <v/>
      </c>
      <c r="G505" s="352">
        <f>'Exhibit A'!Z1000*(1-'Product Selections'!$G$13)</f>
        <v/>
      </c>
      <c r="H505" s="317">
        <f>IFERROR(VLOOKUP(C505,'Multi Unit Grid'!C:F,4,FALSE),"")</f>
        <v/>
      </c>
      <c r="I505" s="255">
        <f>IFERROR(VLOOKUP(C505,'Multi Unit Grid'!C:G,5,FALSE),"")</f>
        <v/>
      </c>
      <c r="K505" s="256">
        <f>IF(C505="","",IF($L$11="Management Services","",IF(H505&gt;0,"Yes",IF(L505="Yes","",IF(M505="Yes","","")))))</f>
        <v/>
      </c>
      <c r="L505" s="580" t="n"/>
      <c r="M505" s="580" t="n"/>
      <c r="N505" s="581" t="n"/>
      <c r="O505" s="581" t="n"/>
      <c r="P505" s="256" t="n"/>
      <c r="Q505" s="345" t="n"/>
      <c r="S505" s="579">
        <f>'Exhibit A'!V500</f>
        <v/>
      </c>
      <c r="U505" s="576">
        <f>IF(C506="","",IF(F506=1,"ADP Essential Payroll",IF(N506="Yes","ADP HR Pro",IF(M506="Yes","ADP Complete Payroll and HR Plus",IF(L506="Yes","ADP Enhanced Payroll",IF(K506="Yes","ADP Essential Payroll","ADP Essential Payroll"))))))</f>
        <v/>
      </c>
    </row>
    <row r="506" ht="14.45" customHeight="1">
      <c r="B506" s="73">
        <f>B505+1</f>
        <v/>
      </c>
      <c r="C506" s="221">
        <f>IF('Multi Unit Grid'!C503="","",'Multi Unit Grid'!C503)</f>
        <v/>
      </c>
      <c r="D506" s="223" t="n"/>
      <c r="E506" s="222">
        <f>IFERROR(VLOOKUP(C506,'Multi Unit Grid'!C:D,2,FALSE),"")</f>
        <v/>
      </c>
      <c r="F506" s="75">
        <f>IFERROR(VLOOKUP(C506,'Multi Unit Grid'!C:E,3,FALSE),"")</f>
        <v/>
      </c>
      <c r="G506" s="353">
        <f>'Exhibit A'!Z1001*(1-'Product Selections'!$G$13)</f>
        <v/>
      </c>
      <c r="H506" s="237">
        <f>IFERROR(VLOOKUP(C506,'Multi Unit Grid'!C:F,4,FALSE),"")</f>
        <v/>
      </c>
      <c r="I506" s="74">
        <f>IFERROR(VLOOKUP(C506,'Multi Unit Grid'!C:G,5,FALSE),"")</f>
        <v/>
      </c>
      <c r="K506" s="63">
        <f>IF(C506="","",IF($L$11="Management Services","",IF(H506&gt;0,"Yes",IF(L506="Yes","",IF(M506="Yes","","")))))</f>
        <v/>
      </c>
      <c r="L506" s="577" t="n"/>
      <c r="M506" s="577" t="n"/>
      <c r="N506" s="578" t="n"/>
      <c r="O506" s="578" t="n"/>
      <c r="P506" s="63" t="n"/>
      <c r="Q506" s="344" t="n"/>
      <c r="S506" s="579">
        <f>'Exhibit A'!V501</f>
        <v/>
      </c>
      <c r="U506" s="579">
        <f>IF(C507="","",IF(F507=1,"ADP Essential Payroll",IF(N507="Yes","ADP HR Pro",IF(M507="Yes","ADP Complete Payroll and HR Plus",IF(L507="Yes","ADP Enhanced Payroll",IF(K507="Yes","ADP Essential Payroll","ADP Essential Payroll"))))))</f>
        <v/>
      </c>
    </row>
    <row r="507" ht="14.45" customHeight="1">
      <c r="B507" s="249">
        <f>B506+1</f>
        <v/>
      </c>
      <c r="C507" s="250">
        <f>IF('Multi Unit Grid'!C504="","",'Multi Unit Grid'!C504)</f>
        <v/>
      </c>
      <c r="D507" s="251" t="n"/>
      <c r="E507" s="252">
        <f>IFERROR(VLOOKUP(C507,'Multi Unit Grid'!C:D,2,FALSE),"")</f>
        <v/>
      </c>
      <c r="F507" s="253">
        <f>IFERROR(VLOOKUP(C507,'Multi Unit Grid'!C:E,3,FALSE),"")</f>
        <v/>
      </c>
      <c r="G507" s="352">
        <f>'Exhibit A'!Z1002*(1-'Product Selections'!$G$13)</f>
        <v/>
      </c>
      <c r="H507" s="317">
        <f>IFERROR(VLOOKUP(C507,'Multi Unit Grid'!C:F,4,FALSE),"")</f>
        <v/>
      </c>
      <c r="I507" s="255">
        <f>IFERROR(VLOOKUP(C507,'Multi Unit Grid'!C:G,5,FALSE),"")</f>
        <v/>
      </c>
      <c r="K507" s="256">
        <f>IF(C507="","",IF($L$11="Management Services","",IF(H507&gt;0,"Yes",IF(L507="Yes","",IF(M507="Yes","","")))))</f>
        <v/>
      </c>
      <c r="L507" s="580" t="n"/>
      <c r="M507" s="580" t="n"/>
      <c r="N507" s="581" t="n"/>
      <c r="O507" s="581" t="n"/>
      <c r="P507" s="256" t="n"/>
      <c r="Q507" s="345" t="n"/>
      <c r="S507" s="579">
        <f>'Exhibit A'!V502</f>
        <v/>
      </c>
      <c r="U507" s="576">
        <f>IF(C508="","",IF(F508=1,"ADP Essential Payroll",IF(N508="Yes","ADP HR Pro",IF(M508="Yes","ADP Complete Payroll and HR Plus",IF(L508="Yes","ADP Enhanced Payroll",IF(K508="Yes","ADP Essential Payroll","ADP Essential Payroll"))))))</f>
        <v/>
      </c>
    </row>
    <row r="508" ht="14.45" customHeight="1">
      <c r="B508" s="73">
        <f>B507+1</f>
        <v/>
      </c>
      <c r="C508" s="221">
        <f>IF('Multi Unit Grid'!C505="","",'Multi Unit Grid'!C505)</f>
        <v/>
      </c>
      <c r="D508" s="223" t="n"/>
      <c r="E508" s="222">
        <f>IFERROR(VLOOKUP(C508,'Multi Unit Grid'!C:D,2,FALSE),"")</f>
        <v/>
      </c>
      <c r="F508" s="75">
        <f>IFERROR(VLOOKUP(C508,'Multi Unit Grid'!C:E,3,FALSE),"")</f>
        <v/>
      </c>
      <c r="G508" s="353">
        <f>'Exhibit A'!Z1003*(1-'Product Selections'!$G$13)</f>
        <v/>
      </c>
      <c r="H508" s="237">
        <f>IFERROR(VLOOKUP(C508,'Multi Unit Grid'!C:F,4,FALSE),"")</f>
        <v/>
      </c>
      <c r="I508" s="74">
        <f>IFERROR(VLOOKUP(C508,'Multi Unit Grid'!C:G,5,FALSE),"")</f>
        <v/>
      </c>
      <c r="K508" s="63">
        <f>IF(C508="","",IF($L$11="Management Services","",IF(H508&gt;0,"Yes",IF(L508="Yes","",IF(M508="Yes","","")))))</f>
        <v/>
      </c>
      <c r="L508" s="577" t="n"/>
      <c r="M508" s="577" t="n"/>
      <c r="N508" s="578" t="n"/>
      <c r="O508" s="578" t="n"/>
      <c r="P508" s="63" t="n"/>
      <c r="Q508" s="344" t="n"/>
      <c r="S508" s="579">
        <f>'Exhibit A'!V503</f>
        <v/>
      </c>
      <c r="U508" s="579">
        <f>IF(C509="","",IF(F509=1,"ADP Essential Payroll",IF(N509="Yes","ADP HR Pro",IF(M509="Yes","ADP Complete Payroll and HR Plus",IF(L509="Yes","ADP Enhanced Payroll",IF(K509="Yes","ADP Essential Payroll","ADP Essential Payroll"))))))</f>
        <v/>
      </c>
    </row>
    <row r="509" ht="14.45" customHeight="1">
      <c r="B509" s="249">
        <f>B508+1</f>
        <v/>
      </c>
      <c r="C509" s="250">
        <f>IF('Multi Unit Grid'!C506="","",'Multi Unit Grid'!C506)</f>
        <v/>
      </c>
      <c r="D509" s="251" t="n"/>
      <c r="E509" s="252">
        <f>IFERROR(VLOOKUP(C509,'Multi Unit Grid'!C:D,2,FALSE),"")</f>
        <v/>
      </c>
      <c r="F509" s="253">
        <f>IFERROR(VLOOKUP(C509,'Multi Unit Grid'!C:E,3,FALSE),"")</f>
        <v/>
      </c>
      <c r="G509" s="352">
        <f>'Exhibit A'!Z1004*(1-'Product Selections'!$G$13)</f>
        <v/>
      </c>
      <c r="H509" s="317">
        <f>IFERROR(VLOOKUP(C509,'Multi Unit Grid'!C:F,4,FALSE),"")</f>
        <v/>
      </c>
      <c r="I509" s="255">
        <f>IFERROR(VLOOKUP(C509,'Multi Unit Grid'!C:G,5,FALSE),"")</f>
        <v/>
      </c>
      <c r="K509" s="256">
        <f>IF(C509="","",IF($L$11="Management Services","",IF(H509&gt;0,"Yes",IF(L509="Yes","",IF(M509="Yes","","")))))</f>
        <v/>
      </c>
      <c r="L509" s="580" t="n"/>
      <c r="M509" s="580" t="n"/>
      <c r="N509" s="581" t="n"/>
      <c r="O509" s="581" t="n"/>
      <c r="P509" s="256" t="n"/>
      <c r="Q509" s="345" t="n"/>
      <c r="S509" s="579">
        <f>'Exhibit A'!V504</f>
        <v/>
      </c>
      <c r="U509" s="576">
        <f>IF(C510="","",IF(F510=1,"ADP Essential Payroll",IF(N510="Yes","ADP HR Pro",IF(M510="Yes","ADP Complete Payroll and HR Plus",IF(L510="Yes","ADP Enhanced Payroll",IF(K510="Yes","ADP Essential Payroll","ADP Essential Payroll"))))))</f>
        <v/>
      </c>
    </row>
    <row r="510" ht="14.45" customHeight="1">
      <c r="B510" s="73">
        <f>B509+1</f>
        <v/>
      </c>
      <c r="C510" s="221">
        <f>IF('Multi Unit Grid'!C507="","",'Multi Unit Grid'!C507)</f>
        <v/>
      </c>
      <c r="D510" s="223" t="n"/>
      <c r="E510" s="222">
        <f>IFERROR(VLOOKUP(C510,'Multi Unit Grid'!C:D,2,FALSE),"")</f>
        <v/>
      </c>
      <c r="F510" s="75">
        <f>IFERROR(VLOOKUP(C510,'Multi Unit Grid'!C:E,3,FALSE),"")</f>
        <v/>
      </c>
      <c r="G510" s="353">
        <f>'Exhibit A'!Z1005*(1-'Product Selections'!$G$13)</f>
        <v/>
      </c>
      <c r="H510" s="237">
        <f>IFERROR(VLOOKUP(C510,'Multi Unit Grid'!C:F,4,FALSE),"")</f>
        <v/>
      </c>
      <c r="I510" s="74">
        <f>IFERROR(VLOOKUP(C510,'Multi Unit Grid'!C:G,5,FALSE),"")</f>
        <v/>
      </c>
      <c r="K510" s="63">
        <f>IF(C510="","",IF($L$11="Management Services","",IF(H510&gt;0,"Yes",IF(L510="Yes","",IF(M510="Yes","","")))))</f>
        <v/>
      </c>
      <c r="L510" s="577" t="n"/>
      <c r="M510" s="577" t="n"/>
      <c r="N510" s="578" t="n"/>
      <c r="O510" s="578" t="n"/>
      <c r="P510" s="63" t="n"/>
      <c r="Q510" s="344" t="n"/>
      <c r="S510" s="579">
        <f>'Exhibit A'!V505</f>
        <v/>
      </c>
      <c r="U510" s="579">
        <f>IF(C511="","",IF(F511=1,"ADP Essential Payroll",IF(N511="Yes","ADP HR Pro",IF(M511="Yes","ADP Complete Payroll and HR Plus",IF(L511="Yes","ADP Enhanced Payroll",IF(K511="Yes","ADP Essential Payroll","ADP Essential Payroll"))))))</f>
        <v/>
      </c>
    </row>
    <row r="511" ht="14.45" customHeight="1">
      <c r="B511" s="249">
        <f>B510+1</f>
        <v/>
      </c>
      <c r="C511" s="250">
        <f>IF('Multi Unit Grid'!C508="","",'Multi Unit Grid'!C508)</f>
        <v/>
      </c>
      <c r="D511" s="251" t="n"/>
      <c r="E511" s="252">
        <f>IFERROR(VLOOKUP(C511,'Multi Unit Grid'!C:D,2,FALSE),"")</f>
        <v/>
      </c>
      <c r="F511" s="253">
        <f>IFERROR(VLOOKUP(C511,'Multi Unit Grid'!C:E,3,FALSE),"")</f>
        <v/>
      </c>
      <c r="G511" s="352">
        <f>'Exhibit A'!Z1006*(1-'Product Selections'!$G$13)</f>
        <v/>
      </c>
      <c r="H511" s="317">
        <f>IFERROR(VLOOKUP(C511,'Multi Unit Grid'!C:F,4,FALSE),"")</f>
        <v/>
      </c>
      <c r="I511" s="255">
        <f>IFERROR(VLOOKUP(C511,'Multi Unit Grid'!C:G,5,FALSE),"")</f>
        <v/>
      </c>
      <c r="K511" s="256">
        <f>IF(C511="","",IF($L$11="Management Services","",IF(H511&gt;0,"Yes",IF(L511="Yes","",IF(M511="Yes","","")))))</f>
        <v/>
      </c>
      <c r="L511" s="580" t="n"/>
      <c r="M511" s="580" t="n"/>
      <c r="N511" s="581" t="n"/>
      <c r="O511" s="581" t="n"/>
      <c r="P511" s="256" t="n"/>
      <c r="Q511" s="345" t="n"/>
      <c r="S511" s="579">
        <f>'Exhibit A'!V506</f>
        <v/>
      </c>
      <c r="U511" s="576">
        <f>IF(C512="","",IF(F512=1,"ADP Essential Payroll",IF(N512="Yes","ADP HR Pro",IF(M512="Yes","ADP Complete Payroll and HR Plus",IF(L512="Yes","ADP Enhanced Payroll",IF(K512="Yes","ADP Essential Payroll","ADP Essential Payroll"))))))</f>
        <v/>
      </c>
    </row>
    <row r="512" ht="14.45" customHeight="1">
      <c r="B512" s="73">
        <f>B511+1</f>
        <v/>
      </c>
      <c r="C512" s="221">
        <f>IF('Multi Unit Grid'!C509="","",'Multi Unit Grid'!C509)</f>
        <v/>
      </c>
      <c r="D512" s="223" t="n"/>
      <c r="E512" s="222">
        <f>IFERROR(VLOOKUP(C512,'Multi Unit Grid'!C:D,2,FALSE),"")</f>
        <v/>
      </c>
      <c r="F512" s="75">
        <f>IFERROR(VLOOKUP(C512,'Multi Unit Grid'!C:E,3,FALSE),"")</f>
        <v/>
      </c>
      <c r="G512" s="353">
        <f>'Exhibit A'!Z1007*(1-'Product Selections'!$G$13)</f>
        <v/>
      </c>
      <c r="H512" s="237">
        <f>IFERROR(VLOOKUP(C512,'Multi Unit Grid'!C:F,4,FALSE),"")</f>
        <v/>
      </c>
      <c r="I512" s="74">
        <f>IFERROR(VLOOKUP(C512,'Multi Unit Grid'!C:G,5,FALSE),"")</f>
        <v/>
      </c>
      <c r="K512" s="63">
        <f>IF(C512="","",IF($L$11="Management Services","",IF(H512&gt;0,"Yes",IF(L512="Yes","",IF(M512="Yes","","")))))</f>
        <v/>
      </c>
      <c r="L512" s="577" t="n"/>
      <c r="M512" s="577" t="n"/>
      <c r="N512" s="578" t="n"/>
      <c r="O512" s="578" t="n"/>
      <c r="P512" s="63" t="n"/>
      <c r="Q512" s="344" t="n"/>
      <c r="S512" s="579">
        <f>'Exhibit A'!V507</f>
        <v/>
      </c>
      <c r="U512" s="579">
        <f>IF(C513="","",IF(F513=1,"ADP Essential Payroll",IF(N513="Yes","ADP HR Pro",IF(M513="Yes","ADP Complete Payroll and HR Plus",IF(L513="Yes","ADP Enhanced Payroll",IF(K513="Yes","ADP Essential Payroll","ADP Essential Payroll"))))))</f>
        <v/>
      </c>
    </row>
    <row r="513" ht="14.45" customHeight="1">
      <c r="B513" s="249">
        <f>B512+1</f>
        <v/>
      </c>
      <c r="C513" s="250">
        <f>IF('Multi Unit Grid'!C510="","",'Multi Unit Grid'!C510)</f>
        <v/>
      </c>
      <c r="D513" s="251" t="n"/>
      <c r="E513" s="252">
        <f>IFERROR(VLOOKUP(C513,'Multi Unit Grid'!C:D,2,FALSE),"")</f>
        <v/>
      </c>
      <c r="F513" s="253">
        <f>IFERROR(VLOOKUP(C513,'Multi Unit Grid'!C:E,3,FALSE),"")</f>
        <v/>
      </c>
      <c r="G513" s="352">
        <f>'Exhibit A'!Z1008*(1-'Product Selections'!$G$13)</f>
        <v/>
      </c>
      <c r="H513" s="317">
        <f>IFERROR(VLOOKUP(C513,'Multi Unit Grid'!C:F,4,FALSE),"")</f>
        <v/>
      </c>
      <c r="I513" s="255">
        <f>IFERROR(VLOOKUP(C513,'Multi Unit Grid'!C:G,5,FALSE),"")</f>
        <v/>
      </c>
      <c r="K513" s="256">
        <f>IF(C513="","",IF($L$11="Management Services","",IF(H513&gt;0,"Yes",IF(L513="Yes","",IF(M513="Yes","","")))))</f>
        <v/>
      </c>
      <c r="L513" s="580" t="n"/>
      <c r="M513" s="580" t="n"/>
      <c r="N513" s="581" t="n"/>
      <c r="O513" s="581" t="n"/>
      <c r="P513" s="256" t="n"/>
      <c r="Q513" s="345" t="n"/>
      <c r="S513" s="579">
        <f>'Exhibit A'!V508</f>
        <v/>
      </c>
      <c r="U513" s="576">
        <f>IF(C514="","",IF(F514=1,"ADP Essential Payroll",IF(N514="Yes","ADP HR Pro",IF(M514="Yes","ADP Complete Payroll and HR Plus",IF(L514="Yes","ADP Enhanced Payroll",IF(K514="Yes","ADP Essential Payroll","ADP Essential Payroll"))))))</f>
        <v/>
      </c>
    </row>
    <row r="514" ht="14.45" customHeight="1">
      <c r="B514" s="73">
        <f>B513+1</f>
        <v/>
      </c>
      <c r="C514" s="221">
        <f>IF('Multi Unit Grid'!C511="","",'Multi Unit Grid'!C511)</f>
        <v/>
      </c>
      <c r="D514" s="223" t="n"/>
      <c r="E514" s="222">
        <f>IFERROR(VLOOKUP(C514,'Multi Unit Grid'!C:D,2,FALSE),"")</f>
        <v/>
      </c>
      <c r="F514" s="75">
        <f>IFERROR(VLOOKUP(C514,'Multi Unit Grid'!C:E,3,FALSE),"")</f>
        <v/>
      </c>
      <c r="G514" s="353">
        <f>'Exhibit A'!Z1009*(1-'Product Selections'!$G$13)</f>
        <v/>
      </c>
      <c r="H514" s="237">
        <f>IFERROR(VLOOKUP(C514,'Multi Unit Grid'!C:F,4,FALSE),"")</f>
        <v/>
      </c>
      <c r="I514" s="74">
        <f>IFERROR(VLOOKUP(C514,'Multi Unit Grid'!C:G,5,FALSE),"")</f>
        <v/>
      </c>
      <c r="K514" s="63">
        <f>IF(C514="","",IF($L$11="Management Services","",IF(H514&gt;0,"Yes",IF(L514="Yes","",IF(M514="Yes","","")))))</f>
        <v/>
      </c>
      <c r="L514" s="577" t="n"/>
      <c r="M514" s="577" t="n"/>
      <c r="N514" s="578" t="n"/>
      <c r="O514" s="578" t="n"/>
      <c r="P514" s="63" t="n"/>
      <c r="Q514" s="344" t="n"/>
      <c r="S514" s="579">
        <f>'Exhibit A'!V509</f>
        <v/>
      </c>
      <c r="U514" s="579">
        <f>IF(C515="","",IF(F515=1,"ADP Essential Payroll",IF(N515="Yes","ADP HR Pro",IF(M515="Yes","ADP Complete Payroll and HR Plus",IF(L515="Yes","ADP Enhanced Payroll",IF(K515="Yes","ADP Essential Payroll","ADP Essential Payroll"))))))</f>
        <v/>
      </c>
    </row>
    <row r="515" ht="14.45" customHeight="1">
      <c r="B515" s="249">
        <f>B514+1</f>
        <v/>
      </c>
      <c r="C515" s="250">
        <f>IF('Multi Unit Grid'!C512="","",'Multi Unit Grid'!C512)</f>
        <v/>
      </c>
      <c r="D515" s="251" t="n"/>
      <c r="E515" s="252">
        <f>IFERROR(VLOOKUP(C515,'Multi Unit Grid'!C:D,2,FALSE),"")</f>
        <v/>
      </c>
      <c r="F515" s="253">
        <f>IFERROR(VLOOKUP(C515,'Multi Unit Grid'!C:E,3,FALSE),"")</f>
        <v/>
      </c>
      <c r="G515" s="352">
        <f>'Exhibit A'!Z1010*(1-'Product Selections'!$G$13)</f>
        <v/>
      </c>
      <c r="H515" s="317">
        <f>IFERROR(VLOOKUP(C515,'Multi Unit Grid'!C:F,4,FALSE),"")</f>
        <v/>
      </c>
      <c r="I515" s="255">
        <f>IFERROR(VLOOKUP(C515,'Multi Unit Grid'!C:G,5,FALSE),"")</f>
        <v/>
      </c>
      <c r="K515" s="256">
        <f>IF(C515="","",IF($L$11="Management Services","",IF(H515&gt;0,"Yes",IF(L515="Yes","",IF(M515="Yes","","")))))</f>
        <v/>
      </c>
      <c r="L515" s="580" t="n"/>
      <c r="M515" s="580" t="n"/>
      <c r="N515" s="581" t="n"/>
      <c r="O515" s="581" t="n"/>
      <c r="P515" s="256" t="n"/>
      <c r="Q515" s="345" t="n"/>
      <c r="S515" s="579">
        <f>'Exhibit A'!V510</f>
        <v/>
      </c>
      <c r="U515" s="576">
        <f>IF(C516="","",IF(F516=1,"ADP Essential Payroll",IF(N516="Yes","ADP HR Pro",IF(M516="Yes","ADP Complete Payroll and HR Plus",IF(L516="Yes","ADP Enhanced Payroll",IF(K516="Yes","ADP Essential Payroll","ADP Essential Payroll"))))))</f>
        <v/>
      </c>
    </row>
    <row r="516" ht="14.45" customHeight="1">
      <c r="B516" s="73">
        <f>B515+1</f>
        <v/>
      </c>
      <c r="C516" s="221">
        <f>IF('Multi Unit Grid'!C513="","",'Multi Unit Grid'!C513)</f>
        <v/>
      </c>
      <c r="D516" s="223" t="n"/>
      <c r="E516" s="222">
        <f>IFERROR(VLOOKUP(C516,'Multi Unit Grid'!C:D,2,FALSE),"")</f>
        <v/>
      </c>
      <c r="F516" s="75">
        <f>IFERROR(VLOOKUP(C516,'Multi Unit Grid'!C:E,3,FALSE),"")</f>
        <v/>
      </c>
      <c r="G516" s="353">
        <f>'Exhibit A'!Z1011*(1-'Product Selections'!$G$13)</f>
        <v/>
      </c>
      <c r="H516" s="237">
        <f>IFERROR(VLOOKUP(C516,'Multi Unit Grid'!C:F,4,FALSE),"")</f>
        <v/>
      </c>
      <c r="I516" s="74">
        <f>IFERROR(VLOOKUP(C516,'Multi Unit Grid'!C:G,5,FALSE),"")</f>
        <v/>
      </c>
      <c r="K516" s="63">
        <f>IF(C516="","",IF($L$11="Management Services","",IF(H516&gt;0,"Yes",IF(L516="Yes","",IF(M516="Yes","","")))))</f>
        <v/>
      </c>
      <c r="L516" s="577" t="n"/>
      <c r="M516" s="577" t="n"/>
      <c r="N516" s="578" t="n"/>
      <c r="O516" s="578" t="n"/>
      <c r="P516" s="63" t="n"/>
      <c r="Q516" s="344" t="n"/>
      <c r="S516" s="579">
        <f>'Exhibit A'!V511</f>
        <v/>
      </c>
      <c r="U516" s="579">
        <f>IF(C517="","",IF(F517=1,"ADP Essential Payroll",IF(N517="Yes","ADP HR Pro",IF(M517="Yes","ADP Complete Payroll and HR Plus",IF(L517="Yes","ADP Enhanced Payroll",IF(K517="Yes","ADP Essential Payroll","ADP Essential Payroll"))))))</f>
        <v/>
      </c>
    </row>
    <row r="517" ht="14.45" customHeight="1">
      <c r="B517" s="249">
        <f>B516+1</f>
        <v/>
      </c>
      <c r="C517" s="250">
        <f>IF('Multi Unit Grid'!C514="","",'Multi Unit Grid'!C514)</f>
        <v/>
      </c>
      <c r="D517" s="251" t="n"/>
      <c r="E517" s="252">
        <f>IFERROR(VLOOKUP(C517,'Multi Unit Grid'!C:D,2,FALSE),"")</f>
        <v/>
      </c>
      <c r="F517" s="253">
        <f>IFERROR(VLOOKUP(C517,'Multi Unit Grid'!C:E,3,FALSE),"")</f>
        <v/>
      </c>
      <c r="G517" s="352">
        <f>'Exhibit A'!Z1012*(1-'Product Selections'!$G$13)</f>
        <v/>
      </c>
      <c r="H517" s="317">
        <f>IFERROR(VLOOKUP(C517,'Multi Unit Grid'!C:F,4,FALSE),"")</f>
        <v/>
      </c>
      <c r="I517" s="255">
        <f>IFERROR(VLOOKUP(C517,'Multi Unit Grid'!C:G,5,FALSE),"")</f>
        <v/>
      </c>
      <c r="K517" s="256">
        <f>IF(C517="","",IF($L$11="Management Services","",IF(H517&gt;0,"Yes",IF(L517="Yes","",IF(M517="Yes","","")))))</f>
        <v/>
      </c>
      <c r="L517" s="580" t="n"/>
      <c r="M517" s="580" t="n"/>
      <c r="N517" s="581" t="n"/>
      <c r="O517" s="581" t="n"/>
      <c r="P517" s="256" t="n"/>
      <c r="Q517" s="345" t="n"/>
      <c r="S517" s="579">
        <f>'Exhibit A'!V512</f>
        <v/>
      </c>
      <c r="U517" s="576">
        <f>IF(C518="","",IF(F518=1,"ADP Essential Payroll",IF(N518="Yes","ADP HR Pro",IF(M518="Yes","ADP Complete Payroll and HR Plus",IF(L518="Yes","ADP Enhanced Payroll",IF(K518="Yes","ADP Essential Payroll","ADP Essential Payroll"))))))</f>
        <v/>
      </c>
    </row>
    <row r="518" ht="14.45" customHeight="1">
      <c r="B518" s="73">
        <f>B517+1</f>
        <v/>
      </c>
      <c r="C518" s="221">
        <f>IF('Multi Unit Grid'!C515="","",'Multi Unit Grid'!C515)</f>
        <v/>
      </c>
      <c r="D518" s="223" t="n"/>
      <c r="E518" s="222">
        <f>IFERROR(VLOOKUP(C518,'Multi Unit Grid'!C:D,2,FALSE),"")</f>
        <v/>
      </c>
      <c r="F518" s="75">
        <f>IFERROR(VLOOKUP(C518,'Multi Unit Grid'!C:E,3,FALSE),"")</f>
        <v/>
      </c>
      <c r="G518" s="353">
        <f>'Exhibit A'!Z1013*(1-'Product Selections'!$G$13)</f>
        <v/>
      </c>
      <c r="H518" s="237">
        <f>IFERROR(VLOOKUP(C518,'Multi Unit Grid'!C:F,4,FALSE),"")</f>
        <v/>
      </c>
      <c r="I518" s="74">
        <f>IFERROR(VLOOKUP(C518,'Multi Unit Grid'!C:G,5,FALSE),"")</f>
        <v/>
      </c>
      <c r="K518" s="63">
        <f>IF(C518="","",IF($L$11="Management Services","",IF(H518&gt;0,"Yes",IF(L518="Yes","",IF(M518="Yes","","")))))</f>
        <v/>
      </c>
      <c r="L518" s="577" t="n"/>
      <c r="M518" s="577" t="n"/>
      <c r="N518" s="578" t="n"/>
      <c r="O518" s="578" t="n"/>
      <c r="P518" s="63" t="n"/>
      <c r="Q518" s="344" t="n"/>
      <c r="S518" s="579">
        <f>'Exhibit A'!V513</f>
        <v/>
      </c>
      <c r="U518" s="579">
        <f>IF(C519="","",IF(F519=1,"ADP Essential Payroll",IF(N519="Yes","ADP HR Pro",IF(M519="Yes","ADP Complete Payroll and HR Plus",IF(L519="Yes","ADP Enhanced Payroll",IF(K519="Yes","ADP Essential Payroll","ADP Essential Payroll"))))))</f>
        <v/>
      </c>
    </row>
    <row r="519" ht="14.45" customHeight="1">
      <c r="B519" s="249">
        <f>B518+1</f>
        <v/>
      </c>
      <c r="C519" s="250">
        <f>IF('Multi Unit Grid'!C516="","",'Multi Unit Grid'!C516)</f>
        <v/>
      </c>
      <c r="D519" s="251" t="n"/>
      <c r="E519" s="252">
        <f>IFERROR(VLOOKUP(C519,'Multi Unit Grid'!C:D,2,FALSE),"")</f>
        <v/>
      </c>
      <c r="F519" s="253">
        <f>IFERROR(VLOOKUP(C519,'Multi Unit Grid'!C:E,3,FALSE),"")</f>
        <v/>
      </c>
      <c r="G519" s="352">
        <f>'Exhibit A'!Z1014*(1-'Product Selections'!$G$13)</f>
        <v/>
      </c>
      <c r="H519" s="317">
        <f>IFERROR(VLOOKUP(C519,'Multi Unit Grid'!C:F,4,FALSE),"")</f>
        <v/>
      </c>
      <c r="I519" s="255">
        <f>IFERROR(VLOOKUP(C519,'Multi Unit Grid'!C:G,5,FALSE),"")</f>
        <v/>
      </c>
      <c r="K519" s="256">
        <f>IF(C519="","",IF($L$11="Management Services","",IF(H519&gt;0,"Yes",IF(L519="Yes","",IF(M519="Yes","","")))))</f>
        <v/>
      </c>
      <c r="L519" s="580" t="n"/>
      <c r="M519" s="580" t="n"/>
      <c r="N519" s="581" t="n"/>
      <c r="O519" s="581" t="n"/>
      <c r="P519" s="256" t="n"/>
      <c r="Q519" s="345" t="n"/>
      <c r="S519" s="579">
        <f>'Exhibit A'!V514</f>
        <v/>
      </c>
      <c r="U519" s="576">
        <f>IF(C520="","",IF(F520=1,"ADP Essential Payroll",IF(N520="Yes","ADP HR Pro",IF(M520="Yes","ADP Complete Payroll and HR Plus",IF(L520="Yes","ADP Enhanced Payroll",IF(K520="Yes","ADP Essential Payroll","ADP Essential Payroll"))))))</f>
        <v/>
      </c>
    </row>
    <row r="520" ht="14.45" customHeight="1">
      <c r="B520" s="73">
        <f>B519+1</f>
        <v/>
      </c>
      <c r="C520" s="221">
        <f>IF('Multi Unit Grid'!C517="","",'Multi Unit Grid'!C517)</f>
        <v/>
      </c>
      <c r="D520" s="223" t="n"/>
      <c r="E520" s="222">
        <f>IFERROR(VLOOKUP(C520,'Multi Unit Grid'!C:D,2,FALSE),"")</f>
        <v/>
      </c>
      <c r="F520" s="75">
        <f>IFERROR(VLOOKUP(C520,'Multi Unit Grid'!C:E,3,FALSE),"")</f>
        <v/>
      </c>
      <c r="G520" s="353">
        <f>'Exhibit A'!Z1015*(1-'Product Selections'!$G$13)</f>
        <v/>
      </c>
      <c r="H520" s="237">
        <f>IFERROR(VLOOKUP(C520,'Multi Unit Grid'!C:F,4,FALSE),"")</f>
        <v/>
      </c>
      <c r="I520" s="74">
        <f>IFERROR(VLOOKUP(C520,'Multi Unit Grid'!C:G,5,FALSE),"")</f>
        <v/>
      </c>
      <c r="K520" s="63">
        <f>IF(C520="","",IF($L$11="Management Services","",IF(H520&gt;0,"Yes",IF(L520="Yes","",IF(M520="Yes","","")))))</f>
        <v/>
      </c>
      <c r="L520" s="577" t="n"/>
      <c r="M520" s="577" t="n"/>
      <c r="N520" s="578" t="n"/>
      <c r="O520" s="578" t="n"/>
      <c r="P520" s="63" t="n"/>
      <c r="Q520" s="344" t="n"/>
      <c r="S520" s="579">
        <f>'Exhibit A'!V515</f>
        <v/>
      </c>
      <c r="U520" s="579">
        <f>IF(C521="","",IF(F521=1,"ADP Essential Payroll",IF(N521="Yes","ADP HR Pro",IF(M521="Yes","ADP Complete Payroll and HR Plus",IF(L521="Yes","ADP Enhanced Payroll",IF(K521="Yes","ADP Essential Payroll","ADP Essential Payroll"))))))</f>
        <v/>
      </c>
    </row>
    <row r="521" ht="14.45" customHeight="1">
      <c r="B521" s="249">
        <f>B520+1</f>
        <v/>
      </c>
      <c r="C521" s="250">
        <f>IF('Multi Unit Grid'!C518="","",'Multi Unit Grid'!C518)</f>
        <v/>
      </c>
      <c r="D521" s="251" t="n"/>
      <c r="E521" s="252">
        <f>IFERROR(VLOOKUP(C521,'Multi Unit Grid'!C:D,2,FALSE),"")</f>
        <v/>
      </c>
      <c r="F521" s="253">
        <f>IFERROR(VLOOKUP(C521,'Multi Unit Grid'!C:E,3,FALSE),"")</f>
        <v/>
      </c>
      <c r="G521" s="352">
        <f>'Exhibit A'!Z1016*(1-'Product Selections'!$G$13)</f>
        <v/>
      </c>
      <c r="H521" s="317">
        <f>IFERROR(VLOOKUP(C521,'Multi Unit Grid'!C:F,4,FALSE),"")</f>
        <v/>
      </c>
      <c r="I521" s="255">
        <f>IFERROR(VLOOKUP(C521,'Multi Unit Grid'!C:G,5,FALSE),"")</f>
        <v/>
      </c>
      <c r="K521" s="256">
        <f>IF(C521="","",IF($L$11="Management Services","",IF(H521&gt;0,"Yes",IF(L521="Yes","",IF(M521="Yes","","")))))</f>
        <v/>
      </c>
      <c r="L521" s="580" t="n"/>
      <c r="M521" s="580" t="n"/>
      <c r="N521" s="581" t="n"/>
      <c r="O521" s="581" t="n"/>
      <c r="P521" s="256" t="n"/>
      <c r="Q521" s="345" t="n"/>
      <c r="S521" s="579">
        <f>'Exhibit A'!V516</f>
        <v/>
      </c>
      <c r="U521" s="576">
        <f>IF(C522="","",IF(F522=1,"ADP Essential Payroll",IF(N522="Yes","ADP HR Pro",IF(M522="Yes","ADP Complete Payroll and HR Plus",IF(L522="Yes","ADP Enhanced Payroll",IF(K522="Yes","ADP Essential Payroll","ADP Essential Payroll"))))))</f>
        <v/>
      </c>
    </row>
    <row r="522" ht="14.45" customHeight="1">
      <c r="B522" s="73">
        <f>B521+1</f>
        <v/>
      </c>
      <c r="C522" s="221">
        <f>IF('Multi Unit Grid'!C519="","",'Multi Unit Grid'!C519)</f>
        <v/>
      </c>
      <c r="D522" s="223" t="n"/>
      <c r="E522" s="222">
        <f>IFERROR(VLOOKUP(C522,'Multi Unit Grid'!C:D,2,FALSE),"")</f>
        <v/>
      </c>
      <c r="F522" s="75">
        <f>IFERROR(VLOOKUP(C522,'Multi Unit Grid'!C:E,3,FALSE),"")</f>
        <v/>
      </c>
      <c r="G522" s="353">
        <f>'Exhibit A'!Z1017*(1-'Product Selections'!$G$13)</f>
        <v/>
      </c>
      <c r="H522" s="237">
        <f>IFERROR(VLOOKUP(C522,'Multi Unit Grid'!C:F,4,FALSE),"")</f>
        <v/>
      </c>
      <c r="I522" s="74">
        <f>IFERROR(VLOOKUP(C522,'Multi Unit Grid'!C:G,5,FALSE),"")</f>
        <v/>
      </c>
      <c r="K522" s="63">
        <f>IF(C522="","",IF($L$11="Management Services","",IF(H522&gt;0,"Yes",IF(L522="Yes","",IF(M522="Yes","","")))))</f>
        <v/>
      </c>
      <c r="L522" s="577" t="n"/>
      <c r="M522" s="577" t="n"/>
      <c r="N522" s="578" t="n"/>
      <c r="O522" s="578" t="n"/>
      <c r="P522" s="63" t="n"/>
      <c r="Q522" s="344" t="n"/>
      <c r="S522" s="579">
        <f>'Exhibit A'!V517</f>
        <v/>
      </c>
      <c r="U522" s="579">
        <f>IF(C523="","",IF(F523=1,"ADP Essential Payroll",IF(N523="Yes","ADP HR Pro",IF(M523="Yes","ADP Complete Payroll and HR Plus",IF(L523="Yes","ADP Enhanced Payroll",IF(K523="Yes","ADP Essential Payroll","ADP Essential Payroll"))))))</f>
        <v/>
      </c>
    </row>
    <row r="523" ht="14.45" customHeight="1">
      <c r="B523" s="249">
        <f>B522+1</f>
        <v/>
      </c>
      <c r="C523" s="250">
        <f>IF('Multi Unit Grid'!C520="","",'Multi Unit Grid'!C520)</f>
        <v/>
      </c>
      <c r="D523" s="251" t="n"/>
      <c r="E523" s="252">
        <f>IFERROR(VLOOKUP(C523,'Multi Unit Grid'!C:D,2,FALSE),"")</f>
        <v/>
      </c>
      <c r="F523" s="253">
        <f>IFERROR(VLOOKUP(C523,'Multi Unit Grid'!C:E,3,FALSE),"")</f>
        <v/>
      </c>
      <c r="G523" s="352">
        <f>'Exhibit A'!Z1018*(1-'Product Selections'!$G$13)</f>
        <v/>
      </c>
      <c r="H523" s="317">
        <f>IFERROR(VLOOKUP(C523,'Multi Unit Grid'!C:F,4,FALSE),"")</f>
        <v/>
      </c>
      <c r="I523" s="255">
        <f>IFERROR(VLOOKUP(C523,'Multi Unit Grid'!C:G,5,FALSE),"")</f>
        <v/>
      </c>
      <c r="K523" s="256">
        <f>IF(C523="","",IF($L$11="Management Services","",IF(H523&gt;0,"Yes",IF(L523="Yes","",IF(M523="Yes","","")))))</f>
        <v/>
      </c>
      <c r="L523" s="580" t="n"/>
      <c r="M523" s="580" t="n"/>
      <c r="N523" s="581" t="n"/>
      <c r="O523" s="581" t="n"/>
      <c r="P523" s="256" t="n"/>
      <c r="Q523" s="345" t="n"/>
      <c r="S523" s="579">
        <f>'Exhibit A'!V518</f>
        <v/>
      </c>
      <c r="U523" s="576">
        <f>IF(C524="","",IF(F524=1,"ADP Essential Payroll",IF(N524="Yes","ADP HR Pro",IF(M524="Yes","ADP Complete Payroll and HR Plus",IF(L524="Yes","ADP Enhanced Payroll",IF(K524="Yes","ADP Essential Payroll","ADP Essential Payroll"))))))</f>
        <v/>
      </c>
    </row>
    <row r="524" ht="14.45" customHeight="1">
      <c r="B524" s="73">
        <f>B523+1</f>
        <v/>
      </c>
      <c r="C524" s="221">
        <f>IF('Multi Unit Grid'!C521="","",'Multi Unit Grid'!C521)</f>
        <v/>
      </c>
      <c r="D524" s="223" t="n"/>
      <c r="E524" s="222">
        <f>IFERROR(VLOOKUP(C524,'Multi Unit Grid'!C:D,2,FALSE),"")</f>
        <v/>
      </c>
      <c r="F524" s="75">
        <f>IFERROR(VLOOKUP(C524,'Multi Unit Grid'!C:E,3,FALSE),"")</f>
        <v/>
      </c>
      <c r="G524" s="353">
        <f>'Exhibit A'!Z1019*(1-'Product Selections'!$G$13)</f>
        <v/>
      </c>
      <c r="H524" s="237">
        <f>IFERROR(VLOOKUP(C524,'Multi Unit Grid'!C:F,4,FALSE),"")</f>
        <v/>
      </c>
      <c r="I524" s="74">
        <f>IFERROR(VLOOKUP(C524,'Multi Unit Grid'!C:G,5,FALSE),"")</f>
        <v/>
      </c>
      <c r="K524" s="63">
        <f>IF(C524="","",IF($L$11="Management Services","",IF(H524&gt;0,"Yes",IF(L524="Yes","",IF(M524="Yes","","")))))</f>
        <v/>
      </c>
      <c r="L524" s="577" t="n"/>
      <c r="M524" s="577" t="n"/>
      <c r="N524" s="578" t="n"/>
      <c r="O524" s="578" t="n"/>
      <c r="P524" s="63" t="n"/>
      <c r="Q524" s="344" t="n"/>
      <c r="S524" s="579">
        <f>'Exhibit A'!V519</f>
        <v/>
      </c>
      <c r="U524" s="579">
        <f>IF(C525="","",IF(F525=1,"ADP Essential Payroll",IF(N525="Yes","ADP HR Pro",IF(M525="Yes","ADP Complete Payroll and HR Plus",IF(L525="Yes","ADP Enhanced Payroll",IF(K525="Yes","ADP Essential Payroll","ADP Essential Payroll"))))))</f>
        <v/>
      </c>
    </row>
    <row r="525" ht="14.45" customHeight="1">
      <c r="B525" s="249">
        <f>B524+1</f>
        <v/>
      </c>
      <c r="C525" s="250">
        <f>IF('Multi Unit Grid'!C522="","",'Multi Unit Grid'!C522)</f>
        <v/>
      </c>
      <c r="D525" s="251" t="n"/>
      <c r="E525" s="252">
        <f>IFERROR(VLOOKUP(C525,'Multi Unit Grid'!C:D,2,FALSE),"")</f>
        <v/>
      </c>
      <c r="F525" s="253">
        <f>IFERROR(VLOOKUP(C525,'Multi Unit Grid'!C:E,3,FALSE),"")</f>
        <v/>
      </c>
      <c r="G525" s="352">
        <f>'Exhibit A'!Z1020*(1-'Product Selections'!$G$13)</f>
        <v/>
      </c>
      <c r="H525" s="317">
        <f>IFERROR(VLOOKUP(C525,'Multi Unit Grid'!C:F,4,FALSE),"")</f>
        <v/>
      </c>
      <c r="I525" s="255">
        <f>IFERROR(VLOOKUP(C525,'Multi Unit Grid'!C:G,5,FALSE),"")</f>
        <v/>
      </c>
      <c r="K525" s="256">
        <f>IF(C525="","",IF($L$11="Management Services","",IF(H525&gt;0,"Yes",IF(L525="Yes","",IF(M525="Yes","","")))))</f>
        <v/>
      </c>
      <c r="L525" s="580" t="n"/>
      <c r="M525" s="580" t="n"/>
      <c r="N525" s="581" t="n"/>
      <c r="O525" s="581" t="n"/>
      <c r="P525" s="256" t="n"/>
      <c r="Q525" s="345" t="n"/>
      <c r="S525" s="579">
        <f>'Exhibit A'!V520</f>
        <v/>
      </c>
      <c r="U525" s="576">
        <f>IF(C526="","",IF(F526=1,"ADP Essential Payroll",IF(N526="Yes","ADP HR Pro",IF(M526="Yes","ADP Complete Payroll and HR Plus",IF(L526="Yes","ADP Enhanced Payroll",IF(K526="Yes","ADP Essential Payroll","ADP Essential Payroll"))))))</f>
        <v/>
      </c>
    </row>
    <row r="526" ht="14.45" customHeight="1">
      <c r="B526" s="73">
        <f>B525+1</f>
        <v/>
      </c>
      <c r="C526" s="221">
        <f>IF('Multi Unit Grid'!C523="","",'Multi Unit Grid'!C523)</f>
        <v/>
      </c>
      <c r="D526" s="223" t="n"/>
      <c r="E526" s="222">
        <f>IFERROR(VLOOKUP(C526,'Multi Unit Grid'!C:D,2,FALSE),"")</f>
        <v/>
      </c>
      <c r="F526" s="75">
        <f>IFERROR(VLOOKUP(C526,'Multi Unit Grid'!C:E,3,FALSE),"")</f>
        <v/>
      </c>
      <c r="G526" s="353">
        <f>'Exhibit A'!Z1021*(1-'Product Selections'!$G$13)</f>
        <v/>
      </c>
      <c r="H526" s="237">
        <f>IFERROR(VLOOKUP(C526,'Multi Unit Grid'!C:F,4,FALSE),"")</f>
        <v/>
      </c>
      <c r="I526" s="74">
        <f>IFERROR(VLOOKUP(C526,'Multi Unit Grid'!C:G,5,FALSE),"")</f>
        <v/>
      </c>
      <c r="K526" s="63">
        <f>IF(C526="","",IF($L$11="Management Services","",IF(H526&gt;0,"Yes",IF(L526="Yes","",IF(M526="Yes","","")))))</f>
        <v/>
      </c>
      <c r="L526" s="577" t="n"/>
      <c r="M526" s="577" t="n"/>
      <c r="N526" s="578" t="n"/>
      <c r="O526" s="578" t="n"/>
      <c r="P526" s="63" t="n"/>
      <c r="Q526" s="344" t="n"/>
      <c r="S526" s="579">
        <f>'Exhibit A'!V521</f>
        <v/>
      </c>
      <c r="U526" s="579">
        <f>IF(C527="","",IF(F527=1,"ADP Essential Payroll",IF(N527="Yes","ADP HR Pro",IF(M527="Yes","ADP Complete Payroll and HR Plus",IF(L527="Yes","ADP Enhanced Payroll",IF(K527="Yes","ADP Essential Payroll","ADP Essential Payroll"))))))</f>
        <v/>
      </c>
    </row>
    <row r="527" ht="14.45" customHeight="1">
      <c r="B527" s="249">
        <f>B526+1</f>
        <v/>
      </c>
      <c r="C527" s="250">
        <f>IF('Multi Unit Grid'!C524="","",'Multi Unit Grid'!C524)</f>
        <v/>
      </c>
      <c r="D527" s="251" t="n"/>
      <c r="E527" s="252">
        <f>IFERROR(VLOOKUP(C527,'Multi Unit Grid'!C:D,2,FALSE),"")</f>
        <v/>
      </c>
      <c r="F527" s="253">
        <f>IFERROR(VLOOKUP(C527,'Multi Unit Grid'!C:E,3,FALSE),"")</f>
        <v/>
      </c>
      <c r="G527" s="352">
        <f>'Exhibit A'!Z1022*(1-'Product Selections'!$G$13)</f>
        <v/>
      </c>
      <c r="H527" s="317">
        <f>IFERROR(VLOOKUP(C527,'Multi Unit Grid'!C:F,4,FALSE),"")</f>
        <v/>
      </c>
      <c r="I527" s="255">
        <f>IFERROR(VLOOKUP(C527,'Multi Unit Grid'!C:G,5,FALSE),"")</f>
        <v/>
      </c>
      <c r="K527" s="256">
        <f>IF(C527="","",IF($L$11="Management Services","",IF(H527&gt;0,"Yes",IF(L527="Yes","",IF(M527="Yes","","")))))</f>
        <v/>
      </c>
      <c r="L527" s="580" t="n"/>
      <c r="M527" s="580" t="n"/>
      <c r="N527" s="581" t="n"/>
      <c r="O527" s="581" t="n"/>
      <c r="P527" s="256" t="n"/>
      <c r="Q527" s="345" t="n"/>
      <c r="S527" s="579">
        <f>'Exhibit A'!V522</f>
        <v/>
      </c>
      <c r="U527" s="576">
        <f>IF(C528="","",IF(F528=1,"ADP Essential Payroll",IF(N528="Yes","ADP HR Pro",IF(M528="Yes","ADP Complete Payroll and HR Plus",IF(L528="Yes","ADP Enhanced Payroll",IF(K528="Yes","ADP Essential Payroll","ADP Essential Payroll"))))))</f>
        <v/>
      </c>
    </row>
    <row r="528" ht="14.45" customHeight="1">
      <c r="B528" s="73">
        <f>B527+1</f>
        <v/>
      </c>
      <c r="C528" s="221">
        <f>IF('Multi Unit Grid'!C525="","",'Multi Unit Grid'!C525)</f>
        <v/>
      </c>
      <c r="D528" s="223" t="n"/>
      <c r="E528" s="222">
        <f>IFERROR(VLOOKUP(C528,'Multi Unit Grid'!C:D,2,FALSE),"")</f>
        <v/>
      </c>
      <c r="F528" s="75">
        <f>IFERROR(VLOOKUP(C528,'Multi Unit Grid'!C:E,3,FALSE),"")</f>
        <v/>
      </c>
      <c r="G528" s="353">
        <f>'Exhibit A'!Z1023*(1-'Product Selections'!$G$13)</f>
        <v/>
      </c>
      <c r="H528" s="237">
        <f>IFERROR(VLOOKUP(C528,'Multi Unit Grid'!C:F,4,FALSE),"")</f>
        <v/>
      </c>
      <c r="I528" s="74">
        <f>IFERROR(VLOOKUP(C528,'Multi Unit Grid'!C:G,5,FALSE),"")</f>
        <v/>
      </c>
      <c r="K528" s="63">
        <f>IF(C528="","",IF($L$11="Management Services","",IF(H528&gt;0,"Yes",IF(L528="Yes","",IF(M528="Yes","","")))))</f>
        <v/>
      </c>
      <c r="L528" s="577" t="n"/>
      <c r="M528" s="577" t="n"/>
      <c r="N528" s="578" t="n"/>
      <c r="O528" s="578" t="n"/>
      <c r="P528" s="63" t="n"/>
      <c r="Q528" s="344" t="n"/>
      <c r="S528" s="579">
        <f>'Exhibit A'!V523</f>
        <v/>
      </c>
      <c r="U528" s="579">
        <f>IF(C529="","",IF(F529=1,"ADP Essential Payroll",IF(N529="Yes","ADP HR Pro",IF(M529="Yes","ADP Complete Payroll and HR Plus",IF(L529="Yes","ADP Enhanced Payroll",IF(K529="Yes","ADP Essential Payroll","ADP Essential Payroll"))))))</f>
        <v/>
      </c>
    </row>
    <row r="529" ht="14.45" customHeight="1">
      <c r="B529" s="249">
        <f>B528+1</f>
        <v/>
      </c>
      <c r="C529" s="250">
        <f>IF('Multi Unit Grid'!C526="","",'Multi Unit Grid'!C526)</f>
        <v/>
      </c>
      <c r="D529" s="251" t="n"/>
      <c r="E529" s="252">
        <f>IFERROR(VLOOKUP(C529,'Multi Unit Grid'!C:D,2,FALSE),"")</f>
        <v/>
      </c>
      <c r="F529" s="253">
        <f>IFERROR(VLOOKUP(C529,'Multi Unit Grid'!C:E,3,FALSE),"")</f>
        <v/>
      </c>
      <c r="G529" s="352">
        <f>'Exhibit A'!Z1024*(1-'Product Selections'!$G$13)</f>
        <v/>
      </c>
      <c r="H529" s="317">
        <f>IFERROR(VLOOKUP(C529,'Multi Unit Grid'!C:F,4,FALSE),"")</f>
        <v/>
      </c>
      <c r="I529" s="255">
        <f>IFERROR(VLOOKUP(C529,'Multi Unit Grid'!C:G,5,FALSE),"")</f>
        <v/>
      </c>
      <c r="K529" s="256">
        <f>IF(C529="","",IF($L$11="Management Services","",IF(H529&gt;0,"Yes",IF(L529="Yes","",IF(M529="Yes","","")))))</f>
        <v/>
      </c>
      <c r="L529" s="580" t="n"/>
      <c r="M529" s="580" t="n"/>
      <c r="N529" s="581" t="n"/>
      <c r="O529" s="581" t="n"/>
      <c r="P529" s="256" t="n"/>
      <c r="Q529" s="345" t="n"/>
      <c r="S529" s="579">
        <f>'Exhibit A'!V524</f>
        <v/>
      </c>
      <c r="U529" s="576">
        <f>IF(C530="","",IF(F530=1,"ADP Essential Payroll",IF(N530="Yes","ADP HR Pro",IF(M530="Yes","ADP Complete Payroll and HR Plus",IF(L530="Yes","ADP Enhanced Payroll",IF(K530="Yes","ADP Essential Payroll","ADP Essential Payroll"))))))</f>
        <v/>
      </c>
    </row>
    <row r="530" ht="14.45" customHeight="1">
      <c r="B530" s="73">
        <f>B529+1</f>
        <v/>
      </c>
      <c r="C530" s="221">
        <f>IF('Multi Unit Grid'!C527="","",'Multi Unit Grid'!C527)</f>
        <v/>
      </c>
      <c r="D530" s="223" t="n"/>
      <c r="E530" s="222">
        <f>IFERROR(VLOOKUP(C530,'Multi Unit Grid'!C:D,2,FALSE),"")</f>
        <v/>
      </c>
      <c r="F530" s="75">
        <f>IFERROR(VLOOKUP(C530,'Multi Unit Grid'!C:E,3,FALSE),"")</f>
        <v/>
      </c>
      <c r="G530" s="353">
        <f>'Exhibit A'!Z1025*(1-'Product Selections'!$G$13)</f>
        <v/>
      </c>
      <c r="H530" s="237">
        <f>IFERROR(VLOOKUP(C530,'Multi Unit Grid'!C:F,4,FALSE),"")</f>
        <v/>
      </c>
      <c r="I530" s="74">
        <f>IFERROR(VLOOKUP(C530,'Multi Unit Grid'!C:G,5,FALSE),"")</f>
        <v/>
      </c>
      <c r="K530" s="63">
        <f>IF(C530="","",IF($L$11="Management Services","",IF(H530&gt;0,"Yes",IF(L530="Yes","",IF(M530="Yes","","")))))</f>
        <v/>
      </c>
      <c r="L530" s="577" t="n"/>
      <c r="M530" s="577" t="n"/>
      <c r="N530" s="578" t="n"/>
      <c r="O530" s="578" t="n"/>
      <c r="P530" s="63" t="n"/>
      <c r="Q530" s="344" t="n"/>
      <c r="S530" s="579">
        <f>'Exhibit A'!V525</f>
        <v/>
      </c>
      <c r="U530" s="579">
        <f>IF(C531="","",IF(F531=1,"ADP Essential Payroll",IF(N531="Yes","ADP HR Pro",IF(M531="Yes","ADP Complete Payroll and HR Plus",IF(L531="Yes","ADP Enhanced Payroll",IF(K531="Yes","ADP Essential Payroll","ADP Essential Payroll"))))))</f>
        <v/>
      </c>
    </row>
    <row r="531" ht="14.45" customHeight="1">
      <c r="B531" s="249">
        <f>B530+1</f>
        <v/>
      </c>
      <c r="C531" s="250">
        <f>IF('Multi Unit Grid'!C528="","",'Multi Unit Grid'!C528)</f>
        <v/>
      </c>
      <c r="D531" s="251" t="n"/>
      <c r="E531" s="252">
        <f>IFERROR(VLOOKUP(C531,'Multi Unit Grid'!C:D,2,FALSE),"")</f>
        <v/>
      </c>
      <c r="F531" s="253">
        <f>IFERROR(VLOOKUP(C531,'Multi Unit Grid'!C:E,3,FALSE),"")</f>
        <v/>
      </c>
      <c r="G531" s="352">
        <f>'Exhibit A'!Z1026*(1-'Product Selections'!$G$13)</f>
        <v/>
      </c>
      <c r="H531" s="317">
        <f>IFERROR(VLOOKUP(C531,'Multi Unit Grid'!C:F,4,FALSE),"")</f>
        <v/>
      </c>
      <c r="I531" s="255">
        <f>IFERROR(VLOOKUP(C531,'Multi Unit Grid'!C:G,5,FALSE),"")</f>
        <v/>
      </c>
      <c r="K531" s="256">
        <f>IF(C531="","",IF($L$11="Management Services","",IF(H531&gt;0,"Yes",IF(L531="Yes","",IF(M531="Yes","","")))))</f>
        <v/>
      </c>
      <c r="L531" s="580" t="n"/>
      <c r="M531" s="580" t="n"/>
      <c r="N531" s="581" t="n"/>
      <c r="O531" s="581" t="n"/>
      <c r="P531" s="256" t="n"/>
      <c r="Q531" s="345" t="n"/>
      <c r="S531" s="579">
        <f>'Exhibit A'!V526</f>
        <v/>
      </c>
      <c r="U531" s="576">
        <f>IF(C532="","",IF(F532=1,"ADP Essential Payroll",IF(N532="Yes","ADP HR Pro",IF(M532="Yes","ADP Complete Payroll and HR Plus",IF(L532="Yes","ADP Enhanced Payroll",IF(K532="Yes","ADP Essential Payroll","ADP Essential Payroll"))))))</f>
        <v/>
      </c>
    </row>
    <row r="532" ht="14.45" customHeight="1">
      <c r="B532" s="73">
        <f>B531+1</f>
        <v/>
      </c>
      <c r="C532" s="221">
        <f>IF('Multi Unit Grid'!C529="","",'Multi Unit Grid'!C529)</f>
        <v/>
      </c>
      <c r="D532" s="223" t="n"/>
      <c r="E532" s="222">
        <f>IFERROR(VLOOKUP(C532,'Multi Unit Grid'!C:D,2,FALSE),"")</f>
        <v/>
      </c>
      <c r="F532" s="75">
        <f>IFERROR(VLOOKUP(C532,'Multi Unit Grid'!C:E,3,FALSE),"")</f>
        <v/>
      </c>
      <c r="G532" s="353">
        <f>'Exhibit A'!Z1027*(1-'Product Selections'!$G$13)</f>
        <v/>
      </c>
      <c r="H532" s="237">
        <f>IFERROR(VLOOKUP(C532,'Multi Unit Grid'!C:F,4,FALSE),"")</f>
        <v/>
      </c>
      <c r="I532" s="74">
        <f>IFERROR(VLOOKUP(C532,'Multi Unit Grid'!C:G,5,FALSE),"")</f>
        <v/>
      </c>
      <c r="K532" s="63">
        <f>IF(C532="","",IF($L$11="Management Services","",IF(H532&gt;0,"Yes",IF(L532="Yes","",IF(M532="Yes","","")))))</f>
        <v/>
      </c>
      <c r="L532" s="577" t="n"/>
      <c r="M532" s="577" t="n"/>
      <c r="N532" s="578" t="n"/>
      <c r="O532" s="578" t="n"/>
      <c r="P532" s="63" t="n"/>
      <c r="Q532" s="344" t="n"/>
      <c r="S532" s="579">
        <f>'Exhibit A'!V527</f>
        <v/>
      </c>
      <c r="U532" s="579">
        <f>IF(C533="","",IF(F533=1,"ADP Essential Payroll",IF(N533="Yes","ADP HR Pro",IF(M533="Yes","ADP Complete Payroll and HR Plus",IF(L533="Yes","ADP Enhanced Payroll",IF(K533="Yes","ADP Essential Payroll","ADP Essential Payroll"))))))</f>
        <v/>
      </c>
    </row>
    <row r="533" ht="14.45" customHeight="1">
      <c r="B533" s="249">
        <f>B532+1</f>
        <v/>
      </c>
      <c r="C533" s="250">
        <f>IF('Multi Unit Grid'!C530="","",'Multi Unit Grid'!C530)</f>
        <v/>
      </c>
      <c r="D533" s="251" t="n"/>
      <c r="E533" s="252">
        <f>IFERROR(VLOOKUP(C533,'Multi Unit Grid'!C:D,2,FALSE),"")</f>
        <v/>
      </c>
      <c r="F533" s="253">
        <f>IFERROR(VLOOKUP(C533,'Multi Unit Grid'!C:E,3,FALSE),"")</f>
        <v/>
      </c>
      <c r="G533" s="352">
        <f>'Exhibit A'!Z1028*(1-'Product Selections'!$G$13)</f>
        <v/>
      </c>
      <c r="H533" s="317">
        <f>IFERROR(VLOOKUP(C533,'Multi Unit Grid'!C:F,4,FALSE),"")</f>
        <v/>
      </c>
      <c r="I533" s="255">
        <f>IFERROR(VLOOKUP(C533,'Multi Unit Grid'!C:G,5,FALSE),"")</f>
        <v/>
      </c>
      <c r="K533" s="256">
        <f>IF(C533="","",IF($L$11="Management Services","",IF(H533&gt;0,"Yes",IF(L533="Yes","",IF(M533="Yes","","")))))</f>
        <v/>
      </c>
      <c r="L533" s="580" t="n"/>
      <c r="M533" s="580" t="n"/>
      <c r="N533" s="581" t="n"/>
      <c r="O533" s="581" t="n"/>
      <c r="P533" s="256" t="n"/>
      <c r="Q533" s="345" t="n"/>
      <c r="S533" s="579">
        <f>'Exhibit A'!V528</f>
        <v/>
      </c>
      <c r="U533" s="576">
        <f>IF(C534="","",IF(F534=1,"ADP Essential Payroll",IF(N534="Yes","ADP HR Pro",IF(M534="Yes","ADP Complete Payroll and HR Plus",IF(L534="Yes","ADP Enhanced Payroll",IF(K534="Yes","ADP Essential Payroll","ADP Essential Payroll"))))))</f>
        <v/>
      </c>
    </row>
    <row r="534" ht="14.45" customHeight="1">
      <c r="B534" s="73">
        <f>B533+1</f>
        <v/>
      </c>
      <c r="C534" s="221">
        <f>IF('Multi Unit Grid'!C531="","",'Multi Unit Grid'!C531)</f>
        <v/>
      </c>
      <c r="D534" s="223" t="n"/>
      <c r="E534" s="222">
        <f>IFERROR(VLOOKUP(C534,'Multi Unit Grid'!C:D,2,FALSE),"")</f>
        <v/>
      </c>
      <c r="F534" s="75">
        <f>IFERROR(VLOOKUP(C534,'Multi Unit Grid'!C:E,3,FALSE),"")</f>
        <v/>
      </c>
      <c r="G534" s="353">
        <f>'Exhibit A'!Z1029*(1-'Product Selections'!$G$13)</f>
        <v/>
      </c>
      <c r="H534" s="237">
        <f>IFERROR(VLOOKUP(C534,'Multi Unit Grid'!C:F,4,FALSE),"")</f>
        <v/>
      </c>
      <c r="I534" s="74">
        <f>IFERROR(VLOOKUP(C534,'Multi Unit Grid'!C:G,5,FALSE),"")</f>
        <v/>
      </c>
      <c r="K534" s="63">
        <f>IF(C534="","",IF($L$11="Management Services","",IF(H534&gt;0,"Yes",IF(L534="Yes","",IF(M534="Yes","","")))))</f>
        <v/>
      </c>
      <c r="L534" s="577" t="n"/>
      <c r="M534" s="577" t="n"/>
      <c r="N534" s="578" t="n"/>
      <c r="O534" s="578" t="n"/>
      <c r="P534" s="63" t="n"/>
      <c r="Q534" s="344" t="n"/>
      <c r="S534" s="579">
        <f>'Exhibit A'!V529</f>
        <v/>
      </c>
      <c r="U534" s="579">
        <f>IF(C535="","",IF(F535=1,"ADP Essential Payroll",IF(N535="Yes","ADP HR Pro",IF(M535="Yes","ADP Complete Payroll and HR Plus",IF(L535="Yes","ADP Enhanced Payroll",IF(K535="Yes","ADP Essential Payroll","ADP Essential Payroll"))))))</f>
        <v/>
      </c>
    </row>
    <row r="535" ht="14.45" customHeight="1">
      <c r="B535" s="249">
        <f>B534+1</f>
        <v/>
      </c>
      <c r="C535" s="250">
        <f>IF('Multi Unit Grid'!C532="","",'Multi Unit Grid'!C532)</f>
        <v/>
      </c>
      <c r="D535" s="251" t="n"/>
      <c r="E535" s="252">
        <f>IFERROR(VLOOKUP(C535,'Multi Unit Grid'!C:D,2,FALSE),"")</f>
        <v/>
      </c>
      <c r="F535" s="253">
        <f>IFERROR(VLOOKUP(C535,'Multi Unit Grid'!C:E,3,FALSE),"")</f>
        <v/>
      </c>
      <c r="G535" s="352">
        <f>'Exhibit A'!Z1030*(1-'Product Selections'!$G$13)</f>
        <v/>
      </c>
      <c r="H535" s="317">
        <f>IFERROR(VLOOKUP(C535,'Multi Unit Grid'!C:F,4,FALSE),"")</f>
        <v/>
      </c>
      <c r="I535" s="255">
        <f>IFERROR(VLOOKUP(C535,'Multi Unit Grid'!C:G,5,FALSE),"")</f>
        <v/>
      </c>
      <c r="K535" s="256">
        <f>IF(C535="","",IF($L$11="Management Services","",IF(H535&gt;0,"Yes",IF(L535="Yes","",IF(M535="Yes","","")))))</f>
        <v/>
      </c>
      <c r="L535" s="580" t="n"/>
      <c r="M535" s="580" t="n"/>
      <c r="N535" s="581" t="n"/>
      <c r="O535" s="581" t="n"/>
      <c r="P535" s="256" t="n"/>
      <c r="Q535" s="345" t="n"/>
      <c r="S535" s="579">
        <f>'Exhibit A'!V530</f>
        <v/>
      </c>
      <c r="U535" s="576">
        <f>IF(C536="","",IF(F536=1,"ADP Essential Payroll",IF(N536="Yes","ADP HR Pro",IF(M536="Yes","ADP Complete Payroll and HR Plus",IF(L536="Yes","ADP Enhanced Payroll",IF(K536="Yes","ADP Essential Payroll","ADP Essential Payroll"))))))</f>
        <v/>
      </c>
    </row>
    <row r="536" ht="14.45" customHeight="1">
      <c r="B536" s="73">
        <f>B535+1</f>
        <v/>
      </c>
      <c r="C536" s="221">
        <f>IF('Multi Unit Grid'!C533="","",'Multi Unit Grid'!C533)</f>
        <v/>
      </c>
      <c r="D536" s="223" t="n"/>
      <c r="E536" s="222">
        <f>IFERROR(VLOOKUP(C536,'Multi Unit Grid'!C:D,2,FALSE),"")</f>
        <v/>
      </c>
      <c r="F536" s="75">
        <f>IFERROR(VLOOKUP(C536,'Multi Unit Grid'!C:E,3,FALSE),"")</f>
        <v/>
      </c>
      <c r="G536" s="353">
        <f>'Exhibit A'!Z1031*(1-'Product Selections'!$G$13)</f>
        <v/>
      </c>
      <c r="H536" s="237">
        <f>IFERROR(VLOOKUP(C536,'Multi Unit Grid'!C:F,4,FALSE),"")</f>
        <v/>
      </c>
      <c r="I536" s="74">
        <f>IFERROR(VLOOKUP(C536,'Multi Unit Grid'!C:G,5,FALSE),"")</f>
        <v/>
      </c>
      <c r="K536" s="63">
        <f>IF(C536="","",IF($L$11="Management Services","",IF(H536&gt;0,"Yes",IF(L536="Yes","",IF(M536="Yes","","")))))</f>
        <v/>
      </c>
      <c r="L536" s="577" t="n"/>
      <c r="M536" s="577" t="n"/>
      <c r="N536" s="578" t="n"/>
      <c r="O536" s="578" t="n"/>
      <c r="P536" s="63" t="n"/>
      <c r="Q536" s="344" t="n"/>
      <c r="S536" s="579">
        <f>'Exhibit A'!V531</f>
        <v/>
      </c>
      <c r="U536" s="579">
        <f>IF(C537="","",IF(F537=1,"ADP Essential Payroll",IF(N537="Yes","ADP HR Pro",IF(M537="Yes","ADP Complete Payroll and HR Plus",IF(L537="Yes","ADP Enhanced Payroll",IF(K537="Yes","ADP Essential Payroll","ADP Essential Payroll"))))))</f>
        <v/>
      </c>
    </row>
    <row r="537" ht="14.45" customHeight="1">
      <c r="B537" s="249">
        <f>B536+1</f>
        <v/>
      </c>
      <c r="C537" s="250">
        <f>IF('Multi Unit Grid'!C534="","",'Multi Unit Grid'!C534)</f>
        <v/>
      </c>
      <c r="D537" s="251" t="n"/>
      <c r="E537" s="252">
        <f>IFERROR(VLOOKUP(C537,'Multi Unit Grid'!C:D,2,FALSE),"")</f>
        <v/>
      </c>
      <c r="F537" s="253">
        <f>IFERROR(VLOOKUP(C537,'Multi Unit Grid'!C:E,3,FALSE),"")</f>
        <v/>
      </c>
      <c r="G537" s="352">
        <f>'Exhibit A'!Z1032*(1-'Product Selections'!$G$13)</f>
        <v/>
      </c>
      <c r="H537" s="317">
        <f>IFERROR(VLOOKUP(C537,'Multi Unit Grid'!C:F,4,FALSE),"")</f>
        <v/>
      </c>
      <c r="I537" s="255">
        <f>IFERROR(VLOOKUP(C537,'Multi Unit Grid'!C:G,5,FALSE),"")</f>
        <v/>
      </c>
      <c r="K537" s="256">
        <f>IF(C537="","",IF($L$11="Management Services","",IF(H537&gt;0,"Yes",IF(L537="Yes","",IF(M537="Yes","","")))))</f>
        <v/>
      </c>
      <c r="L537" s="580" t="n"/>
      <c r="M537" s="580" t="n"/>
      <c r="N537" s="581" t="n"/>
      <c r="O537" s="581" t="n"/>
      <c r="P537" s="256" t="n"/>
      <c r="Q537" s="345" t="n"/>
      <c r="S537" s="579">
        <f>'Exhibit A'!V532</f>
        <v/>
      </c>
      <c r="U537" s="576">
        <f>IF(C538="","",IF(F538=1,"ADP Essential Payroll",IF(N538="Yes","ADP HR Pro",IF(M538="Yes","ADP Complete Payroll and HR Plus",IF(L538="Yes","ADP Enhanced Payroll",IF(K538="Yes","ADP Essential Payroll","ADP Essential Payroll"))))))</f>
        <v/>
      </c>
    </row>
    <row r="538" ht="14.45" customHeight="1">
      <c r="B538" s="73">
        <f>B537+1</f>
        <v/>
      </c>
      <c r="C538" s="221">
        <f>IF('Multi Unit Grid'!C535="","",'Multi Unit Grid'!C535)</f>
        <v/>
      </c>
      <c r="D538" s="223" t="n"/>
      <c r="E538" s="222">
        <f>IFERROR(VLOOKUP(C538,'Multi Unit Grid'!C:D,2,FALSE),"")</f>
        <v/>
      </c>
      <c r="F538" s="75">
        <f>IFERROR(VLOOKUP(C538,'Multi Unit Grid'!C:E,3,FALSE),"")</f>
        <v/>
      </c>
      <c r="G538" s="353">
        <f>'Exhibit A'!Z1033*(1-'Product Selections'!$G$13)</f>
        <v/>
      </c>
      <c r="H538" s="237">
        <f>IFERROR(VLOOKUP(C538,'Multi Unit Grid'!C:F,4,FALSE),"")</f>
        <v/>
      </c>
      <c r="I538" s="74">
        <f>IFERROR(VLOOKUP(C538,'Multi Unit Grid'!C:G,5,FALSE),"")</f>
        <v/>
      </c>
      <c r="K538" s="63">
        <f>IF(C538="","",IF($L$11="Management Services","",IF(H538&gt;0,"Yes",IF(L538="Yes","",IF(M538="Yes","","")))))</f>
        <v/>
      </c>
      <c r="L538" s="577" t="n"/>
      <c r="M538" s="577" t="n"/>
      <c r="N538" s="578" t="n"/>
      <c r="O538" s="578" t="n"/>
      <c r="P538" s="63" t="n"/>
      <c r="Q538" s="344" t="n"/>
      <c r="S538" s="579">
        <f>'Exhibit A'!V533</f>
        <v/>
      </c>
      <c r="U538" s="579">
        <f>IF(C539="","",IF(F539=1,"ADP Essential Payroll",IF(N539="Yes","ADP HR Pro",IF(M539="Yes","ADP Complete Payroll and HR Plus",IF(L539="Yes","ADP Enhanced Payroll",IF(K539="Yes","ADP Essential Payroll","ADP Essential Payroll"))))))</f>
        <v/>
      </c>
    </row>
    <row r="539" ht="14.45" customHeight="1">
      <c r="B539" s="249">
        <f>B538+1</f>
        <v/>
      </c>
      <c r="C539" s="250">
        <f>IF('Multi Unit Grid'!C536="","",'Multi Unit Grid'!C536)</f>
        <v/>
      </c>
      <c r="D539" s="251" t="n"/>
      <c r="E539" s="252">
        <f>IFERROR(VLOOKUP(C539,'Multi Unit Grid'!C:D,2,FALSE),"")</f>
        <v/>
      </c>
      <c r="F539" s="253">
        <f>IFERROR(VLOOKUP(C539,'Multi Unit Grid'!C:E,3,FALSE),"")</f>
        <v/>
      </c>
      <c r="G539" s="352">
        <f>'Exhibit A'!Z1034*(1-'Product Selections'!$G$13)</f>
        <v/>
      </c>
      <c r="H539" s="317">
        <f>IFERROR(VLOOKUP(C539,'Multi Unit Grid'!C:F,4,FALSE),"")</f>
        <v/>
      </c>
      <c r="I539" s="255">
        <f>IFERROR(VLOOKUP(C539,'Multi Unit Grid'!C:G,5,FALSE),"")</f>
        <v/>
      </c>
      <c r="K539" s="256">
        <f>IF(C539="","",IF($L$11="Management Services","",IF(H539&gt;0,"Yes",IF(L539="Yes","",IF(M539="Yes","","")))))</f>
        <v/>
      </c>
      <c r="L539" s="580" t="n"/>
      <c r="M539" s="580" t="n"/>
      <c r="N539" s="581" t="n"/>
      <c r="O539" s="581" t="n"/>
      <c r="P539" s="256" t="n"/>
      <c r="Q539" s="345" t="n"/>
      <c r="S539" s="579">
        <f>'Exhibit A'!V534</f>
        <v/>
      </c>
      <c r="U539" s="576">
        <f>IF(C540="","",IF(F540=1,"ADP Essential Payroll",IF(N540="Yes","ADP HR Pro",IF(M540="Yes","ADP Complete Payroll and HR Plus",IF(L540="Yes","ADP Enhanced Payroll",IF(K540="Yes","ADP Essential Payroll","ADP Essential Payroll"))))))</f>
        <v/>
      </c>
    </row>
    <row r="540" ht="14.45" customHeight="1">
      <c r="B540" s="73">
        <f>B539+1</f>
        <v/>
      </c>
      <c r="C540" s="221">
        <f>IF('Multi Unit Grid'!C537="","",'Multi Unit Grid'!C537)</f>
        <v/>
      </c>
      <c r="D540" s="223" t="n"/>
      <c r="E540" s="222">
        <f>IFERROR(VLOOKUP(C540,'Multi Unit Grid'!C:D,2,FALSE),"")</f>
        <v/>
      </c>
      <c r="F540" s="75">
        <f>IFERROR(VLOOKUP(C540,'Multi Unit Grid'!C:E,3,FALSE),"")</f>
        <v/>
      </c>
      <c r="G540" s="353">
        <f>'Exhibit A'!Z1035*(1-'Product Selections'!$G$13)</f>
        <v/>
      </c>
      <c r="H540" s="237">
        <f>IFERROR(VLOOKUP(C540,'Multi Unit Grid'!C:F,4,FALSE),"")</f>
        <v/>
      </c>
      <c r="I540" s="74">
        <f>IFERROR(VLOOKUP(C540,'Multi Unit Grid'!C:G,5,FALSE),"")</f>
        <v/>
      </c>
      <c r="K540" s="63">
        <f>IF(C540="","",IF($L$11="Management Services","",IF(H540&gt;0,"Yes",IF(L540="Yes","",IF(M540="Yes","","")))))</f>
        <v/>
      </c>
      <c r="L540" s="577" t="n"/>
      <c r="M540" s="577" t="n"/>
      <c r="N540" s="578" t="n"/>
      <c r="O540" s="578" t="n"/>
      <c r="P540" s="63" t="n"/>
      <c r="Q540" s="344" t="n"/>
      <c r="S540" s="579">
        <f>'Exhibit A'!V535</f>
        <v/>
      </c>
      <c r="U540" s="579">
        <f>IF(C541="","",IF(F541=1,"ADP Essential Payroll",IF(N541="Yes","ADP HR Pro",IF(M541="Yes","ADP Complete Payroll and HR Plus",IF(L541="Yes","ADP Enhanced Payroll",IF(K541="Yes","ADP Essential Payroll","ADP Essential Payroll"))))))</f>
        <v/>
      </c>
    </row>
    <row r="541" ht="14.45" customHeight="1">
      <c r="B541" s="249">
        <f>B540+1</f>
        <v/>
      </c>
      <c r="C541" s="250">
        <f>IF('Multi Unit Grid'!C538="","",'Multi Unit Grid'!C538)</f>
        <v/>
      </c>
      <c r="D541" s="251" t="n"/>
      <c r="E541" s="252">
        <f>IFERROR(VLOOKUP(C541,'Multi Unit Grid'!C:D,2,FALSE),"")</f>
        <v/>
      </c>
      <c r="F541" s="253">
        <f>IFERROR(VLOOKUP(C541,'Multi Unit Grid'!C:E,3,FALSE),"")</f>
        <v/>
      </c>
      <c r="G541" s="352">
        <f>'Exhibit A'!Z1036*(1-'Product Selections'!$G$13)</f>
        <v/>
      </c>
      <c r="H541" s="317">
        <f>IFERROR(VLOOKUP(C541,'Multi Unit Grid'!C:F,4,FALSE),"")</f>
        <v/>
      </c>
      <c r="I541" s="255">
        <f>IFERROR(VLOOKUP(C541,'Multi Unit Grid'!C:G,5,FALSE),"")</f>
        <v/>
      </c>
      <c r="K541" s="256">
        <f>IF(C541="","",IF($L$11="Management Services","",IF(H541&gt;0,"Yes",IF(L541="Yes","",IF(M541="Yes","","")))))</f>
        <v/>
      </c>
      <c r="L541" s="580" t="n"/>
      <c r="M541" s="580" t="n"/>
      <c r="N541" s="581" t="n"/>
      <c r="O541" s="581" t="n"/>
      <c r="P541" s="256" t="n"/>
      <c r="Q541" s="345" t="n"/>
      <c r="S541" s="579">
        <f>'Exhibit A'!V536</f>
        <v/>
      </c>
      <c r="U541" s="576">
        <f>IF(C542="","",IF(F542=1,"ADP Essential Payroll",IF(N542="Yes","ADP HR Pro",IF(M542="Yes","ADP Complete Payroll and HR Plus",IF(L542="Yes","ADP Enhanced Payroll",IF(K542="Yes","ADP Essential Payroll","ADP Essential Payroll"))))))</f>
        <v/>
      </c>
    </row>
    <row r="542" ht="14.45" customHeight="1">
      <c r="B542" s="73">
        <f>B541+1</f>
        <v/>
      </c>
      <c r="C542" s="221">
        <f>IF('Multi Unit Grid'!C539="","",'Multi Unit Grid'!C539)</f>
        <v/>
      </c>
      <c r="D542" s="223" t="n"/>
      <c r="E542" s="222">
        <f>IFERROR(VLOOKUP(C542,'Multi Unit Grid'!C:D,2,FALSE),"")</f>
        <v/>
      </c>
      <c r="F542" s="75">
        <f>IFERROR(VLOOKUP(C542,'Multi Unit Grid'!C:E,3,FALSE),"")</f>
        <v/>
      </c>
      <c r="G542" s="353">
        <f>'Exhibit A'!Z1037*(1-'Product Selections'!$G$13)</f>
        <v/>
      </c>
      <c r="H542" s="237">
        <f>IFERROR(VLOOKUP(C542,'Multi Unit Grid'!C:F,4,FALSE),"")</f>
        <v/>
      </c>
      <c r="I542" s="74">
        <f>IFERROR(VLOOKUP(C542,'Multi Unit Grid'!C:G,5,FALSE),"")</f>
        <v/>
      </c>
      <c r="K542" s="63">
        <f>IF(C542="","",IF($L$11="Management Services","",IF(H542&gt;0,"Yes",IF(L542="Yes","",IF(M542="Yes","","")))))</f>
        <v/>
      </c>
      <c r="L542" s="577" t="n"/>
      <c r="M542" s="577" t="n"/>
      <c r="N542" s="578" t="n"/>
      <c r="O542" s="578" t="n"/>
      <c r="P542" s="63" t="n"/>
      <c r="Q542" s="344" t="n"/>
      <c r="S542" s="579">
        <f>'Exhibit A'!V537</f>
        <v/>
      </c>
      <c r="U542" s="579">
        <f>IF(C543="","",IF(F543=1,"ADP Essential Payroll",IF(N543="Yes","ADP HR Pro",IF(M543="Yes","ADP Complete Payroll and HR Plus",IF(L543="Yes","ADP Enhanced Payroll",IF(K543="Yes","ADP Essential Payroll","ADP Essential Payroll"))))))</f>
        <v/>
      </c>
    </row>
    <row r="543" ht="14.45" customHeight="1">
      <c r="B543" s="249">
        <f>B542+1</f>
        <v/>
      </c>
      <c r="C543" s="250">
        <f>IF('Multi Unit Grid'!C540="","",'Multi Unit Grid'!C540)</f>
        <v/>
      </c>
      <c r="D543" s="251" t="n"/>
      <c r="E543" s="252">
        <f>IFERROR(VLOOKUP(C543,'Multi Unit Grid'!C:D,2,FALSE),"")</f>
        <v/>
      </c>
      <c r="F543" s="253">
        <f>IFERROR(VLOOKUP(C543,'Multi Unit Grid'!C:E,3,FALSE),"")</f>
        <v/>
      </c>
      <c r="G543" s="352">
        <f>'Exhibit A'!Z1038*(1-'Product Selections'!$G$13)</f>
        <v/>
      </c>
      <c r="H543" s="317">
        <f>IFERROR(VLOOKUP(C543,'Multi Unit Grid'!C:F,4,FALSE),"")</f>
        <v/>
      </c>
      <c r="I543" s="255">
        <f>IFERROR(VLOOKUP(C543,'Multi Unit Grid'!C:G,5,FALSE),"")</f>
        <v/>
      </c>
      <c r="K543" s="256">
        <f>IF(C543="","",IF($L$11="Management Services","",IF(H543&gt;0,"Yes",IF(L543="Yes","",IF(M543="Yes","","")))))</f>
        <v/>
      </c>
      <c r="L543" s="580" t="n"/>
      <c r="M543" s="580" t="n"/>
      <c r="N543" s="581" t="n"/>
      <c r="O543" s="581" t="n"/>
      <c r="P543" s="256" t="n"/>
      <c r="Q543" s="345" t="n"/>
      <c r="S543" s="579">
        <f>'Exhibit A'!V538</f>
        <v/>
      </c>
      <c r="U543" s="576">
        <f>IF(C544="","",IF(F544=1,"ADP Essential Payroll",IF(N544="Yes","ADP HR Pro",IF(M544="Yes","ADP Complete Payroll and HR Plus",IF(L544="Yes","ADP Enhanced Payroll",IF(K544="Yes","ADP Essential Payroll","ADP Essential Payroll"))))))</f>
        <v/>
      </c>
    </row>
    <row r="544" ht="14.45" customHeight="1">
      <c r="B544" s="73">
        <f>B543+1</f>
        <v/>
      </c>
      <c r="C544" s="221">
        <f>IF('Multi Unit Grid'!C541="","",'Multi Unit Grid'!C541)</f>
        <v/>
      </c>
      <c r="D544" s="223" t="n"/>
      <c r="E544" s="222">
        <f>IFERROR(VLOOKUP(C544,'Multi Unit Grid'!C:D,2,FALSE),"")</f>
        <v/>
      </c>
      <c r="F544" s="75">
        <f>IFERROR(VLOOKUP(C544,'Multi Unit Grid'!C:E,3,FALSE),"")</f>
        <v/>
      </c>
      <c r="G544" s="353">
        <f>'Exhibit A'!Z1039*(1-'Product Selections'!$G$13)</f>
        <v/>
      </c>
      <c r="H544" s="237">
        <f>IFERROR(VLOOKUP(C544,'Multi Unit Grid'!C:F,4,FALSE),"")</f>
        <v/>
      </c>
      <c r="I544" s="74">
        <f>IFERROR(VLOOKUP(C544,'Multi Unit Grid'!C:G,5,FALSE),"")</f>
        <v/>
      </c>
      <c r="K544" s="63">
        <f>IF(C544="","",IF($L$11="Management Services","",IF(H544&gt;0,"Yes",IF(L544="Yes","",IF(M544="Yes","","")))))</f>
        <v/>
      </c>
      <c r="L544" s="577" t="n"/>
      <c r="M544" s="577" t="n"/>
      <c r="N544" s="578" t="n"/>
      <c r="O544" s="578" t="n"/>
      <c r="P544" s="63" t="n"/>
      <c r="Q544" s="344" t="n"/>
      <c r="S544" s="579">
        <f>'Exhibit A'!V539</f>
        <v/>
      </c>
      <c r="U544" s="579">
        <f>IF(C545="","",IF(F545=1,"ADP Essential Payroll",IF(N545="Yes","ADP HR Pro",IF(M545="Yes","ADP Complete Payroll and HR Plus",IF(L545="Yes","ADP Enhanced Payroll",IF(K545="Yes","ADP Essential Payroll","ADP Essential Payroll"))))))</f>
        <v/>
      </c>
    </row>
    <row r="545" ht="14.45" customHeight="1">
      <c r="B545" s="249">
        <f>B544+1</f>
        <v/>
      </c>
      <c r="C545" s="250">
        <f>IF('Multi Unit Grid'!C542="","",'Multi Unit Grid'!C542)</f>
        <v/>
      </c>
      <c r="D545" s="251" t="n"/>
      <c r="E545" s="252">
        <f>IFERROR(VLOOKUP(C545,'Multi Unit Grid'!C:D,2,FALSE),"")</f>
        <v/>
      </c>
      <c r="F545" s="253">
        <f>IFERROR(VLOOKUP(C545,'Multi Unit Grid'!C:E,3,FALSE),"")</f>
        <v/>
      </c>
      <c r="G545" s="352">
        <f>'Exhibit A'!Z1040*(1-'Product Selections'!$G$13)</f>
        <v/>
      </c>
      <c r="H545" s="317">
        <f>IFERROR(VLOOKUP(C545,'Multi Unit Grid'!C:F,4,FALSE),"")</f>
        <v/>
      </c>
      <c r="I545" s="255">
        <f>IFERROR(VLOOKUP(C545,'Multi Unit Grid'!C:G,5,FALSE),"")</f>
        <v/>
      </c>
      <c r="K545" s="256">
        <f>IF(C545="","",IF($L$11="Management Services","",IF(H545&gt;0,"Yes",IF(L545="Yes","",IF(M545="Yes","","")))))</f>
        <v/>
      </c>
      <c r="L545" s="580" t="n"/>
      <c r="M545" s="580" t="n"/>
      <c r="N545" s="581" t="n"/>
      <c r="O545" s="581" t="n"/>
      <c r="P545" s="256" t="n"/>
      <c r="Q545" s="345" t="n"/>
      <c r="S545" s="579">
        <f>'Exhibit A'!V540</f>
        <v/>
      </c>
      <c r="U545" s="576">
        <f>IF(C546="","",IF(F546=1,"ADP Essential Payroll",IF(N546="Yes","ADP HR Pro",IF(M546="Yes","ADP Complete Payroll and HR Plus",IF(L546="Yes","ADP Enhanced Payroll",IF(K546="Yes","ADP Essential Payroll","ADP Essential Payroll"))))))</f>
        <v/>
      </c>
    </row>
    <row r="546" ht="14.45" customHeight="1">
      <c r="B546" s="73">
        <f>B545+1</f>
        <v/>
      </c>
      <c r="C546" s="221">
        <f>IF('Multi Unit Grid'!C543="","",'Multi Unit Grid'!C543)</f>
        <v/>
      </c>
      <c r="D546" s="223" t="n"/>
      <c r="E546" s="222">
        <f>IFERROR(VLOOKUP(C546,'Multi Unit Grid'!C:D,2,FALSE),"")</f>
        <v/>
      </c>
      <c r="F546" s="75">
        <f>IFERROR(VLOOKUP(C546,'Multi Unit Grid'!C:E,3,FALSE),"")</f>
        <v/>
      </c>
      <c r="G546" s="353">
        <f>'Exhibit A'!Z1041*(1-'Product Selections'!$G$13)</f>
        <v/>
      </c>
      <c r="H546" s="237">
        <f>IFERROR(VLOOKUP(C546,'Multi Unit Grid'!C:F,4,FALSE),"")</f>
        <v/>
      </c>
      <c r="I546" s="74">
        <f>IFERROR(VLOOKUP(C546,'Multi Unit Grid'!C:G,5,FALSE),"")</f>
        <v/>
      </c>
      <c r="K546" s="63">
        <f>IF(C546="","",IF($L$11="Management Services","",IF(H546&gt;0,"Yes",IF(L546="Yes","",IF(M546="Yes","","")))))</f>
        <v/>
      </c>
      <c r="L546" s="577" t="n"/>
      <c r="M546" s="577" t="n"/>
      <c r="N546" s="578" t="n"/>
      <c r="O546" s="578" t="n"/>
      <c r="P546" s="63" t="n"/>
      <c r="Q546" s="344" t="n"/>
      <c r="S546" s="579">
        <f>'Exhibit A'!V541</f>
        <v/>
      </c>
      <c r="U546" s="579">
        <f>IF(C547="","",IF(F547=1,"ADP Essential Payroll",IF(N547="Yes","ADP HR Pro",IF(M547="Yes","ADP Complete Payroll and HR Plus",IF(L547="Yes","ADP Enhanced Payroll",IF(K547="Yes","ADP Essential Payroll","ADP Essential Payroll"))))))</f>
        <v/>
      </c>
    </row>
    <row r="547" ht="14.45" customHeight="1">
      <c r="B547" s="249">
        <f>B546+1</f>
        <v/>
      </c>
      <c r="C547" s="250">
        <f>IF('Multi Unit Grid'!C544="","",'Multi Unit Grid'!C544)</f>
        <v/>
      </c>
      <c r="D547" s="251" t="n"/>
      <c r="E547" s="252">
        <f>IFERROR(VLOOKUP(C547,'Multi Unit Grid'!C:D,2,FALSE),"")</f>
        <v/>
      </c>
      <c r="F547" s="253">
        <f>IFERROR(VLOOKUP(C547,'Multi Unit Grid'!C:E,3,FALSE),"")</f>
        <v/>
      </c>
      <c r="G547" s="352">
        <f>'Exhibit A'!Z1042*(1-'Product Selections'!$G$13)</f>
        <v/>
      </c>
      <c r="H547" s="317">
        <f>IFERROR(VLOOKUP(C547,'Multi Unit Grid'!C:F,4,FALSE),"")</f>
        <v/>
      </c>
      <c r="I547" s="255">
        <f>IFERROR(VLOOKUP(C547,'Multi Unit Grid'!C:G,5,FALSE),"")</f>
        <v/>
      </c>
      <c r="K547" s="256">
        <f>IF(C547="","",IF($L$11="Management Services","",IF(H547&gt;0,"Yes",IF(L547="Yes","",IF(M547="Yes","","")))))</f>
        <v/>
      </c>
      <c r="L547" s="580" t="n"/>
      <c r="M547" s="580" t="n"/>
      <c r="N547" s="581" t="n"/>
      <c r="O547" s="581" t="n"/>
      <c r="P547" s="256" t="n"/>
      <c r="Q547" s="345" t="n"/>
      <c r="S547" s="579">
        <f>'Exhibit A'!V542</f>
        <v/>
      </c>
      <c r="U547" s="576">
        <f>IF(C548="","",IF(F548=1,"ADP Essential Payroll",IF(N548="Yes","ADP HR Pro",IF(M548="Yes","ADP Complete Payroll and HR Plus",IF(L548="Yes","ADP Enhanced Payroll",IF(K548="Yes","ADP Essential Payroll","ADP Essential Payroll"))))))</f>
        <v/>
      </c>
    </row>
    <row r="548" ht="14.45" customHeight="1">
      <c r="B548" s="73">
        <f>B547+1</f>
        <v/>
      </c>
      <c r="C548" s="221">
        <f>IF('Multi Unit Grid'!C545="","",'Multi Unit Grid'!C545)</f>
        <v/>
      </c>
      <c r="D548" s="223" t="n"/>
      <c r="E548" s="222">
        <f>IFERROR(VLOOKUP(C548,'Multi Unit Grid'!C:D,2,FALSE),"")</f>
        <v/>
      </c>
      <c r="F548" s="75">
        <f>IFERROR(VLOOKUP(C548,'Multi Unit Grid'!C:E,3,FALSE),"")</f>
        <v/>
      </c>
      <c r="G548" s="353">
        <f>'Exhibit A'!Z1043*(1-'Product Selections'!$G$13)</f>
        <v/>
      </c>
      <c r="H548" s="237">
        <f>IFERROR(VLOOKUP(C548,'Multi Unit Grid'!C:F,4,FALSE),"")</f>
        <v/>
      </c>
      <c r="I548" s="74">
        <f>IFERROR(VLOOKUP(C548,'Multi Unit Grid'!C:G,5,FALSE),"")</f>
        <v/>
      </c>
      <c r="K548" s="63">
        <f>IF(C548="","",IF($L$11="Management Services","",IF(H548&gt;0,"Yes",IF(L548="Yes","",IF(M548="Yes","","")))))</f>
        <v/>
      </c>
      <c r="L548" s="577" t="n"/>
      <c r="M548" s="577" t="n"/>
      <c r="N548" s="578" t="n"/>
      <c r="O548" s="578" t="n"/>
      <c r="P548" s="63" t="n"/>
      <c r="Q548" s="344" t="n"/>
      <c r="S548" s="579">
        <f>'Exhibit A'!V543</f>
        <v/>
      </c>
      <c r="U548" s="579">
        <f>IF(C549="","",IF(F549=1,"ADP Essential Payroll",IF(N549="Yes","ADP HR Pro",IF(M549="Yes","ADP Complete Payroll and HR Plus",IF(L549="Yes","ADP Enhanced Payroll",IF(K549="Yes","ADP Essential Payroll","ADP Essential Payroll"))))))</f>
        <v/>
      </c>
    </row>
    <row r="549" ht="14.45" customHeight="1">
      <c r="B549" s="249">
        <f>B548+1</f>
        <v/>
      </c>
      <c r="C549" s="250">
        <f>IF('Multi Unit Grid'!C546="","",'Multi Unit Grid'!C546)</f>
        <v/>
      </c>
      <c r="D549" s="251" t="n"/>
      <c r="E549" s="252">
        <f>IFERROR(VLOOKUP(C549,'Multi Unit Grid'!C:D,2,FALSE),"")</f>
        <v/>
      </c>
      <c r="F549" s="253">
        <f>IFERROR(VLOOKUP(C549,'Multi Unit Grid'!C:E,3,FALSE),"")</f>
        <v/>
      </c>
      <c r="G549" s="352">
        <f>'Exhibit A'!Z1044*(1-'Product Selections'!$G$13)</f>
        <v/>
      </c>
      <c r="H549" s="317">
        <f>IFERROR(VLOOKUP(C549,'Multi Unit Grid'!C:F,4,FALSE),"")</f>
        <v/>
      </c>
      <c r="I549" s="255">
        <f>IFERROR(VLOOKUP(C549,'Multi Unit Grid'!C:G,5,FALSE),"")</f>
        <v/>
      </c>
      <c r="K549" s="256">
        <f>IF(C549="","",IF($L$11="Management Services","",IF(H549&gt;0,"Yes",IF(L549="Yes","",IF(M549="Yes","","")))))</f>
        <v/>
      </c>
      <c r="L549" s="580" t="n"/>
      <c r="M549" s="580" t="n"/>
      <c r="N549" s="581" t="n"/>
      <c r="O549" s="581" t="n"/>
      <c r="P549" s="256" t="n"/>
      <c r="Q549" s="345" t="n"/>
      <c r="S549" s="579">
        <f>'Exhibit A'!V544</f>
        <v/>
      </c>
      <c r="U549" s="576">
        <f>IF(C550="","",IF(F550=1,"ADP Essential Payroll",IF(N550="Yes","ADP HR Pro",IF(M550="Yes","ADP Complete Payroll and HR Plus",IF(L550="Yes","ADP Enhanced Payroll",IF(K550="Yes","ADP Essential Payroll","ADP Essential Payroll"))))))</f>
        <v/>
      </c>
    </row>
    <row r="550" ht="14.45" customHeight="1">
      <c r="B550" s="73">
        <f>B549+1</f>
        <v/>
      </c>
      <c r="C550" s="221">
        <f>IF('Multi Unit Grid'!C547="","",'Multi Unit Grid'!C547)</f>
        <v/>
      </c>
      <c r="D550" s="223" t="n"/>
      <c r="E550" s="222">
        <f>IFERROR(VLOOKUP(C550,'Multi Unit Grid'!C:D,2,FALSE),"")</f>
        <v/>
      </c>
      <c r="F550" s="75">
        <f>IFERROR(VLOOKUP(C550,'Multi Unit Grid'!C:E,3,FALSE),"")</f>
        <v/>
      </c>
      <c r="G550" s="353">
        <f>'Exhibit A'!Z1045*(1-'Product Selections'!$G$13)</f>
        <v/>
      </c>
      <c r="H550" s="237">
        <f>IFERROR(VLOOKUP(C550,'Multi Unit Grid'!C:F,4,FALSE),"")</f>
        <v/>
      </c>
      <c r="I550" s="74">
        <f>IFERROR(VLOOKUP(C550,'Multi Unit Grid'!C:G,5,FALSE),"")</f>
        <v/>
      </c>
      <c r="K550" s="63">
        <f>IF(C550="","",IF($L$11="Management Services","",IF(H550&gt;0,"Yes",IF(L550="Yes","",IF(M550="Yes","","")))))</f>
        <v/>
      </c>
      <c r="L550" s="577" t="n"/>
      <c r="M550" s="577" t="n"/>
      <c r="N550" s="578" t="n"/>
      <c r="O550" s="578" t="n"/>
      <c r="P550" s="63" t="n"/>
      <c r="Q550" s="344" t="n"/>
      <c r="S550" s="579">
        <f>'Exhibit A'!V545</f>
        <v/>
      </c>
      <c r="U550" s="579">
        <f>IF(C551="","",IF(F551=1,"ADP Essential Payroll",IF(N551="Yes","ADP HR Pro",IF(M551="Yes","ADP Complete Payroll and HR Plus",IF(L551="Yes","ADP Enhanced Payroll",IF(K551="Yes","ADP Essential Payroll","ADP Essential Payroll"))))))</f>
        <v/>
      </c>
    </row>
    <row r="551" ht="14.45" customHeight="1">
      <c r="B551" s="249">
        <f>B550+1</f>
        <v/>
      </c>
      <c r="C551" s="250">
        <f>IF('Multi Unit Grid'!C548="","",'Multi Unit Grid'!C548)</f>
        <v/>
      </c>
      <c r="D551" s="251" t="n"/>
      <c r="E551" s="252">
        <f>IFERROR(VLOOKUP(C551,'Multi Unit Grid'!C:D,2,FALSE),"")</f>
        <v/>
      </c>
      <c r="F551" s="253">
        <f>IFERROR(VLOOKUP(C551,'Multi Unit Grid'!C:E,3,FALSE),"")</f>
        <v/>
      </c>
      <c r="G551" s="352">
        <f>'Exhibit A'!Z1046*(1-'Product Selections'!$G$13)</f>
        <v/>
      </c>
      <c r="H551" s="317">
        <f>IFERROR(VLOOKUP(C551,'Multi Unit Grid'!C:F,4,FALSE),"")</f>
        <v/>
      </c>
      <c r="I551" s="255">
        <f>IFERROR(VLOOKUP(C551,'Multi Unit Grid'!C:G,5,FALSE),"")</f>
        <v/>
      </c>
      <c r="K551" s="256">
        <f>IF(C551="","",IF($L$11="Management Services","",IF(H551&gt;0,"Yes",IF(L551="Yes","",IF(M551="Yes","","")))))</f>
        <v/>
      </c>
      <c r="L551" s="580" t="n"/>
      <c r="M551" s="580" t="n"/>
      <c r="N551" s="581" t="n"/>
      <c r="O551" s="581" t="n"/>
      <c r="P551" s="256" t="n"/>
      <c r="Q551" s="345" t="n"/>
      <c r="S551" s="579">
        <f>'Exhibit A'!V546</f>
        <v/>
      </c>
      <c r="U551" s="576">
        <f>IF(C552="","",IF(F552=1,"ADP Essential Payroll",IF(N552="Yes","ADP HR Pro",IF(M552="Yes","ADP Complete Payroll and HR Plus",IF(L552="Yes","ADP Enhanced Payroll",IF(K552="Yes","ADP Essential Payroll","ADP Essential Payroll"))))))</f>
        <v/>
      </c>
    </row>
    <row r="552" ht="14.45" customHeight="1">
      <c r="B552" s="73">
        <f>B551+1</f>
        <v/>
      </c>
      <c r="C552" s="221">
        <f>IF('Multi Unit Grid'!C549="","",'Multi Unit Grid'!C549)</f>
        <v/>
      </c>
      <c r="D552" s="223" t="n"/>
      <c r="E552" s="222">
        <f>IFERROR(VLOOKUP(C552,'Multi Unit Grid'!C:D,2,FALSE),"")</f>
        <v/>
      </c>
      <c r="F552" s="75">
        <f>IFERROR(VLOOKUP(C552,'Multi Unit Grid'!C:E,3,FALSE),"")</f>
        <v/>
      </c>
      <c r="G552" s="353">
        <f>'Exhibit A'!Z1047*(1-'Product Selections'!$G$13)</f>
        <v/>
      </c>
      <c r="H552" s="237">
        <f>IFERROR(VLOOKUP(C552,'Multi Unit Grid'!C:F,4,FALSE),"")</f>
        <v/>
      </c>
      <c r="I552" s="74">
        <f>IFERROR(VLOOKUP(C552,'Multi Unit Grid'!C:G,5,FALSE),"")</f>
        <v/>
      </c>
      <c r="K552" s="63">
        <f>IF(C552="","",IF($L$11="Management Services","",IF(H552&gt;0,"Yes",IF(L552="Yes","",IF(M552="Yes","","")))))</f>
        <v/>
      </c>
      <c r="L552" s="577" t="n"/>
      <c r="M552" s="577" t="n"/>
      <c r="N552" s="578" t="n"/>
      <c r="O552" s="578" t="n"/>
      <c r="P552" s="63" t="n"/>
      <c r="Q552" s="344" t="n"/>
      <c r="S552" s="579">
        <f>'Exhibit A'!V547</f>
        <v/>
      </c>
      <c r="U552" s="579">
        <f>IF(C553="","",IF(F553=1,"ADP Essential Payroll",IF(N553="Yes","ADP HR Pro",IF(M553="Yes","ADP Complete Payroll and HR Plus",IF(L553="Yes","ADP Enhanced Payroll",IF(K553="Yes","ADP Essential Payroll","ADP Essential Payroll"))))))</f>
        <v/>
      </c>
    </row>
    <row r="553" ht="14.45" customHeight="1">
      <c r="B553" s="249">
        <f>B552+1</f>
        <v/>
      </c>
      <c r="C553" s="250">
        <f>IF('Multi Unit Grid'!C550="","",'Multi Unit Grid'!C550)</f>
        <v/>
      </c>
      <c r="D553" s="251" t="n"/>
      <c r="E553" s="252">
        <f>IFERROR(VLOOKUP(C553,'Multi Unit Grid'!C:D,2,FALSE),"")</f>
        <v/>
      </c>
      <c r="F553" s="253">
        <f>IFERROR(VLOOKUP(C553,'Multi Unit Grid'!C:E,3,FALSE),"")</f>
        <v/>
      </c>
      <c r="G553" s="352">
        <f>'Exhibit A'!Z1048*(1-'Product Selections'!$G$13)</f>
        <v/>
      </c>
      <c r="H553" s="317">
        <f>IFERROR(VLOOKUP(C553,'Multi Unit Grid'!C:F,4,FALSE),"")</f>
        <v/>
      </c>
      <c r="I553" s="255">
        <f>IFERROR(VLOOKUP(C553,'Multi Unit Grid'!C:G,5,FALSE),"")</f>
        <v/>
      </c>
      <c r="K553" s="256">
        <f>IF(C553="","",IF($L$11="Management Services","",IF(H553&gt;0,"Yes",IF(L553="Yes","",IF(M553="Yes","","")))))</f>
        <v/>
      </c>
      <c r="L553" s="580" t="n"/>
      <c r="M553" s="580" t="n"/>
      <c r="N553" s="581" t="n"/>
      <c r="O553" s="581" t="n"/>
      <c r="P553" s="256" t="n"/>
      <c r="Q553" s="345" t="n"/>
      <c r="S553" s="579">
        <f>'Exhibit A'!V548</f>
        <v/>
      </c>
      <c r="U553" s="576">
        <f>IF(C554="","",IF(F554=1,"ADP Essential Payroll",IF(N554="Yes","ADP HR Pro",IF(M554="Yes","ADP Complete Payroll and HR Plus",IF(L554="Yes","ADP Enhanced Payroll",IF(K554="Yes","ADP Essential Payroll","ADP Essential Payroll"))))))</f>
        <v/>
      </c>
    </row>
    <row r="554" ht="14.45" customHeight="1">
      <c r="B554" s="73">
        <f>B553+1</f>
        <v/>
      </c>
      <c r="C554" s="221">
        <f>IF('Multi Unit Grid'!C551="","",'Multi Unit Grid'!C551)</f>
        <v/>
      </c>
      <c r="D554" s="223" t="n"/>
      <c r="E554" s="222">
        <f>IFERROR(VLOOKUP(C554,'Multi Unit Grid'!C:D,2,FALSE),"")</f>
        <v/>
      </c>
      <c r="F554" s="75">
        <f>IFERROR(VLOOKUP(C554,'Multi Unit Grid'!C:E,3,FALSE),"")</f>
        <v/>
      </c>
      <c r="G554" s="353">
        <f>'Exhibit A'!Z1049*(1-'Product Selections'!$G$13)</f>
        <v/>
      </c>
      <c r="H554" s="237">
        <f>IFERROR(VLOOKUP(C554,'Multi Unit Grid'!C:F,4,FALSE),"")</f>
        <v/>
      </c>
      <c r="I554" s="74">
        <f>IFERROR(VLOOKUP(C554,'Multi Unit Grid'!C:G,5,FALSE),"")</f>
        <v/>
      </c>
      <c r="K554" s="63">
        <f>IF(C554="","",IF($L$11="Management Services","",IF(H554&gt;0,"Yes",IF(L554="Yes","",IF(M554="Yes","","")))))</f>
        <v/>
      </c>
      <c r="L554" s="577" t="n"/>
      <c r="M554" s="577" t="n"/>
      <c r="N554" s="578" t="n"/>
      <c r="O554" s="578" t="n"/>
      <c r="P554" s="63" t="n"/>
      <c r="Q554" s="344" t="n"/>
      <c r="S554" s="579">
        <f>'Exhibit A'!V549</f>
        <v/>
      </c>
      <c r="U554" s="579">
        <f>IF(C555="","",IF(F555=1,"ADP Essential Payroll",IF(N555="Yes","ADP HR Pro",IF(M555="Yes","ADP Complete Payroll and HR Plus",IF(L555="Yes","ADP Enhanced Payroll",IF(K555="Yes","ADP Essential Payroll","ADP Essential Payroll"))))))</f>
        <v/>
      </c>
    </row>
    <row r="555" ht="14.45" customHeight="1">
      <c r="B555" s="249">
        <f>B554+1</f>
        <v/>
      </c>
      <c r="C555" s="250">
        <f>IF('Multi Unit Grid'!C552="","",'Multi Unit Grid'!C552)</f>
        <v/>
      </c>
      <c r="D555" s="251" t="n"/>
      <c r="E555" s="252">
        <f>IFERROR(VLOOKUP(C555,'Multi Unit Grid'!C:D,2,FALSE),"")</f>
        <v/>
      </c>
      <c r="F555" s="253">
        <f>IFERROR(VLOOKUP(C555,'Multi Unit Grid'!C:E,3,FALSE),"")</f>
        <v/>
      </c>
      <c r="G555" s="352">
        <f>'Exhibit A'!Z1050*(1-'Product Selections'!$G$13)</f>
        <v/>
      </c>
      <c r="H555" s="317">
        <f>IFERROR(VLOOKUP(C555,'Multi Unit Grid'!C:F,4,FALSE),"")</f>
        <v/>
      </c>
      <c r="I555" s="255">
        <f>IFERROR(VLOOKUP(C555,'Multi Unit Grid'!C:G,5,FALSE),"")</f>
        <v/>
      </c>
      <c r="K555" s="256">
        <f>IF(C555="","",IF($L$11="Management Services","",IF(H555&gt;0,"Yes",IF(L555="Yes","",IF(M555="Yes","","")))))</f>
        <v/>
      </c>
      <c r="L555" s="580" t="n"/>
      <c r="M555" s="580" t="n"/>
      <c r="N555" s="581" t="n"/>
      <c r="O555" s="581" t="n"/>
      <c r="P555" s="256" t="n"/>
      <c r="Q555" s="345" t="n"/>
      <c r="S555" s="579">
        <f>'Exhibit A'!V550</f>
        <v/>
      </c>
      <c r="U555" s="576">
        <f>IF(C556="","",IF(F556=1,"ADP Essential Payroll",IF(N556="Yes","ADP HR Pro",IF(M556="Yes","ADP Complete Payroll and HR Plus",IF(L556="Yes","ADP Enhanced Payroll",IF(K556="Yes","ADP Essential Payroll","ADP Essential Payroll"))))))</f>
        <v/>
      </c>
    </row>
    <row r="556" ht="14.45" customHeight="1">
      <c r="B556" s="73">
        <f>B555+1</f>
        <v/>
      </c>
      <c r="C556" s="221">
        <f>IF('Multi Unit Grid'!C553="","",'Multi Unit Grid'!C553)</f>
        <v/>
      </c>
      <c r="D556" s="223" t="n"/>
      <c r="E556" s="222">
        <f>IFERROR(VLOOKUP(C556,'Multi Unit Grid'!C:D,2,FALSE),"")</f>
        <v/>
      </c>
      <c r="F556" s="75">
        <f>IFERROR(VLOOKUP(C556,'Multi Unit Grid'!C:E,3,FALSE),"")</f>
        <v/>
      </c>
      <c r="G556" s="353">
        <f>'Exhibit A'!Z1051*(1-'Product Selections'!$G$13)</f>
        <v/>
      </c>
      <c r="H556" s="237">
        <f>IFERROR(VLOOKUP(C556,'Multi Unit Grid'!C:F,4,FALSE),"")</f>
        <v/>
      </c>
      <c r="I556" s="74">
        <f>IFERROR(VLOOKUP(C556,'Multi Unit Grid'!C:G,5,FALSE),"")</f>
        <v/>
      </c>
      <c r="K556" s="63">
        <f>IF(C556="","",IF($L$11="Management Services","",IF(H556&gt;0,"Yes",IF(L556="Yes","",IF(M556="Yes","","")))))</f>
        <v/>
      </c>
      <c r="L556" s="577" t="n"/>
      <c r="M556" s="577" t="n"/>
      <c r="N556" s="578" t="n"/>
      <c r="O556" s="578" t="n"/>
      <c r="P556" s="63" t="n"/>
      <c r="Q556" s="344" t="n"/>
      <c r="S556" s="579">
        <f>'Exhibit A'!V551</f>
        <v/>
      </c>
      <c r="U556" s="579">
        <f>IF(C557="","",IF(F557=1,"ADP Essential Payroll",IF(N557="Yes","ADP HR Pro",IF(M557="Yes","ADP Complete Payroll and HR Plus",IF(L557="Yes","ADP Enhanced Payroll",IF(K557="Yes","ADP Essential Payroll","ADP Essential Payroll"))))))</f>
        <v/>
      </c>
    </row>
    <row r="557" ht="14.45" customHeight="1">
      <c r="B557" s="249">
        <f>B556+1</f>
        <v/>
      </c>
      <c r="C557" s="250">
        <f>IF('Multi Unit Grid'!C554="","",'Multi Unit Grid'!C554)</f>
        <v/>
      </c>
      <c r="D557" s="251" t="n"/>
      <c r="E557" s="252">
        <f>IFERROR(VLOOKUP(C557,'Multi Unit Grid'!C:D,2,FALSE),"")</f>
        <v/>
      </c>
      <c r="F557" s="253">
        <f>IFERROR(VLOOKUP(C557,'Multi Unit Grid'!C:E,3,FALSE),"")</f>
        <v/>
      </c>
      <c r="G557" s="352">
        <f>'Exhibit A'!Z1052*(1-'Product Selections'!$G$13)</f>
        <v/>
      </c>
      <c r="H557" s="317">
        <f>IFERROR(VLOOKUP(C557,'Multi Unit Grid'!C:F,4,FALSE),"")</f>
        <v/>
      </c>
      <c r="I557" s="255">
        <f>IFERROR(VLOOKUP(C557,'Multi Unit Grid'!C:G,5,FALSE),"")</f>
        <v/>
      </c>
      <c r="K557" s="256">
        <f>IF(C557="","",IF($L$11="Management Services","",IF(H557&gt;0,"Yes",IF(L557="Yes","",IF(M557="Yes","","")))))</f>
        <v/>
      </c>
      <c r="L557" s="580" t="n"/>
      <c r="M557" s="580" t="n"/>
      <c r="N557" s="581" t="n"/>
      <c r="O557" s="581" t="n"/>
      <c r="P557" s="256" t="n"/>
      <c r="Q557" s="345" t="n"/>
      <c r="S557" s="579">
        <f>'Exhibit A'!V552</f>
        <v/>
      </c>
      <c r="U557" s="576">
        <f>IF(C558="","",IF(F558=1,"ADP Essential Payroll",IF(N558="Yes","ADP HR Pro",IF(M558="Yes","ADP Complete Payroll and HR Plus",IF(L558="Yes","ADP Enhanced Payroll",IF(K558="Yes","ADP Essential Payroll","ADP Essential Payroll"))))))</f>
        <v/>
      </c>
    </row>
    <row r="558" ht="14.45" customHeight="1">
      <c r="B558" s="73">
        <f>B557+1</f>
        <v/>
      </c>
      <c r="C558" s="221">
        <f>IF('Multi Unit Grid'!C555="","",'Multi Unit Grid'!C555)</f>
        <v/>
      </c>
      <c r="D558" s="223" t="n"/>
      <c r="E558" s="222">
        <f>IFERROR(VLOOKUP(C558,'Multi Unit Grid'!C:D,2,FALSE),"")</f>
        <v/>
      </c>
      <c r="F558" s="75">
        <f>IFERROR(VLOOKUP(C558,'Multi Unit Grid'!C:E,3,FALSE),"")</f>
        <v/>
      </c>
      <c r="G558" s="353">
        <f>'Exhibit A'!Z1053*(1-'Product Selections'!$G$13)</f>
        <v/>
      </c>
      <c r="H558" s="237">
        <f>IFERROR(VLOOKUP(C558,'Multi Unit Grid'!C:F,4,FALSE),"")</f>
        <v/>
      </c>
      <c r="I558" s="74">
        <f>IFERROR(VLOOKUP(C558,'Multi Unit Grid'!C:G,5,FALSE),"")</f>
        <v/>
      </c>
      <c r="K558" s="63">
        <f>IF(C558="","",IF($L$11="Management Services","",IF(H558&gt;0,"Yes",IF(L558="Yes","",IF(M558="Yes","","")))))</f>
        <v/>
      </c>
      <c r="L558" s="577" t="n"/>
      <c r="M558" s="577" t="n"/>
      <c r="N558" s="578" t="n"/>
      <c r="O558" s="578" t="n"/>
      <c r="P558" s="63" t="n"/>
      <c r="Q558" s="344" t="n"/>
      <c r="S558" s="579">
        <f>'Exhibit A'!V553</f>
        <v/>
      </c>
      <c r="U558" s="579">
        <f>IF(C559="","",IF(F559=1,"ADP Essential Payroll",IF(N559="Yes","ADP HR Pro",IF(M559="Yes","ADP Complete Payroll and HR Plus",IF(L559="Yes","ADP Enhanced Payroll",IF(K559="Yes","ADP Essential Payroll","ADP Essential Payroll"))))))</f>
        <v/>
      </c>
    </row>
    <row r="559" ht="14.45" customHeight="1">
      <c r="B559" s="249">
        <f>B558+1</f>
        <v/>
      </c>
      <c r="C559" s="250">
        <f>IF('Multi Unit Grid'!C556="","",'Multi Unit Grid'!C556)</f>
        <v/>
      </c>
      <c r="D559" s="251" t="n"/>
      <c r="E559" s="252">
        <f>IFERROR(VLOOKUP(C559,'Multi Unit Grid'!C:D,2,FALSE),"")</f>
        <v/>
      </c>
      <c r="F559" s="253">
        <f>IFERROR(VLOOKUP(C559,'Multi Unit Grid'!C:E,3,FALSE),"")</f>
        <v/>
      </c>
      <c r="G559" s="352">
        <f>'Exhibit A'!Z1054*(1-'Product Selections'!$G$13)</f>
        <v/>
      </c>
      <c r="H559" s="317">
        <f>IFERROR(VLOOKUP(C559,'Multi Unit Grid'!C:F,4,FALSE),"")</f>
        <v/>
      </c>
      <c r="I559" s="255">
        <f>IFERROR(VLOOKUP(C559,'Multi Unit Grid'!C:G,5,FALSE),"")</f>
        <v/>
      </c>
      <c r="K559" s="256">
        <f>IF(C559="","",IF($L$11="Management Services","",IF(H559&gt;0,"Yes",IF(L559="Yes","",IF(M559="Yes","","")))))</f>
        <v/>
      </c>
      <c r="L559" s="580" t="n"/>
      <c r="M559" s="580" t="n"/>
      <c r="N559" s="581" t="n"/>
      <c r="O559" s="581" t="n"/>
      <c r="P559" s="256" t="n"/>
      <c r="Q559" s="345" t="n"/>
      <c r="S559" s="579">
        <f>'Exhibit A'!V554</f>
        <v/>
      </c>
      <c r="U559" s="576">
        <f>IF(C560="","",IF(F560=1,"ADP Essential Payroll",IF(N560="Yes","ADP HR Pro",IF(M560="Yes","ADP Complete Payroll and HR Plus",IF(L560="Yes","ADP Enhanced Payroll",IF(K560="Yes","ADP Essential Payroll","ADP Essential Payroll"))))))</f>
        <v/>
      </c>
    </row>
    <row r="560" ht="14.45" customHeight="1">
      <c r="B560" s="73">
        <f>B559+1</f>
        <v/>
      </c>
      <c r="C560" s="221">
        <f>IF('Multi Unit Grid'!C557="","",'Multi Unit Grid'!C557)</f>
        <v/>
      </c>
      <c r="D560" s="223" t="n"/>
      <c r="E560" s="222">
        <f>IFERROR(VLOOKUP(C560,'Multi Unit Grid'!C:D,2,FALSE),"")</f>
        <v/>
      </c>
      <c r="F560" s="75">
        <f>IFERROR(VLOOKUP(C560,'Multi Unit Grid'!C:E,3,FALSE),"")</f>
        <v/>
      </c>
      <c r="G560" s="353">
        <f>'Exhibit A'!Z1055*(1-'Product Selections'!$G$13)</f>
        <v/>
      </c>
      <c r="H560" s="237">
        <f>IFERROR(VLOOKUP(C560,'Multi Unit Grid'!C:F,4,FALSE),"")</f>
        <v/>
      </c>
      <c r="I560" s="74">
        <f>IFERROR(VLOOKUP(C560,'Multi Unit Grid'!C:G,5,FALSE),"")</f>
        <v/>
      </c>
      <c r="K560" s="63">
        <f>IF(C560="","",IF($L$11="Management Services","",IF(H560&gt;0,"Yes",IF(L560="Yes","",IF(M560="Yes","","")))))</f>
        <v/>
      </c>
      <c r="L560" s="577" t="n"/>
      <c r="M560" s="577" t="n"/>
      <c r="N560" s="578" t="n"/>
      <c r="O560" s="578" t="n"/>
      <c r="P560" s="63" t="n"/>
      <c r="Q560" s="344" t="n"/>
      <c r="S560" s="579">
        <f>'Exhibit A'!V555</f>
        <v/>
      </c>
      <c r="U560" s="579">
        <f>IF(C561="","",IF(F561=1,"ADP Essential Payroll",IF(N561="Yes","ADP HR Pro",IF(M561="Yes","ADP Complete Payroll and HR Plus",IF(L561="Yes","ADP Enhanced Payroll",IF(K561="Yes","ADP Essential Payroll","ADP Essential Payroll"))))))</f>
        <v/>
      </c>
    </row>
    <row r="561" ht="14.45" customHeight="1">
      <c r="B561" s="249">
        <f>B560+1</f>
        <v/>
      </c>
      <c r="C561" s="250">
        <f>IF('Multi Unit Grid'!C558="","",'Multi Unit Grid'!C558)</f>
        <v/>
      </c>
      <c r="D561" s="251" t="n"/>
      <c r="E561" s="252">
        <f>IFERROR(VLOOKUP(C561,'Multi Unit Grid'!C:D,2,FALSE),"")</f>
        <v/>
      </c>
      <c r="F561" s="253">
        <f>IFERROR(VLOOKUP(C561,'Multi Unit Grid'!C:E,3,FALSE),"")</f>
        <v/>
      </c>
      <c r="G561" s="352">
        <f>'Exhibit A'!Z1056*(1-'Product Selections'!$G$13)</f>
        <v/>
      </c>
      <c r="H561" s="317">
        <f>IFERROR(VLOOKUP(C561,'Multi Unit Grid'!C:F,4,FALSE),"")</f>
        <v/>
      </c>
      <c r="I561" s="255">
        <f>IFERROR(VLOOKUP(C561,'Multi Unit Grid'!C:G,5,FALSE),"")</f>
        <v/>
      </c>
      <c r="K561" s="256">
        <f>IF(C561="","",IF($L$11="Management Services","",IF(H561&gt;0,"Yes",IF(L561="Yes","",IF(M561="Yes","","")))))</f>
        <v/>
      </c>
      <c r="L561" s="580" t="n"/>
      <c r="M561" s="580" t="n"/>
      <c r="N561" s="581" t="n"/>
      <c r="O561" s="581" t="n"/>
      <c r="P561" s="256" t="n"/>
      <c r="Q561" s="345" t="n"/>
      <c r="S561" s="579">
        <f>'Exhibit A'!V556</f>
        <v/>
      </c>
      <c r="U561" s="576">
        <f>IF(C562="","",IF(F562=1,"ADP Essential Payroll",IF(N562="Yes","ADP HR Pro",IF(M562="Yes","ADP Complete Payroll and HR Plus",IF(L562="Yes","ADP Enhanced Payroll",IF(K562="Yes","ADP Essential Payroll","ADP Essential Payroll"))))))</f>
        <v/>
      </c>
    </row>
    <row r="562" ht="14.45" customHeight="1">
      <c r="B562" s="73">
        <f>B561+1</f>
        <v/>
      </c>
      <c r="C562" s="221">
        <f>IF('Multi Unit Grid'!C559="","",'Multi Unit Grid'!C559)</f>
        <v/>
      </c>
      <c r="D562" s="223" t="n"/>
      <c r="E562" s="222">
        <f>IFERROR(VLOOKUP(C562,'Multi Unit Grid'!C:D,2,FALSE),"")</f>
        <v/>
      </c>
      <c r="F562" s="75">
        <f>IFERROR(VLOOKUP(C562,'Multi Unit Grid'!C:E,3,FALSE),"")</f>
        <v/>
      </c>
      <c r="G562" s="353">
        <f>'Exhibit A'!Z1057*(1-'Product Selections'!$G$13)</f>
        <v/>
      </c>
      <c r="H562" s="237">
        <f>IFERROR(VLOOKUP(C562,'Multi Unit Grid'!C:F,4,FALSE),"")</f>
        <v/>
      </c>
      <c r="I562" s="74">
        <f>IFERROR(VLOOKUP(C562,'Multi Unit Grid'!C:G,5,FALSE),"")</f>
        <v/>
      </c>
      <c r="K562" s="63">
        <f>IF(C562="","",IF($L$11="Management Services","",IF(H562&gt;0,"Yes",IF(L562="Yes","",IF(M562="Yes","","")))))</f>
        <v/>
      </c>
      <c r="L562" s="577" t="n"/>
      <c r="M562" s="577" t="n"/>
      <c r="N562" s="578" t="n"/>
      <c r="O562" s="578" t="n"/>
      <c r="P562" s="63" t="n"/>
      <c r="Q562" s="344" t="n"/>
      <c r="S562" s="579">
        <f>'Exhibit A'!V557</f>
        <v/>
      </c>
      <c r="U562" s="579">
        <f>IF(C563="","",IF(F563=1,"ADP Essential Payroll",IF(N563="Yes","ADP HR Pro",IF(M563="Yes","ADP Complete Payroll and HR Plus",IF(L563="Yes","ADP Enhanced Payroll",IF(K563="Yes","ADP Essential Payroll","ADP Essential Payroll"))))))</f>
        <v/>
      </c>
    </row>
    <row r="563" ht="14.45" customHeight="1">
      <c r="B563" s="249">
        <f>B562+1</f>
        <v/>
      </c>
      <c r="C563" s="250">
        <f>IF('Multi Unit Grid'!C560="","",'Multi Unit Grid'!C560)</f>
        <v/>
      </c>
      <c r="D563" s="251" t="n"/>
      <c r="E563" s="252">
        <f>IFERROR(VLOOKUP(C563,'Multi Unit Grid'!C:D,2,FALSE),"")</f>
        <v/>
      </c>
      <c r="F563" s="253">
        <f>IFERROR(VLOOKUP(C563,'Multi Unit Grid'!C:E,3,FALSE),"")</f>
        <v/>
      </c>
      <c r="G563" s="352">
        <f>'Exhibit A'!Z1058*(1-'Product Selections'!$G$13)</f>
        <v/>
      </c>
      <c r="H563" s="317">
        <f>IFERROR(VLOOKUP(C563,'Multi Unit Grid'!C:F,4,FALSE),"")</f>
        <v/>
      </c>
      <c r="I563" s="255">
        <f>IFERROR(VLOOKUP(C563,'Multi Unit Grid'!C:G,5,FALSE),"")</f>
        <v/>
      </c>
      <c r="K563" s="256">
        <f>IF(C563="","",IF($L$11="Management Services","",IF(H563&gt;0,"Yes",IF(L563="Yes","",IF(M563="Yes","","")))))</f>
        <v/>
      </c>
      <c r="L563" s="580" t="n"/>
      <c r="M563" s="580" t="n"/>
      <c r="N563" s="581" t="n"/>
      <c r="O563" s="581" t="n"/>
      <c r="P563" s="256" t="n"/>
      <c r="Q563" s="345" t="n"/>
      <c r="S563" s="579">
        <f>'Exhibit A'!V558</f>
        <v/>
      </c>
      <c r="U563" s="576">
        <f>IF(C564="","",IF(F564=1,"ADP Essential Payroll",IF(N564="Yes","ADP HR Pro",IF(M564="Yes","ADP Complete Payroll and HR Plus",IF(L564="Yes","ADP Enhanced Payroll",IF(K564="Yes","ADP Essential Payroll","ADP Essential Payroll"))))))</f>
        <v/>
      </c>
    </row>
    <row r="564" ht="14.45" customHeight="1">
      <c r="B564" s="73">
        <f>B563+1</f>
        <v/>
      </c>
      <c r="C564" s="221">
        <f>IF('Multi Unit Grid'!C561="","",'Multi Unit Grid'!C561)</f>
        <v/>
      </c>
      <c r="D564" s="223" t="n"/>
      <c r="E564" s="222">
        <f>IFERROR(VLOOKUP(C564,'Multi Unit Grid'!C:D,2,FALSE),"")</f>
        <v/>
      </c>
      <c r="F564" s="75">
        <f>IFERROR(VLOOKUP(C564,'Multi Unit Grid'!C:E,3,FALSE),"")</f>
        <v/>
      </c>
      <c r="G564" s="353">
        <f>'Exhibit A'!Z1059*(1-'Product Selections'!$G$13)</f>
        <v/>
      </c>
      <c r="H564" s="237">
        <f>IFERROR(VLOOKUP(C564,'Multi Unit Grid'!C:F,4,FALSE),"")</f>
        <v/>
      </c>
      <c r="I564" s="74">
        <f>IFERROR(VLOOKUP(C564,'Multi Unit Grid'!C:G,5,FALSE),"")</f>
        <v/>
      </c>
      <c r="K564" s="63">
        <f>IF(C564="","",IF($L$11="Management Services","",IF(H564&gt;0,"Yes",IF(L564="Yes","",IF(M564="Yes","","")))))</f>
        <v/>
      </c>
      <c r="L564" s="577" t="n"/>
      <c r="M564" s="577" t="n"/>
      <c r="N564" s="578" t="n"/>
      <c r="O564" s="578" t="n"/>
      <c r="P564" s="63" t="n"/>
      <c r="Q564" s="344" t="n"/>
      <c r="S564" s="579">
        <f>'Exhibit A'!V559</f>
        <v/>
      </c>
      <c r="U564" s="579">
        <f>IF(C565="","",IF(F565=1,"ADP Essential Payroll",IF(N565="Yes","ADP HR Pro",IF(M565="Yes","ADP Complete Payroll and HR Plus",IF(L565="Yes","ADP Enhanced Payroll",IF(K565="Yes","ADP Essential Payroll","ADP Essential Payroll"))))))</f>
        <v/>
      </c>
    </row>
    <row r="565" ht="14.45" customHeight="1">
      <c r="B565" s="249">
        <f>B564+1</f>
        <v/>
      </c>
      <c r="C565" s="250">
        <f>IF('Multi Unit Grid'!C562="","",'Multi Unit Grid'!C562)</f>
        <v/>
      </c>
      <c r="D565" s="251" t="n"/>
      <c r="E565" s="252">
        <f>IFERROR(VLOOKUP(C565,'Multi Unit Grid'!C:D,2,FALSE),"")</f>
        <v/>
      </c>
      <c r="F565" s="253">
        <f>IFERROR(VLOOKUP(C565,'Multi Unit Grid'!C:E,3,FALSE),"")</f>
        <v/>
      </c>
      <c r="G565" s="352">
        <f>'Exhibit A'!Z1060*(1-'Product Selections'!$G$13)</f>
        <v/>
      </c>
      <c r="H565" s="317">
        <f>IFERROR(VLOOKUP(C565,'Multi Unit Grid'!C:F,4,FALSE),"")</f>
        <v/>
      </c>
      <c r="I565" s="255">
        <f>IFERROR(VLOOKUP(C565,'Multi Unit Grid'!C:G,5,FALSE),"")</f>
        <v/>
      </c>
      <c r="K565" s="256">
        <f>IF(C565="","",IF($L$11="Management Services","",IF(H565&gt;0,"Yes",IF(L565="Yes","",IF(M565="Yes","","")))))</f>
        <v/>
      </c>
      <c r="L565" s="580" t="n"/>
      <c r="M565" s="580" t="n"/>
      <c r="N565" s="581" t="n"/>
      <c r="O565" s="581" t="n"/>
      <c r="P565" s="256" t="n"/>
      <c r="Q565" s="345" t="n"/>
      <c r="S565" s="579">
        <f>'Exhibit A'!V560</f>
        <v/>
      </c>
      <c r="U565" s="576">
        <f>IF(C566="","",IF(F566=1,"ADP Essential Payroll",IF(N566="Yes","ADP HR Pro",IF(M566="Yes","ADP Complete Payroll and HR Plus",IF(L566="Yes","ADP Enhanced Payroll",IF(K566="Yes","ADP Essential Payroll","ADP Essential Payroll"))))))</f>
        <v/>
      </c>
    </row>
    <row r="566" ht="14.45" customHeight="1">
      <c r="B566" s="73">
        <f>B565+1</f>
        <v/>
      </c>
      <c r="C566" s="221">
        <f>IF('Multi Unit Grid'!C563="","",'Multi Unit Grid'!C563)</f>
        <v/>
      </c>
      <c r="D566" s="223" t="n"/>
      <c r="E566" s="222">
        <f>IFERROR(VLOOKUP(C566,'Multi Unit Grid'!C:D,2,FALSE),"")</f>
        <v/>
      </c>
      <c r="F566" s="75">
        <f>IFERROR(VLOOKUP(C566,'Multi Unit Grid'!C:E,3,FALSE),"")</f>
        <v/>
      </c>
      <c r="G566" s="353">
        <f>'Exhibit A'!Z1061*(1-'Product Selections'!$G$13)</f>
        <v/>
      </c>
      <c r="H566" s="237">
        <f>IFERROR(VLOOKUP(C566,'Multi Unit Grid'!C:F,4,FALSE),"")</f>
        <v/>
      </c>
      <c r="I566" s="74">
        <f>IFERROR(VLOOKUP(C566,'Multi Unit Grid'!C:G,5,FALSE),"")</f>
        <v/>
      </c>
      <c r="K566" s="63">
        <f>IF(C566="","",IF($L$11="Management Services","",IF(H566&gt;0,"Yes",IF(L566="Yes","",IF(M566="Yes","","")))))</f>
        <v/>
      </c>
      <c r="L566" s="577" t="n"/>
      <c r="M566" s="577" t="n"/>
      <c r="N566" s="578" t="n"/>
      <c r="O566" s="578" t="n"/>
      <c r="P566" s="63" t="n"/>
      <c r="Q566" s="344" t="n"/>
      <c r="S566" s="579">
        <f>'Exhibit A'!V561</f>
        <v/>
      </c>
      <c r="U566" s="579">
        <f>IF(C567="","",IF(F567=1,"ADP Essential Payroll",IF(N567="Yes","ADP HR Pro",IF(M567="Yes","ADP Complete Payroll and HR Plus",IF(L567="Yes","ADP Enhanced Payroll",IF(K567="Yes","ADP Essential Payroll","ADP Essential Payroll"))))))</f>
        <v/>
      </c>
    </row>
    <row r="567" ht="14.45" customHeight="1">
      <c r="B567" s="249">
        <f>B566+1</f>
        <v/>
      </c>
      <c r="C567" s="250">
        <f>IF('Multi Unit Grid'!C564="","",'Multi Unit Grid'!C564)</f>
        <v/>
      </c>
      <c r="D567" s="251" t="n"/>
      <c r="E567" s="252">
        <f>IFERROR(VLOOKUP(C567,'Multi Unit Grid'!C:D,2,FALSE),"")</f>
        <v/>
      </c>
      <c r="F567" s="253">
        <f>IFERROR(VLOOKUP(C567,'Multi Unit Grid'!C:E,3,FALSE),"")</f>
        <v/>
      </c>
      <c r="G567" s="352">
        <f>'Exhibit A'!Z1062*(1-'Product Selections'!$G$13)</f>
        <v/>
      </c>
      <c r="H567" s="317">
        <f>IFERROR(VLOOKUP(C567,'Multi Unit Grid'!C:F,4,FALSE),"")</f>
        <v/>
      </c>
      <c r="I567" s="255">
        <f>IFERROR(VLOOKUP(C567,'Multi Unit Grid'!C:G,5,FALSE),"")</f>
        <v/>
      </c>
      <c r="K567" s="256">
        <f>IF(C567="","",IF($L$11="Management Services","",IF(H567&gt;0,"Yes",IF(L567="Yes","",IF(M567="Yes","","")))))</f>
        <v/>
      </c>
      <c r="L567" s="580" t="n"/>
      <c r="M567" s="580" t="n"/>
      <c r="N567" s="581" t="n"/>
      <c r="O567" s="581" t="n"/>
      <c r="P567" s="256" t="n"/>
      <c r="Q567" s="345" t="n"/>
      <c r="S567" s="579">
        <f>'Exhibit A'!V562</f>
        <v/>
      </c>
      <c r="U567" s="576">
        <f>IF(C568="","",IF(F568=1,"ADP Essential Payroll",IF(N568="Yes","ADP HR Pro",IF(M568="Yes","ADP Complete Payroll and HR Plus",IF(L568="Yes","ADP Enhanced Payroll",IF(K568="Yes","ADP Essential Payroll","ADP Essential Payroll"))))))</f>
        <v/>
      </c>
    </row>
    <row r="568" ht="14.45" customHeight="1">
      <c r="B568" s="73">
        <f>B567+1</f>
        <v/>
      </c>
      <c r="C568" s="221">
        <f>IF('Multi Unit Grid'!C565="","",'Multi Unit Grid'!C565)</f>
        <v/>
      </c>
      <c r="D568" s="223" t="n"/>
      <c r="E568" s="222">
        <f>IFERROR(VLOOKUP(C568,'Multi Unit Grid'!C:D,2,FALSE),"")</f>
        <v/>
      </c>
      <c r="F568" s="75">
        <f>IFERROR(VLOOKUP(C568,'Multi Unit Grid'!C:E,3,FALSE),"")</f>
        <v/>
      </c>
      <c r="G568" s="353">
        <f>'Exhibit A'!Z1063*(1-'Product Selections'!$G$13)</f>
        <v/>
      </c>
      <c r="H568" s="237">
        <f>IFERROR(VLOOKUP(C568,'Multi Unit Grid'!C:F,4,FALSE),"")</f>
        <v/>
      </c>
      <c r="I568" s="74">
        <f>IFERROR(VLOOKUP(C568,'Multi Unit Grid'!C:G,5,FALSE),"")</f>
        <v/>
      </c>
      <c r="K568" s="63">
        <f>IF(C568="","",IF($L$11="Management Services","",IF(H568&gt;0,"Yes",IF(L568="Yes","",IF(M568="Yes","","")))))</f>
        <v/>
      </c>
      <c r="L568" s="577" t="n"/>
      <c r="M568" s="577" t="n"/>
      <c r="N568" s="578" t="n"/>
      <c r="O568" s="578" t="n"/>
      <c r="P568" s="63" t="n"/>
      <c r="Q568" s="344" t="n"/>
      <c r="S568" s="579">
        <f>'Exhibit A'!V563</f>
        <v/>
      </c>
      <c r="U568" s="579">
        <f>IF(C569="","",IF(F569=1,"ADP Essential Payroll",IF(N569="Yes","ADP HR Pro",IF(M569="Yes","ADP Complete Payroll and HR Plus",IF(L569="Yes","ADP Enhanced Payroll",IF(K569="Yes","ADP Essential Payroll","ADP Essential Payroll"))))))</f>
        <v/>
      </c>
    </row>
    <row r="569" ht="14.45" customHeight="1">
      <c r="B569" s="249">
        <f>B568+1</f>
        <v/>
      </c>
      <c r="C569" s="250">
        <f>IF('Multi Unit Grid'!C566="","",'Multi Unit Grid'!C566)</f>
        <v/>
      </c>
      <c r="D569" s="251" t="n"/>
      <c r="E569" s="252">
        <f>IFERROR(VLOOKUP(C569,'Multi Unit Grid'!C:D,2,FALSE),"")</f>
        <v/>
      </c>
      <c r="F569" s="253">
        <f>IFERROR(VLOOKUP(C569,'Multi Unit Grid'!C:E,3,FALSE),"")</f>
        <v/>
      </c>
      <c r="G569" s="352">
        <f>'Exhibit A'!Z1064*(1-'Product Selections'!$G$13)</f>
        <v/>
      </c>
      <c r="H569" s="317">
        <f>IFERROR(VLOOKUP(C569,'Multi Unit Grid'!C:F,4,FALSE),"")</f>
        <v/>
      </c>
      <c r="I569" s="255">
        <f>IFERROR(VLOOKUP(C569,'Multi Unit Grid'!C:G,5,FALSE),"")</f>
        <v/>
      </c>
      <c r="K569" s="256">
        <f>IF(C569="","",IF($L$11="Management Services","",IF(H569&gt;0,"Yes",IF(L569="Yes","",IF(M569="Yes","","")))))</f>
        <v/>
      </c>
      <c r="L569" s="580" t="n"/>
      <c r="M569" s="580" t="n"/>
      <c r="N569" s="581" t="n"/>
      <c r="O569" s="581" t="n"/>
      <c r="P569" s="256" t="n"/>
      <c r="Q569" s="345" t="n"/>
      <c r="S569" s="579">
        <f>'Exhibit A'!V564</f>
        <v/>
      </c>
      <c r="U569" s="576">
        <f>IF(C570="","",IF(F570=1,"ADP Essential Payroll",IF(N570="Yes","ADP HR Pro",IF(M570="Yes","ADP Complete Payroll and HR Plus",IF(L570="Yes","ADP Enhanced Payroll",IF(K570="Yes","ADP Essential Payroll","ADP Essential Payroll"))))))</f>
        <v/>
      </c>
    </row>
    <row r="570" ht="14.45" customHeight="1">
      <c r="B570" s="73">
        <f>B569+1</f>
        <v/>
      </c>
      <c r="C570" s="221">
        <f>IF('Multi Unit Grid'!C567="","",'Multi Unit Grid'!C567)</f>
        <v/>
      </c>
      <c r="D570" s="223" t="n"/>
      <c r="E570" s="222">
        <f>IFERROR(VLOOKUP(C570,'Multi Unit Grid'!C:D,2,FALSE),"")</f>
        <v/>
      </c>
      <c r="F570" s="75">
        <f>IFERROR(VLOOKUP(C570,'Multi Unit Grid'!C:E,3,FALSE),"")</f>
        <v/>
      </c>
      <c r="G570" s="353">
        <f>'Exhibit A'!Z1065*(1-'Product Selections'!$G$13)</f>
        <v/>
      </c>
      <c r="H570" s="237">
        <f>IFERROR(VLOOKUP(C570,'Multi Unit Grid'!C:F,4,FALSE),"")</f>
        <v/>
      </c>
      <c r="I570" s="74">
        <f>IFERROR(VLOOKUP(C570,'Multi Unit Grid'!C:G,5,FALSE),"")</f>
        <v/>
      </c>
      <c r="K570" s="63">
        <f>IF(C570="","",IF($L$11="Management Services","",IF(H570&gt;0,"Yes",IF(L570="Yes","",IF(M570="Yes","","")))))</f>
        <v/>
      </c>
      <c r="L570" s="577" t="n"/>
      <c r="M570" s="577" t="n"/>
      <c r="N570" s="578" t="n"/>
      <c r="O570" s="578" t="n"/>
      <c r="P570" s="63" t="n"/>
      <c r="Q570" s="344" t="n"/>
      <c r="S570" s="579">
        <f>'Exhibit A'!V565</f>
        <v/>
      </c>
      <c r="U570" s="579">
        <f>IF(C571="","",IF(F571=1,"ADP Essential Payroll",IF(N571="Yes","ADP HR Pro",IF(M571="Yes","ADP Complete Payroll and HR Plus",IF(L571="Yes","ADP Enhanced Payroll",IF(K571="Yes","ADP Essential Payroll","ADP Essential Payroll"))))))</f>
        <v/>
      </c>
    </row>
    <row r="571" ht="14.45" customHeight="1">
      <c r="B571" s="249">
        <f>B570+1</f>
        <v/>
      </c>
      <c r="C571" s="250">
        <f>IF('Multi Unit Grid'!C568="","",'Multi Unit Grid'!C568)</f>
        <v/>
      </c>
      <c r="D571" s="251" t="n"/>
      <c r="E571" s="252">
        <f>IFERROR(VLOOKUP(C571,'Multi Unit Grid'!C:D,2,FALSE),"")</f>
        <v/>
      </c>
      <c r="F571" s="253">
        <f>IFERROR(VLOOKUP(C571,'Multi Unit Grid'!C:E,3,FALSE),"")</f>
        <v/>
      </c>
      <c r="G571" s="352">
        <f>'Exhibit A'!Z1066*(1-'Product Selections'!$G$13)</f>
        <v/>
      </c>
      <c r="H571" s="317">
        <f>IFERROR(VLOOKUP(C571,'Multi Unit Grid'!C:F,4,FALSE),"")</f>
        <v/>
      </c>
      <c r="I571" s="255">
        <f>IFERROR(VLOOKUP(C571,'Multi Unit Grid'!C:G,5,FALSE),"")</f>
        <v/>
      </c>
      <c r="K571" s="256">
        <f>IF(C571="","",IF($L$11="Management Services","",IF(H571&gt;0,"Yes",IF(L571="Yes","",IF(M571="Yes","","")))))</f>
        <v/>
      </c>
      <c r="L571" s="580" t="n"/>
      <c r="M571" s="580" t="n"/>
      <c r="N571" s="581" t="n"/>
      <c r="O571" s="581" t="n"/>
      <c r="P571" s="256" t="n"/>
      <c r="Q571" s="345" t="n"/>
      <c r="S571" s="579">
        <f>'Exhibit A'!V566</f>
        <v/>
      </c>
      <c r="U571" s="576">
        <f>IF(C572="","",IF(F572=1,"ADP Essential Payroll",IF(N572="Yes","ADP HR Pro",IF(M572="Yes","ADP Complete Payroll and HR Plus",IF(L572="Yes","ADP Enhanced Payroll",IF(K572="Yes","ADP Essential Payroll","ADP Essential Payroll"))))))</f>
        <v/>
      </c>
    </row>
    <row r="572" ht="14.45" customHeight="1">
      <c r="B572" s="73">
        <f>B571+1</f>
        <v/>
      </c>
      <c r="C572" s="221">
        <f>IF('Multi Unit Grid'!C569="","",'Multi Unit Grid'!C569)</f>
        <v/>
      </c>
      <c r="D572" s="223" t="n"/>
      <c r="E572" s="222">
        <f>IFERROR(VLOOKUP(C572,'Multi Unit Grid'!C:D,2,FALSE),"")</f>
        <v/>
      </c>
      <c r="F572" s="75">
        <f>IFERROR(VLOOKUP(C572,'Multi Unit Grid'!C:E,3,FALSE),"")</f>
        <v/>
      </c>
      <c r="G572" s="353">
        <f>'Exhibit A'!Z1067*(1-'Product Selections'!$G$13)</f>
        <v/>
      </c>
      <c r="H572" s="237">
        <f>IFERROR(VLOOKUP(C572,'Multi Unit Grid'!C:F,4,FALSE),"")</f>
        <v/>
      </c>
      <c r="I572" s="74">
        <f>IFERROR(VLOOKUP(C572,'Multi Unit Grid'!C:G,5,FALSE),"")</f>
        <v/>
      </c>
      <c r="K572" s="63">
        <f>IF(C572="","",IF($L$11="Management Services","",IF(H572&gt;0,"Yes",IF(L572="Yes","",IF(M572="Yes","","")))))</f>
        <v/>
      </c>
      <c r="L572" s="577" t="n"/>
      <c r="M572" s="577" t="n"/>
      <c r="N572" s="578" t="n"/>
      <c r="O572" s="578" t="n"/>
      <c r="P572" s="63" t="n"/>
      <c r="Q572" s="344" t="n"/>
      <c r="S572" s="579">
        <f>'Exhibit A'!V567</f>
        <v/>
      </c>
      <c r="U572" s="579">
        <f>IF(C573="","",IF(F573=1,"ADP Essential Payroll",IF(N573="Yes","ADP HR Pro",IF(M573="Yes","ADP Complete Payroll and HR Plus",IF(L573="Yes","ADP Enhanced Payroll",IF(K573="Yes","ADP Essential Payroll","ADP Essential Payroll"))))))</f>
        <v/>
      </c>
    </row>
    <row r="573" ht="14.45" customHeight="1">
      <c r="B573" s="249">
        <f>B572+1</f>
        <v/>
      </c>
      <c r="C573" s="250">
        <f>IF('Multi Unit Grid'!C570="","",'Multi Unit Grid'!C570)</f>
        <v/>
      </c>
      <c r="D573" s="251" t="n"/>
      <c r="E573" s="252">
        <f>IFERROR(VLOOKUP(C573,'Multi Unit Grid'!C:D,2,FALSE),"")</f>
        <v/>
      </c>
      <c r="F573" s="253">
        <f>IFERROR(VLOOKUP(C573,'Multi Unit Grid'!C:E,3,FALSE),"")</f>
        <v/>
      </c>
      <c r="G573" s="352">
        <f>'Exhibit A'!Z1068*(1-'Product Selections'!$G$13)</f>
        <v/>
      </c>
      <c r="H573" s="317">
        <f>IFERROR(VLOOKUP(C573,'Multi Unit Grid'!C:F,4,FALSE),"")</f>
        <v/>
      </c>
      <c r="I573" s="255">
        <f>IFERROR(VLOOKUP(C573,'Multi Unit Grid'!C:G,5,FALSE),"")</f>
        <v/>
      </c>
      <c r="K573" s="256">
        <f>IF(C573="","",IF($L$11="Management Services","",IF(H573&gt;0,"Yes",IF(L573="Yes","",IF(M573="Yes","","")))))</f>
        <v/>
      </c>
      <c r="L573" s="580" t="n"/>
      <c r="M573" s="580" t="n"/>
      <c r="N573" s="581" t="n"/>
      <c r="O573" s="581" t="n"/>
      <c r="P573" s="256" t="n"/>
      <c r="Q573" s="345" t="n"/>
      <c r="S573" s="579">
        <f>'Exhibit A'!V568</f>
        <v/>
      </c>
      <c r="U573" s="576">
        <f>IF(C574="","",IF(F574=1,"ADP Essential Payroll",IF(N574="Yes","ADP HR Pro",IF(M574="Yes","ADP Complete Payroll and HR Plus",IF(L574="Yes","ADP Enhanced Payroll",IF(K574="Yes","ADP Essential Payroll","ADP Essential Payroll"))))))</f>
        <v/>
      </c>
    </row>
    <row r="574" ht="14.45" customHeight="1">
      <c r="B574" s="73">
        <f>B573+1</f>
        <v/>
      </c>
      <c r="C574" s="221">
        <f>IF('Multi Unit Grid'!C571="","",'Multi Unit Grid'!C571)</f>
        <v/>
      </c>
      <c r="D574" s="223" t="n"/>
      <c r="E574" s="222">
        <f>IFERROR(VLOOKUP(C574,'Multi Unit Grid'!C:D,2,FALSE),"")</f>
        <v/>
      </c>
      <c r="F574" s="75">
        <f>IFERROR(VLOOKUP(C574,'Multi Unit Grid'!C:E,3,FALSE),"")</f>
        <v/>
      </c>
      <c r="G574" s="353">
        <f>'Exhibit A'!Z1069*(1-'Product Selections'!$G$13)</f>
        <v/>
      </c>
      <c r="H574" s="237">
        <f>IFERROR(VLOOKUP(C574,'Multi Unit Grid'!C:F,4,FALSE),"")</f>
        <v/>
      </c>
      <c r="I574" s="74">
        <f>IFERROR(VLOOKUP(C574,'Multi Unit Grid'!C:G,5,FALSE),"")</f>
        <v/>
      </c>
      <c r="K574" s="63">
        <f>IF(C574="","",IF($L$11="Management Services","",IF(H574&gt;0,"Yes",IF(L574="Yes","",IF(M574="Yes","","")))))</f>
        <v/>
      </c>
      <c r="L574" s="577" t="n"/>
      <c r="M574" s="577" t="n"/>
      <c r="N574" s="578" t="n"/>
      <c r="O574" s="578" t="n"/>
      <c r="P574" s="63" t="n"/>
      <c r="Q574" s="344" t="n"/>
      <c r="S574" s="579">
        <f>'Exhibit A'!V569</f>
        <v/>
      </c>
      <c r="U574" s="579">
        <f>IF(C575="","",IF(F575=1,"ADP Essential Payroll",IF(N575="Yes","ADP HR Pro",IF(M575="Yes","ADP Complete Payroll and HR Plus",IF(L575="Yes","ADP Enhanced Payroll",IF(K575="Yes","ADP Essential Payroll","ADP Essential Payroll"))))))</f>
        <v/>
      </c>
    </row>
    <row r="575" ht="14.45" customHeight="1">
      <c r="B575" s="249">
        <f>B574+1</f>
        <v/>
      </c>
      <c r="C575" s="250">
        <f>IF('Multi Unit Grid'!C572="","",'Multi Unit Grid'!C572)</f>
        <v/>
      </c>
      <c r="D575" s="251" t="n"/>
      <c r="E575" s="252">
        <f>IFERROR(VLOOKUP(C575,'Multi Unit Grid'!C:D,2,FALSE),"")</f>
        <v/>
      </c>
      <c r="F575" s="253">
        <f>IFERROR(VLOOKUP(C575,'Multi Unit Grid'!C:E,3,FALSE),"")</f>
        <v/>
      </c>
      <c r="G575" s="352">
        <f>'Exhibit A'!Z1070*(1-'Product Selections'!$G$13)</f>
        <v/>
      </c>
      <c r="H575" s="317">
        <f>IFERROR(VLOOKUP(C575,'Multi Unit Grid'!C:F,4,FALSE),"")</f>
        <v/>
      </c>
      <c r="I575" s="255">
        <f>IFERROR(VLOOKUP(C575,'Multi Unit Grid'!C:G,5,FALSE),"")</f>
        <v/>
      </c>
      <c r="K575" s="256">
        <f>IF(C575="","",IF($L$11="Management Services","",IF(H575&gt;0,"Yes",IF(L575="Yes","",IF(M575="Yes","","")))))</f>
        <v/>
      </c>
      <c r="L575" s="580" t="n"/>
      <c r="M575" s="580" t="n"/>
      <c r="N575" s="581" t="n"/>
      <c r="O575" s="581" t="n"/>
      <c r="P575" s="256" t="n"/>
      <c r="Q575" s="345" t="n"/>
      <c r="S575" s="579">
        <f>'Exhibit A'!V570</f>
        <v/>
      </c>
      <c r="U575" s="576">
        <f>IF(C576="","",IF(F576=1,"ADP Essential Payroll",IF(N576="Yes","ADP HR Pro",IF(M576="Yes","ADP Complete Payroll and HR Plus",IF(L576="Yes","ADP Enhanced Payroll",IF(K576="Yes","ADP Essential Payroll","ADP Essential Payroll"))))))</f>
        <v/>
      </c>
    </row>
    <row r="576" ht="14.45" customHeight="1">
      <c r="B576" s="73">
        <f>B575+1</f>
        <v/>
      </c>
      <c r="C576" s="221">
        <f>IF('Multi Unit Grid'!C573="","",'Multi Unit Grid'!C573)</f>
        <v/>
      </c>
      <c r="D576" s="223" t="n"/>
      <c r="E576" s="222">
        <f>IFERROR(VLOOKUP(C576,'Multi Unit Grid'!C:D,2,FALSE),"")</f>
        <v/>
      </c>
      <c r="F576" s="75">
        <f>IFERROR(VLOOKUP(C576,'Multi Unit Grid'!C:E,3,FALSE),"")</f>
        <v/>
      </c>
      <c r="G576" s="353">
        <f>'Exhibit A'!Z1071*(1-'Product Selections'!$G$13)</f>
        <v/>
      </c>
      <c r="H576" s="237">
        <f>IFERROR(VLOOKUP(C576,'Multi Unit Grid'!C:F,4,FALSE),"")</f>
        <v/>
      </c>
      <c r="I576" s="74">
        <f>IFERROR(VLOOKUP(C576,'Multi Unit Grid'!C:G,5,FALSE),"")</f>
        <v/>
      </c>
      <c r="K576" s="63">
        <f>IF(C576="","",IF($L$11="Management Services","",IF(H576&gt;0,"Yes",IF(L576="Yes","",IF(M576="Yes","","")))))</f>
        <v/>
      </c>
      <c r="L576" s="577" t="n"/>
      <c r="M576" s="577" t="n"/>
      <c r="N576" s="578" t="n"/>
      <c r="O576" s="578" t="n"/>
      <c r="P576" s="63" t="n"/>
      <c r="Q576" s="344" t="n"/>
      <c r="S576" s="579">
        <f>'Exhibit A'!V571</f>
        <v/>
      </c>
      <c r="U576" s="579">
        <f>IF(C577="","",IF(F577=1,"ADP Essential Payroll",IF(N577="Yes","ADP HR Pro",IF(M577="Yes","ADP Complete Payroll and HR Plus",IF(L577="Yes","ADP Enhanced Payroll",IF(K577="Yes","ADP Essential Payroll","ADP Essential Payroll"))))))</f>
        <v/>
      </c>
    </row>
    <row r="577" ht="14.45" customHeight="1">
      <c r="B577" s="249">
        <f>B576+1</f>
        <v/>
      </c>
      <c r="C577" s="250">
        <f>IF('Multi Unit Grid'!C574="","",'Multi Unit Grid'!C574)</f>
        <v/>
      </c>
      <c r="D577" s="251" t="n"/>
      <c r="E577" s="252">
        <f>IFERROR(VLOOKUP(C577,'Multi Unit Grid'!C:D,2,FALSE),"")</f>
        <v/>
      </c>
      <c r="F577" s="253">
        <f>IFERROR(VLOOKUP(C577,'Multi Unit Grid'!C:E,3,FALSE),"")</f>
        <v/>
      </c>
      <c r="G577" s="352">
        <f>'Exhibit A'!Z1072*(1-'Product Selections'!$G$13)</f>
        <v/>
      </c>
      <c r="H577" s="317">
        <f>IFERROR(VLOOKUP(C577,'Multi Unit Grid'!C:F,4,FALSE),"")</f>
        <v/>
      </c>
      <c r="I577" s="255">
        <f>IFERROR(VLOOKUP(C577,'Multi Unit Grid'!C:G,5,FALSE),"")</f>
        <v/>
      </c>
      <c r="K577" s="256">
        <f>IF(C577="","",IF($L$11="Management Services","",IF(H577&gt;0,"Yes",IF(L577="Yes","",IF(M577="Yes","","")))))</f>
        <v/>
      </c>
      <c r="L577" s="580" t="n"/>
      <c r="M577" s="580" t="n"/>
      <c r="N577" s="581" t="n"/>
      <c r="O577" s="581" t="n"/>
      <c r="P577" s="256" t="n"/>
      <c r="Q577" s="345" t="n"/>
      <c r="S577" s="579">
        <f>'Exhibit A'!V572</f>
        <v/>
      </c>
      <c r="U577" s="576">
        <f>IF(C578="","",IF(F578=1,"ADP Essential Payroll",IF(N578="Yes","ADP HR Pro",IF(M578="Yes","ADP Complete Payroll and HR Plus",IF(L578="Yes","ADP Enhanced Payroll",IF(K578="Yes","ADP Essential Payroll","ADP Essential Payroll"))))))</f>
        <v/>
      </c>
    </row>
    <row r="578" ht="14.45" customHeight="1">
      <c r="B578" s="73">
        <f>B577+1</f>
        <v/>
      </c>
      <c r="C578" s="221">
        <f>IF('Multi Unit Grid'!C575="","",'Multi Unit Grid'!C575)</f>
        <v/>
      </c>
      <c r="D578" s="223" t="n"/>
      <c r="E578" s="222">
        <f>IFERROR(VLOOKUP(C578,'Multi Unit Grid'!C:D,2,FALSE),"")</f>
        <v/>
      </c>
      <c r="F578" s="75">
        <f>IFERROR(VLOOKUP(C578,'Multi Unit Grid'!C:E,3,FALSE),"")</f>
        <v/>
      </c>
      <c r="G578" s="353">
        <f>'Exhibit A'!Z1073*(1-'Product Selections'!$G$13)</f>
        <v/>
      </c>
      <c r="H578" s="237">
        <f>IFERROR(VLOOKUP(C578,'Multi Unit Grid'!C:F,4,FALSE),"")</f>
        <v/>
      </c>
      <c r="I578" s="74">
        <f>IFERROR(VLOOKUP(C578,'Multi Unit Grid'!C:G,5,FALSE),"")</f>
        <v/>
      </c>
      <c r="K578" s="63">
        <f>IF(C578="","",IF($L$11="Management Services","",IF(H578&gt;0,"Yes",IF(L578="Yes","",IF(M578="Yes","","")))))</f>
        <v/>
      </c>
      <c r="L578" s="577" t="n"/>
      <c r="M578" s="577" t="n"/>
      <c r="N578" s="578" t="n"/>
      <c r="O578" s="578" t="n"/>
      <c r="P578" s="63" t="n"/>
      <c r="Q578" s="344" t="n"/>
      <c r="S578" s="579">
        <f>'Exhibit A'!V573</f>
        <v/>
      </c>
      <c r="U578" s="579">
        <f>IF(C579="","",IF(F579=1,"ADP Essential Payroll",IF(N579="Yes","ADP HR Pro",IF(M579="Yes","ADP Complete Payroll and HR Plus",IF(L579="Yes","ADP Enhanced Payroll",IF(K579="Yes","ADP Essential Payroll","ADP Essential Payroll"))))))</f>
        <v/>
      </c>
    </row>
    <row r="579" ht="14.45" customHeight="1">
      <c r="B579" s="249">
        <f>B578+1</f>
        <v/>
      </c>
      <c r="C579" s="250">
        <f>IF('Multi Unit Grid'!C576="","",'Multi Unit Grid'!C576)</f>
        <v/>
      </c>
      <c r="D579" s="251" t="n"/>
      <c r="E579" s="252">
        <f>IFERROR(VLOOKUP(C579,'Multi Unit Grid'!C:D,2,FALSE),"")</f>
        <v/>
      </c>
      <c r="F579" s="253">
        <f>IFERROR(VLOOKUP(C579,'Multi Unit Grid'!C:E,3,FALSE),"")</f>
        <v/>
      </c>
      <c r="G579" s="352">
        <f>'Exhibit A'!Z1074*(1-'Product Selections'!$G$13)</f>
        <v/>
      </c>
      <c r="H579" s="317">
        <f>IFERROR(VLOOKUP(C579,'Multi Unit Grid'!C:F,4,FALSE),"")</f>
        <v/>
      </c>
      <c r="I579" s="255">
        <f>IFERROR(VLOOKUP(C579,'Multi Unit Grid'!C:G,5,FALSE),"")</f>
        <v/>
      </c>
      <c r="K579" s="256">
        <f>IF(C579="","",IF($L$11="Management Services","",IF(H579&gt;0,"Yes",IF(L579="Yes","",IF(M579="Yes","","")))))</f>
        <v/>
      </c>
      <c r="L579" s="580" t="n"/>
      <c r="M579" s="580" t="n"/>
      <c r="N579" s="581" t="n"/>
      <c r="O579" s="581" t="n"/>
      <c r="P579" s="256" t="n"/>
      <c r="Q579" s="345" t="n"/>
      <c r="S579" s="579">
        <f>'Exhibit A'!V574</f>
        <v/>
      </c>
      <c r="U579" s="576">
        <f>IF(C580="","",IF(F580=1,"ADP Essential Payroll",IF(N580="Yes","ADP HR Pro",IF(M580="Yes","ADP Complete Payroll and HR Plus",IF(L580="Yes","ADP Enhanced Payroll",IF(K580="Yes","ADP Essential Payroll","ADP Essential Payroll"))))))</f>
        <v/>
      </c>
    </row>
    <row r="580" ht="14.45" customHeight="1">
      <c r="B580" s="73">
        <f>B579+1</f>
        <v/>
      </c>
      <c r="C580" s="221">
        <f>IF('Multi Unit Grid'!C577="","",'Multi Unit Grid'!C577)</f>
        <v/>
      </c>
      <c r="D580" s="223" t="n"/>
      <c r="E580" s="222">
        <f>IFERROR(VLOOKUP(C580,'Multi Unit Grid'!C:D,2,FALSE),"")</f>
        <v/>
      </c>
      <c r="F580" s="75">
        <f>IFERROR(VLOOKUP(C580,'Multi Unit Grid'!C:E,3,FALSE),"")</f>
        <v/>
      </c>
      <c r="G580" s="353">
        <f>'Exhibit A'!Z1075*(1-'Product Selections'!$G$13)</f>
        <v/>
      </c>
      <c r="H580" s="237">
        <f>IFERROR(VLOOKUP(C580,'Multi Unit Grid'!C:F,4,FALSE),"")</f>
        <v/>
      </c>
      <c r="I580" s="74">
        <f>IFERROR(VLOOKUP(C580,'Multi Unit Grid'!C:G,5,FALSE),"")</f>
        <v/>
      </c>
      <c r="K580" s="63">
        <f>IF(C580="","",IF($L$11="Management Services","",IF(H580&gt;0,"Yes",IF(L580="Yes","",IF(M580="Yes","","")))))</f>
        <v/>
      </c>
      <c r="L580" s="577" t="n"/>
      <c r="M580" s="577" t="n"/>
      <c r="N580" s="578" t="n"/>
      <c r="O580" s="578" t="n"/>
      <c r="P580" s="63" t="n"/>
      <c r="Q580" s="344" t="n"/>
      <c r="S580" s="579">
        <f>'Exhibit A'!V575</f>
        <v/>
      </c>
      <c r="U580" s="579">
        <f>IF(C581="","",IF(F581=1,"ADP Essential Payroll",IF(N581="Yes","ADP HR Pro",IF(M581="Yes","ADP Complete Payroll and HR Plus",IF(L581="Yes","ADP Enhanced Payroll",IF(K581="Yes","ADP Essential Payroll","ADP Essential Payroll"))))))</f>
        <v/>
      </c>
    </row>
    <row r="581" ht="14.45" customHeight="1">
      <c r="B581" s="249">
        <f>B580+1</f>
        <v/>
      </c>
      <c r="C581" s="250">
        <f>IF('Multi Unit Grid'!C578="","",'Multi Unit Grid'!C578)</f>
        <v/>
      </c>
      <c r="D581" s="251" t="n"/>
      <c r="E581" s="252">
        <f>IFERROR(VLOOKUP(C581,'Multi Unit Grid'!C:D,2,FALSE),"")</f>
        <v/>
      </c>
      <c r="F581" s="253">
        <f>IFERROR(VLOOKUP(C581,'Multi Unit Grid'!C:E,3,FALSE),"")</f>
        <v/>
      </c>
      <c r="G581" s="352">
        <f>'Exhibit A'!Z1076*(1-'Product Selections'!$G$13)</f>
        <v/>
      </c>
      <c r="H581" s="317">
        <f>IFERROR(VLOOKUP(C581,'Multi Unit Grid'!C:F,4,FALSE),"")</f>
        <v/>
      </c>
      <c r="I581" s="255">
        <f>IFERROR(VLOOKUP(C581,'Multi Unit Grid'!C:G,5,FALSE),"")</f>
        <v/>
      </c>
      <c r="K581" s="256">
        <f>IF(C581="","",IF($L$11="Management Services","",IF(H581&gt;0,"Yes",IF(L581="Yes","",IF(M581="Yes","","")))))</f>
        <v/>
      </c>
      <c r="L581" s="580" t="n"/>
      <c r="M581" s="580" t="n"/>
      <c r="N581" s="581" t="n"/>
      <c r="O581" s="581" t="n"/>
      <c r="P581" s="256" t="n"/>
      <c r="Q581" s="345" t="n"/>
      <c r="S581" s="579">
        <f>'Exhibit A'!V576</f>
        <v/>
      </c>
      <c r="U581" s="576">
        <f>IF(C582="","",IF(F582=1,"ADP Essential Payroll",IF(N582="Yes","ADP HR Pro",IF(M582="Yes","ADP Complete Payroll and HR Plus",IF(L582="Yes","ADP Enhanced Payroll",IF(K582="Yes","ADP Essential Payroll","ADP Essential Payroll"))))))</f>
        <v/>
      </c>
    </row>
    <row r="582" ht="14.45" customHeight="1">
      <c r="B582" s="73">
        <f>B581+1</f>
        <v/>
      </c>
      <c r="C582" s="221">
        <f>IF('Multi Unit Grid'!C579="","",'Multi Unit Grid'!C579)</f>
        <v/>
      </c>
      <c r="D582" s="223" t="n"/>
      <c r="E582" s="222">
        <f>IFERROR(VLOOKUP(C582,'Multi Unit Grid'!C:D,2,FALSE),"")</f>
        <v/>
      </c>
      <c r="F582" s="75">
        <f>IFERROR(VLOOKUP(C582,'Multi Unit Grid'!C:E,3,FALSE),"")</f>
        <v/>
      </c>
      <c r="G582" s="353">
        <f>'Exhibit A'!Z1077*(1-'Product Selections'!$G$13)</f>
        <v/>
      </c>
      <c r="H582" s="237">
        <f>IFERROR(VLOOKUP(C582,'Multi Unit Grid'!C:F,4,FALSE),"")</f>
        <v/>
      </c>
      <c r="I582" s="74">
        <f>IFERROR(VLOOKUP(C582,'Multi Unit Grid'!C:G,5,FALSE),"")</f>
        <v/>
      </c>
      <c r="K582" s="63">
        <f>IF(C582="","",IF($L$11="Management Services","",IF(H582&gt;0,"Yes",IF(L582="Yes","",IF(M582="Yes","","")))))</f>
        <v/>
      </c>
      <c r="L582" s="577" t="n"/>
      <c r="M582" s="577" t="n"/>
      <c r="N582" s="578" t="n"/>
      <c r="O582" s="578" t="n"/>
      <c r="P582" s="63" t="n"/>
      <c r="Q582" s="344" t="n"/>
      <c r="S582" s="579">
        <f>'Exhibit A'!V577</f>
        <v/>
      </c>
      <c r="U582" s="579">
        <f>IF(C583="","",IF(F583=1,"ADP Essential Payroll",IF(N583="Yes","ADP HR Pro",IF(M583="Yes","ADP Complete Payroll and HR Plus",IF(L583="Yes","ADP Enhanced Payroll",IF(K583="Yes","ADP Essential Payroll","ADP Essential Payroll"))))))</f>
        <v/>
      </c>
    </row>
    <row r="583" ht="14.45" customHeight="1">
      <c r="B583" s="249">
        <f>B582+1</f>
        <v/>
      </c>
      <c r="C583" s="250">
        <f>IF('Multi Unit Grid'!C580="","",'Multi Unit Grid'!C580)</f>
        <v/>
      </c>
      <c r="D583" s="251" t="n"/>
      <c r="E583" s="252">
        <f>IFERROR(VLOOKUP(C583,'Multi Unit Grid'!C:D,2,FALSE),"")</f>
        <v/>
      </c>
      <c r="F583" s="253">
        <f>IFERROR(VLOOKUP(C583,'Multi Unit Grid'!C:E,3,FALSE),"")</f>
        <v/>
      </c>
      <c r="G583" s="352">
        <f>'Exhibit A'!Z1078*(1-'Product Selections'!$G$13)</f>
        <v/>
      </c>
      <c r="H583" s="317">
        <f>IFERROR(VLOOKUP(C583,'Multi Unit Grid'!C:F,4,FALSE),"")</f>
        <v/>
      </c>
      <c r="I583" s="255">
        <f>IFERROR(VLOOKUP(C583,'Multi Unit Grid'!C:G,5,FALSE),"")</f>
        <v/>
      </c>
      <c r="K583" s="256">
        <f>IF(C583="","",IF($L$11="Management Services","",IF(H583&gt;0,"Yes",IF(L583="Yes","",IF(M583="Yes","","")))))</f>
        <v/>
      </c>
      <c r="L583" s="580" t="n"/>
      <c r="M583" s="580" t="n"/>
      <c r="N583" s="581" t="n"/>
      <c r="O583" s="581" t="n"/>
      <c r="P583" s="256" t="n"/>
      <c r="Q583" s="345" t="n"/>
      <c r="S583" s="579">
        <f>'Exhibit A'!V578</f>
        <v/>
      </c>
      <c r="U583" s="576">
        <f>IF(C584="","",IF(F584=1,"ADP Essential Payroll",IF(N584="Yes","ADP HR Pro",IF(M584="Yes","ADP Complete Payroll and HR Plus",IF(L584="Yes","ADP Enhanced Payroll",IF(K584="Yes","ADP Essential Payroll","ADP Essential Payroll"))))))</f>
        <v/>
      </c>
    </row>
    <row r="584" ht="14.45" customHeight="1">
      <c r="B584" s="73">
        <f>B583+1</f>
        <v/>
      </c>
      <c r="C584" s="221">
        <f>IF('Multi Unit Grid'!C581="","",'Multi Unit Grid'!C581)</f>
        <v/>
      </c>
      <c r="D584" s="223" t="n"/>
      <c r="E584" s="222">
        <f>IFERROR(VLOOKUP(C584,'Multi Unit Grid'!C:D,2,FALSE),"")</f>
        <v/>
      </c>
      <c r="F584" s="75">
        <f>IFERROR(VLOOKUP(C584,'Multi Unit Grid'!C:E,3,FALSE),"")</f>
        <v/>
      </c>
      <c r="G584" s="353">
        <f>'Exhibit A'!Z1079*(1-'Product Selections'!$G$13)</f>
        <v/>
      </c>
      <c r="H584" s="237">
        <f>IFERROR(VLOOKUP(C584,'Multi Unit Grid'!C:F,4,FALSE),"")</f>
        <v/>
      </c>
      <c r="I584" s="74">
        <f>IFERROR(VLOOKUP(C584,'Multi Unit Grid'!C:G,5,FALSE),"")</f>
        <v/>
      </c>
      <c r="K584" s="63">
        <f>IF(C584="","",IF($L$11="Management Services","",IF(H584&gt;0,"Yes",IF(L584="Yes","",IF(M584="Yes","","")))))</f>
        <v/>
      </c>
      <c r="L584" s="577" t="n"/>
      <c r="M584" s="577" t="n"/>
      <c r="N584" s="578" t="n"/>
      <c r="O584" s="578" t="n"/>
      <c r="P584" s="63" t="n"/>
      <c r="Q584" s="344" t="n"/>
      <c r="S584" s="579">
        <f>'Exhibit A'!V579</f>
        <v/>
      </c>
      <c r="U584" s="579">
        <f>IF(C585="","",IF(F585=1,"ADP Essential Payroll",IF(N585="Yes","ADP HR Pro",IF(M585="Yes","ADP Complete Payroll and HR Plus",IF(L585="Yes","ADP Enhanced Payroll",IF(K585="Yes","ADP Essential Payroll","ADP Essential Payroll"))))))</f>
        <v/>
      </c>
    </row>
    <row r="585" ht="14.45" customHeight="1">
      <c r="B585" s="249">
        <f>B584+1</f>
        <v/>
      </c>
      <c r="C585" s="250">
        <f>IF('Multi Unit Grid'!C582="","",'Multi Unit Grid'!C582)</f>
        <v/>
      </c>
      <c r="D585" s="251" t="n"/>
      <c r="E585" s="252">
        <f>IFERROR(VLOOKUP(C585,'Multi Unit Grid'!C:D,2,FALSE),"")</f>
        <v/>
      </c>
      <c r="F585" s="253">
        <f>IFERROR(VLOOKUP(C585,'Multi Unit Grid'!C:E,3,FALSE),"")</f>
        <v/>
      </c>
      <c r="G585" s="352">
        <f>'Exhibit A'!Z1080*(1-'Product Selections'!$G$13)</f>
        <v/>
      </c>
      <c r="H585" s="317">
        <f>IFERROR(VLOOKUP(C585,'Multi Unit Grid'!C:F,4,FALSE),"")</f>
        <v/>
      </c>
      <c r="I585" s="255">
        <f>IFERROR(VLOOKUP(C585,'Multi Unit Grid'!C:G,5,FALSE),"")</f>
        <v/>
      </c>
      <c r="K585" s="256">
        <f>IF(C585="","",IF($L$11="Management Services","",IF(H585&gt;0,"Yes",IF(L585="Yes","",IF(M585="Yes","","")))))</f>
        <v/>
      </c>
      <c r="L585" s="580" t="n"/>
      <c r="M585" s="580" t="n"/>
      <c r="N585" s="581" t="n"/>
      <c r="O585" s="581" t="n"/>
      <c r="P585" s="256" t="n"/>
      <c r="Q585" s="345" t="n"/>
      <c r="S585" s="579">
        <f>'Exhibit A'!V580</f>
        <v/>
      </c>
      <c r="U585" s="576">
        <f>IF(C586="","",IF(F586=1,"ADP Essential Payroll",IF(N586="Yes","ADP HR Pro",IF(M586="Yes","ADP Complete Payroll and HR Plus",IF(L586="Yes","ADP Enhanced Payroll",IF(K586="Yes","ADP Essential Payroll","ADP Essential Payroll"))))))</f>
        <v/>
      </c>
    </row>
    <row r="586" ht="14.45" customHeight="1">
      <c r="B586" s="73">
        <f>B585+1</f>
        <v/>
      </c>
      <c r="C586" s="221">
        <f>IF('Multi Unit Grid'!C583="","",'Multi Unit Grid'!C583)</f>
        <v/>
      </c>
      <c r="D586" s="223" t="n"/>
      <c r="E586" s="222">
        <f>IFERROR(VLOOKUP(C586,'Multi Unit Grid'!C:D,2,FALSE),"")</f>
        <v/>
      </c>
      <c r="F586" s="75">
        <f>IFERROR(VLOOKUP(C586,'Multi Unit Grid'!C:E,3,FALSE),"")</f>
        <v/>
      </c>
      <c r="G586" s="353">
        <f>'Exhibit A'!Z1081*(1-'Product Selections'!$G$13)</f>
        <v/>
      </c>
      <c r="H586" s="237">
        <f>IFERROR(VLOOKUP(C586,'Multi Unit Grid'!C:F,4,FALSE),"")</f>
        <v/>
      </c>
      <c r="I586" s="74">
        <f>IFERROR(VLOOKUP(C586,'Multi Unit Grid'!C:G,5,FALSE),"")</f>
        <v/>
      </c>
      <c r="K586" s="63">
        <f>IF(C586="","",IF($L$11="Management Services","",IF(H586&gt;0,"Yes",IF(L586="Yes","",IF(M586="Yes","","")))))</f>
        <v/>
      </c>
      <c r="L586" s="577" t="n"/>
      <c r="M586" s="577" t="n"/>
      <c r="N586" s="578" t="n"/>
      <c r="O586" s="578" t="n"/>
      <c r="P586" s="63" t="n"/>
      <c r="Q586" s="344" t="n"/>
      <c r="S586" s="579">
        <f>'Exhibit A'!V581</f>
        <v/>
      </c>
      <c r="U586" s="579">
        <f>IF(C587="","",IF(F587=1,"ADP Essential Payroll",IF(N587="Yes","ADP HR Pro",IF(M587="Yes","ADP Complete Payroll and HR Plus",IF(L587="Yes","ADP Enhanced Payroll",IF(K587="Yes","ADP Essential Payroll","ADP Essential Payroll"))))))</f>
        <v/>
      </c>
    </row>
    <row r="587" ht="14.45" customHeight="1">
      <c r="B587" s="249">
        <f>B586+1</f>
        <v/>
      </c>
      <c r="C587" s="250">
        <f>IF('Multi Unit Grid'!C584="","",'Multi Unit Grid'!C584)</f>
        <v/>
      </c>
      <c r="D587" s="251" t="n"/>
      <c r="E587" s="252">
        <f>IFERROR(VLOOKUP(C587,'Multi Unit Grid'!C:D,2,FALSE),"")</f>
        <v/>
      </c>
      <c r="F587" s="253">
        <f>IFERROR(VLOOKUP(C587,'Multi Unit Grid'!C:E,3,FALSE),"")</f>
        <v/>
      </c>
      <c r="G587" s="352">
        <f>'Exhibit A'!Z1082*(1-'Product Selections'!$G$13)</f>
        <v/>
      </c>
      <c r="H587" s="317">
        <f>IFERROR(VLOOKUP(C587,'Multi Unit Grid'!C:F,4,FALSE),"")</f>
        <v/>
      </c>
      <c r="I587" s="255">
        <f>IFERROR(VLOOKUP(C587,'Multi Unit Grid'!C:G,5,FALSE),"")</f>
        <v/>
      </c>
      <c r="K587" s="256">
        <f>IF(C587="","",IF($L$11="Management Services","",IF(H587&gt;0,"Yes",IF(L587="Yes","",IF(M587="Yes","","")))))</f>
        <v/>
      </c>
      <c r="L587" s="580" t="n"/>
      <c r="M587" s="580" t="n"/>
      <c r="N587" s="581" t="n"/>
      <c r="O587" s="581" t="n"/>
      <c r="P587" s="256" t="n"/>
      <c r="Q587" s="345" t="n"/>
      <c r="S587" s="579">
        <f>'Exhibit A'!V582</f>
        <v/>
      </c>
      <c r="U587" s="576">
        <f>IF(C588="","",IF(F588=1,"ADP Essential Payroll",IF(N588="Yes","ADP HR Pro",IF(M588="Yes","ADP Complete Payroll and HR Plus",IF(L588="Yes","ADP Enhanced Payroll",IF(K588="Yes","ADP Essential Payroll","ADP Essential Payroll"))))))</f>
        <v/>
      </c>
    </row>
    <row r="588" ht="14.45" customHeight="1">
      <c r="B588" s="73">
        <f>B587+1</f>
        <v/>
      </c>
      <c r="C588" s="221">
        <f>IF('Multi Unit Grid'!C585="","",'Multi Unit Grid'!C585)</f>
        <v/>
      </c>
      <c r="D588" s="223" t="n"/>
      <c r="E588" s="222">
        <f>IFERROR(VLOOKUP(C588,'Multi Unit Grid'!C:D,2,FALSE),"")</f>
        <v/>
      </c>
      <c r="F588" s="75">
        <f>IFERROR(VLOOKUP(C588,'Multi Unit Grid'!C:E,3,FALSE),"")</f>
        <v/>
      </c>
      <c r="G588" s="353">
        <f>'Exhibit A'!Z1083*(1-'Product Selections'!$G$13)</f>
        <v/>
      </c>
      <c r="H588" s="237">
        <f>IFERROR(VLOOKUP(C588,'Multi Unit Grid'!C:F,4,FALSE),"")</f>
        <v/>
      </c>
      <c r="I588" s="74">
        <f>IFERROR(VLOOKUP(C588,'Multi Unit Grid'!C:G,5,FALSE),"")</f>
        <v/>
      </c>
      <c r="K588" s="63">
        <f>IF(C588="","",IF($L$11="Management Services","",IF(H588&gt;0,"Yes",IF(L588="Yes","",IF(M588="Yes","","")))))</f>
        <v/>
      </c>
      <c r="L588" s="577" t="n"/>
      <c r="M588" s="577" t="n"/>
      <c r="N588" s="578" t="n"/>
      <c r="O588" s="578" t="n"/>
      <c r="P588" s="63" t="n"/>
      <c r="Q588" s="344" t="n"/>
      <c r="S588" s="579">
        <f>'Exhibit A'!V583</f>
        <v/>
      </c>
      <c r="U588" s="579">
        <f>IF(C589="","",IF(F589=1,"ADP Essential Payroll",IF(N589="Yes","ADP HR Pro",IF(M589="Yes","ADP Complete Payroll and HR Plus",IF(L589="Yes","ADP Enhanced Payroll",IF(K589="Yes","ADP Essential Payroll","ADP Essential Payroll"))))))</f>
        <v/>
      </c>
    </row>
    <row r="589" ht="14.45" customHeight="1">
      <c r="B589" s="249">
        <f>B588+1</f>
        <v/>
      </c>
      <c r="C589" s="250">
        <f>IF('Multi Unit Grid'!C586="","",'Multi Unit Grid'!C586)</f>
        <v/>
      </c>
      <c r="D589" s="251" t="n"/>
      <c r="E589" s="252">
        <f>IFERROR(VLOOKUP(C589,'Multi Unit Grid'!C:D,2,FALSE),"")</f>
        <v/>
      </c>
      <c r="F589" s="253">
        <f>IFERROR(VLOOKUP(C589,'Multi Unit Grid'!C:E,3,FALSE),"")</f>
        <v/>
      </c>
      <c r="G589" s="352">
        <f>'Exhibit A'!Z1084*(1-'Product Selections'!$G$13)</f>
        <v/>
      </c>
      <c r="H589" s="317">
        <f>IFERROR(VLOOKUP(C589,'Multi Unit Grid'!C:F,4,FALSE),"")</f>
        <v/>
      </c>
      <c r="I589" s="255">
        <f>IFERROR(VLOOKUP(C589,'Multi Unit Grid'!C:G,5,FALSE),"")</f>
        <v/>
      </c>
      <c r="K589" s="256">
        <f>IF(C589="","",IF($L$11="Management Services","",IF(H589&gt;0,"Yes",IF(L589="Yes","",IF(M589="Yes","","")))))</f>
        <v/>
      </c>
      <c r="L589" s="580" t="n"/>
      <c r="M589" s="580" t="n"/>
      <c r="N589" s="581" t="n"/>
      <c r="O589" s="581" t="n"/>
      <c r="P589" s="256" t="n"/>
      <c r="Q589" s="345" t="n"/>
      <c r="S589" s="579">
        <f>'Exhibit A'!V584</f>
        <v/>
      </c>
      <c r="U589" s="576">
        <f>IF(C590="","",IF(F590=1,"ADP Essential Payroll",IF(N590="Yes","ADP HR Pro",IF(M590="Yes","ADP Complete Payroll and HR Plus",IF(L590="Yes","ADP Enhanced Payroll",IF(K590="Yes","ADP Essential Payroll","ADP Essential Payroll"))))))</f>
        <v/>
      </c>
    </row>
    <row r="590" ht="14.45" customHeight="1">
      <c r="B590" s="73">
        <f>B589+1</f>
        <v/>
      </c>
      <c r="C590" s="221">
        <f>IF('Multi Unit Grid'!C587="","",'Multi Unit Grid'!C587)</f>
        <v/>
      </c>
      <c r="D590" s="223" t="n"/>
      <c r="E590" s="222">
        <f>IFERROR(VLOOKUP(C590,'Multi Unit Grid'!C:D,2,FALSE),"")</f>
        <v/>
      </c>
      <c r="F590" s="75">
        <f>IFERROR(VLOOKUP(C590,'Multi Unit Grid'!C:E,3,FALSE),"")</f>
        <v/>
      </c>
      <c r="G590" s="353">
        <f>'Exhibit A'!Z1085*(1-'Product Selections'!$G$13)</f>
        <v/>
      </c>
      <c r="H590" s="237">
        <f>IFERROR(VLOOKUP(C590,'Multi Unit Grid'!C:F,4,FALSE),"")</f>
        <v/>
      </c>
      <c r="I590" s="74">
        <f>IFERROR(VLOOKUP(C590,'Multi Unit Grid'!C:G,5,FALSE),"")</f>
        <v/>
      </c>
      <c r="K590" s="63">
        <f>IF(C590="","",IF($L$11="Management Services","",IF(H590&gt;0,"Yes",IF(L590="Yes","",IF(M590="Yes","","")))))</f>
        <v/>
      </c>
      <c r="L590" s="577" t="n"/>
      <c r="M590" s="577" t="n"/>
      <c r="N590" s="578" t="n"/>
      <c r="O590" s="578" t="n"/>
      <c r="P590" s="63" t="n"/>
      <c r="Q590" s="344" t="n"/>
      <c r="S590" s="579">
        <f>'Exhibit A'!V585</f>
        <v/>
      </c>
      <c r="U590" s="579">
        <f>IF(C591="","",IF(F591=1,"ADP Essential Payroll",IF(N591="Yes","ADP HR Pro",IF(M591="Yes","ADP Complete Payroll and HR Plus",IF(L591="Yes","ADP Enhanced Payroll",IF(K591="Yes","ADP Essential Payroll","ADP Essential Payroll"))))))</f>
        <v/>
      </c>
    </row>
    <row r="591" ht="14.45" customHeight="1">
      <c r="B591" s="249">
        <f>B590+1</f>
        <v/>
      </c>
      <c r="C591" s="250">
        <f>IF('Multi Unit Grid'!C588="","",'Multi Unit Grid'!C588)</f>
        <v/>
      </c>
      <c r="D591" s="251" t="n"/>
      <c r="E591" s="252">
        <f>IFERROR(VLOOKUP(C591,'Multi Unit Grid'!C:D,2,FALSE),"")</f>
        <v/>
      </c>
      <c r="F591" s="253">
        <f>IFERROR(VLOOKUP(C591,'Multi Unit Grid'!C:E,3,FALSE),"")</f>
        <v/>
      </c>
      <c r="G591" s="352">
        <f>'Exhibit A'!Z1086*(1-'Product Selections'!$G$13)</f>
        <v/>
      </c>
      <c r="H591" s="317">
        <f>IFERROR(VLOOKUP(C591,'Multi Unit Grid'!C:F,4,FALSE),"")</f>
        <v/>
      </c>
      <c r="I591" s="255">
        <f>IFERROR(VLOOKUP(C591,'Multi Unit Grid'!C:G,5,FALSE),"")</f>
        <v/>
      </c>
      <c r="K591" s="256">
        <f>IF(C591="","",IF($L$11="Management Services","",IF(H591&gt;0,"Yes",IF(L591="Yes","",IF(M591="Yes","","")))))</f>
        <v/>
      </c>
      <c r="L591" s="580" t="n"/>
      <c r="M591" s="580" t="n"/>
      <c r="N591" s="581" t="n"/>
      <c r="O591" s="581" t="n"/>
      <c r="P591" s="256" t="n"/>
      <c r="Q591" s="345" t="n"/>
      <c r="S591" s="579">
        <f>'Exhibit A'!V586</f>
        <v/>
      </c>
      <c r="U591" s="576">
        <f>IF(C592="","",IF(F592=1,"ADP Essential Payroll",IF(N592="Yes","ADP HR Pro",IF(M592="Yes","ADP Complete Payroll and HR Plus",IF(L592="Yes","ADP Enhanced Payroll",IF(K592="Yes","ADP Essential Payroll","ADP Essential Payroll"))))))</f>
        <v/>
      </c>
    </row>
    <row r="592" ht="14.45" customHeight="1">
      <c r="B592" s="73">
        <f>B591+1</f>
        <v/>
      </c>
      <c r="C592" s="221">
        <f>IF('Multi Unit Grid'!C589="","",'Multi Unit Grid'!C589)</f>
        <v/>
      </c>
      <c r="D592" s="223" t="n"/>
      <c r="E592" s="222">
        <f>IFERROR(VLOOKUP(C592,'Multi Unit Grid'!C:D,2,FALSE),"")</f>
        <v/>
      </c>
      <c r="F592" s="75">
        <f>IFERROR(VLOOKUP(C592,'Multi Unit Grid'!C:E,3,FALSE),"")</f>
        <v/>
      </c>
      <c r="G592" s="353">
        <f>'Exhibit A'!Z1087*(1-'Product Selections'!$G$13)</f>
        <v/>
      </c>
      <c r="H592" s="237">
        <f>IFERROR(VLOOKUP(C592,'Multi Unit Grid'!C:F,4,FALSE),"")</f>
        <v/>
      </c>
      <c r="I592" s="74">
        <f>IFERROR(VLOOKUP(C592,'Multi Unit Grid'!C:G,5,FALSE),"")</f>
        <v/>
      </c>
      <c r="K592" s="63">
        <f>IF(C592="","",IF($L$11="Management Services","",IF(H592&gt;0,"Yes",IF(L592="Yes","",IF(M592="Yes","","")))))</f>
        <v/>
      </c>
      <c r="L592" s="577" t="n"/>
      <c r="M592" s="577" t="n"/>
      <c r="N592" s="578" t="n"/>
      <c r="O592" s="578" t="n"/>
      <c r="P592" s="63" t="n"/>
      <c r="Q592" s="344" t="n"/>
      <c r="S592" s="579">
        <f>'Exhibit A'!V587</f>
        <v/>
      </c>
      <c r="U592" s="579">
        <f>IF(C593="","",IF(F593=1,"ADP Essential Payroll",IF(N593="Yes","ADP HR Pro",IF(M593="Yes","ADP Complete Payroll and HR Plus",IF(L593="Yes","ADP Enhanced Payroll",IF(K593="Yes","ADP Essential Payroll","ADP Essential Payroll"))))))</f>
        <v/>
      </c>
    </row>
    <row r="593" ht="14.45" customHeight="1">
      <c r="B593" s="249">
        <f>B592+1</f>
        <v/>
      </c>
      <c r="C593" s="250">
        <f>IF('Multi Unit Grid'!C590="","",'Multi Unit Grid'!C590)</f>
        <v/>
      </c>
      <c r="D593" s="251" t="n"/>
      <c r="E593" s="252">
        <f>IFERROR(VLOOKUP(C593,'Multi Unit Grid'!C:D,2,FALSE),"")</f>
        <v/>
      </c>
      <c r="F593" s="253">
        <f>IFERROR(VLOOKUP(C593,'Multi Unit Grid'!C:E,3,FALSE),"")</f>
        <v/>
      </c>
      <c r="G593" s="352">
        <f>'Exhibit A'!Z1088*(1-'Product Selections'!$G$13)</f>
        <v/>
      </c>
      <c r="H593" s="317">
        <f>IFERROR(VLOOKUP(C593,'Multi Unit Grid'!C:F,4,FALSE),"")</f>
        <v/>
      </c>
      <c r="I593" s="255">
        <f>IFERROR(VLOOKUP(C593,'Multi Unit Grid'!C:G,5,FALSE),"")</f>
        <v/>
      </c>
      <c r="K593" s="256">
        <f>IF(C593="","",IF($L$11="Management Services","",IF(H593&gt;0,"Yes",IF(L593="Yes","",IF(M593="Yes","","")))))</f>
        <v/>
      </c>
      <c r="L593" s="580" t="n"/>
      <c r="M593" s="580" t="n"/>
      <c r="N593" s="581" t="n"/>
      <c r="O593" s="581" t="n"/>
      <c r="P593" s="256" t="n"/>
      <c r="Q593" s="345" t="n"/>
      <c r="S593" s="579">
        <f>'Exhibit A'!V588</f>
        <v/>
      </c>
      <c r="U593" s="576">
        <f>IF(C594="","",IF(F594=1,"ADP Essential Payroll",IF(N594="Yes","ADP HR Pro",IF(M594="Yes","ADP Complete Payroll and HR Plus",IF(L594="Yes","ADP Enhanced Payroll",IF(K594="Yes","ADP Essential Payroll","ADP Essential Payroll"))))))</f>
        <v/>
      </c>
    </row>
    <row r="594" ht="14.45" customHeight="1">
      <c r="B594" s="73">
        <f>B593+1</f>
        <v/>
      </c>
      <c r="C594" s="221">
        <f>IF('Multi Unit Grid'!C591="","",'Multi Unit Grid'!C591)</f>
        <v/>
      </c>
      <c r="D594" s="223" t="n"/>
      <c r="E594" s="222">
        <f>IFERROR(VLOOKUP(C594,'Multi Unit Grid'!C:D,2,FALSE),"")</f>
        <v/>
      </c>
      <c r="F594" s="75">
        <f>IFERROR(VLOOKUP(C594,'Multi Unit Grid'!C:E,3,FALSE),"")</f>
        <v/>
      </c>
      <c r="G594" s="353">
        <f>'Exhibit A'!Z1089*(1-'Product Selections'!$G$13)</f>
        <v/>
      </c>
      <c r="H594" s="237">
        <f>IFERROR(VLOOKUP(C594,'Multi Unit Grid'!C:F,4,FALSE),"")</f>
        <v/>
      </c>
      <c r="I594" s="74">
        <f>IFERROR(VLOOKUP(C594,'Multi Unit Grid'!C:G,5,FALSE),"")</f>
        <v/>
      </c>
      <c r="K594" s="63">
        <f>IF(C594="","",IF($L$11="Management Services","",IF(H594&gt;0,"Yes",IF(L594="Yes","",IF(M594="Yes","","")))))</f>
        <v/>
      </c>
      <c r="L594" s="577" t="n"/>
      <c r="M594" s="577" t="n"/>
      <c r="N594" s="578" t="n"/>
      <c r="O594" s="578" t="n"/>
      <c r="P594" s="63" t="n"/>
      <c r="Q594" s="344" t="n"/>
      <c r="S594" s="579">
        <f>'Exhibit A'!V589</f>
        <v/>
      </c>
      <c r="U594" s="579">
        <f>IF(C595="","",IF(F595=1,"ADP Essential Payroll",IF(N595="Yes","ADP HR Pro",IF(M595="Yes","ADP Complete Payroll and HR Plus",IF(L595="Yes","ADP Enhanced Payroll",IF(K595="Yes","ADP Essential Payroll","ADP Essential Payroll"))))))</f>
        <v/>
      </c>
    </row>
    <row r="595" ht="14.45" customHeight="1">
      <c r="B595" s="249">
        <f>B594+1</f>
        <v/>
      </c>
      <c r="C595" s="250">
        <f>IF('Multi Unit Grid'!C592="","",'Multi Unit Grid'!C592)</f>
        <v/>
      </c>
      <c r="D595" s="251" t="n"/>
      <c r="E595" s="252">
        <f>IFERROR(VLOOKUP(C595,'Multi Unit Grid'!C:D,2,FALSE),"")</f>
        <v/>
      </c>
      <c r="F595" s="253">
        <f>IFERROR(VLOOKUP(C595,'Multi Unit Grid'!C:E,3,FALSE),"")</f>
        <v/>
      </c>
      <c r="G595" s="352">
        <f>'Exhibit A'!Z1090*(1-'Product Selections'!$G$13)</f>
        <v/>
      </c>
      <c r="H595" s="317">
        <f>IFERROR(VLOOKUP(C595,'Multi Unit Grid'!C:F,4,FALSE),"")</f>
        <v/>
      </c>
      <c r="I595" s="255">
        <f>IFERROR(VLOOKUP(C595,'Multi Unit Grid'!C:G,5,FALSE),"")</f>
        <v/>
      </c>
      <c r="K595" s="256">
        <f>IF(C595="","",IF($L$11="Management Services","",IF(H595&gt;0,"Yes",IF(L595="Yes","",IF(M595="Yes","","")))))</f>
        <v/>
      </c>
      <c r="L595" s="580" t="n"/>
      <c r="M595" s="580" t="n"/>
      <c r="N595" s="581" t="n"/>
      <c r="O595" s="581" t="n"/>
      <c r="P595" s="256" t="n"/>
      <c r="Q595" s="345" t="n"/>
      <c r="S595" s="579">
        <f>'Exhibit A'!V590</f>
        <v/>
      </c>
      <c r="U595" s="576">
        <f>IF(C596="","",IF(F596=1,"ADP Essential Payroll",IF(N596="Yes","ADP HR Pro",IF(M596="Yes","ADP Complete Payroll and HR Plus",IF(L596="Yes","ADP Enhanced Payroll",IF(K596="Yes","ADP Essential Payroll","ADP Essential Payroll"))))))</f>
        <v/>
      </c>
    </row>
    <row r="596" ht="14.45" customHeight="1">
      <c r="B596" s="73">
        <f>B595+1</f>
        <v/>
      </c>
      <c r="C596" s="221">
        <f>IF('Multi Unit Grid'!C593="","",'Multi Unit Grid'!C593)</f>
        <v/>
      </c>
      <c r="D596" s="223" t="n"/>
      <c r="E596" s="222">
        <f>IFERROR(VLOOKUP(C596,'Multi Unit Grid'!C:D,2,FALSE),"")</f>
        <v/>
      </c>
      <c r="F596" s="75">
        <f>IFERROR(VLOOKUP(C596,'Multi Unit Grid'!C:E,3,FALSE),"")</f>
        <v/>
      </c>
      <c r="G596" s="353">
        <f>'Exhibit A'!Z1091*(1-'Product Selections'!$G$13)</f>
        <v/>
      </c>
      <c r="H596" s="237">
        <f>IFERROR(VLOOKUP(C596,'Multi Unit Grid'!C:F,4,FALSE),"")</f>
        <v/>
      </c>
      <c r="I596" s="74">
        <f>IFERROR(VLOOKUP(C596,'Multi Unit Grid'!C:G,5,FALSE),"")</f>
        <v/>
      </c>
      <c r="K596" s="63">
        <f>IF(C596="","",IF($L$11="Management Services","",IF(H596&gt;0,"Yes",IF(L596="Yes","",IF(M596="Yes","","")))))</f>
        <v/>
      </c>
      <c r="L596" s="577" t="n"/>
      <c r="M596" s="577" t="n"/>
      <c r="N596" s="578" t="n"/>
      <c r="O596" s="578" t="n"/>
      <c r="P596" s="63" t="n"/>
      <c r="Q596" s="344" t="n"/>
      <c r="S596" s="579">
        <f>'Exhibit A'!V591</f>
        <v/>
      </c>
      <c r="U596" s="579">
        <f>IF(C597="","",IF(F597=1,"ADP Essential Payroll",IF(N597="Yes","ADP HR Pro",IF(M597="Yes","ADP Complete Payroll and HR Plus",IF(L597="Yes","ADP Enhanced Payroll",IF(K597="Yes","ADP Essential Payroll","ADP Essential Payroll"))))))</f>
        <v/>
      </c>
    </row>
    <row r="597" ht="14.45" customHeight="1">
      <c r="B597" s="249">
        <f>B596+1</f>
        <v/>
      </c>
      <c r="C597" s="250">
        <f>IF('Multi Unit Grid'!C594="","",'Multi Unit Grid'!C594)</f>
        <v/>
      </c>
      <c r="D597" s="251" t="n"/>
      <c r="E597" s="252">
        <f>IFERROR(VLOOKUP(C597,'Multi Unit Grid'!C:D,2,FALSE),"")</f>
        <v/>
      </c>
      <c r="F597" s="253">
        <f>IFERROR(VLOOKUP(C597,'Multi Unit Grid'!C:E,3,FALSE),"")</f>
        <v/>
      </c>
      <c r="G597" s="352">
        <f>'Exhibit A'!Z1092*(1-'Product Selections'!$G$13)</f>
        <v/>
      </c>
      <c r="H597" s="317">
        <f>IFERROR(VLOOKUP(C597,'Multi Unit Grid'!C:F,4,FALSE),"")</f>
        <v/>
      </c>
      <c r="I597" s="255">
        <f>IFERROR(VLOOKUP(C597,'Multi Unit Grid'!C:G,5,FALSE),"")</f>
        <v/>
      </c>
      <c r="K597" s="256">
        <f>IF(C597="","",IF($L$11="Management Services","",IF(H597&gt;0,"Yes",IF(L597="Yes","",IF(M597="Yes","","")))))</f>
        <v/>
      </c>
      <c r="L597" s="580" t="n"/>
      <c r="M597" s="580" t="n"/>
      <c r="N597" s="581" t="n"/>
      <c r="O597" s="581" t="n"/>
      <c r="P597" s="256" t="n"/>
      <c r="Q597" s="345" t="n"/>
      <c r="S597" s="579">
        <f>'Exhibit A'!V592</f>
        <v/>
      </c>
      <c r="U597" s="576">
        <f>IF(C598="","",IF(F598=1,"ADP Essential Payroll",IF(N598="Yes","ADP HR Pro",IF(M598="Yes","ADP Complete Payroll and HR Plus",IF(L598="Yes","ADP Enhanced Payroll",IF(K598="Yes","ADP Essential Payroll","ADP Essential Payroll"))))))</f>
        <v/>
      </c>
    </row>
    <row r="598" ht="14.45" customHeight="1">
      <c r="B598" s="73">
        <f>B597+1</f>
        <v/>
      </c>
      <c r="C598" s="221">
        <f>IF('Multi Unit Grid'!C595="","",'Multi Unit Grid'!C595)</f>
        <v/>
      </c>
      <c r="D598" s="223" t="n"/>
      <c r="E598" s="222">
        <f>IFERROR(VLOOKUP(C598,'Multi Unit Grid'!C:D,2,FALSE),"")</f>
        <v/>
      </c>
      <c r="F598" s="75">
        <f>IFERROR(VLOOKUP(C598,'Multi Unit Grid'!C:E,3,FALSE),"")</f>
        <v/>
      </c>
      <c r="G598" s="353">
        <f>'Exhibit A'!Z1093*(1-'Product Selections'!$G$13)</f>
        <v/>
      </c>
      <c r="H598" s="237">
        <f>IFERROR(VLOOKUP(C598,'Multi Unit Grid'!C:F,4,FALSE),"")</f>
        <v/>
      </c>
      <c r="I598" s="74">
        <f>IFERROR(VLOOKUP(C598,'Multi Unit Grid'!C:G,5,FALSE),"")</f>
        <v/>
      </c>
      <c r="K598" s="63">
        <f>IF(C598="","",IF($L$11="Management Services","",IF(H598&gt;0,"Yes",IF(L598="Yes","",IF(M598="Yes","","")))))</f>
        <v/>
      </c>
      <c r="L598" s="577" t="n"/>
      <c r="M598" s="577" t="n"/>
      <c r="N598" s="578" t="n"/>
      <c r="O598" s="578" t="n"/>
      <c r="P598" s="63" t="n"/>
      <c r="Q598" s="344" t="n"/>
      <c r="S598" s="579">
        <f>'Exhibit A'!V593</f>
        <v/>
      </c>
      <c r="U598" s="579">
        <f>IF(C599="","",IF(F599=1,"ADP Essential Payroll",IF(N599="Yes","ADP HR Pro",IF(M599="Yes","ADP Complete Payroll and HR Plus",IF(L599="Yes","ADP Enhanced Payroll",IF(K599="Yes","ADP Essential Payroll","ADP Essential Payroll"))))))</f>
        <v/>
      </c>
    </row>
    <row r="599" ht="14.45" customHeight="1">
      <c r="B599" s="249">
        <f>B598+1</f>
        <v/>
      </c>
      <c r="C599" s="250">
        <f>IF('Multi Unit Grid'!C596="","",'Multi Unit Grid'!C596)</f>
        <v/>
      </c>
      <c r="D599" s="251" t="n"/>
      <c r="E599" s="252">
        <f>IFERROR(VLOOKUP(C599,'Multi Unit Grid'!C:D,2,FALSE),"")</f>
        <v/>
      </c>
      <c r="F599" s="253">
        <f>IFERROR(VLOOKUP(C599,'Multi Unit Grid'!C:E,3,FALSE),"")</f>
        <v/>
      </c>
      <c r="G599" s="352">
        <f>'Exhibit A'!Z1094*(1-'Product Selections'!$G$13)</f>
        <v/>
      </c>
      <c r="H599" s="317">
        <f>IFERROR(VLOOKUP(C599,'Multi Unit Grid'!C:F,4,FALSE),"")</f>
        <v/>
      </c>
      <c r="I599" s="255">
        <f>IFERROR(VLOOKUP(C599,'Multi Unit Grid'!C:G,5,FALSE),"")</f>
        <v/>
      </c>
      <c r="K599" s="256">
        <f>IF(C599="","",IF($L$11="Management Services","",IF(H599&gt;0,"Yes",IF(L599="Yes","",IF(M599="Yes","","")))))</f>
        <v/>
      </c>
      <c r="L599" s="580" t="n"/>
      <c r="M599" s="580" t="n"/>
      <c r="N599" s="581" t="n"/>
      <c r="O599" s="581" t="n"/>
      <c r="P599" s="256" t="n"/>
      <c r="Q599" s="345" t="n"/>
      <c r="S599" s="579">
        <f>'Exhibit A'!V594</f>
        <v/>
      </c>
      <c r="U599" s="576">
        <f>IF(C600="","",IF(F600=1,"ADP Essential Payroll",IF(N600="Yes","ADP HR Pro",IF(M600="Yes","ADP Complete Payroll and HR Plus",IF(L600="Yes","ADP Enhanced Payroll",IF(K600="Yes","ADP Essential Payroll","ADP Essential Payroll"))))))</f>
        <v/>
      </c>
    </row>
    <row r="600" ht="14.45" customHeight="1">
      <c r="B600" s="73">
        <f>B599+1</f>
        <v/>
      </c>
      <c r="C600" s="221">
        <f>IF('Multi Unit Grid'!C597="","",'Multi Unit Grid'!C597)</f>
        <v/>
      </c>
      <c r="D600" s="223" t="n"/>
      <c r="E600" s="222">
        <f>IFERROR(VLOOKUP(C600,'Multi Unit Grid'!C:D,2,FALSE),"")</f>
        <v/>
      </c>
      <c r="F600" s="75">
        <f>IFERROR(VLOOKUP(C600,'Multi Unit Grid'!C:E,3,FALSE),"")</f>
        <v/>
      </c>
      <c r="G600" s="353">
        <f>'Exhibit A'!Z1095*(1-'Product Selections'!$G$13)</f>
        <v/>
      </c>
      <c r="H600" s="237">
        <f>IFERROR(VLOOKUP(C600,'Multi Unit Grid'!C:F,4,FALSE),"")</f>
        <v/>
      </c>
      <c r="I600" s="74">
        <f>IFERROR(VLOOKUP(C600,'Multi Unit Grid'!C:G,5,FALSE),"")</f>
        <v/>
      </c>
      <c r="K600" s="63">
        <f>IF(C600="","",IF($L$11="Management Services","",IF(H600&gt;0,"Yes",IF(L600="Yes","",IF(M600="Yes","","")))))</f>
        <v/>
      </c>
      <c r="L600" s="577" t="n"/>
      <c r="M600" s="577" t="n"/>
      <c r="N600" s="578" t="n"/>
      <c r="O600" s="578" t="n"/>
      <c r="P600" s="63" t="n"/>
      <c r="Q600" s="344" t="n"/>
      <c r="S600" s="579">
        <f>'Exhibit A'!V595</f>
        <v/>
      </c>
      <c r="U600" s="579">
        <f>IF(C601="","",IF(F601=1,"ADP Essential Payroll",IF(N601="Yes","ADP HR Pro",IF(M601="Yes","ADP Complete Payroll and HR Plus",IF(L601="Yes","ADP Enhanced Payroll",IF(K601="Yes","ADP Essential Payroll","ADP Essential Payroll"))))))</f>
        <v/>
      </c>
    </row>
    <row r="601" ht="14.45" customHeight="1">
      <c r="B601" s="249">
        <f>B600+1</f>
        <v/>
      </c>
      <c r="C601" s="250">
        <f>IF('Multi Unit Grid'!C598="","",'Multi Unit Grid'!C598)</f>
        <v/>
      </c>
      <c r="D601" s="251" t="n"/>
      <c r="E601" s="252">
        <f>IFERROR(VLOOKUP(C601,'Multi Unit Grid'!C:D,2,FALSE),"")</f>
        <v/>
      </c>
      <c r="F601" s="253">
        <f>IFERROR(VLOOKUP(C601,'Multi Unit Grid'!C:E,3,FALSE),"")</f>
        <v/>
      </c>
      <c r="G601" s="352">
        <f>'Exhibit A'!Z1096*(1-'Product Selections'!$G$13)</f>
        <v/>
      </c>
      <c r="H601" s="317">
        <f>IFERROR(VLOOKUP(C601,'Multi Unit Grid'!C:F,4,FALSE),"")</f>
        <v/>
      </c>
      <c r="I601" s="255">
        <f>IFERROR(VLOOKUP(C601,'Multi Unit Grid'!C:G,5,FALSE),"")</f>
        <v/>
      </c>
      <c r="K601" s="256">
        <f>IF(C601="","",IF($L$11="Management Services","",IF(H601&gt;0,"Yes",IF(L601="Yes","",IF(M601="Yes","","")))))</f>
        <v/>
      </c>
      <c r="L601" s="580" t="n"/>
      <c r="M601" s="580" t="n"/>
      <c r="N601" s="581" t="n"/>
      <c r="O601" s="581" t="n"/>
      <c r="P601" s="256" t="n"/>
      <c r="Q601" s="345" t="n"/>
      <c r="S601" s="579">
        <f>'Exhibit A'!V596</f>
        <v/>
      </c>
      <c r="U601" s="576">
        <f>IF(C602="","",IF(F602=1,"ADP Essential Payroll",IF(N602="Yes","ADP HR Pro",IF(M602="Yes","ADP Complete Payroll and HR Plus",IF(L602="Yes","ADP Enhanced Payroll",IF(K602="Yes","ADP Essential Payroll","ADP Essential Payroll"))))))</f>
        <v/>
      </c>
    </row>
    <row r="602" ht="14.45" customHeight="1">
      <c r="B602" s="73">
        <f>B601+1</f>
        <v/>
      </c>
      <c r="C602" s="221">
        <f>IF('Multi Unit Grid'!C599="","",'Multi Unit Grid'!C599)</f>
        <v/>
      </c>
      <c r="D602" s="223" t="n"/>
      <c r="E602" s="222">
        <f>IFERROR(VLOOKUP(C602,'Multi Unit Grid'!C:D,2,FALSE),"")</f>
        <v/>
      </c>
      <c r="F602" s="75">
        <f>IFERROR(VLOOKUP(C602,'Multi Unit Grid'!C:E,3,FALSE),"")</f>
        <v/>
      </c>
      <c r="G602" s="353">
        <f>'Exhibit A'!Z1097*(1-'Product Selections'!$G$13)</f>
        <v/>
      </c>
      <c r="H602" s="237">
        <f>IFERROR(VLOOKUP(C602,'Multi Unit Grid'!C:F,4,FALSE),"")</f>
        <v/>
      </c>
      <c r="I602" s="74">
        <f>IFERROR(VLOOKUP(C602,'Multi Unit Grid'!C:G,5,FALSE),"")</f>
        <v/>
      </c>
      <c r="K602" s="63">
        <f>IF(C602="","",IF($L$11="Management Services","",IF(H602&gt;0,"Yes",IF(L602="Yes","",IF(M602="Yes","","")))))</f>
        <v/>
      </c>
      <c r="L602" s="577" t="n"/>
      <c r="M602" s="577" t="n"/>
      <c r="N602" s="578" t="n"/>
      <c r="O602" s="578" t="n"/>
      <c r="P602" s="63" t="n"/>
      <c r="Q602" s="344" t="n"/>
      <c r="S602" s="579">
        <f>'Exhibit A'!V597</f>
        <v/>
      </c>
      <c r="U602" s="579">
        <f>IF(C603="","",IF(F603=1,"ADP Essential Payroll",IF(N603="Yes","ADP HR Pro",IF(M603="Yes","ADP Complete Payroll and HR Plus",IF(L603="Yes","ADP Enhanced Payroll",IF(K603="Yes","ADP Essential Payroll","ADP Essential Payroll"))))))</f>
        <v/>
      </c>
    </row>
    <row r="603" ht="14.45" customHeight="1">
      <c r="B603" s="249">
        <f>B602+1</f>
        <v/>
      </c>
      <c r="C603" s="250">
        <f>IF('Multi Unit Grid'!C600="","",'Multi Unit Grid'!C600)</f>
        <v/>
      </c>
      <c r="D603" s="251" t="n"/>
      <c r="E603" s="252">
        <f>IFERROR(VLOOKUP(C603,'Multi Unit Grid'!C:D,2,FALSE),"")</f>
        <v/>
      </c>
      <c r="F603" s="253">
        <f>IFERROR(VLOOKUP(C603,'Multi Unit Grid'!C:E,3,FALSE),"")</f>
        <v/>
      </c>
      <c r="G603" s="352">
        <f>'Exhibit A'!Z1098*(1-'Product Selections'!$G$13)</f>
        <v/>
      </c>
      <c r="H603" s="317">
        <f>IFERROR(VLOOKUP(C603,'Multi Unit Grid'!C:F,4,FALSE),"")</f>
        <v/>
      </c>
      <c r="I603" s="255">
        <f>IFERROR(VLOOKUP(C603,'Multi Unit Grid'!C:G,5,FALSE),"")</f>
        <v/>
      </c>
      <c r="K603" s="256">
        <f>IF(C603="","",IF($L$11="Management Services","",IF(H603&gt;0,"Yes",IF(L603="Yes","",IF(M603="Yes","","")))))</f>
        <v/>
      </c>
      <c r="L603" s="580" t="n"/>
      <c r="M603" s="580" t="n"/>
      <c r="N603" s="581" t="n"/>
      <c r="O603" s="581" t="n"/>
      <c r="P603" s="256" t="n"/>
      <c r="Q603" s="345" t="n"/>
      <c r="S603" s="579">
        <f>'Exhibit A'!V598</f>
        <v/>
      </c>
      <c r="U603" s="576">
        <f>IF(C604="","",IF(F604=1,"ADP Essential Payroll",IF(N604="Yes","ADP HR Pro",IF(M604="Yes","ADP Complete Payroll and HR Plus",IF(L604="Yes","ADP Enhanced Payroll",IF(K604="Yes","ADP Essential Payroll","ADP Essential Payroll"))))))</f>
        <v/>
      </c>
    </row>
    <row r="604" ht="14.45" customHeight="1">
      <c r="B604" s="73">
        <f>B603+1</f>
        <v/>
      </c>
      <c r="C604" s="221">
        <f>IF('Multi Unit Grid'!C601="","",'Multi Unit Grid'!C601)</f>
        <v/>
      </c>
      <c r="D604" s="223" t="n"/>
      <c r="E604" s="222">
        <f>IFERROR(VLOOKUP(C604,'Multi Unit Grid'!C:D,2,FALSE),"")</f>
        <v/>
      </c>
      <c r="F604" s="75">
        <f>IFERROR(VLOOKUP(C604,'Multi Unit Grid'!C:E,3,FALSE),"")</f>
        <v/>
      </c>
      <c r="G604" s="353">
        <f>'Exhibit A'!Z1099*(1-'Product Selections'!$G$13)</f>
        <v/>
      </c>
      <c r="H604" s="237">
        <f>IFERROR(VLOOKUP(C604,'Multi Unit Grid'!C:F,4,FALSE),"")</f>
        <v/>
      </c>
      <c r="I604" s="74">
        <f>IFERROR(VLOOKUP(C604,'Multi Unit Grid'!C:G,5,FALSE),"")</f>
        <v/>
      </c>
      <c r="K604" s="63">
        <f>IF(C604="","",IF($L$11="Management Services","",IF(H604&gt;0,"Yes",IF(L604="Yes","",IF(M604="Yes","","")))))</f>
        <v/>
      </c>
      <c r="L604" s="577" t="n"/>
      <c r="M604" s="577" t="n"/>
      <c r="N604" s="578" t="n"/>
      <c r="O604" s="578" t="n"/>
      <c r="P604" s="63" t="n"/>
      <c r="Q604" s="344" t="n"/>
      <c r="S604" s="579">
        <f>'Exhibit A'!V599</f>
        <v/>
      </c>
      <c r="U604" s="579">
        <f>IF(C605="","",IF(F605=1,"ADP Essential Payroll",IF(N605="Yes","ADP HR Pro",IF(M605="Yes","ADP Complete Payroll and HR Plus",IF(L605="Yes","ADP Enhanced Payroll",IF(K605="Yes","ADP Essential Payroll","ADP Essential Payroll"))))))</f>
        <v/>
      </c>
    </row>
    <row r="605" ht="14.45" customHeight="1">
      <c r="B605" s="249">
        <f>B604+1</f>
        <v/>
      </c>
      <c r="C605" s="250">
        <f>IF('Multi Unit Grid'!C602="","",'Multi Unit Grid'!C602)</f>
        <v/>
      </c>
      <c r="D605" s="251" t="n"/>
      <c r="E605" s="252">
        <f>IFERROR(VLOOKUP(C605,'Multi Unit Grid'!C:D,2,FALSE),"")</f>
        <v/>
      </c>
      <c r="F605" s="253">
        <f>IFERROR(VLOOKUP(C605,'Multi Unit Grid'!C:E,3,FALSE),"")</f>
        <v/>
      </c>
      <c r="G605" s="352">
        <f>'Exhibit A'!Z1100*(1-'Product Selections'!$G$13)</f>
        <v/>
      </c>
      <c r="H605" s="317">
        <f>IFERROR(VLOOKUP(C605,'Multi Unit Grid'!C:F,4,FALSE),"")</f>
        <v/>
      </c>
      <c r="I605" s="255">
        <f>IFERROR(VLOOKUP(C605,'Multi Unit Grid'!C:G,5,FALSE),"")</f>
        <v/>
      </c>
      <c r="K605" s="256">
        <f>IF(C605="","",IF($L$11="Management Services","",IF(H605&gt;0,"Yes",IF(L605="Yes","",IF(M605="Yes","","")))))</f>
        <v/>
      </c>
      <c r="L605" s="580" t="n"/>
      <c r="M605" s="580" t="n"/>
      <c r="N605" s="581" t="n"/>
      <c r="O605" s="581" t="n"/>
      <c r="P605" s="256" t="n"/>
      <c r="Q605" s="345" t="n"/>
      <c r="S605" s="579">
        <f>'Exhibit A'!V600</f>
        <v/>
      </c>
      <c r="U605" s="576">
        <f>IF(C606="","",IF(F606=1,"ADP Essential Payroll",IF(N606="Yes","ADP HR Pro",IF(M606="Yes","ADP Complete Payroll and HR Plus",IF(L606="Yes","ADP Enhanced Payroll",IF(K606="Yes","ADP Essential Payroll","ADP Essential Payroll"))))))</f>
        <v/>
      </c>
    </row>
    <row r="606" ht="14.45" customHeight="1">
      <c r="B606" s="73">
        <f>B605+1</f>
        <v/>
      </c>
      <c r="C606" s="221">
        <f>IF('Multi Unit Grid'!C603="","",'Multi Unit Grid'!C603)</f>
        <v/>
      </c>
      <c r="D606" s="223" t="n"/>
      <c r="E606" s="222">
        <f>IFERROR(VLOOKUP(C606,'Multi Unit Grid'!C:D,2,FALSE),"")</f>
        <v/>
      </c>
      <c r="F606" s="75">
        <f>IFERROR(VLOOKUP(C606,'Multi Unit Grid'!C:E,3,FALSE),"")</f>
        <v/>
      </c>
      <c r="G606" s="353">
        <f>'Exhibit A'!Z1101*(1-'Product Selections'!$G$13)</f>
        <v/>
      </c>
      <c r="H606" s="237">
        <f>IFERROR(VLOOKUP(C606,'Multi Unit Grid'!C:F,4,FALSE),"")</f>
        <v/>
      </c>
      <c r="I606" s="74">
        <f>IFERROR(VLOOKUP(C606,'Multi Unit Grid'!C:G,5,FALSE),"")</f>
        <v/>
      </c>
      <c r="K606" s="63">
        <f>IF(C606="","",IF($L$11="Management Services","",IF(H606&gt;0,"Yes",IF(L606="Yes","",IF(M606="Yes","","")))))</f>
        <v/>
      </c>
      <c r="L606" s="577" t="n"/>
      <c r="M606" s="577" t="n"/>
      <c r="N606" s="578" t="n"/>
      <c r="O606" s="578" t="n"/>
      <c r="P606" s="63" t="n"/>
      <c r="Q606" s="344" t="n"/>
      <c r="S606" s="579">
        <f>'Exhibit A'!V601</f>
        <v/>
      </c>
      <c r="U606" s="579">
        <f>IF(C607="","",IF(F607=1,"ADP Essential Payroll",IF(N607="Yes","ADP HR Pro",IF(M607="Yes","ADP Complete Payroll and HR Plus",IF(L607="Yes","ADP Enhanced Payroll",IF(K607="Yes","ADP Essential Payroll","ADP Essential Payroll"))))))</f>
        <v/>
      </c>
    </row>
    <row r="607" ht="14.45" customHeight="1">
      <c r="B607" s="249">
        <f>B606+1</f>
        <v/>
      </c>
      <c r="C607" s="250">
        <f>IF('Multi Unit Grid'!C604="","",'Multi Unit Grid'!C604)</f>
        <v/>
      </c>
      <c r="D607" s="251" t="n"/>
      <c r="E607" s="252">
        <f>IFERROR(VLOOKUP(C607,'Multi Unit Grid'!C:D,2,FALSE),"")</f>
        <v/>
      </c>
      <c r="F607" s="253">
        <f>IFERROR(VLOOKUP(C607,'Multi Unit Grid'!C:E,3,FALSE),"")</f>
        <v/>
      </c>
      <c r="G607" s="352">
        <f>'Exhibit A'!Z1102*(1-'Product Selections'!$G$13)</f>
        <v/>
      </c>
      <c r="H607" s="317">
        <f>IFERROR(VLOOKUP(C607,'Multi Unit Grid'!C:F,4,FALSE),"")</f>
        <v/>
      </c>
      <c r="I607" s="255">
        <f>IFERROR(VLOOKUP(C607,'Multi Unit Grid'!C:G,5,FALSE),"")</f>
        <v/>
      </c>
      <c r="K607" s="256">
        <f>IF(C607="","",IF($L$11="Management Services","",IF(H607&gt;0,"Yes",IF(L607="Yes","",IF(M607="Yes","","")))))</f>
        <v/>
      </c>
      <c r="L607" s="580" t="n"/>
      <c r="M607" s="580" t="n"/>
      <c r="N607" s="581" t="n"/>
      <c r="O607" s="581" t="n"/>
      <c r="P607" s="256" t="n"/>
      <c r="Q607" s="345" t="n"/>
      <c r="S607" s="579">
        <f>'Exhibit A'!V602</f>
        <v/>
      </c>
      <c r="U607" s="576">
        <f>IF(C608="","",IF(F608=1,"ADP Essential Payroll",IF(N608="Yes","ADP HR Pro",IF(M608="Yes","ADP Complete Payroll and HR Plus",IF(L608="Yes","ADP Enhanced Payroll",IF(K608="Yes","ADP Essential Payroll","ADP Essential Payroll"))))))</f>
        <v/>
      </c>
    </row>
    <row r="608" ht="14.45" customHeight="1">
      <c r="B608" s="73">
        <f>B607+1</f>
        <v/>
      </c>
      <c r="C608" s="221">
        <f>IF('Multi Unit Grid'!C605="","",'Multi Unit Grid'!C605)</f>
        <v/>
      </c>
      <c r="D608" s="223" t="n"/>
      <c r="E608" s="222">
        <f>IFERROR(VLOOKUP(C608,'Multi Unit Grid'!C:D,2,FALSE),"")</f>
        <v/>
      </c>
      <c r="F608" s="75">
        <f>IFERROR(VLOOKUP(C608,'Multi Unit Grid'!C:E,3,FALSE),"")</f>
        <v/>
      </c>
      <c r="G608" s="353">
        <f>'Exhibit A'!Z1103*(1-'Product Selections'!$G$13)</f>
        <v/>
      </c>
      <c r="H608" s="237">
        <f>IFERROR(VLOOKUP(C608,'Multi Unit Grid'!C:F,4,FALSE),"")</f>
        <v/>
      </c>
      <c r="I608" s="74">
        <f>IFERROR(VLOOKUP(C608,'Multi Unit Grid'!C:G,5,FALSE),"")</f>
        <v/>
      </c>
      <c r="K608" s="63">
        <f>IF(C608="","",IF($L$11="Management Services","",IF(H608&gt;0,"Yes",IF(L608="Yes","",IF(M608="Yes","","")))))</f>
        <v/>
      </c>
      <c r="L608" s="577" t="n"/>
      <c r="M608" s="577" t="n"/>
      <c r="N608" s="578" t="n"/>
      <c r="O608" s="578" t="n"/>
      <c r="P608" s="63" t="n"/>
      <c r="Q608" s="344" t="n"/>
      <c r="S608" s="579">
        <f>'Exhibit A'!V603</f>
        <v/>
      </c>
      <c r="U608" s="579">
        <f>IF(C609="","",IF(F609=1,"ADP Essential Payroll",IF(N609="Yes","ADP HR Pro",IF(M609="Yes","ADP Complete Payroll and HR Plus",IF(L609="Yes","ADP Enhanced Payroll",IF(K609="Yes","ADP Essential Payroll","ADP Essential Payroll"))))))</f>
        <v/>
      </c>
    </row>
    <row r="609" ht="14.45" customHeight="1">
      <c r="B609" s="249">
        <f>B608+1</f>
        <v/>
      </c>
      <c r="C609" s="250">
        <f>IF('Multi Unit Grid'!C606="","",'Multi Unit Grid'!C606)</f>
        <v/>
      </c>
      <c r="D609" s="251" t="n"/>
      <c r="E609" s="252">
        <f>IFERROR(VLOOKUP(C609,'Multi Unit Grid'!C:D,2,FALSE),"")</f>
        <v/>
      </c>
      <c r="F609" s="253">
        <f>IFERROR(VLOOKUP(C609,'Multi Unit Grid'!C:E,3,FALSE),"")</f>
        <v/>
      </c>
      <c r="G609" s="352">
        <f>'Exhibit A'!Z1104*(1-'Product Selections'!$G$13)</f>
        <v/>
      </c>
      <c r="H609" s="317">
        <f>IFERROR(VLOOKUP(C609,'Multi Unit Grid'!C:F,4,FALSE),"")</f>
        <v/>
      </c>
      <c r="I609" s="255">
        <f>IFERROR(VLOOKUP(C609,'Multi Unit Grid'!C:G,5,FALSE),"")</f>
        <v/>
      </c>
      <c r="K609" s="256">
        <f>IF(C609="","",IF($L$11="Management Services","",IF(H609&gt;0,"Yes",IF(L609="Yes","",IF(M609="Yes","","")))))</f>
        <v/>
      </c>
      <c r="L609" s="580" t="n"/>
      <c r="M609" s="580" t="n"/>
      <c r="N609" s="581" t="n"/>
      <c r="O609" s="581" t="n"/>
      <c r="P609" s="256" t="n"/>
      <c r="Q609" s="345" t="n"/>
      <c r="S609" s="579">
        <f>'Exhibit A'!V604</f>
        <v/>
      </c>
      <c r="U609" s="576">
        <f>IF(C610="","",IF(F610=1,"ADP Essential Payroll",IF(N610="Yes","ADP HR Pro",IF(M610="Yes","ADP Complete Payroll and HR Plus",IF(L610="Yes","ADP Enhanced Payroll",IF(K610="Yes","ADP Essential Payroll","ADP Essential Payroll"))))))</f>
        <v/>
      </c>
    </row>
    <row r="610" ht="14.45" customHeight="1">
      <c r="B610" s="73">
        <f>B609+1</f>
        <v/>
      </c>
      <c r="C610" s="221">
        <f>IF('Multi Unit Grid'!C607="","",'Multi Unit Grid'!C607)</f>
        <v/>
      </c>
      <c r="D610" s="223" t="n"/>
      <c r="E610" s="222">
        <f>IFERROR(VLOOKUP(C610,'Multi Unit Grid'!C:D,2,FALSE),"")</f>
        <v/>
      </c>
      <c r="F610" s="75">
        <f>IFERROR(VLOOKUP(C610,'Multi Unit Grid'!C:E,3,FALSE),"")</f>
        <v/>
      </c>
      <c r="G610" s="353">
        <f>'Exhibit A'!Z1105*(1-'Product Selections'!$G$13)</f>
        <v/>
      </c>
      <c r="H610" s="237">
        <f>IFERROR(VLOOKUP(C610,'Multi Unit Grid'!C:F,4,FALSE),"")</f>
        <v/>
      </c>
      <c r="I610" s="74">
        <f>IFERROR(VLOOKUP(C610,'Multi Unit Grid'!C:G,5,FALSE),"")</f>
        <v/>
      </c>
      <c r="K610" s="63">
        <f>IF(C610="","",IF($L$11="Management Services","",IF(H610&gt;0,"Yes",IF(L610="Yes","",IF(M610="Yes","","")))))</f>
        <v/>
      </c>
      <c r="L610" s="577" t="n"/>
      <c r="M610" s="577" t="n"/>
      <c r="N610" s="578" t="n"/>
      <c r="O610" s="578" t="n"/>
      <c r="P610" s="63" t="n"/>
      <c r="Q610" s="344" t="n"/>
      <c r="S610" s="579">
        <f>'Exhibit A'!V605</f>
        <v/>
      </c>
      <c r="U610" s="579">
        <f>IF(C611="","",IF(F611=1,"ADP Essential Payroll",IF(N611="Yes","ADP HR Pro",IF(M611="Yes","ADP Complete Payroll and HR Plus",IF(L611="Yes","ADP Enhanced Payroll",IF(K611="Yes","ADP Essential Payroll","ADP Essential Payroll"))))))</f>
        <v/>
      </c>
    </row>
    <row r="611" ht="14.45" customHeight="1">
      <c r="B611" s="249">
        <f>B610+1</f>
        <v/>
      </c>
      <c r="C611" s="250">
        <f>IF('Multi Unit Grid'!C608="","",'Multi Unit Grid'!C608)</f>
        <v/>
      </c>
      <c r="D611" s="251" t="n"/>
      <c r="E611" s="252">
        <f>IFERROR(VLOOKUP(C611,'Multi Unit Grid'!C:D,2,FALSE),"")</f>
        <v/>
      </c>
      <c r="F611" s="253">
        <f>IFERROR(VLOOKUP(C611,'Multi Unit Grid'!C:E,3,FALSE),"")</f>
        <v/>
      </c>
      <c r="G611" s="352">
        <f>'Exhibit A'!Z1106*(1-'Product Selections'!$G$13)</f>
        <v/>
      </c>
      <c r="H611" s="317">
        <f>IFERROR(VLOOKUP(C611,'Multi Unit Grid'!C:F,4,FALSE),"")</f>
        <v/>
      </c>
      <c r="I611" s="255">
        <f>IFERROR(VLOOKUP(C611,'Multi Unit Grid'!C:G,5,FALSE),"")</f>
        <v/>
      </c>
      <c r="K611" s="256">
        <f>IF(C611="","",IF($L$11="Management Services","",IF(H611&gt;0,"Yes",IF(L611="Yes","",IF(M611="Yes","","")))))</f>
        <v/>
      </c>
      <c r="L611" s="580" t="n"/>
      <c r="M611" s="580" t="n"/>
      <c r="N611" s="581" t="n"/>
      <c r="O611" s="581" t="n"/>
      <c r="P611" s="256" t="n"/>
      <c r="Q611" s="345" t="n"/>
      <c r="S611" s="579">
        <f>'Exhibit A'!V606</f>
        <v/>
      </c>
      <c r="U611" s="576">
        <f>IF(C612="","",IF(F612=1,"ADP Essential Payroll",IF(N612="Yes","ADP HR Pro",IF(M612="Yes","ADP Complete Payroll and HR Plus",IF(L612="Yes","ADP Enhanced Payroll",IF(K612="Yes","ADP Essential Payroll","ADP Essential Payroll"))))))</f>
        <v/>
      </c>
    </row>
    <row r="612" ht="14.45" customHeight="1">
      <c r="B612" s="73">
        <f>B611+1</f>
        <v/>
      </c>
      <c r="C612" s="221">
        <f>IF('Multi Unit Grid'!C609="","",'Multi Unit Grid'!C609)</f>
        <v/>
      </c>
      <c r="D612" s="223" t="n"/>
      <c r="E612" s="222">
        <f>IFERROR(VLOOKUP(C612,'Multi Unit Grid'!C:D,2,FALSE),"")</f>
        <v/>
      </c>
      <c r="F612" s="75">
        <f>IFERROR(VLOOKUP(C612,'Multi Unit Grid'!C:E,3,FALSE),"")</f>
        <v/>
      </c>
      <c r="G612" s="353">
        <f>'Exhibit A'!Z1107*(1-'Product Selections'!$G$13)</f>
        <v/>
      </c>
      <c r="H612" s="237">
        <f>IFERROR(VLOOKUP(C612,'Multi Unit Grid'!C:F,4,FALSE),"")</f>
        <v/>
      </c>
      <c r="I612" s="74">
        <f>IFERROR(VLOOKUP(C612,'Multi Unit Grid'!C:G,5,FALSE),"")</f>
        <v/>
      </c>
      <c r="K612" s="63">
        <f>IF(C612="","",IF($L$11="Management Services","",IF(H612&gt;0,"Yes",IF(L612="Yes","",IF(M612="Yes","","")))))</f>
        <v/>
      </c>
      <c r="L612" s="577" t="n"/>
      <c r="M612" s="577" t="n"/>
      <c r="N612" s="578" t="n"/>
      <c r="O612" s="578" t="n"/>
      <c r="P612" s="63" t="n"/>
      <c r="Q612" s="344" t="n"/>
      <c r="S612" s="579">
        <f>'Exhibit A'!V607</f>
        <v/>
      </c>
      <c r="U612" s="579">
        <f>IF(C613="","",IF(F613=1,"ADP Essential Payroll",IF(N613="Yes","ADP HR Pro",IF(M613="Yes","ADP Complete Payroll and HR Plus",IF(L613="Yes","ADP Enhanced Payroll",IF(K613="Yes","ADP Essential Payroll","ADP Essential Payroll"))))))</f>
        <v/>
      </c>
    </row>
    <row r="613" ht="14.45" customHeight="1">
      <c r="B613" s="249">
        <f>B612+1</f>
        <v/>
      </c>
      <c r="C613" s="250">
        <f>IF('Multi Unit Grid'!C610="","",'Multi Unit Grid'!C610)</f>
        <v/>
      </c>
      <c r="D613" s="251" t="n"/>
      <c r="E613" s="252">
        <f>IFERROR(VLOOKUP(C613,'Multi Unit Grid'!C:D,2,FALSE),"")</f>
        <v/>
      </c>
      <c r="F613" s="253">
        <f>IFERROR(VLOOKUP(C613,'Multi Unit Grid'!C:E,3,FALSE),"")</f>
        <v/>
      </c>
      <c r="G613" s="352">
        <f>'Exhibit A'!Z1108*(1-'Product Selections'!$G$13)</f>
        <v/>
      </c>
      <c r="H613" s="317">
        <f>IFERROR(VLOOKUP(C613,'Multi Unit Grid'!C:F,4,FALSE),"")</f>
        <v/>
      </c>
      <c r="I613" s="255">
        <f>IFERROR(VLOOKUP(C613,'Multi Unit Grid'!C:G,5,FALSE),"")</f>
        <v/>
      </c>
      <c r="K613" s="256">
        <f>IF(C613="","",IF($L$11="Management Services","",IF(H613&gt;0,"Yes",IF(L613="Yes","",IF(M613="Yes","","")))))</f>
        <v/>
      </c>
      <c r="L613" s="580" t="n"/>
      <c r="M613" s="580" t="n"/>
      <c r="N613" s="581" t="n"/>
      <c r="O613" s="581" t="n"/>
      <c r="P613" s="256" t="n"/>
      <c r="Q613" s="345" t="n"/>
      <c r="S613" s="579">
        <f>'Exhibit A'!V608</f>
        <v/>
      </c>
      <c r="U613" s="576">
        <f>IF(C614="","",IF(F614=1,"ADP Essential Payroll",IF(N614="Yes","ADP HR Pro",IF(M614="Yes","ADP Complete Payroll and HR Plus",IF(L614="Yes","ADP Enhanced Payroll",IF(K614="Yes","ADP Essential Payroll","ADP Essential Payroll"))))))</f>
        <v/>
      </c>
    </row>
    <row r="614" ht="14.45" customHeight="1">
      <c r="B614" s="73">
        <f>B613+1</f>
        <v/>
      </c>
      <c r="C614" s="221">
        <f>IF('Multi Unit Grid'!C611="","",'Multi Unit Grid'!C611)</f>
        <v/>
      </c>
      <c r="D614" s="223" t="n"/>
      <c r="E614" s="222">
        <f>IFERROR(VLOOKUP(C614,'Multi Unit Grid'!C:D,2,FALSE),"")</f>
        <v/>
      </c>
      <c r="F614" s="75">
        <f>IFERROR(VLOOKUP(C614,'Multi Unit Grid'!C:E,3,FALSE),"")</f>
        <v/>
      </c>
      <c r="G614" s="353">
        <f>'Exhibit A'!Z1109*(1-'Product Selections'!$G$13)</f>
        <v/>
      </c>
      <c r="H614" s="237">
        <f>IFERROR(VLOOKUP(C614,'Multi Unit Grid'!C:F,4,FALSE),"")</f>
        <v/>
      </c>
      <c r="I614" s="74">
        <f>IFERROR(VLOOKUP(C614,'Multi Unit Grid'!C:G,5,FALSE),"")</f>
        <v/>
      </c>
      <c r="K614" s="63">
        <f>IF(C614="","",IF($L$11="Management Services","",IF(H614&gt;0,"Yes",IF(L614="Yes","",IF(M614="Yes","","")))))</f>
        <v/>
      </c>
      <c r="L614" s="577" t="n"/>
      <c r="M614" s="577" t="n"/>
      <c r="N614" s="578" t="n"/>
      <c r="O614" s="578" t="n"/>
      <c r="P614" s="63" t="n"/>
      <c r="Q614" s="344" t="n"/>
      <c r="S614" s="579">
        <f>'Exhibit A'!V609</f>
        <v/>
      </c>
      <c r="U614" s="579">
        <f>IF(C615="","",IF(F615=1,"ADP Essential Payroll",IF(N615="Yes","ADP HR Pro",IF(M615="Yes","ADP Complete Payroll and HR Plus",IF(L615="Yes","ADP Enhanced Payroll",IF(K615="Yes","ADP Essential Payroll","ADP Essential Payroll"))))))</f>
        <v/>
      </c>
    </row>
    <row r="615" ht="14.45" customHeight="1">
      <c r="B615" s="249">
        <f>B614+1</f>
        <v/>
      </c>
      <c r="C615" s="250">
        <f>IF('Multi Unit Grid'!C612="","",'Multi Unit Grid'!C612)</f>
        <v/>
      </c>
      <c r="D615" s="251" t="n"/>
      <c r="E615" s="252">
        <f>IFERROR(VLOOKUP(C615,'Multi Unit Grid'!C:D,2,FALSE),"")</f>
        <v/>
      </c>
      <c r="F615" s="253">
        <f>IFERROR(VLOOKUP(C615,'Multi Unit Grid'!C:E,3,FALSE),"")</f>
        <v/>
      </c>
      <c r="G615" s="352">
        <f>'Exhibit A'!Z1110*(1-'Product Selections'!$G$13)</f>
        <v/>
      </c>
      <c r="H615" s="317">
        <f>IFERROR(VLOOKUP(C615,'Multi Unit Grid'!C:F,4,FALSE),"")</f>
        <v/>
      </c>
      <c r="I615" s="255">
        <f>IFERROR(VLOOKUP(C615,'Multi Unit Grid'!C:G,5,FALSE),"")</f>
        <v/>
      </c>
      <c r="K615" s="256">
        <f>IF(C615="","",IF($L$11="Management Services","",IF(H615&gt;0,"Yes",IF(L615="Yes","",IF(M615="Yes","","")))))</f>
        <v/>
      </c>
      <c r="L615" s="580" t="n"/>
      <c r="M615" s="580" t="n"/>
      <c r="N615" s="581" t="n"/>
      <c r="O615" s="581" t="n"/>
      <c r="P615" s="256" t="n"/>
      <c r="Q615" s="345" t="n"/>
      <c r="S615" s="579">
        <f>'Exhibit A'!V610</f>
        <v/>
      </c>
      <c r="U615" s="576">
        <f>IF(C616="","",IF(F616=1,"ADP Essential Payroll",IF(N616="Yes","ADP HR Pro",IF(M616="Yes","ADP Complete Payroll and HR Plus",IF(L616="Yes","ADP Enhanced Payroll",IF(K616="Yes","ADP Essential Payroll","ADP Essential Payroll"))))))</f>
        <v/>
      </c>
    </row>
    <row r="616" ht="14.45" customHeight="1">
      <c r="B616" s="73">
        <f>B615+1</f>
        <v/>
      </c>
      <c r="C616" s="221">
        <f>IF('Multi Unit Grid'!C613="","",'Multi Unit Grid'!C613)</f>
        <v/>
      </c>
      <c r="D616" s="223" t="n"/>
      <c r="E616" s="222">
        <f>IFERROR(VLOOKUP(C616,'Multi Unit Grid'!C:D,2,FALSE),"")</f>
        <v/>
      </c>
      <c r="F616" s="75">
        <f>IFERROR(VLOOKUP(C616,'Multi Unit Grid'!C:E,3,FALSE),"")</f>
        <v/>
      </c>
      <c r="G616" s="353">
        <f>'Exhibit A'!Z1111*(1-'Product Selections'!$G$13)</f>
        <v/>
      </c>
      <c r="H616" s="237">
        <f>IFERROR(VLOOKUP(C616,'Multi Unit Grid'!C:F,4,FALSE),"")</f>
        <v/>
      </c>
      <c r="I616" s="74">
        <f>IFERROR(VLOOKUP(C616,'Multi Unit Grid'!C:G,5,FALSE),"")</f>
        <v/>
      </c>
      <c r="K616" s="63">
        <f>IF(C616="","",IF($L$11="Management Services","",IF(H616&gt;0,"Yes",IF(L616="Yes","",IF(M616="Yes","","")))))</f>
        <v/>
      </c>
      <c r="L616" s="577" t="n"/>
      <c r="M616" s="577" t="n"/>
      <c r="N616" s="578" t="n"/>
      <c r="O616" s="578" t="n"/>
      <c r="P616" s="63" t="n"/>
      <c r="Q616" s="344" t="n"/>
      <c r="S616" s="579">
        <f>'Exhibit A'!V611</f>
        <v/>
      </c>
      <c r="U616" s="579">
        <f>IF(C617="","",IF(F617=1,"ADP Essential Payroll",IF(N617="Yes","ADP HR Pro",IF(M617="Yes","ADP Complete Payroll and HR Plus",IF(L617="Yes","ADP Enhanced Payroll",IF(K617="Yes","ADP Essential Payroll","ADP Essential Payroll"))))))</f>
        <v/>
      </c>
    </row>
    <row r="617" ht="14.45" customHeight="1">
      <c r="B617" s="249">
        <f>B616+1</f>
        <v/>
      </c>
      <c r="C617" s="250">
        <f>IF('Multi Unit Grid'!C614="","",'Multi Unit Grid'!C614)</f>
        <v/>
      </c>
      <c r="D617" s="251" t="n"/>
      <c r="E617" s="252">
        <f>IFERROR(VLOOKUP(C617,'Multi Unit Grid'!C:D,2,FALSE),"")</f>
        <v/>
      </c>
      <c r="F617" s="253">
        <f>IFERROR(VLOOKUP(C617,'Multi Unit Grid'!C:E,3,FALSE),"")</f>
        <v/>
      </c>
      <c r="G617" s="352">
        <f>'Exhibit A'!Z1112*(1-'Product Selections'!$G$13)</f>
        <v/>
      </c>
      <c r="H617" s="317">
        <f>IFERROR(VLOOKUP(C617,'Multi Unit Grid'!C:F,4,FALSE),"")</f>
        <v/>
      </c>
      <c r="I617" s="255">
        <f>IFERROR(VLOOKUP(C617,'Multi Unit Grid'!C:G,5,FALSE),"")</f>
        <v/>
      </c>
      <c r="K617" s="256">
        <f>IF(C617="","",IF($L$11="Management Services","",IF(H617&gt;0,"Yes",IF(L617="Yes","",IF(M617="Yes","","")))))</f>
        <v/>
      </c>
      <c r="L617" s="580" t="n"/>
      <c r="M617" s="580" t="n"/>
      <c r="N617" s="581" t="n"/>
      <c r="O617" s="581" t="n"/>
      <c r="P617" s="256" t="n"/>
      <c r="Q617" s="345" t="n"/>
      <c r="S617" s="579">
        <f>'Exhibit A'!V612</f>
        <v/>
      </c>
      <c r="U617" s="576">
        <f>IF(C618="","",IF(F618=1,"ADP Essential Payroll",IF(N618="Yes","ADP HR Pro",IF(M618="Yes","ADP Complete Payroll and HR Plus",IF(L618="Yes","ADP Enhanced Payroll",IF(K618="Yes","ADP Essential Payroll","ADP Essential Payroll"))))))</f>
        <v/>
      </c>
    </row>
    <row r="618" ht="14.45" customHeight="1">
      <c r="B618" s="73">
        <f>B617+1</f>
        <v/>
      </c>
      <c r="C618" s="221">
        <f>IF('Multi Unit Grid'!C615="","",'Multi Unit Grid'!C615)</f>
        <v/>
      </c>
      <c r="D618" s="223" t="n"/>
      <c r="E618" s="222">
        <f>IFERROR(VLOOKUP(C618,'Multi Unit Grid'!C:D,2,FALSE),"")</f>
        <v/>
      </c>
      <c r="F618" s="75">
        <f>IFERROR(VLOOKUP(C618,'Multi Unit Grid'!C:E,3,FALSE),"")</f>
        <v/>
      </c>
      <c r="G618" s="353">
        <f>'Exhibit A'!Z1113*(1-'Product Selections'!$G$13)</f>
        <v/>
      </c>
      <c r="H618" s="237">
        <f>IFERROR(VLOOKUP(C618,'Multi Unit Grid'!C:F,4,FALSE),"")</f>
        <v/>
      </c>
      <c r="I618" s="74">
        <f>IFERROR(VLOOKUP(C618,'Multi Unit Grid'!C:G,5,FALSE),"")</f>
        <v/>
      </c>
      <c r="K618" s="63">
        <f>IF(C618="","",IF($L$11="Management Services","",IF(H618&gt;0,"Yes",IF(L618="Yes","",IF(M618="Yes","","")))))</f>
        <v/>
      </c>
      <c r="L618" s="577" t="n"/>
      <c r="M618" s="577" t="n"/>
      <c r="N618" s="578" t="n"/>
      <c r="O618" s="578" t="n"/>
      <c r="P618" s="63" t="n"/>
      <c r="Q618" s="344" t="n"/>
      <c r="S618" s="579">
        <f>'Exhibit A'!V613</f>
        <v/>
      </c>
      <c r="U618" s="579">
        <f>IF(C619="","",IF(F619=1,"ADP Essential Payroll",IF(N619="Yes","ADP HR Pro",IF(M619="Yes","ADP Complete Payroll and HR Plus",IF(L619="Yes","ADP Enhanced Payroll",IF(K619="Yes","ADP Essential Payroll","ADP Essential Payroll"))))))</f>
        <v/>
      </c>
    </row>
    <row r="619" ht="14.45" customHeight="1">
      <c r="B619" s="249">
        <f>B618+1</f>
        <v/>
      </c>
      <c r="C619" s="250">
        <f>IF('Multi Unit Grid'!C616="","",'Multi Unit Grid'!C616)</f>
        <v/>
      </c>
      <c r="D619" s="251" t="n"/>
      <c r="E619" s="252">
        <f>IFERROR(VLOOKUP(C619,'Multi Unit Grid'!C:D,2,FALSE),"")</f>
        <v/>
      </c>
      <c r="F619" s="253">
        <f>IFERROR(VLOOKUP(C619,'Multi Unit Grid'!C:E,3,FALSE),"")</f>
        <v/>
      </c>
      <c r="G619" s="352">
        <f>'Exhibit A'!Z1114*(1-'Product Selections'!$G$13)</f>
        <v/>
      </c>
      <c r="H619" s="317">
        <f>IFERROR(VLOOKUP(C619,'Multi Unit Grid'!C:F,4,FALSE),"")</f>
        <v/>
      </c>
      <c r="I619" s="255">
        <f>IFERROR(VLOOKUP(C619,'Multi Unit Grid'!C:G,5,FALSE),"")</f>
        <v/>
      </c>
      <c r="K619" s="256">
        <f>IF(C619="","",IF($L$11="Management Services","",IF(H619&gt;0,"Yes",IF(L619="Yes","",IF(M619="Yes","","")))))</f>
        <v/>
      </c>
      <c r="L619" s="580" t="n"/>
      <c r="M619" s="580" t="n"/>
      <c r="N619" s="581" t="n"/>
      <c r="O619" s="581" t="n"/>
      <c r="P619" s="256" t="n"/>
      <c r="Q619" s="345" t="n"/>
      <c r="S619" s="579">
        <f>'Exhibit A'!V614</f>
        <v/>
      </c>
      <c r="U619" s="576">
        <f>IF(C620="","",IF(F620=1,"ADP Essential Payroll",IF(N620="Yes","ADP HR Pro",IF(M620="Yes","ADP Complete Payroll and HR Plus",IF(L620="Yes","ADP Enhanced Payroll",IF(K620="Yes","ADP Essential Payroll","ADP Essential Payroll"))))))</f>
        <v/>
      </c>
    </row>
    <row r="620" ht="14.45" customHeight="1">
      <c r="B620" s="73">
        <f>B619+1</f>
        <v/>
      </c>
      <c r="C620" s="221">
        <f>IF('Multi Unit Grid'!C617="","",'Multi Unit Grid'!C617)</f>
        <v/>
      </c>
      <c r="D620" s="223" t="n"/>
      <c r="E620" s="222">
        <f>IFERROR(VLOOKUP(C620,'Multi Unit Grid'!C:D,2,FALSE),"")</f>
        <v/>
      </c>
      <c r="F620" s="75">
        <f>IFERROR(VLOOKUP(C620,'Multi Unit Grid'!C:E,3,FALSE),"")</f>
        <v/>
      </c>
      <c r="G620" s="353">
        <f>'Exhibit A'!Z1115*(1-'Product Selections'!$G$13)</f>
        <v/>
      </c>
      <c r="H620" s="237">
        <f>IFERROR(VLOOKUP(C620,'Multi Unit Grid'!C:F,4,FALSE),"")</f>
        <v/>
      </c>
      <c r="I620" s="74">
        <f>IFERROR(VLOOKUP(C620,'Multi Unit Grid'!C:G,5,FALSE),"")</f>
        <v/>
      </c>
      <c r="K620" s="63">
        <f>IF(C620="","",IF($L$11="Management Services","",IF(H620&gt;0,"Yes",IF(L620="Yes","",IF(M620="Yes","","")))))</f>
        <v/>
      </c>
      <c r="L620" s="577" t="n"/>
      <c r="M620" s="577" t="n"/>
      <c r="N620" s="578" t="n"/>
      <c r="O620" s="578" t="n"/>
      <c r="P620" s="63" t="n"/>
      <c r="Q620" s="344" t="n"/>
      <c r="S620" s="579">
        <f>'Exhibit A'!V615</f>
        <v/>
      </c>
      <c r="U620" s="579">
        <f>IF(C621="","",IF(F621=1,"ADP Essential Payroll",IF(N621="Yes","ADP HR Pro",IF(M621="Yes","ADP Complete Payroll and HR Plus",IF(L621="Yes","ADP Enhanced Payroll",IF(K621="Yes","ADP Essential Payroll","ADP Essential Payroll"))))))</f>
        <v/>
      </c>
    </row>
    <row r="621" ht="14.45" customHeight="1">
      <c r="B621" s="249">
        <f>B620+1</f>
        <v/>
      </c>
      <c r="C621" s="250">
        <f>IF('Multi Unit Grid'!C618="","",'Multi Unit Grid'!C618)</f>
        <v/>
      </c>
      <c r="D621" s="251" t="n"/>
      <c r="E621" s="252">
        <f>IFERROR(VLOOKUP(C621,'Multi Unit Grid'!C:D,2,FALSE),"")</f>
        <v/>
      </c>
      <c r="F621" s="253">
        <f>IFERROR(VLOOKUP(C621,'Multi Unit Grid'!C:E,3,FALSE),"")</f>
        <v/>
      </c>
      <c r="G621" s="352">
        <f>'Exhibit A'!Z1116*(1-'Product Selections'!$G$13)</f>
        <v/>
      </c>
      <c r="H621" s="317">
        <f>IFERROR(VLOOKUP(C621,'Multi Unit Grid'!C:F,4,FALSE),"")</f>
        <v/>
      </c>
      <c r="I621" s="255">
        <f>IFERROR(VLOOKUP(C621,'Multi Unit Grid'!C:G,5,FALSE),"")</f>
        <v/>
      </c>
      <c r="K621" s="256">
        <f>IF(C621="","",IF($L$11="Management Services","",IF(H621&gt;0,"Yes",IF(L621="Yes","",IF(M621="Yes","","")))))</f>
        <v/>
      </c>
      <c r="L621" s="580" t="n"/>
      <c r="M621" s="580" t="n"/>
      <c r="N621" s="581" t="n"/>
      <c r="O621" s="581" t="n"/>
      <c r="P621" s="256" t="n"/>
      <c r="Q621" s="345" t="n"/>
      <c r="S621" s="579">
        <f>'Exhibit A'!V616</f>
        <v/>
      </c>
      <c r="U621" s="576">
        <f>IF(C622="","",IF(F622=1,"ADP Essential Payroll",IF(N622="Yes","ADP HR Pro",IF(M622="Yes","ADP Complete Payroll and HR Plus",IF(L622="Yes","ADP Enhanced Payroll",IF(K622="Yes","ADP Essential Payroll","ADP Essential Payroll"))))))</f>
        <v/>
      </c>
    </row>
    <row r="622" ht="14.45" customHeight="1">
      <c r="B622" s="73">
        <f>B621+1</f>
        <v/>
      </c>
      <c r="C622" s="221">
        <f>IF('Multi Unit Grid'!C619="","",'Multi Unit Grid'!C619)</f>
        <v/>
      </c>
      <c r="D622" s="223" t="n"/>
      <c r="E622" s="222">
        <f>IFERROR(VLOOKUP(C622,'Multi Unit Grid'!C:D,2,FALSE),"")</f>
        <v/>
      </c>
      <c r="F622" s="75">
        <f>IFERROR(VLOOKUP(C622,'Multi Unit Grid'!C:E,3,FALSE),"")</f>
        <v/>
      </c>
      <c r="G622" s="353">
        <f>'Exhibit A'!Z1117*(1-'Product Selections'!$G$13)</f>
        <v/>
      </c>
      <c r="H622" s="237">
        <f>IFERROR(VLOOKUP(C622,'Multi Unit Grid'!C:F,4,FALSE),"")</f>
        <v/>
      </c>
      <c r="I622" s="74">
        <f>IFERROR(VLOOKUP(C622,'Multi Unit Grid'!C:G,5,FALSE),"")</f>
        <v/>
      </c>
      <c r="K622" s="63">
        <f>IF(C622="","",IF($L$11="Management Services","",IF(H622&gt;0,"Yes",IF(L622="Yes","",IF(M622="Yes","","")))))</f>
        <v/>
      </c>
      <c r="L622" s="577" t="n"/>
      <c r="M622" s="577" t="n"/>
      <c r="N622" s="578" t="n"/>
      <c r="O622" s="578" t="n"/>
      <c r="P622" s="63" t="n"/>
      <c r="Q622" s="344" t="n"/>
      <c r="S622" s="579">
        <f>'Exhibit A'!V617</f>
        <v/>
      </c>
      <c r="U622" s="579">
        <f>IF(C623="","",IF(F623=1,"ADP Essential Payroll",IF(N623="Yes","ADP HR Pro",IF(M623="Yes","ADP Complete Payroll and HR Plus",IF(L623="Yes","ADP Enhanced Payroll",IF(K623="Yes","ADP Essential Payroll","ADP Essential Payroll"))))))</f>
        <v/>
      </c>
    </row>
    <row r="623" ht="14.45" customHeight="1">
      <c r="B623" s="249">
        <f>B622+1</f>
        <v/>
      </c>
      <c r="C623" s="250">
        <f>IF('Multi Unit Grid'!C620="","",'Multi Unit Grid'!C620)</f>
        <v/>
      </c>
      <c r="D623" s="251" t="n"/>
      <c r="E623" s="252">
        <f>IFERROR(VLOOKUP(C623,'Multi Unit Grid'!C:D,2,FALSE),"")</f>
        <v/>
      </c>
      <c r="F623" s="253">
        <f>IFERROR(VLOOKUP(C623,'Multi Unit Grid'!C:E,3,FALSE),"")</f>
        <v/>
      </c>
      <c r="G623" s="352">
        <f>'Exhibit A'!Z1118*(1-'Product Selections'!$G$13)</f>
        <v/>
      </c>
      <c r="H623" s="317">
        <f>IFERROR(VLOOKUP(C623,'Multi Unit Grid'!C:F,4,FALSE),"")</f>
        <v/>
      </c>
      <c r="I623" s="255">
        <f>IFERROR(VLOOKUP(C623,'Multi Unit Grid'!C:G,5,FALSE),"")</f>
        <v/>
      </c>
      <c r="K623" s="256">
        <f>IF(C623="","",IF($L$11="Management Services","",IF(H623&gt;0,"Yes",IF(L623="Yes","",IF(M623="Yes","","")))))</f>
        <v/>
      </c>
      <c r="L623" s="580" t="n"/>
      <c r="M623" s="580" t="n"/>
      <c r="N623" s="581" t="n"/>
      <c r="O623" s="581" t="n"/>
      <c r="P623" s="256" t="n"/>
      <c r="Q623" s="345" t="n"/>
      <c r="S623" s="579">
        <f>'Exhibit A'!V618</f>
        <v/>
      </c>
      <c r="U623" s="576">
        <f>IF(C624="","",IF(F624=1,"ADP Essential Payroll",IF(N624="Yes","ADP HR Pro",IF(M624="Yes","ADP Complete Payroll and HR Plus",IF(L624="Yes","ADP Enhanced Payroll",IF(K624="Yes","ADP Essential Payroll","ADP Essential Payroll"))))))</f>
        <v/>
      </c>
    </row>
    <row r="624" ht="14.45" customHeight="1">
      <c r="B624" s="73">
        <f>B623+1</f>
        <v/>
      </c>
      <c r="C624" s="221">
        <f>IF('Multi Unit Grid'!C621="","",'Multi Unit Grid'!C621)</f>
        <v/>
      </c>
      <c r="D624" s="223" t="n"/>
      <c r="E624" s="222">
        <f>IFERROR(VLOOKUP(C624,'Multi Unit Grid'!C:D,2,FALSE),"")</f>
        <v/>
      </c>
      <c r="F624" s="75">
        <f>IFERROR(VLOOKUP(C624,'Multi Unit Grid'!C:E,3,FALSE),"")</f>
        <v/>
      </c>
      <c r="G624" s="353">
        <f>'Exhibit A'!Z1119*(1-'Product Selections'!$G$13)</f>
        <v/>
      </c>
      <c r="H624" s="237">
        <f>IFERROR(VLOOKUP(C624,'Multi Unit Grid'!C:F,4,FALSE),"")</f>
        <v/>
      </c>
      <c r="I624" s="74">
        <f>IFERROR(VLOOKUP(C624,'Multi Unit Grid'!C:G,5,FALSE),"")</f>
        <v/>
      </c>
      <c r="K624" s="63">
        <f>IF(C624="","",IF($L$11="Management Services","",IF(H624&gt;0,"Yes",IF(L624="Yes","",IF(M624="Yes","","")))))</f>
        <v/>
      </c>
      <c r="L624" s="577" t="n"/>
      <c r="M624" s="577" t="n"/>
      <c r="N624" s="578" t="n"/>
      <c r="O624" s="578" t="n"/>
      <c r="P624" s="63" t="n"/>
      <c r="Q624" s="344" t="n"/>
      <c r="S624" s="579">
        <f>'Exhibit A'!V619</f>
        <v/>
      </c>
      <c r="U624" s="579">
        <f>IF(C625="","",IF(F625=1,"ADP Essential Payroll",IF(N625="Yes","ADP HR Pro",IF(M625="Yes","ADP Complete Payroll and HR Plus",IF(L625="Yes","ADP Enhanced Payroll",IF(K625="Yes","ADP Essential Payroll","ADP Essential Payroll"))))))</f>
        <v/>
      </c>
    </row>
    <row r="625" ht="14.45" customHeight="1">
      <c r="B625" s="249">
        <f>B624+1</f>
        <v/>
      </c>
      <c r="C625" s="250">
        <f>IF('Multi Unit Grid'!C622="","",'Multi Unit Grid'!C622)</f>
        <v/>
      </c>
      <c r="D625" s="251" t="n"/>
      <c r="E625" s="252">
        <f>IFERROR(VLOOKUP(C625,'Multi Unit Grid'!C:D,2,FALSE),"")</f>
        <v/>
      </c>
      <c r="F625" s="253">
        <f>IFERROR(VLOOKUP(C625,'Multi Unit Grid'!C:E,3,FALSE),"")</f>
        <v/>
      </c>
      <c r="G625" s="352">
        <f>'Exhibit A'!Z1120*(1-'Product Selections'!$G$13)</f>
        <v/>
      </c>
      <c r="H625" s="317">
        <f>IFERROR(VLOOKUP(C625,'Multi Unit Grid'!C:F,4,FALSE),"")</f>
        <v/>
      </c>
      <c r="I625" s="255">
        <f>IFERROR(VLOOKUP(C625,'Multi Unit Grid'!C:G,5,FALSE),"")</f>
        <v/>
      </c>
      <c r="K625" s="256">
        <f>IF(C625="","",IF($L$11="Management Services","",IF(H625&gt;0,"Yes",IF(L625="Yes","",IF(M625="Yes","","")))))</f>
        <v/>
      </c>
      <c r="L625" s="580" t="n"/>
      <c r="M625" s="580" t="n"/>
      <c r="N625" s="581" t="n"/>
      <c r="O625" s="581" t="n"/>
      <c r="P625" s="256" t="n"/>
      <c r="Q625" s="345" t="n"/>
      <c r="S625" s="579">
        <f>'Exhibit A'!V620</f>
        <v/>
      </c>
      <c r="U625" s="576">
        <f>IF(C626="","",IF(F626=1,"ADP Essential Payroll",IF(N626="Yes","ADP HR Pro",IF(M626="Yes","ADP Complete Payroll and HR Plus",IF(L626="Yes","ADP Enhanced Payroll",IF(K626="Yes","ADP Essential Payroll","ADP Essential Payroll"))))))</f>
        <v/>
      </c>
    </row>
    <row r="626" ht="14.45" customHeight="1">
      <c r="B626" s="73">
        <f>B625+1</f>
        <v/>
      </c>
      <c r="C626" s="221">
        <f>IF('Multi Unit Grid'!C623="","",'Multi Unit Grid'!C623)</f>
        <v/>
      </c>
      <c r="D626" s="223" t="n"/>
      <c r="E626" s="222">
        <f>IFERROR(VLOOKUP(C626,'Multi Unit Grid'!C:D,2,FALSE),"")</f>
        <v/>
      </c>
      <c r="F626" s="75">
        <f>IFERROR(VLOOKUP(C626,'Multi Unit Grid'!C:E,3,FALSE),"")</f>
        <v/>
      </c>
      <c r="G626" s="353">
        <f>'Exhibit A'!Z1121*(1-'Product Selections'!$G$13)</f>
        <v/>
      </c>
      <c r="H626" s="237">
        <f>IFERROR(VLOOKUP(C626,'Multi Unit Grid'!C:F,4,FALSE),"")</f>
        <v/>
      </c>
      <c r="I626" s="74">
        <f>IFERROR(VLOOKUP(C626,'Multi Unit Grid'!C:G,5,FALSE),"")</f>
        <v/>
      </c>
      <c r="K626" s="63">
        <f>IF(C626="","",IF($L$11="Management Services","",IF(H626&gt;0,"Yes",IF(L626="Yes","",IF(M626="Yes","","")))))</f>
        <v/>
      </c>
      <c r="L626" s="577" t="n"/>
      <c r="M626" s="577" t="n"/>
      <c r="N626" s="578" t="n"/>
      <c r="O626" s="578" t="n"/>
      <c r="P626" s="63" t="n"/>
      <c r="Q626" s="344" t="n"/>
      <c r="S626" s="579">
        <f>'Exhibit A'!V621</f>
        <v/>
      </c>
      <c r="U626" s="579">
        <f>IF(C627="","",IF(F627=1,"ADP Essential Payroll",IF(N627="Yes","ADP HR Pro",IF(M627="Yes","ADP Complete Payroll and HR Plus",IF(L627="Yes","ADP Enhanced Payroll",IF(K627="Yes","ADP Essential Payroll","ADP Essential Payroll"))))))</f>
        <v/>
      </c>
    </row>
    <row r="627" ht="14.45" customHeight="1">
      <c r="B627" s="249">
        <f>B626+1</f>
        <v/>
      </c>
      <c r="C627" s="250">
        <f>IF('Multi Unit Grid'!C624="","",'Multi Unit Grid'!C624)</f>
        <v/>
      </c>
      <c r="D627" s="251" t="n"/>
      <c r="E627" s="252">
        <f>IFERROR(VLOOKUP(C627,'Multi Unit Grid'!C:D,2,FALSE),"")</f>
        <v/>
      </c>
      <c r="F627" s="253">
        <f>IFERROR(VLOOKUP(C627,'Multi Unit Grid'!C:E,3,FALSE),"")</f>
        <v/>
      </c>
      <c r="G627" s="352">
        <f>'Exhibit A'!Z1122*(1-'Product Selections'!$G$13)</f>
        <v/>
      </c>
      <c r="H627" s="317">
        <f>IFERROR(VLOOKUP(C627,'Multi Unit Grid'!C:F,4,FALSE),"")</f>
        <v/>
      </c>
      <c r="I627" s="255">
        <f>IFERROR(VLOOKUP(C627,'Multi Unit Grid'!C:G,5,FALSE),"")</f>
        <v/>
      </c>
      <c r="K627" s="256">
        <f>IF(C627="","",IF($L$11="Management Services","",IF(H627&gt;0,"Yes",IF(L627="Yes","",IF(M627="Yes","","")))))</f>
        <v/>
      </c>
      <c r="L627" s="580" t="n"/>
      <c r="M627" s="580" t="n"/>
      <c r="N627" s="581" t="n"/>
      <c r="O627" s="581" t="n"/>
      <c r="P627" s="256" t="n"/>
      <c r="Q627" s="345" t="n"/>
      <c r="S627" s="579">
        <f>'Exhibit A'!V622</f>
        <v/>
      </c>
      <c r="U627" s="576">
        <f>IF(C628="","",IF(F628=1,"ADP Essential Payroll",IF(N628="Yes","ADP HR Pro",IF(M628="Yes","ADP Complete Payroll and HR Plus",IF(L628="Yes","ADP Enhanced Payroll",IF(K628="Yes","ADP Essential Payroll","ADP Essential Payroll"))))))</f>
        <v/>
      </c>
    </row>
    <row r="628" ht="14.45" customHeight="1">
      <c r="B628" s="73">
        <f>B627+1</f>
        <v/>
      </c>
      <c r="C628" s="221">
        <f>IF('Multi Unit Grid'!C625="","",'Multi Unit Grid'!C625)</f>
        <v/>
      </c>
      <c r="D628" s="223" t="n"/>
      <c r="E628" s="222">
        <f>IFERROR(VLOOKUP(C628,'Multi Unit Grid'!C:D,2,FALSE),"")</f>
        <v/>
      </c>
      <c r="F628" s="75">
        <f>IFERROR(VLOOKUP(C628,'Multi Unit Grid'!C:E,3,FALSE),"")</f>
        <v/>
      </c>
      <c r="G628" s="353">
        <f>'Exhibit A'!Z1123*(1-'Product Selections'!$G$13)</f>
        <v/>
      </c>
      <c r="H628" s="237">
        <f>IFERROR(VLOOKUP(C628,'Multi Unit Grid'!C:F,4,FALSE),"")</f>
        <v/>
      </c>
      <c r="I628" s="74">
        <f>IFERROR(VLOOKUP(C628,'Multi Unit Grid'!C:G,5,FALSE),"")</f>
        <v/>
      </c>
      <c r="K628" s="63">
        <f>IF(C628="","",IF($L$11="Management Services","",IF(H628&gt;0,"Yes",IF(L628="Yes","",IF(M628="Yes","","")))))</f>
        <v/>
      </c>
      <c r="L628" s="577" t="n"/>
      <c r="M628" s="577" t="n"/>
      <c r="N628" s="578" t="n"/>
      <c r="O628" s="578" t="n"/>
      <c r="P628" s="63" t="n"/>
      <c r="Q628" s="344" t="n"/>
      <c r="S628" s="579">
        <f>'Exhibit A'!V623</f>
        <v/>
      </c>
      <c r="U628" s="579">
        <f>IF(C629="","",IF(F629=1,"ADP Essential Payroll",IF(N629="Yes","ADP HR Pro",IF(M629="Yes","ADP Complete Payroll and HR Plus",IF(L629="Yes","ADP Enhanced Payroll",IF(K629="Yes","ADP Essential Payroll","ADP Essential Payroll"))))))</f>
        <v/>
      </c>
    </row>
    <row r="629" ht="14.45" customHeight="1">
      <c r="B629" s="249">
        <f>B628+1</f>
        <v/>
      </c>
      <c r="C629" s="250">
        <f>IF('Multi Unit Grid'!C626="","",'Multi Unit Grid'!C626)</f>
        <v/>
      </c>
      <c r="D629" s="251" t="n"/>
      <c r="E629" s="252">
        <f>IFERROR(VLOOKUP(C629,'Multi Unit Grid'!C:D,2,FALSE),"")</f>
        <v/>
      </c>
      <c r="F629" s="253">
        <f>IFERROR(VLOOKUP(C629,'Multi Unit Grid'!C:E,3,FALSE),"")</f>
        <v/>
      </c>
      <c r="G629" s="352">
        <f>'Exhibit A'!Z1124*(1-'Product Selections'!$G$13)</f>
        <v/>
      </c>
      <c r="H629" s="317">
        <f>IFERROR(VLOOKUP(C629,'Multi Unit Grid'!C:F,4,FALSE),"")</f>
        <v/>
      </c>
      <c r="I629" s="255">
        <f>IFERROR(VLOOKUP(C629,'Multi Unit Grid'!C:G,5,FALSE),"")</f>
        <v/>
      </c>
      <c r="K629" s="256">
        <f>IF(C629="","",IF($L$11="Management Services","",IF(H629&gt;0,"Yes",IF(L629="Yes","",IF(M629="Yes","","")))))</f>
        <v/>
      </c>
      <c r="L629" s="580" t="n"/>
      <c r="M629" s="580" t="n"/>
      <c r="N629" s="581" t="n"/>
      <c r="O629" s="581" t="n"/>
      <c r="P629" s="256" t="n"/>
      <c r="Q629" s="345" t="n"/>
      <c r="S629" s="579">
        <f>'Exhibit A'!V624</f>
        <v/>
      </c>
      <c r="U629" s="576">
        <f>IF(C630="","",IF(F630=1,"ADP Essential Payroll",IF(N630="Yes","ADP HR Pro",IF(M630="Yes","ADP Complete Payroll and HR Plus",IF(L630="Yes","ADP Enhanced Payroll",IF(K630="Yes","ADP Essential Payroll","ADP Essential Payroll"))))))</f>
        <v/>
      </c>
    </row>
    <row r="630" ht="14.45" customHeight="1">
      <c r="B630" s="73">
        <f>B629+1</f>
        <v/>
      </c>
      <c r="C630" s="221">
        <f>IF('Multi Unit Grid'!C627="","",'Multi Unit Grid'!C627)</f>
        <v/>
      </c>
      <c r="D630" s="223" t="n"/>
      <c r="E630" s="222">
        <f>IFERROR(VLOOKUP(C630,'Multi Unit Grid'!C:D,2,FALSE),"")</f>
        <v/>
      </c>
      <c r="F630" s="75">
        <f>IFERROR(VLOOKUP(C630,'Multi Unit Grid'!C:E,3,FALSE),"")</f>
        <v/>
      </c>
      <c r="G630" s="353">
        <f>'Exhibit A'!Z1125*(1-'Product Selections'!$G$13)</f>
        <v/>
      </c>
      <c r="H630" s="237">
        <f>IFERROR(VLOOKUP(C630,'Multi Unit Grid'!C:F,4,FALSE),"")</f>
        <v/>
      </c>
      <c r="I630" s="74">
        <f>IFERROR(VLOOKUP(C630,'Multi Unit Grid'!C:G,5,FALSE),"")</f>
        <v/>
      </c>
      <c r="K630" s="63">
        <f>IF(C630="","",IF($L$11="Management Services","",IF(H630&gt;0,"Yes",IF(L630="Yes","",IF(M630="Yes","","")))))</f>
        <v/>
      </c>
      <c r="L630" s="577" t="n"/>
      <c r="M630" s="577" t="n"/>
      <c r="N630" s="578" t="n"/>
      <c r="O630" s="578" t="n"/>
      <c r="P630" s="63" t="n"/>
      <c r="Q630" s="344" t="n"/>
      <c r="S630" s="579">
        <f>'Exhibit A'!V625</f>
        <v/>
      </c>
      <c r="U630" s="579">
        <f>IF(C631="","",IF(F631=1,"ADP Essential Payroll",IF(N631="Yes","ADP HR Pro",IF(M631="Yes","ADP Complete Payroll and HR Plus",IF(L631="Yes","ADP Enhanced Payroll",IF(K631="Yes","ADP Essential Payroll","ADP Essential Payroll"))))))</f>
        <v/>
      </c>
    </row>
    <row r="631" ht="14.45" customHeight="1">
      <c r="B631" s="249">
        <f>B630+1</f>
        <v/>
      </c>
      <c r="C631" s="250">
        <f>IF('Multi Unit Grid'!C628="","",'Multi Unit Grid'!C628)</f>
        <v/>
      </c>
      <c r="D631" s="251" t="n"/>
      <c r="E631" s="252">
        <f>IFERROR(VLOOKUP(C631,'Multi Unit Grid'!C:D,2,FALSE),"")</f>
        <v/>
      </c>
      <c r="F631" s="253">
        <f>IFERROR(VLOOKUP(C631,'Multi Unit Grid'!C:E,3,FALSE),"")</f>
        <v/>
      </c>
      <c r="G631" s="352">
        <f>'Exhibit A'!Z1126*(1-'Product Selections'!$G$13)</f>
        <v/>
      </c>
      <c r="H631" s="317">
        <f>IFERROR(VLOOKUP(C631,'Multi Unit Grid'!C:F,4,FALSE),"")</f>
        <v/>
      </c>
      <c r="I631" s="255">
        <f>IFERROR(VLOOKUP(C631,'Multi Unit Grid'!C:G,5,FALSE),"")</f>
        <v/>
      </c>
      <c r="K631" s="256">
        <f>IF(C631="","",IF($L$11="Management Services","",IF(H631&gt;0,"Yes",IF(L631="Yes","",IF(M631="Yes","","")))))</f>
        <v/>
      </c>
      <c r="L631" s="580" t="n"/>
      <c r="M631" s="580" t="n"/>
      <c r="N631" s="581" t="n"/>
      <c r="O631" s="581" t="n"/>
      <c r="P631" s="256" t="n"/>
      <c r="Q631" s="345" t="n"/>
      <c r="S631" s="579">
        <f>'Exhibit A'!V626</f>
        <v/>
      </c>
      <c r="U631" s="576">
        <f>IF(C632="","",IF(F632=1,"ADP Essential Payroll",IF(N632="Yes","ADP HR Pro",IF(M632="Yes","ADP Complete Payroll and HR Plus",IF(L632="Yes","ADP Enhanced Payroll",IF(K632="Yes","ADP Essential Payroll","ADP Essential Payroll"))))))</f>
        <v/>
      </c>
    </row>
    <row r="632" ht="14.45" customHeight="1">
      <c r="B632" s="73">
        <f>B631+1</f>
        <v/>
      </c>
      <c r="C632" s="221">
        <f>IF('Multi Unit Grid'!C629="","",'Multi Unit Grid'!C629)</f>
        <v/>
      </c>
      <c r="D632" s="223" t="n"/>
      <c r="E632" s="222">
        <f>IFERROR(VLOOKUP(C632,'Multi Unit Grid'!C:D,2,FALSE),"")</f>
        <v/>
      </c>
      <c r="F632" s="75">
        <f>IFERROR(VLOOKUP(C632,'Multi Unit Grid'!C:E,3,FALSE),"")</f>
        <v/>
      </c>
      <c r="G632" s="353">
        <f>'Exhibit A'!Z1127*(1-'Product Selections'!$G$13)</f>
        <v/>
      </c>
      <c r="H632" s="237">
        <f>IFERROR(VLOOKUP(C632,'Multi Unit Grid'!C:F,4,FALSE),"")</f>
        <v/>
      </c>
      <c r="I632" s="74">
        <f>IFERROR(VLOOKUP(C632,'Multi Unit Grid'!C:G,5,FALSE),"")</f>
        <v/>
      </c>
      <c r="K632" s="63">
        <f>IF(C632="","",IF($L$11="Management Services","",IF(H632&gt;0,"Yes",IF(L632="Yes","",IF(M632="Yes","","")))))</f>
        <v/>
      </c>
      <c r="L632" s="577" t="n"/>
      <c r="M632" s="577" t="n"/>
      <c r="N632" s="578" t="n"/>
      <c r="O632" s="578" t="n"/>
      <c r="P632" s="63" t="n"/>
      <c r="Q632" s="344" t="n"/>
      <c r="S632" s="579">
        <f>'Exhibit A'!V627</f>
        <v/>
      </c>
      <c r="U632" s="579">
        <f>IF(C633="","",IF(F633=1,"ADP Essential Payroll",IF(N633="Yes","ADP HR Pro",IF(M633="Yes","ADP Complete Payroll and HR Plus",IF(L633="Yes","ADP Enhanced Payroll",IF(K633="Yes","ADP Essential Payroll","ADP Essential Payroll"))))))</f>
        <v/>
      </c>
    </row>
    <row r="633" ht="14.45" customHeight="1">
      <c r="B633" s="249">
        <f>B632+1</f>
        <v/>
      </c>
      <c r="C633" s="250">
        <f>IF('Multi Unit Grid'!C630="","",'Multi Unit Grid'!C630)</f>
        <v/>
      </c>
      <c r="D633" s="251" t="n"/>
      <c r="E633" s="252">
        <f>IFERROR(VLOOKUP(C633,'Multi Unit Grid'!C:D,2,FALSE),"")</f>
        <v/>
      </c>
      <c r="F633" s="253">
        <f>IFERROR(VLOOKUP(C633,'Multi Unit Grid'!C:E,3,FALSE),"")</f>
        <v/>
      </c>
      <c r="G633" s="352">
        <f>'Exhibit A'!Z1128*(1-'Product Selections'!$G$13)</f>
        <v/>
      </c>
      <c r="H633" s="317">
        <f>IFERROR(VLOOKUP(C633,'Multi Unit Grid'!C:F,4,FALSE),"")</f>
        <v/>
      </c>
      <c r="I633" s="255">
        <f>IFERROR(VLOOKUP(C633,'Multi Unit Grid'!C:G,5,FALSE),"")</f>
        <v/>
      </c>
      <c r="K633" s="256">
        <f>IF(C633="","",IF($L$11="Management Services","",IF(H633&gt;0,"Yes",IF(L633="Yes","",IF(M633="Yes","","")))))</f>
        <v/>
      </c>
      <c r="L633" s="580" t="n"/>
      <c r="M633" s="580" t="n"/>
      <c r="N633" s="581" t="n"/>
      <c r="O633" s="581" t="n"/>
      <c r="P633" s="256" t="n"/>
      <c r="Q633" s="345" t="n"/>
      <c r="S633" s="579">
        <f>'Exhibit A'!V628</f>
        <v/>
      </c>
      <c r="U633" s="576">
        <f>IF(C634="","",IF(F634=1,"ADP Essential Payroll",IF(N634="Yes","ADP HR Pro",IF(M634="Yes","ADP Complete Payroll and HR Plus",IF(L634="Yes","ADP Enhanced Payroll",IF(K634="Yes","ADP Essential Payroll","ADP Essential Payroll"))))))</f>
        <v/>
      </c>
    </row>
    <row r="634" ht="14.45" customHeight="1">
      <c r="B634" s="73">
        <f>B633+1</f>
        <v/>
      </c>
      <c r="C634" s="221">
        <f>IF('Multi Unit Grid'!C631="","",'Multi Unit Grid'!C631)</f>
        <v/>
      </c>
      <c r="D634" s="223" t="n"/>
      <c r="E634" s="222">
        <f>IFERROR(VLOOKUP(C634,'Multi Unit Grid'!C:D,2,FALSE),"")</f>
        <v/>
      </c>
      <c r="F634" s="75">
        <f>IFERROR(VLOOKUP(C634,'Multi Unit Grid'!C:E,3,FALSE),"")</f>
        <v/>
      </c>
      <c r="G634" s="353">
        <f>'Exhibit A'!Z1129*(1-'Product Selections'!$G$13)</f>
        <v/>
      </c>
      <c r="H634" s="237">
        <f>IFERROR(VLOOKUP(C634,'Multi Unit Grid'!C:F,4,FALSE),"")</f>
        <v/>
      </c>
      <c r="I634" s="74">
        <f>IFERROR(VLOOKUP(C634,'Multi Unit Grid'!C:G,5,FALSE),"")</f>
        <v/>
      </c>
      <c r="K634" s="63">
        <f>IF(C634="","",IF($L$11="Management Services","",IF(H634&gt;0,"Yes",IF(L634="Yes","",IF(M634="Yes","","")))))</f>
        <v/>
      </c>
      <c r="L634" s="577" t="n"/>
      <c r="M634" s="577" t="n"/>
      <c r="N634" s="578" t="n"/>
      <c r="O634" s="578" t="n"/>
      <c r="P634" s="63" t="n"/>
      <c r="Q634" s="344" t="n"/>
      <c r="S634" s="579">
        <f>'Exhibit A'!V629</f>
        <v/>
      </c>
      <c r="U634" s="579">
        <f>IF(C635="","",IF(F635=1,"ADP Essential Payroll",IF(N635="Yes","ADP HR Pro",IF(M635="Yes","ADP Complete Payroll and HR Plus",IF(L635="Yes","ADP Enhanced Payroll",IF(K635="Yes","ADP Essential Payroll","ADP Essential Payroll"))))))</f>
        <v/>
      </c>
    </row>
    <row r="635" ht="14.45" customHeight="1">
      <c r="B635" s="249">
        <f>B634+1</f>
        <v/>
      </c>
      <c r="C635" s="250">
        <f>IF('Multi Unit Grid'!C632="","",'Multi Unit Grid'!C632)</f>
        <v/>
      </c>
      <c r="D635" s="251" t="n"/>
      <c r="E635" s="252">
        <f>IFERROR(VLOOKUP(C635,'Multi Unit Grid'!C:D,2,FALSE),"")</f>
        <v/>
      </c>
      <c r="F635" s="253">
        <f>IFERROR(VLOOKUP(C635,'Multi Unit Grid'!C:E,3,FALSE),"")</f>
        <v/>
      </c>
      <c r="G635" s="352">
        <f>'Exhibit A'!Z1130*(1-'Product Selections'!$G$13)</f>
        <v/>
      </c>
      <c r="H635" s="317">
        <f>IFERROR(VLOOKUP(C635,'Multi Unit Grid'!C:F,4,FALSE),"")</f>
        <v/>
      </c>
      <c r="I635" s="255">
        <f>IFERROR(VLOOKUP(C635,'Multi Unit Grid'!C:G,5,FALSE),"")</f>
        <v/>
      </c>
      <c r="K635" s="256">
        <f>IF(C635="","",IF($L$11="Management Services","",IF(H635&gt;0,"Yes",IF(L635="Yes","",IF(M635="Yes","","")))))</f>
        <v/>
      </c>
      <c r="L635" s="580" t="n"/>
      <c r="M635" s="580" t="n"/>
      <c r="N635" s="581" t="n"/>
      <c r="O635" s="581" t="n"/>
      <c r="P635" s="256" t="n"/>
      <c r="Q635" s="345" t="n"/>
      <c r="S635" s="579">
        <f>'Exhibit A'!V630</f>
        <v/>
      </c>
      <c r="U635" s="576">
        <f>IF(C636="","",IF(F636=1,"ADP Essential Payroll",IF(N636="Yes","ADP HR Pro",IF(M636="Yes","ADP Complete Payroll and HR Plus",IF(L636="Yes","ADP Enhanced Payroll",IF(K636="Yes","ADP Essential Payroll","ADP Essential Payroll"))))))</f>
        <v/>
      </c>
    </row>
    <row r="636" ht="14.45" customHeight="1">
      <c r="B636" s="73">
        <f>B635+1</f>
        <v/>
      </c>
      <c r="C636" s="221">
        <f>IF('Multi Unit Grid'!C633="","",'Multi Unit Grid'!C633)</f>
        <v/>
      </c>
      <c r="D636" s="223" t="n"/>
      <c r="E636" s="222">
        <f>IFERROR(VLOOKUP(C636,'Multi Unit Grid'!C:D,2,FALSE),"")</f>
        <v/>
      </c>
      <c r="F636" s="75">
        <f>IFERROR(VLOOKUP(C636,'Multi Unit Grid'!C:E,3,FALSE),"")</f>
        <v/>
      </c>
      <c r="G636" s="353">
        <f>'Exhibit A'!Z1131*(1-'Product Selections'!$G$13)</f>
        <v/>
      </c>
      <c r="H636" s="237">
        <f>IFERROR(VLOOKUP(C636,'Multi Unit Grid'!C:F,4,FALSE),"")</f>
        <v/>
      </c>
      <c r="I636" s="74">
        <f>IFERROR(VLOOKUP(C636,'Multi Unit Grid'!C:G,5,FALSE),"")</f>
        <v/>
      </c>
      <c r="K636" s="63">
        <f>IF(C636="","",IF($L$11="Management Services","",IF(H636&gt;0,"Yes",IF(L636="Yes","",IF(M636="Yes","","")))))</f>
        <v/>
      </c>
      <c r="L636" s="577" t="n"/>
      <c r="M636" s="577" t="n"/>
      <c r="N636" s="578" t="n"/>
      <c r="O636" s="578" t="n"/>
      <c r="P636" s="63" t="n"/>
      <c r="Q636" s="344" t="n"/>
      <c r="S636" s="579">
        <f>'Exhibit A'!V631</f>
        <v/>
      </c>
      <c r="U636" s="579">
        <f>IF(C637="","",IF(F637=1,"ADP Essential Payroll",IF(N637="Yes","ADP HR Pro",IF(M637="Yes","ADP Complete Payroll and HR Plus",IF(L637="Yes","ADP Enhanced Payroll",IF(K637="Yes","ADP Essential Payroll","ADP Essential Payroll"))))))</f>
        <v/>
      </c>
    </row>
    <row r="637" ht="14.45" customHeight="1">
      <c r="B637" s="249">
        <f>B636+1</f>
        <v/>
      </c>
      <c r="C637" s="250">
        <f>IF('Multi Unit Grid'!C634="","",'Multi Unit Grid'!C634)</f>
        <v/>
      </c>
      <c r="D637" s="251" t="n"/>
      <c r="E637" s="252">
        <f>IFERROR(VLOOKUP(C637,'Multi Unit Grid'!C:D,2,FALSE),"")</f>
        <v/>
      </c>
      <c r="F637" s="253">
        <f>IFERROR(VLOOKUP(C637,'Multi Unit Grid'!C:E,3,FALSE),"")</f>
        <v/>
      </c>
      <c r="G637" s="352">
        <f>'Exhibit A'!Z1132*(1-'Product Selections'!$G$13)</f>
        <v/>
      </c>
      <c r="H637" s="317">
        <f>IFERROR(VLOOKUP(C637,'Multi Unit Grid'!C:F,4,FALSE),"")</f>
        <v/>
      </c>
      <c r="I637" s="255">
        <f>IFERROR(VLOOKUP(C637,'Multi Unit Grid'!C:G,5,FALSE),"")</f>
        <v/>
      </c>
      <c r="K637" s="256">
        <f>IF(C637="","",IF($L$11="Management Services","",IF(H637&gt;0,"Yes",IF(L637="Yes","",IF(M637="Yes","","")))))</f>
        <v/>
      </c>
      <c r="L637" s="580" t="n"/>
      <c r="M637" s="580" t="n"/>
      <c r="N637" s="581" t="n"/>
      <c r="O637" s="581" t="n"/>
      <c r="P637" s="256" t="n"/>
      <c r="Q637" s="345" t="n"/>
      <c r="S637" s="579">
        <f>'Exhibit A'!V632</f>
        <v/>
      </c>
      <c r="U637" s="576">
        <f>IF(C638="","",IF(F638=1,"ADP Essential Payroll",IF(N638="Yes","ADP HR Pro",IF(M638="Yes","ADP Complete Payroll and HR Plus",IF(L638="Yes","ADP Enhanced Payroll",IF(K638="Yes","ADP Essential Payroll","ADP Essential Payroll"))))))</f>
        <v/>
      </c>
    </row>
    <row r="638" ht="14.45" customHeight="1">
      <c r="B638" s="73">
        <f>B637+1</f>
        <v/>
      </c>
      <c r="C638" s="221">
        <f>IF('Multi Unit Grid'!C635="","",'Multi Unit Grid'!C635)</f>
        <v/>
      </c>
      <c r="D638" s="223" t="n"/>
      <c r="E638" s="222">
        <f>IFERROR(VLOOKUP(C638,'Multi Unit Grid'!C:D,2,FALSE),"")</f>
        <v/>
      </c>
      <c r="F638" s="75">
        <f>IFERROR(VLOOKUP(C638,'Multi Unit Grid'!C:E,3,FALSE),"")</f>
        <v/>
      </c>
      <c r="G638" s="353">
        <f>'Exhibit A'!Z1133*(1-'Product Selections'!$G$13)</f>
        <v/>
      </c>
      <c r="H638" s="237">
        <f>IFERROR(VLOOKUP(C638,'Multi Unit Grid'!C:F,4,FALSE),"")</f>
        <v/>
      </c>
      <c r="I638" s="74">
        <f>IFERROR(VLOOKUP(C638,'Multi Unit Grid'!C:G,5,FALSE),"")</f>
        <v/>
      </c>
      <c r="K638" s="63">
        <f>IF(C638="","",IF($L$11="Management Services","",IF(H638&gt;0,"Yes",IF(L638="Yes","",IF(M638="Yes","","")))))</f>
        <v/>
      </c>
      <c r="L638" s="577" t="n"/>
      <c r="M638" s="577" t="n"/>
      <c r="N638" s="578" t="n"/>
      <c r="O638" s="578" t="n"/>
      <c r="P638" s="63" t="n"/>
      <c r="Q638" s="344" t="n"/>
      <c r="S638" s="579">
        <f>'Exhibit A'!V633</f>
        <v/>
      </c>
      <c r="U638" s="579">
        <f>IF(C639="","",IF(F639=1,"ADP Essential Payroll",IF(N639="Yes","ADP HR Pro",IF(M639="Yes","ADP Complete Payroll and HR Plus",IF(L639="Yes","ADP Enhanced Payroll",IF(K639="Yes","ADP Essential Payroll","ADP Essential Payroll"))))))</f>
        <v/>
      </c>
    </row>
    <row r="639" ht="14.45" customHeight="1">
      <c r="B639" s="249">
        <f>B638+1</f>
        <v/>
      </c>
      <c r="C639" s="250">
        <f>IF('Multi Unit Grid'!C636="","",'Multi Unit Grid'!C636)</f>
        <v/>
      </c>
      <c r="D639" s="251" t="n"/>
      <c r="E639" s="252">
        <f>IFERROR(VLOOKUP(C639,'Multi Unit Grid'!C:D,2,FALSE),"")</f>
        <v/>
      </c>
      <c r="F639" s="253">
        <f>IFERROR(VLOOKUP(C639,'Multi Unit Grid'!C:E,3,FALSE),"")</f>
        <v/>
      </c>
      <c r="G639" s="352">
        <f>'Exhibit A'!Z1134*(1-'Product Selections'!$G$13)</f>
        <v/>
      </c>
      <c r="H639" s="317">
        <f>IFERROR(VLOOKUP(C639,'Multi Unit Grid'!C:F,4,FALSE),"")</f>
        <v/>
      </c>
      <c r="I639" s="255">
        <f>IFERROR(VLOOKUP(C639,'Multi Unit Grid'!C:G,5,FALSE),"")</f>
        <v/>
      </c>
      <c r="K639" s="256">
        <f>IF(C639="","",IF($L$11="Management Services","",IF(H639&gt;0,"Yes",IF(L639="Yes","",IF(M639="Yes","","")))))</f>
        <v/>
      </c>
      <c r="L639" s="580" t="n"/>
      <c r="M639" s="580" t="n"/>
      <c r="N639" s="581" t="n"/>
      <c r="O639" s="581" t="n"/>
      <c r="P639" s="256" t="n"/>
      <c r="Q639" s="345" t="n"/>
      <c r="S639" s="579">
        <f>'Exhibit A'!V634</f>
        <v/>
      </c>
      <c r="U639" s="576">
        <f>IF(C640="","",IF(F640=1,"ADP Essential Payroll",IF(N640="Yes","ADP HR Pro",IF(M640="Yes","ADP Complete Payroll and HR Plus",IF(L640="Yes","ADP Enhanced Payroll",IF(K640="Yes","ADP Essential Payroll","ADP Essential Payroll"))))))</f>
        <v/>
      </c>
    </row>
    <row r="640" ht="14.45" customHeight="1">
      <c r="B640" s="73">
        <f>B639+1</f>
        <v/>
      </c>
      <c r="C640" s="221">
        <f>IF('Multi Unit Grid'!C637="","",'Multi Unit Grid'!C637)</f>
        <v/>
      </c>
      <c r="D640" s="223" t="n"/>
      <c r="E640" s="222">
        <f>IFERROR(VLOOKUP(C640,'Multi Unit Grid'!C:D,2,FALSE),"")</f>
        <v/>
      </c>
      <c r="F640" s="75">
        <f>IFERROR(VLOOKUP(C640,'Multi Unit Grid'!C:E,3,FALSE),"")</f>
        <v/>
      </c>
      <c r="G640" s="353">
        <f>'Exhibit A'!Z1135*(1-'Product Selections'!$G$13)</f>
        <v/>
      </c>
      <c r="H640" s="237">
        <f>IFERROR(VLOOKUP(C640,'Multi Unit Grid'!C:F,4,FALSE),"")</f>
        <v/>
      </c>
      <c r="I640" s="74">
        <f>IFERROR(VLOOKUP(C640,'Multi Unit Grid'!C:G,5,FALSE),"")</f>
        <v/>
      </c>
      <c r="K640" s="63">
        <f>IF(C640="","",IF($L$11="Management Services","",IF(H640&gt;0,"Yes",IF(L640="Yes","",IF(M640="Yes","","")))))</f>
        <v/>
      </c>
      <c r="L640" s="577" t="n"/>
      <c r="M640" s="577" t="n"/>
      <c r="N640" s="578" t="n"/>
      <c r="O640" s="578" t="n"/>
      <c r="P640" s="63" t="n"/>
      <c r="Q640" s="344" t="n"/>
      <c r="S640" s="579">
        <f>'Exhibit A'!V635</f>
        <v/>
      </c>
      <c r="U640" s="579">
        <f>IF(C641="","",IF(F641=1,"ADP Essential Payroll",IF(N641="Yes","ADP HR Pro",IF(M641="Yes","ADP Complete Payroll and HR Plus",IF(L641="Yes","ADP Enhanced Payroll",IF(K641="Yes","ADP Essential Payroll","ADP Essential Payroll"))))))</f>
        <v/>
      </c>
    </row>
    <row r="641" ht="14.45" customHeight="1">
      <c r="B641" s="249">
        <f>B640+1</f>
        <v/>
      </c>
      <c r="C641" s="250">
        <f>IF('Multi Unit Grid'!C638="","",'Multi Unit Grid'!C638)</f>
        <v/>
      </c>
      <c r="D641" s="251" t="n"/>
      <c r="E641" s="252">
        <f>IFERROR(VLOOKUP(C641,'Multi Unit Grid'!C:D,2,FALSE),"")</f>
        <v/>
      </c>
      <c r="F641" s="253">
        <f>IFERROR(VLOOKUP(C641,'Multi Unit Grid'!C:E,3,FALSE),"")</f>
        <v/>
      </c>
      <c r="G641" s="352">
        <f>'Exhibit A'!Z1136*(1-'Product Selections'!$G$13)</f>
        <v/>
      </c>
      <c r="H641" s="317">
        <f>IFERROR(VLOOKUP(C641,'Multi Unit Grid'!C:F,4,FALSE),"")</f>
        <v/>
      </c>
      <c r="I641" s="255">
        <f>IFERROR(VLOOKUP(C641,'Multi Unit Grid'!C:G,5,FALSE),"")</f>
        <v/>
      </c>
      <c r="K641" s="256">
        <f>IF(C641="","",IF($L$11="Management Services","",IF(H641&gt;0,"Yes",IF(L641="Yes","",IF(M641="Yes","","")))))</f>
        <v/>
      </c>
      <c r="L641" s="580" t="n"/>
      <c r="M641" s="580" t="n"/>
      <c r="N641" s="581" t="n"/>
      <c r="O641" s="581" t="n"/>
      <c r="P641" s="256" t="n"/>
      <c r="Q641" s="345" t="n"/>
      <c r="S641" s="579">
        <f>'Exhibit A'!V636</f>
        <v/>
      </c>
      <c r="U641" s="576">
        <f>IF(C642="","",IF(F642=1,"ADP Essential Payroll",IF(N642="Yes","ADP HR Pro",IF(M642="Yes","ADP Complete Payroll and HR Plus",IF(L642="Yes","ADP Enhanced Payroll",IF(K642="Yes","ADP Essential Payroll","ADP Essential Payroll"))))))</f>
        <v/>
      </c>
    </row>
    <row r="642" ht="14.45" customHeight="1">
      <c r="B642" s="73">
        <f>B641+1</f>
        <v/>
      </c>
      <c r="C642" s="221">
        <f>IF('Multi Unit Grid'!C639="","",'Multi Unit Grid'!C639)</f>
        <v/>
      </c>
      <c r="D642" s="223" t="n"/>
      <c r="E642" s="222">
        <f>IFERROR(VLOOKUP(C642,'Multi Unit Grid'!C:D,2,FALSE),"")</f>
        <v/>
      </c>
      <c r="F642" s="75">
        <f>IFERROR(VLOOKUP(C642,'Multi Unit Grid'!C:E,3,FALSE),"")</f>
        <v/>
      </c>
      <c r="G642" s="353">
        <f>'Exhibit A'!Z1137*(1-'Product Selections'!$G$13)</f>
        <v/>
      </c>
      <c r="H642" s="237">
        <f>IFERROR(VLOOKUP(C642,'Multi Unit Grid'!C:F,4,FALSE),"")</f>
        <v/>
      </c>
      <c r="I642" s="74">
        <f>IFERROR(VLOOKUP(C642,'Multi Unit Grid'!C:G,5,FALSE),"")</f>
        <v/>
      </c>
      <c r="K642" s="63">
        <f>IF(C642="","",IF($L$11="Management Services","",IF(H642&gt;0,"Yes",IF(L642="Yes","",IF(M642="Yes","","")))))</f>
        <v/>
      </c>
      <c r="L642" s="577" t="n"/>
      <c r="M642" s="577" t="n"/>
      <c r="N642" s="578" t="n"/>
      <c r="O642" s="578" t="n"/>
      <c r="P642" s="63" t="n"/>
      <c r="Q642" s="344" t="n"/>
      <c r="S642" s="579">
        <f>'Exhibit A'!V637</f>
        <v/>
      </c>
      <c r="U642" s="579">
        <f>IF(C643="","",IF(F643=1,"ADP Essential Payroll",IF(N643="Yes","ADP HR Pro",IF(M643="Yes","ADP Complete Payroll and HR Plus",IF(L643="Yes","ADP Enhanced Payroll",IF(K643="Yes","ADP Essential Payroll","ADP Essential Payroll"))))))</f>
        <v/>
      </c>
    </row>
    <row r="643" ht="14.45" customHeight="1">
      <c r="B643" s="249">
        <f>B642+1</f>
        <v/>
      </c>
      <c r="C643" s="250">
        <f>IF('Multi Unit Grid'!C640="","",'Multi Unit Grid'!C640)</f>
        <v/>
      </c>
      <c r="D643" s="251" t="n"/>
      <c r="E643" s="252">
        <f>IFERROR(VLOOKUP(C643,'Multi Unit Grid'!C:D,2,FALSE),"")</f>
        <v/>
      </c>
      <c r="F643" s="253">
        <f>IFERROR(VLOOKUP(C643,'Multi Unit Grid'!C:E,3,FALSE),"")</f>
        <v/>
      </c>
      <c r="G643" s="352">
        <f>'Exhibit A'!Z1138*(1-'Product Selections'!$G$13)</f>
        <v/>
      </c>
      <c r="H643" s="317">
        <f>IFERROR(VLOOKUP(C643,'Multi Unit Grid'!C:F,4,FALSE),"")</f>
        <v/>
      </c>
      <c r="I643" s="255">
        <f>IFERROR(VLOOKUP(C643,'Multi Unit Grid'!C:G,5,FALSE),"")</f>
        <v/>
      </c>
      <c r="K643" s="256">
        <f>IF(C643="","",IF($L$11="Management Services","",IF(H643&gt;0,"Yes",IF(L643="Yes","",IF(M643="Yes","","")))))</f>
        <v/>
      </c>
      <c r="L643" s="580" t="n"/>
      <c r="M643" s="580" t="n"/>
      <c r="N643" s="581" t="n"/>
      <c r="O643" s="581" t="n"/>
      <c r="P643" s="256" t="n"/>
      <c r="Q643" s="345" t="n"/>
      <c r="S643" s="579">
        <f>'Exhibit A'!V638</f>
        <v/>
      </c>
      <c r="U643" s="576">
        <f>IF(C644="","",IF(F644=1,"ADP Essential Payroll",IF(N644="Yes","ADP HR Pro",IF(M644="Yes","ADP Complete Payroll and HR Plus",IF(L644="Yes","ADP Enhanced Payroll",IF(K644="Yes","ADP Essential Payroll","ADP Essential Payroll"))))))</f>
        <v/>
      </c>
    </row>
    <row r="644" ht="14.45" customHeight="1">
      <c r="B644" s="73">
        <f>B643+1</f>
        <v/>
      </c>
      <c r="C644" s="221">
        <f>IF('Multi Unit Grid'!C641="","",'Multi Unit Grid'!C641)</f>
        <v/>
      </c>
      <c r="D644" s="223" t="n"/>
      <c r="E644" s="222">
        <f>IFERROR(VLOOKUP(C644,'Multi Unit Grid'!C:D,2,FALSE),"")</f>
        <v/>
      </c>
      <c r="F644" s="75">
        <f>IFERROR(VLOOKUP(C644,'Multi Unit Grid'!C:E,3,FALSE),"")</f>
        <v/>
      </c>
      <c r="G644" s="353">
        <f>'Exhibit A'!Z1139*(1-'Product Selections'!$G$13)</f>
        <v/>
      </c>
      <c r="H644" s="237">
        <f>IFERROR(VLOOKUP(C644,'Multi Unit Grid'!C:F,4,FALSE),"")</f>
        <v/>
      </c>
      <c r="I644" s="74">
        <f>IFERROR(VLOOKUP(C644,'Multi Unit Grid'!C:G,5,FALSE),"")</f>
        <v/>
      </c>
      <c r="K644" s="63">
        <f>IF(C644="","",IF($L$11="Management Services","",IF(H644&gt;0,"Yes",IF(L644="Yes","",IF(M644="Yes","","")))))</f>
        <v/>
      </c>
      <c r="L644" s="577" t="n"/>
      <c r="M644" s="577" t="n"/>
      <c r="N644" s="578" t="n"/>
      <c r="O644" s="578" t="n"/>
      <c r="P644" s="63" t="n"/>
      <c r="Q644" s="344" t="n"/>
      <c r="S644" s="579">
        <f>'Exhibit A'!V639</f>
        <v/>
      </c>
      <c r="U644" s="579">
        <f>IF(C645="","",IF(F645=1,"ADP Essential Payroll",IF(N645="Yes","ADP HR Pro",IF(M645="Yes","ADP Complete Payroll and HR Plus",IF(L645="Yes","ADP Enhanced Payroll",IF(K645="Yes","ADP Essential Payroll","ADP Essential Payroll"))))))</f>
        <v/>
      </c>
    </row>
    <row r="645" ht="14.45" customHeight="1">
      <c r="B645" s="249">
        <f>B644+1</f>
        <v/>
      </c>
      <c r="C645" s="250">
        <f>IF('Multi Unit Grid'!C642="","",'Multi Unit Grid'!C642)</f>
        <v/>
      </c>
      <c r="D645" s="251" t="n"/>
      <c r="E645" s="252">
        <f>IFERROR(VLOOKUP(C645,'Multi Unit Grid'!C:D,2,FALSE),"")</f>
        <v/>
      </c>
      <c r="F645" s="253">
        <f>IFERROR(VLOOKUP(C645,'Multi Unit Grid'!C:E,3,FALSE),"")</f>
        <v/>
      </c>
      <c r="G645" s="352">
        <f>'Exhibit A'!Z1140*(1-'Product Selections'!$G$13)</f>
        <v/>
      </c>
      <c r="H645" s="317">
        <f>IFERROR(VLOOKUP(C645,'Multi Unit Grid'!C:F,4,FALSE),"")</f>
        <v/>
      </c>
      <c r="I645" s="255">
        <f>IFERROR(VLOOKUP(C645,'Multi Unit Grid'!C:G,5,FALSE),"")</f>
        <v/>
      </c>
      <c r="K645" s="256">
        <f>IF(C645="","",IF($L$11="Management Services","",IF(H645&gt;0,"Yes",IF(L645="Yes","",IF(M645="Yes","","")))))</f>
        <v/>
      </c>
      <c r="L645" s="580" t="n"/>
      <c r="M645" s="580" t="n"/>
      <c r="N645" s="581" t="n"/>
      <c r="O645" s="581" t="n"/>
      <c r="P645" s="256" t="n"/>
      <c r="Q645" s="345" t="n"/>
      <c r="S645" s="579">
        <f>'Exhibit A'!V640</f>
        <v/>
      </c>
      <c r="U645" s="576">
        <f>IF(C646="","",IF(F646=1,"ADP Essential Payroll",IF(N646="Yes","ADP HR Pro",IF(M646="Yes","ADP Complete Payroll and HR Plus",IF(L646="Yes","ADP Enhanced Payroll",IF(K646="Yes","ADP Essential Payroll","ADP Essential Payroll"))))))</f>
        <v/>
      </c>
    </row>
    <row r="646" ht="14.45" customHeight="1">
      <c r="B646" s="73">
        <f>B645+1</f>
        <v/>
      </c>
      <c r="C646" s="221">
        <f>IF('Multi Unit Grid'!C643="","",'Multi Unit Grid'!C643)</f>
        <v/>
      </c>
      <c r="D646" s="223" t="n"/>
      <c r="E646" s="222">
        <f>IFERROR(VLOOKUP(C646,'Multi Unit Grid'!C:D,2,FALSE),"")</f>
        <v/>
      </c>
      <c r="F646" s="75">
        <f>IFERROR(VLOOKUP(C646,'Multi Unit Grid'!C:E,3,FALSE),"")</f>
        <v/>
      </c>
      <c r="G646" s="353">
        <f>'Exhibit A'!Z1141*(1-'Product Selections'!$G$13)</f>
        <v/>
      </c>
      <c r="H646" s="237">
        <f>IFERROR(VLOOKUP(C646,'Multi Unit Grid'!C:F,4,FALSE),"")</f>
        <v/>
      </c>
      <c r="I646" s="74">
        <f>IFERROR(VLOOKUP(C646,'Multi Unit Grid'!C:G,5,FALSE),"")</f>
        <v/>
      </c>
      <c r="K646" s="63">
        <f>IF(C646="","",IF($L$11="Management Services","",IF(H646&gt;0,"Yes",IF(L646="Yes","",IF(M646="Yes","","")))))</f>
        <v/>
      </c>
      <c r="L646" s="577" t="n"/>
      <c r="M646" s="577" t="n"/>
      <c r="N646" s="578" t="n"/>
      <c r="O646" s="578" t="n"/>
      <c r="P646" s="63" t="n"/>
      <c r="Q646" s="344" t="n"/>
      <c r="S646" s="579">
        <f>'Exhibit A'!V641</f>
        <v/>
      </c>
      <c r="U646" s="579">
        <f>IF(C647="","",IF(F647=1,"ADP Essential Payroll",IF(N647="Yes","ADP HR Pro",IF(M647="Yes","ADP Complete Payroll and HR Plus",IF(L647="Yes","ADP Enhanced Payroll",IF(K647="Yes","ADP Essential Payroll","ADP Essential Payroll"))))))</f>
        <v/>
      </c>
    </row>
    <row r="647" ht="14.45" customHeight="1">
      <c r="B647" s="249">
        <f>B646+1</f>
        <v/>
      </c>
      <c r="C647" s="250">
        <f>IF('Multi Unit Grid'!C644="","",'Multi Unit Grid'!C644)</f>
        <v/>
      </c>
      <c r="D647" s="251" t="n"/>
      <c r="E647" s="252">
        <f>IFERROR(VLOOKUP(C647,'Multi Unit Grid'!C:D,2,FALSE),"")</f>
        <v/>
      </c>
      <c r="F647" s="253">
        <f>IFERROR(VLOOKUP(C647,'Multi Unit Grid'!C:E,3,FALSE),"")</f>
        <v/>
      </c>
      <c r="G647" s="352">
        <f>'Exhibit A'!Z1142*(1-'Product Selections'!$G$13)</f>
        <v/>
      </c>
      <c r="H647" s="317">
        <f>IFERROR(VLOOKUP(C647,'Multi Unit Grid'!C:F,4,FALSE),"")</f>
        <v/>
      </c>
      <c r="I647" s="255">
        <f>IFERROR(VLOOKUP(C647,'Multi Unit Grid'!C:G,5,FALSE),"")</f>
        <v/>
      </c>
      <c r="K647" s="256">
        <f>IF(C647="","",IF($L$11="Management Services","",IF(H647&gt;0,"Yes",IF(L647="Yes","",IF(M647="Yes","","")))))</f>
        <v/>
      </c>
      <c r="L647" s="580" t="n"/>
      <c r="M647" s="580" t="n"/>
      <c r="N647" s="581" t="n"/>
      <c r="O647" s="581" t="n"/>
      <c r="P647" s="256" t="n"/>
      <c r="Q647" s="345" t="n"/>
      <c r="S647" s="579">
        <f>'Exhibit A'!V642</f>
        <v/>
      </c>
      <c r="U647" s="576">
        <f>IF(C648="","",IF(F648=1,"ADP Essential Payroll",IF(N648="Yes","ADP HR Pro",IF(M648="Yes","ADP Complete Payroll and HR Plus",IF(L648="Yes","ADP Enhanced Payroll",IF(K648="Yes","ADP Essential Payroll","ADP Essential Payroll"))))))</f>
        <v/>
      </c>
    </row>
    <row r="648" ht="14.45" customHeight="1">
      <c r="B648" s="73">
        <f>B647+1</f>
        <v/>
      </c>
      <c r="C648" s="221">
        <f>IF('Multi Unit Grid'!C645="","",'Multi Unit Grid'!C645)</f>
        <v/>
      </c>
      <c r="D648" s="223" t="n"/>
      <c r="E648" s="222">
        <f>IFERROR(VLOOKUP(C648,'Multi Unit Grid'!C:D,2,FALSE),"")</f>
        <v/>
      </c>
      <c r="F648" s="75">
        <f>IFERROR(VLOOKUP(C648,'Multi Unit Grid'!C:E,3,FALSE),"")</f>
        <v/>
      </c>
      <c r="G648" s="353">
        <f>'Exhibit A'!Z1143*(1-'Product Selections'!$G$13)</f>
        <v/>
      </c>
      <c r="H648" s="237">
        <f>IFERROR(VLOOKUP(C648,'Multi Unit Grid'!C:F,4,FALSE),"")</f>
        <v/>
      </c>
      <c r="I648" s="74">
        <f>IFERROR(VLOOKUP(C648,'Multi Unit Grid'!C:G,5,FALSE),"")</f>
        <v/>
      </c>
      <c r="K648" s="63">
        <f>IF(C648="","",IF($L$11="Management Services","",IF(H648&gt;0,"Yes",IF(L648="Yes","",IF(M648="Yes","","")))))</f>
        <v/>
      </c>
      <c r="L648" s="577" t="n"/>
      <c r="M648" s="577" t="n"/>
      <c r="N648" s="578" t="n"/>
      <c r="O648" s="578" t="n"/>
      <c r="P648" s="63" t="n"/>
      <c r="Q648" s="344" t="n"/>
      <c r="S648" s="579">
        <f>'Exhibit A'!V643</f>
        <v/>
      </c>
      <c r="U648" s="579">
        <f>IF(C649="","",IF(F649=1,"ADP Essential Payroll",IF(N649="Yes","ADP HR Pro",IF(M649="Yes","ADP Complete Payroll and HR Plus",IF(L649="Yes","ADP Enhanced Payroll",IF(K649="Yes","ADP Essential Payroll","ADP Essential Payroll"))))))</f>
        <v/>
      </c>
    </row>
    <row r="649" ht="14.45" customHeight="1">
      <c r="B649" s="249">
        <f>B648+1</f>
        <v/>
      </c>
      <c r="C649" s="250">
        <f>IF('Multi Unit Grid'!C646="","",'Multi Unit Grid'!C646)</f>
        <v/>
      </c>
      <c r="D649" s="251" t="n"/>
      <c r="E649" s="252">
        <f>IFERROR(VLOOKUP(C649,'Multi Unit Grid'!C:D,2,FALSE),"")</f>
        <v/>
      </c>
      <c r="F649" s="253">
        <f>IFERROR(VLOOKUP(C649,'Multi Unit Grid'!C:E,3,FALSE),"")</f>
        <v/>
      </c>
      <c r="G649" s="352">
        <f>'Exhibit A'!Z1144*(1-'Product Selections'!$G$13)</f>
        <v/>
      </c>
      <c r="H649" s="317">
        <f>IFERROR(VLOOKUP(C649,'Multi Unit Grid'!C:F,4,FALSE),"")</f>
        <v/>
      </c>
      <c r="I649" s="255">
        <f>IFERROR(VLOOKUP(C649,'Multi Unit Grid'!C:G,5,FALSE),"")</f>
        <v/>
      </c>
      <c r="K649" s="256">
        <f>IF(C649="","",IF($L$11="Management Services","",IF(H649&gt;0,"Yes",IF(L649="Yes","",IF(M649="Yes","","")))))</f>
        <v/>
      </c>
      <c r="L649" s="580" t="n"/>
      <c r="M649" s="580" t="n"/>
      <c r="N649" s="581" t="n"/>
      <c r="O649" s="581" t="n"/>
      <c r="P649" s="256" t="n"/>
      <c r="Q649" s="345" t="n"/>
      <c r="S649" s="579">
        <f>'Exhibit A'!V644</f>
        <v/>
      </c>
      <c r="U649" s="576">
        <f>IF(C650="","",IF(F650=1,"ADP Essential Payroll",IF(N650="Yes","ADP HR Pro",IF(M650="Yes","ADP Complete Payroll and HR Plus",IF(L650="Yes","ADP Enhanced Payroll",IF(K650="Yes","ADP Essential Payroll","ADP Essential Payroll"))))))</f>
        <v/>
      </c>
    </row>
    <row r="650" ht="14.45" customHeight="1">
      <c r="B650" s="73">
        <f>B649+1</f>
        <v/>
      </c>
      <c r="C650" s="221">
        <f>IF('Multi Unit Grid'!C647="","",'Multi Unit Grid'!C647)</f>
        <v/>
      </c>
      <c r="D650" s="223" t="n"/>
      <c r="E650" s="222">
        <f>IFERROR(VLOOKUP(C650,'Multi Unit Grid'!C:D,2,FALSE),"")</f>
        <v/>
      </c>
      <c r="F650" s="75">
        <f>IFERROR(VLOOKUP(C650,'Multi Unit Grid'!C:E,3,FALSE),"")</f>
        <v/>
      </c>
      <c r="G650" s="353">
        <f>'Exhibit A'!Z1145*(1-'Product Selections'!$G$13)</f>
        <v/>
      </c>
      <c r="H650" s="237">
        <f>IFERROR(VLOOKUP(C650,'Multi Unit Grid'!C:F,4,FALSE),"")</f>
        <v/>
      </c>
      <c r="I650" s="74">
        <f>IFERROR(VLOOKUP(C650,'Multi Unit Grid'!C:G,5,FALSE),"")</f>
        <v/>
      </c>
      <c r="K650" s="63">
        <f>IF(C650="","",IF($L$11="Management Services","",IF(H650&gt;0,"Yes",IF(L650="Yes","",IF(M650="Yes","","")))))</f>
        <v/>
      </c>
      <c r="L650" s="577" t="n"/>
      <c r="M650" s="577" t="n"/>
      <c r="N650" s="578" t="n"/>
      <c r="O650" s="578" t="n"/>
      <c r="P650" s="63" t="n"/>
      <c r="Q650" s="344" t="n"/>
      <c r="S650" s="579">
        <f>'Exhibit A'!V645</f>
        <v/>
      </c>
      <c r="U650" s="579">
        <f>IF(C651="","",IF(F651=1,"ADP Essential Payroll",IF(N651="Yes","ADP HR Pro",IF(M651="Yes","ADP Complete Payroll and HR Plus",IF(L651="Yes","ADP Enhanced Payroll",IF(K651="Yes","ADP Essential Payroll","ADP Essential Payroll"))))))</f>
        <v/>
      </c>
    </row>
    <row r="651" ht="14.45" customHeight="1">
      <c r="B651" s="249">
        <f>B650+1</f>
        <v/>
      </c>
      <c r="C651" s="250">
        <f>IF('Multi Unit Grid'!C648="","",'Multi Unit Grid'!C648)</f>
        <v/>
      </c>
      <c r="D651" s="251" t="n"/>
      <c r="E651" s="252">
        <f>IFERROR(VLOOKUP(C651,'Multi Unit Grid'!C:D,2,FALSE),"")</f>
        <v/>
      </c>
      <c r="F651" s="253">
        <f>IFERROR(VLOOKUP(C651,'Multi Unit Grid'!C:E,3,FALSE),"")</f>
        <v/>
      </c>
      <c r="G651" s="352">
        <f>'Exhibit A'!Z1146*(1-'Product Selections'!$G$13)</f>
        <v/>
      </c>
      <c r="H651" s="317">
        <f>IFERROR(VLOOKUP(C651,'Multi Unit Grid'!C:F,4,FALSE),"")</f>
        <v/>
      </c>
      <c r="I651" s="255">
        <f>IFERROR(VLOOKUP(C651,'Multi Unit Grid'!C:G,5,FALSE),"")</f>
        <v/>
      </c>
      <c r="K651" s="256">
        <f>IF(C651="","",IF($L$11="Management Services","",IF(H651&gt;0,"Yes",IF(L651="Yes","",IF(M651="Yes","","")))))</f>
        <v/>
      </c>
      <c r="L651" s="580" t="n"/>
      <c r="M651" s="580" t="n"/>
      <c r="N651" s="581" t="n"/>
      <c r="O651" s="581" t="n"/>
      <c r="P651" s="256" t="n"/>
      <c r="Q651" s="345" t="n"/>
      <c r="S651" s="579">
        <f>'Exhibit A'!V646</f>
        <v/>
      </c>
      <c r="U651" s="576">
        <f>IF(C652="","",IF(F652=1,"ADP Essential Payroll",IF(N652="Yes","ADP HR Pro",IF(M652="Yes","ADP Complete Payroll and HR Plus",IF(L652="Yes","ADP Enhanced Payroll",IF(K652="Yes","ADP Essential Payroll","ADP Essential Payroll"))))))</f>
        <v/>
      </c>
    </row>
    <row r="652" ht="14.45" customHeight="1">
      <c r="B652" s="73">
        <f>B651+1</f>
        <v/>
      </c>
      <c r="C652" s="221">
        <f>IF('Multi Unit Grid'!C649="","",'Multi Unit Grid'!C649)</f>
        <v/>
      </c>
      <c r="D652" s="223" t="n"/>
      <c r="E652" s="222">
        <f>IFERROR(VLOOKUP(C652,'Multi Unit Grid'!C:D,2,FALSE),"")</f>
        <v/>
      </c>
      <c r="F652" s="75">
        <f>IFERROR(VLOOKUP(C652,'Multi Unit Grid'!C:E,3,FALSE),"")</f>
        <v/>
      </c>
      <c r="G652" s="353">
        <f>'Exhibit A'!Z1147*(1-'Product Selections'!$G$13)</f>
        <v/>
      </c>
      <c r="H652" s="237">
        <f>IFERROR(VLOOKUP(C652,'Multi Unit Grid'!C:F,4,FALSE),"")</f>
        <v/>
      </c>
      <c r="I652" s="74">
        <f>IFERROR(VLOOKUP(C652,'Multi Unit Grid'!C:G,5,FALSE),"")</f>
        <v/>
      </c>
      <c r="K652" s="63">
        <f>IF(C652="","",IF($L$11="Management Services","",IF(H652&gt;0,"Yes",IF(L652="Yes","",IF(M652="Yes","","")))))</f>
        <v/>
      </c>
      <c r="L652" s="577" t="n"/>
      <c r="M652" s="577" t="n"/>
      <c r="N652" s="578" t="n"/>
      <c r="O652" s="578" t="n"/>
      <c r="P652" s="63" t="n"/>
      <c r="Q652" s="344" t="n"/>
      <c r="S652" s="579">
        <f>'Exhibit A'!V647</f>
        <v/>
      </c>
      <c r="U652" s="579">
        <f>IF(C653="","",IF(F653=1,"ADP Essential Payroll",IF(N653="Yes","ADP HR Pro",IF(M653="Yes","ADP Complete Payroll and HR Plus",IF(L653="Yes","ADP Enhanced Payroll",IF(K653="Yes","ADP Essential Payroll","ADP Essential Payroll"))))))</f>
        <v/>
      </c>
    </row>
    <row r="653" ht="14.45" customHeight="1">
      <c r="B653" s="249">
        <f>B652+1</f>
        <v/>
      </c>
      <c r="C653" s="250">
        <f>IF('Multi Unit Grid'!C650="","",'Multi Unit Grid'!C650)</f>
        <v/>
      </c>
      <c r="D653" s="251" t="n"/>
      <c r="E653" s="252">
        <f>IFERROR(VLOOKUP(C653,'Multi Unit Grid'!C:D,2,FALSE),"")</f>
        <v/>
      </c>
      <c r="F653" s="253">
        <f>IFERROR(VLOOKUP(C653,'Multi Unit Grid'!C:E,3,FALSE),"")</f>
        <v/>
      </c>
      <c r="G653" s="352">
        <f>'Exhibit A'!Z1148*(1-'Product Selections'!$G$13)</f>
        <v/>
      </c>
      <c r="H653" s="317">
        <f>IFERROR(VLOOKUP(C653,'Multi Unit Grid'!C:F,4,FALSE),"")</f>
        <v/>
      </c>
      <c r="I653" s="255">
        <f>IFERROR(VLOOKUP(C653,'Multi Unit Grid'!C:G,5,FALSE),"")</f>
        <v/>
      </c>
      <c r="K653" s="256">
        <f>IF(C653="","",IF($L$11="Management Services","",IF(H653&gt;0,"Yes",IF(L653="Yes","",IF(M653="Yes","","")))))</f>
        <v/>
      </c>
      <c r="L653" s="580" t="n"/>
      <c r="M653" s="580" t="n"/>
      <c r="N653" s="581" t="n"/>
      <c r="O653" s="581" t="n"/>
      <c r="P653" s="256" t="n"/>
      <c r="Q653" s="345" t="n"/>
      <c r="S653" s="579">
        <f>'Exhibit A'!V648</f>
        <v/>
      </c>
      <c r="U653" s="576">
        <f>IF(C654="","",IF(F654=1,"ADP Essential Payroll",IF(N654="Yes","ADP HR Pro",IF(M654="Yes","ADP Complete Payroll and HR Plus",IF(L654="Yes","ADP Enhanced Payroll",IF(K654="Yes","ADP Essential Payroll","ADP Essential Payroll"))))))</f>
        <v/>
      </c>
    </row>
    <row r="654" ht="14.45" customHeight="1">
      <c r="B654" s="73">
        <f>B653+1</f>
        <v/>
      </c>
      <c r="C654" s="221">
        <f>IF('Multi Unit Grid'!C651="","",'Multi Unit Grid'!C651)</f>
        <v/>
      </c>
      <c r="D654" s="223" t="n"/>
      <c r="E654" s="222">
        <f>IFERROR(VLOOKUP(C654,'Multi Unit Grid'!C:D,2,FALSE),"")</f>
        <v/>
      </c>
      <c r="F654" s="75">
        <f>IFERROR(VLOOKUP(C654,'Multi Unit Grid'!C:E,3,FALSE),"")</f>
        <v/>
      </c>
      <c r="G654" s="353">
        <f>'Exhibit A'!Z1149*(1-'Product Selections'!$G$13)</f>
        <v/>
      </c>
      <c r="H654" s="237">
        <f>IFERROR(VLOOKUP(C654,'Multi Unit Grid'!C:F,4,FALSE),"")</f>
        <v/>
      </c>
      <c r="I654" s="74">
        <f>IFERROR(VLOOKUP(C654,'Multi Unit Grid'!C:G,5,FALSE),"")</f>
        <v/>
      </c>
      <c r="K654" s="63">
        <f>IF(C654="","",IF($L$11="Management Services","",IF(H654&gt;0,"Yes",IF(L654="Yes","",IF(M654="Yes","","")))))</f>
        <v/>
      </c>
      <c r="L654" s="577" t="n"/>
      <c r="M654" s="577" t="n"/>
      <c r="N654" s="578" t="n"/>
      <c r="O654" s="578" t="n"/>
      <c r="P654" s="63" t="n"/>
      <c r="Q654" s="344" t="n"/>
      <c r="S654" s="579">
        <f>'Exhibit A'!V649</f>
        <v/>
      </c>
      <c r="U654" s="579">
        <f>IF(C655="","",IF(F655=1,"ADP Essential Payroll",IF(N655="Yes","ADP HR Pro",IF(M655="Yes","ADP Complete Payroll and HR Plus",IF(L655="Yes","ADP Enhanced Payroll",IF(K655="Yes","ADP Essential Payroll","ADP Essential Payroll"))))))</f>
        <v/>
      </c>
    </row>
    <row r="655" ht="14.45" customHeight="1">
      <c r="B655" s="249">
        <f>B654+1</f>
        <v/>
      </c>
      <c r="C655" s="250">
        <f>IF('Multi Unit Grid'!C652="","",'Multi Unit Grid'!C652)</f>
        <v/>
      </c>
      <c r="D655" s="251" t="n"/>
      <c r="E655" s="252">
        <f>IFERROR(VLOOKUP(C655,'Multi Unit Grid'!C:D,2,FALSE),"")</f>
        <v/>
      </c>
      <c r="F655" s="253">
        <f>IFERROR(VLOOKUP(C655,'Multi Unit Grid'!C:E,3,FALSE),"")</f>
        <v/>
      </c>
      <c r="G655" s="352">
        <f>'Exhibit A'!Z1150*(1-'Product Selections'!$G$13)</f>
        <v/>
      </c>
      <c r="H655" s="317">
        <f>IFERROR(VLOOKUP(C655,'Multi Unit Grid'!C:F,4,FALSE),"")</f>
        <v/>
      </c>
      <c r="I655" s="255">
        <f>IFERROR(VLOOKUP(C655,'Multi Unit Grid'!C:G,5,FALSE),"")</f>
        <v/>
      </c>
      <c r="K655" s="256">
        <f>IF(C655="","",IF($L$11="Management Services","",IF(H655&gt;0,"Yes",IF(L655="Yes","",IF(M655="Yes","","")))))</f>
        <v/>
      </c>
      <c r="L655" s="580" t="n"/>
      <c r="M655" s="580" t="n"/>
      <c r="N655" s="581" t="n"/>
      <c r="O655" s="581" t="n"/>
      <c r="P655" s="256" t="n"/>
      <c r="Q655" s="345" t="n"/>
      <c r="S655" s="579">
        <f>'Exhibit A'!V650</f>
        <v/>
      </c>
      <c r="U655" s="576">
        <f>IF(C656="","",IF(F656=1,"ADP Essential Payroll",IF(N656="Yes","ADP HR Pro",IF(M656="Yes","ADP Complete Payroll and HR Plus",IF(L656="Yes","ADP Enhanced Payroll",IF(K656="Yes","ADP Essential Payroll","ADP Essential Payroll"))))))</f>
        <v/>
      </c>
    </row>
    <row r="656" ht="14.45" customHeight="1">
      <c r="B656" s="73">
        <f>B655+1</f>
        <v/>
      </c>
      <c r="C656" s="221">
        <f>IF('Multi Unit Grid'!C653="","",'Multi Unit Grid'!C653)</f>
        <v/>
      </c>
      <c r="D656" s="223" t="n"/>
      <c r="E656" s="222">
        <f>IFERROR(VLOOKUP(C656,'Multi Unit Grid'!C:D,2,FALSE),"")</f>
        <v/>
      </c>
      <c r="F656" s="75">
        <f>IFERROR(VLOOKUP(C656,'Multi Unit Grid'!C:E,3,FALSE),"")</f>
        <v/>
      </c>
      <c r="G656" s="353">
        <f>'Exhibit A'!Z1151*(1-'Product Selections'!$G$13)</f>
        <v/>
      </c>
      <c r="H656" s="237">
        <f>IFERROR(VLOOKUP(C656,'Multi Unit Grid'!C:F,4,FALSE),"")</f>
        <v/>
      </c>
      <c r="I656" s="74">
        <f>IFERROR(VLOOKUP(C656,'Multi Unit Grid'!C:G,5,FALSE),"")</f>
        <v/>
      </c>
      <c r="K656" s="63">
        <f>IF(C656="","",IF($L$11="Management Services","",IF(H656&gt;0,"Yes",IF(L656="Yes","",IF(M656="Yes","","")))))</f>
        <v/>
      </c>
      <c r="L656" s="577" t="n"/>
      <c r="M656" s="577" t="n"/>
      <c r="N656" s="578" t="n"/>
      <c r="O656" s="578" t="n"/>
      <c r="P656" s="63" t="n"/>
      <c r="Q656" s="344" t="n"/>
      <c r="S656" s="579">
        <f>'Exhibit A'!V651</f>
        <v/>
      </c>
      <c r="U656" s="579">
        <f>IF(C657="","",IF(F657=1,"ADP Essential Payroll",IF(N657="Yes","ADP HR Pro",IF(M657="Yes","ADP Complete Payroll and HR Plus",IF(L657="Yes","ADP Enhanced Payroll",IF(K657="Yes","ADP Essential Payroll","ADP Essential Payroll"))))))</f>
        <v/>
      </c>
    </row>
    <row r="657" ht="14.45" customHeight="1">
      <c r="B657" s="249">
        <f>B656+1</f>
        <v/>
      </c>
      <c r="C657" s="250">
        <f>IF('Multi Unit Grid'!C654="","",'Multi Unit Grid'!C654)</f>
        <v/>
      </c>
      <c r="D657" s="251" t="n"/>
      <c r="E657" s="252">
        <f>IFERROR(VLOOKUP(C657,'Multi Unit Grid'!C:D,2,FALSE),"")</f>
        <v/>
      </c>
      <c r="F657" s="253">
        <f>IFERROR(VLOOKUP(C657,'Multi Unit Grid'!C:E,3,FALSE),"")</f>
        <v/>
      </c>
      <c r="G657" s="352">
        <f>'Exhibit A'!Z1152*(1-'Product Selections'!$G$13)</f>
        <v/>
      </c>
      <c r="H657" s="317">
        <f>IFERROR(VLOOKUP(C657,'Multi Unit Grid'!C:F,4,FALSE),"")</f>
        <v/>
      </c>
      <c r="I657" s="255">
        <f>IFERROR(VLOOKUP(C657,'Multi Unit Grid'!C:G,5,FALSE),"")</f>
        <v/>
      </c>
      <c r="K657" s="256">
        <f>IF(C657="","",IF($L$11="Management Services","",IF(H657&gt;0,"Yes",IF(L657="Yes","",IF(M657="Yes","","")))))</f>
        <v/>
      </c>
      <c r="L657" s="580" t="n"/>
      <c r="M657" s="580" t="n"/>
      <c r="N657" s="581" t="n"/>
      <c r="O657" s="581" t="n"/>
      <c r="P657" s="256" t="n"/>
      <c r="Q657" s="345" t="n"/>
      <c r="S657" s="579">
        <f>'Exhibit A'!V652</f>
        <v/>
      </c>
      <c r="U657" s="576">
        <f>IF(C658="","",IF(F658=1,"ADP Essential Payroll",IF(N658="Yes","ADP HR Pro",IF(M658="Yes","ADP Complete Payroll and HR Plus",IF(L658="Yes","ADP Enhanced Payroll",IF(K658="Yes","ADP Essential Payroll","ADP Essential Payroll"))))))</f>
        <v/>
      </c>
    </row>
    <row r="658" ht="14.45" customHeight="1">
      <c r="B658" s="73">
        <f>B657+1</f>
        <v/>
      </c>
      <c r="C658" s="221">
        <f>IF('Multi Unit Grid'!C655="","",'Multi Unit Grid'!C655)</f>
        <v/>
      </c>
      <c r="D658" s="223" t="n"/>
      <c r="E658" s="222">
        <f>IFERROR(VLOOKUP(C658,'Multi Unit Grid'!C:D,2,FALSE),"")</f>
        <v/>
      </c>
      <c r="F658" s="75">
        <f>IFERROR(VLOOKUP(C658,'Multi Unit Grid'!C:E,3,FALSE),"")</f>
        <v/>
      </c>
      <c r="G658" s="353">
        <f>'Exhibit A'!Z1153*(1-'Product Selections'!$G$13)</f>
        <v/>
      </c>
      <c r="H658" s="237">
        <f>IFERROR(VLOOKUP(C658,'Multi Unit Grid'!C:F,4,FALSE),"")</f>
        <v/>
      </c>
      <c r="I658" s="74">
        <f>IFERROR(VLOOKUP(C658,'Multi Unit Grid'!C:G,5,FALSE),"")</f>
        <v/>
      </c>
      <c r="K658" s="63">
        <f>IF(C658="","",IF($L$11="Management Services","",IF(H658&gt;0,"Yes",IF(L658="Yes","",IF(M658="Yes","","")))))</f>
        <v/>
      </c>
      <c r="L658" s="577" t="n"/>
      <c r="M658" s="577" t="n"/>
      <c r="N658" s="578" t="n"/>
      <c r="O658" s="578" t="n"/>
      <c r="P658" s="63" t="n"/>
      <c r="Q658" s="344" t="n"/>
      <c r="S658" s="579">
        <f>'Exhibit A'!V653</f>
        <v/>
      </c>
      <c r="U658" s="579">
        <f>IF(C659="","",IF(F659=1,"ADP Essential Payroll",IF(N659="Yes","ADP HR Pro",IF(M659="Yes","ADP Complete Payroll and HR Plus",IF(L659="Yes","ADP Enhanced Payroll",IF(K659="Yes","ADP Essential Payroll","ADP Essential Payroll"))))))</f>
        <v/>
      </c>
    </row>
    <row r="659" ht="14.45" customHeight="1">
      <c r="B659" s="249">
        <f>B658+1</f>
        <v/>
      </c>
      <c r="C659" s="250">
        <f>IF('Multi Unit Grid'!C656="","",'Multi Unit Grid'!C656)</f>
        <v/>
      </c>
      <c r="D659" s="251" t="n"/>
      <c r="E659" s="252">
        <f>IFERROR(VLOOKUP(C659,'Multi Unit Grid'!C:D,2,FALSE),"")</f>
        <v/>
      </c>
      <c r="F659" s="253">
        <f>IFERROR(VLOOKUP(C659,'Multi Unit Grid'!C:E,3,FALSE),"")</f>
        <v/>
      </c>
      <c r="G659" s="352">
        <f>'Exhibit A'!Z1154*(1-'Product Selections'!$G$13)</f>
        <v/>
      </c>
      <c r="H659" s="317">
        <f>IFERROR(VLOOKUP(C659,'Multi Unit Grid'!C:F,4,FALSE),"")</f>
        <v/>
      </c>
      <c r="I659" s="255">
        <f>IFERROR(VLOOKUP(C659,'Multi Unit Grid'!C:G,5,FALSE),"")</f>
        <v/>
      </c>
      <c r="K659" s="256">
        <f>IF(C659="","",IF($L$11="Management Services","",IF(H659&gt;0,"Yes",IF(L659="Yes","",IF(M659="Yes","","")))))</f>
        <v/>
      </c>
      <c r="L659" s="580" t="n"/>
      <c r="M659" s="580" t="n"/>
      <c r="N659" s="581" t="n"/>
      <c r="O659" s="581" t="n"/>
      <c r="P659" s="256" t="n"/>
      <c r="Q659" s="345" t="n"/>
      <c r="S659" s="579">
        <f>'Exhibit A'!V654</f>
        <v/>
      </c>
      <c r="U659" s="576">
        <f>IF(C660="","",IF(F660=1,"ADP Essential Payroll",IF(N660="Yes","ADP HR Pro",IF(M660="Yes","ADP Complete Payroll and HR Plus",IF(L660="Yes","ADP Enhanced Payroll",IF(K660="Yes","ADP Essential Payroll","ADP Essential Payroll"))))))</f>
        <v/>
      </c>
    </row>
    <row r="660" ht="14.45" customHeight="1">
      <c r="B660" s="73">
        <f>B659+1</f>
        <v/>
      </c>
      <c r="C660" s="221">
        <f>IF('Multi Unit Grid'!C657="","",'Multi Unit Grid'!C657)</f>
        <v/>
      </c>
      <c r="D660" s="223" t="n"/>
      <c r="E660" s="222">
        <f>IFERROR(VLOOKUP(C660,'Multi Unit Grid'!C:D,2,FALSE),"")</f>
        <v/>
      </c>
      <c r="F660" s="75">
        <f>IFERROR(VLOOKUP(C660,'Multi Unit Grid'!C:E,3,FALSE),"")</f>
        <v/>
      </c>
      <c r="G660" s="353">
        <f>'Exhibit A'!Z1155*(1-'Product Selections'!$G$13)</f>
        <v/>
      </c>
      <c r="H660" s="237">
        <f>IFERROR(VLOOKUP(C660,'Multi Unit Grid'!C:F,4,FALSE),"")</f>
        <v/>
      </c>
      <c r="I660" s="74">
        <f>IFERROR(VLOOKUP(C660,'Multi Unit Grid'!C:G,5,FALSE),"")</f>
        <v/>
      </c>
      <c r="K660" s="63">
        <f>IF(C660="","",IF($L$11="Management Services","",IF(H660&gt;0,"Yes",IF(L660="Yes","",IF(M660="Yes","","")))))</f>
        <v/>
      </c>
      <c r="L660" s="577" t="n"/>
      <c r="M660" s="577" t="n"/>
      <c r="N660" s="578" t="n"/>
      <c r="O660" s="578" t="n"/>
      <c r="P660" s="63" t="n"/>
      <c r="Q660" s="344" t="n"/>
      <c r="S660" s="579">
        <f>'Exhibit A'!V655</f>
        <v/>
      </c>
      <c r="U660" s="579">
        <f>IF(C661="","",IF(F661=1,"ADP Essential Payroll",IF(N661="Yes","ADP HR Pro",IF(M661="Yes","ADP Complete Payroll and HR Plus",IF(L661="Yes","ADP Enhanced Payroll",IF(K661="Yes","ADP Essential Payroll","ADP Essential Payroll"))))))</f>
        <v/>
      </c>
    </row>
    <row r="661" ht="14.45" customHeight="1">
      <c r="B661" s="249">
        <f>B660+1</f>
        <v/>
      </c>
      <c r="C661" s="250">
        <f>IF('Multi Unit Grid'!C658="","",'Multi Unit Grid'!C658)</f>
        <v/>
      </c>
      <c r="D661" s="251" t="n"/>
      <c r="E661" s="252">
        <f>IFERROR(VLOOKUP(C661,'Multi Unit Grid'!C:D,2,FALSE),"")</f>
        <v/>
      </c>
      <c r="F661" s="253">
        <f>IFERROR(VLOOKUP(C661,'Multi Unit Grid'!C:E,3,FALSE),"")</f>
        <v/>
      </c>
      <c r="G661" s="352">
        <f>'Exhibit A'!Z1156*(1-'Product Selections'!$G$13)</f>
        <v/>
      </c>
      <c r="H661" s="317">
        <f>IFERROR(VLOOKUP(C661,'Multi Unit Grid'!C:F,4,FALSE),"")</f>
        <v/>
      </c>
      <c r="I661" s="255">
        <f>IFERROR(VLOOKUP(C661,'Multi Unit Grid'!C:G,5,FALSE),"")</f>
        <v/>
      </c>
      <c r="K661" s="256">
        <f>IF(C661="","",IF($L$11="Management Services","",IF(H661&gt;0,"Yes",IF(L661="Yes","",IF(M661="Yes","","")))))</f>
        <v/>
      </c>
      <c r="L661" s="580" t="n"/>
      <c r="M661" s="580" t="n"/>
      <c r="N661" s="581" t="n"/>
      <c r="O661" s="581" t="n"/>
      <c r="P661" s="256" t="n"/>
      <c r="Q661" s="345" t="n"/>
      <c r="S661" s="579">
        <f>'Exhibit A'!V656</f>
        <v/>
      </c>
      <c r="U661" s="576">
        <f>IF(C662="","",IF(F662=1,"ADP Essential Payroll",IF(N662="Yes","ADP HR Pro",IF(M662="Yes","ADP Complete Payroll and HR Plus",IF(L662="Yes","ADP Enhanced Payroll",IF(K662="Yes","ADP Essential Payroll","ADP Essential Payroll"))))))</f>
        <v/>
      </c>
    </row>
    <row r="662" ht="14.45" customHeight="1">
      <c r="B662" s="73">
        <f>B661+1</f>
        <v/>
      </c>
      <c r="C662" s="221">
        <f>IF('Multi Unit Grid'!C659="","",'Multi Unit Grid'!C659)</f>
        <v/>
      </c>
      <c r="D662" s="223" t="n"/>
      <c r="E662" s="222">
        <f>IFERROR(VLOOKUP(C662,'Multi Unit Grid'!C:D,2,FALSE),"")</f>
        <v/>
      </c>
      <c r="F662" s="75">
        <f>IFERROR(VLOOKUP(C662,'Multi Unit Grid'!C:E,3,FALSE),"")</f>
        <v/>
      </c>
      <c r="G662" s="353">
        <f>'Exhibit A'!Z1157*(1-'Product Selections'!$G$13)</f>
        <v/>
      </c>
      <c r="H662" s="237">
        <f>IFERROR(VLOOKUP(C662,'Multi Unit Grid'!C:F,4,FALSE),"")</f>
        <v/>
      </c>
      <c r="I662" s="74">
        <f>IFERROR(VLOOKUP(C662,'Multi Unit Grid'!C:G,5,FALSE),"")</f>
        <v/>
      </c>
      <c r="K662" s="63">
        <f>IF(C662="","",IF($L$11="Management Services","",IF(H662&gt;0,"Yes",IF(L662="Yes","",IF(M662="Yes","","")))))</f>
        <v/>
      </c>
      <c r="L662" s="577" t="n"/>
      <c r="M662" s="577" t="n"/>
      <c r="N662" s="578" t="n"/>
      <c r="O662" s="578" t="n"/>
      <c r="P662" s="63" t="n"/>
      <c r="Q662" s="344" t="n"/>
      <c r="S662" s="579">
        <f>'Exhibit A'!V657</f>
        <v/>
      </c>
      <c r="U662" s="579">
        <f>IF(C663="","",IF(F663=1,"ADP Essential Payroll",IF(N663="Yes","ADP HR Pro",IF(M663="Yes","ADP Complete Payroll and HR Plus",IF(L663="Yes","ADP Enhanced Payroll",IF(K663="Yes","ADP Essential Payroll","ADP Essential Payroll"))))))</f>
        <v/>
      </c>
    </row>
    <row r="663" ht="14.45" customHeight="1">
      <c r="B663" s="249">
        <f>B662+1</f>
        <v/>
      </c>
      <c r="C663" s="250">
        <f>IF('Multi Unit Grid'!C660="","",'Multi Unit Grid'!C660)</f>
        <v/>
      </c>
      <c r="D663" s="251" t="n"/>
      <c r="E663" s="252">
        <f>IFERROR(VLOOKUP(C663,'Multi Unit Grid'!C:D,2,FALSE),"")</f>
        <v/>
      </c>
      <c r="F663" s="253">
        <f>IFERROR(VLOOKUP(C663,'Multi Unit Grid'!C:E,3,FALSE),"")</f>
        <v/>
      </c>
      <c r="G663" s="352">
        <f>'Exhibit A'!Z1158*(1-'Product Selections'!$G$13)</f>
        <v/>
      </c>
      <c r="H663" s="317">
        <f>IFERROR(VLOOKUP(C663,'Multi Unit Grid'!C:F,4,FALSE),"")</f>
        <v/>
      </c>
      <c r="I663" s="255">
        <f>IFERROR(VLOOKUP(C663,'Multi Unit Grid'!C:G,5,FALSE),"")</f>
        <v/>
      </c>
      <c r="K663" s="256">
        <f>IF(C663="","",IF($L$11="Management Services","",IF(H663&gt;0,"Yes",IF(L663="Yes","",IF(M663="Yes","","")))))</f>
        <v/>
      </c>
      <c r="L663" s="580" t="n"/>
      <c r="M663" s="580" t="n"/>
      <c r="N663" s="581" t="n"/>
      <c r="O663" s="581" t="n"/>
      <c r="P663" s="256" t="n"/>
      <c r="Q663" s="345" t="n"/>
      <c r="S663" s="579">
        <f>'Exhibit A'!V658</f>
        <v/>
      </c>
      <c r="U663" s="576">
        <f>IF(C664="","",IF(F664=1,"ADP Essential Payroll",IF(N664="Yes","ADP HR Pro",IF(M664="Yes","ADP Complete Payroll and HR Plus",IF(L664="Yes","ADP Enhanced Payroll",IF(K664="Yes","ADP Essential Payroll","ADP Essential Payroll"))))))</f>
        <v/>
      </c>
    </row>
    <row r="664" ht="14.45" customHeight="1">
      <c r="B664" s="73">
        <f>B663+1</f>
        <v/>
      </c>
      <c r="C664" s="221">
        <f>IF('Multi Unit Grid'!C661="","",'Multi Unit Grid'!C661)</f>
        <v/>
      </c>
      <c r="D664" s="223" t="n"/>
      <c r="E664" s="222">
        <f>IFERROR(VLOOKUP(C664,'Multi Unit Grid'!C:D,2,FALSE),"")</f>
        <v/>
      </c>
      <c r="F664" s="75">
        <f>IFERROR(VLOOKUP(C664,'Multi Unit Grid'!C:E,3,FALSE),"")</f>
        <v/>
      </c>
      <c r="G664" s="353">
        <f>'Exhibit A'!Z1159*(1-'Product Selections'!$G$13)</f>
        <v/>
      </c>
      <c r="H664" s="237">
        <f>IFERROR(VLOOKUP(C664,'Multi Unit Grid'!C:F,4,FALSE),"")</f>
        <v/>
      </c>
      <c r="I664" s="74">
        <f>IFERROR(VLOOKUP(C664,'Multi Unit Grid'!C:G,5,FALSE),"")</f>
        <v/>
      </c>
      <c r="K664" s="63">
        <f>IF(C664="","",IF($L$11="Management Services","",IF(H664&gt;0,"Yes",IF(L664="Yes","",IF(M664="Yes","","")))))</f>
        <v/>
      </c>
      <c r="L664" s="577" t="n"/>
      <c r="M664" s="577" t="n"/>
      <c r="N664" s="578" t="n"/>
      <c r="O664" s="578" t="n"/>
      <c r="P664" s="63" t="n"/>
      <c r="Q664" s="344" t="n"/>
      <c r="S664" s="579">
        <f>'Exhibit A'!V659</f>
        <v/>
      </c>
      <c r="U664" s="579">
        <f>IF(C665="","",IF(F665=1,"ADP Essential Payroll",IF(N665="Yes","ADP HR Pro",IF(M665="Yes","ADP Complete Payroll and HR Plus",IF(L665="Yes","ADP Enhanced Payroll",IF(K665="Yes","ADP Essential Payroll","ADP Essential Payroll"))))))</f>
        <v/>
      </c>
    </row>
    <row r="665" ht="14.45" customHeight="1">
      <c r="B665" s="249">
        <f>B664+1</f>
        <v/>
      </c>
      <c r="C665" s="250">
        <f>IF('Multi Unit Grid'!C662="","",'Multi Unit Grid'!C662)</f>
        <v/>
      </c>
      <c r="D665" s="251" t="n"/>
      <c r="E665" s="252">
        <f>IFERROR(VLOOKUP(C665,'Multi Unit Grid'!C:D,2,FALSE),"")</f>
        <v/>
      </c>
      <c r="F665" s="253">
        <f>IFERROR(VLOOKUP(C665,'Multi Unit Grid'!C:E,3,FALSE),"")</f>
        <v/>
      </c>
      <c r="G665" s="352">
        <f>'Exhibit A'!Z1160*(1-'Product Selections'!$G$13)</f>
        <v/>
      </c>
      <c r="H665" s="317">
        <f>IFERROR(VLOOKUP(C665,'Multi Unit Grid'!C:F,4,FALSE),"")</f>
        <v/>
      </c>
      <c r="I665" s="255">
        <f>IFERROR(VLOOKUP(C665,'Multi Unit Grid'!C:G,5,FALSE),"")</f>
        <v/>
      </c>
      <c r="K665" s="256">
        <f>IF(C665="","",IF($L$11="Management Services","",IF(H665&gt;0,"Yes",IF(L665="Yes","",IF(M665="Yes","","")))))</f>
        <v/>
      </c>
      <c r="L665" s="580" t="n"/>
      <c r="M665" s="580" t="n"/>
      <c r="N665" s="581" t="n"/>
      <c r="O665" s="581" t="n"/>
      <c r="P665" s="256" t="n"/>
      <c r="Q665" s="345" t="n"/>
      <c r="S665" s="579">
        <f>'Exhibit A'!V660</f>
        <v/>
      </c>
      <c r="U665" s="576">
        <f>IF(C666="","",IF(F666=1,"ADP Essential Payroll",IF(N666="Yes","ADP HR Pro",IF(M666="Yes","ADP Complete Payroll and HR Plus",IF(L666="Yes","ADP Enhanced Payroll",IF(K666="Yes","ADP Essential Payroll","ADP Essential Payroll"))))))</f>
        <v/>
      </c>
    </row>
    <row r="666" ht="14.45" customHeight="1">
      <c r="B666" s="73">
        <f>B665+1</f>
        <v/>
      </c>
      <c r="C666" s="221">
        <f>IF('Multi Unit Grid'!C663="","",'Multi Unit Grid'!C663)</f>
        <v/>
      </c>
      <c r="D666" s="223" t="n"/>
      <c r="E666" s="222">
        <f>IFERROR(VLOOKUP(C666,'Multi Unit Grid'!C:D,2,FALSE),"")</f>
        <v/>
      </c>
      <c r="F666" s="75">
        <f>IFERROR(VLOOKUP(C666,'Multi Unit Grid'!C:E,3,FALSE),"")</f>
        <v/>
      </c>
      <c r="G666" s="353">
        <f>'Exhibit A'!Z1161*(1-'Product Selections'!$G$13)</f>
        <v/>
      </c>
      <c r="H666" s="237">
        <f>IFERROR(VLOOKUP(C666,'Multi Unit Grid'!C:F,4,FALSE),"")</f>
        <v/>
      </c>
      <c r="I666" s="74">
        <f>IFERROR(VLOOKUP(C666,'Multi Unit Grid'!C:G,5,FALSE),"")</f>
        <v/>
      </c>
      <c r="K666" s="63">
        <f>IF(C666="","",IF($L$11="Management Services","",IF(H666&gt;0,"Yes",IF(L666="Yes","",IF(M666="Yes","","")))))</f>
        <v/>
      </c>
      <c r="L666" s="577" t="n"/>
      <c r="M666" s="577" t="n"/>
      <c r="N666" s="578" t="n"/>
      <c r="O666" s="578" t="n"/>
      <c r="P666" s="63" t="n"/>
      <c r="Q666" s="344" t="n"/>
      <c r="S666" s="579">
        <f>'Exhibit A'!V661</f>
        <v/>
      </c>
      <c r="U666" s="579">
        <f>IF(C667="","",IF(F667=1,"ADP Essential Payroll",IF(N667="Yes","ADP HR Pro",IF(M667="Yes","ADP Complete Payroll and HR Plus",IF(L667="Yes","ADP Enhanced Payroll",IF(K667="Yes","ADP Essential Payroll","ADP Essential Payroll"))))))</f>
        <v/>
      </c>
    </row>
    <row r="667" ht="14.45" customHeight="1">
      <c r="B667" s="249">
        <f>B666+1</f>
        <v/>
      </c>
      <c r="C667" s="250">
        <f>IF('Multi Unit Grid'!C664="","",'Multi Unit Grid'!C664)</f>
        <v/>
      </c>
      <c r="D667" s="251" t="n"/>
      <c r="E667" s="252">
        <f>IFERROR(VLOOKUP(C667,'Multi Unit Grid'!C:D,2,FALSE),"")</f>
        <v/>
      </c>
      <c r="F667" s="253">
        <f>IFERROR(VLOOKUP(C667,'Multi Unit Grid'!C:E,3,FALSE),"")</f>
        <v/>
      </c>
      <c r="G667" s="352">
        <f>'Exhibit A'!Z1162*(1-'Product Selections'!$G$13)</f>
        <v/>
      </c>
      <c r="H667" s="317">
        <f>IFERROR(VLOOKUP(C667,'Multi Unit Grid'!C:F,4,FALSE),"")</f>
        <v/>
      </c>
      <c r="I667" s="255">
        <f>IFERROR(VLOOKUP(C667,'Multi Unit Grid'!C:G,5,FALSE),"")</f>
        <v/>
      </c>
      <c r="K667" s="256">
        <f>IF(C667="","",IF($L$11="Management Services","",IF(H667&gt;0,"Yes",IF(L667="Yes","",IF(M667="Yes","","")))))</f>
        <v/>
      </c>
      <c r="L667" s="580" t="n"/>
      <c r="M667" s="580" t="n"/>
      <c r="N667" s="581" t="n"/>
      <c r="O667" s="581" t="n"/>
      <c r="P667" s="256" t="n"/>
      <c r="Q667" s="345" t="n"/>
      <c r="S667" s="579">
        <f>'Exhibit A'!V662</f>
        <v/>
      </c>
      <c r="U667" s="576">
        <f>IF(C668="","",IF(F668=1,"ADP Essential Payroll",IF(N668="Yes","ADP HR Pro",IF(M668="Yes","ADP Complete Payroll and HR Plus",IF(L668="Yes","ADP Enhanced Payroll",IF(K668="Yes","ADP Essential Payroll","ADP Essential Payroll"))))))</f>
        <v/>
      </c>
    </row>
    <row r="668" ht="14.45" customHeight="1">
      <c r="B668" s="73">
        <f>B667+1</f>
        <v/>
      </c>
      <c r="C668" s="221">
        <f>IF('Multi Unit Grid'!C665="","",'Multi Unit Grid'!C665)</f>
        <v/>
      </c>
      <c r="D668" s="223" t="n"/>
      <c r="E668" s="222">
        <f>IFERROR(VLOOKUP(C668,'Multi Unit Grid'!C:D,2,FALSE),"")</f>
        <v/>
      </c>
      <c r="F668" s="75">
        <f>IFERROR(VLOOKUP(C668,'Multi Unit Grid'!C:E,3,FALSE),"")</f>
        <v/>
      </c>
      <c r="G668" s="353">
        <f>'Exhibit A'!Z1163*(1-'Product Selections'!$G$13)</f>
        <v/>
      </c>
      <c r="H668" s="237">
        <f>IFERROR(VLOOKUP(C668,'Multi Unit Grid'!C:F,4,FALSE),"")</f>
        <v/>
      </c>
      <c r="I668" s="74">
        <f>IFERROR(VLOOKUP(C668,'Multi Unit Grid'!C:G,5,FALSE),"")</f>
        <v/>
      </c>
      <c r="K668" s="63">
        <f>IF(C668="","",IF($L$11="Management Services","",IF(H668&gt;0,"Yes",IF(L668="Yes","",IF(M668="Yes","","")))))</f>
        <v/>
      </c>
      <c r="L668" s="577" t="n"/>
      <c r="M668" s="577" t="n"/>
      <c r="N668" s="578" t="n"/>
      <c r="O668" s="578" t="n"/>
      <c r="P668" s="63" t="n"/>
      <c r="Q668" s="344" t="n"/>
      <c r="S668" s="579">
        <f>'Exhibit A'!V663</f>
        <v/>
      </c>
      <c r="U668" s="579">
        <f>IF(C669="","",IF(F669=1,"ADP Essential Payroll",IF(N669="Yes","ADP HR Pro",IF(M669="Yes","ADP Complete Payroll and HR Plus",IF(L669="Yes","ADP Enhanced Payroll",IF(K669="Yes","ADP Essential Payroll","ADP Essential Payroll"))))))</f>
        <v/>
      </c>
    </row>
    <row r="669" ht="14.45" customHeight="1">
      <c r="B669" s="249">
        <f>B668+1</f>
        <v/>
      </c>
      <c r="C669" s="250">
        <f>IF('Multi Unit Grid'!C666="","",'Multi Unit Grid'!C666)</f>
        <v/>
      </c>
      <c r="D669" s="251" t="n"/>
      <c r="E669" s="252">
        <f>IFERROR(VLOOKUP(C669,'Multi Unit Grid'!C:D,2,FALSE),"")</f>
        <v/>
      </c>
      <c r="F669" s="253">
        <f>IFERROR(VLOOKUP(C669,'Multi Unit Grid'!C:E,3,FALSE),"")</f>
        <v/>
      </c>
      <c r="G669" s="352">
        <f>'Exhibit A'!Z1164*(1-'Product Selections'!$G$13)</f>
        <v/>
      </c>
      <c r="H669" s="317">
        <f>IFERROR(VLOOKUP(C669,'Multi Unit Grid'!C:F,4,FALSE),"")</f>
        <v/>
      </c>
      <c r="I669" s="255">
        <f>IFERROR(VLOOKUP(C669,'Multi Unit Grid'!C:G,5,FALSE),"")</f>
        <v/>
      </c>
      <c r="K669" s="256">
        <f>IF(C669="","",IF($L$11="Management Services","",IF(H669&gt;0,"Yes",IF(L669="Yes","",IF(M669="Yes","","")))))</f>
        <v/>
      </c>
      <c r="L669" s="580" t="n"/>
      <c r="M669" s="580" t="n"/>
      <c r="N669" s="581" t="n"/>
      <c r="O669" s="581" t="n"/>
      <c r="P669" s="256" t="n"/>
      <c r="Q669" s="345" t="n"/>
      <c r="S669" s="579">
        <f>'Exhibit A'!V664</f>
        <v/>
      </c>
      <c r="U669" s="576">
        <f>IF(C670="","",IF(F670=1,"ADP Essential Payroll",IF(N670="Yes","ADP HR Pro",IF(M670="Yes","ADP Complete Payroll and HR Plus",IF(L670="Yes","ADP Enhanced Payroll",IF(K670="Yes","ADP Essential Payroll","ADP Essential Payroll"))))))</f>
        <v/>
      </c>
    </row>
    <row r="670" ht="14.45" customHeight="1">
      <c r="B670" s="73">
        <f>B669+1</f>
        <v/>
      </c>
      <c r="C670" s="221">
        <f>IF('Multi Unit Grid'!C667="","",'Multi Unit Grid'!C667)</f>
        <v/>
      </c>
      <c r="D670" s="223" t="n"/>
      <c r="E670" s="222">
        <f>IFERROR(VLOOKUP(C670,'Multi Unit Grid'!C:D,2,FALSE),"")</f>
        <v/>
      </c>
      <c r="F670" s="75">
        <f>IFERROR(VLOOKUP(C670,'Multi Unit Grid'!C:E,3,FALSE),"")</f>
        <v/>
      </c>
      <c r="G670" s="353">
        <f>'Exhibit A'!Z1165*(1-'Product Selections'!$G$13)</f>
        <v/>
      </c>
      <c r="H670" s="237">
        <f>IFERROR(VLOOKUP(C670,'Multi Unit Grid'!C:F,4,FALSE),"")</f>
        <v/>
      </c>
      <c r="I670" s="74">
        <f>IFERROR(VLOOKUP(C670,'Multi Unit Grid'!C:G,5,FALSE),"")</f>
        <v/>
      </c>
      <c r="K670" s="63">
        <f>IF(C670="","",IF($L$11="Management Services","",IF(H670&gt;0,"Yes",IF(L670="Yes","",IF(M670="Yes","","")))))</f>
        <v/>
      </c>
      <c r="L670" s="577" t="n"/>
      <c r="M670" s="577" t="n"/>
      <c r="N670" s="578" t="n"/>
      <c r="O670" s="578" t="n"/>
      <c r="P670" s="63" t="n"/>
      <c r="Q670" s="344" t="n"/>
      <c r="S670" s="579">
        <f>'Exhibit A'!V665</f>
        <v/>
      </c>
      <c r="U670" s="579">
        <f>IF(C671="","",IF(F671=1,"ADP Essential Payroll",IF(N671="Yes","ADP HR Pro",IF(M671="Yes","ADP Complete Payroll and HR Plus",IF(L671="Yes","ADP Enhanced Payroll",IF(K671="Yes","ADP Essential Payroll","ADP Essential Payroll"))))))</f>
        <v/>
      </c>
    </row>
    <row r="671" ht="14.45" customHeight="1">
      <c r="B671" s="249">
        <f>B670+1</f>
        <v/>
      </c>
      <c r="C671" s="250">
        <f>IF('Multi Unit Grid'!C668="","",'Multi Unit Grid'!C668)</f>
        <v/>
      </c>
      <c r="D671" s="251" t="n"/>
      <c r="E671" s="252">
        <f>IFERROR(VLOOKUP(C671,'Multi Unit Grid'!C:D,2,FALSE),"")</f>
        <v/>
      </c>
      <c r="F671" s="253">
        <f>IFERROR(VLOOKUP(C671,'Multi Unit Grid'!C:E,3,FALSE),"")</f>
        <v/>
      </c>
      <c r="G671" s="352">
        <f>'Exhibit A'!Z1166*(1-'Product Selections'!$G$13)</f>
        <v/>
      </c>
      <c r="H671" s="317">
        <f>IFERROR(VLOOKUP(C671,'Multi Unit Grid'!C:F,4,FALSE),"")</f>
        <v/>
      </c>
      <c r="I671" s="255">
        <f>IFERROR(VLOOKUP(C671,'Multi Unit Grid'!C:G,5,FALSE),"")</f>
        <v/>
      </c>
      <c r="K671" s="256">
        <f>IF(C671="","",IF($L$11="Management Services","",IF(H671&gt;0,"Yes",IF(L671="Yes","",IF(M671="Yes","","")))))</f>
        <v/>
      </c>
      <c r="L671" s="580" t="n"/>
      <c r="M671" s="580" t="n"/>
      <c r="N671" s="581" t="n"/>
      <c r="O671" s="581" t="n"/>
      <c r="P671" s="256" t="n"/>
      <c r="Q671" s="345" t="n"/>
      <c r="S671" s="579">
        <f>'Exhibit A'!V666</f>
        <v/>
      </c>
      <c r="U671" s="576">
        <f>IF(C672="","",IF(F672=1,"ADP Essential Payroll",IF(N672="Yes","ADP HR Pro",IF(M672="Yes","ADP Complete Payroll and HR Plus",IF(L672="Yes","ADP Enhanced Payroll",IF(K672="Yes","ADP Essential Payroll","ADP Essential Payroll"))))))</f>
        <v/>
      </c>
    </row>
    <row r="672" ht="14.45" customHeight="1">
      <c r="B672" s="73">
        <f>B671+1</f>
        <v/>
      </c>
      <c r="C672" s="221">
        <f>IF('Multi Unit Grid'!C669="","",'Multi Unit Grid'!C669)</f>
        <v/>
      </c>
      <c r="D672" s="223" t="n"/>
      <c r="E672" s="222">
        <f>IFERROR(VLOOKUP(C672,'Multi Unit Grid'!C:D,2,FALSE),"")</f>
        <v/>
      </c>
      <c r="F672" s="75">
        <f>IFERROR(VLOOKUP(C672,'Multi Unit Grid'!C:E,3,FALSE),"")</f>
        <v/>
      </c>
      <c r="G672" s="353">
        <f>'Exhibit A'!Z1167*(1-'Product Selections'!$G$13)</f>
        <v/>
      </c>
      <c r="H672" s="237">
        <f>IFERROR(VLOOKUP(C672,'Multi Unit Grid'!C:F,4,FALSE),"")</f>
        <v/>
      </c>
      <c r="I672" s="74">
        <f>IFERROR(VLOOKUP(C672,'Multi Unit Grid'!C:G,5,FALSE),"")</f>
        <v/>
      </c>
      <c r="K672" s="63">
        <f>IF(C672="","",IF($L$11="Management Services","",IF(H672&gt;0,"Yes",IF(L672="Yes","",IF(M672="Yes","","")))))</f>
        <v/>
      </c>
      <c r="L672" s="577" t="n"/>
      <c r="M672" s="577" t="n"/>
      <c r="N672" s="578" t="n"/>
      <c r="O672" s="578" t="n"/>
      <c r="P672" s="63" t="n"/>
      <c r="Q672" s="344" t="n"/>
      <c r="S672" s="579">
        <f>'Exhibit A'!V667</f>
        <v/>
      </c>
      <c r="U672" s="579">
        <f>IF(C673="","",IF(F673=1,"ADP Essential Payroll",IF(N673="Yes","ADP HR Pro",IF(M673="Yes","ADP Complete Payroll and HR Plus",IF(L673="Yes","ADP Enhanced Payroll",IF(K673="Yes","ADP Essential Payroll","ADP Essential Payroll"))))))</f>
        <v/>
      </c>
    </row>
    <row r="673" ht="14.45" customHeight="1">
      <c r="B673" s="249">
        <f>B672+1</f>
        <v/>
      </c>
      <c r="C673" s="250">
        <f>IF('Multi Unit Grid'!C670="","",'Multi Unit Grid'!C670)</f>
        <v/>
      </c>
      <c r="D673" s="251" t="n"/>
      <c r="E673" s="252">
        <f>IFERROR(VLOOKUP(C673,'Multi Unit Grid'!C:D,2,FALSE),"")</f>
        <v/>
      </c>
      <c r="F673" s="253">
        <f>IFERROR(VLOOKUP(C673,'Multi Unit Grid'!C:E,3,FALSE),"")</f>
        <v/>
      </c>
      <c r="G673" s="352">
        <f>'Exhibit A'!Z1168*(1-'Product Selections'!$G$13)</f>
        <v/>
      </c>
      <c r="H673" s="317">
        <f>IFERROR(VLOOKUP(C673,'Multi Unit Grid'!C:F,4,FALSE),"")</f>
        <v/>
      </c>
      <c r="I673" s="255">
        <f>IFERROR(VLOOKUP(C673,'Multi Unit Grid'!C:G,5,FALSE),"")</f>
        <v/>
      </c>
      <c r="K673" s="256">
        <f>IF(C673="","",IF($L$11="Management Services","",IF(H673&gt;0,"Yes",IF(L673="Yes","",IF(M673="Yes","","")))))</f>
        <v/>
      </c>
      <c r="L673" s="580" t="n"/>
      <c r="M673" s="580" t="n"/>
      <c r="N673" s="581" t="n"/>
      <c r="O673" s="581" t="n"/>
      <c r="P673" s="256" t="n"/>
      <c r="Q673" s="345" t="n"/>
      <c r="S673" s="579">
        <f>'Exhibit A'!V668</f>
        <v/>
      </c>
      <c r="U673" s="576">
        <f>IF(C674="","",IF(F674=1,"ADP Essential Payroll",IF(N674="Yes","ADP HR Pro",IF(M674="Yes","ADP Complete Payroll and HR Plus",IF(L674="Yes","ADP Enhanced Payroll",IF(K674="Yes","ADP Essential Payroll","ADP Essential Payroll"))))))</f>
        <v/>
      </c>
    </row>
    <row r="674" ht="14.45" customHeight="1">
      <c r="B674" s="73">
        <f>B673+1</f>
        <v/>
      </c>
      <c r="C674" s="221">
        <f>IF('Multi Unit Grid'!C671="","",'Multi Unit Grid'!C671)</f>
        <v/>
      </c>
      <c r="D674" s="223" t="n"/>
      <c r="E674" s="222">
        <f>IFERROR(VLOOKUP(C674,'Multi Unit Grid'!C:D,2,FALSE),"")</f>
        <v/>
      </c>
      <c r="F674" s="75">
        <f>IFERROR(VLOOKUP(C674,'Multi Unit Grid'!C:E,3,FALSE),"")</f>
        <v/>
      </c>
      <c r="G674" s="353">
        <f>'Exhibit A'!Z1169*(1-'Product Selections'!$G$13)</f>
        <v/>
      </c>
      <c r="H674" s="237">
        <f>IFERROR(VLOOKUP(C674,'Multi Unit Grid'!C:F,4,FALSE),"")</f>
        <v/>
      </c>
      <c r="I674" s="74">
        <f>IFERROR(VLOOKUP(C674,'Multi Unit Grid'!C:G,5,FALSE),"")</f>
        <v/>
      </c>
      <c r="K674" s="63">
        <f>IF(C674="","",IF($L$11="Management Services","",IF(H674&gt;0,"Yes",IF(L674="Yes","",IF(M674="Yes","","")))))</f>
        <v/>
      </c>
      <c r="L674" s="577" t="n"/>
      <c r="M674" s="577" t="n"/>
      <c r="N674" s="578" t="n"/>
      <c r="O674" s="578" t="n"/>
      <c r="P674" s="63" t="n"/>
      <c r="Q674" s="344" t="n"/>
      <c r="S674" s="579">
        <f>'Exhibit A'!V669</f>
        <v/>
      </c>
      <c r="U674" s="579">
        <f>IF(C675="","",IF(F675=1,"ADP Essential Payroll",IF(N675="Yes","ADP HR Pro",IF(M675="Yes","ADP Complete Payroll and HR Plus",IF(L675="Yes","ADP Enhanced Payroll",IF(K675="Yes","ADP Essential Payroll","ADP Essential Payroll"))))))</f>
        <v/>
      </c>
    </row>
    <row r="675" ht="14.45" customHeight="1">
      <c r="B675" s="249">
        <f>B674+1</f>
        <v/>
      </c>
      <c r="C675" s="250">
        <f>IF('Multi Unit Grid'!C672="","",'Multi Unit Grid'!C672)</f>
        <v/>
      </c>
      <c r="D675" s="251" t="n"/>
      <c r="E675" s="252">
        <f>IFERROR(VLOOKUP(C675,'Multi Unit Grid'!C:D,2,FALSE),"")</f>
        <v/>
      </c>
      <c r="F675" s="253">
        <f>IFERROR(VLOOKUP(C675,'Multi Unit Grid'!C:E,3,FALSE),"")</f>
        <v/>
      </c>
      <c r="G675" s="352">
        <f>'Exhibit A'!Z1170*(1-'Product Selections'!$G$13)</f>
        <v/>
      </c>
      <c r="H675" s="317">
        <f>IFERROR(VLOOKUP(C675,'Multi Unit Grid'!C:F,4,FALSE),"")</f>
        <v/>
      </c>
      <c r="I675" s="255">
        <f>IFERROR(VLOOKUP(C675,'Multi Unit Grid'!C:G,5,FALSE),"")</f>
        <v/>
      </c>
      <c r="K675" s="256">
        <f>IF(C675="","",IF($L$11="Management Services","",IF(H675&gt;0,"Yes",IF(L675="Yes","",IF(M675="Yes","","")))))</f>
        <v/>
      </c>
      <c r="L675" s="580" t="n"/>
      <c r="M675" s="580" t="n"/>
      <c r="N675" s="581" t="n"/>
      <c r="O675" s="581" t="n"/>
      <c r="P675" s="256" t="n"/>
      <c r="Q675" s="345" t="n"/>
      <c r="S675" s="579">
        <f>'Exhibit A'!V670</f>
        <v/>
      </c>
      <c r="U675" s="576">
        <f>IF(C676="","",IF(F676=1,"ADP Essential Payroll",IF(N676="Yes","ADP HR Pro",IF(M676="Yes","ADP Complete Payroll and HR Plus",IF(L676="Yes","ADP Enhanced Payroll",IF(K676="Yes","ADP Essential Payroll","ADP Essential Payroll"))))))</f>
        <v/>
      </c>
    </row>
    <row r="676" ht="14.45" customHeight="1">
      <c r="B676" s="73">
        <f>B675+1</f>
        <v/>
      </c>
      <c r="C676" s="221">
        <f>IF('Multi Unit Grid'!C673="","",'Multi Unit Grid'!C673)</f>
        <v/>
      </c>
      <c r="D676" s="223" t="n"/>
      <c r="E676" s="222">
        <f>IFERROR(VLOOKUP(C676,'Multi Unit Grid'!C:D,2,FALSE),"")</f>
        <v/>
      </c>
      <c r="F676" s="75">
        <f>IFERROR(VLOOKUP(C676,'Multi Unit Grid'!C:E,3,FALSE),"")</f>
        <v/>
      </c>
      <c r="G676" s="353">
        <f>'Exhibit A'!Z1171*(1-'Product Selections'!$G$13)</f>
        <v/>
      </c>
      <c r="H676" s="237">
        <f>IFERROR(VLOOKUP(C676,'Multi Unit Grid'!C:F,4,FALSE),"")</f>
        <v/>
      </c>
      <c r="I676" s="74">
        <f>IFERROR(VLOOKUP(C676,'Multi Unit Grid'!C:G,5,FALSE),"")</f>
        <v/>
      </c>
      <c r="K676" s="63">
        <f>IF(C676="","",IF($L$11="Management Services","",IF(H676&gt;0,"Yes",IF(L676="Yes","",IF(M676="Yes","","")))))</f>
        <v/>
      </c>
      <c r="L676" s="577" t="n"/>
      <c r="M676" s="577" t="n"/>
      <c r="N676" s="578" t="n"/>
      <c r="O676" s="578" t="n"/>
      <c r="P676" s="63" t="n"/>
      <c r="Q676" s="344" t="n"/>
      <c r="S676" s="579">
        <f>'Exhibit A'!V671</f>
        <v/>
      </c>
      <c r="U676" s="579">
        <f>IF(C677="","",IF(F677=1,"ADP Essential Payroll",IF(N677="Yes","ADP HR Pro",IF(M677="Yes","ADP Complete Payroll and HR Plus",IF(L677="Yes","ADP Enhanced Payroll",IF(K677="Yes","ADP Essential Payroll","ADP Essential Payroll"))))))</f>
        <v/>
      </c>
    </row>
    <row r="677" ht="14.45" customHeight="1">
      <c r="B677" s="249">
        <f>B676+1</f>
        <v/>
      </c>
      <c r="C677" s="250">
        <f>IF('Multi Unit Grid'!C674="","",'Multi Unit Grid'!C674)</f>
        <v/>
      </c>
      <c r="D677" s="251" t="n"/>
      <c r="E677" s="252">
        <f>IFERROR(VLOOKUP(C677,'Multi Unit Grid'!C:D,2,FALSE),"")</f>
        <v/>
      </c>
      <c r="F677" s="253">
        <f>IFERROR(VLOOKUP(C677,'Multi Unit Grid'!C:E,3,FALSE),"")</f>
        <v/>
      </c>
      <c r="G677" s="352">
        <f>'Exhibit A'!Z1172*(1-'Product Selections'!$G$13)</f>
        <v/>
      </c>
      <c r="H677" s="317">
        <f>IFERROR(VLOOKUP(C677,'Multi Unit Grid'!C:F,4,FALSE),"")</f>
        <v/>
      </c>
      <c r="I677" s="255">
        <f>IFERROR(VLOOKUP(C677,'Multi Unit Grid'!C:G,5,FALSE),"")</f>
        <v/>
      </c>
      <c r="K677" s="256">
        <f>IF(C677="","",IF($L$11="Management Services","",IF(H677&gt;0,"Yes",IF(L677="Yes","",IF(M677="Yes","","")))))</f>
        <v/>
      </c>
      <c r="L677" s="580" t="n"/>
      <c r="M677" s="580" t="n"/>
      <c r="N677" s="581" t="n"/>
      <c r="O677" s="581" t="n"/>
      <c r="P677" s="256" t="n"/>
      <c r="Q677" s="345" t="n"/>
      <c r="S677" s="579">
        <f>'Exhibit A'!V672</f>
        <v/>
      </c>
      <c r="U677" s="576">
        <f>IF(C678="","",IF(F678=1,"ADP Essential Payroll",IF(N678="Yes","ADP HR Pro",IF(M678="Yes","ADP Complete Payroll and HR Plus",IF(L678="Yes","ADP Enhanced Payroll",IF(K678="Yes","ADP Essential Payroll","ADP Essential Payroll"))))))</f>
        <v/>
      </c>
    </row>
    <row r="678" ht="14.45" customHeight="1">
      <c r="B678" s="73">
        <f>B677+1</f>
        <v/>
      </c>
      <c r="C678" s="221">
        <f>IF('Multi Unit Grid'!C675="","",'Multi Unit Grid'!C675)</f>
        <v/>
      </c>
      <c r="D678" s="223" t="n"/>
      <c r="E678" s="222">
        <f>IFERROR(VLOOKUP(C678,'Multi Unit Grid'!C:D,2,FALSE),"")</f>
        <v/>
      </c>
      <c r="F678" s="75">
        <f>IFERROR(VLOOKUP(C678,'Multi Unit Grid'!C:E,3,FALSE),"")</f>
        <v/>
      </c>
      <c r="G678" s="353">
        <f>'Exhibit A'!Z1173*(1-'Product Selections'!$G$13)</f>
        <v/>
      </c>
      <c r="H678" s="237">
        <f>IFERROR(VLOOKUP(C678,'Multi Unit Grid'!C:F,4,FALSE),"")</f>
        <v/>
      </c>
      <c r="I678" s="74">
        <f>IFERROR(VLOOKUP(C678,'Multi Unit Grid'!C:G,5,FALSE),"")</f>
        <v/>
      </c>
      <c r="K678" s="63">
        <f>IF(C678="","",IF($L$11="Management Services","",IF(H678&gt;0,"Yes",IF(L678="Yes","",IF(M678="Yes","","")))))</f>
        <v/>
      </c>
      <c r="L678" s="577" t="n"/>
      <c r="M678" s="577" t="n"/>
      <c r="N678" s="578" t="n"/>
      <c r="O678" s="578" t="n"/>
      <c r="P678" s="63" t="n"/>
      <c r="Q678" s="344" t="n"/>
      <c r="S678" s="579">
        <f>'Exhibit A'!V673</f>
        <v/>
      </c>
      <c r="U678" s="579">
        <f>IF(C679="","",IF(F679=1,"ADP Essential Payroll",IF(N679="Yes","ADP HR Pro",IF(M679="Yes","ADP Complete Payroll and HR Plus",IF(L679="Yes","ADP Enhanced Payroll",IF(K679="Yes","ADP Essential Payroll","ADP Essential Payroll"))))))</f>
        <v/>
      </c>
    </row>
    <row r="679" ht="14.45" customHeight="1">
      <c r="B679" s="249">
        <f>B678+1</f>
        <v/>
      </c>
      <c r="C679" s="250">
        <f>IF('Multi Unit Grid'!C676="","",'Multi Unit Grid'!C676)</f>
        <v/>
      </c>
      <c r="D679" s="251" t="n"/>
      <c r="E679" s="252">
        <f>IFERROR(VLOOKUP(C679,'Multi Unit Grid'!C:D,2,FALSE),"")</f>
        <v/>
      </c>
      <c r="F679" s="253">
        <f>IFERROR(VLOOKUP(C679,'Multi Unit Grid'!C:E,3,FALSE),"")</f>
        <v/>
      </c>
      <c r="G679" s="352">
        <f>'Exhibit A'!Z1174*(1-'Product Selections'!$G$13)</f>
        <v/>
      </c>
      <c r="H679" s="317">
        <f>IFERROR(VLOOKUP(C679,'Multi Unit Grid'!C:F,4,FALSE),"")</f>
        <v/>
      </c>
      <c r="I679" s="255">
        <f>IFERROR(VLOOKUP(C679,'Multi Unit Grid'!C:G,5,FALSE),"")</f>
        <v/>
      </c>
      <c r="K679" s="256">
        <f>IF(C679="","",IF($L$11="Management Services","",IF(H679&gt;0,"Yes",IF(L679="Yes","",IF(M679="Yes","","")))))</f>
        <v/>
      </c>
      <c r="L679" s="580" t="n"/>
      <c r="M679" s="580" t="n"/>
      <c r="N679" s="581" t="n"/>
      <c r="O679" s="581" t="n"/>
      <c r="P679" s="256" t="n"/>
      <c r="Q679" s="345" t="n"/>
      <c r="S679" s="579">
        <f>'Exhibit A'!V674</f>
        <v/>
      </c>
      <c r="U679" s="576">
        <f>IF(C680="","",IF(F680=1,"ADP Essential Payroll",IF(N680="Yes","ADP HR Pro",IF(M680="Yes","ADP Complete Payroll and HR Plus",IF(L680="Yes","ADP Enhanced Payroll",IF(K680="Yes","ADP Essential Payroll","ADP Essential Payroll"))))))</f>
        <v/>
      </c>
    </row>
    <row r="680" ht="14.45" customHeight="1">
      <c r="B680" s="73">
        <f>B679+1</f>
        <v/>
      </c>
      <c r="C680" s="221">
        <f>IF('Multi Unit Grid'!C677="","",'Multi Unit Grid'!C677)</f>
        <v/>
      </c>
      <c r="D680" s="223" t="n"/>
      <c r="E680" s="222">
        <f>IFERROR(VLOOKUP(C680,'Multi Unit Grid'!C:D,2,FALSE),"")</f>
        <v/>
      </c>
      <c r="F680" s="75">
        <f>IFERROR(VLOOKUP(C680,'Multi Unit Grid'!C:E,3,FALSE),"")</f>
        <v/>
      </c>
      <c r="G680" s="353">
        <f>'Exhibit A'!Z1175*(1-'Product Selections'!$G$13)</f>
        <v/>
      </c>
      <c r="H680" s="237">
        <f>IFERROR(VLOOKUP(C680,'Multi Unit Grid'!C:F,4,FALSE),"")</f>
        <v/>
      </c>
      <c r="I680" s="74">
        <f>IFERROR(VLOOKUP(C680,'Multi Unit Grid'!C:G,5,FALSE),"")</f>
        <v/>
      </c>
      <c r="K680" s="63">
        <f>IF(C680="","",IF($L$11="Management Services","",IF(H680&gt;0,"Yes",IF(L680="Yes","",IF(M680="Yes","","")))))</f>
        <v/>
      </c>
      <c r="L680" s="577" t="n"/>
      <c r="M680" s="577" t="n"/>
      <c r="N680" s="578" t="n"/>
      <c r="O680" s="578" t="n"/>
      <c r="P680" s="63" t="n"/>
      <c r="Q680" s="344" t="n"/>
      <c r="S680" s="579">
        <f>'Exhibit A'!V675</f>
        <v/>
      </c>
      <c r="U680" s="579">
        <f>IF(C681="","",IF(F681=1,"ADP Essential Payroll",IF(N681="Yes","ADP HR Pro",IF(M681="Yes","ADP Complete Payroll and HR Plus",IF(L681="Yes","ADP Enhanced Payroll",IF(K681="Yes","ADP Essential Payroll","ADP Essential Payroll"))))))</f>
        <v/>
      </c>
    </row>
    <row r="681" ht="14.45" customHeight="1">
      <c r="B681" s="249">
        <f>B680+1</f>
        <v/>
      </c>
      <c r="C681" s="250">
        <f>IF('Multi Unit Grid'!C678="","",'Multi Unit Grid'!C678)</f>
        <v/>
      </c>
      <c r="D681" s="251" t="n"/>
      <c r="E681" s="252">
        <f>IFERROR(VLOOKUP(C681,'Multi Unit Grid'!C:D,2,FALSE),"")</f>
        <v/>
      </c>
      <c r="F681" s="253">
        <f>IFERROR(VLOOKUP(C681,'Multi Unit Grid'!C:E,3,FALSE),"")</f>
        <v/>
      </c>
      <c r="G681" s="352">
        <f>'Exhibit A'!Z1176*(1-'Product Selections'!$G$13)</f>
        <v/>
      </c>
      <c r="H681" s="317">
        <f>IFERROR(VLOOKUP(C681,'Multi Unit Grid'!C:F,4,FALSE),"")</f>
        <v/>
      </c>
      <c r="I681" s="255">
        <f>IFERROR(VLOOKUP(C681,'Multi Unit Grid'!C:G,5,FALSE),"")</f>
        <v/>
      </c>
      <c r="K681" s="256">
        <f>IF(C681="","",IF($L$11="Management Services","",IF(H681&gt;0,"Yes",IF(L681="Yes","",IF(M681="Yes","","")))))</f>
        <v/>
      </c>
      <c r="L681" s="580" t="n"/>
      <c r="M681" s="580" t="n"/>
      <c r="N681" s="581" t="n"/>
      <c r="O681" s="581" t="n"/>
      <c r="P681" s="256" t="n"/>
      <c r="Q681" s="345" t="n"/>
      <c r="S681" s="579">
        <f>'Exhibit A'!V676</f>
        <v/>
      </c>
      <c r="U681" s="576">
        <f>IF(C682="","",IF(F682=1,"ADP Essential Payroll",IF(N682="Yes","ADP HR Pro",IF(M682="Yes","ADP Complete Payroll and HR Plus",IF(L682="Yes","ADP Enhanced Payroll",IF(K682="Yes","ADP Essential Payroll","ADP Essential Payroll"))))))</f>
        <v/>
      </c>
    </row>
    <row r="682" ht="14.45" customHeight="1">
      <c r="B682" s="73">
        <f>B681+1</f>
        <v/>
      </c>
      <c r="C682" s="221">
        <f>IF('Multi Unit Grid'!C679="","",'Multi Unit Grid'!C679)</f>
        <v/>
      </c>
      <c r="D682" s="223" t="n"/>
      <c r="E682" s="222">
        <f>IFERROR(VLOOKUP(C682,'Multi Unit Grid'!C:D,2,FALSE),"")</f>
        <v/>
      </c>
      <c r="F682" s="75">
        <f>IFERROR(VLOOKUP(C682,'Multi Unit Grid'!C:E,3,FALSE),"")</f>
        <v/>
      </c>
      <c r="G682" s="353">
        <f>'Exhibit A'!Z1177*(1-'Product Selections'!$G$13)</f>
        <v/>
      </c>
      <c r="H682" s="237">
        <f>IFERROR(VLOOKUP(C682,'Multi Unit Grid'!C:F,4,FALSE),"")</f>
        <v/>
      </c>
      <c r="I682" s="74">
        <f>IFERROR(VLOOKUP(C682,'Multi Unit Grid'!C:G,5,FALSE),"")</f>
        <v/>
      </c>
      <c r="K682" s="63">
        <f>IF(C682="","",IF($L$11="Management Services","",IF(H682&gt;0,"Yes",IF(L682="Yes","",IF(M682="Yes","","")))))</f>
        <v/>
      </c>
      <c r="L682" s="577" t="n"/>
      <c r="M682" s="577" t="n"/>
      <c r="N682" s="578" t="n"/>
      <c r="O682" s="578" t="n"/>
      <c r="P682" s="63" t="n"/>
      <c r="Q682" s="344" t="n"/>
      <c r="S682" s="579">
        <f>'Exhibit A'!V677</f>
        <v/>
      </c>
      <c r="U682" s="579">
        <f>IF(C683="","",IF(F683=1,"ADP Essential Payroll",IF(N683="Yes","ADP HR Pro",IF(M683="Yes","ADP Complete Payroll and HR Plus",IF(L683="Yes","ADP Enhanced Payroll",IF(K683="Yes","ADP Essential Payroll","ADP Essential Payroll"))))))</f>
        <v/>
      </c>
    </row>
    <row r="683" ht="14.45" customHeight="1">
      <c r="B683" s="249">
        <f>B682+1</f>
        <v/>
      </c>
      <c r="C683" s="250">
        <f>IF('Multi Unit Grid'!C680="","",'Multi Unit Grid'!C680)</f>
        <v/>
      </c>
      <c r="D683" s="251" t="n"/>
      <c r="E683" s="252">
        <f>IFERROR(VLOOKUP(C683,'Multi Unit Grid'!C:D,2,FALSE),"")</f>
        <v/>
      </c>
      <c r="F683" s="253">
        <f>IFERROR(VLOOKUP(C683,'Multi Unit Grid'!C:E,3,FALSE),"")</f>
        <v/>
      </c>
      <c r="G683" s="352">
        <f>'Exhibit A'!Z1178*(1-'Product Selections'!$G$13)</f>
        <v/>
      </c>
      <c r="H683" s="317">
        <f>IFERROR(VLOOKUP(C683,'Multi Unit Grid'!C:F,4,FALSE),"")</f>
        <v/>
      </c>
      <c r="I683" s="255">
        <f>IFERROR(VLOOKUP(C683,'Multi Unit Grid'!C:G,5,FALSE),"")</f>
        <v/>
      </c>
      <c r="K683" s="256">
        <f>IF(C683="","",IF($L$11="Management Services","",IF(H683&gt;0,"Yes",IF(L683="Yes","",IF(M683="Yes","","")))))</f>
        <v/>
      </c>
      <c r="L683" s="580" t="n"/>
      <c r="M683" s="580" t="n"/>
      <c r="N683" s="581" t="n"/>
      <c r="O683" s="581" t="n"/>
      <c r="P683" s="256" t="n"/>
      <c r="Q683" s="345" t="n"/>
      <c r="S683" s="579">
        <f>'Exhibit A'!V678</f>
        <v/>
      </c>
      <c r="U683" s="576">
        <f>IF(C684="","",IF(F684=1,"ADP Essential Payroll",IF(N684="Yes","ADP HR Pro",IF(M684="Yes","ADP Complete Payroll and HR Plus",IF(L684="Yes","ADP Enhanced Payroll",IF(K684="Yes","ADP Essential Payroll","ADP Essential Payroll"))))))</f>
        <v/>
      </c>
    </row>
    <row r="684" ht="14.45" customHeight="1">
      <c r="B684" s="73">
        <f>B683+1</f>
        <v/>
      </c>
      <c r="C684" s="221">
        <f>IF('Multi Unit Grid'!C681="","",'Multi Unit Grid'!C681)</f>
        <v/>
      </c>
      <c r="D684" s="223" t="n"/>
      <c r="E684" s="222">
        <f>IFERROR(VLOOKUP(C684,'Multi Unit Grid'!C:D,2,FALSE),"")</f>
        <v/>
      </c>
      <c r="F684" s="75">
        <f>IFERROR(VLOOKUP(C684,'Multi Unit Grid'!C:E,3,FALSE),"")</f>
        <v/>
      </c>
      <c r="G684" s="353">
        <f>'Exhibit A'!Z1179*(1-'Product Selections'!$G$13)</f>
        <v/>
      </c>
      <c r="H684" s="237">
        <f>IFERROR(VLOOKUP(C684,'Multi Unit Grid'!C:F,4,FALSE),"")</f>
        <v/>
      </c>
      <c r="I684" s="74">
        <f>IFERROR(VLOOKUP(C684,'Multi Unit Grid'!C:G,5,FALSE),"")</f>
        <v/>
      </c>
      <c r="K684" s="63">
        <f>IF(C684="","",IF($L$11="Management Services","",IF(H684&gt;0,"Yes",IF(L684="Yes","",IF(M684="Yes","","")))))</f>
        <v/>
      </c>
      <c r="L684" s="577" t="n"/>
      <c r="M684" s="577" t="n"/>
      <c r="N684" s="578" t="n"/>
      <c r="O684" s="578" t="n"/>
      <c r="P684" s="63" t="n"/>
      <c r="Q684" s="344" t="n"/>
      <c r="S684" s="579">
        <f>'Exhibit A'!V679</f>
        <v/>
      </c>
      <c r="U684" s="579">
        <f>IF(C685="","",IF(F685=1,"ADP Essential Payroll",IF(N685="Yes","ADP HR Pro",IF(M685="Yes","ADP Complete Payroll and HR Plus",IF(L685="Yes","ADP Enhanced Payroll",IF(K685="Yes","ADP Essential Payroll","ADP Essential Payroll"))))))</f>
        <v/>
      </c>
    </row>
    <row r="685" ht="14.45" customHeight="1">
      <c r="B685" s="249">
        <f>B684+1</f>
        <v/>
      </c>
      <c r="C685" s="250">
        <f>IF('Multi Unit Grid'!C682="","",'Multi Unit Grid'!C682)</f>
        <v/>
      </c>
      <c r="D685" s="251" t="n"/>
      <c r="E685" s="252">
        <f>IFERROR(VLOOKUP(C685,'Multi Unit Grid'!C:D,2,FALSE),"")</f>
        <v/>
      </c>
      <c r="F685" s="253">
        <f>IFERROR(VLOOKUP(C685,'Multi Unit Grid'!C:E,3,FALSE),"")</f>
        <v/>
      </c>
      <c r="G685" s="352">
        <f>'Exhibit A'!Z1180*(1-'Product Selections'!$G$13)</f>
        <v/>
      </c>
      <c r="H685" s="317">
        <f>IFERROR(VLOOKUP(C685,'Multi Unit Grid'!C:F,4,FALSE),"")</f>
        <v/>
      </c>
      <c r="I685" s="255">
        <f>IFERROR(VLOOKUP(C685,'Multi Unit Grid'!C:G,5,FALSE),"")</f>
        <v/>
      </c>
      <c r="K685" s="256">
        <f>IF(C685="","",IF($L$11="Management Services","",IF(H685&gt;0,"Yes",IF(L685="Yes","",IF(M685="Yes","","")))))</f>
        <v/>
      </c>
      <c r="L685" s="580" t="n"/>
      <c r="M685" s="580" t="n"/>
      <c r="N685" s="581" t="n"/>
      <c r="O685" s="581" t="n"/>
      <c r="P685" s="256" t="n"/>
      <c r="Q685" s="345" t="n"/>
      <c r="S685" s="579">
        <f>'Exhibit A'!V680</f>
        <v/>
      </c>
      <c r="U685" s="576">
        <f>IF(C686="","",IF(F686=1,"ADP Essential Payroll",IF(N686="Yes","ADP HR Pro",IF(M686="Yes","ADP Complete Payroll and HR Plus",IF(L686="Yes","ADP Enhanced Payroll",IF(K686="Yes","ADP Essential Payroll","ADP Essential Payroll"))))))</f>
        <v/>
      </c>
    </row>
    <row r="686" ht="14.45" customHeight="1">
      <c r="B686" s="73">
        <f>B685+1</f>
        <v/>
      </c>
      <c r="C686" s="221">
        <f>IF('Multi Unit Grid'!C683="","",'Multi Unit Grid'!C683)</f>
        <v/>
      </c>
      <c r="D686" s="223" t="n"/>
      <c r="E686" s="222">
        <f>IFERROR(VLOOKUP(C686,'Multi Unit Grid'!C:D,2,FALSE),"")</f>
        <v/>
      </c>
      <c r="F686" s="75">
        <f>IFERROR(VLOOKUP(C686,'Multi Unit Grid'!C:E,3,FALSE),"")</f>
        <v/>
      </c>
      <c r="G686" s="353">
        <f>'Exhibit A'!Z1181*(1-'Product Selections'!$G$13)</f>
        <v/>
      </c>
      <c r="H686" s="237">
        <f>IFERROR(VLOOKUP(C686,'Multi Unit Grid'!C:F,4,FALSE),"")</f>
        <v/>
      </c>
      <c r="I686" s="74">
        <f>IFERROR(VLOOKUP(C686,'Multi Unit Grid'!C:G,5,FALSE),"")</f>
        <v/>
      </c>
      <c r="K686" s="63">
        <f>IF(C686="","",IF($L$11="Management Services","",IF(H686&gt;0,"Yes",IF(L686="Yes","",IF(M686="Yes","","")))))</f>
        <v/>
      </c>
      <c r="L686" s="577" t="n"/>
      <c r="M686" s="577" t="n"/>
      <c r="N686" s="578" t="n"/>
      <c r="O686" s="578" t="n"/>
      <c r="P686" s="63" t="n"/>
      <c r="Q686" s="344" t="n"/>
      <c r="S686" s="579">
        <f>'Exhibit A'!V681</f>
        <v/>
      </c>
      <c r="U686" s="579">
        <f>IF(C687="","",IF(F687=1,"ADP Essential Payroll",IF(N687="Yes","ADP HR Pro",IF(M687="Yes","ADP Complete Payroll and HR Plus",IF(L687="Yes","ADP Enhanced Payroll",IF(K687="Yes","ADP Essential Payroll","ADP Essential Payroll"))))))</f>
        <v/>
      </c>
    </row>
    <row r="687" ht="14.45" customHeight="1">
      <c r="B687" s="249">
        <f>B686+1</f>
        <v/>
      </c>
      <c r="C687" s="250">
        <f>IF('Multi Unit Grid'!C684="","",'Multi Unit Grid'!C684)</f>
        <v/>
      </c>
      <c r="D687" s="251" t="n"/>
      <c r="E687" s="252">
        <f>IFERROR(VLOOKUP(C687,'Multi Unit Grid'!C:D,2,FALSE),"")</f>
        <v/>
      </c>
      <c r="F687" s="253">
        <f>IFERROR(VLOOKUP(C687,'Multi Unit Grid'!C:E,3,FALSE),"")</f>
        <v/>
      </c>
      <c r="G687" s="352">
        <f>'Exhibit A'!Z1182*(1-'Product Selections'!$G$13)</f>
        <v/>
      </c>
      <c r="H687" s="317">
        <f>IFERROR(VLOOKUP(C687,'Multi Unit Grid'!C:F,4,FALSE),"")</f>
        <v/>
      </c>
      <c r="I687" s="255">
        <f>IFERROR(VLOOKUP(C687,'Multi Unit Grid'!C:G,5,FALSE),"")</f>
        <v/>
      </c>
      <c r="K687" s="256">
        <f>IF(C687="","",IF($L$11="Management Services","",IF(H687&gt;0,"Yes",IF(L687="Yes","",IF(M687="Yes","","")))))</f>
        <v/>
      </c>
      <c r="L687" s="580" t="n"/>
      <c r="M687" s="580" t="n"/>
      <c r="N687" s="581" t="n"/>
      <c r="O687" s="581" t="n"/>
      <c r="P687" s="256" t="n"/>
      <c r="Q687" s="345" t="n"/>
      <c r="S687" s="579">
        <f>'Exhibit A'!V682</f>
        <v/>
      </c>
      <c r="U687" s="576">
        <f>IF(C688="","",IF(F688=1,"ADP Essential Payroll",IF(N688="Yes","ADP HR Pro",IF(M688="Yes","ADP Complete Payroll and HR Plus",IF(L688="Yes","ADP Enhanced Payroll",IF(K688="Yes","ADP Essential Payroll","ADP Essential Payroll"))))))</f>
        <v/>
      </c>
    </row>
    <row r="688" ht="14.45" customHeight="1">
      <c r="B688" s="73">
        <f>B687+1</f>
        <v/>
      </c>
      <c r="C688" s="221">
        <f>IF('Multi Unit Grid'!C685="","",'Multi Unit Grid'!C685)</f>
        <v/>
      </c>
      <c r="D688" s="223" t="n"/>
      <c r="E688" s="222">
        <f>IFERROR(VLOOKUP(C688,'Multi Unit Grid'!C:D,2,FALSE),"")</f>
        <v/>
      </c>
      <c r="F688" s="75">
        <f>IFERROR(VLOOKUP(C688,'Multi Unit Grid'!C:E,3,FALSE),"")</f>
        <v/>
      </c>
      <c r="G688" s="353">
        <f>'Exhibit A'!Z1183*(1-'Product Selections'!$G$13)</f>
        <v/>
      </c>
      <c r="H688" s="237">
        <f>IFERROR(VLOOKUP(C688,'Multi Unit Grid'!C:F,4,FALSE),"")</f>
        <v/>
      </c>
      <c r="I688" s="74">
        <f>IFERROR(VLOOKUP(C688,'Multi Unit Grid'!C:G,5,FALSE),"")</f>
        <v/>
      </c>
      <c r="K688" s="63">
        <f>IF(C688="","",IF($L$11="Management Services","",IF(H688&gt;0,"Yes",IF(L688="Yes","",IF(M688="Yes","","")))))</f>
        <v/>
      </c>
      <c r="L688" s="577" t="n"/>
      <c r="M688" s="577" t="n"/>
      <c r="N688" s="578" t="n"/>
      <c r="O688" s="578" t="n"/>
      <c r="P688" s="63" t="n"/>
      <c r="Q688" s="344" t="n"/>
      <c r="S688" s="579">
        <f>'Exhibit A'!V683</f>
        <v/>
      </c>
      <c r="U688" s="579">
        <f>IF(C689="","",IF(F689=1,"ADP Essential Payroll",IF(N689="Yes","ADP HR Pro",IF(M689="Yes","ADP Complete Payroll and HR Plus",IF(L689="Yes","ADP Enhanced Payroll",IF(K689="Yes","ADP Essential Payroll","ADP Essential Payroll"))))))</f>
        <v/>
      </c>
    </row>
    <row r="689" ht="14.45" customHeight="1">
      <c r="B689" s="249">
        <f>B688+1</f>
        <v/>
      </c>
      <c r="C689" s="250">
        <f>IF('Multi Unit Grid'!C686="","",'Multi Unit Grid'!C686)</f>
        <v/>
      </c>
      <c r="D689" s="251" t="n"/>
      <c r="E689" s="252">
        <f>IFERROR(VLOOKUP(C689,'Multi Unit Grid'!C:D,2,FALSE),"")</f>
        <v/>
      </c>
      <c r="F689" s="253">
        <f>IFERROR(VLOOKUP(C689,'Multi Unit Grid'!C:E,3,FALSE),"")</f>
        <v/>
      </c>
      <c r="G689" s="352">
        <f>'Exhibit A'!Z1184*(1-'Product Selections'!$G$13)</f>
        <v/>
      </c>
      <c r="H689" s="317">
        <f>IFERROR(VLOOKUP(C689,'Multi Unit Grid'!C:F,4,FALSE),"")</f>
        <v/>
      </c>
      <c r="I689" s="255">
        <f>IFERROR(VLOOKUP(C689,'Multi Unit Grid'!C:G,5,FALSE),"")</f>
        <v/>
      </c>
      <c r="K689" s="256">
        <f>IF(C689="","",IF($L$11="Management Services","",IF(H689&gt;0,"Yes",IF(L689="Yes","",IF(M689="Yes","","")))))</f>
        <v/>
      </c>
      <c r="L689" s="580" t="n"/>
      <c r="M689" s="580" t="n"/>
      <c r="N689" s="581" t="n"/>
      <c r="O689" s="581" t="n"/>
      <c r="P689" s="256" t="n"/>
      <c r="Q689" s="345" t="n"/>
      <c r="S689" s="579">
        <f>'Exhibit A'!V684</f>
        <v/>
      </c>
      <c r="U689" s="576">
        <f>IF(C690="","",IF(F690=1,"ADP Essential Payroll",IF(N690="Yes","ADP HR Pro",IF(M690="Yes","ADP Complete Payroll and HR Plus",IF(L690="Yes","ADP Enhanced Payroll",IF(K690="Yes","ADP Essential Payroll","ADP Essential Payroll"))))))</f>
        <v/>
      </c>
    </row>
    <row r="690" ht="14.45" customHeight="1">
      <c r="B690" s="73">
        <f>B689+1</f>
        <v/>
      </c>
      <c r="C690" s="221">
        <f>IF('Multi Unit Grid'!C687="","",'Multi Unit Grid'!C687)</f>
        <v/>
      </c>
      <c r="D690" s="223" t="n"/>
      <c r="E690" s="222">
        <f>IFERROR(VLOOKUP(C690,'Multi Unit Grid'!C:D,2,FALSE),"")</f>
        <v/>
      </c>
      <c r="F690" s="75">
        <f>IFERROR(VLOOKUP(C690,'Multi Unit Grid'!C:E,3,FALSE),"")</f>
        <v/>
      </c>
      <c r="G690" s="353">
        <f>'Exhibit A'!Z1185*(1-'Product Selections'!$G$13)</f>
        <v/>
      </c>
      <c r="H690" s="237">
        <f>IFERROR(VLOOKUP(C690,'Multi Unit Grid'!C:F,4,FALSE),"")</f>
        <v/>
      </c>
      <c r="I690" s="74">
        <f>IFERROR(VLOOKUP(C690,'Multi Unit Grid'!C:G,5,FALSE),"")</f>
        <v/>
      </c>
      <c r="K690" s="63">
        <f>IF(C690="","",IF($L$11="Management Services","",IF(H690&gt;0,"Yes",IF(L690="Yes","",IF(M690="Yes","","")))))</f>
        <v/>
      </c>
      <c r="L690" s="577" t="n"/>
      <c r="M690" s="577" t="n"/>
      <c r="N690" s="578" t="n"/>
      <c r="O690" s="578" t="n"/>
      <c r="P690" s="63" t="n"/>
      <c r="Q690" s="344" t="n"/>
      <c r="S690" s="579">
        <f>'Exhibit A'!V685</f>
        <v/>
      </c>
      <c r="U690" s="579">
        <f>IF(C691="","",IF(F691=1,"ADP Essential Payroll",IF(N691="Yes","ADP HR Pro",IF(M691="Yes","ADP Complete Payroll and HR Plus",IF(L691="Yes","ADP Enhanced Payroll",IF(K691="Yes","ADP Essential Payroll","ADP Essential Payroll"))))))</f>
        <v/>
      </c>
    </row>
    <row r="691" ht="14.45" customHeight="1">
      <c r="B691" s="249">
        <f>B690+1</f>
        <v/>
      </c>
      <c r="C691" s="250">
        <f>IF('Multi Unit Grid'!C688="","",'Multi Unit Grid'!C688)</f>
        <v/>
      </c>
      <c r="D691" s="251" t="n"/>
      <c r="E691" s="252">
        <f>IFERROR(VLOOKUP(C691,'Multi Unit Grid'!C:D,2,FALSE),"")</f>
        <v/>
      </c>
      <c r="F691" s="253">
        <f>IFERROR(VLOOKUP(C691,'Multi Unit Grid'!C:E,3,FALSE),"")</f>
        <v/>
      </c>
      <c r="G691" s="352">
        <f>'Exhibit A'!Z1186*(1-'Product Selections'!$G$13)</f>
        <v/>
      </c>
      <c r="H691" s="317">
        <f>IFERROR(VLOOKUP(C691,'Multi Unit Grid'!C:F,4,FALSE),"")</f>
        <v/>
      </c>
      <c r="I691" s="255">
        <f>IFERROR(VLOOKUP(C691,'Multi Unit Grid'!C:G,5,FALSE),"")</f>
        <v/>
      </c>
      <c r="K691" s="256">
        <f>IF(C691="","",IF($L$11="Management Services","",IF(H691&gt;0,"Yes",IF(L691="Yes","",IF(M691="Yes","","")))))</f>
        <v/>
      </c>
      <c r="L691" s="580" t="n"/>
      <c r="M691" s="580" t="n"/>
      <c r="N691" s="581" t="n"/>
      <c r="O691" s="581" t="n"/>
      <c r="P691" s="256" t="n"/>
      <c r="Q691" s="345" t="n"/>
      <c r="S691" s="579">
        <f>'Exhibit A'!V686</f>
        <v/>
      </c>
      <c r="U691" s="576">
        <f>IF(C692="","",IF(F692=1,"ADP Essential Payroll",IF(N692="Yes","ADP HR Pro",IF(M692="Yes","ADP Complete Payroll and HR Plus",IF(L692="Yes","ADP Enhanced Payroll",IF(K692="Yes","ADP Essential Payroll","ADP Essential Payroll"))))))</f>
        <v/>
      </c>
    </row>
    <row r="692" ht="14.45" customHeight="1">
      <c r="B692" s="73">
        <f>B691+1</f>
        <v/>
      </c>
      <c r="C692" s="221">
        <f>IF('Multi Unit Grid'!C689="","",'Multi Unit Grid'!C689)</f>
        <v/>
      </c>
      <c r="D692" s="223" t="n"/>
      <c r="E692" s="222">
        <f>IFERROR(VLOOKUP(C692,'Multi Unit Grid'!C:D,2,FALSE),"")</f>
        <v/>
      </c>
      <c r="F692" s="75">
        <f>IFERROR(VLOOKUP(C692,'Multi Unit Grid'!C:E,3,FALSE),"")</f>
        <v/>
      </c>
      <c r="G692" s="353">
        <f>'Exhibit A'!Z1187*(1-'Product Selections'!$G$13)</f>
        <v/>
      </c>
      <c r="H692" s="237">
        <f>IFERROR(VLOOKUP(C692,'Multi Unit Grid'!C:F,4,FALSE),"")</f>
        <v/>
      </c>
      <c r="I692" s="74">
        <f>IFERROR(VLOOKUP(C692,'Multi Unit Grid'!C:G,5,FALSE),"")</f>
        <v/>
      </c>
      <c r="K692" s="63">
        <f>IF(C692="","",IF($L$11="Management Services","",IF(H692&gt;0,"Yes",IF(L692="Yes","",IF(M692="Yes","","")))))</f>
        <v/>
      </c>
      <c r="L692" s="577" t="n"/>
      <c r="M692" s="577" t="n"/>
      <c r="N692" s="578" t="n"/>
      <c r="O692" s="578" t="n"/>
      <c r="P692" s="63" t="n"/>
      <c r="Q692" s="344" t="n"/>
      <c r="S692" s="579">
        <f>'Exhibit A'!V687</f>
        <v/>
      </c>
      <c r="U692" s="579">
        <f>IF(C693="","",IF(F693=1,"ADP Essential Payroll",IF(N693="Yes","ADP HR Pro",IF(M693="Yes","ADP Complete Payroll and HR Plus",IF(L693="Yes","ADP Enhanced Payroll",IF(K693="Yes","ADP Essential Payroll","ADP Essential Payroll"))))))</f>
        <v/>
      </c>
    </row>
    <row r="693" ht="14.45" customHeight="1">
      <c r="B693" s="249">
        <f>B692+1</f>
        <v/>
      </c>
      <c r="C693" s="250">
        <f>IF('Multi Unit Grid'!C690="","",'Multi Unit Grid'!C690)</f>
        <v/>
      </c>
      <c r="D693" s="251" t="n"/>
      <c r="E693" s="252">
        <f>IFERROR(VLOOKUP(C693,'Multi Unit Grid'!C:D,2,FALSE),"")</f>
        <v/>
      </c>
      <c r="F693" s="253">
        <f>IFERROR(VLOOKUP(C693,'Multi Unit Grid'!C:E,3,FALSE),"")</f>
        <v/>
      </c>
      <c r="G693" s="352">
        <f>'Exhibit A'!Z1188*(1-'Product Selections'!$G$13)</f>
        <v/>
      </c>
      <c r="H693" s="317">
        <f>IFERROR(VLOOKUP(C693,'Multi Unit Grid'!C:F,4,FALSE),"")</f>
        <v/>
      </c>
      <c r="I693" s="255">
        <f>IFERROR(VLOOKUP(C693,'Multi Unit Grid'!C:G,5,FALSE),"")</f>
        <v/>
      </c>
      <c r="K693" s="256">
        <f>IF(C693="","",IF($L$11="Management Services","",IF(H693&gt;0,"Yes",IF(L693="Yes","",IF(M693="Yes","","")))))</f>
        <v/>
      </c>
      <c r="L693" s="580" t="n"/>
      <c r="M693" s="580" t="n"/>
      <c r="N693" s="581" t="n"/>
      <c r="O693" s="581" t="n"/>
      <c r="P693" s="256" t="n"/>
      <c r="Q693" s="345" t="n"/>
      <c r="S693" s="579">
        <f>'Exhibit A'!V688</f>
        <v/>
      </c>
      <c r="U693" s="576">
        <f>IF(C694="","",IF(F694=1,"ADP Essential Payroll",IF(N694="Yes","ADP HR Pro",IF(M694="Yes","ADP Complete Payroll and HR Plus",IF(L694="Yes","ADP Enhanced Payroll",IF(K694="Yes","ADP Essential Payroll","ADP Essential Payroll"))))))</f>
        <v/>
      </c>
    </row>
    <row r="694" ht="14.45" customHeight="1">
      <c r="B694" s="73">
        <f>B693+1</f>
        <v/>
      </c>
      <c r="C694" s="221">
        <f>IF('Multi Unit Grid'!C691="","",'Multi Unit Grid'!C691)</f>
        <v/>
      </c>
      <c r="D694" s="223" t="n"/>
      <c r="E694" s="222">
        <f>IFERROR(VLOOKUP(C694,'Multi Unit Grid'!C:D,2,FALSE),"")</f>
        <v/>
      </c>
      <c r="F694" s="75">
        <f>IFERROR(VLOOKUP(C694,'Multi Unit Grid'!C:E,3,FALSE),"")</f>
        <v/>
      </c>
      <c r="G694" s="353">
        <f>'Exhibit A'!Z1189*(1-'Product Selections'!$G$13)</f>
        <v/>
      </c>
      <c r="H694" s="237">
        <f>IFERROR(VLOOKUP(C694,'Multi Unit Grid'!C:F,4,FALSE),"")</f>
        <v/>
      </c>
      <c r="I694" s="74">
        <f>IFERROR(VLOOKUP(C694,'Multi Unit Grid'!C:G,5,FALSE),"")</f>
        <v/>
      </c>
      <c r="K694" s="63">
        <f>IF(C694="","",IF($L$11="Management Services","",IF(H694&gt;0,"Yes",IF(L694="Yes","",IF(M694="Yes","","")))))</f>
        <v/>
      </c>
      <c r="L694" s="577" t="n"/>
      <c r="M694" s="577" t="n"/>
      <c r="N694" s="578" t="n"/>
      <c r="O694" s="578" t="n"/>
      <c r="P694" s="63" t="n"/>
      <c r="Q694" s="344" t="n"/>
      <c r="S694" s="579">
        <f>'Exhibit A'!V689</f>
        <v/>
      </c>
      <c r="U694" s="579">
        <f>IF(C695="","",IF(F695=1,"ADP Essential Payroll",IF(N695="Yes","ADP HR Pro",IF(M695="Yes","ADP Complete Payroll and HR Plus",IF(L695="Yes","ADP Enhanced Payroll",IF(K695="Yes","ADP Essential Payroll","ADP Essential Payroll"))))))</f>
        <v/>
      </c>
    </row>
    <row r="695" ht="14.45" customHeight="1">
      <c r="B695" s="249">
        <f>B694+1</f>
        <v/>
      </c>
      <c r="C695" s="250">
        <f>IF('Multi Unit Grid'!C692="","",'Multi Unit Grid'!C692)</f>
        <v/>
      </c>
      <c r="D695" s="251" t="n"/>
      <c r="E695" s="252">
        <f>IFERROR(VLOOKUP(C695,'Multi Unit Grid'!C:D,2,FALSE),"")</f>
        <v/>
      </c>
      <c r="F695" s="253">
        <f>IFERROR(VLOOKUP(C695,'Multi Unit Grid'!C:E,3,FALSE),"")</f>
        <v/>
      </c>
      <c r="G695" s="352">
        <f>'Exhibit A'!Z1190*(1-'Product Selections'!$G$13)</f>
        <v/>
      </c>
      <c r="H695" s="317">
        <f>IFERROR(VLOOKUP(C695,'Multi Unit Grid'!C:F,4,FALSE),"")</f>
        <v/>
      </c>
      <c r="I695" s="255">
        <f>IFERROR(VLOOKUP(C695,'Multi Unit Grid'!C:G,5,FALSE),"")</f>
        <v/>
      </c>
      <c r="K695" s="256">
        <f>IF(C695="","",IF($L$11="Management Services","",IF(H695&gt;0,"Yes",IF(L695="Yes","",IF(M695="Yes","","")))))</f>
        <v/>
      </c>
      <c r="L695" s="580" t="n"/>
      <c r="M695" s="580" t="n"/>
      <c r="N695" s="581" t="n"/>
      <c r="O695" s="581" t="n"/>
      <c r="P695" s="256" t="n"/>
      <c r="Q695" s="345" t="n"/>
      <c r="S695" s="579">
        <f>'Exhibit A'!V690</f>
        <v/>
      </c>
      <c r="U695" s="576">
        <f>IF(C696="","",IF(F696=1,"ADP Essential Payroll",IF(N696="Yes","ADP HR Pro",IF(M696="Yes","ADP Complete Payroll and HR Plus",IF(L696="Yes","ADP Enhanced Payroll",IF(K696="Yes","ADP Essential Payroll","ADP Essential Payroll"))))))</f>
        <v/>
      </c>
    </row>
    <row r="696" ht="14.45" customHeight="1">
      <c r="B696" s="73">
        <f>B695+1</f>
        <v/>
      </c>
      <c r="C696" s="221">
        <f>IF('Multi Unit Grid'!C693="","",'Multi Unit Grid'!C693)</f>
        <v/>
      </c>
      <c r="D696" s="223" t="n"/>
      <c r="E696" s="222">
        <f>IFERROR(VLOOKUP(C696,'Multi Unit Grid'!C:D,2,FALSE),"")</f>
        <v/>
      </c>
      <c r="F696" s="75">
        <f>IFERROR(VLOOKUP(C696,'Multi Unit Grid'!C:E,3,FALSE),"")</f>
        <v/>
      </c>
      <c r="G696" s="353">
        <f>'Exhibit A'!Z1191*(1-'Product Selections'!$G$13)</f>
        <v/>
      </c>
      <c r="H696" s="237">
        <f>IFERROR(VLOOKUP(C696,'Multi Unit Grid'!C:F,4,FALSE),"")</f>
        <v/>
      </c>
      <c r="I696" s="74">
        <f>IFERROR(VLOOKUP(C696,'Multi Unit Grid'!C:G,5,FALSE),"")</f>
        <v/>
      </c>
      <c r="K696" s="63">
        <f>IF(C696="","",IF($L$11="Management Services","",IF(H696&gt;0,"Yes",IF(L696="Yes","",IF(M696="Yes","","")))))</f>
        <v/>
      </c>
      <c r="L696" s="577" t="n"/>
      <c r="M696" s="577" t="n"/>
      <c r="N696" s="578" t="n"/>
      <c r="O696" s="578" t="n"/>
      <c r="P696" s="63" t="n"/>
      <c r="Q696" s="344" t="n"/>
      <c r="S696" s="579">
        <f>'Exhibit A'!V691</f>
        <v/>
      </c>
      <c r="U696" s="579">
        <f>IF(C697="","",IF(F697=1,"ADP Essential Payroll",IF(N697="Yes","ADP HR Pro",IF(M697="Yes","ADP Complete Payroll and HR Plus",IF(L697="Yes","ADP Enhanced Payroll",IF(K697="Yes","ADP Essential Payroll","ADP Essential Payroll"))))))</f>
        <v/>
      </c>
    </row>
    <row r="697" ht="14.45" customHeight="1">
      <c r="B697" s="249">
        <f>B696+1</f>
        <v/>
      </c>
      <c r="C697" s="250">
        <f>IF('Multi Unit Grid'!C694="","",'Multi Unit Grid'!C694)</f>
        <v/>
      </c>
      <c r="D697" s="251" t="n"/>
      <c r="E697" s="252">
        <f>IFERROR(VLOOKUP(C697,'Multi Unit Grid'!C:D,2,FALSE),"")</f>
        <v/>
      </c>
      <c r="F697" s="253">
        <f>IFERROR(VLOOKUP(C697,'Multi Unit Grid'!C:E,3,FALSE),"")</f>
        <v/>
      </c>
      <c r="G697" s="352">
        <f>'Exhibit A'!Z1192*(1-'Product Selections'!$G$13)</f>
        <v/>
      </c>
      <c r="H697" s="317">
        <f>IFERROR(VLOOKUP(C697,'Multi Unit Grid'!C:F,4,FALSE),"")</f>
        <v/>
      </c>
      <c r="I697" s="255">
        <f>IFERROR(VLOOKUP(C697,'Multi Unit Grid'!C:G,5,FALSE),"")</f>
        <v/>
      </c>
      <c r="K697" s="256">
        <f>IF(C697="","",IF($L$11="Management Services","",IF(H697&gt;0,"Yes",IF(L697="Yes","",IF(M697="Yes","","")))))</f>
        <v/>
      </c>
      <c r="L697" s="580" t="n"/>
      <c r="M697" s="580" t="n"/>
      <c r="N697" s="581" t="n"/>
      <c r="O697" s="581" t="n"/>
      <c r="P697" s="256" t="n"/>
      <c r="Q697" s="345" t="n"/>
      <c r="S697" s="579">
        <f>'Exhibit A'!V692</f>
        <v/>
      </c>
      <c r="U697" s="576">
        <f>IF(C698="","",IF(F698=1,"ADP Essential Payroll",IF(N698="Yes","ADP HR Pro",IF(M698="Yes","ADP Complete Payroll and HR Plus",IF(L698="Yes","ADP Enhanced Payroll",IF(K698="Yes","ADP Essential Payroll","ADP Essential Payroll"))))))</f>
        <v/>
      </c>
    </row>
    <row r="698" ht="14.45" customHeight="1">
      <c r="B698" s="73">
        <f>B697+1</f>
        <v/>
      </c>
      <c r="C698" s="221">
        <f>IF('Multi Unit Grid'!C695="","",'Multi Unit Grid'!C695)</f>
        <v/>
      </c>
      <c r="D698" s="223" t="n"/>
      <c r="E698" s="222">
        <f>IFERROR(VLOOKUP(C698,'Multi Unit Grid'!C:D,2,FALSE),"")</f>
        <v/>
      </c>
      <c r="F698" s="75">
        <f>IFERROR(VLOOKUP(C698,'Multi Unit Grid'!C:E,3,FALSE),"")</f>
        <v/>
      </c>
      <c r="G698" s="353">
        <f>'Exhibit A'!Z1193*(1-'Product Selections'!$G$13)</f>
        <v/>
      </c>
      <c r="H698" s="237">
        <f>IFERROR(VLOOKUP(C698,'Multi Unit Grid'!C:F,4,FALSE),"")</f>
        <v/>
      </c>
      <c r="I698" s="74">
        <f>IFERROR(VLOOKUP(C698,'Multi Unit Grid'!C:G,5,FALSE),"")</f>
        <v/>
      </c>
      <c r="K698" s="63">
        <f>IF(C698="","",IF($L$11="Management Services","",IF(H698&gt;0,"Yes",IF(L698="Yes","",IF(M698="Yes","","")))))</f>
        <v/>
      </c>
      <c r="L698" s="577" t="n"/>
      <c r="M698" s="577" t="n"/>
      <c r="N698" s="578" t="n"/>
      <c r="O698" s="578" t="n"/>
      <c r="P698" s="63" t="n"/>
      <c r="Q698" s="344" t="n"/>
      <c r="S698" s="579">
        <f>'Exhibit A'!V693</f>
        <v/>
      </c>
      <c r="U698" s="579">
        <f>IF(C699="","",IF(F699=1,"ADP Essential Payroll",IF(N699="Yes","ADP HR Pro",IF(M699="Yes","ADP Complete Payroll and HR Plus",IF(L699="Yes","ADP Enhanced Payroll",IF(K699="Yes","ADP Essential Payroll","ADP Essential Payroll"))))))</f>
        <v/>
      </c>
    </row>
    <row r="699" ht="14.45" customHeight="1">
      <c r="B699" s="249">
        <f>B698+1</f>
        <v/>
      </c>
      <c r="C699" s="250">
        <f>IF('Multi Unit Grid'!C696="","",'Multi Unit Grid'!C696)</f>
        <v/>
      </c>
      <c r="D699" s="251" t="n"/>
      <c r="E699" s="252">
        <f>IFERROR(VLOOKUP(C699,'Multi Unit Grid'!C:D,2,FALSE),"")</f>
        <v/>
      </c>
      <c r="F699" s="253">
        <f>IFERROR(VLOOKUP(C699,'Multi Unit Grid'!C:E,3,FALSE),"")</f>
        <v/>
      </c>
      <c r="G699" s="352">
        <f>'Exhibit A'!Z1194*(1-'Product Selections'!$G$13)</f>
        <v/>
      </c>
      <c r="H699" s="317">
        <f>IFERROR(VLOOKUP(C699,'Multi Unit Grid'!C:F,4,FALSE),"")</f>
        <v/>
      </c>
      <c r="I699" s="255">
        <f>IFERROR(VLOOKUP(C699,'Multi Unit Grid'!C:G,5,FALSE),"")</f>
        <v/>
      </c>
      <c r="K699" s="256">
        <f>IF(C699="","",IF($L$11="Management Services","",IF(H699&gt;0,"Yes",IF(L699="Yes","",IF(M699="Yes","","")))))</f>
        <v/>
      </c>
      <c r="L699" s="580" t="n"/>
      <c r="M699" s="580" t="n"/>
      <c r="N699" s="581" t="n"/>
      <c r="O699" s="581" t="n"/>
      <c r="P699" s="256" t="n"/>
      <c r="Q699" s="345" t="n"/>
      <c r="S699" s="579">
        <f>'Exhibit A'!V694</f>
        <v/>
      </c>
      <c r="U699" s="576">
        <f>IF(C700="","",IF(F700=1,"ADP Essential Payroll",IF(N700="Yes","ADP HR Pro",IF(M700="Yes","ADP Complete Payroll and HR Plus",IF(L700="Yes","ADP Enhanced Payroll",IF(K700="Yes","ADP Essential Payroll","ADP Essential Payroll"))))))</f>
        <v/>
      </c>
    </row>
    <row r="700" ht="14.45" customHeight="1">
      <c r="B700" s="73">
        <f>B699+1</f>
        <v/>
      </c>
      <c r="C700" s="221">
        <f>IF('Multi Unit Grid'!C697="","",'Multi Unit Grid'!C697)</f>
        <v/>
      </c>
      <c r="D700" s="223" t="n"/>
      <c r="E700" s="222">
        <f>IFERROR(VLOOKUP(C700,'Multi Unit Grid'!C:D,2,FALSE),"")</f>
        <v/>
      </c>
      <c r="F700" s="75">
        <f>IFERROR(VLOOKUP(C700,'Multi Unit Grid'!C:E,3,FALSE),"")</f>
        <v/>
      </c>
      <c r="G700" s="353">
        <f>'Exhibit A'!Z1195*(1-'Product Selections'!$G$13)</f>
        <v/>
      </c>
      <c r="H700" s="237">
        <f>IFERROR(VLOOKUP(C700,'Multi Unit Grid'!C:F,4,FALSE),"")</f>
        <v/>
      </c>
      <c r="I700" s="74">
        <f>IFERROR(VLOOKUP(C700,'Multi Unit Grid'!C:G,5,FALSE),"")</f>
        <v/>
      </c>
      <c r="K700" s="63">
        <f>IF(C700="","",IF($L$11="Management Services","",IF(H700&gt;0,"Yes",IF(L700="Yes","",IF(M700="Yes","","")))))</f>
        <v/>
      </c>
      <c r="L700" s="577" t="n"/>
      <c r="M700" s="577" t="n"/>
      <c r="N700" s="578" t="n"/>
      <c r="O700" s="578" t="n"/>
      <c r="P700" s="63" t="n"/>
      <c r="Q700" s="344" t="n"/>
      <c r="S700" s="579">
        <f>'Exhibit A'!V695</f>
        <v/>
      </c>
      <c r="U700" s="579">
        <f>IF(C701="","",IF(F701=1,"ADP Essential Payroll",IF(N701="Yes","ADP HR Pro",IF(M701="Yes","ADP Complete Payroll and HR Plus",IF(L701="Yes","ADP Enhanced Payroll",IF(K701="Yes","ADP Essential Payroll","ADP Essential Payroll"))))))</f>
        <v/>
      </c>
    </row>
    <row r="701" ht="14.45" customHeight="1">
      <c r="B701" s="249">
        <f>B700+1</f>
        <v/>
      </c>
      <c r="C701" s="250">
        <f>IF('Multi Unit Grid'!C698="","",'Multi Unit Grid'!C698)</f>
        <v/>
      </c>
      <c r="D701" s="251" t="n"/>
      <c r="E701" s="252">
        <f>IFERROR(VLOOKUP(C701,'Multi Unit Grid'!C:D,2,FALSE),"")</f>
        <v/>
      </c>
      <c r="F701" s="253">
        <f>IFERROR(VLOOKUP(C701,'Multi Unit Grid'!C:E,3,FALSE),"")</f>
        <v/>
      </c>
      <c r="G701" s="352">
        <f>'Exhibit A'!Z1196*(1-'Product Selections'!$G$13)</f>
        <v/>
      </c>
      <c r="H701" s="317">
        <f>IFERROR(VLOOKUP(C701,'Multi Unit Grid'!C:F,4,FALSE),"")</f>
        <v/>
      </c>
      <c r="I701" s="255">
        <f>IFERROR(VLOOKUP(C701,'Multi Unit Grid'!C:G,5,FALSE),"")</f>
        <v/>
      </c>
      <c r="K701" s="256">
        <f>IF(C701="","",IF($L$11="Management Services","",IF(H701&gt;0,"Yes",IF(L701="Yes","",IF(M701="Yes","","")))))</f>
        <v/>
      </c>
      <c r="L701" s="580" t="n"/>
      <c r="M701" s="580" t="n"/>
      <c r="N701" s="581" t="n"/>
      <c r="O701" s="581" t="n"/>
      <c r="P701" s="256" t="n"/>
      <c r="Q701" s="345" t="n"/>
      <c r="S701" s="579">
        <f>'Exhibit A'!V696</f>
        <v/>
      </c>
      <c r="U701" s="576">
        <f>IF(C702="","",IF(F702=1,"ADP Essential Payroll",IF(N702="Yes","ADP HR Pro",IF(M702="Yes","ADP Complete Payroll and HR Plus",IF(L702="Yes","ADP Enhanced Payroll",IF(K702="Yes","ADP Essential Payroll","ADP Essential Payroll"))))))</f>
        <v/>
      </c>
    </row>
    <row r="702" ht="14.45" customHeight="1">
      <c r="B702" s="73">
        <f>B701+1</f>
        <v/>
      </c>
      <c r="C702" s="221">
        <f>IF('Multi Unit Grid'!C699="","",'Multi Unit Grid'!C699)</f>
        <v/>
      </c>
      <c r="D702" s="223" t="n"/>
      <c r="E702" s="222">
        <f>IFERROR(VLOOKUP(C702,'Multi Unit Grid'!C:D,2,FALSE),"")</f>
        <v/>
      </c>
      <c r="F702" s="75">
        <f>IFERROR(VLOOKUP(C702,'Multi Unit Grid'!C:E,3,FALSE),"")</f>
        <v/>
      </c>
      <c r="G702" s="353">
        <f>'Exhibit A'!Z1197*(1-'Product Selections'!$G$13)</f>
        <v/>
      </c>
      <c r="H702" s="237">
        <f>IFERROR(VLOOKUP(C702,'Multi Unit Grid'!C:F,4,FALSE),"")</f>
        <v/>
      </c>
      <c r="I702" s="74">
        <f>IFERROR(VLOOKUP(C702,'Multi Unit Grid'!C:G,5,FALSE),"")</f>
        <v/>
      </c>
      <c r="K702" s="63">
        <f>IF(C702="","",IF($L$11="Management Services","",IF(H702&gt;0,"Yes",IF(L702="Yes","",IF(M702="Yes","","")))))</f>
        <v/>
      </c>
      <c r="L702" s="577" t="n"/>
      <c r="M702" s="577" t="n"/>
      <c r="N702" s="578" t="n"/>
      <c r="O702" s="578" t="n"/>
      <c r="P702" s="63" t="n"/>
      <c r="Q702" s="344" t="n"/>
      <c r="S702" s="579">
        <f>'Exhibit A'!V697</f>
        <v/>
      </c>
      <c r="U702" s="579">
        <f>IF(C703="","",IF(F703=1,"ADP Essential Payroll",IF(N703="Yes","ADP HR Pro",IF(M703="Yes","ADP Complete Payroll and HR Plus",IF(L703="Yes","ADP Enhanced Payroll",IF(K703="Yes","ADP Essential Payroll","ADP Essential Payroll"))))))</f>
        <v/>
      </c>
    </row>
    <row r="703" ht="14.45" customHeight="1">
      <c r="B703" s="249">
        <f>B702+1</f>
        <v/>
      </c>
      <c r="C703" s="250">
        <f>IF('Multi Unit Grid'!C700="","",'Multi Unit Grid'!C700)</f>
        <v/>
      </c>
      <c r="D703" s="251" t="n"/>
      <c r="E703" s="252">
        <f>IFERROR(VLOOKUP(C703,'Multi Unit Grid'!C:D,2,FALSE),"")</f>
        <v/>
      </c>
      <c r="F703" s="253">
        <f>IFERROR(VLOOKUP(C703,'Multi Unit Grid'!C:E,3,FALSE),"")</f>
        <v/>
      </c>
      <c r="G703" s="352">
        <f>'Exhibit A'!Z1198*(1-'Product Selections'!$G$13)</f>
        <v/>
      </c>
      <c r="H703" s="317">
        <f>IFERROR(VLOOKUP(C703,'Multi Unit Grid'!C:F,4,FALSE),"")</f>
        <v/>
      </c>
      <c r="I703" s="255">
        <f>IFERROR(VLOOKUP(C703,'Multi Unit Grid'!C:G,5,FALSE),"")</f>
        <v/>
      </c>
      <c r="K703" s="256">
        <f>IF(C703="","",IF($L$11="Management Services","",IF(H703&gt;0,"Yes",IF(L703="Yes","",IF(M703="Yes","","")))))</f>
        <v/>
      </c>
      <c r="L703" s="580" t="n"/>
      <c r="M703" s="580" t="n"/>
      <c r="N703" s="581" t="n"/>
      <c r="O703" s="581" t="n"/>
      <c r="P703" s="256" t="n"/>
      <c r="Q703" s="345" t="n"/>
      <c r="S703" s="579">
        <f>'Exhibit A'!V698</f>
        <v/>
      </c>
      <c r="U703" s="576">
        <f>IF(C704="","",IF(F704=1,"ADP Essential Payroll",IF(N704="Yes","ADP HR Pro",IF(M704="Yes","ADP Complete Payroll and HR Plus",IF(L704="Yes","ADP Enhanced Payroll",IF(K704="Yes","ADP Essential Payroll","ADP Essential Payroll"))))))</f>
        <v/>
      </c>
    </row>
    <row r="704" ht="14.45" customHeight="1">
      <c r="B704" s="73">
        <f>B703+1</f>
        <v/>
      </c>
      <c r="C704" s="221">
        <f>IF('Multi Unit Grid'!C701="","",'Multi Unit Grid'!C701)</f>
        <v/>
      </c>
      <c r="D704" s="223" t="n"/>
      <c r="E704" s="222">
        <f>IFERROR(VLOOKUP(C704,'Multi Unit Grid'!C:D,2,FALSE),"")</f>
        <v/>
      </c>
      <c r="F704" s="75">
        <f>IFERROR(VLOOKUP(C704,'Multi Unit Grid'!C:E,3,FALSE),"")</f>
        <v/>
      </c>
      <c r="G704" s="353">
        <f>'Exhibit A'!Z1199*(1-'Product Selections'!$G$13)</f>
        <v/>
      </c>
      <c r="H704" s="237">
        <f>IFERROR(VLOOKUP(C704,'Multi Unit Grid'!C:F,4,FALSE),"")</f>
        <v/>
      </c>
      <c r="I704" s="74">
        <f>IFERROR(VLOOKUP(C704,'Multi Unit Grid'!C:G,5,FALSE),"")</f>
        <v/>
      </c>
      <c r="K704" s="63">
        <f>IF(C704="","",IF($L$11="Management Services","",IF(H704&gt;0,"Yes",IF(L704="Yes","",IF(M704="Yes","","")))))</f>
        <v/>
      </c>
      <c r="L704" s="577" t="n"/>
      <c r="M704" s="577" t="n"/>
      <c r="N704" s="578" t="n"/>
      <c r="O704" s="578" t="n"/>
      <c r="P704" s="63" t="n"/>
      <c r="Q704" s="344" t="n"/>
      <c r="S704" s="579">
        <f>'Exhibit A'!V699</f>
        <v/>
      </c>
      <c r="U704" s="579">
        <f>IF(C705="","",IF(F705=1,"ADP Essential Payroll",IF(N705="Yes","ADP HR Pro",IF(M705="Yes","ADP Complete Payroll and HR Plus",IF(L705="Yes","ADP Enhanced Payroll",IF(K705="Yes","ADP Essential Payroll","ADP Essential Payroll"))))))</f>
        <v/>
      </c>
    </row>
    <row r="705" ht="14.45" customHeight="1">
      <c r="B705" s="249">
        <f>B704+1</f>
        <v/>
      </c>
      <c r="C705" s="250">
        <f>IF('Multi Unit Grid'!C702="","",'Multi Unit Grid'!C702)</f>
        <v/>
      </c>
      <c r="D705" s="251" t="n"/>
      <c r="E705" s="252">
        <f>IFERROR(VLOOKUP(C705,'Multi Unit Grid'!C:D,2,FALSE),"")</f>
        <v/>
      </c>
      <c r="F705" s="253">
        <f>IFERROR(VLOOKUP(C705,'Multi Unit Grid'!C:E,3,FALSE),"")</f>
        <v/>
      </c>
      <c r="G705" s="352">
        <f>'Exhibit A'!Z1200*(1-'Product Selections'!$G$13)</f>
        <v/>
      </c>
      <c r="H705" s="317">
        <f>IFERROR(VLOOKUP(C705,'Multi Unit Grid'!C:F,4,FALSE),"")</f>
        <v/>
      </c>
      <c r="I705" s="255">
        <f>IFERROR(VLOOKUP(C705,'Multi Unit Grid'!C:G,5,FALSE),"")</f>
        <v/>
      </c>
      <c r="K705" s="256">
        <f>IF(C705="","",IF($L$11="Management Services","",IF(H705&gt;0,"Yes",IF(L705="Yes","",IF(M705="Yes","","")))))</f>
        <v/>
      </c>
      <c r="L705" s="580" t="n"/>
      <c r="M705" s="580" t="n"/>
      <c r="N705" s="581" t="n"/>
      <c r="O705" s="581" t="n"/>
      <c r="P705" s="256" t="n"/>
      <c r="Q705" s="345" t="n"/>
      <c r="S705" s="579">
        <f>'Exhibit A'!V700</f>
        <v/>
      </c>
      <c r="U705" s="576">
        <f>IF(C706="","",IF(F706=1,"ADP Essential Payroll",IF(N706="Yes","ADP HR Pro",IF(M706="Yes","ADP Complete Payroll and HR Plus",IF(L706="Yes","ADP Enhanced Payroll",IF(K706="Yes","ADP Essential Payroll","ADP Essential Payroll"))))))</f>
        <v/>
      </c>
    </row>
    <row r="706" ht="14.45" customHeight="1">
      <c r="B706" s="73">
        <f>B705+1</f>
        <v/>
      </c>
      <c r="C706" s="221">
        <f>IF('Multi Unit Grid'!C703="","",'Multi Unit Grid'!C703)</f>
        <v/>
      </c>
      <c r="D706" s="223" t="n"/>
      <c r="E706" s="222">
        <f>IFERROR(VLOOKUP(C706,'Multi Unit Grid'!C:D,2,FALSE),"")</f>
        <v/>
      </c>
      <c r="F706" s="75">
        <f>IFERROR(VLOOKUP(C706,'Multi Unit Grid'!C:E,3,FALSE),"")</f>
        <v/>
      </c>
      <c r="G706" s="353">
        <f>'Exhibit A'!Z1201*(1-'Product Selections'!$G$13)</f>
        <v/>
      </c>
      <c r="H706" s="237">
        <f>IFERROR(VLOOKUP(C706,'Multi Unit Grid'!C:F,4,FALSE),"")</f>
        <v/>
      </c>
      <c r="I706" s="74">
        <f>IFERROR(VLOOKUP(C706,'Multi Unit Grid'!C:G,5,FALSE),"")</f>
        <v/>
      </c>
      <c r="K706" s="63">
        <f>IF(C706="","",IF($L$11="Management Services","",IF(H706&gt;0,"Yes",IF(L706="Yes","",IF(M706="Yes","","")))))</f>
        <v/>
      </c>
      <c r="L706" s="577" t="n"/>
      <c r="M706" s="577" t="n"/>
      <c r="N706" s="578" t="n"/>
      <c r="O706" s="578" t="n"/>
      <c r="P706" s="63" t="n"/>
      <c r="Q706" s="344" t="n"/>
      <c r="S706" s="579">
        <f>'Exhibit A'!V701</f>
        <v/>
      </c>
      <c r="U706" s="579">
        <f>IF(C707="","",IF(F707=1,"ADP Essential Payroll",IF(N707="Yes","ADP HR Pro",IF(M707="Yes","ADP Complete Payroll and HR Plus",IF(L707="Yes","ADP Enhanced Payroll",IF(K707="Yes","ADP Essential Payroll","ADP Essential Payroll"))))))</f>
        <v/>
      </c>
    </row>
    <row r="707" ht="14.45" customHeight="1">
      <c r="B707" s="249">
        <f>B706+1</f>
        <v/>
      </c>
      <c r="C707" s="250">
        <f>IF('Multi Unit Grid'!C704="","",'Multi Unit Grid'!C704)</f>
        <v/>
      </c>
      <c r="D707" s="251" t="n"/>
      <c r="E707" s="252">
        <f>IFERROR(VLOOKUP(C707,'Multi Unit Grid'!C:D,2,FALSE),"")</f>
        <v/>
      </c>
      <c r="F707" s="253">
        <f>IFERROR(VLOOKUP(C707,'Multi Unit Grid'!C:E,3,FALSE),"")</f>
        <v/>
      </c>
      <c r="G707" s="352">
        <f>'Exhibit A'!Z1202*(1-'Product Selections'!$G$13)</f>
        <v/>
      </c>
      <c r="H707" s="317">
        <f>IFERROR(VLOOKUP(C707,'Multi Unit Grid'!C:F,4,FALSE),"")</f>
        <v/>
      </c>
      <c r="I707" s="255">
        <f>IFERROR(VLOOKUP(C707,'Multi Unit Grid'!C:G,5,FALSE),"")</f>
        <v/>
      </c>
      <c r="K707" s="256">
        <f>IF(C707="","",IF($L$11="Management Services","",IF(H707&gt;0,"Yes",IF(L707="Yes","",IF(M707="Yes","","")))))</f>
        <v/>
      </c>
      <c r="L707" s="580" t="n"/>
      <c r="M707" s="580" t="n"/>
      <c r="N707" s="581" t="n"/>
      <c r="O707" s="581" t="n"/>
      <c r="P707" s="256" t="n"/>
      <c r="Q707" s="345" t="n"/>
      <c r="S707" s="579">
        <f>'Exhibit A'!V702</f>
        <v/>
      </c>
      <c r="U707" s="576">
        <f>IF(C708="","",IF(F708=1,"ADP Essential Payroll",IF(N708="Yes","ADP HR Pro",IF(M708="Yes","ADP Complete Payroll and HR Plus",IF(L708="Yes","ADP Enhanced Payroll",IF(K708="Yes","ADP Essential Payroll","ADP Essential Payroll"))))))</f>
        <v/>
      </c>
    </row>
    <row r="708" ht="14.45" customHeight="1">
      <c r="B708" s="73">
        <f>B707+1</f>
        <v/>
      </c>
      <c r="C708" s="221">
        <f>IF('Multi Unit Grid'!C705="","",'Multi Unit Grid'!C705)</f>
        <v/>
      </c>
      <c r="D708" s="223" t="n"/>
      <c r="E708" s="222">
        <f>IFERROR(VLOOKUP(C708,'Multi Unit Grid'!C:D,2,FALSE),"")</f>
        <v/>
      </c>
      <c r="F708" s="75">
        <f>IFERROR(VLOOKUP(C708,'Multi Unit Grid'!C:E,3,FALSE),"")</f>
        <v/>
      </c>
      <c r="G708" s="353">
        <f>'Exhibit A'!Z1203*(1-'Product Selections'!$G$13)</f>
        <v/>
      </c>
      <c r="H708" s="237">
        <f>IFERROR(VLOOKUP(C708,'Multi Unit Grid'!C:F,4,FALSE),"")</f>
        <v/>
      </c>
      <c r="I708" s="74">
        <f>IFERROR(VLOOKUP(C708,'Multi Unit Grid'!C:G,5,FALSE),"")</f>
        <v/>
      </c>
      <c r="K708" s="63">
        <f>IF(C708="","",IF($L$11="Management Services","",IF(H708&gt;0,"Yes",IF(L708="Yes","",IF(M708="Yes","","")))))</f>
        <v/>
      </c>
      <c r="L708" s="577" t="n"/>
      <c r="M708" s="577" t="n"/>
      <c r="N708" s="578" t="n"/>
      <c r="O708" s="578" t="n"/>
      <c r="P708" s="63" t="n"/>
      <c r="Q708" s="344" t="n"/>
      <c r="S708" s="579">
        <f>'Exhibit A'!V703</f>
        <v/>
      </c>
      <c r="U708" s="579">
        <f>IF(C709="","",IF(F709=1,"ADP Essential Payroll",IF(N709="Yes","ADP HR Pro",IF(M709="Yes","ADP Complete Payroll and HR Plus",IF(L709="Yes","ADP Enhanced Payroll",IF(K709="Yes","ADP Essential Payroll","ADP Essential Payroll"))))))</f>
        <v/>
      </c>
    </row>
    <row r="709" ht="14.45" customHeight="1">
      <c r="B709" s="249">
        <f>B708+1</f>
        <v/>
      </c>
      <c r="C709" s="250">
        <f>IF('Multi Unit Grid'!C706="","",'Multi Unit Grid'!C706)</f>
        <v/>
      </c>
      <c r="D709" s="251" t="n"/>
      <c r="E709" s="252">
        <f>IFERROR(VLOOKUP(C709,'Multi Unit Grid'!C:D,2,FALSE),"")</f>
        <v/>
      </c>
      <c r="F709" s="253">
        <f>IFERROR(VLOOKUP(C709,'Multi Unit Grid'!C:E,3,FALSE),"")</f>
        <v/>
      </c>
      <c r="G709" s="352">
        <f>'Exhibit A'!Z1204*(1-'Product Selections'!$G$13)</f>
        <v/>
      </c>
      <c r="H709" s="317">
        <f>IFERROR(VLOOKUP(C709,'Multi Unit Grid'!C:F,4,FALSE),"")</f>
        <v/>
      </c>
      <c r="I709" s="255">
        <f>IFERROR(VLOOKUP(C709,'Multi Unit Grid'!C:G,5,FALSE),"")</f>
        <v/>
      </c>
      <c r="K709" s="256">
        <f>IF(C709="","",IF($L$11="Management Services","",IF(H709&gt;0,"Yes",IF(L709="Yes","",IF(M709="Yes","","")))))</f>
        <v/>
      </c>
      <c r="L709" s="580" t="n"/>
      <c r="M709" s="580" t="n"/>
      <c r="N709" s="581" t="n"/>
      <c r="O709" s="581" t="n"/>
      <c r="P709" s="256" t="n"/>
      <c r="Q709" s="345" t="n"/>
      <c r="S709" s="579">
        <f>'Exhibit A'!V704</f>
        <v/>
      </c>
      <c r="U709" s="576">
        <f>IF(C710="","",IF(F710=1,"ADP Essential Payroll",IF(N710="Yes","ADP HR Pro",IF(M710="Yes","ADP Complete Payroll and HR Plus",IF(L710="Yes","ADP Enhanced Payroll",IF(K710="Yes","ADP Essential Payroll","ADP Essential Payroll"))))))</f>
        <v/>
      </c>
    </row>
    <row r="710" ht="14.45" customHeight="1">
      <c r="B710" s="73">
        <f>B709+1</f>
        <v/>
      </c>
      <c r="C710" s="221">
        <f>IF('Multi Unit Grid'!C707="","",'Multi Unit Grid'!C707)</f>
        <v/>
      </c>
      <c r="D710" s="223" t="n"/>
      <c r="E710" s="222">
        <f>IFERROR(VLOOKUP(C710,'Multi Unit Grid'!C:D,2,FALSE),"")</f>
        <v/>
      </c>
      <c r="F710" s="75">
        <f>IFERROR(VLOOKUP(C710,'Multi Unit Grid'!C:E,3,FALSE),"")</f>
        <v/>
      </c>
      <c r="G710" s="353">
        <f>'Exhibit A'!Z1205*(1-'Product Selections'!$G$13)</f>
        <v/>
      </c>
      <c r="H710" s="237">
        <f>IFERROR(VLOOKUP(C710,'Multi Unit Grid'!C:F,4,FALSE),"")</f>
        <v/>
      </c>
      <c r="I710" s="74">
        <f>IFERROR(VLOOKUP(C710,'Multi Unit Grid'!C:G,5,FALSE),"")</f>
        <v/>
      </c>
      <c r="K710" s="63">
        <f>IF(C710="","",IF($L$11="Management Services","",IF(H710&gt;0,"Yes",IF(L710="Yes","",IF(M710="Yes","","")))))</f>
        <v/>
      </c>
      <c r="L710" s="577" t="n"/>
      <c r="M710" s="577" t="n"/>
      <c r="N710" s="578" t="n"/>
      <c r="O710" s="578" t="n"/>
      <c r="P710" s="63" t="n"/>
      <c r="Q710" s="344" t="n"/>
      <c r="S710" s="579">
        <f>'Exhibit A'!V705</f>
        <v/>
      </c>
      <c r="U710" s="579">
        <f>IF(C711="","",IF(F711=1,"ADP Essential Payroll",IF(N711="Yes","ADP HR Pro",IF(M711="Yes","ADP Complete Payroll and HR Plus",IF(L711="Yes","ADP Enhanced Payroll",IF(K711="Yes","ADP Essential Payroll","ADP Essential Payroll"))))))</f>
        <v/>
      </c>
    </row>
    <row r="711" ht="14.45" customHeight="1">
      <c r="B711" s="249">
        <f>B710+1</f>
        <v/>
      </c>
      <c r="C711" s="250">
        <f>IF('Multi Unit Grid'!C708="","",'Multi Unit Grid'!C708)</f>
        <v/>
      </c>
      <c r="D711" s="251" t="n"/>
      <c r="E711" s="252">
        <f>IFERROR(VLOOKUP(C711,'Multi Unit Grid'!C:D,2,FALSE),"")</f>
        <v/>
      </c>
      <c r="F711" s="253">
        <f>IFERROR(VLOOKUP(C711,'Multi Unit Grid'!C:E,3,FALSE),"")</f>
        <v/>
      </c>
      <c r="G711" s="352">
        <f>'Exhibit A'!Z1206*(1-'Product Selections'!$G$13)</f>
        <v/>
      </c>
      <c r="H711" s="317">
        <f>IFERROR(VLOOKUP(C711,'Multi Unit Grid'!C:F,4,FALSE),"")</f>
        <v/>
      </c>
      <c r="I711" s="255">
        <f>IFERROR(VLOOKUP(C711,'Multi Unit Grid'!C:G,5,FALSE),"")</f>
        <v/>
      </c>
      <c r="K711" s="256">
        <f>IF(C711="","",IF($L$11="Management Services","",IF(H711&gt;0,"Yes",IF(L711="Yes","",IF(M711="Yes","","")))))</f>
        <v/>
      </c>
      <c r="L711" s="580" t="n"/>
      <c r="M711" s="580" t="n"/>
      <c r="N711" s="581" t="n"/>
      <c r="O711" s="581" t="n"/>
      <c r="P711" s="256" t="n"/>
      <c r="Q711" s="345" t="n"/>
      <c r="S711" s="579">
        <f>'Exhibit A'!V706</f>
        <v/>
      </c>
      <c r="U711" s="576">
        <f>IF(C712="","",IF(F712=1,"ADP Essential Payroll",IF(N712="Yes","ADP HR Pro",IF(M712="Yes","ADP Complete Payroll and HR Plus",IF(L712="Yes","ADP Enhanced Payroll",IF(K712="Yes","ADP Essential Payroll","ADP Essential Payroll"))))))</f>
        <v/>
      </c>
    </row>
    <row r="712" ht="14.45" customHeight="1">
      <c r="B712" s="73">
        <f>B711+1</f>
        <v/>
      </c>
      <c r="C712" s="221">
        <f>IF('Multi Unit Grid'!C709="","",'Multi Unit Grid'!C709)</f>
        <v/>
      </c>
      <c r="D712" s="223" t="n"/>
      <c r="E712" s="222">
        <f>IFERROR(VLOOKUP(C712,'Multi Unit Grid'!C:D,2,FALSE),"")</f>
        <v/>
      </c>
      <c r="F712" s="75">
        <f>IFERROR(VLOOKUP(C712,'Multi Unit Grid'!C:E,3,FALSE),"")</f>
        <v/>
      </c>
      <c r="G712" s="353">
        <f>'Exhibit A'!Z1207*(1-'Product Selections'!$G$13)</f>
        <v/>
      </c>
      <c r="H712" s="237">
        <f>IFERROR(VLOOKUP(C712,'Multi Unit Grid'!C:F,4,FALSE),"")</f>
        <v/>
      </c>
      <c r="I712" s="74">
        <f>IFERROR(VLOOKUP(C712,'Multi Unit Grid'!C:G,5,FALSE),"")</f>
        <v/>
      </c>
      <c r="K712" s="63">
        <f>IF(C712="","",IF($L$11="Management Services","",IF(H712&gt;0,"Yes",IF(L712="Yes","",IF(M712="Yes","","")))))</f>
        <v/>
      </c>
      <c r="L712" s="577" t="n"/>
      <c r="M712" s="577" t="n"/>
      <c r="N712" s="578" t="n"/>
      <c r="O712" s="578" t="n"/>
      <c r="P712" s="63" t="n"/>
      <c r="Q712" s="344" t="n"/>
      <c r="S712" s="579">
        <f>'Exhibit A'!V707</f>
        <v/>
      </c>
      <c r="U712" s="579">
        <f>IF(C713="","",IF(F713=1,"ADP Essential Payroll",IF(N713="Yes","ADP HR Pro",IF(M713="Yes","ADP Complete Payroll and HR Plus",IF(L713="Yes","ADP Enhanced Payroll",IF(K713="Yes","ADP Essential Payroll","ADP Essential Payroll"))))))</f>
        <v/>
      </c>
    </row>
    <row r="713" ht="14.45" customHeight="1">
      <c r="B713" s="249">
        <f>B712+1</f>
        <v/>
      </c>
      <c r="C713" s="250">
        <f>IF('Multi Unit Grid'!C710="","",'Multi Unit Grid'!C710)</f>
        <v/>
      </c>
      <c r="D713" s="251" t="n"/>
      <c r="E713" s="252">
        <f>IFERROR(VLOOKUP(C713,'Multi Unit Grid'!C:D,2,FALSE),"")</f>
        <v/>
      </c>
      <c r="F713" s="253">
        <f>IFERROR(VLOOKUP(C713,'Multi Unit Grid'!C:E,3,FALSE),"")</f>
        <v/>
      </c>
      <c r="G713" s="352">
        <f>'Exhibit A'!Z1208*(1-'Product Selections'!$G$13)</f>
        <v/>
      </c>
      <c r="H713" s="317">
        <f>IFERROR(VLOOKUP(C713,'Multi Unit Grid'!C:F,4,FALSE),"")</f>
        <v/>
      </c>
      <c r="I713" s="255">
        <f>IFERROR(VLOOKUP(C713,'Multi Unit Grid'!C:G,5,FALSE),"")</f>
        <v/>
      </c>
      <c r="K713" s="256">
        <f>IF(C713="","",IF($L$11="Management Services","",IF(H713&gt;0,"Yes",IF(L713="Yes","",IF(M713="Yes","","")))))</f>
        <v/>
      </c>
      <c r="L713" s="580" t="n"/>
      <c r="M713" s="580" t="n"/>
      <c r="N713" s="581" t="n"/>
      <c r="O713" s="581" t="n"/>
      <c r="P713" s="256" t="n"/>
      <c r="Q713" s="345" t="n"/>
      <c r="S713" s="579">
        <f>'Exhibit A'!V708</f>
        <v/>
      </c>
      <c r="U713" s="576">
        <f>IF(C714="","",IF(F714=1,"ADP Essential Payroll",IF(N714="Yes","ADP HR Pro",IF(M714="Yes","ADP Complete Payroll and HR Plus",IF(L714="Yes","ADP Enhanced Payroll",IF(K714="Yes","ADP Essential Payroll","ADP Essential Payroll"))))))</f>
        <v/>
      </c>
    </row>
    <row r="714" ht="14.45" customHeight="1">
      <c r="B714" s="73">
        <f>B713+1</f>
        <v/>
      </c>
      <c r="C714" s="221">
        <f>IF('Multi Unit Grid'!C711="","",'Multi Unit Grid'!C711)</f>
        <v/>
      </c>
      <c r="D714" s="223" t="n"/>
      <c r="E714" s="222">
        <f>IFERROR(VLOOKUP(C714,'Multi Unit Grid'!C:D,2,FALSE),"")</f>
        <v/>
      </c>
      <c r="F714" s="75">
        <f>IFERROR(VLOOKUP(C714,'Multi Unit Grid'!C:E,3,FALSE),"")</f>
        <v/>
      </c>
      <c r="G714" s="353">
        <f>'Exhibit A'!Z1209*(1-'Product Selections'!$G$13)</f>
        <v/>
      </c>
      <c r="H714" s="237">
        <f>IFERROR(VLOOKUP(C714,'Multi Unit Grid'!C:F,4,FALSE),"")</f>
        <v/>
      </c>
      <c r="I714" s="74">
        <f>IFERROR(VLOOKUP(C714,'Multi Unit Grid'!C:G,5,FALSE),"")</f>
        <v/>
      </c>
      <c r="K714" s="63">
        <f>IF(C714="","",IF($L$11="Management Services","",IF(H714&gt;0,"Yes",IF(L714="Yes","",IF(M714="Yes","","")))))</f>
        <v/>
      </c>
      <c r="L714" s="577" t="n"/>
      <c r="M714" s="577" t="n"/>
      <c r="N714" s="578" t="n"/>
      <c r="O714" s="578" t="n"/>
      <c r="P714" s="63" t="n"/>
      <c r="Q714" s="344" t="n"/>
      <c r="S714" s="579">
        <f>'Exhibit A'!V709</f>
        <v/>
      </c>
      <c r="U714" s="579">
        <f>IF(C715="","",IF(F715=1,"ADP Essential Payroll",IF(N715="Yes","ADP HR Pro",IF(M715="Yes","ADP Complete Payroll and HR Plus",IF(L715="Yes","ADP Enhanced Payroll",IF(K715="Yes","ADP Essential Payroll","ADP Essential Payroll"))))))</f>
        <v/>
      </c>
    </row>
    <row r="715" ht="14.45" customHeight="1">
      <c r="B715" s="249">
        <f>B714+1</f>
        <v/>
      </c>
      <c r="C715" s="250">
        <f>IF('Multi Unit Grid'!C712="","",'Multi Unit Grid'!C712)</f>
        <v/>
      </c>
      <c r="D715" s="251" t="n"/>
      <c r="E715" s="252">
        <f>IFERROR(VLOOKUP(C715,'Multi Unit Grid'!C:D,2,FALSE),"")</f>
        <v/>
      </c>
      <c r="F715" s="253">
        <f>IFERROR(VLOOKUP(C715,'Multi Unit Grid'!C:E,3,FALSE),"")</f>
        <v/>
      </c>
      <c r="G715" s="352">
        <f>'Exhibit A'!Z1210*(1-'Product Selections'!$G$13)</f>
        <v/>
      </c>
      <c r="H715" s="317">
        <f>IFERROR(VLOOKUP(C715,'Multi Unit Grid'!C:F,4,FALSE),"")</f>
        <v/>
      </c>
      <c r="I715" s="255">
        <f>IFERROR(VLOOKUP(C715,'Multi Unit Grid'!C:G,5,FALSE),"")</f>
        <v/>
      </c>
      <c r="K715" s="256">
        <f>IF(C715="","",IF($L$11="Management Services","",IF(H715&gt;0,"Yes",IF(L715="Yes","",IF(M715="Yes","","")))))</f>
        <v/>
      </c>
      <c r="L715" s="580" t="n"/>
      <c r="M715" s="580" t="n"/>
      <c r="N715" s="581" t="n"/>
      <c r="O715" s="581" t="n"/>
      <c r="P715" s="256" t="n"/>
      <c r="Q715" s="345" t="n"/>
      <c r="S715" s="579">
        <f>'Exhibit A'!V710</f>
        <v/>
      </c>
      <c r="U715" s="576">
        <f>IF(C716="","",IF(F716=1,"ADP Essential Payroll",IF(N716="Yes","ADP HR Pro",IF(M716="Yes","ADP Complete Payroll and HR Plus",IF(L716="Yes","ADP Enhanced Payroll",IF(K716="Yes","ADP Essential Payroll","ADP Essential Payroll"))))))</f>
        <v/>
      </c>
    </row>
    <row r="716" ht="14.45" customHeight="1">
      <c r="B716" s="73">
        <f>B715+1</f>
        <v/>
      </c>
      <c r="C716" s="221">
        <f>IF('Multi Unit Grid'!C713="","",'Multi Unit Grid'!C713)</f>
        <v/>
      </c>
      <c r="D716" s="223" t="n"/>
      <c r="E716" s="222">
        <f>IFERROR(VLOOKUP(C716,'Multi Unit Grid'!C:D,2,FALSE),"")</f>
        <v/>
      </c>
      <c r="F716" s="75">
        <f>IFERROR(VLOOKUP(C716,'Multi Unit Grid'!C:E,3,FALSE),"")</f>
        <v/>
      </c>
      <c r="G716" s="353">
        <f>'Exhibit A'!Z1211*(1-'Product Selections'!$G$13)</f>
        <v/>
      </c>
      <c r="H716" s="237">
        <f>IFERROR(VLOOKUP(C716,'Multi Unit Grid'!C:F,4,FALSE),"")</f>
        <v/>
      </c>
      <c r="I716" s="74">
        <f>IFERROR(VLOOKUP(C716,'Multi Unit Grid'!C:G,5,FALSE),"")</f>
        <v/>
      </c>
      <c r="K716" s="63">
        <f>IF(C716="","",IF($L$11="Management Services","",IF(H716&gt;0,"Yes",IF(L716="Yes","",IF(M716="Yes","","")))))</f>
        <v/>
      </c>
      <c r="L716" s="577" t="n"/>
      <c r="M716" s="577" t="n"/>
      <c r="N716" s="578" t="n"/>
      <c r="O716" s="578" t="n"/>
      <c r="P716" s="63" t="n"/>
      <c r="Q716" s="344" t="n"/>
      <c r="S716" s="579">
        <f>'Exhibit A'!V711</f>
        <v/>
      </c>
      <c r="U716" s="579">
        <f>IF(C717="","",IF(F717=1,"ADP Essential Payroll",IF(N717="Yes","ADP HR Pro",IF(M717="Yes","ADP Complete Payroll and HR Plus",IF(L717="Yes","ADP Enhanced Payroll",IF(K717="Yes","ADP Essential Payroll","ADP Essential Payroll"))))))</f>
        <v/>
      </c>
    </row>
    <row r="717" ht="14.45" customHeight="1">
      <c r="B717" s="249">
        <f>B716+1</f>
        <v/>
      </c>
      <c r="C717" s="250">
        <f>IF('Multi Unit Grid'!C714="","",'Multi Unit Grid'!C714)</f>
        <v/>
      </c>
      <c r="D717" s="251" t="n"/>
      <c r="E717" s="252">
        <f>IFERROR(VLOOKUP(C717,'Multi Unit Grid'!C:D,2,FALSE),"")</f>
        <v/>
      </c>
      <c r="F717" s="253">
        <f>IFERROR(VLOOKUP(C717,'Multi Unit Grid'!C:E,3,FALSE),"")</f>
        <v/>
      </c>
      <c r="G717" s="352">
        <f>'Exhibit A'!Z1212*(1-'Product Selections'!$G$13)</f>
        <v/>
      </c>
      <c r="H717" s="317">
        <f>IFERROR(VLOOKUP(C717,'Multi Unit Grid'!C:F,4,FALSE),"")</f>
        <v/>
      </c>
      <c r="I717" s="255">
        <f>IFERROR(VLOOKUP(C717,'Multi Unit Grid'!C:G,5,FALSE),"")</f>
        <v/>
      </c>
      <c r="K717" s="256">
        <f>IF(C717="","",IF($L$11="Management Services","",IF(H717&gt;0,"Yes",IF(L717="Yes","",IF(M717="Yes","","")))))</f>
        <v/>
      </c>
      <c r="L717" s="580" t="n"/>
      <c r="M717" s="580" t="n"/>
      <c r="N717" s="581" t="n"/>
      <c r="O717" s="581" t="n"/>
      <c r="P717" s="256" t="n"/>
      <c r="Q717" s="345" t="n"/>
      <c r="S717" s="579">
        <f>'Exhibit A'!V712</f>
        <v/>
      </c>
      <c r="U717" s="576">
        <f>IF(C718="","",IF(F718=1,"ADP Essential Payroll",IF(N718="Yes","ADP HR Pro",IF(M718="Yes","ADP Complete Payroll and HR Plus",IF(L718="Yes","ADP Enhanced Payroll",IF(K718="Yes","ADP Essential Payroll","ADP Essential Payroll"))))))</f>
        <v/>
      </c>
    </row>
    <row r="718" ht="14.45" customHeight="1">
      <c r="B718" s="73">
        <f>B717+1</f>
        <v/>
      </c>
      <c r="C718" s="221">
        <f>IF('Multi Unit Grid'!C715="","",'Multi Unit Grid'!C715)</f>
        <v/>
      </c>
      <c r="D718" s="223" t="n"/>
      <c r="E718" s="222">
        <f>IFERROR(VLOOKUP(C718,'Multi Unit Grid'!C:D,2,FALSE),"")</f>
        <v/>
      </c>
      <c r="F718" s="75">
        <f>IFERROR(VLOOKUP(C718,'Multi Unit Grid'!C:E,3,FALSE),"")</f>
        <v/>
      </c>
      <c r="G718" s="353">
        <f>'Exhibit A'!Z1213*(1-'Product Selections'!$G$13)</f>
        <v/>
      </c>
      <c r="H718" s="237">
        <f>IFERROR(VLOOKUP(C718,'Multi Unit Grid'!C:F,4,FALSE),"")</f>
        <v/>
      </c>
      <c r="I718" s="74">
        <f>IFERROR(VLOOKUP(C718,'Multi Unit Grid'!C:G,5,FALSE),"")</f>
        <v/>
      </c>
      <c r="K718" s="63">
        <f>IF(C718="","",IF($L$11="Management Services","",IF(H718&gt;0,"Yes",IF(L718="Yes","",IF(M718="Yes","","")))))</f>
        <v/>
      </c>
      <c r="L718" s="577" t="n"/>
      <c r="M718" s="577" t="n"/>
      <c r="N718" s="578" t="n"/>
      <c r="O718" s="578" t="n"/>
      <c r="P718" s="63" t="n"/>
      <c r="Q718" s="344" t="n"/>
      <c r="S718" s="579">
        <f>'Exhibit A'!V713</f>
        <v/>
      </c>
      <c r="U718" s="579">
        <f>IF(C719="","",IF(F719=1,"ADP Essential Payroll",IF(N719="Yes","ADP HR Pro",IF(M719="Yes","ADP Complete Payroll and HR Plus",IF(L719="Yes","ADP Enhanced Payroll",IF(K719="Yes","ADP Essential Payroll","ADP Essential Payroll"))))))</f>
        <v/>
      </c>
    </row>
    <row r="719" ht="14.45" customHeight="1">
      <c r="B719" s="249">
        <f>B718+1</f>
        <v/>
      </c>
      <c r="C719" s="250">
        <f>IF('Multi Unit Grid'!C716="","",'Multi Unit Grid'!C716)</f>
        <v/>
      </c>
      <c r="D719" s="251" t="n"/>
      <c r="E719" s="252">
        <f>IFERROR(VLOOKUP(C719,'Multi Unit Grid'!C:D,2,FALSE),"")</f>
        <v/>
      </c>
      <c r="F719" s="253">
        <f>IFERROR(VLOOKUP(C719,'Multi Unit Grid'!C:E,3,FALSE),"")</f>
        <v/>
      </c>
      <c r="G719" s="352">
        <f>'Exhibit A'!Z1214*(1-'Product Selections'!$G$13)</f>
        <v/>
      </c>
      <c r="H719" s="317">
        <f>IFERROR(VLOOKUP(C719,'Multi Unit Grid'!C:F,4,FALSE),"")</f>
        <v/>
      </c>
      <c r="I719" s="255">
        <f>IFERROR(VLOOKUP(C719,'Multi Unit Grid'!C:G,5,FALSE),"")</f>
        <v/>
      </c>
      <c r="K719" s="256">
        <f>IF(C719="","",IF($L$11="Management Services","",IF(H719&gt;0,"Yes",IF(L719="Yes","",IF(M719="Yes","","")))))</f>
        <v/>
      </c>
      <c r="L719" s="580" t="n"/>
      <c r="M719" s="580" t="n"/>
      <c r="N719" s="581" t="n"/>
      <c r="O719" s="581" t="n"/>
      <c r="P719" s="256" t="n"/>
      <c r="Q719" s="345" t="n"/>
      <c r="S719" s="579">
        <f>'Exhibit A'!V714</f>
        <v/>
      </c>
      <c r="U719" s="576">
        <f>IF(C720="","",IF(F720=1,"ADP Essential Payroll",IF(N720="Yes","ADP HR Pro",IF(M720="Yes","ADP Complete Payroll and HR Plus",IF(L720="Yes","ADP Enhanced Payroll",IF(K720="Yes","ADP Essential Payroll","ADP Essential Payroll"))))))</f>
        <v/>
      </c>
    </row>
    <row r="720" ht="14.45" customHeight="1">
      <c r="B720" s="73">
        <f>B719+1</f>
        <v/>
      </c>
      <c r="C720" s="221">
        <f>IF('Multi Unit Grid'!C717="","",'Multi Unit Grid'!C717)</f>
        <v/>
      </c>
      <c r="D720" s="223" t="n"/>
      <c r="E720" s="222">
        <f>IFERROR(VLOOKUP(C720,'Multi Unit Grid'!C:D,2,FALSE),"")</f>
        <v/>
      </c>
      <c r="F720" s="75">
        <f>IFERROR(VLOOKUP(C720,'Multi Unit Grid'!C:E,3,FALSE),"")</f>
        <v/>
      </c>
      <c r="G720" s="353">
        <f>'Exhibit A'!Z1215*(1-'Product Selections'!$G$13)</f>
        <v/>
      </c>
      <c r="H720" s="237">
        <f>IFERROR(VLOOKUP(C720,'Multi Unit Grid'!C:F,4,FALSE),"")</f>
        <v/>
      </c>
      <c r="I720" s="74">
        <f>IFERROR(VLOOKUP(C720,'Multi Unit Grid'!C:G,5,FALSE),"")</f>
        <v/>
      </c>
      <c r="K720" s="63">
        <f>IF(C720="","",IF($L$11="Management Services","",IF(H720&gt;0,"Yes",IF(L720="Yes","",IF(M720="Yes","","")))))</f>
        <v/>
      </c>
      <c r="L720" s="577" t="n"/>
      <c r="M720" s="577" t="n"/>
      <c r="N720" s="578" t="n"/>
      <c r="O720" s="578" t="n"/>
      <c r="P720" s="63" t="n"/>
      <c r="Q720" s="344" t="n"/>
      <c r="S720" s="579">
        <f>'Exhibit A'!V715</f>
        <v/>
      </c>
      <c r="U720" s="579">
        <f>IF(C721="","",IF(F721=1,"ADP Essential Payroll",IF(N721="Yes","ADP HR Pro",IF(M721="Yes","ADP Complete Payroll and HR Plus",IF(L721="Yes","ADP Enhanced Payroll",IF(K721="Yes","ADP Essential Payroll","ADP Essential Payroll"))))))</f>
        <v/>
      </c>
    </row>
    <row r="721" ht="14.45" customHeight="1">
      <c r="B721" s="249">
        <f>B720+1</f>
        <v/>
      </c>
      <c r="C721" s="250">
        <f>IF('Multi Unit Grid'!C718="","",'Multi Unit Grid'!C718)</f>
        <v/>
      </c>
      <c r="D721" s="251" t="n"/>
      <c r="E721" s="252">
        <f>IFERROR(VLOOKUP(C721,'Multi Unit Grid'!C:D,2,FALSE),"")</f>
        <v/>
      </c>
      <c r="F721" s="253">
        <f>IFERROR(VLOOKUP(C721,'Multi Unit Grid'!C:E,3,FALSE),"")</f>
        <v/>
      </c>
      <c r="G721" s="352">
        <f>'Exhibit A'!Z1216*(1-'Product Selections'!$G$13)</f>
        <v/>
      </c>
      <c r="H721" s="317">
        <f>IFERROR(VLOOKUP(C721,'Multi Unit Grid'!C:F,4,FALSE),"")</f>
        <v/>
      </c>
      <c r="I721" s="255">
        <f>IFERROR(VLOOKUP(C721,'Multi Unit Grid'!C:G,5,FALSE),"")</f>
        <v/>
      </c>
      <c r="K721" s="256">
        <f>IF(C721="","",IF($L$11="Management Services","",IF(H721&gt;0,"Yes",IF(L721="Yes","",IF(M721="Yes","","")))))</f>
        <v/>
      </c>
      <c r="L721" s="580" t="n"/>
      <c r="M721" s="580" t="n"/>
      <c r="N721" s="581" t="n"/>
      <c r="O721" s="581" t="n"/>
      <c r="P721" s="256" t="n"/>
      <c r="Q721" s="345" t="n"/>
      <c r="S721" s="579">
        <f>'Exhibit A'!V716</f>
        <v/>
      </c>
      <c r="U721" s="576">
        <f>IF(C722="","",IF(F722=1,"ADP Essential Payroll",IF(N722="Yes","ADP HR Pro",IF(M722="Yes","ADP Complete Payroll and HR Plus",IF(L722="Yes","ADP Enhanced Payroll",IF(K722="Yes","ADP Essential Payroll","ADP Essential Payroll"))))))</f>
        <v/>
      </c>
    </row>
    <row r="722" ht="14.45" customHeight="1">
      <c r="B722" s="73">
        <f>B721+1</f>
        <v/>
      </c>
      <c r="C722" s="221">
        <f>IF('Multi Unit Grid'!C719="","",'Multi Unit Grid'!C719)</f>
        <v/>
      </c>
      <c r="D722" s="223" t="n"/>
      <c r="E722" s="222">
        <f>IFERROR(VLOOKUP(C722,'Multi Unit Grid'!C:D,2,FALSE),"")</f>
        <v/>
      </c>
      <c r="F722" s="75">
        <f>IFERROR(VLOOKUP(C722,'Multi Unit Grid'!C:E,3,FALSE),"")</f>
        <v/>
      </c>
      <c r="G722" s="353">
        <f>'Exhibit A'!Z1217*(1-'Product Selections'!$G$13)</f>
        <v/>
      </c>
      <c r="H722" s="237">
        <f>IFERROR(VLOOKUP(C722,'Multi Unit Grid'!C:F,4,FALSE),"")</f>
        <v/>
      </c>
      <c r="I722" s="74">
        <f>IFERROR(VLOOKUP(C722,'Multi Unit Grid'!C:G,5,FALSE),"")</f>
        <v/>
      </c>
      <c r="K722" s="63">
        <f>IF(C722="","",IF($L$11="Management Services","",IF(H722&gt;0,"Yes",IF(L722="Yes","",IF(M722="Yes","","")))))</f>
        <v/>
      </c>
      <c r="L722" s="577" t="n"/>
      <c r="M722" s="577" t="n"/>
      <c r="N722" s="578" t="n"/>
      <c r="O722" s="578" t="n"/>
      <c r="P722" s="63" t="n"/>
      <c r="Q722" s="344" t="n"/>
      <c r="S722" s="579">
        <f>'Exhibit A'!V717</f>
        <v/>
      </c>
      <c r="U722" s="579">
        <f>IF(C723="","",IF(F723=1,"ADP Essential Payroll",IF(N723="Yes","ADP HR Pro",IF(M723="Yes","ADP Complete Payroll and HR Plus",IF(L723="Yes","ADP Enhanced Payroll",IF(K723="Yes","ADP Essential Payroll","ADP Essential Payroll"))))))</f>
        <v/>
      </c>
    </row>
    <row r="723" ht="14.45" customHeight="1">
      <c r="B723" s="249">
        <f>B722+1</f>
        <v/>
      </c>
      <c r="C723" s="250">
        <f>IF('Multi Unit Grid'!C720="","",'Multi Unit Grid'!C720)</f>
        <v/>
      </c>
      <c r="D723" s="251" t="n"/>
      <c r="E723" s="252">
        <f>IFERROR(VLOOKUP(C723,'Multi Unit Grid'!C:D,2,FALSE),"")</f>
        <v/>
      </c>
      <c r="F723" s="253">
        <f>IFERROR(VLOOKUP(C723,'Multi Unit Grid'!C:E,3,FALSE),"")</f>
        <v/>
      </c>
      <c r="G723" s="352">
        <f>'Exhibit A'!Z1218*(1-'Product Selections'!$G$13)</f>
        <v/>
      </c>
      <c r="H723" s="317">
        <f>IFERROR(VLOOKUP(C723,'Multi Unit Grid'!C:F,4,FALSE),"")</f>
        <v/>
      </c>
      <c r="I723" s="255">
        <f>IFERROR(VLOOKUP(C723,'Multi Unit Grid'!C:G,5,FALSE),"")</f>
        <v/>
      </c>
      <c r="K723" s="256">
        <f>IF(C723="","",IF($L$11="Management Services","",IF(H723&gt;0,"Yes",IF(L723="Yes","",IF(M723="Yes","","")))))</f>
        <v/>
      </c>
      <c r="L723" s="580" t="n"/>
      <c r="M723" s="580" t="n"/>
      <c r="N723" s="581" t="n"/>
      <c r="O723" s="581" t="n"/>
      <c r="P723" s="256" t="n"/>
      <c r="Q723" s="345" t="n"/>
      <c r="S723" s="579">
        <f>'Exhibit A'!V718</f>
        <v/>
      </c>
      <c r="U723" s="576">
        <f>IF(C724="","",IF(F724=1,"ADP Essential Payroll",IF(N724="Yes","ADP HR Pro",IF(M724="Yes","ADP Complete Payroll and HR Plus",IF(L724="Yes","ADP Enhanced Payroll",IF(K724="Yes","ADP Essential Payroll","ADP Essential Payroll"))))))</f>
        <v/>
      </c>
    </row>
    <row r="724" ht="14.45" customHeight="1">
      <c r="B724" s="73">
        <f>B723+1</f>
        <v/>
      </c>
      <c r="C724" s="221">
        <f>IF('Multi Unit Grid'!C721="","",'Multi Unit Grid'!C721)</f>
        <v/>
      </c>
      <c r="D724" s="223" t="n"/>
      <c r="E724" s="222">
        <f>IFERROR(VLOOKUP(C724,'Multi Unit Grid'!C:D,2,FALSE),"")</f>
        <v/>
      </c>
      <c r="F724" s="75">
        <f>IFERROR(VLOOKUP(C724,'Multi Unit Grid'!C:E,3,FALSE),"")</f>
        <v/>
      </c>
      <c r="G724" s="353">
        <f>'Exhibit A'!Z1219*(1-'Product Selections'!$G$13)</f>
        <v/>
      </c>
      <c r="H724" s="237">
        <f>IFERROR(VLOOKUP(C724,'Multi Unit Grid'!C:F,4,FALSE),"")</f>
        <v/>
      </c>
      <c r="I724" s="74">
        <f>IFERROR(VLOOKUP(C724,'Multi Unit Grid'!C:G,5,FALSE),"")</f>
        <v/>
      </c>
      <c r="K724" s="63">
        <f>IF(C724="","",IF($L$11="Management Services","",IF(H724&gt;0,"Yes",IF(L724="Yes","",IF(M724="Yes","","")))))</f>
        <v/>
      </c>
      <c r="L724" s="577" t="n"/>
      <c r="M724" s="577" t="n"/>
      <c r="N724" s="578" t="n"/>
      <c r="O724" s="578" t="n"/>
      <c r="P724" s="63" t="n"/>
      <c r="Q724" s="344" t="n"/>
      <c r="S724" s="579">
        <f>'Exhibit A'!V719</f>
        <v/>
      </c>
      <c r="U724" s="579">
        <f>IF(C725="","",IF(F725=1,"ADP Essential Payroll",IF(N725="Yes","ADP HR Pro",IF(M725="Yes","ADP Complete Payroll and HR Plus",IF(L725="Yes","ADP Enhanced Payroll",IF(K725="Yes","ADP Essential Payroll","ADP Essential Payroll"))))))</f>
        <v/>
      </c>
    </row>
    <row r="725" ht="14.45" customHeight="1">
      <c r="B725" s="249">
        <f>B724+1</f>
        <v/>
      </c>
      <c r="C725" s="250">
        <f>IF('Multi Unit Grid'!C722="","",'Multi Unit Grid'!C722)</f>
        <v/>
      </c>
      <c r="D725" s="251" t="n"/>
      <c r="E725" s="252">
        <f>IFERROR(VLOOKUP(C725,'Multi Unit Grid'!C:D,2,FALSE),"")</f>
        <v/>
      </c>
      <c r="F725" s="253">
        <f>IFERROR(VLOOKUP(C725,'Multi Unit Grid'!C:E,3,FALSE),"")</f>
        <v/>
      </c>
      <c r="G725" s="352">
        <f>'Exhibit A'!Z1220*(1-'Product Selections'!$G$13)</f>
        <v/>
      </c>
      <c r="H725" s="317">
        <f>IFERROR(VLOOKUP(C725,'Multi Unit Grid'!C:F,4,FALSE),"")</f>
        <v/>
      </c>
      <c r="I725" s="255">
        <f>IFERROR(VLOOKUP(C725,'Multi Unit Grid'!C:G,5,FALSE),"")</f>
        <v/>
      </c>
      <c r="K725" s="256">
        <f>IF(C725="","",IF($L$11="Management Services","",IF(H725&gt;0,"Yes",IF(L725="Yes","",IF(M725="Yes","","")))))</f>
        <v/>
      </c>
      <c r="L725" s="580" t="n"/>
      <c r="M725" s="580" t="n"/>
      <c r="N725" s="581" t="n"/>
      <c r="O725" s="581" t="n"/>
      <c r="P725" s="256" t="n"/>
      <c r="Q725" s="345" t="n"/>
      <c r="S725" s="579">
        <f>'Exhibit A'!V720</f>
        <v/>
      </c>
      <c r="U725" s="576">
        <f>IF(C726="","",IF(F726=1,"ADP Essential Payroll",IF(N726="Yes","ADP HR Pro",IF(M726="Yes","ADP Complete Payroll and HR Plus",IF(L726="Yes","ADP Enhanced Payroll",IF(K726="Yes","ADP Essential Payroll","ADP Essential Payroll"))))))</f>
        <v/>
      </c>
    </row>
    <row r="726" ht="14.45" customHeight="1">
      <c r="B726" s="73">
        <f>B725+1</f>
        <v/>
      </c>
      <c r="C726" s="221">
        <f>IF('Multi Unit Grid'!C723="","",'Multi Unit Grid'!C723)</f>
        <v/>
      </c>
      <c r="D726" s="223" t="n"/>
      <c r="E726" s="222">
        <f>IFERROR(VLOOKUP(C726,'Multi Unit Grid'!C:D,2,FALSE),"")</f>
        <v/>
      </c>
      <c r="F726" s="75">
        <f>IFERROR(VLOOKUP(C726,'Multi Unit Grid'!C:E,3,FALSE),"")</f>
        <v/>
      </c>
      <c r="G726" s="353">
        <f>'Exhibit A'!Z1221*(1-'Product Selections'!$G$13)</f>
        <v/>
      </c>
      <c r="H726" s="237">
        <f>IFERROR(VLOOKUP(C726,'Multi Unit Grid'!C:F,4,FALSE),"")</f>
        <v/>
      </c>
      <c r="I726" s="74">
        <f>IFERROR(VLOOKUP(C726,'Multi Unit Grid'!C:G,5,FALSE),"")</f>
        <v/>
      </c>
      <c r="K726" s="63">
        <f>IF(C726="","",IF($L$11="Management Services","",IF(H726&gt;0,"Yes",IF(L726="Yes","",IF(M726="Yes","","")))))</f>
        <v/>
      </c>
      <c r="L726" s="577" t="n"/>
      <c r="M726" s="577" t="n"/>
      <c r="N726" s="578" t="n"/>
      <c r="O726" s="578" t="n"/>
      <c r="P726" s="63" t="n"/>
      <c r="Q726" s="344" t="n"/>
      <c r="S726" s="579">
        <f>'Exhibit A'!V721</f>
        <v/>
      </c>
      <c r="U726" s="579">
        <f>IF(C727="","",IF(F727=1,"ADP Essential Payroll",IF(N727="Yes","ADP HR Pro",IF(M727="Yes","ADP Complete Payroll and HR Plus",IF(L727="Yes","ADP Enhanced Payroll",IF(K727="Yes","ADP Essential Payroll","ADP Essential Payroll"))))))</f>
        <v/>
      </c>
    </row>
    <row r="727" ht="14.45" customHeight="1">
      <c r="B727" s="249">
        <f>B726+1</f>
        <v/>
      </c>
      <c r="C727" s="250">
        <f>IF('Multi Unit Grid'!C724="","",'Multi Unit Grid'!C724)</f>
        <v/>
      </c>
      <c r="D727" s="251" t="n"/>
      <c r="E727" s="252">
        <f>IFERROR(VLOOKUP(C727,'Multi Unit Grid'!C:D,2,FALSE),"")</f>
        <v/>
      </c>
      <c r="F727" s="253">
        <f>IFERROR(VLOOKUP(C727,'Multi Unit Grid'!C:E,3,FALSE),"")</f>
        <v/>
      </c>
      <c r="G727" s="352">
        <f>'Exhibit A'!Z1222*(1-'Product Selections'!$G$13)</f>
        <v/>
      </c>
      <c r="H727" s="317">
        <f>IFERROR(VLOOKUP(C727,'Multi Unit Grid'!C:F,4,FALSE),"")</f>
        <v/>
      </c>
      <c r="I727" s="255">
        <f>IFERROR(VLOOKUP(C727,'Multi Unit Grid'!C:G,5,FALSE),"")</f>
        <v/>
      </c>
      <c r="K727" s="256">
        <f>IF(C727="","",IF($L$11="Management Services","",IF(H727&gt;0,"Yes",IF(L727="Yes","",IF(M727="Yes","","")))))</f>
        <v/>
      </c>
      <c r="L727" s="580" t="n"/>
      <c r="M727" s="580" t="n"/>
      <c r="N727" s="581" t="n"/>
      <c r="O727" s="581" t="n"/>
      <c r="P727" s="256" t="n"/>
      <c r="Q727" s="345" t="n"/>
      <c r="S727" s="579">
        <f>'Exhibit A'!V722</f>
        <v/>
      </c>
      <c r="U727" s="576">
        <f>IF(C728="","",IF(F728=1,"ADP Essential Payroll",IF(N728="Yes","ADP HR Pro",IF(M728="Yes","ADP Complete Payroll and HR Plus",IF(L728="Yes","ADP Enhanced Payroll",IF(K728="Yes","ADP Essential Payroll","ADP Essential Payroll"))))))</f>
        <v/>
      </c>
    </row>
    <row r="728" ht="14.45" customHeight="1">
      <c r="B728" s="73">
        <f>B727+1</f>
        <v/>
      </c>
      <c r="C728" s="221">
        <f>IF('Multi Unit Grid'!C725="","",'Multi Unit Grid'!C725)</f>
        <v/>
      </c>
      <c r="D728" s="223" t="n"/>
      <c r="E728" s="222">
        <f>IFERROR(VLOOKUP(C728,'Multi Unit Grid'!C:D,2,FALSE),"")</f>
        <v/>
      </c>
      <c r="F728" s="75">
        <f>IFERROR(VLOOKUP(C728,'Multi Unit Grid'!C:E,3,FALSE),"")</f>
        <v/>
      </c>
      <c r="G728" s="353">
        <f>'Exhibit A'!Z1223*(1-'Product Selections'!$G$13)</f>
        <v/>
      </c>
      <c r="H728" s="237">
        <f>IFERROR(VLOOKUP(C728,'Multi Unit Grid'!C:F,4,FALSE),"")</f>
        <v/>
      </c>
      <c r="I728" s="74">
        <f>IFERROR(VLOOKUP(C728,'Multi Unit Grid'!C:G,5,FALSE),"")</f>
        <v/>
      </c>
      <c r="K728" s="63">
        <f>IF(C728="","",IF($L$11="Management Services","",IF(H728&gt;0,"Yes",IF(L728="Yes","",IF(M728="Yes","","")))))</f>
        <v/>
      </c>
      <c r="L728" s="577" t="n"/>
      <c r="M728" s="577" t="n"/>
      <c r="N728" s="578" t="n"/>
      <c r="O728" s="578" t="n"/>
      <c r="P728" s="63" t="n"/>
      <c r="Q728" s="344" t="n"/>
      <c r="S728" s="579">
        <f>'Exhibit A'!V723</f>
        <v/>
      </c>
      <c r="U728" s="579">
        <f>IF(C729="","",IF(F729=1,"ADP Essential Payroll",IF(N729="Yes","ADP HR Pro",IF(M729="Yes","ADP Complete Payroll and HR Plus",IF(L729="Yes","ADP Enhanced Payroll",IF(K729="Yes","ADP Essential Payroll","ADP Essential Payroll"))))))</f>
        <v/>
      </c>
    </row>
    <row r="729" ht="14.45" customHeight="1">
      <c r="B729" s="249">
        <f>B728+1</f>
        <v/>
      </c>
      <c r="C729" s="250">
        <f>IF('Multi Unit Grid'!C726="","",'Multi Unit Grid'!C726)</f>
        <v/>
      </c>
      <c r="D729" s="251" t="n"/>
      <c r="E729" s="252">
        <f>IFERROR(VLOOKUP(C729,'Multi Unit Grid'!C:D,2,FALSE),"")</f>
        <v/>
      </c>
      <c r="F729" s="253">
        <f>IFERROR(VLOOKUP(C729,'Multi Unit Grid'!C:E,3,FALSE),"")</f>
        <v/>
      </c>
      <c r="G729" s="352">
        <f>'Exhibit A'!Z1224*(1-'Product Selections'!$G$13)</f>
        <v/>
      </c>
      <c r="H729" s="317">
        <f>IFERROR(VLOOKUP(C729,'Multi Unit Grid'!C:F,4,FALSE),"")</f>
        <v/>
      </c>
      <c r="I729" s="255">
        <f>IFERROR(VLOOKUP(C729,'Multi Unit Grid'!C:G,5,FALSE),"")</f>
        <v/>
      </c>
      <c r="K729" s="256">
        <f>IF(C729="","",IF($L$11="Management Services","",IF(H729&gt;0,"Yes",IF(L729="Yes","",IF(M729="Yes","","")))))</f>
        <v/>
      </c>
      <c r="L729" s="580" t="n"/>
      <c r="M729" s="580" t="n"/>
      <c r="N729" s="581" t="n"/>
      <c r="O729" s="581" t="n"/>
      <c r="P729" s="256" t="n"/>
      <c r="Q729" s="345" t="n"/>
      <c r="S729" s="579">
        <f>'Exhibit A'!V724</f>
        <v/>
      </c>
      <c r="U729" s="576">
        <f>IF(C730="","",IF(F730=1,"ADP Essential Payroll",IF(N730="Yes","ADP HR Pro",IF(M730="Yes","ADP Complete Payroll and HR Plus",IF(L730="Yes","ADP Enhanced Payroll",IF(K730="Yes","ADP Essential Payroll","ADP Essential Payroll"))))))</f>
        <v/>
      </c>
    </row>
    <row r="730" ht="14.45" customHeight="1">
      <c r="B730" s="73">
        <f>B729+1</f>
        <v/>
      </c>
      <c r="C730" s="221">
        <f>IF('Multi Unit Grid'!C727="","",'Multi Unit Grid'!C727)</f>
        <v/>
      </c>
      <c r="D730" s="223" t="n"/>
      <c r="E730" s="222">
        <f>IFERROR(VLOOKUP(C730,'Multi Unit Grid'!C:D,2,FALSE),"")</f>
        <v/>
      </c>
      <c r="F730" s="75">
        <f>IFERROR(VLOOKUP(C730,'Multi Unit Grid'!C:E,3,FALSE),"")</f>
        <v/>
      </c>
      <c r="G730" s="353">
        <f>'Exhibit A'!Z1225*(1-'Product Selections'!$G$13)</f>
        <v/>
      </c>
      <c r="H730" s="237">
        <f>IFERROR(VLOOKUP(C730,'Multi Unit Grid'!C:F,4,FALSE),"")</f>
        <v/>
      </c>
      <c r="I730" s="74">
        <f>IFERROR(VLOOKUP(C730,'Multi Unit Grid'!C:G,5,FALSE),"")</f>
        <v/>
      </c>
      <c r="K730" s="63">
        <f>IF(C730="","",IF($L$11="Management Services","",IF(H730&gt;0,"Yes",IF(L730="Yes","",IF(M730="Yes","","")))))</f>
        <v/>
      </c>
      <c r="L730" s="577" t="n"/>
      <c r="M730" s="577" t="n"/>
      <c r="N730" s="578" t="n"/>
      <c r="O730" s="578" t="n"/>
      <c r="P730" s="63" t="n"/>
      <c r="Q730" s="344" t="n"/>
      <c r="S730" s="579">
        <f>'Exhibit A'!V725</f>
        <v/>
      </c>
      <c r="U730" s="579">
        <f>IF(C731="","",IF(F731=1,"ADP Essential Payroll",IF(N731="Yes","ADP HR Pro",IF(M731="Yes","ADP Complete Payroll and HR Plus",IF(L731="Yes","ADP Enhanced Payroll",IF(K731="Yes","ADP Essential Payroll","ADP Essential Payroll"))))))</f>
        <v/>
      </c>
    </row>
    <row r="731" ht="14.45" customHeight="1">
      <c r="B731" s="249">
        <f>B730+1</f>
        <v/>
      </c>
      <c r="C731" s="250">
        <f>IF('Multi Unit Grid'!C728="","",'Multi Unit Grid'!C728)</f>
        <v/>
      </c>
      <c r="D731" s="251" t="n"/>
      <c r="E731" s="252">
        <f>IFERROR(VLOOKUP(C731,'Multi Unit Grid'!C:D,2,FALSE),"")</f>
        <v/>
      </c>
      <c r="F731" s="253">
        <f>IFERROR(VLOOKUP(C731,'Multi Unit Grid'!C:E,3,FALSE),"")</f>
        <v/>
      </c>
      <c r="G731" s="352">
        <f>'Exhibit A'!Z1226*(1-'Product Selections'!$G$13)</f>
        <v/>
      </c>
      <c r="H731" s="317">
        <f>IFERROR(VLOOKUP(C731,'Multi Unit Grid'!C:F,4,FALSE),"")</f>
        <v/>
      </c>
      <c r="I731" s="255">
        <f>IFERROR(VLOOKUP(C731,'Multi Unit Grid'!C:G,5,FALSE),"")</f>
        <v/>
      </c>
      <c r="K731" s="256">
        <f>IF(C731="","",IF($L$11="Management Services","",IF(H731&gt;0,"Yes",IF(L731="Yes","",IF(M731="Yes","","")))))</f>
        <v/>
      </c>
      <c r="L731" s="580" t="n"/>
      <c r="M731" s="580" t="n"/>
      <c r="N731" s="581" t="n"/>
      <c r="O731" s="581" t="n"/>
      <c r="P731" s="256" t="n"/>
      <c r="Q731" s="345" t="n"/>
      <c r="S731" s="579">
        <f>'Exhibit A'!V726</f>
        <v/>
      </c>
      <c r="U731" s="576">
        <f>IF(C732="","",IF(F732=1,"ADP Essential Payroll",IF(N732="Yes","ADP HR Pro",IF(M732="Yes","ADP Complete Payroll and HR Plus",IF(L732="Yes","ADP Enhanced Payroll",IF(K732="Yes","ADP Essential Payroll","ADP Essential Payroll"))))))</f>
        <v/>
      </c>
    </row>
    <row r="732" ht="14.45" customHeight="1">
      <c r="B732" s="73">
        <f>B731+1</f>
        <v/>
      </c>
      <c r="C732" s="221">
        <f>IF('Multi Unit Grid'!C729="","",'Multi Unit Grid'!C729)</f>
        <v/>
      </c>
      <c r="D732" s="223" t="n"/>
      <c r="E732" s="222">
        <f>IFERROR(VLOOKUP(C732,'Multi Unit Grid'!C:D,2,FALSE),"")</f>
        <v/>
      </c>
      <c r="F732" s="75">
        <f>IFERROR(VLOOKUP(C732,'Multi Unit Grid'!C:E,3,FALSE),"")</f>
        <v/>
      </c>
      <c r="G732" s="353">
        <f>'Exhibit A'!Z1227*(1-'Product Selections'!$G$13)</f>
        <v/>
      </c>
      <c r="H732" s="237">
        <f>IFERROR(VLOOKUP(C732,'Multi Unit Grid'!C:F,4,FALSE),"")</f>
        <v/>
      </c>
      <c r="I732" s="74">
        <f>IFERROR(VLOOKUP(C732,'Multi Unit Grid'!C:G,5,FALSE),"")</f>
        <v/>
      </c>
      <c r="K732" s="63">
        <f>IF(C732="","",IF($L$11="Management Services","",IF(H732&gt;0,"Yes",IF(L732="Yes","",IF(M732="Yes","","")))))</f>
        <v/>
      </c>
      <c r="L732" s="577" t="n"/>
      <c r="M732" s="577" t="n"/>
      <c r="N732" s="578" t="n"/>
      <c r="O732" s="578" t="n"/>
      <c r="P732" s="63" t="n"/>
      <c r="Q732" s="344" t="n"/>
      <c r="S732" s="579">
        <f>'Exhibit A'!V727</f>
        <v/>
      </c>
      <c r="U732" s="579">
        <f>IF(C733="","",IF(F733=1,"ADP Essential Payroll",IF(N733="Yes","ADP HR Pro",IF(M733="Yes","ADP Complete Payroll and HR Plus",IF(L733="Yes","ADP Enhanced Payroll",IF(K733="Yes","ADP Essential Payroll","ADP Essential Payroll"))))))</f>
        <v/>
      </c>
    </row>
    <row r="733" ht="14.45" customHeight="1">
      <c r="B733" s="249">
        <f>B732+1</f>
        <v/>
      </c>
      <c r="C733" s="250">
        <f>IF('Multi Unit Grid'!C730="","",'Multi Unit Grid'!C730)</f>
        <v/>
      </c>
      <c r="D733" s="251" t="n"/>
      <c r="E733" s="252">
        <f>IFERROR(VLOOKUP(C733,'Multi Unit Grid'!C:D,2,FALSE),"")</f>
        <v/>
      </c>
      <c r="F733" s="253">
        <f>IFERROR(VLOOKUP(C733,'Multi Unit Grid'!C:E,3,FALSE),"")</f>
        <v/>
      </c>
      <c r="G733" s="352">
        <f>'Exhibit A'!Z1228*(1-'Product Selections'!$G$13)</f>
        <v/>
      </c>
      <c r="H733" s="317">
        <f>IFERROR(VLOOKUP(C733,'Multi Unit Grid'!C:F,4,FALSE),"")</f>
        <v/>
      </c>
      <c r="I733" s="255">
        <f>IFERROR(VLOOKUP(C733,'Multi Unit Grid'!C:G,5,FALSE),"")</f>
        <v/>
      </c>
      <c r="K733" s="256">
        <f>IF(C733="","",IF($L$11="Management Services","",IF(H733&gt;0,"Yes",IF(L733="Yes","",IF(M733="Yes","","")))))</f>
        <v/>
      </c>
      <c r="L733" s="580" t="n"/>
      <c r="M733" s="580" t="n"/>
      <c r="N733" s="581" t="n"/>
      <c r="O733" s="581" t="n"/>
      <c r="P733" s="256" t="n"/>
      <c r="Q733" s="345" t="n"/>
      <c r="S733" s="579">
        <f>'Exhibit A'!V728</f>
        <v/>
      </c>
      <c r="U733" s="576">
        <f>IF(C734="","",IF(F734=1,"ADP Essential Payroll",IF(N734="Yes","ADP HR Pro",IF(M734="Yes","ADP Complete Payroll and HR Plus",IF(L734="Yes","ADP Enhanced Payroll",IF(K734="Yes","ADP Essential Payroll","ADP Essential Payroll"))))))</f>
        <v/>
      </c>
    </row>
    <row r="734" ht="14.45" customHeight="1">
      <c r="B734" s="73">
        <f>B733+1</f>
        <v/>
      </c>
      <c r="C734" s="221">
        <f>IF('Multi Unit Grid'!C731="","",'Multi Unit Grid'!C731)</f>
        <v/>
      </c>
      <c r="D734" s="223" t="n"/>
      <c r="E734" s="222">
        <f>IFERROR(VLOOKUP(C734,'Multi Unit Grid'!C:D,2,FALSE),"")</f>
        <v/>
      </c>
      <c r="F734" s="75">
        <f>IFERROR(VLOOKUP(C734,'Multi Unit Grid'!C:E,3,FALSE),"")</f>
        <v/>
      </c>
      <c r="G734" s="353">
        <f>'Exhibit A'!Z1229*(1-'Product Selections'!$G$13)</f>
        <v/>
      </c>
      <c r="H734" s="237">
        <f>IFERROR(VLOOKUP(C734,'Multi Unit Grid'!C:F,4,FALSE),"")</f>
        <v/>
      </c>
      <c r="I734" s="74">
        <f>IFERROR(VLOOKUP(C734,'Multi Unit Grid'!C:G,5,FALSE),"")</f>
        <v/>
      </c>
      <c r="K734" s="63">
        <f>IF(C734="","",IF($L$11="Management Services","",IF(H734&gt;0,"Yes",IF(L734="Yes","",IF(M734="Yes","","")))))</f>
        <v/>
      </c>
      <c r="L734" s="577" t="n"/>
      <c r="M734" s="577" t="n"/>
      <c r="N734" s="578" t="n"/>
      <c r="O734" s="578" t="n"/>
      <c r="P734" s="63" t="n"/>
      <c r="Q734" s="344" t="n"/>
      <c r="S734" s="579">
        <f>'Exhibit A'!V729</f>
        <v/>
      </c>
      <c r="U734" s="579">
        <f>IF(C735="","",IF(F735=1,"ADP Essential Payroll",IF(N735="Yes","ADP HR Pro",IF(M735="Yes","ADP Complete Payroll and HR Plus",IF(L735="Yes","ADP Enhanced Payroll",IF(K735="Yes","ADP Essential Payroll","ADP Essential Payroll"))))))</f>
        <v/>
      </c>
    </row>
    <row r="735" ht="14.45" customHeight="1">
      <c r="B735" s="249">
        <f>B734+1</f>
        <v/>
      </c>
      <c r="C735" s="250">
        <f>IF('Multi Unit Grid'!C732="","",'Multi Unit Grid'!C732)</f>
        <v/>
      </c>
      <c r="D735" s="251" t="n"/>
      <c r="E735" s="252">
        <f>IFERROR(VLOOKUP(C735,'Multi Unit Grid'!C:D,2,FALSE),"")</f>
        <v/>
      </c>
      <c r="F735" s="253">
        <f>IFERROR(VLOOKUP(C735,'Multi Unit Grid'!C:E,3,FALSE),"")</f>
        <v/>
      </c>
      <c r="G735" s="352">
        <f>'Exhibit A'!Z1230*(1-'Product Selections'!$G$13)</f>
        <v/>
      </c>
      <c r="H735" s="317">
        <f>IFERROR(VLOOKUP(C735,'Multi Unit Grid'!C:F,4,FALSE),"")</f>
        <v/>
      </c>
      <c r="I735" s="255">
        <f>IFERROR(VLOOKUP(C735,'Multi Unit Grid'!C:G,5,FALSE),"")</f>
        <v/>
      </c>
      <c r="K735" s="256">
        <f>IF(C735="","",IF($L$11="Management Services","",IF(H735&gt;0,"Yes",IF(L735="Yes","",IF(M735="Yes","","")))))</f>
        <v/>
      </c>
      <c r="L735" s="580" t="n"/>
      <c r="M735" s="580" t="n"/>
      <c r="N735" s="581" t="n"/>
      <c r="O735" s="581" t="n"/>
      <c r="P735" s="256" t="n"/>
      <c r="Q735" s="345" t="n"/>
      <c r="S735" s="579">
        <f>'Exhibit A'!V730</f>
        <v/>
      </c>
      <c r="U735" s="576">
        <f>IF(C736="","",IF(F736=1,"ADP Essential Payroll",IF(N736="Yes","ADP HR Pro",IF(M736="Yes","ADP Complete Payroll and HR Plus",IF(L736="Yes","ADP Enhanced Payroll",IF(K736="Yes","ADP Essential Payroll","ADP Essential Payroll"))))))</f>
        <v/>
      </c>
    </row>
    <row r="736" ht="14.45" customHeight="1">
      <c r="B736" s="73">
        <f>B735+1</f>
        <v/>
      </c>
      <c r="C736" s="221">
        <f>IF('Multi Unit Grid'!C733="","",'Multi Unit Grid'!C733)</f>
        <v/>
      </c>
      <c r="D736" s="223" t="n"/>
      <c r="E736" s="222">
        <f>IFERROR(VLOOKUP(C736,'Multi Unit Grid'!C:D,2,FALSE),"")</f>
        <v/>
      </c>
      <c r="F736" s="75">
        <f>IFERROR(VLOOKUP(C736,'Multi Unit Grid'!C:E,3,FALSE),"")</f>
        <v/>
      </c>
      <c r="G736" s="353">
        <f>'Exhibit A'!Z1231*(1-'Product Selections'!$G$13)</f>
        <v/>
      </c>
      <c r="H736" s="237">
        <f>IFERROR(VLOOKUP(C736,'Multi Unit Grid'!C:F,4,FALSE),"")</f>
        <v/>
      </c>
      <c r="I736" s="74">
        <f>IFERROR(VLOOKUP(C736,'Multi Unit Grid'!C:G,5,FALSE),"")</f>
        <v/>
      </c>
      <c r="K736" s="63">
        <f>IF(C736="","",IF($L$11="Management Services","",IF(H736&gt;0,"Yes",IF(L736="Yes","",IF(M736="Yes","","")))))</f>
        <v/>
      </c>
      <c r="L736" s="577" t="n"/>
      <c r="M736" s="577" t="n"/>
      <c r="N736" s="578" t="n"/>
      <c r="O736" s="578" t="n"/>
      <c r="P736" s="63" t="n"/>
      <c r="Q736" s="344" t="n"/>
      <c r="S736" s="579">
        <f>'Exhibit A'!V731</f>
        <v/>
      </c>
      <c r="U736" s="579">
        <f>IF(C737="","",IF(F737=1,"ADP Essential Payroll",IF(N737="Yes","ADP HR Pro",IF(M737="Yes","ADP Complete Payroll and HR Plus",IF(L737="Yes","ADP Enhanced Payroll",IF(K737="Yes","ADP Essential Payroll","ADP Essential Payroll"))))))</f>
        <v/>
      </c>
    </row>
    <row r="737" ht="14.45" customHeight="1">
      <c r="B737" s="249">
        <f>B736+1</f>
        <v/>
      </c>
      <c r="C737" s="250">
        <f>IF('Multi Unit Grid'!C734="","",'Multi Unit Grid'!C734)</f>
        <v/>
      </c>
      <c r="D737" s="251" t="n"/>
      <c r="E737" s="252">
        <f>IFERROR(VLOOKUP(C737,'Multi Unit Grid'!C:D,2,FALSE),"")</f>
        <v/>
      </c>
      <c r="F737" s="253">
        <f>IFERROR(VLOOKUP(C737,'Multi Unit Grid'!C:E,3,FALSE),"")</f>
        <v/>
      </c>
      <c r="G737" s="352">
        <f>'Exhibit A'!Z1232*(1-'Product Selections'!$G$13)</f>
        <v/>
      </c>
      <c r="H737" s="317">
        <f>IFERROR(VLOOKUP(C737,'Multi Unit Grid'!C:F,4,FALSE),"")</f>
        <v/>
      </c>
      <c r="I737" s="255">
        <f>IFERROR(VLOOKUP(C737,'Multi Unit Grid'!C:G,5,FALSE),"")</f>
        <v/>
      </c>
      <c r="K737" s="256">
        <f>IF(C737="","",IF($L$11="Management Services","",IF(H737&gt;0,"Yes",IF(L737="Yes","",IF(M737="Yes","","")))))</f>
        <v/>
      </c>
      <c r="L737" s="580" t="n"/>
      <c r="M737" s="580" t="n"/>
      <c r="N737" s="581" t="n"/>
      <c r="O737" s="581" t="n"/>
      <c r="P737" s="256" t="n"/>
      <c r="Q737" s="345" t="n"/>
      <c r="S737" s="579">
        <f>'Exhibit A'!V732</f>
        <v/>
      </c>
      <c r="U737" s="576">
        <f>IF(C738="","",IF(F738=1,"ADP Essential Payroll",IF(N738="Yes","ADP HR Pro",IF(M738="Yes","ADP Complete Payroll and HR Plus",IF(L738="Yes","ADP Enhanced Payroll",IF(K738="Yes","ADP Essential Payroll","ADP Essential Payroll"))))))</f>
        <v/>
      </c>
    </row>
    <row r="738" ht="14.45" customHeight="1">
      <c r="B738" s="73">
        <f>B737+1</f>
        <v/>
      </c>
      <c r="C738" s="221">
        <f>IF('Multi Unit Grid'!C735="","",'Multi Unit Grid'!C735)</f>
        <v/>
      </c>
      <c r="D738" s="223" t="n"/>
      <c r="E738" s="222">
        <f>IFERROR(VLOOKUP(C738,'Multi Unit Grid'!C:D,2,FALSE),"")</f>
        <v/>
      </c>
      <c r="F738" s="75">
        <f>IFERROR(VLOOKUP(C738,'Multi Unit Grid'!C:E,3,FALSE),"")</f>
        <v/>
      </c>
      <c r="G738" s="353">
        <f>'Exhibit A'!Z1233*(1-'Product Selections'!$G$13)</f>
        <v/>
      </c>
      <c r="H738" s="237">
        <f>IFERROR(VLOOKUP(C738,'Multi Unit Grid'!C:F,4,FALSE),"")</f>
        <v/>
      </c>
      <c r="I738" s="74">
        <f>IFERROR(VLOOKUP(C738,'Multi Unit Grid'!C:G,5,FALSE),"")</f>
        <v/>
      </c>
      <c r="K738" s="63">
        <f>IF(C738="","",IF($L$11="Management Services","",IF(H738&gt;0,"Yes",IF(L738="Yes","",IF(M738="Yes","","")))))</f>
        <v/>
      </c>
      <c r="L738" s="577" t="n"/>
      <c r="M738" s="577" t="n"/>
      <c r="N738" s="578" t="n"/>
      <c r="O738" s="578" t="n"/>
      <c r="P738" s="63" t="n"/>
      <c r="Q738" s="344" t="n"/>
      <c r="S738" s="579">
        <f>'Exhibit A'!V733</f>
        <v/>
      </c>
      <c r="U738" s="579">
        <f>IF(C739="","",IF(F739=1,"ADP Essential Payroll",IF(N739="Yes","ADP HR Pro",IF(M739="Yes","ADP Complete Payroll and HR Plus",IF(L739="Yes","ADP Enhanced Payroll",IF(K739="Yes","ADP Essential Payroll","ADP Essential Payroll"))))))</f>
        <v/>
      </c>
    </row>
    <row r="739" ht="14.45" customHeight="1">
      <c r="B739" s="249">
        <f>B738+1</f>
        <v/>
      </c>
      <c r="C739" s="250">
        <f>IF('Multi Unit Grid'!C736="","",'Multi Unit Grid'!C736)</f>
        <v/>
      </c>
      <c r="D739" s="251" t="n"/>
      <c r="E739" s="252">
        <f>IFERROR(VLOOKUP(C739,'Multi Unit Grid'!C:D,2,FALSE),"")</f>
        <v/>
      </c>
      <c r="F739" s="253">
        <f>IFERROR(VLOOKUP(C739,'Multi Unit Grid'!C:E,3,FALSE),"")</f>
        <v/>
      </c>
      <c r="G739" s="352">
        <f>'Exhibit A'!Z1234*(1-'Product Selections'!$G$13)</f>
        <v/>
      </c>
      <c r="H739" s="317">
        <f>IFERROR(VLOOKUP(C739,'Multi Unit Grid'!C:F,4,FALSE),"")</f>
        <v/>
      </c>
      <c r="I739" s="255">
        <f>IFERROR(VLOOKUP(C739,'Multi Unit Grid'!C:G,5,FALSE),"")</f>
        <v/>
      </c>
      <c r="K739" s="256">
        <f>IF(C739="","",IF($L$11="Management Services","",IF(H739&gt;0,"Yes",IF(L739="Yes","",IF(M739="Yes","","")))))</f>
        <v/>
      </c>
      <c r="L739" s="580" t="n"/>
      <c r="M739" s="580" t="n"/>
      <c r="N739" s="581" t="n"/>
      <c r="O739" s="581" t="n"/>
      <c r="P739" s="256" t="n"/>
      <c r="Q739" s="345" t="n"/>
      <c r="S739" s="579">
        <f>'Exhibit A'!V734</f>
        <v/>
      </c>
      <c r="U739" s="576">
        <f>IF(C740="","",IF(F740=1,"ADP Essential Payroll",IF(N740="Yes","ADP HR Pro",IF(M740="Yes","ADP Complete Payroll and HR Plus",IF(L740="Yes","ADP Enhanced Payroll",IF(K740="Yes","ADP Essential Payroll","ADP Essential Payroll"))))))</f>
        <v/>
      </c>
    </row>
    <row r="740" ht="14.45" customHeight="1">
      <c r="B740" s="73">
        <f>B739+1</f>
        <v/>
      </c>
      <c r="C740" s="221">
        <f>IF('Multi Unit Grid'!C737="","",'Multi Unit Grid'!C737)</f>
        <v/>
      </c>
      <c r="D740" s="223" t="n"/>
      <c r="E740" s="222">
        <f>IFERROR(VLOOKUP(C740,'Multi Unit Grid'!C:D,2,FALSE),"")</f>
        <v/>
      </c>
      <c r="F740" s="75">
        <f>IFERROR(VLOOKUP(C740,'Multi Unit Grid'!C:E,3,FALSE),"")</f>
        <v/>
      </c>
      <c r="G740" s="353">
        <f>'Exhibit A'!Z1235*(1-'Product Selections'!$G$13)</f>
        <v/>
      </c>
      <c r="H740" s="237">
        <f>IFERROR(VLOOKUP(C740,'Multi Unit Grid'!C:F,4,FALSE),"")</f>
        <v/>
      </c>
      <c r="I740" s="74">
        <f>IFERROR(VLOOKUP(C740,'Multi Unit Grid'!C:G,5,FALSE),"")</f>
        <v/>
      </c>
      <c r="K740" s="63">
        <f>IF(C740="","",IF($L$11="Management Services","",IF(H740&gt;0,"Yes",IF(L740="Yes","",IF(M740="Yes","","")))))</f>
        <v/>
      </c>
      <c r="L740" s="577" t="n"/>
      <c r="M740" s="577" t="n"/>
      <c r="N740" s="578" t="n"/>
      <c r="O740" s="578" t="n"/>
      <c r="P740" s="63" t="n"/>
      <c r="Q740" s="344" t="n"/>
      <c r="S740" s="579">
        <f>'Exhibit A'!V735</f>
        <v/>
      </c>
      <c r="U740" s="579">
        <f>IF(C741="","",IF(F741=1,"ADP Essential Payroll",IF(N741="Yes","ADP HR Pro",IF(M741="Yes","ADP Complete Payroll and HR Plus",IF(L741="Yes","ADP Enhanced Payroll",IF(K741="Yes","ADP Essential Payroll","ADP Essential Payroll"))))))</f>
        <v/>
      </c>
    </row>
    <row r="741" ht="14.45" customHeight="1">
      <c r="B741" s="249">
        <f>B740+1</f>
        <v/>
      </c>
      <c r="C741" s="250">
        <f>IF('Multi Unit Grid'!C738="","",'Multi Unit Grid'!C738)</f>
        <v/>
      </c>
      <c r="D741" s="251" t="n"/>
      <c r="E741" s="252">
        <f>IFERROR(VLOOKUP(C741,'Multi Unit Grid'!C:D,2,FALSE),"")</f>
        <v/>
      </c>
      <c r="F741" s="253">
        <f>IFERROR(VLOOKUP(C741,'Multi Unit Grid'!C:E,3,FALSE),"")</f>
        <v/>
      </c>
      <c r="G741" s="352">
        <f>'Exhibit A'!Z1236*(1-'Product Selections'!$G$13)</f>
        <v/>
      </c>
      <c r="H741" s="317">
        <f>IFERROR(VLOOKUP(C741,'Multi Unit Grid'!C:F,4,FALSE),"")</f>
        <v/>
      </c>
      <c r="I741" s="255">
        <f>IFERROR(VLOOKUP(C741,'Multi Unit Grid'!C:G,5,FALSE),"")</f>
        <v/>
      </c>
      <c r="K741" s="256">
        <f>IF(C741="","",IF($L$11="Management Services","",IF(H741&gt;0,"Yes",IF(L741="Yes","",IF(M741="Yes","","")))))</f>
        <v/>
      </c>
      <c r="L741" s="580" t="n"/>
      <c r="M741" s="580" t="n"/>
      <c r="N741" s="581" t="n"/>
      <c r="O741" s="581" t="n"/>
      <c r="P741" s="256" t="n"/>
      <c r="Q741" s="345" t="n"/>
      <c r="S741" s="579">
        <f>'Exhibit A'!V736</f>
        <v/>
      </c>
      <c r="U741" s="576">
        <f>IF(C742="","",IF(F742=1,"ADP Essential Payroll",IF(N742="Yes","ADP HR Pro",IF(M742="Yes","ADP Complete Payroll and HR Plus",IF(L742="Yes","ADP Enhanced Payroll",IF(K742="Yes","ADP Essential Payroll","ADP Essential Payroll"))))))</f>
        <v/>
      </c>
    </row>
    <row r="742" ht="14.45" customHeight="1">
      <c r="B742" s="73">
        <f>B741+1</f>
        <v/>
      </c>
      <c r="C742" s="221">
        <f>IF('Multi Unit Grid'!C739="","",'Multi Unit Grid'!C739)</f>
        <v/>
      </c>
      <c r="D742" s="223" t="n"/>
      <c r="E742" s="222">
        <f>IFERROR(VLOOKUP(C742,'Multi Unit Grid'!C:D,2,FALSE),"")</f>
        <v/>
      </c>
      <c r="F742" s="75">
        <f>IFERROR(VLOOKUP(C742,'Multi Unit Grid'!C:E,3,FALSE),"")</f>
        <v/>
      </c>
      <c r="G742" s="353">
        <f>'Exhibit A'!Z1237*(1-'Product Selections'!$G$13)</f>
        <v/>
      </c>
      <c r="H742" s="237">
        <f>IFERROR(VLOOKUP(C742,'Multi Unit Grid'!C:F,4,FALSE),"")</f>
        <v/>
      </c>
      <c r="I742" s="74">
        <f>IFERROR(VLOOKUP(C742,'Multi Unit Grid'!C:G,5,FALSE),"")</f>
        <v/>
      </c>
      <c r="K742" s="63">
        <f>IF(C742="","",IF($L$11="Management Services","",IF(H742&gt;0,"Yes",IF(L742="Yes","",IF(M742="Yes","","")))))</f>
        <v/>
      </c>
      <c r="L742" s="577" t="n"/>
      <c r="M742" s="577" t="n"/>
      <c r="N742" s="578" t="n"/>
      <c r="O742" s="578" t="n"/>
      <c r="P742" s="63" t="n"/>
      <c r="Q742" s="344" t="n"/>
      <c r="S742" s="579">
        <f>'Exhibit A'!V737</f>
        <v/>
      </c>
      <c r="U742" s="579">
        <f>IF(C743="","",IF(F743=1,"ADP Essential Payroll",IF(N743="Yes","ADP HR Pro",IF(M743="Yes","ADP Complete Payroll and HR Plus",IF(L743="Yes","ADP Enhanced Payroll",IF(K743="Yes","ADP Essential Payroll","ADP Essential Payroll"))))))</f>
        <v/>
      </c>
    </row>
    <row r="743" ht="14.45" customHeight="1">
      <c r="B743" s="249">
        <f>B742+1</f>
        <v/>
      </c>
      <c r="C743" s="250">
        <f>IF('Multi Unit Grid'!C740="","",'Multi Unit Grid'!C740)</f>
        <v/>
      </c>
      <c r="D743" s="251" t="n"/>
      <c r="E743" s="252">
        <f>IFERROR(VLOOKUP(C743,'Multi Unit Grid'!C:D,2,FALSE),"")</f>
        <v/>
      </c>
      <c r="F743" s="253">
        <f>IFERROR(VLOOKUP(C743,'Multi Unit Grid'!C:E,3,FALSE),"")</f>
        <v/>
      </c>
      <c r="G743" s="352">
        <f>'Exhibit A'!Z1238*(1-'Product Selections'!$G$13)</f>
        <v/>
      </c>
      <c r="H743" s="317">
        <f>IFERROR(VLOOKUP(C743,'Multi Unit Grid'!C:F,4,FALSE),"")</f>
        <v/>
      </c>
      <c r="I743" s="255">
        <f>IFERROR(VLOOKUP(C743,'Multi Unit Grid'!C:G,5,FALSE),"")</f>
        <v/>
      </c>
      <c r="K743" s="256">
        <f>IF(C743="","",IF($L$11="Management Services","",IF(H743&gt;0,"Yes",IF(L743="Yes","",IF(M743="Yes","","")))))</f>
        <v/>
      </c>
      <c r="L743" s="580" t="n"/>
      <c r="M743" s="580" t="n"/>
      <c r="N743" s="581" t="n"/>
      <c r="O743" s="581" t="n"/>
      <c r="P743" s="256" t="n"/>
      <c r="Q743" s="345" t="n"/>
      <c r="S743" s="579">
        <f>'Exhibit A'!V738</f>
        <v/>
      </c>
      <c r="U743" s="576">
        <f>IF(C744="","",IF(F744=1,"ADP Essential Payroll",IF(N744="Yes","ADP HR Pro",IF(M744="Yes","ADP Complete Payroll and HR Plus",IF(L744="Yes","ADP Enhanced Payroll",IF(K744="Yes","ADP Essential Payroll","ADP Essential Payroll"))))))</f>
        <v/>
      </c>
    </row>
    <row r="744" ht="14.45" customHeight="1">
      <c r="B744" s="73">
        <f>B743+1</f>
        <v/>
      </c>
      <c r="C744" s="221">
        <f>IF('Multi Unit Grid'!C741="","",'Multi Unit Grid'!C741)</f>
        <v/>
      </c>
      <c r="D744" s="223" t="n"/>
      <c r="E744" s="222">
        <f>IFERROR(VLOOKUP(C744,'Multi Unit Grid'!C:D,2,FALSE),"")</f>
        <v/>
      </c>
      <c r="F744" s="75">
        <f>IFERROR(VLOOKUP(C744,'Multi Unit Grid'!C:E,3,FALSE),"")</f>
        <v/>
      </c>
      <c r="G744" s="353">
        <f>'Exhibit A'!Z1239*(1-'Product Selections'!$G$13)</f>
        <v/>
      </c>
      <c r="H744" s="237">
        <f>IFERROR(VLOOKUP(C744,'Multi Unit Grid'!C:F,4,FALSE),"")</f>
        <v/>
      </c>
      <c r="I744" s="74">
        <f>IFERROR(VLOOKUP(C744,'Multi Unit Grid'!C:G,5,FALSE),"")</f>
        <v/>
      </c>
      <c r="K744" s="63">
        <f>IF(C744="","",IF($L$11="Management Services","",IF(H744&gt;0,"Yes",IF(L744="Yes","",IF(M744="Yes","","")))))</f>
        <v/>
      </c>
      <c r="L744" s="577" t="n"/>
      <c r="M744" s="577" t="n"/>
      <c r="N744" s="578" t="n"/>
      <c r="O744" s="578" t="n"/>
      <c r="P744" s="63" t="n"/>
      <c r="Q744" s="344" t="n"/>
      <c r="S744" s="579">
        <f>'Exhibit A'!V739</f>
        <v/>
      </c>
      <c r="U744" s="579">
        <f>IF(C745="","",IF(F745=1,"ADP Essential Payroll",IF(N745="Yes","ADP HR Pro",IF(M745="Yes","ADP Complete Payroll and HR Plus",IF(L745="Yes","ADP Enhanced Payroll",IF(K745="Yes","ADP Essential Payroll","ADP Essential Payroll"))))))</f>
        <v/>
      </c>
    </row>
    <row r="745" ht="14.45" customHeight="1">
      <c r="B745" s="249">
        <f>B744+1</f>
        <v/>
      </c>
      <c r="C745" s="250">
        <f>IF('Multi Unit Grid'!C742="","",'Multi Unit Grid'!C742)</f>
        <v/>
      </c>
      <c r="D745" s="251" t="n"/>
      <c r="E745" s="252">
        <f>IFERROR(VLOOKUP(C745,'Multi Unit Grid'!C:D,2,FALSE),"")</f>
        <v/>
      </c>
      <c r="F745" s="253">
        <f>IFERROR(VLOOKUP(C745,'Multi Unit Grid'!C:E,3,FALSE),"")</f>
        <v/>
      </c>
      <c r="G745" s="352">
        <f>'Exhibit A'!Z1240*(1-'Product Selections'!$G$13)</f>
        <v/>
      </c>
      <c r="H745" s="317">
        <f>IFERROR(VLOOKUP(C745,'Multi Unit Grid'!C:F,4,FALSE),"")</f>
        <v/>
      </c>
      <c r="I745" s="255">
        <f>IFERROR(VLOOKUP(C745,'Multi Unit Grid'!C:G,5,FALSE),"")</f>
        <v/>
      </c>
      <c r="K745" s="256">
        <f>IF(C745="","",IF($L$11="Management Services","",IF(H745&gt;0,"Yes",IF(L745="Yes","",IF(M745="Yes","","")))))</f>
        <v/>
      </c>
      <c r="L745" s="580" t="n"/>
      <c r="M745" s="580" t="n"/>
      <c r="N745" s="581" t="n"/>
      <c r="O745" s="581" t="n"/>
      <c r="P745" s="256" t="n"/>
      <c r="Q745" s="345" t="n"/>
      <c r="S745" s="579">
        <f>'Exhibit A'!V740</f>
        <v/>
      </c>
      <c r="U745" s="576">
        <f>IF(C746="","",IF(F746=1,"ADP Essential Payroll",IF(N746="Yes","ADP HR Pro",IF(M746="Yes","ADP Complete Payroll and HR Plus",IF(L746="Yes","ADP Enhanced Payroll",IF(K746="Yes","ADP Essential Payroll","ADP Essential Payroll"))))))</f>
        <v/>
      </c>
    </row>
    <row r="746" ht="14.45" customHeight="1">
      <c r="B746" s="73">
        <f>B745+1</f>
        <v/>
      </c>
      <c r="C746" s="221">
        <f>IF('Multi Unit Grid'!C743="","",'Multi Unit Grid'!C743)</f>
        <v/>
      </c>
      <c r="D746" s="223" t="n"/>
      <c r="E746" s="222">
        <f>IFERROR(VLOOKUP(C746,'Multi Unit Grid'!C:D,2,FALSE),"")</f>
        <v/>
      </c>
      <c r="F746" s="75">
        <f>IFERROR(VLOOKUP(C746,'Multi Unit Grid'!C:E,3,FALSE),"")</f>
        <v/>
      </c>
      <c r="G746" s="353">
        <f>'Exhibit A'!Z1241*(1-'Product Selections'!$G$13)</f>
        <v/>
      </c>
      <c r="H746" s="237">
        <f>IFERROR(VLOOKUP(C746,'Multi Unit Grid'!C:F,4,FALSE),"")</f>
        <v/>
      </c>
      <c r="I746" s="74">
        <f>IFERROR(VLOOKUP(C746,'Multi Unit Grid'!C:G,5,FALSE),"")</f>
        <v/>
      </c>
      <c r="K746" s="63">
        <f>IF(C746="","",IF($L$11="Management Services","",IF(H746&gt;0,"Yes",IF(L746="Yes","",IF(M746="Yes","","")))))</f>
        <v/>
      </c>
      <c r="L746" s="577" t="n"/>
      <c r="M746" s="577" t="n"/>
      <c r="N746" s="578" t="n"/>
      <c r="O746" s="578" t="n"/>
      <c r="P746" s="63" t="n"/>
      <c r="Q746" s="344" t="n"/>
      <c r="S746" s="579">
        <f>'Exhibit A'!V741</f>
        <v/>
      </c>
      <c r="U746" s="579">
        <f>IF(C747="","",IF(F747=1,"ADP Essential Payroll",IF(N747="Yes","ADP HR Pro",IF(M747="Yes","ADP Complete Payroll and HR Plus",IF(L747="Yes","ADP Enhanced Payroll",IF(K747="Yes","ADP Essential Payroll","ADP Essential Payroll"))))))</f>
        <v/>
      </c>
    </row>
    <row r="747" ht="14.45" customHeight="1">
      <c r="B747" s="249">
        <f>B746+1</f>
        <v/>
      </c>
      <c r="C747" s="250">
        <f>IF('Multi Unit Grid'!C744="","",'Multi Unit Grid'!C744)</f>
        <v/>
      </c>
      <c r="D747" s="251" t="n"/>
      <c r="E747" s="252">
        <f>IFERROR(VLOOKUP(C747,'Multi Unit Grid'!C:D,2,FALSE),"")</f>
        <v/>
      </c>
      <c r="F747" s="253">
        <f>IFERROR(VLOOKUP(C747,'Multi Unit Grid'!C:E,3,FALSE),"")</f>
        <v/>
      </c>
      <c r="G747" s="352">
        <f>'Exhibit A'!Z1242*(1-'Product Selections'!$G$13)</f>
        <v/>
      </c>
      <c r="H747" s="317">
        <f>IFERROR(VLOOKUP(C747,'Multi Unit Grid'!C:F,4,FALSE),"")</f>
        <v/>
      </c>
      <c r="I747" s="255">
        <f>IFERROR(VLOOKUP(C747,'Multi Unit Grid'!C:G,5,FALSE),"")</f>
        <v/>
      </c>
      <c r="K747" s="256">
        <f>IF(C747="","",IF($L$11="Management Services","",IF(H747&gt;0,"Yes",IF(L747="Yes","",IF(M747="Yes","","")))))</f>
        <v/>
      </c>
      <c r="L747" s="580" t="n"/>
      <c r="M747" s="580" t="n"/>
      <c r="N747" s="581" t="n"/>
      <c r="O747" s="581" t="n"/>
      <c r="P747" s="256" t="n"/>
      <c r="Q747" s="345" t="n"/>
      <c r="S747" s="579">
        <f>'Exhibit A'!V742</f>
        <v/>
      </c>
      <c r="U747" s="576">
        <f>IF(C748="","",IF(F748=1,"ADP Essential Payroll",IF(N748="Yes","ADP HR Pro",IF(M748="Yes","ADP Complete Payroll and HR Plus",IF(L748="Yes","ADP Enhanced Payroll",IF(K748="Yes","ADP Essential Payroll","ADP Essential Payroll"))))))</f>
        <v/>
      </c>
    </row>
    <row r="748" ht="14.45" customHeight="1">
      <c r="B748" s="73">
        <f>B747+1</f>
        <v/>
      </c>
      <c r="C748" s="221">
        <f>IF('Multi Unit Grid'!C745="","",'Multi Unit Grid'!C745)</f>
        <v/>
      </c>
      <c r="D748" s="223" t="n"/>
      <c r="E748" s="222">
        <f>IFERROR(VLOOKUP(C748,'Multi Unit Grid'!C:D,2,FALSE),"")</f>
        <v/>
      </c>
      <c r="F748" s="75">
        <f>IFERROR(VLOOKUP(C748,'Multi Unit Grid'!C:E,3,FALSE),"")</f>
        <v/>
      </c>
      <c r="G748" s="353">
        <f>'Exhibit A'!Z1243*(1-'Product Selections'!$G$13)</f>
        <v/>
      </c>
      <c r="H748" s="237">
        <f>IFERROR(VLOOKUP(C748,'Multi Unit Grid'!C:F,4,FALSE),"")</f>
        <v/>
      </c>
      <c r="I748" s="74">
        <f>IFERROR(VLOOKUP(C748,'Multi Unit Grid'!C:G,5,FALSE),"")</f>
        <v/>
      </c>
      <c r="K748" s="63">
        <f>IF(C748="","",IF($L$11="Management Services","",IF(H748&gt;0,"Yes",IF(L748="Yes","",IF(M748="Yes","","")))))</f>
        <v/>
      </c>
      <c r="L748" s="577" t="n"/>
      <c r="M748" s="577" t="n"/>
      <c r="N748" s="578" t="n"/>
      <c r="O748" s="578" t="n"/>
      <c r="P748" s="63" t="n"/>
      <c r="Q748" s="344" t="n"/>
      <c r="S748" s="579">
        <f>'Exhibit A'!V743</f>
        <v/>
      </c>
      <c r="U748" s="579">
        <f>IF(C749="","",IF(F749=1,"ADP Essential Payroll",IF(N749="Yes","ADP HR Pro",IF(M749="Yes","ADP Complete Payroll and HR Plus",IF(L749="Yes","ADP Enhanced Payroll",IF(K749="Yes","ADP Essential Payroll","ADP Essential Payroll"))))))</f>
        <v/>
      </c>
    </row>
    <row r="749" ht="14.45" customHeight="1">
      <c r="B749" s="249">
        <f>B748+1</f>
        <v/>
      </c>
      <c r="C749" s="250">
        <f>IF('Multi Unit Grid'!C746="","",'Multi Unit Grid'!C746)</f>
        <v/>
      </c>
      <c r="D749" s="251" t="n"/>
      <c r="E749" s="252">
        <f>IFERROR(VLOOKUP(C749,'Multi Unit Grid'!C:D,2,FALSE),"")</f>
        <v/>
      </c>
      <c r="F749" s="253">
        <f>IFERROR(VLOOKUP(C749,'Multi Unit Grid'!C:E,3,FALSE),"")</f>
        <v/>
      </c>
      <c r="G749" s="352">
        <f>'Exhibit A'!Z1244*(1-'Product Selections'!$G$13)</f>
        <v/>
      </c>
      <c r="H749" s="317">
        <f>IFERROR(VLOOKUP(C749,'Multi Unit Grid'!C:F,4,FALSE),"")</f>
        <v/>
      </c>
      <c r="I749" s="255">
        <f>IFERROR(VLOOKUP(C749,'Multi Unit Grid'!C:G,5,FALSE),"")</f>
        <v/>
      </c>
      <c r="K749" s="256">
        <f>IF(C749="","",IF($L$11="Management Services","",IF(H749&gt;0,"Yes",IF(L749="Yes","",IF(M749="Yes","","")))))</f>
        <v/>
      </c>
      <c r="L749" s="580" t="n"/>
      <c r="M749" s="580" t="n"/>
      <c r="N749" s="581" t="n"/>
      <c r="O749" s="581" t="n"/>
      <c r="P749" s="256" t="n"/>
      <c r="Q749" s="345" t="n"/>
      <c r="S749" s="579">
        <f>'Exhibit A'!V744</f>
        <v/>
      </c>
      <c r="U749" s="576">
        <f>IF(C750="","",IF(F750=1,"ADP Essential Payroll",IF(N750="Yes","ADP HR Pro",IF(M750="Yes","ADP Complete Payroll and HR Plus",IF(L750="Yes","ADP Enhanced Payroll",IF(K750="Yes","ADP Essential Payroll","ADP Essential Payroll"))))))</f>
        <v/>
      </c>
    </row>
    <row r="750" ht="14.45" customHeight="1">
      <c r="B750" s="73">
        <f>B749+1</f>
        <v/>
      </c>
      <c r="C750" s="221">
        <f>IF('Multi Unit Grid'!C747="","",'Multi Unit Grid'!C747)</f>
        <v/>
      </c>
      <c r="D750" s="223" t="n"/>
      <c r="E750" s="222">
        <f>IFERROR(VLOOKUP(C750,'Multi Unit Grid'!C:D,2,FALSE),"")</f>
        <v/>
      </c>
      <c r="F750" s="75">
        <f>IFERROR(VLOOKUP(C750,'Multi Unit Grid'!C:E,3,FALSE),"")</f>
        <v/>
      </c>
      <c r="G750" s="353">
        <f>'Exhibit A'!Z1245*(1-'Product Selections'!$G$13)</f>
        <v/>
      </c>
      <c r="H750" s="237">
        <f>IFERROR(VLOOKUP(C750,'Multi Unit Grid'!C:F,4,FALSE),"")</f>
        <v/>
      </c>
      <c r="I750" s="74">
        <f>IFERROR(VLOOKUP(C750,'Multi Unit Grid'!C:G,5,FALSE),"")</f>
        <v/>
      </c>
      <c r="K750" s="63">
        <f>IF(C750="","",IF($L$11="Management Services","",IF(H750&gt;0,"Yes",IF(L750="Yes","",IF(M750="Yes","","")))))</f>
        <v/>
      </c>
      <c r="L750" s="577" t="n"/>
      <c r="M750" s="577" t="n"/>
      <c r="N750" s="578" t="n"/>
      <c r="O750" s="578" t="n"/>
      <c r="P750" s="63" t="n"/>
      <c r="Q750" s="344" t="n"/>
      <c r="S750" s="579">
        <f>'Exhibit A'!V745</f>
        <v/>
      </c>
      <c r="U750" s="579">
        <f>IF(C751="","",IF(F751=1,"ADP Essential Payroll",IF(N751="Yes","ADP HR Pro",IF(M751="Yes","ADP Complete Payroll and HR Plus",IF(L751="Yes","ADP Enhanced Payroll",IF(K751="Yes","ADP Essential Payroll","ADP Essential Payroll"))))))</f>
        <v/>
      </c>
    </row>
    <row r="751" ht="14.45" customHeight="1">
      <c r="B751" s="249">
        <f>B750+1</f>
        <v/>
      </c>
      <c r="C751" s="250">
        <f>IF('Multi Unit Grid'!C748="","",'Multi Unit Grid'!C748)</f>
        <v/>
      </c>
      <c r="D751" s="251" t="n"/>
      <c r="E751" s="252">
        <f>IFERROR(VLOOKUP(C751,'Multi Unit Grid'!C:D,2,FALSE),"")</f>
        <v/>
      </c>
      <c r="F751" s="253">
        <f>IFERROR(VLOOKUP(C751,'Multi Unit Grid'!C:E,3,FALSE),"")</f>
        <v/>
      </c>
      <c r="G751" s="352">
        <f>'Exhibit A'!Z1246*(1-'Product Selections'!$G$13)</f>
        <v/>
      </c>
      <c r="H751" s="317">
        <f>IFERROR(VLOOKUP(C751,'Multi Unit Grid'!C:F,4,FALSE),"")</f>
        <v/>
      </c>
      <c r="I751" s="255">
        <f>IFERROR(VLOOKUP(C751,'Multi Unit Grid'!C:G,5,FALSE),"")</f>
        <v/>
      </c>
      <c r="K751" s="256">
        <f>IF(C751="","",IF($L$11="Management Services","",IF(H751&gt;0,"Yes",IF(L751="Yes","",IF(M751="Yes","","")))))</f>
        <v/>
      </c>
      <c r="L751" s="580" t="n"/>
      <c r="M751" s="580" t="n"/>
      <c r="N751" s="581" t="n"/>
      <c r="O751" s="581" t="n"/>
      <c r="P751" s="256" t="n"/>
      <c r="Q751" s="345" t="n"/>
      <c r="S751" s="579">
        <f>'Exhibit A'!V746</f>
        <v/>
      </c>
      <c r="U751" s="576">
        <f>IF(C752="","",IF(F752=1,"ADP Essential Payroll",IF(N752="Yes","ADP HR Pro",IF(M752="Yes","ADP Complete Payroll and HR Plus",IF(L752="Yes","ADP Enhanced Payroll",IF(K752="Yes","ADP Essential Payroll","ADP Essential Payroll"))))))</f>
        <v/>
      </c>
    </row>
    <row r="752" ht="14.45" customHeight="1">
      <c r="B752" s="73">
        <f>B751+1</f>
        <v/>
      </c>
      <c r="C752" s="221">
        <f>IF('Multi Unit Grid'!C749="","",'Multi Unit Grid'!C749)</f>
        <v/>
      </c>
      <c r="D752" s="223" t="n"/>
      <c r="E752" s="222">
        <f>IFERROR(VLOOKUP(C752,'Multi Unit Grid'!C:D,2,FALSE),"")</f>
        <v/>
      </c>
      <c r="F752" s="75">
        <f>IFERROR(VLOOKUP(C752,'Multi Unit Grid'!C:E,3,FALSE),"")</f>
        <v/>
      </c>
      <c r="G752" s="353">
        <f>'Exhibit A'!Z1247*(1-'Product Selections'!$G$13)</f>
        <v/>
      </c>
      <c r="H752" s="237">
        <f>IFERROR(VLOOKUP(C752,'Multi Unit Grid'!C:F,4,FALSE),"")</f>
        <v/>
      </c>
      <c r="I752" s="74">
        <f>IFERROR(VLOOKUP(C752,'Multi Unit Grid'!C:G,5,FALSE),"")</f>
        <v/>
      </c>
      <c r="K752" s="63">
        <f>IF(C752="","",IF($L$11="Management Services","",IF(H752&gt;0,"Yes",IF(L752="Yes","",IF(M752="Yes","","")))))</f>
        <v/>
      </c>
      <c r="L752" s="577" t="n"/>
      <c r="M752" s="577" t="n"/>
      <c r="N752" s="578" t="n"/>
      <c r="O752" s="578" t="n"/>
      <c r="P752" s="63" t="n"/>
      <c r="Q752" s="344" t="n"/>
      <c r="S752" s="579">
        <f>'Exhibit A'!V747</f>
        <v/>
      </c>
      <c r="U752" s="579">
        <f>IF(C753="","",IF(F753=1,"ADP Essential Payroll",IF(N753="Yes","ADP HR Pro",IF(M753="Yes","ADP Complete Payroll and HR Plus",IF(L753="Yes","ADP Enhanced Payroll",IF(K753="Yes","ADP Essential Payroll","ADP Essential Payroll"))))))</f>
        <v/>
      </c>
    </row>
    <row r="753" ht="14.45" customHeight="1">
      <c r="B753" s="249">
        <f>B752+1</f>
        <v/>
      </c>
      <c r="C753" s="250">
        <f>IF('Multi Unit Grid'!C750="","",'Multi Unit Grid'!C750)</f>
        <v/>
      </c>
      <c r="D753" s="251" t="n"/>
      <c r="E753" s="252">
        <f>IFERROR(VLOOKUP(C753,'Multi Unit Grid'!C:D,2,FALSE),"")</f>
        <v/>
      </c>
      <c r="F753" s="253">
        <f>IFERROR(VLOOKUP(C753,'Multi Unit Grid'!C:E,3,FALSE),"")</f>
        <v/>
      </c>
      <c r="G753" s="352">
        <f>'Exhibit A'!Z1248*(1-'Product Selections'!$G$13)</f>
        <v/>
      </c>
      <c r="H753" s="317">
        <f>IFERROR(VLOOKUP(C753,'Multi Unit Grid'!C:F,4,FALSE),"")</f>
        <v/>
      </c>
      <c r="I753" s="255">
        <f>IFERROR(VLOOKUP(C753,'Multi Unit Grid'!C:G,5,FALSE),"")</f>
        <v/>
      </c>
      <c r="K753" s="256">
        <f>IF(C753="","",IF($L$11="Management Services","",IF(H753&gt;0,"Yes",IF(L753="Yes","",IF(M753="Yes","","")))))</f>
        <v/>
      </c>
      <c r="L753" s="580" t="n"/>
      <c r="M753" s="580" t="n"/>
      <c r="N753" s="581" t="n"/>
      <c r="O753" s="581" t="n"/>
      <c r="P753" s="256" t="n"/>
      <c r="Q753" s="345" t="n"/>
      <c r="S753" s="579">
        <f>'Exhibit A'!V748</f>
        <v/>
      </c>
      <c r="U753" s="576">
        <f>IF(C754="","",IF(F754=1,"ADP Essential Payroll",IF(N754="Yes","ADP HR Pro",IF(M754="Yes","ADP Complete Payroll and HR Plus",IF(L754="Yes","ADP Enhanced Payroll",IF(K754="Yes","ADP Essential Payroll","ADP Essential Payroll"))))))</f>
        <v/>
      </c>
    </row>
    <row r="754" ht="14.45" customHeight="1">
      <c r="B754" s="73">
        <f>B753+1</f>
        <v/>
      </c>
      <c r="C754" s="221">
        <f>IF('Multi Unit Grid'!C751="","",'Multi Unit Grid'!C751)</f>
        <v/>
      </c>
      <c r="D754" s="223" t="n"/>
      <c r="E754" s="222">
        <f>IFERROR(VLOOKUP(C754,'Multi Unit Grid'!C:D,2,FALSE),"")</f>
        <v/>
      </c>
      <c r="F754" s="75">
        <f>IFERROR(VLOOKUP(C754,'Multi Unit Grid'!C:E,3,FALSE),"")</f>
        <v/>
      </c>
      <c r="G754" s="353">
        <f>'Exhibit A'!Z1249*(1-'Product Selections'!$G$13)</f>
        <v/>
      </c>
      <c r="H754" s="237">
        <f>IFERROR(VLOOKUP(C754,'Multi Unit Grid'!C:F,4,FALSE),"")</f>
        <v/>
      </c>
      <c r="I754" s="74">
        <f>IFERROR(VLOOKUP(C754,'Multi Unit Grid'!C:G,5,FALSE),"")</f>
        <v/>
      </c>
      <c r="K754" s="63">
        <f>IF(C754="","",IF($L$11="Management Services","",IF(H754&gt;0,"Yes",IF(L754="Yes","",IF(M754="Yes","","")))))</f>
        <v/>
      </c>
      <c r="L754" s="577" t="n"/>
      <c r="M754" s="577" t="n"/>
      <c r="N754" s="578" t="n"/>
      <c r="O754" s="578" t="n"/>
      <c r="P754" s="63" t="n"/>
      <c r="Q754" s="344" t="n"/>
      <c r="S754" s="579">
        <f>'Exhibit A'!V749</f>
        <v/>
      </c>
      <c r="U754" s="579">
        <f>IF(C755="","",IF(F755=1,"ADP Essential Payroll",IF(N755="Yes","ADP HR Pro",IF(M755="Yes","ADP Complete Payroll and HR Plus",IF(L755="Yes","ADP Enhanced Payroll",IF(K755="Yes","ADP Essential Payroll","ADP Essential Payroll"))))))</f>
        <v/>
      </c>
    </row>
    <row r="755" ht="14.45" customHeight="1">
      <c r="B755" s="249">
        <f>B754+1</f>
        <v/>
      </c>
      <c r="C755" s="250">
        <f>IF('Multi Unit Grid'!C752="","",'Multi Unit Grid'!C752)</f>
        <v/>
      </c>
      <c r="D755" s="251" t="n"/>
      <c r="E755" s="252">
        <f>IFERROR(VLOOKUP(C755,'Multi Unit Grid'!C:D,2,FALSE),"")</f>
        <v/>
      </c>
      <c r="F755" s="253">
        <f>IFERROR(VLOOKUP(C755,'Multi Unit Grid'!C:E,3,FALSE),"")</f>
        <v/>
      </c>
      <c r="G755" s="352">
        <f>'Exhibit A'!Z1250*(1-'Product Selections'!$G$13)</f>
        <v/>
      </c>
      <c r="H755" s="317">
        <f>IFERROR(VLOOKUP(C755,'Multi Unit Grid'!C:F,4,FALSE),"")</f>
        <v/>
      </c>
      <c r="I755" s="255">
        <f>IFERROR(VLOOKUP(C755,'Multi Unit Grid'!C:G,5,FALSE),"")</f>
        <v/>
      </c>
      <c r="K755" s="256">
        <f>IF(C755="","",IF($L$11="Management Services","",IF(H755&gt;0,"Yes",IF(L755="Yes","",IF(M755="Yes","","")))))</f>
        <v/>
      </c>
      <c r="L755" s="580" t="n"/>
      <c r="M755" s="580" t="n"/>
      <c r="N755" s="581" t="n"/>
      <c r="O755" s="581" t="n"/>
      <c r="P755" s="256" t="n"/>
      <c r="Q755" s="345" t="n"/>
      <c r="S755" s="579">
        <f>'Exhibit A'!V750</f>
        <v/>
      </c>
      <c r="U755" s="576">
        <f>IF(C756="","",IF(F756=1,"ADP Essential Payroll",IF(N756="Yes","ADP HR Pro",IF(M756="Yes","ADP Complete Payroll and HR Plus",IF(L756="Yes","ADP Enhanced Payroll",IF(K756="Yes","ADP Essential Payroll","ADP Essential Payroll"))))))</f>
        <v/>
      </c>
    </row>
    <row r="756" ht="14.45" customHeight="1">
      <c r="B756" s="73">
        <f>B755+1</f>
        <v/>
      </c>
      <c r="C756" s="221">
        <f>IF('Multi Unit Grid'!C753="","",'Multi Unit Grid'!C753)</f>
        <v/>
      </c>
      <c r="D756" s="223" t="n"/>
      <c r="E756" s="222">
        <f>IFERROR(VLOOKUP(C756,'Multi Unit Grid'!C:D,2,FALSE),"")</f>
        <v/>
      </c>
      <c r="F756" s="75">
        <f>IFERROR(VLOOKUP(C756,'Multi Unit Grid'!C:E,3,FALSE),"")</f>
        <v/>
      </c>
      <c r="G756" s="353">
        <f>'Exhibit A'!Z1251*(1-'Product Selections'!$G$13)</f>
        <v/>
      </c>
      <c r="H756" s="237">
        <f>IFERROR(VLOOKUP(C756,'Multi Unit Grid'!C:F,4,FALSE),"")</f>
        <v/>
      </c>
      <c r="I756" s="74">
        <f>IFERROR(VLOOKUP(C756,'Multi Unit Grid'!C:G,5,FALSE),"")</f>
        <v/>
      </c>
      <c r="K756" s="63">
        <f>IF(C756="","",IF($L$11="Management Services","",IF(H756&gt;0,"Yes",IF(L756="Yes","",IF(M756="Yes","","")))))</f>
        <v/>
      </c>
      <c r="L756" s="577" t="n"/>
      <c r="M756" s="577" t="n"/>
      <c r="N756" s="578" t="n"/>
      <c r="O756" s="578" t="n"/>
      <c r="P756" s="63" t="n"/>
      <c r="Q756" s="344" t="n"/>
      <c r="S756" s="579">
        <f>'Exhibit A'!V751</f>
        <v/>
      </c>
      <c r="U756" s="579">
        <f>IF(C757="","",IF(F757=1,"ADP Essential Payroll",IF(N757="Yes","ADP HR Pro",IF(M757="Yes","ADP Complete Payroll and HR Plus",IF(L757="Yes","ADP Enhanced Payroll",IF(K757="Yes","ADP Essential Payroll","ADP Essential Payroll"))))))</f>
        <v/>
      </c>
    </row>
    <row r="757" ht="14.45" customHeight="1">
      <c r="B757" s="249">
        <f>B756+1</f>
        <v/>
      </c>
      <c r="C757" s="250">
        <f>IF('Multi Unit Grid'!C754="","",'Multi Unit Grid'!C754)</f>
        <v/>
      </c>
      <c r="D757" s="251" t="n"/>
      <c r="E757" s="252">
        <f>IFERROR(VLOOKUP(C757,'Multi Unit Grid'!C:D,2,FALSE),"")</f>
        <v/>
      </c>
      <c r="F757" s="253">
        <f>IFERROR(VLOOKUP(C757,'Multi Unit Grid'!C:E,3,FALSE),"")</f>
        <v/>
      </c>
      <c r="G757" s="352">
        <f>'Exhibit A'!Z1252*(1-'Product Selections'!$G$13)</f>
        <v/>
      </c>
      <c r="H757" s="317">
        <f>IFERROR(VLOOKUP(C757,'Multi Unit Grid'!C:F,4,FALSE),"")</f>
        <v/>
      </c>
      <c r="I757" s="255">
        <f>IFERROR(VLOOKUP(C757,'Multi Unit Grid'!C:G,5,FALSE),"")</f>
        <v/>
      </c>
      <c r="K757" s="256">
        <f>IF(C757="","",IF($L$11="Management Services","",IF(H757&gt;0,"Yes",IF(L757="Yes","",IF(M757="Yes","","")))))</f>
        <v/>
      </c>
      <c r="L757" s="580" t="n"/>
      <c r="M757" s="580" t="n"/>
      <c r="N757" s="581" t="n"/>
      <c r="O757" s="581" t="n"/>
      <c r="P757" s="256" t="n"/>
      <c r="Q757" s="345" t="n"/>
      <c r="S757" s="579">
        <f>'Exhibit A'!V752</f>
        <v/>
      </c>
      <c r="U757" s="576">
        <f>IF(C758="","",IF(F758=1,"ADP Essential Payroll",IF(N758="Yes","ADP HR Pro",IF(M758="Yes","ADP Complete Payroll and HR Plus",IF(L758="Yes","ADP Enhanced Payroll",IF(K758="Yes","ADP Essential Payroll","ADP Essential Payroll"))))))</f>
        <v/>
      </c>
    </row>
    <row r="758" ht="14.45" customHeight="1">
      <c r="B758" s="73">
        <f>B757+1</f>
        <v/>
      </c>
      <c r="C758" s="221">
        <f>IF('Multi Unit Grid'!C755="","",'Multi Unit Grid'!C755)</f>
        <v/>
      </c>
      <c r="D758" s="223" t="n"/>
      <c r="E758" s="222">
        <f>IFERROR(VLOOKUP(C758,'Multi Unit Grid'!C:D,2,FALSE),"")</f>
        <v/>
      </c>
      <c r="F758" s="75">
        <f>IFERROR(VLOOKUP(C758,'Multi Unit Grid'!C:E,3,FALSE),"")</f>
        <v/>
      </c>
      <c r="G758" s="353">
        <f>'Exhibit A'!Z1253*(1-'Product Selections'!$G$13)</f>
        <v/>
      </c>
      <c r="H758" s="237">
        <f>IFERROR(VLOOKUP(C758,'Multi Unit Grid'!C:F,4,FALSE),"")</f>
        <v/>
      </c>
      <c r="I758" s="74">
        <f>IFERROR(VLOOKUP(C758,'Multi Unit Grid'!C:G,5,FALSE),"")</f>
        <v/>
      </c>
      <c r="K758" s="63">
        <f>IF(C758="","",IF($L$11="Management Services","",IF(H758&gt;0,"Yes",IF(L758="Yes","",IF(M758="Yes","","")))))</f>
        <v/>
      </c>
      <c r="L758" s="577" t="n"/>
      <c r="M758" s="577" t="n"/>
      <c r="N758" s="578" t="n"/>
      <c r="O758" s="578" t="n"/>
      <c r="P758" s="63" t="n"/>
      <c r="Q758" s="344" t="n"/>
      <c r="S758" s="579">
        <f>'Exhibit A'!V753</f>
        <v/>
      </c>
      <c r="U758" s="579">
        <f>IF(C759="","",IF(F759=1,"ADP Essential Payroll",IF(N759="Yes","ADP HR Pro",IF(M759="Yes","ADP Complete Payroll and HR Plus",IF(L759="Yes","ADP Enhanced Payroll",IF(K759="Yes","ADP Essential Payroll","ADP Essential Payroll"))))))</f>
        <v/>
      </c>
    </row>
    <row r="759" ht="14.45" customHeight="1">
      <c r="B759" s="249">
        <f>B758+1</f>
        <v/>
      </c>
      <c r="C759" s="250">
        <f>IF('Multi Unit Grid'!C756="","",'Multi Unit Grid'!C756)</f>
        <v/>
      </c>
      <c r="D759" s="251" t="n"/>
      <c r="E759" s="252">
        <f>IFERROR(VLOOKUP(C759,'Multi Unit Grid'!C:D,2,FALSE),"")</f>
        <v/>
      </c>
      <c r="F759" s="253">
        <f>IFERROR(VLOOKUP(C759,'Multi Unit Grid'!C:E,3,FALSE),"")</f>
        <v/>
      </c>
      <c r="G759" s="352">
        <f>'Exhibit A'!Z1254*(1-'Product Selections'!$G$13)</f>
        <v/>
      </c>
      <c r="H759" s="317">
        <f>IFERROR(VLOOKUP(C759,'Multi Unit Grid'!C:F,4,FALSE),"")</f>
        <v/>
      </c>
      <c r="I759" s="255">
        <f>IFERROR(VLOOKUP(C759,'Multi Unit Grid'!C:G,5,FALSE),"")</f>
        <v/>
      </c>
      <c r="K759" s="256">
        <f>IF(C759="","",IF($L$11="Management Services","",IF(H759&gt;0,"Yes",IF(L759="Yes","",IF(M759="Yes","","")))))</f>
        <v/>
      </c>
      <c r="L759" s="580" t="n"/>
      <c r="M759" s="580" t="n"/>
      <c r="N759" s="581" t="n"/>
      <c r="O759" s="581" t="n"/>
      <c r="P759" s="256" t="n"/>
      <c r="Q759" s="345" t="n"/>
      <c r="S759" s="579">
        <f>'Exhibit A'!V754</f>
        <v/>
      </c>
      <c r="U759" s="576">
        <f>IF(C760="","",IF(F760=1,"ADP Essential Payroll",IF(N760="Yes","ADP HR Pro",IF(M760="Yes","ADP Complete Payroll and HR Plus",IF(L760="Yes","ADP Enhanced Payroll",IF(K760="Yes","ADP Essential Payroll","ADP Essential Payroll"))))))</f>
        <v/>
      </c>
    </row>
    <row r="760" ht="14.45" customHeight="1">
      <c r="B760" s="73">
        <f>B759+1</f>
        <v/>
      </c>
      <c r="C760" s="221">
        <f>IF('Multi Unit Grid'!C757="","",'Multi Unit Grid'!C757)</f>
        <v/>
      </c>
      <c r="D760" s="223" t="n"/>
      <c r="E760" s="222">
        <f>IFERROR(VLOOKUP(C760,'Multi Unit Grid'!C:D,2,FALSE),"")</f>
        <v/>
      </c>
      <c r="F760" s="75">
        <f>IFERROR(VLOOKUP(C760,'Multi Unit Grid'!C:E,3,FALSE),"")</f>
        <v/>
      </c>
      <c r="G760" s="353">
        <f>'Exhibit A'!Z1255*(1-'Product Selections'!$G$13)</f>
        <v/>
      </c>
      <c r="H760" s="237">
        <f>IFERROR(VLOOKUP(C760,'Multi Unit Grid'!C:F,4,FALSE),"")</f>
        <v/>
      </c>
      <c r="I760" s="74">
        <f>IFERROR(VLOOKUP(C760,'Multi Unit Grid'!C:G,5,FALSE),"")</f>
        <v/>
      </c>
      <c r="K760" s="63">
        <f>IF(C760="","",IF($L$11="Management Services","",IF(H760&gt;0,"Yes",IF(L760="Yes","",IF(M760="Yes","","")))))</f>
        <v/>
      </c>
      <c r="L760" s="577" t="n"/>
      <c r="M760" s="577" t="n"/>
      <c r="N760" s="578" t="n"/>
      <c r="O760" s="578" t="n"/>
      <c r="P760" s="63" t="n"/>
      <c r="Q760" s="344" t="n"/>
      <c r="S760" s="579">
        <f>'Exhibit A'!V755</f>
        <v/>
      </c>
      <c r="U760" s="579">
        <f>IF(C761="","",IF(F761=1,"ADP Essential Payroll",IF(N761="Yes","ADP HR Pro",IF(M761="Yes","ADP Complete Payroll and HR Plus",IF(L761="Yes","ADP Enhanced Payroll",IF(K761="Yes","ADP Essential Payroll","ADP Essential Payroll"))))))</f>
        <v/>
      </c>
    </row>
    <row r="761" ht="14.45" customHeight="1">
      <c r="B761" s="249">
        <f>B760+1</f>
        <v/>
      </c>
      <c r="C761" s="250">
        <f>IF('Multi Unit Grid'!C758="","",'Multi Unit Grid'!C758)</f>
        <v/>
      </c>
      <c r="D761" s="251" t="n"/>
      <c r="E761" s="252">
        <f>IFERROR(VLOOKUP(C761,'Multi Unit Grid'!C:D,2,FALSE),"")</f>
        <v/>
      </c>
      <c r="F761" s="253">
        <f>IFERROR(VLOOKUP(C761,'Multi Unit Grid'!C:E,3,FALSE),"")</f>
        <v/>
      </c>
      <c r="G761" s="352">
        <f>'Exhibit A'!Z1256*(1-'Product Selections'!$G$13)</f>
        <v/>
      </c>
      <c r="H761" s="317">
        <f>IFERROR(VLOOKUP(C761,'Multi Unit Grid'!C:F,4,FALSE),"")</f>
        <v/>
      </c>
      <c r="I761" s="255">
        <f>IFERROR(VLOOKUP(C761,'Multi Unit Grid'!C:G,5,FALSE),"")</f>
        <v/>
      </c>
      <c r="K761" s="256">
        <f>IF(C761="","",IF($L$11="Management Services","",IF(H761&gt;0,"Yes",IF(L761="Yes","",IF(M761="Yes","","")))))</f>
        <v/>
      </c>
      <c r="L761" s="580" t="n"/>
      <c r="M761" s="580" t="n"/>
      <c r="N761" s="581" t="n"/>
      <c r="O761" s="581" t="n"/>
      <c r="P761" s="256" t="n"/>
      <c r="Q761" s="345" t="n"/>
      <c r="S761" s="579">
        <f>'Exhibit A'!V756</f>
        <v/>
      </c>
      <c r="U761" s="576">
        <f>IF(C762="","",IF(F762=1,"ADP Essential Payroll",IF(N762="Yes","ADP HR Pro",IF(M762="Yes","ADP Complete Payroll and HR Plus",IF(L762="Yes","ADP Enhanced Payroll",IF(K762="Yes","ADP Essential Payroll","ADP Essential Payroll"))))))</f>
        <v/>
      </c>
    </row>
    <row r="762" ht="14.45" customHeight="1">
      <c r="B762" s="73">
        <f>B761+1</f>
        <v/>
      </c>
      <c r="C762" s="221">
        <f>IF('Multi Unit Grid'!C759="","",'Multi Unit Grid'!C759)</f>
        <v/>
      </c>
      <c r="D762" s="223" t="n"/>
      <c r="E762" s="222">
        <f>IFERROR(VLOOKUP(C762,'Multi Unit Grid'!C:D,2,FALSE),"")</f>
        <v/>
      </c>
      <c r="F762" s="75">
        <f>IFERROR(VLOOKUP(C762,'Multi Unit Grid'!C:E,3,FALSE),"")</f>
        <v/>
      </c>
      <c r="G762" s="353">
        <f>'Exhibit A'!Z1257*(1-'Product Selections'!$G$13)</f>
        <v/>
      </c>
      <c r="H762" s="237">
        <f>IFERROR(VLOOKUP(C762,'Multi Unit Grid'!C:F,4,FALSE),"")</f>
        <v/>
      </c>
      <c r="I762" s="74">
        <f>IFERROR(VLOOKUP(C762,'Multi Unit Grid'!C:G,5,FALSE),"")</f>
        <v/>
      </c>
      <c r="K762" s="63">
        <f>IF(C762="","",IF($L$11="Management Services","",IF(H762&gt;0,"Yes",IF(L762="Yes","",IF(M762="Yes","","")))))</f>
        <v/>
      </c>
      <c r="L762" s="577" t="n"/>
      <c r="M762" s="577" t="n"/>
      <c r="N762" s="578" t="n"/>
      <c r="O762" s="578" t="n"/>
      <c r="P762" s="63" t="n"/>
      <c r="Q762" s="344" t="n"/>
      <c r="S762" s="579">
        <f>'Exhibit A'!V757</f>
        <v/>
      </c>
      <c r="U762" s="579">
        <f>IF(C763="","",IF(F763=1,"ADP Essential Payroll",IF(N763="Yes","ADP HR Pro",IF(M763="Yes","ADP Complete Payroll and HR Plus",IF(L763="Yes","ADP Enhanced Payroll",IF(K763="Yes","ADP Essential Payroll","ADP Essential Payroll"))))))</f>
        <v/>
      </c>
    </row>
    <row r="763" ht="14.45" customHeight="1">
      <c r="B763" s="249">
        <f>B762+1</f>
        <v/>
      </c>
      <c r="C763" s="250">
        <f>IF('Multi Unit Grid'!C760="","",'Multi Unit Grid'!C760)</f>
        <v/>
      </c>
      <c r="D763" s="251" t="n"/>
      <c r="E763" s="252">
        <f>IFERROR(VLOOKUP(C763,'Multi Unit Grid'!C:D,2,FALSE),"")</f>
        <v/>
      </c>
      <c r="F763" s="253">
        <f>IFERROR(VLOOKUP(C763,'Multi Unit Grid'!C:E,3,FALSE),"")</f>
        <v/>
      </c>
      <c r="G763" s="352">
        <f>'Exhibit A'!Z1258*(1-'Product Selections'!$G$13)</f>
        <v/>
      </c>
      <c r="H763" s="317">
        <f>IFERROR(VLOOKUP(C763,'Multi Unit Grid'!C:F,4,FALSE),"")</f>
        <v/>
      </c>
      <c r="I763" s="255">
        <f>IFERROR(VLOOKUP(C763,'Multi Unit Grid'!C:G,5,FALSE),"")</f>
        <v/>
      </c>
      <c r="K763" s="256">
        <f>IF(C763="","",IF($L$11="Management Services","",IF(H763&gt;0,"Yes",IF(L763="Yes","",IF(M763="Yes","","")))))</f>
        <v/>
      </c>
      <c r="L763" s="580" t="n"/>
      <c r="M763" s="580" t="n"/>
      <c r="N763" s="581" t="n"/>
      <c r="O763" s="581" t="n"/>
      <c r="P763" s="256" t="n"/>
      <c r="Q763" s="345" t="n"/>
      <c r="S763" s="579">
        <f>'Exhibit A'!V758</f>
        <v/>
      </c>
      <c r="U763" s="576">
        <f>IF(C764="","",IF(F764=1,"ADP Essential Payroll",IF(N764="Yes","ADP HR Pro",IF(M764="Yes","ADP Complete Payroll and HR Plus",IF(L764="Yes","ADP Enhanced Payroll",IF(K764="Yes","ADP Essential Payroll","ADP Essential Payroll"))))))</f>
        <v/>
      </c>
    </row>
    <row r="764" ht="14.45" customHeight="1">
      <c r="B764" s="73">
        <f>B763+1</f>
        <v/>
      </c>
      <c r="C764" s="221">
        <f>IF('Multi Unit Grid'!C761="","",'Multi Unit Grid'!C761)</f>
        <v/>
      </c>
      <c r="D764" s="223" t="n"/>
      <c r="E764" s="222">
        <f>IFERROR(VLOOKUP(C764,'Multi Unit Grid'!C:D,2,FALSE),"")</f>
        <v/>
      </c>
      <c r="F764" s="75">
        <f>IFERROR(VLOOKUP(C764,'Multi Unit Grid'!C:E,3,FALSE),"")</f>
        <v/>
      </c>
      <c r="G764" s="353">
        <f>'Exhibit A'!Z1259*(1-'Product Selections'!$G$13)</f>
        <v/>
      </c>
      <c r="H764" s="237">
        <f>IFERROR(VLOOKUP(C764,'Multi Unit Grid'!C:F,4,FALSE),"")</f>
        <v/>
      </c>
      <c r="I764" s="74">
        <f>IFERROR(VLOOKUP(C764,'Multi Unit Grid'!C:G,5,FALSE),"")</f>
        <v/>
      </c>
      <c r="K764" s="63">
        <f>IF(C764="","",IF($L$11="Management Services","",IF(H764&gt;0,"Yes",IF(L764="Yes","",IF(M764="Yes","","")))))</f>
        <v/>
      </c>
      <c r="L764" s="577" t="n"/>
      <c r="M764" s="577" t="n"/>
      <c r="N764" s="578" t="n"/>
      <c r="O764" s="578" t="n"/>
      <c r="P764" s="63" t="n"/>
      <c r="Q764" s="344" t="n"/>
      <c r="S764" s="579">
        <f>'Exhibit A'!V759</f>
        <v/>
      </c>
      <c r="U764" s="579">
        <f>IF(C765="","",IF(F765=1,"ADP Essential Payroll",IF(N765="Yes","ADP HR Pro",IF(M765="Yes","ADP Complete Payroll and HR Plus",IF(L765="Yes","ADP Enhanced Payroll",IF(K765="Yes","ADP Essential Payroll","ADP Essential Payroll"))))))</f>
        <v/>
      </c>
    </row>
    <row r="765" ht="14.45" customHeight="1">
      <c r="B765" s="249">
        <f>B764+1</f>
        <v/>
      </c>
      <c r="C765" s="250">
        <f>IF('Multi Unit Grid'!C762="","",'Multi Unit Grid'!C762)</f>
        <v/>
      </c>
      <c r="D765" s="251" t="n"/>
      <c r="E765" s="252">
        <f>IFERROR(VLOOKUP(C765,'Multi Unit Grid'!C:D,2,FALSE),"")</f>
        <v/>
      </c>
      <c r="F765" s="253">
        <f>IFERROR(VLOOKUP(C765,'Multi Unit Grid'!C:E,3,FALSE),"")</f>
        <v/>
      </c>
      <c r="G765" s="352">
        <f>'Exhibit A'!Z1260*(1-'Product Selections'!$G$13)</f>
        <v/>
      </c>
      <c r="H765" s="317">
        <f>IFERROR(VLOOKUP(C765,'Multi Unit Grid'!C:F,4,FALSE),"")</f>
        <v/>
      </c>
      <c r="I765" s="255">
        <f>IFERROR(VLOOKUP(C765,'Multi Unit Grid'!C:G,5,FALSE),"")</f>
        <v/>
      </c>
      <c r="K765" s="256">
        <f>IF(C765="","",IF($L$11="Management Services","",IF(H765&gt;0,"Yes",IF(L765="Yes","",IF(M765="Yes","","")))))</f>
        <v/>
      </c>
      <c r="L765" s="580" t="n"/>
      <c r="M765" s="580" t="n"/>
      <c r="N765" s="581" t="n"/>
      <c r="O765" s="581" t="n"/>
      <c r="P765" s="256" t="n"/>
      <c r="Q765" s="345" t="n"/>
      <c r="S765" s="579">
        <f>'Exhibit A'!V760</f>
        <v/>
      </c>
      <c r="U765" s="576">
        <f>IF(C766="","",IF(F766=1,"ADP Essential Payroll",IF(N766="Yes","ADP HR Pro",IF(M766="Yes","ADP Complete Payroll and HR Plus",IF(L766="Yes","ADP Enhanced Payroll",IF(K766="Yes","ADP Essential Payroll","ADP Essential Payroll"))))))</f>
        <v/>
      </c>
    </row>
    <row r="766" ht="14.45" customHeight="1">
      <c r="B766" s="73">
        <f>B765+1</f>
        <v/>
      </c>
      <c r="C766" s="221">
        <f>IF('Multi Unit Grid'!C763="","",'Multi Unit Grid'!C763)</f>
        <v/>
      </c>
      <c r="D766" s="223" t="n"/>
      <c r="E766" s="222">
        <f>IFERROR(VLOOKUP(C766,'Multi Unit Grid'!C:D,2,FALSE),"")</f>
        <v/>
      </c>
      <c r="F766" s="75">
        <f>IFERROR(VLOOKUP(C766,'Multi Unit Grid'!C:E,3,FALSE),"")</f>
        <v/>
      </c>
      <c r="G766" s="353">
        <f>'Exhibit A'!Z1261*(1-'Product Selections'!$G$13)</f>
        <v/>
      </c>
      <c r="H766" s="237">
        <f>IFERROR(VLOOKUP(C766,'Multi Unit Grid'!C:F,4,FALSE),"")</f>
        <v/>
      </c>
      <c r="I766" s="74">
        <f>IFERROR(VLOOKUP(C766,'Multi Unit Grid'!C:G,5,FALSE),"")</f>
        <v/>
      </c>
      <c r="K766" s="63">
        <f>IF(C766="","",IF($L$11="Management Services","",IF(H766&gt;0,"Yes",IF(L766="Yes","",IF(M766="Yes","","")))))</f>
        <v/>
      </c>
      <c r="L766" s="577" t="n"/>
      <c r="M766" s="577" t="n"/>
      <c r="N766" s="578" t="n"/>
      <c r="O766" s="578" t="n"/>
      <c r="P766" s="63" t="n"/>
      <c r="Q766" s="344" t="n"/>
      <c r="S766" s="579">
        <f>'Exhibit A'!V761</f>
        <v/>
      </c>
      <c r="U766" s="579">
        <f>IF(C767="","",IF(F767=1,"ADP Essential Payroll",IF(N767="Yes","ADP HR Pro",IF(M767="Yes","ADP Complete Payroll and HR Plus",IF(L767="Yes","ADP Enhanced Payroll",IF(K767="Yes","ADP Essential Payroll","ADP Essential Payroll"))))))</f>
        <v/>
      </c>
    </row>
    <row r="767" ht="14.45" customHeight="1">
      <c r="B767" s="249">
        <f>B766+1</f>
        <v/>
      </c>
      <c r="C767" s="250">
        <f>IF('Multi Unit Grid'!C764="","",'Multi Unit Grid'!C764)</f>
        <v/>
      </c>
      <c r="D767" s="251" t="n"/>
      <c r="E767" s="252">
        <f>IFERROR(VLOOKUP(C767,'Multi Unit Grid'!C:D,2,FALSE),"")</f>
        <v/>
      </c>
      <c r="F767" s="253">
        <f>IFERROR(VLOOKUP(C767,'Multi Unit Grid'!C:E,3,FALSE),"")</f>
        <v/>
      </c>
      <c r="G767" s="352">
        <f>'Exhibit A'!Z1262*(1-'Product Selections'!$G$13)</f>
        <v/>
      </c>
      <c r="H767" s="317">
        <f>IFERROR(VLOOKUP(C767,'Multi Unit Grid'!C:F,4,FALSE),"")</f>
        <v/>
      </c>
      <c r="I767" s="255">
        <f>IFERROR(VLOOKUP(C767,'Multi Unit Grid'!C:G,5,FALSE),"")</f>
        <v/>
      </c>
      <c r="K767" s="256">
        <f>IF(C767="","",IF($L$11="Management Services","",IF(H767&gt;0,"Yes",IF(L767="Yes","",IF(M767="Yes","","")))))</f>
        <v/>
      </c>
      <c r="L767" s="580" t="n"/>
      <c r="M767" s="580" t="n"/>
      <c r="N767" s="581" t="n"/>
      <c r="O767" s="581" t="n"/>
      <c r="P767" s="256" t="n"/>
      <c r="Q767" s="345" t="n"/>
      <c r="S767" s="579">
        <f>'Exhibit A'!V762</f>
        <v/>
      </c>
      <c r="U767" s="576">
        <f>IF(C768="","",IF(F768=1,"ADP Essential Payroll",IF(N768="Yes","ADP HR Pro",IF(M768="Yes","ADP Complete Payroll and HR Plus",IF(L768="Yes","ADP Enhanced Payroll",IF(K768="Yes","ADP Essential Payroll","ADP Essential Payroll"))))))</f>
        <v/>
      </c>
    </row>
    <row r="768" ht="14.45" customHeight="1">
      <c r="B768" s="73">
        <f>B767+1</f>
        <v/>
      </c>
      <c r="C768" s="221">
        <f>IF('Multi Unit Grid'!C765="","",'Multi Unit Grid'!C765)</f>
        <v/>
      </c>
      <c r="D768" s="223" t="n"/>
      <c r="E768" s="222">
        <f>IFERROR(VLOOKUP(C768,'Multi Unit Grid'!C:D,2,FALSE),"")</f>
        <v/>
      </c>
      <c r="F768" s="75">
        <f>IFERROR(VLOOKUP(C768,'Multi Unit Grid'!C:E,3,FALSE),"")</f>
        <v/>
      </c>
      <c r="G768" s="353">
        <f>'Exhibit A'!Z1263*(1-'Product Selections'!$G$13)</f>
        <v/>
      </c>
      <c r="H768" s="237">
        <f>IFERROR(VLOOKUP(C768,'Multi Unit Grid'!C:F,4,FALSE),"")</f>
        <v/>
      </c>
      <c r="I768" s="74">
        <f>IFERROR(VLOOKUP(C768,'Multi Unit Grid'!C:G,5,FALSE),"")</f>
        <v/>
      </c>
      <c r="K768" s="63">
        <f>IF(C768="","",IF($L$11="Management Services","",IF(H768&gt;0,"Yes",IF(L768="Yes","",IF(M768="Yes","","")))))</f>
        <v/>
      </c>
      <c r="L768" s="577" t="n"/>
      <c r="M768" s="577" t="n"/>
      <c r="N768" s="578" t="n"/>
      <c r="O768" s="578" t="n"/>
      <c r="P768" s="63" t="n"/>
      <c r="Q768" s="344" t="n"/>
      <c r="S768" s="579">
        <f>'Exhibit A'!V763</f>
        <v/>
      </c>
      <c r="U768" s="579">
        <f>IF(C769="","",IF(F769=1,"ADP Essential Payroll",IF(N769="Yes","ADP HR Pro",IF(M769="Yes","ADP Complete Payroll and HR Plus",IF(L769="Yes","ADP Enhanced Payroll",IF(K769="Yes","ADP Essential Payroll","ADP Essential Payroll"))))))</f>
        <v/>
      </c>
    </row>
    <row r="769" ht="14.45" customHeight="1">
      <c r="B769" s="249">
        <f>B768+1</f>
        <v/>
      </c>
      <c r="C769" s="250">
        <f>IF('Multi Unit Grid'!C766="","",'Multi Unit Grid'!C766)</f>
        <v/>
      </c>
      <c r="D769" s="251" t="n"/>
      <c r="E769" s="252">
        <f>IFERROR(VLOOKUP(C769,'Multi Unit Grid'!C:D,2,FALSE),"")</f>
        <v/>
      </c>
      <c r="F769" s="253">
        <f>IFERROR(VLOOKUP(C769,'Multi Unit Grid'!C:E,3,FALSE),"")</f>
        <v/>
      </c>
      <c r="G769" s="352">
        <f>'Exhibit A'!Z1264*(1-'Product Selections'!$G$13)</f>
        <v/>
      </c>
      <c r="H769" s="317">
        <f>IFERROR(VLOOKUP(C769,'Multi Unit Grid'!C:F,4,FALSE),"")</f>
        <v/>
      </c>
      <c r="I769" s="255">
        <f>IFERROR(VLOOKUP(C769,'Multi Unit Grid'!C:G,5,FALSE),"")</f>
        <v/>
      </c>
      <c r="K769" s="256">
        <f>IF(C769="","",IF($L$11="Management Services","",IF(H769&gt;0,"Yes",IF(L769="Yes","",IF(M769="Yes","","")))))</f>
        <v/>
      </c>
      <c r="L769" s="580" t="n"/>
      <c r="M769" s="580" t="n"/>
      <c r="N769" s="581" t="n"/>
      <c r="O769" s="581" t="n"/>
      <c r="P769" s="256" t="n"/>
      <c r="Q769" s="345" t="n"/>
      <c r="S769" s="579">
        <f>'Exhibit A'!V764</f>
        <v/>
      </c>
      <c r="U769" s="576">
        <f>IF(C770="","",IF(F770=1,"ADP Essential Payroll",IF(N770="Yes","ADP HR Pro",IF(M770="Yes","ADP Complete Payroll and HR Plus",IF(L770="Yes","ADP Enhanced Payroll",IF(K770="Yes","ADP Essential Payroll","ADP Essential Payroll"))))))</f>
        <v/>
      </c>
    </row>
    <row r="770" ht="14.45" customHeight="1">
      <c r="B770" s="73">
        <f>B769+1</f>
        <v/>
      </c>
      <c r="C770" s="221">
        <f>IF('Multi Unit Grid'!C767="","",'Multi Unit Grid'!C767)</f>
        <v/>
      </c>
      <c r="D770" s="223" t="n"/>
      <c r="E770" s="222">
        <f>IFERROR(VLOOKUP(C770,'Multi Unit Grid'!C:D,2,FALSE),"")</f>
        <v/>
      </c>
      <c r="F770" s="75">
        <f>IFERROR(VLOOKUP(C770,'Multi Unit Grid'!C:E,3,FALSE),"")</f>
        <v/>
      </c>
      <c r="G770" s="353">
        <f>'Exhibit A'!Z1265*(1-'Product Selections'!$G$13)</f>
        <v/>
      </c>
      <c r="H770" s="237">
        <f>IFERROR(VLOOKUP(C770,'Multi Unit Grid'!C:F,4,FALSE),"")</f>
        <v/>
      </c>
      <c r="I770" s="74">
        <f>IFERROR(VLOOKUP(C770,'Multi Unit Grid'!C:G,5,FALSE),"")</f>
        <v/>
      </c>
      <c r="K770" s="63">
        <f>IF(C770="","",IF($L$11="Management Services","",IF(H770&gt;0,"Yes",IF(L770="Yes","",IF(M770="Yes","","")))))</f>
        <v/>
      </c>
      <c r="L770" s="577" t="n"/>
      <c r="M770" s="577" t="n"/>
      <c r="N770" s="578" t="n"/>
      <c r="O770" s="578" t="n"/>
      <c r="P770" s="63" t="n"/>
      <c r="Q770" s="344" t="n"/>
      <c r="S770" s="579">
        <f>'Exhibit A'!V765</f>
        <v/>
      </c>
      <c r="U770" s="579">
        <f>IF(C771="","",IF(F771=1,"ADP Essential Payroll",IF(N771="Yes","ADP HR Pro",IF(M771="Yes","ADP Complete Payroll and HR Plus",IF(L771="Yes","ADP Enhanced Payroll",IF(K771="Yes","ADP Essential Payroll","ADP Essential Payroll"))))))</f>
        <v/>
      </c>
    </row>
    <row r="771" ht="14.45" customHeight="1">
      <c r="B771" s="249">
        <f>B770+1</f>
        <v/>
      </c>
      <c r="C771" s="250">
        <f>IF('Multi Unit Grid'!C768="","",'Multi Unit Grid'!C768)</f>
        <v/>
      </c>
      <c r="D771" s="251" t="n"/>
      <c r="E771" s="252">
        <f>IFERROR(VLOOKUP(C771,'Multi Unit Grid'!C:D,2,FALSE),"")</f>
        <v/>
      </c>
      <c r="F771" s="253">
        <f>IFERROR(VLOOKUP(C771,'Multi Unit Grid'!C:E,3,FALSE),"")</f>
        <v/>
      </c>
      <c r="G771" s="352">
        <f>'Exhibit A'!Z1266*(1-'Product Selections'!$G$13)</f>
        <v/>
      </c>
      <c r="H771" s="317">
        <f>IFERROR(VLOOKUP(C771,'Multi Unit Grid'!C:F,4,FALSE),"")</f>
        <v/>
      </c>
      <c r="I771" s="255">
        <f>IFERROR(VLOOKUP(C771,'Multi Unit Grid'!C:G,5,FALSE),"")</f>
        <v/>
      </c>
      <c r="K771" s="256">
        <f>IF(C771="","",IF($L$11="Management Services","",IF(H771&gt;0,"Yes",IF(L771="Yes","",IF(M771="Yes","","")))))</f>
        <v/>
      </c>
      <c r="L771" s="580" t="n"/>
      <c r="M771" s="580" t="n"/>
      <c r="N771" s="581" t="n"/>
      <c r="O771" s="581" t="n"/>
      <c r="P771" s="256" t="n"/>
      <c r="Q771" s="345" t="n"/>
      <c r="S771" s="579">
        <f>'Exhibit A'!V766</f>
        <v/>
      </c>
      <c r="U771" s="576">
        <f>IF(C772="","",IF(F772=1,"ADP Essential Payroll",IF(N772="Yes","ADP HR Pro",IF(M772="Yes","ADP Complete Payroll and HR Plus",IF(L772="Yes","ADP Enhanced Payroll",IF(K772="Yes","ADP Essential Payroll","ADP Essential Payroll"))))))</f>
        <v/>
      </c>
    </row>
    <row r="772" ht="14.45" customHeight="1">
      <c r="B772" s="73">
        <f>B771+1</f>
        <v/>
      </c>
      <c r="C772" s="221">
        <f>IF('Multi Unit Grid'!C769="","",'Multi Unit Grid'!C769)</f>
        <v/>
      </c>
      <c r="D772" s="223" t="n"/>
      <c r="E772" s="222">
        <f>IFERROR(VLOOKUP(C772,'Multi Unit Grid'!C:D,2,FALSE),"")</f>
        <v/>
      </c>
      <c r="F772" s="75">
        <f>IFERROR(VLOOKUP(C772,'Multi Unit Grid'!C:E,3,FALSE),"")</f>
        <v/>
      </c>
      <c r="G772" s="353">
        <f>'Exhibit A'!Z1267*(1-'Product Selections'!$G$13)</f>
        <v/>
      </c>
      <c r="H772" s="237">
        <f>IFERROR(VLOOKUP(C772,'Multi Unit Grid'!C:F,4,FALSE),"")</f>
        <v/>
      </c>
      <c r="I772" s="74">
        <f>IFERROR(VLOOKUP(C772,'Multi Unit Grid'!C:G,5,FALSE),"")</f>
        <v/>
      </c>
      <c r="K772" s="63">
        <f>IF(C772="","",IF($L$11="Management Services","",IF(H772&gt;0,"Yes",IF(L772="Yes","",IF(M772="Yes","","")))))</f>
        <v/>
      </c>
      <c r="L772" s="577" t="n"/>
      <c r="M772" s="577" t="n"/>
      <c r="N772" s="578" t="n"/>
      <c r="O772" s="578" t="n"/>
      <c r="P772" s="63" t="n"/>
      <c r="Q772" s="344" t="n"/>
      <c r="S772" s="579">
        <f>'Exhibit A'!V767</f>
        <v/>
      </c>
      <c r="U772" s="579">
        <f>IF(C773="","",IF(F773=1,"ADP Essential Payroll",IF(N773="Yes","ADP HR Pro",IF(M773="Yes","ADP Complete Payroll and HR Plus",IF(L773="Yes","ADP Enhanced Payroll",IF(K773="Yes","ADP Essential Payroll","ADP Essential Payroll"))))))</f>
        <v/>
      </c>
    </row>
    <row r="773" ht="14.45" customHeight="1">
      <c r="B773" s="249">
        <f>B772+1</f>
        <v/>
      </c>
      <c r="C773" s="250">
        <f>IF('Multi Unit Grid'!C770="","",'Multi Unit Grid'!C770)</f>
        <v/>
      </c>
      <c r="D773" s="251" t="n"/>
      <c r="E773" s="252">
        <f>IFERROR(VLOOKUP(C773,'Multi Unit Grid'!C:D,2,FALSE),"")</f>
        <v/>
      </c>
      <c r="F773" s="253">
        <f>IFERROR(VLOOKUP(C773,'Multi Unit Grid'!C:E,3,FALSE),"")</f>
        <v/>
      </c>
      <c r="G773" s="352">
        <f>'Exhibit A'!Z1268*(1-'Product Selections'!$G$13)</f>
        <v/>
      </c>
      <c r="H773" s="317">
        <f>IFERROR(VLOOKUP(C773,'Multi Unit Grid'!C:F,4,FALSE),"")</f>
        <v/>
      </c>
      <c r="I773" s="255">
        <f>IFERROR(VLOOKUP(C773,'Multi Unit Grid'!C:G,5,FALSE),"")</f>
        <v/>
      </c>
      <c r="K773" s="256">
        <f>IF(C773="","",IF($L$11="Management Services","",IF(H773&gt;0,"Yes",IF(L773="Yes","",IF(M773="Yes","","")))))</f>
        <v/>
      </c>
      <c r="L773" s="580" t="n"/>
      <c r="M773" s="580" t="n"/>
      <c r="N773" s="581" t="n"/>
      <c r="O773" s="581" t="n"/>
      <c r="P773" s="256" t="n"/>
      <c r="Q773" s="345" t="n"/>
      <c r="S773" s="579">
        <f>'Exhibit A'!V768</f>
        <v/>
      </c>
      <c r="U773" s="576">
        <f>IF(C774="","",IF(F774=1,"ADP Essential Payroll",IF(N774="Yes","ADP HR Pro",IF(M774="Yes","ADP Complete Payroll and HR Plus",IF(L774="Yes","ADP Enhanced Payroll",IF(K774="Yes","ADP Essential Payroll","ADP Essential Payroll"))))))</f>
        <v/>
      </c>
    </row>
    <row r="774" ht="14.45" customHeight="1">
      <c r="B774" s="73">
        <f>B773+1</f>
        <v/>
      </c>
      <c r="C774" s="221">
        <f>IF('Multi Unit Grid'!C771="","",'Multi Unit Grid'!C771)</f>
        <v/>
      </c>
      <c r="D774" s="223" t="n"/>
      <c r="E774" s="222">
        <f>IFERROR(VLOOKUP(C774,'Multi Unit Grid'!C:D,2,FALSE),"")</f>
        <v/>
      </c>
      <c r="F774" s="75">
        <f>IFERROR(VLOOKUP(C774,'Multi Unit Grid'!C:E,3,FALSE),"")</f>
        <v/>
      </c>
      <c r="G774" s="353">
        <f>'Exhibit A'!Z1269*(1-'Product Selections'!$G$13)</f>
        <v/>
      </c>
      <c r="H774" s="237">
        <f>IFERROR(VLOOKUP(C774,'Multi Unit Grid'!C:F,4,FALSE),"")</f>
        <v/>
      </c>
      <c r="I774" s="74">
        <f>IFERROR(VLOOKUP(C774,'Multi Unit Grid'!C:G,5,FALSE),"")</f>
        <v/>
      </c>
      <c r="K774" s="63">
        <f>IF(C774="","",IF($L$11="Management Services","",IF(H774&gt;0,"Yes",IF(L774="Yes","",IF(M774="Yes","","")))))</f>
        <v/>
      </c>
      <c r="L774" s="577" t="n"/>
      <c r="M774" s="577" t="n"/>
      <c r="N774" s="578" t="n"/>
      <c r="O774" s="578" t="n"/>
      <c r="P774" s="63" t="n"/>
      <c r="Q774" s="344" t="n"/>
      <c r="S774" s="579">
        <f>'Exhibit A'!V769</f>
        <v/>
      </c>
      <c r="U774" s="579">
        <f>IF(C775="","",IF(F775=1,"ADP Essential Payroll",IF(N775="Yes","ADP HR Pro",IF(M775="Yes","ADP Complete Payroll and HR Plus",IF(L775="Yes","ADP Enhanced Payroll",IF(K775="Yes","ADP Essential Payroll","ADP Essential Payroll"))))))</f>
        <v/>
      </c>
    </row>
    <row r="775" ht="14.45" customHeight="1">
      <c r="B775" s="249">
        <f>B774+1</f>
        <v/>
      </c>
      <c r="C775" s="250">
        <f>IF('Multi Unit Grid'!C772="","",'Multi Unit Grid'!C772)</f>
        <v/>
      </c>
      <c r="D775" s="251" t="n"/>
      <c r="E775" s="252">
        <f>IFERROR(VLOOKUP(C775,'Multi Unit Grid'!C:D,2,FALSE),"")</f>
        <v/>
      </c>
      <c r="F775" s="253">
        <f>IFERROR(VLOOKUP(C775,'Multi Unit Grid'!C:E,3,FALSE),"")</f>
        <v/>
      </c>
      <c r="G775" s="352">
        <f>'Exhibit A'!Z1270*(1-'Product Selections'!$G$13)</f>
        <v/>
      </c>
      <c r="H775" s="317">
        <f>IFERROR(VLOOKUP(C775,'Multi Unit Grid'!C:F,4,FALSE),"")</f>
        <v/>
      </c>
      <c r="I775" s="255">
        <f>IFERROR(VLOOKUP(C775,'Multi Unit Grid'!C:G,5,FALSE),"")</f>
        <v/>
      </c>
      <c r="K775" s="256">
        <f>IF(C775="","",IF($L$11="Management Services","",IF(H775&gt;0,"Yes",IF(L775="Yes","",IF(M775="Yes","","")))))</f>
        <v/>
      </c>
      <c r="L775" s="580" t="n"/>
      <c r="M775" s="580" t="n"/>
      <c r="N775" s="581" t="n"/>
      <c r="O775" s="581" t="n"/>
      <c r="P775" s="256" t="n"/>
      <c r="Q775" s="345" t="n"/>
      <c r="S775" s="579">
        <f>'Exhibit A'!V770</f>
        <v/>
      </c>
      <c r="U775" s="576">
        <f>IF(C776="","",IF(F776=1,"ADP Essential Payroll",IF(N776="Yes","ADP HR Pro",IF(M776="Yes","ADP Complete Payroll and HR Plus",IF(L776="Yes","ADP Enhanced Payroll",IF(K776="Yes","ADP Essential Payroll","ADP Essential Payroll"))))))</f>
        <v/>
      </c>
    </row>
    <row r="776" ht="14.45" customHeight="1">
      <c r="B776" s="73">
        <f>B775+1</f>
        <v/>
      </c>
      <c r="C776" s="221">
        <f>IF('Multi Unit Grid'!C773="","",'Multi Unit Grid'!C773)</f>
        <v/>
      </c>
      <c r="D776" s="223" t="n"/>
      <c r="E776" s="222">
        <f>IFERROR(VLOOKUP(C776,'Multi Unit Grid'!C:D,2,FALSE),"")</f>
        <v/>
      </c>
      <c r="F776" s="75">
        <f>IFERROR(VLOOKUP(C776,'Multi Unit Grid'!C:E,3,FALSE),"")</f>
        <v/>
      </c>
      <c r="G776" s="353">
        <f>'Exhibit A'!Z1271*(1-'Product Selections'!$G$13)</f>
        <v/>
      </c>
      <c r="H776" s="237">
        <f>IFERROR(VLOOKUP(C776,'Multi Unit Grid'!C:F,4,FALSE),"")</f>
        <v/>
      </c>
      <c r="I776" s="74">
        <f>IFERROR(VLOOKUP(C776,'Multi Unit Grid'!C:G,5,FALSE),"")</f>
        <v/>
      </c>
      <c r="K776" s="63">
        <f>IF(C776="","",IF($L$11="Management Services","",IF(H776&gt;0,"Yes",IF(L776="Yes","",IF(M776="Yes","","")))))</f>
        <v/>
      </c>
      <c r="L776" s="577" t="n"/>
      <c r="M776" s="577" t="n"/>
      <c r="N776" s="578" t="n"/>
      <c r="O776" s="578" t="n"/>
      <c r="P776" s="63" t="n"/>
      <c r="Q776" s="344" t="n"/>
      <c r="S776" s="579">
        <f>'Exhibit A'!V771</f>
        <v/>
      </c>
      <c r="U776" s="579">
        <f>IF(C777="","",IF(F777=1,"ADP Essential Payroll",IF(N777="Yes","ADP HR Pro",IF(M777="Yes","ADP Complete Payroll and HR Plus",IF(L777="Yes","ADP Enhanced Payroll",IF(K777="Yes","ADP Essential Payroll","ADP Essential Payroll"))))))</f>
        <v/>
      </c>
    </row>
    <row r="777" ht="14.45" customHeight="1">
      <c r="B777" s="249">
        <f>B776+1</f>
        <v/>
      </c>
      <c r="C777" s="250">
        <f>IF('Multi Unit Grid'!C774="","",'Multi Unit Grid'!C774)</f>
        <v/>
      </c>
      <c r="D777" s="251" t="n"/>
      <c r="E777" s="252">
        <f>IFERROR(VLOOKUP(C777,'Multi Unit Grid'!C:D,2,FALSE),"")</f>
        <v/>
      </c>
      <c r="F777" s="253">
        <f>IFERROR(VLOOKUP(C777,'Multi Unit Grid'!C:E,3,FALSE),"")</f>
        <v/>
      </c>
      <c r="G777" s="352">
        <f>'Exhibit A'!Z1272*(1-'Product Selections'!$G$13)</f>
        <v/>
      </c>
      <c r="H777" s="317">
        <f>IFERROR(VLOOKUP(C777,'Multi Unit Grid'!C:F,4,FALSE),"")</f>
        <v/>
      </c>
      <c r="I777" s="255">
        <f>IFERROR(VLOOKUP(C777,'Multi Unit Grid'!C:G,5,FALSE),"")</f>
        <v/>
      </c>
      <c r="K777" s="256">
        <f>IF(C777="","",IF($L$11="Management Services","",IF(H777&gt;0,"Yes",IF(L777="Yes","",IF(M777="Yes","","")))))</f>
        <v/>
      </c>
      <c r="L777" s="580" t="n"/>
      <c r="M777" s="580" t="n"/>
      <c r="N777" s="581" t="n"/>
      <c r="O777" s="581" t="n"/>
      <c r="P777" s="256" t="n"/>
      <c r="Q777" s="345" t="n"/>
      <c r="S777" s="579">
        <f>'Exhibit A'!V772</f>
        <v/>
      </c>
      <c r="U777" s="576">
        <f>IF(C778="","",IF(F778=1,"ADP Essential Payroll",IF(N778="Yes","ADP HR Pro",IF(M778="Yes","ADP Complete Payroll and HR Plus",IF(L778="Yes","ADP Enhanced Payroll",IF(K778="Yes","ADP Essential Payroll","ADP Essential Payroll"))))))</f>
        <v/>
      </c>
    </row>
    <row r="778" ht="14.45" customHeight="1">
      <c r="B778" s="73">
        <f>B777+1</f>
        <v/>
      </c>
      <c r="C778" s="221">
        <f>IF('Multi Unit Grid'!C775="","",'Multi Unit Grid'!C775)</f>
        <v/>
      </c>
      <c r="D778" s="223" t="n"/>
      <c r="E778" s="222">
        <f>IFERROR(VLOOKUP(C778,'Multi Unit Grid'!C:D,2,FALSE),"")</f>
        <v/>
      </c>
      <c r="F778" s="75">
        <f>IFERROR(VLOOKUP(C778,'Multi Unit Grid'!C:E,3,FALSE),"")</f>
        <v/>
      </c>
      <c r="G778" s="353">
        <f>'Exhibit A'!Z1273*(1-'Product Selections'!$G$13)</f>
        <v/>
      </c>
      <c r="H778" s="237">
        <f>IFERROR(VLOOKUP(C778,'Multi Unit Grid'!C:F,4,FALSE),"")</f>
        <v/>
      </c>
      <c r="I778" s="74">
        <f>IFERROR(VLOOKUP(C778,'Multi Unit Grid'!C:G,5,FALSE),"")</f>
        <v/>
      </c>
      <c r="K778" s="63">
        <f>IF(C778="","",IF($L$11="Management Services","",IF(H778&gt;0,"Yes",IF(L778="Yes","",IF(M778="Yes","","")))))</f>
        <v/>
      </c>
      <c r="L778" s="577" t="n"/>
      <c r="M778" s="577" t="n"/>
      <c r="N778" s="578" t="n"/>
      <c r="O778" s="578" t="n"/>
      <c r="P778" s="63" t="n"/>
      <c r="Q778" s="344" t="n"/>
      <c r="S778" s="579">
        <f>'Exhibit A'!V773</f>
        <v/>
      </c>
      <c r="U778" s="579">
        <f>IF(C779="","",IF(F779=1,"ADP Essential Payroll",IF(N779="Yes","ADP HR Pro",IF(M779="Yes","ADP Complete Payroll and HR Plus",IF(L779="Yes","ADP Enhanced Payroll",IF(K779="Yes","ADP Essential Payroll","ADP Essential Payroll"))))))</f>
        <v/>
      </c>
    </row>
    <row r="779" ht="14.45" customHeight="1">
      <c r="B779" s="249">
        <f>B778+1</f>
        <v/>
      </c>
      <c r="C779" s="250">
        <f>IF('Multi Unit Grid'!C776="","",'Multi Unit Grid'!C776)</f>
        <v/>
      </c>
      <c r="D779" s="251" t="n"/>
      <c r="E779" s="252">
        <f>IFERROR(VLOOKUP(C779,'Multi Unit Grid'!C:D,2,FALSE),"")</f>
        <v/>
      </c>
      <c r="F779" s="253">
        <f>IFERROR(VLOOKUP(C779,'Multi Unit Grid'!C:E,3,FALSE),"")</f>
        <v/>
      </c>
      <c r="G779" s="352">
        <f>'Exhibit A'!Z1274*(1-'Product Selections'!$G$13)</f>
        <v/>
      </c>
      <c r="H779" s="317">
        <f>IFERROR(VLOOKUP(C779,'Multi Unit Grid'!C:F,4,FALSE),"")</f>
        <v/>
      </c>
      <c r="I779" s="255">
        <f>IFERROR(VLOOKUP(C779,'Multi Unit Grid'!C:G,5,FALSE),"")</f>
        <v/>
      </c>
      <c r="K779" s="256">
        <f>IF(C779="","",IF($L$11="Management Services","",IF(H779&gt;0,"Yes",IF(L779="Yes","",IF(M779="Yes","","")))))</f>
        <v/>
      </c>
      <c r="L779" s="580" t="n"/>
      <c r="M779" s="580" t="n"/>
      <c r="N779" s="581" t="n"/>
      <c r="O779" s="581" t="n"/>
      <c r="P779" s="256" t="n"/>
      <c r="Q779" s="345" t="n"/>
      <c r="S779" s="579">
        <f>'Exhibit A'!V774</f>
        <v/>
      </c>
      <c r="U779" s="576">
        <f>IF(C780="","",IF(F780=1,"ADP Essential Payroll",IF(N780="Yes","ADP HR Pro",IF(M780="Yes","ADP Complete Payroll and HR Plus",IF(L780="Yes","ADP Enhanced Payroll",IF(K780="Yes","ADP Essential Payroll","ADP Essential Payroll"))))))</f>
        <v/>
      </c>
    </row>
    <row r="780" ht="14.45" customHeight="1">
      <c r="B780" s="73">
        <f>B779+1</f>
        <v/>
      </c>
      <c r="C780" s="221">
        <f>IF('Multi Unit Grid'!C777="","",'Multi Unit Grid'!C777)</f>
        <v/>
      </c>
      <c r="D780" s="223" t="n"/>
      <c r="E780" s="222">
        <f>IFERROR(VLOOKUP(C780,'Multi Unit Grid'!C:D,2,FALSE),"")</f>
        <v/>
      </c>
      <c r="F780" s="75">
        <f>IFERROR(VLOOKUP(C780,'Multi Unit Grid'!C:E,3,FALSE),"")</f>
        <v/>
      </c>
      <c r="G780" s="353">
        <f>'Exhibit A'!Z1275*(1-'Product Selections'!$G$13)</f>
        <v/>
      </c>
      <c r="H780" s="237">
        <f>IFERROR(VLOOKUP(C780,'Multi Unit Grid'!C:F,4,FALSE),"")</f>
        <v/>
      </c>
      <c r="I780" s="74">
        <f>IFERROR(VLOOKUP(C780,'Multi Unit Grid'!C:G,5,FALSE),"")</f>
        <v/>
      </c>
      <c r="K780" s="63">
        <f>IF(C780="","",IF($L$11="Management Services","",IF(H780&gt;0,"Yes",IF(L780="Yes","",IF(M780="Yes","","")))))</f>
        <v/>
      </c>
      <c r="L780" s="577" t="n"/>
      <c r="M780" s="577" t="n"/>
      <c r="N780" s="578" t="n"/>
      <c r="O780" s="578" t="n"/>
      <c r="P780" s="63" t="n"/>
      <c r="Q780" s="344" t="n"/>
      <c r="S780" s="579">
        <f>'Exhibit A'!V775</f>
        <v/>
      </c>
      <c r="U780" s="579">
        <f>IF(C781="","",IF(F781=1,"ADP Essential Payroll",IF(N781="Yes","ADP HR Pro",IF(M781="Yes","ADP Complete Payroll and HR Plus",IF(L781="Yes","ADP Enhanced Payroll",IF(K781="Yes","ADP Essential Payroll","ADP Essential Payroll"))))))</f>
        <v/>
      </c>
    </row>
    <row r="781" ht="14.45" customHeight="1">
      <c r="B781" s="249">
        <f>B780+1</f>
        <v/>
      </c>
      <c r="C781" s="250">
        <f>IF('Multi Unit Grid'!C778="","",'Multi Unit Grid'!C778)</f>
        <v/>
      </c>
      <c r="D781" s="251" t="n"/>
      <c r="E781" s="252">
        <f>IFERROR(VLOOKUP(C781,'Multi Unit Grid'!C:D,2,FALSE),"")</f>
        <v/>
      </c>
      <c r="F781" s="253">
        <f>IFERROR(VLOOKUP(C781,'Multi Unit Grid'!C:E,3,FALSE),"")</f>
        <v/>
      </c>
      <c r="G781" s="352">
        <f>'Exhibit A'!Z1276*(1-'Product Selections'!$G$13)</f>
        <v/>
      </c>
      <c r="H781" s="317">
        <f>IFERROR(VLOOKUP(C781,'Multi Unit Grid'!C:F,4,FALSE),"")</f>
        <v/>
      </c>
      <c r="I781" s="255">
        <f>IFERROR(VLOOKUP(C781,'Multi Unit Grid'!C:G,5,FALSE),"")</f>
        <v/>
      </c>
      <c r="K781" s="256">
        <f>IF(C781="","",IF($L$11="Management Services","",IF(H781&gt;0,"Yes",IF(L781="Yes","",IF(M781="Yes","","")))))</f>
        <v/>
      </c>
      <c r="L781" s="580" t="n"/>
      <c r="M781" s="580" t="n"/>
      <c r="N781" s="581" t="n"/>
      <c r="O781" s="581" t="n"/>
      <c r="P781" s="256" t="n"/>
      <c r="Q781" s="345" t="n"/>
      <c r="S781" s="579">
        <f>'Exhibit A'!V776</f>
        <v/>
      </c>
      <c r="U781" s="576">
        <f>IF(C782="","",IF(F782=1,"ADP Essential Payroll",IF(N782="Yes","ADP HR Pro",IF(M782="Yes","ADP Complete Payroll and HR Plus",IF(L782="Yes","ADP Enhanced Payroll",IF(K782="Yes","ADP Essential Payroll","ADP Essential Payroll"))))))</f>
        <v/>
      </c>
    </row>
    <row r="782" ht="14.45" customHeight="1">
      <c r="B782" s="73">
        <f>B781+1</f>
        <v/>
      </c>
      <c r="C782" s="221">
        <f>IF('Multi Unit Grid'!C779="","",'Multi Unit Grid'!C779)</f>
        <v/>
      </c>
      <c r="D782" s="223" t="n"/>
      <c r="E782" s="222">
        <f>IFERROR(VLOOKUP(C782,'Multi Unit Grid'!C:D,2,FALSE),"")</f>
        <v/>
      </c>
      <c r="F782" s="75">
        <f>IFERROR(VLOOKUP(C782,'Multi Unit Grid'!C:E,3,FALSE),"")</f>
        <v/>
      </c>
      <c r="G782" s="353">
        <f>'Exhibit A'!Z1277*(1-'Product Selections'!$G$13)</f>
        <v/>
      </c>
      <c r="H782" s="237">
        <f>IFERROR(VLOOKUP(C782,'Multi Unit Grid'!C:F,4,FALSE),"")</f>
        <v/>
      </c>
      <c r="I782" s="74">
        <f>IFERROR(VLOOKUP(C782,'Multi Unit Grid'!C:G,5,FALSE),"")</f>
        <v/>
      </c>
      <c r="K782" s="63">
        <f>IF(C782="","",IF($L$11="Management Services","",IF(H782&gt;0,"Yes",IF(L782="Yes","",IF(M782="Yes","","")))))</f>
        <v/>
      </c>
      <c r="L782" s="577" t="n"/>
      <c r="M782" s="577" t="n"/>
      <c r="N782" s="578" t="n"/>
      <c r="O782" s="578" t="n"/>
      <c r="P782" s="63" t="n"/>
      <c r="Q782" s="344" t="n"/>
      <c r="S782" s="579">
        <f>'Exhibit A'!V777</f>
        <v/>
      </c>
      <c r="U782" s="579">
        <f>IF(C783="","",IF(F783=1,"ADP Essential Payroll",IF(N783="Yes","ADP HR Pro",IF(M783="Yes","ADP Complete Payroll and HR Plus",IF(L783="Yes","ADP Enhanced Payroll",IF(K783="Yes","ADP Essential Payroll","ADP Essential Payroll"))))))</f>
        <v/>
      </c>
    </row>
    <row r="783" ht="14.45" customHeight="1">
      <c r="B783" s="249">
        <f>B782+1</f>
        <v/>
      </c>
      <c r="C783" s="250">
        <f>IF('Multi Unit Grid'!C780="","",'Multi Unit Grid'!C780)</f>
        <v/>
      </c>
      <c r="D783" s="251" t="n"/>
      <c r="E783" s="252">
        <f>IFERROR(VLOOKUP(C783,'Multi Unit Grid'!C:D,2,FALSE),"")</f>
        <v/>
      </c>
      <c r="F783" s="253">
        <f>IFERROR(VLOOKUP(C783,'Multi Unit Grid'!C:E,3,FALSE),"")</f>
        <v/>
      </c>
      <c r="G783" s="352">
        <f>'Exhibit A'!Z1278*(1-'Product Selections'!$G$13)</f>
        <v/>
      </c>
      <c r="H783" s="317">
        <f>IFERROR(VLOOKUP(C783,'Multi Unit Grid'!C:F,4,FALSE),"")</f>
        <v/>
      </c>
      <c r="I783" s="255">
        <f>IFERROR(VLOOKUP(C783,'Multi Unit Grid'!C:G,5,FALSE),"")</f>
        <v/>
      </c>
      <c r="K783" s="256">
        <f>IF(C783="","",IF($L$11="Management Services","",IF(H783&gt;0,"Yes",IF(L783="Yes","",IF(M783="Yes","","")))))</f>
        <v/>
      </c>
      <c r="L783" s="580" t="n"/>
      <c r="M783" s="580" t="n"/>
      <c r="N783" s="581" t="n"/>
      <c r="O783" s="581" t="n"/>
      <c r="P783" s="256" t="n"/>
      <c r="Q783" s="345" t="n"/>
      <c r="S783" s="579">
        <f>'Exhibit A'!V778</f>
        <v/>
      </c>
      <c r="U783" s="576">
        <f>IF(C784="","",IF(F784=1,"ADP Essential Payroll",IF(N784="Yes","ADP HR Pro",IF(M784="Yes","ADP Complete Payroll and HR Plus",IF(L784="Yes","ADP Enhanced Payroll",IF(K784="Yes","ADP Essential Payroll","ADP Essential Payroll"))))))</f>
        <v/>
      </c>
    </row>
    <row r="784" ht="14.45" customHeight="1">
      <c r="B784" s="73">
        <f>B783+1</f>
        <v/>
      </c>
      <c r="C784" s="221">
        <f>IF('Multi Unit Grid'!C781="","",'Multi Unit Grid'!C781)</f>
        <v/>
      </c>
      <c r="D784" s="223" t="n"/>
      <c r="E784" s="222">
        <f>IFERROR(VLOOKUP(C784,'Multi Unit Grid'!C:D,2,FALSE),"")</f>
        <v/>
      </c>
      <c r="F784" s="75">
        <f>IFERROR(VLOOKUP(C784,'Multi Unit Grid'!C:E,3,FALSE),"")</f>
        <v/>
      </c>
      <c r="G784" s="353">
        <f>'Exhibit A'!Z1279*(1-'Product Selections'!$G$13)</f>
        <v/>
      </c>
      <c r="H784" s="237">
        <f>IFERROR(VLOOKUP(C784,'Multi Unit Grid'!C:F,4,FALSE),"")</f>
        <v/>
      </c>
      <c r="I784" s="74">
        <f>IFERROR(VLOOKUP(C784,'Multi Unit Grid'!C:G,5,FALSE),"")</f>
        <v/>
      </c>
      <c r="K784" s="63">
        <f>IF(C784="","",IF($L$11="Management Services","",IF(H784&gt;0,"Yes",IF(L784="Yes","",IF(M784="Yes","","")))))</f>
        <v/>
      </c>
      <c r="L784" s="577" t="n"/>
      <c r="M784" s="577" t="n"/>
      <c r="N784" s="578" t="n"/>
      <c r="O784" s="578" t="n"/>
      <c r="P784" s="63" t="n"/>
      <c r="Q784" s="344" t="n"/>
      <c r="S784" s="579">
        <f>'Exhibit A'!V779</f>
        <v/>
      </c>
      <c r="U784" s="579">
        <f>IF(C785="","",IF(F785=1,"ADP Essential Payroll",IF(N785="Yes","ADP HR Pro",IF(M785="Yes","ADP Complete Payroll and HR Plus",IF(L785="Yes","ADP Enhanced Payroll",IF(K785="Yes","ADP Essential Payroll","ADP Essential Payroll"))))))</f>
        <v/>
      </c>
    </row>
    <row r="785" ht="14.45" customHeight="1">
      <c r="B785" s="249">
        <f>B784+1</f>
        <v/>
      </c>
      <c r="C785" s="250">
        <f>IF('Multi Unit Grid'!C782="","",'Multi Unit Grid'!C782)</f>
        <v/>
      </c>
      <c r="D785" s="251" t="n"/>
      <c r="E785" s="252">
        <f>IFERROR(VLOOKUP(C785,'Multi Unit Grid'!C:D,2,FALSE),"")</f>
        <v/>
      </c>
      <c r="F785" s="253">
        <f>IFERROR(VLOOKUP(C785,'Multi Unit Grid'!C:E,3,FALSE),"")</f>
        <v/>
      </c>
      <c r="G785" s="352">
        <f>'Exhibit A'!Z1280*(1-'Product Selections'!$G$13)</f>
        <v/>
      </c>
      <c r="H785" s="317">
        <f>IFERROR(VLOOKUP(C785,'Multi Unit Grid'!C:F,4,FALSE),"")</f>
        <v/>
      </c>
      <c r="I785" s="255">
        <f>IFERROR(VLOOKUP(C785,'Multi Unit Grid'!C:G,5,FALSE),"")</f>
        <v/>
      </c>
      <c r="K785" s="256">
        <f>IF(C785="","",IF($L$11="Management Services","",IF(H785&gt;0,"Yes",IF(L785="Yes","",IF(M785="Yes","","")))))</f>
        <v/>
      </c>
      <c r="L785" s="580" t="n"/>
      <c r="M785" s="580" t="n"/>
      <c r="N785" s="581" t="n"/>
      <c r="O785" s="581" t="n"/>
      <c r="P785" s="256" t="n"/>
      <c r="Q785" s="345" t="n"/>
      <c r="S785" s="579">
        <f>'Exhibit A'!V780</f>
        <v/>
      </c>
      <c r="U785" s="576">
        <f>IF(C786="","",IF(F786=1,"ADP Essential Payroll",IF(N786="Yes","ADP HR Pro",IF(M786="Yes","ADP Complete Payroll and HR Plus",IF(L786="Yes","ADP Enhanced Payroll",IF(K786="Yes","ADP Essential Payroll","ADP Essential Payroll"))))))</f>
        <v/>
      </c>
    </row>
    <row r="786" ht="14.45" customHeight="1">
      <c r="B786" s="73">
        <f>B785+1</f>
        <v/>
      </c>
      <c r="C786" s="221">
        <f>IF('Multi Unit Grid'!C783="","",'Multi Unit Grid'!C783)</f>
        <v/>
      </c>
      <c r="D786" s="223" t="n"/>
      <c r="E786" s="222">
        <f>IFERROR(VLOOKUP(C786,'Multi Unit Grid'!C:D,2,FALSE),"")</f>
        <v/>
      </c>
      <c r="F786" s="75">
        <f>IFERROR(VLOOKUP(C786,'Multi Unit Grid'!C:E,3,FALSE),"")</f>
        <v/>
      </c>
      <c r="G786" s="353">
        <f>'Exhibit A'!Z1281*(1-'Product Selections'!$G$13)</f>
        <v/>
      </c>
      <c r="H786" s="237">
        <f>IFERROR(VLOOKUP(C786,'Multi Unit Grid'!C:F,4,FALSE),"")</f>
        <v/>
      </c>
      <c r="I786" s="74">
        <f>IFERROR(VLOOKUP(C786,'Multi Unit Grid'!C:G,5,FALSE),"")</f>
        <v/>
      </c>
      <c r="K786" s="63">
        <f>IF(C786="","",IF($L$11="Management Services","",IF(H786&gt;0,"Yes",IF(L786="Yes","",IF(M786="Yes","","")))))</f>
        <v/>
      </c>
      <c r="L786" s="577" t="n"/>
      <c r="M786" s="577" t="n"/>
      <c r="N786" s="578" t="n"/>
      <c r="O786" s="578" t="n"/>
      <c r="P786" s="63" t="n"/>
      <c r="Q786" s="344" t="n"/>
      <c r="S786" s="579">
        <f>'Exhibit A'!V781</f>
        <v/>
      </c>
      <c r="U786" s="579">
        <f>IF(C787="","",IF(F787=1,"ADP Essential Payroll",IF(N787="Yes","ADP HR Pro",IF(M787="Yes","ADP Complete Payroll and HR Plus",IF(L787="Yes","ADP Enhanced Payroll",IF(K787="Yes","ADP Essential Payroll","ADP Essential Payroll"))))))</f>
        <v/>
      </c>
    </row>
    <row r="787" ht="14.45" customHeight="1">
      <c r="B787" s="249">
        <f>B786+1</f>
        <v/>
      </c>
      <c r="C787" s="250">
        <f>IF('Multi Unit Grid'!C784="","",'Multi Unit Grid'!C784)</f>
        <v/>
      </c>
      <c r="D787" s="251" t="n"/>
      <c r="E787" s="252">
        <f>IFERROR(VLOOKUP(C787,'Multi Unit Grid'!C:D,2,FALSE),"")</f>
        <v/>
      </c>
      <c r="F787" s="253">
        <f>IFERROR(VLOOKUP(C787,'Multi Unit Grid'!C:E,3,FALSE),"")</f>
        <v/>
      </c>
      <c r="G787" s="352">
        <f>'Exhibit A'!Z1282*(1-'Product Selections'!$G$13)</f>
        <v/>
      </c>
      <c r="H787" s="317">
        <f>IFERROR(VLOOKUP(C787,'Multi Unit Grid'!C:F,4,FALSE),"")</f>
        <v/>
      </c>
      <c r="I787" s="255">
        <f>IFERROR(VLOOKUP(C787,'Multi Unit Grid'!C:G,5,FALSE),"")</f>
        <v/>
      </c>
      <c r="K787" s="256">
        <f>IF(C787="","",IF($L$11="Management Services","",IF(H787&gt;0,"Yes",IF(L787="Yes","",IF(M787="Yes","","")))))</f>
        <v/>
      </c>
      <c r="L787" s="580" t="n"/>
      <c r="M787" s="580" t="n"/>
      <c r="N787" s="581" t="n"/>
      <c r="O787" s="581" t="n"/>
      <c r="P787" s="256" t="n"/>
      <c r="Q787" s="345" t="n"/>
      <c r="S787" s="579">
        <f>'Exhibit A'!V782</f>
        <v/>
      </c>
      <c r="U787" s="576">
        <f>IF(C788="","",IF(F788=1,"ADP Essential Payroll",IF(N788="Yes","ADP HR Pro",IF(M788="Yes","ADP Complete Payroll and HR Plus",IF(L788="Yes","ADP Enhanced Payroll",IF(K788="Yes","ADP Essential Payroll","ADP Essential Payroll"))))))</f>
        <v/>
      </c>
    </row>
    <row r="788" ht="14.45" customHeight="1">
      <c r="B788" s="73">
        <f>B787+1</f>
        <v/>
      </c>
      <c r="C788" s="221">
        <f>IF('Multi Unit Grid'!C785="","",'Multi Unit Grid'!C785)</f>
        <v/>
      </c>
      <c r="D788" s="223" t="n"/>
      <c r="E788" s="222">
        <f>IFERROR(VLOOKUP(C788,'Multi Unit Grid'!C:D,2,FALSE),"")</f>
        <v/>
      </c>
      <c r="F788" s="75">
        <f>IFERROR(VLOOKUP(C788,'Multi Unit Grid'!C:E,3,FALSE),"")</f>
        <v/>
      </c>
      <c r="G788" s="353">
        <f>'Exhibit A'!Z1283*(1-'Product Selections'!$G$13)</f>
        <v/>
      </c>
      <c r="H788" s="237">
        <f>IFERROR(VLOOKUP(C788,'Multi Unit Grid'!C:F,4,FALSE),"")</f>
        <v/>
      </c>
      <c r="I788" s="74">
        <f>IFERROR(VLOOKUP(C788,'Multi Unit Grid'!C:G,5,FALSE),"")</f>
        <v/>
      </c>
      <c r="K788" s="63">
        <f>IF(C788="","",IF($L$11="Management Services","",IF(H788&gt;0,"Yes",IF(L788="Yes","",IF(M788="Yes","","")))))</f>
        <v/>
      </c>
      <c r="L788" s="577" t="n"/>
      <c r="M788" s="577" t="n"/>
      <c r="N788" s="578" t="n"/>
      <c r="O788" s="578" t="n"/>
      <c r="P788" s="63" t="n"/>
      <c r="Q788" s="344" t="n"/>
      <c r="S788" s="579">
        <f>'Exhibit A'!V783</f>
        <v/>
      </c>
      <c r="U788" s="579">
        <f>IF(C789="","",IF(F789=1,"ADP Essential Payroll",IF(N789="Yes","ADP HR Pro",IF(M789="Yes","ADP Complete Payroll and HR Plus",IF(L789="Yes","ADP Enhanced Payroll",IF(K789="Yes","ADP Essential Payroll","ADP Essential Payroll"))))))</f>
        <v/>
      </c>
    </row>
    <row r="789" ht="14.45" customHeight="1">
      <c r="B789" s="249">
        <f>B788+1</f>
        <v/>
      </c>
      <c r="C789" s="250">
        <f>IF('Multi Unit Grid'!C786="","",'Multi Unit Grid'!C786)</f>
        <v/>
      </c>
      <c r="D789" s="251" t="n"/>
      <c r="E789" s="252">
        <f>IFERROR(VLOOKUP(C789,'Multi Unit Grid'!C:D,2,FALSE),"")</f>
        <v/>
      </c>
      <c r="F789" s="253">
        <f>IFERROR(VLOOKUP(C789,'Multi Unit Grid'!C:E,3,FALSE),"")</f>
        <v/>
      </c>
      <c r="G789" s="352">
        <f>'Exhibit A'!Z1284*(1-'Product Selections'!$G$13)</f>
        <v/>
      </c>
      <c r="H789" s="317">
        <f>IFERROR(VLOOKUP(C789,'Multi Unit Grid'!C:F,4,FALSE),"")</f>
        <v/>
      </c>
      <c r="I789" s="255">
        <f>IFERROR(VLOOKUP(C789,'Multi Unit Grid'!C:G,5,FALSE),"")</f>
        <v/>
      </c>
      <c r="K789" s="256">
        <f>IF(C789="","",IF($L$11="Management Services","",IF(H789&gt;0,"Yes",IF(L789="Yes","",IF(M789="Yes","","")))))</f>
        <v/>
      </c>
      <c r="L789" s="580" t="n"/>
      <c r="M789" s="580" t="n"/>
      <c r="N789" s="581" t="n"/>
      <c r="O789" s="581" t="n"/>
      <c r="P789" s="256" t="n"/>
      <c r="Q789" s="345" t="n"/>
      <c r="S789" s="579">
        <f>'Exhibit A'!V784</f>
        <v/>
      </c>
      <c r="U789" s="576">
        <f>IF(C790="","",IF(F790=1,"ADP Essential Payroll",IF(N790="Yes","ADP HR Pro",IF(M790="Yes","ADP Complete Payroll and HR Plus",IF(L790="Yes","ADP Enhanced Payroll",IF(K790="Yes","ADP Essential Payroll","ADP Essential Payroll"))))))</f>
        <v/>
      </c>
    </row>
    <row r="790" ht="14.45" customHeight="1">
      <c r="B790" s="73">
        <f>B789+1</f>
        <v/>
      </c>
      <c r="C790" s="221">
        <f>IF('Multi Unit Grid'!C787="","",'Multi Unit Grid'!C787)</f>
        <v/>
      </c>
      <c r="D790" s="223" t="n"/>
      <c r="E790" s="222">
        <f>IFERROR(VLOOKUP(C790,'Multi Unit Grid'!C:D,2,FALSE),"")</f>
        <v/>
      </c>
      <c r="F790" s="75">
        <f>IFERROR(VLOOKUP(C790,'Multi Unit Grid'!C:E,3,FALSE),"")</f>
        <v/>
      </c>
      <c r="G790" s="353">
        <f>'Exhibit A'!Z1285*(1-'Product Selections'!$G$13)</f>
        <v/>
      </c>
      <c r="H790" s="237">
        <f>IFERROR(VLOOKUP(C790,'Multi Unit Grid'!C:F,4,FALSE),"")</f>
        <v/>
      </c>
      <c r="I790" s="74">
        <f>IFERROR(VLOOKUP(C790,'Multi Unit Grid'!C:G,5,FALSE),"")</f>
        <v/>
      </c>
      <c r="K790" s="63">
        <f>IF(C790="","",IF($L$11="Management Services","",IF(H790&gt;0,"Yes",IF(L790="Yes","",IF(M790="Yes","","")))))</f>
        <v/>
      </c>
      <c r="L790" s="577" t="n"/>
      <c r="M790" s="577" t="n"/>
      <c r="N790" s="578" t="n"/>
      <c r="O790" s="578" t="n"/>
      <c r="P790" s="63" t="n"/>
      <c r="Q790" s="344" t="n"/>
      <c r="S790" s="579">
        <f>'Exhibit A'!V785</f>
        <v/>
      </c>
      <c r="U790" s="579">
        <f>IF(C791="","",IF(F791=1,"ADP Essential Payroll",IF(N791="Yes","ADP HR Pro",IF(M791="Yes","ADP Complete Payroll and HR Plus",IF(L791="Yes","ADP Enhanced Payroll",IF(K791="Yes","ADP Essential Payroll","ADP Essential Payroll"))))))</f>
        <v/>
      </c>
    </row>
    <row r="791" ht="14.45" customHeight="1">
      <c r="B791" s="249">
        <f>B790+1</f>
        <v/>
      </c>
      <c r="C791" s="250">
        <f>IF('Multi Unit Grid'!C788="","",'Multi Unit Grid'!C788)</f>
        <v/>
      </c>
      <c r="D791" s="251" t="n"/>
      <c r="E791" s="252">
        <f>IFERROR(VLOOKUP(C791,'Multi Unit Grid'!C:D,2,FALSE),"")</f>
        <v/>
      </c>
      <c r="F791" s="253">
        <f>IFERROR(VLOOKUP(C791,'Multi Unit Grid'!C:E,3,FALSE),"")</f>
        <v/>
      </c>
      <c r="G791" s="352">
        <f>'Exhibit A'!Z1286*(1-'Product Selections'!$G$13)</f>
        <v/>
      </c>
      <c r="H791" s="317">
        <f>IFERROR(VLOOKUP(C791,'Multi Unit Grid'!C:F,4,FALSE),"")</f>
        <v/>
      </c>
      <c r="I791" s="255">
        <f>IFERROR(VLOOKUP(C791,'Multi Unit Grid'!C:G,5,FALSE),"")</f>
        <v/>
      </c>
      <c r="K791" s="256">
        <f>IF(C791="","",IF($L$11="Management Services","",IF(H791&gt;0,"Yes",IF(L791="Yes","",IF(M791="Yes","","")))))</f>
        <v/>
      </c>
      <c r="L791" s="580" t="n"/>
      <c r="M791" s="580" t="n"/>
      <c r="N791" s="581" t="n"/>
      <c r="O791" s="581" t="n"/>
      <c r="P791" s="256" t="n"/>
      <c r="Q791" s="345" t="n"/>
      <c r="S791" s="579">
        <f>'Exhibit A'!V786</f>
        <v/>
      </c>
      <c r="U791" s="576">
        <f>IF(C792="","",IF(F792=1,"ADP Essential Payroll",IF(N792="Yes","ADP HR Pro",IF(M792="Yes","ADP Complete Payroll and HR Plus",IF(L792="Yes","ADP Enhanced Payroll",IF(K792="Yes","ADP Essential Payroll","ADP Essential Payroll"))))))</f>
        <v/>
      </c>
    </row>
    <row r="792" ht="14.45" customHeight="1">
      <c r="B792" s="73">
        <f>B791+1</f>
        <v/>
      </c>
      <c r="C792" s="221">
        <f>IF('Multi Unit Grid'!C789="","",'Multi Unit Grid'!C789)</f>
        <v/>
      </c>
      <c r="D792" s="223" t="n"/>
      <c r="E792" s="222">
        <f>IFERROR(VLOOKUP(C792,'Multi Unit Grid'!C:D,2,FALSE),"")</f>
        <v/>
      </c>
      <c r="F792" s="75">
        <f>IFERROR(VLOOKUP(C792,'Multi Unit Grid'!C:E,3,FALSE),"")</f>
        <v/>
      </c>
      <c r="G792" s="353">
        <f>'Exhibit A'!Z1287*(1-'Product Selections'!$G$13)</f>
        <v/>
      </c>
      <c r="H792" s="237">
        <f>IFERROR(VLOOKUP(C792,'Multi Unit Grid'!C:F,4,FALSE),"")</f>
        <v/>
      </c>
      <c r="I792" s="74">
        <f>IFERROR(VLOOKUP(C792,'Multi Unit Grid'!C:G,5,FALSE),"")</f>
        <v/>
      </c>
      <c r="K792" s="63">
        <f>IF(C792="","",IF($L$11="Management Services","",IF(H792&gt;0,"Yes",IF(L792="Yes","",IF(M792="Yes","","")))))</f>
        <v/>
      </c>
      <c r="L792" s="577" t="n"/>
      <c r="M792" s="577" t="n"/>
      <c r="N792" s="578" t="n"/>
      <c r="O792" s="578" t="n"/>
      <c r="P792" s="63" t="n"/>
      <c r="Q792" s="344" t="n"/>
      <c r="S792" s="579">
        <f>'Exhibit A'!V787</f>
        <v/>
      </c>
      <c r="U792" s="579">
        <f>IF(C793="","",IF(F793=1,"ADP Essential Payroll",IF(N793="Yes","ADP HR Pro",IF(M793="Yes","ADP Complete Payroll and HR Plus",IF(L793="Yes","ADP Enhanced Payroll",IF(K793="Yes","ADP Essential Payroll","ADP Essential Payroll"))))))</f>
        <v/>
      </c>
    </row>
    <row r="793" ht="14.45" customHeight="1">
      <c r="B793" s="249">
        <f>B792+1</f>
        <v/>
      </c>
      <c r="C793" s="250">
        <f>IF('Multi Unit Grid'!C790="","",'Multi Unit Grid'!C790)</f>
        <v/>
      </c>
      <c r="D793" s="251" t="n"/>
      <c r="E793" s="252">
        <f>IFERROR(VLOOKUP(C793,'Multi Unit Grid'!C:D,2,FALSE),"")</f>
        <v/>
      </c>
      <c r="F793" s="253">
        <f>IFERROR(VLOOKUP(C793,'Multi Unit Grid'!C:E,3,FALSE),"")</f>
        <v/>
      </c>
      <c r="G793" s="352">
        <f>'Exhibit A'!Z1288*(1-'Product Selections'!$G$13)</f>
        <v/>
      </c>
      <c r="H793" s="317">
        <f>IFERROR(VLOOKUP(C793,'Multi Unit Grid'!C:F,4,FALSE),"")</f>
        <v/>
      </c>
      <c r="I793" s="255">
        <f>IFERROR(VLOOKUP(C793,'Multi Unit Grid'!C:G,5,FALSE),"")</f>
        <v/>
      </c>
      <c r="K793" s="256">
        <f>IF(C793="","",IF($L$11="Management Services","",IF(H793&gt;0,"Yes",IF(L793="Yes","",IF(M793="Yes","","")))))</f>
        <v/>
      </c>
      <c r="L793" s="580" t="n"/>
      <c r="M793" s="580" t="n"/>
      <c r="N793" s="581" t="n"/>
      <c r="O793" s="581" t="n"/>
      <c r="P793" s="256" t="n"/>
      <c r="Q793" s="345" t="n"/>
      <c r="S793" s="579">
        <f>'Exhibit A'!V788</f>
        <v/>
      </c>
      <c r="U793" s="576">
        <f>IF(C794="","",IF(F794=1,"ADP Essential Payroll",IF(N794="Yes","ADP HR Pro",IF(M794="Yes","ADP Complete Payroll and HR Plus",IF(L794="Yes","ADP Enhanced Payroll",IF(K794="Yes","ADP Essential Payroll","ADP Essential Payroll"))))))</f>
        <v/>
      </c>
    </row>
    <row r="794" ht="14.45" customHeight="1">
      <c r="B794" s="73">
        <f>B793+1</f>
        <v/>
      </c>
      <c r="C794" s="221">
        <f>IF('Multi Unit Grid'!C791="","",'Multi Unit Grid'!C791)</f>
        <v/>
      </c>
      <c r="D794" s="223" t="n"/>
      <c r="E794" s="222">
        <f>IFERROR(VLOOKUP(C794,'Multi Unit Grid'!C:D,2,FALSE),"")</f>
        <v/>
      </c>
      <c r="F794" s="75">
        <f>IFERROR(VLOOKUP(C794,'Multi Unit Grid'!C:E,3,FALSE),"")</f>
        <v/>
      </c>
      <c r="G794" s="353">
        <f>'Exhibit A'!Z1289*(1-'Product Selections'!$G$13)</f>
        <v/>
      </c>
      <c r="H794" s="237">
        <f>IFERROR(VLOOKUP(C794,'Multi Unit Grid'!C:F,4,FALSE),"")</f>
        <v/>
      </c>
      <c r="I794" s="74">
        <f>IFERROR(VLOOKUP(C794,'Multi Unit Grid'!C:G,5,FALSE),"")</f>
        <v/>
      </c>
      <c r="K794" s="63">
        <f>IF(C794="","",IF($L$11="Management Services","",IF(H794&gt;0,"Yes",IF(L794="Yes","",IF(M794="Yes","","")))))</f>
        <v/>
      </c>
      <c r="L794" s="577" t="n"/>
      <c r="M794" s="577" t="n"/>
      <c r="N794" s="578" t="n"/>
      <c r="O794" s="578" t="n"/>
      <c r="P794" s="63" t="n"/>
      <c r="Q794" s="344" t="n"/>
      <c r="S794" s="579">
        <f>'Exhibit A'!V789</f>
        <v/>
      </c>
      <c r="U794" s="579">
        <f>IF(C795="","",IF(F795=1,"ADP Essential Payroll",IF(N795="Yes","ADP HR Pro",IF(M795="Yes","ADP Complete Payroll and HR Plus",IF(L795="Yes","ADP Enhanced Payroll",IF(K795="Yes","ADP Essential Payroll","ADP Essential Payroll"))))))</f>
        <v/>
      </c>
    </row>
    <row r="795" ht="14.45" customHeight="1">
      <c r="B795" s="249">
        <f>B794+1</f>
        <v/>
      </c>
      <c r="C795" s="250">
        <f>IF('Multi Unit Grid'!C792="","",'Multi Unit Grid'!C792)</f>
        <v/>
      </c>
      <c r="D795" s="251" t="n"/>
      <c r="E795" s="252">
        <f>IFERROR(VLOOKUP(C795,'Multi Unit Grid'!C:D,2,FALSE),"")</f>
        <v/>
      </c>
      <c r="F795" s="253">
        <f>IFERROR(VLOOKUP(C795,'Multi Unit Grid'!C:E,3,FALSE),"")</f>
        <v/>
      </c>
      <c r="G795" s="352">
        <f>'Exhibit A'!Z1290*(1-'Product Selections'!$G$13)</f>
        <v/>
      </c>
      <c r="H795" s="317">
        <f>IFERROR(VLOOKUP(C795,'Multi Unit Grid'!C:F,4,FALSE),"")</f>
        <v/>
      </c>
      <c r="I795" s="255">
        <f>IFERROR(VLOOKUP(C795,'Multi Unit Grid'!C:G,5,FALSE),"")</f>
        <v/>
      </c>
      <c r="K795" s="256">
        <f>IF(C795="","",IF($L$11="Management Services","",IF(H795&gt;0,"Yes",IF(L795="Yes","",IF(M795="Yes","","")))))</f>
        <v/>
      </c>
      <c r="L795" s="580" t="n"/>
      <c r="M795" s="580" t="n"/>
      <c r="N795" s="581" t="n"/>
      <c r="O795" s="581" t="n"/>
      <c r="P795" s="256" t="n"/>
      <c r="Q795" s="345" t="n"/>
      <c r="S795" s="579">
        <f>'Exhibit A'!V790</f>
        <v/>
      </c>
      <c r="U795" s="576">
        <f>IF(C796="","",IF(F796=1,"ADP Essential Payroll",IF(N796="Yes","ADP HR Pro",IF(M796="Yes","ADP Complete Payroll and HR Plus",IF(L796="Yes","ADP Enhanced Payroll",IF(K796="Yes","ADP Essential Payroll","ADP Essential Payroll"))))))</f>
        <v/>
      </c>
    </row>
    <row r="796" ht="14.45" customHeight="1">
      <c r="B796" s="73">
        <f>B795+1</f>
        <v/>
      </c>
      <c r="C796" s="221">
        <f>IF('Multi Unit Grid'!C793="","",'Multi Unit Grid'!C793)</f>
        <v/>
      </c>
      <c r="D796" s="223" t="n"/>
      <c r="E796" s="222">
        <f>IFERROR(VLOOKUP(C796,'Multi Unit Grid'!C:D,2,FALSE),"")</f>
        <v/>
      </c>
      <c r="F796" s="75">
        <f>IFERROR(VLOOKUP(C796,'Multi Unit Grid'!C:E,3,FALSE),"")</f>
        <v/>
      </c>
      <c r="G796" s="353">
        <f>'Exhibit A'!Z1291*(1-'Product Selections'!$G$13)</f>
        <v/>
      </c>
      <c r="H796" s="237">
        <f>IFERROR(VLOOKUP(C796,'Multi Unit Grid'!C:F,4,FALSE),"")</f>
        <v/>
      </c>
      <c r="I796" s="74">
        <f>IFERROR(VLOOKUP(C796,'Multi Unit Grid'!C:G,5,FALSE),"")</f>
        <v/>
      </c>
      <c r="K796" s="63">
        <f>IF(C796="","",IF($L$11="Management Services","",IF(H796&gt;0,"Yes",IF(L796="Yes","",IF(M796="Yes","","")))))</f>
        <v/>
      </c>
      <c r="L796" s="577" t="n"/>
      <c r="M796" s="577" t="n"/>
      <c r="N796" s="578" t="n"/>
      <c r="O796" s="578" t="n"/>
      <c r="P796" s="63" t="n"/>
      <c r="Q796" s="344" t="n"/>
      <c r="S796" s="579">
        <f>'Exhibit A'!V791</f>
        <v/>
      </c>
      <c r="U796" s="579">
        <f>IF(C797="","",IF(F797=1,"ADP Essential Payroll",IF(N797="Yes","ADP HR Pro",IF(M797="Yes","ADP Complete Payroll and HR Plus",IF(L797="Yes","ADP Enhanced Payroll",IF(K797="Yes","ADP Essential Payroll","ADP Essential Payroll"))))))</f>
        <v/>
      </c>
    </row>
    <row r="797" ht="14.45" customHeight="1">
      <c r="B797" s="249">
        <f>B796+1</f>
        <v/>
      </c>
      <c r="C797" s="250">
        <f>IF('Multi Unit Grid'!C794="","",'Multi Unit Grid'!C794)</f>
        <v/>
      </c>
      <c r="D797" s="251" t="n"/>
      <c r="E797" s="252">
        <f>IFERROR(VLOOKUP(C797,'Multi Unit Grid'!C:D,2,FALSE),"")</f>
        <v/>
      </c>
      <c r="F797" s="253">
        <f>IFERROR(VLOOKUP(C797,'Multi Unit Grid'!C:E,3,FALSE),"")</f>
        <v/>
      </c>
      <c r="G797" s="352">
        <f>'Exhibit A'!Z1292*(1-'Product Selections'!$G$13)</f>
        <v/>
      </c>
      <c r="H797" s="317">
        <f>IFERROR(VLOOKUP(C797,'Multi Unit Grid'!C:F,4,FALSE),"")</f>
        <v/>
      </c>
      <c r="I797" s="255">
        <f>IFERROR(VLOOKUP(C797,'Multi Unit Grid'!C:G,5,FALSE),"")</f>
        <v/>
      </c>
      <c r="K797" s="256">
        <f>IF(C797="","",IF($L$11="Management Services","",IF(H797&gt;0,"Yes",IF(L797="Yes","",IF(M797="Yes","","")))))</f>
        <v/>
      </c>
      <c r="L797" s="580" t="n"/>
      <c r="M797" s="580" t="n"/>
      <c r="N797" s="581" t="n"/>
      <c r="O797" s="581" t="n"/>
      <c r="P797" s="256" t="n"/>
      <c r="Q797" s="345" t="n"/>
      <c r="S797" s="579">
        <f>'Exhibit A'!V792</f>
        <v/>
      </c>
      <c r="U797" s="576">
        <f>IF(C798="","",IF(F798=1,"ADP Essential Payroll",IF(N798="Yes","ADP HR Pro",IF(M798="Yes","ADP Complete Payroll and HR Plus",IF(L798="Yes","ADP Enhanced Payroll",IF(K798="Yes","ADP Essential Payroll","ADP Essential Payroll"))))))</f>
        <v/>
      </c>
    </row>
    <row r="798" ht="14.45" customHeight="1">
      <c r="B798" s="73">
        <f>B797+1</f>
        <v/>
      </c>
      <c r="C798" s="221">
        <f>IF('Multi Unit Grid'!C795="","",'Multi Unit Grid'!C795)</f>
        <v/>
      </c>
      <c r="D798" s="223" t="n"/>
      <c r="E798" s="222">
        <f>IFERROR(VLOOKUP(C798,'Multi Unit Grid'!C:D,2,FALSE),"")</f>
        <v/>
      </c>
      <c r="F798" s="75">
        <f>IFERROR(VLOOKUP(C798,'Multi Unit Grid'!C:E,3,FALSE),"")</f>
        <v/>
      </c>
      <c r="G798" s="353">
        <f>'Exhibit A'!Z1293*(1-'Product Selections'!$G$13)</f>
        <v/>
      </c>
      <c r="H798" s="237">
        <f>IFERROR(VLOOKUP(C798,'Multi Unit Grid'!C:F,4,FALSE),"")</f>
        <v/>
      </c>
      <c r="I798" s="74">
        <f>IFERROR(VLOOKUP(C798,'Multi Unit Grid'!C:G,5,FALSE),"")</f>
        <v/>
      </c>
      <c r="K798" s="63">
        <f>IF(C798="","",IF($L$11="Management Services","",IF(H798&gt;0,"Yes",IF(L798="Yes","",IF(M798="Yes","","")))))</f>
        <v/>
      </c>
      <c r="L798" s="577" t="n"/>
      <c r="M798" s="577" t="n"/>
      <c r="N798" s="578" t="n"/>
      <c r="O798" s="578" t="n"/>
      <c r="P798" s="63" t="n"/>
      <c r="Q798" s="344" t="n"/>
      <c r="S798" s="579">
        <f>'Exhibit A'!V793</f>
        <v/>
      </c>
      <c r="U798" s="579">
        <f>IF(C799="","",IF(F799=1,"ADP Essential Payroll",IF(N799="Yes","ADP HR Pro",IF(M799="Yes","ADP Complete Payroll and HR Plus",IF(L799="Yes","ADP Enhanced Payroll",IF(K799="Yes","ADP Essential Payroll","ADP Essential Payroll"))))))</f>
        <v/>
      </c>
    </row>
    <row r="799" ht="14.45" customHeight="1">
      <c r="B799" s="249">
        <f>B798+1</f>
        <v/>
      </c>
      <c r="C799" s="250">
        <f>IF('Multi Unit Grid'!C796="","",'Multi Unit Grid'!C796)</f>
        <v/>
      </c>
      <c r="D799" s="251" t="n"/>
      <c r="E799" s="252">
        <f>IFERROR(VLOOKUP(C799,'Multi Unit Grid'!C:D,2,FALSE),"")</f>
        <v/>
      </c>
      <c r="F799" s="253">
        <f>IFERROR(VLOOKUP(C799,'Multi Unit Grid'!C:E,3,FALSE),"")</f>
        <v/>
      </c>
      <c r="G799" s="352">
        <f>'Exhibit A'!Z1294*(1-'Product Selections'!$G$13)</f>
        <v/>
      </c>
      <c r="H799" s="317">
        <f>IFERROR(VLOOKUP(C799,'Multi Unit Grid'!C:F,4,FALSE),"")</f>
        <v/>
      </c>
      <c r="I799" s="255">
        <f>IFERROR(VLOOKUP(C799,'Multi Unit Grid'!C:G,5,FALSE),"")</f>
        <v/>
      </c>
      <c r="K799" s="256">
        <f>IF(C799="","",IF($L$11="Management Services","",IF(H799&gt;0,"Yes",IF(L799="Yes","",IF(M799="Yes","","")))))</f>
        <v/>
      </c>
      <c r="L799" s="580" t="n"/>
      <c r="M799" s="580" t="n"/>
      <c r="N799" s="581" t="n"/>
      <c r="O799" s="581" t="n"/>
      <c r="P799" s="256" t="n"/>
      <c r="Q799" s="345" t="n"/>
      <c r="S799" s="579">
        <f>'Exhibit A'!V794</f>
        <v/>
      </c>
      <c r="U799" s="576">
        <f>IF(C800="","",IF(F800=1,"ADP Essential Payroll",IF(N800="Yes","ADP HR Pro",IF(M800="Yes","ADP Complete Payroll and HR Plus",IF(L800="Yes","ADP Enhanced Payroll",IF(K800="Yes","ADP Essential Payroll","ADP Essential Payroll"))))))</f>
        <v/>
      </c>
    </row>
    <row r="800" ht="14.45" customHeight="1">
      <c r="B800" s="73">
        <f>B799+1</f>
        <v/>
      </c>
      <c r="C800" s="221">
        <f>IF('Multi Unit Grid'!C797="","",'Multi Unit Grid'!C797)</f>
        <v/>
      </c>
      <c r="D800" s="223" t="n"/>
      <c r="E800" s="222">
        <f>IFERROR(VLOOKUP(C800,'Multi Unit Grid'!C:D,2,FALSE),"")</f>
        <v/>
      </c>
      <c r="F800" s="75">
        <f>IFERROR(VLOOKUP(C800,'Multi Unit Grid'!C:E,3,FALSE),"")</f>
        <v/>
      </c>
      <c r="G800" s="353">
        <f>'Exhibit A'!Z1295*(1-'Product Selections'!$G$13)</f>
        <v/>
      </c>
      <c r="H800" s="237">
        <f>IFERROR(VLOOKUP(C800,'Multi Unit Grid'!C:F,4,FALSE),"")</f>
        <v/>
      </c>
      <c r="I800" s="74">
        <f>IFERROR(VLOOKUP(C800,'Multi Unit Grid'!C:G,5,FALSE),"")</f>
        <v/>
      </c>
      <c r="K800" s="63">
        <f>IF(C800="","",IF($L$11="Management Services","",IF(H800&gt;0,"Yes",IF(L800="Yes","",IF(M800="Yes","","")))))</f>
        <v/>
      </c>
      <c r="L800" s="577" t="n"/>
      <c r="M800" s="577" t="n"/>
      <c r="N800" s="578" t="n"/>
      <c r="O800" s="578" t="n"/>
      <c r="P800" s="63" t="n"/>
      <c r="Q800" s="344" t="n"/>
      <c r="S800" s="579">
        <f>'Exhibit A'!V795</f>
        <v/>
      </c>
      <c r="U800" s="579">
        <f>IF(C801="","",IF(F801=1,"ADP Essential Payroll",IF(N801="Yes","ADP HR Pro",IF(M801="Yes","ADP Complete Payroll and HR Plus",IF(L801="Yes","ADP Enhanced Payroll",IF(K801="Yes","ADP Essential Payroll","ADP Essential Payroll"))))))</f>
        <v/>
      </c>
    </row>
    <row r="801" ht="14.45" customHeight="1">
      <c r="B801" s="249">
        <f>B800+1</f>
        <v/>
      </c>
      <c r="C801" s="250">
        <f>IF('Multi Unit Grid'!C798="","",'Multi Unit Grid'!C798)</f>
        <v/>
      </c>
      <c r="D801" s="251" t="n"/>
      <c r="E801" s="252">
        <f>IFERROR(VLOOKUP(C801,'Multi Unit Grid'!C:D,2,FALSE),"")</f>
        <v/>
      </c>
      <c r="F801" s="253">
        <f>IFERROR(VLOOKUP(C801,'Multi Unit Grid'!C:E,3,FALSE),"")</f>
        <v/>
      </c>
      <c r="G801" s="352">
        <f>'Exhibit A'!Z1296*(1-'Product Selections'!$G$13)</f>
        <v/>
      </c>
      <c r="H801" s="317">
        <f>IFERROR(VLOOKUP(C801,'Multi Unit Grid'!C:F,4,FALSE),"")</f>
        <v/>
      </c>
      <c r="I801" s="255">
        <f>IFERROR(VLOOKUP(C801,'Multi Unit Grid'!C:G,5,FALSE),"")</f>
        <v/>
      </c>
      <c r="K801" s="256">
        <f>IF(C801="","",IF($L$11="Management Services","",IF(H801&gt;0,"Yes",IF(L801="Yes","",IF(M801="Yes","","")))))</f>
        <v/>
      </c>
      <c r="L801" s="580" t="n"/>
      <c r="M801" s="580" t="n"/>
      <c r="N801" s="581" t="n"/>
      <c r="O801" s="581" t="n"/>
      <c r="P801" s="256" t="n"/>
      <c r="Q801" s="345" t="n"/>
      <c r="S801" s="579">
        <f>'Exhibit A'!V796</f>
        <v/>
      </c>
      <c r="U801" s="576">
        <f>IF(C802="","",IF(F802=1,"ADP Essential Payroll",IF(N802="Yes","ADP HR Pro",IF(M802="Yes","ADP Complete Payroll and HR Plus",IF(L802="Yes","ADP Enhanced Payroll",IF(K802="Yes","ADP Essential Payroll","ADP Essential Payroll"))))))</f>
        <v/>
      </c>
    </row>
    <row r="802" ht="14.45" customHeight="1">
      <c r="B802" s="73">
        <f>B801+1</f>
        <v/>
      </c>
      <c r="C802" s="221">
        <f>IF('Multi Unit Grid'!C799="","",'Multi Unit Grid'!C799)</f>
        <v/>
      </c>
      <c r="D802" s="223" t="n"/>
      <c r="E802" s="222">
        <f>IFERROR(VLOOKUP(C802,'Multi Unit Grid'!C:D,2,FALSE),"")</f>
        <v/>
      </c>
      <c r="F802" s="75">
        <f>IFERROR(VLOOKUP(C802,'Multi Unit Grid'!C:E,3,FALSE),"")</f>
        <v/>
      </c>
      <c r="G802" s="353">
        <f>'Exhibit A'!Z1297*(1-'Product Selections'!$G$13)</f>
        <v/>
      </c>
      <c r="H802" s="237">
        <f>IFERROR(VLOOKUP(C802,'Multi Unit Grid'!C:F,4,FALSE),"")</f>
        <v/>
      </c>
      <c r="I802" s="74">
        <f>IFERROR(VLOOKUP(C802,'Multi Unit Grid'!C:G,5,FALSE),"")</f>
        <v/>
      </c>
      <c r="K802" s="63">
        <f>IF(C802="","",IF($L$11="Management Services","",IF(H802&gt;0,"Yes",IF(L802="Yes","",IF(M802="Yes","","")))))</f>
        <v/>
      </c>
      <c r="L802" s="577" t="n"/>
      <c r="M802" s="577" t="n"/>
      <c r="N802" s="578" t="n"/>
      <c r="O802" s="578" t="n"/>
      <c r="P802" s="63" t="n"/>
      <c r="Q802" s="344" t="n"/>
      <c r="S802" s="579">
        <f>'Exhibit A'!V797</f>
        <v/>
      </c>
      <c r="U802" s="579">
        <f>IF(C803="","",IF(F803=1,"ADP Essential Payroll",IF(N803="Yes","ADP HR Pro",IF(M803="Yes","ADP Complete Payroll and HR Plus",IF(L803="Yes","ADP Enhanced Payroll",IF(K803="Yes","ADP Essential Payroll","ADP Essential Payroll"))))))</f>
        <v/>
      </c>
    </row>
    <row r="803" ht="14.45" customHeight="1">
      <c r="B803" s="249">
        <f>B802+1</f>
        <v/>
      </c>
      <c r="C803" s="250">
        <f>IF('Multi Unit Grid'!C800="","",'Multi Unit Grid'!C800)</f>
        <v/>
      </c>
      <c r="D803" s="251" t="n"/>
      <c r="E803" s="252">
        <f>IFERROR(VLOOKUP(C803,'Multi Unit Grid'!C:D,2,FALSE),"")</f>
        <v/>
      </c>
      <c r="F803" s="253">
        <f>IFERROR(VLOOKUP(C803,'Multi Unit Grid'!C:E,3,FALSE),"")</f>
        <v/>
      </c>
      <c r="G803" s="352">
        <f>'Exhibit A'!Z1298*(1-'Product Selections'!$G$13)</f>
        <v/>
      </c>
      <c r="H803" s="317">
        <f>IFERROR(VLOOKUP(C803,'Multi Unit Grid'!C:F,4,FALSE),"")</f>
        <v/>
      </c>
      <c r="I803" s="255">
        <f>IFERROR(VLOOKUP(C803,'Multi Unit Grid'!C:G,5,FALSE),"")</f>
        <v/>
      </c>
      <c r="K803" s="256">
        <f>IF(C803="","",IF($L$11="Management Services","",IF(H803&gt;0,"Yes",IF(L803="Yes","",IF(M803="Yes","","")))))</f>
        <v/>
      </c>
      <c r="L803" s="580" t="n"/>
      <c r="M803" s="580" t="n"/>
      <c r="N803" s="581" t="n"/>
      <c r="O803" s="581" t="n"/>
      <c r="P803" s="256" t="n"/>
      <c r="Q803" s="345" t="n"/>
      <c r="S803" s="579">
        <f>'Exhibit A'!V798</f>
        <v/>
      </c>
      <c r="U803" s="576">
        <f>IF(C804="","",IF(F804=1,"ADP Essential Payroll",IF(N804="Yes","ADP HR Pro",IF(M804="Yes","ADP Complete Payroll and HR Plus",IF(L804="Yes","ADP Enhanced Payroll",IF(K804="Yes","ADP Essential Payroll","ADP Essential Payroll"))))))</f>
        <v/>
      </c>
    </row>
    <row r="804" ht="14.45" customHeight="1">
      <c r="B804" s="73">
        <f>B803+1</f>
        <v/>
      </c>
      <c r="C804" s="221">
        <f>IF('Multi Unit Grid'!C801="","",'Multi Unit Grid'!C801)</f>
        <v/>
      </c>
      <c r="D804" s="223" t="n"/>
      <c r="E804" s="222">
        <f>IFERROR(VLOOKUP(C804,'Multi Unit Grid'!C:D,2,FALSE),"")</f>
        <v/>
      </c>
      <c r="F804" s="75">
        <f>IFERROR(VLOOKUP(C804,'Multi Unit Grid'!C:E,3,FALSE),"")</f>
        <v/>
      </c>
      <c r="G804" s="353">
        <f>'Exhibit A'!Z1299*(1-'Product Selections'!$G$13)</f>
        <v/>
      </c>
      <c r="H804" s="237">
        <f>IFERROR(VLOOKUP(C804,'Multi Unit Grid'!C:F,4,FALSE),"")</f>
        <v/>
      </c>
      <c r="I804" s="74">
        <f>IFERROR(VLOOKUP(C804,'Multi Unit Grid'!C:G,5,FALSE),"")</f>
        <v/>
      </c>
      <c r="K804" s="63">
        <f>IF(C804="","",IF($L$11="Management Services","",IF(H804&gt;0,"Yes",IF(L804="Yes","",IF(M804="Yes","","")))))</f>
        <v/>
      </c>
      <c r="L804" s="577" t="n"/>
      <c r="M804" s="577" t="n"/>
      <c r="N804" s="578" t="n"/>
      <c r="O804" s="578" t="n"/>
      <c r="P804" s="63" t="n"/>
      <c r="Q804" s="344" t="n"/>
      <c r="S804" s="579">
        <f>'Exhibit A'!V799</f>
        <v/>
      </c>
      <c r="U804" s="579">
        <f>IF(C805="","",IF(F805=1,"ADP Essential Payroll",IF(N805="Yes","ADP HR Pro",IF(M805="Yes","ADP Complete Payroll and HR Plus",IF(L805="Yes","ADP Enhanced Payroll",IF(K805="Yes","ADP Essential Payroll","ADP Essential Payroll"))))))</f>
        <v/>
      </c>
    </row>
    <row r="805" ht="14.45" customHeight="1">
      <c r="B805" s="249">
        <f>B804+1</f>
        <v/>
      </c>
      <c r="C805" s="250">
        <f>IF('Multi Unit Grid'!C802="","",'Multi Unit Grid'!C802)</f>
        <v/>
      </c>
      <c r="D805" s="251" t="n"/>
      <c r="E805" s="252">
        <f>IFERROR(VLOOKUP(C805,'Multi Unit Grid'!C:D,2,FALSE),"")</f>
        <v/>
      </c>
      <c r="F805" s="253">
        <f>IFERROR(VLOOKUP(C805,'Multi Unit Grid'!C:E,3,FALSE),"")</f>
        <v/>
      </c>
      <c r="G805" s="352">
        <f>'Exhibit A'!Z1300*(1-'Product Selections'!$G$13)</f>
        <v/>
      </c>
      <c r="H805" s="317">
        <f>IFERROR(VLOOKUP(C805,'Multi Unit Grid'!C:F,4,FALSE),"")</f>
        <v/>
      </c>
      <c r="I805" s="255">
        <f>IFERROR(VLOOKUP(C805,'Multi Unit Grid'!C:G,5,FALSE),"")</f>
        <v/>
      </c>
      <c r="K805" s="256">
        <f>IF(C805="","",IF($L$11="Management Services","",IF(H805&gt;0,"Yes",IF(L805="Yes","",IF(M805="Yes","","")))))</f>
        <v/>
      </c>
      <c r="L805" s="580" t="n"/>
      <c r="M805" s="580" t="n"/>
      <c r="N805" s="581" t="n"/>
      <c r="O805" s="581" t="n"/>
      <c r="P805" s="256" t="n"/>
      <c r="Q805" s="345" t="n"/>
      <c r="S805" s="579">
        <f>'Exhibit A'!V800</f>
        <v/>
      </c>
      <c r="U805" s="576">
        <f>IF(C806="","",IF(F806=1,"ADP Essential Payroll",IF(N806="Yes","ADP HR Pro",IF(M806="Yes","ADP Complete Payroll and HR Plus",IF(L806="Yes","ADP Enhanced Payroll",IF(K806="Yes","ADP Essential Payroll","ADP Essential Payroll"))))))</f>
        <v/>
      </c>
    </row>
    <row r="806" ht="14.45" customHeight="1">
      <c r="B806" s="73">
        <f>B805+1</f>
        <v/>
      </c>
      <c r="C806" s="221">
        <f>IF('Multi Unit Grid'!C803="","",'Multi Unit Grid'!C803)</f>
        <v/>
      </c>
      <c r="D806" s="223" t="n"/>
      <c r="E806" s="222">
        <f>IFERROR(VLOOKUP(C806,'Multi Unit Grid'!C:D,2,FALSE),"")</f>
        <v/>
      </c>
      <c r="F806" s="75">
        <f>IFERROR(VLOOKUP(C806,'Multi Unit Grid'!C:E,3,FALSE),"")</f>
        <v/>
      </c>
      <c r="G806" s="353">
        <f>'Exhibit A'!Z1301*(1-'Product Selections'!$G$13)</f>
        <v/>
      </c>
      <c r="H806" s="237">
        <f>IFERROR(VLOOKUP(C806,'Multi Unit Grid'!C:F,4,FALSE),"")</f>
        <v/>
      </c>
      <c r="I806" s="74">
        <f>IFERROR(VLOOKUP(C806,'Multi Unit Grid'!C:G,5,FALSE),"")</f>
        <v/>
      </c>
      <c r="K806" s="63">
        <f>IF(C806="","",IF($L$11="Management Services","",IF(H806&gt;0,"Yes",IF(L806="Yes","",IF(M806="Yes","","")))))</f>
        <v/>
      </c>
      <c r="L806" s="577" t="n"/>
      <c r="M806" s="577" t="n"/>
      <c r="N806" s="578" t="n"/>
      <c r="O806" s="578" t="n"/>
      <c r="P806" s="63" t="n"/>
      <c r="Q806" s="344" t="n"/>
      <c r="S806" s="579">
        <f>'Exhibit A'!V801</f>
        <v/>
      </c>
      <c r="U806" s="579">
        <f>IF(C807="","",IF(F807=1,"ADP Essential Payroll",IF(N807="Yes","ADP HR Pro",IF(M807="Yes","ADP Complete Payroll and HR Plus",IF(L807="Yes","ADP Enhanced Payroll",IF(K807="Yes","ADP Essential Payroll","ADP Essential Payroll"))))))</f>
        <v/>
      </c>
    </row>
    <row r="807" ht="14.45" customHeight="1">
      <c r="B807" s="249">
        <f>B806+1</f>
        <v/>
      </c>
      <c r="C807" s="250">
        <f>IF('Multi Unit Grid'!C804="","",'Multi Unit Grid'!C804)</f>
        <v/>
      </c>
      <c r="D807" s="251" t="n"/>
      <c r="E807" s="252">
        <f>IFERROR(VLOOKUP(C807,'Multi Unit Grid'!C:D,2,FALSE),"")</f>
        <v/>
      </c>
      <c r="F807" s="253">
        <f>IFERROR(VLOOKUP(C807,'Multi Unit Grid'!C:E,3,FALSE),"")</f>
        <v/>
      </c>
      <c r="G807" s="352">
        <f>'Exhibit A'!Z1302*(1-'Product Selections'!$G$13)</f>
        <v/>
      </c>
      <c r="H807" s="317">
        <f>IFERROR(VLOOKUP(C807,'Multi Unit Grid'!C:F,4,FALSE),"")</f>
        <v/>
      </c>
      <c r="I807" s="255">
        <f>IFERROR(VLOOKUP(C807,'Multi Unit Grid'!C:G,5,FALSE),"")</f>
        <v/>
      </c>
      <c r="K807" s="256">
        <f>IF(C807="","",IF($L$11="Management Services","",IF(H807&gt;0,"Yes",IF(L807="Yes","",IF(M807="Yes","","")))))</f>
        <v/>
      </c>
      <c r="L807" s="580" t="n"/>
      <c r="M807" s="580" t="n"/>
      <c r="N807" s="581" t="n"/>
      <c r="O807" s="581" t="n"/>
      <c r="P807" s="256" t="n"/>
      <c r="Q807" s="345" t="n"/>
      <c r="S807" s="579">
        <f>'Exhibit A'!V802</f>
        <v/>
      </c>
      <c r="U807" s="576">
        <f>IF(C808="","",IF(F808=1,"ADP Essential Payroll",IF(N808="Yes","ADP HR Pro",IF(M808="Yes","ADP Complete Payroll and HR Plus",IF(L808="Yes","ADP Enhanced Payroll",IF(K808="Yes","ADP Essential Payroll","ADP Essential Payroll"))))))</f>
        <v/>
      </c>
    </row>
    <row r="808" ht="14.45" customHeight="1">
      <c r="B808" s="73">
        <f>B807+1</f>
        <v/>
      </c>
      <c r="C808" s="221">
        <f>IF('Multi Unit Grid'!C805="","",'Multi Unit Grid'!C805)</f>
        <v/>
      </c>
      <c r="D808" s="223" t="n"/>
      <c r="E808" s="222">
        <f>IFERROR(VLOOKUP(C808,'Multi Unit Grid'!C:D,2,FALSE),"")</f>
        <v/>
      </c>
      <c r="F808" s="75">
        <f>IFERROR(VLOOKUP(C808,'Multi Unit Grid'!C:E,3,FALSE),"")</f>
        <v/>
      </c>
      <c r="G808" s="353">
        <f>'Exhibit A'!Z1303*(1-'Product Selections'!$G$13)</f>
        <v/>
      </c>
      <c r="H808" s="237">
        <f>IFERROR(VLOOKUP(C808,'Multi Unit Grid'!C:F,4,FALSE),"")</f>
        <v/>
      </c>
      <c r="I808" s="74">
        <f>IFERROR(VLOOKUP(C808,'Multi Unit Grid'!C:G,5,FALSE),"")</f>
        <v/>
      </c>
      <c r="K808" s="63">
        <f>IF(C808="","",IF($L$11="Management Services","",IF(H808&gt;0,"Yes",IF(L808="Yes","",IF(M808="Yes","","")))))</f>
        <v/>
      </c>
      <c r="L808" s="577" t="n"/>
      <c r="M808" s="577" t="n"/>
      <c r="N808" s="578" t="n"/>
      <c r="O808" s="578" t="n"/>
      <c r="P808" s="63" t="n"/>
      <c r="Q808" s="344" t="n"/>
      <c r="S808" s="579">
        <f>'Exhibit A'!V803</f>
        <v/>
      </c>
      <c r="U808" s="579">
        <f>IF(C809="","",IF(F809=1,"ADP Essential Payroll",IF(N809="Yes","ADP HR Pro",IF(M809="Yes","ADP Complete Payroll and HR Plus",IF(L809="Yes","ADP Enhanced Payroll",IF(K809="Yes","ADP Essential Payroll","ADP Essential Payroll"))))))</f>
        <v/>
      </c>
    </row>
    <row r="809" ht="14.45" customHeight="1">
      <c r="B809" s="249">
        <f>B808+1</f>
        <v/>
      </c>
      <c r="C809" s="250">
        <f>IF('Multi Unit Grid'!C806="","",'Multi Unit Grid'!C806)</f>
        <v/>
      </c>
      <c r="D809" s="251" t="n"/>
      <c r="E809" s="252">
        <f>IFERROR(VLOOKUP(C809,'Multi Unit Grid'!C:D,2,FALSE),"")</f>
        <v/>
      </c>
      <c r="F809" s="253">
        <f>IFERROR(VLOOKUP(C809,'Multi Unit Grid'!C:E,3,FALSE),"")</f>
        <v/>
      </c>
      <c r="G809" s="352">
        <f>'Exhibit A'!Z1304*(1-'Product Selections'!$G$13)</f>
        <v/>
      </c>
      <c r="H809" s="317">
        <f>IFERROR(VLOOKUP(C809,'Multi Unit Grid'!C:F,4,FALSE),"")</f>
        <v/>
      </c>
      <c r="I809" s="255">
        <f>IFERROR(VLOOKUP(C809,'Multi Unit Grid'!C:G,5,FALSE),"")</f>
        <v/>
      </c>
      <c r="K809" s="256">
        <f>IF(C809="","",IF($L$11="Management Services","",IF(H809&gt;0,"Yes",IF(L809="Yes","",IF(M809="Yes","","")))))</f>
        <v/>
      </c>
      <c r="L809" s="580" t="n"/>
      <c r="M809" s="580" t="n"/>
      <c r="N809" s="581" t="n"/>
      <c r="O809" s="581" t="n"/>
      <c r="P809" s="256" t="n"/>
      <c r="Q809" s="345" t="n"/>
      <c r="S809" s="579">
        <f>'Exhibit A'!V804</f>
        <v/>
      </c>
      <c r="U809" s="576">
        <f>IF(C810="","",IF(F810=1,"ADP Essential Payroll",IF(N810="Yes","ADP HR Pro",IF(M810="Yes","ADP Complete Payroll and HR Plus",IF(L810="Yes","ADP Enhanced Payroll",IF(K810="Yes","ADP Essential Payroll","ADP Essential Payroll"))))))</f>
        <v/>
      </c>
    </row>
    <row r="810" ht="14.45" customHeight="1">
      <c r="B810" s="73">
        <f>B809+1</f>
        <v/>
      </c>
      <c r="C810" s="221">
        <f>IF('Multi Unit Grid'!C807="","",'Multi Unit Grid'!C807)</f>
        <v/>
      </c>
      <c r="D810" s="223" t="n"/>
      <c r="E810" s="222">
        <f>IFERROR(VLOOKUP(C810,'Multi Unit Grid'!C:D,2,FALSE),"")</f>
        <v/>
      </c>
      <c r="F810" s="75">
        <f>IFERROR(VLOOKUP(C810,'Multi Unit Grid'!C:E,3,FALSE),"")</f>
        <v/>
      </c>
      <c r="G810" s="353">
        <f>'Exhibit A'!Z1305*(1-'Product Selections'!$G$13)</f>
        <v/>
      </c>
      <c r="H810" s="237">
        <f>IFERROR(VLOOKUP(C810,'Multi Unit Grid'!C:F,4,FALSE),"")</f>
        <v/>
      </c>
      <c r="I810" s="74">
        <f>IFERROR(VLOOKUP(C810,'Multi Unit Grid'!C:G,5,FALSE),"")</f>
        <v/>
      </c>
      <c r="K810" s="63">
        <f>IF(C810="","",IF($L$11="Management Services","",IF(H810&gt;0,"Yes",IF(L810="Yes","",IF(M810="Yes","","")))))</f>
        <v/>
      </c>
      <c r="L810" s="577" t="n"/>
      <c r="M810" s="577" t="n"/>
      <c r="N810" s="578" t="n"/>
      <c r="O810" s="578" t="n"/>
      <c r="P810" s="63" t="n"/>
      <c r="Q810" s="344" t="n"/>
      <c r="S810" s="579">
        <f>'Exhibit A'!V805</f>
        <v/>
      </c>
      <c r="U810" s="579">
        <f>IF(C811="","",IF(F811=1,"ADP Essential Payroll",IF(N811="Yes","ADP HR Pro",IF(M811="Yes","ADP Complete Payroll and HR Plus",IF(L811="Yes","ADP Enhanced Payroll",IF(K811="Yes","ADP Essential Payroll","ADP Essential Payroll"))))))</f>
        <v/>
      </c>
    </row>
    <row r="811" ht="14.45" customHeight="1">
      <c r="B811" s="249">
        <f>B810+1</f>
        <v/>
      </c>
      <c r="C811" s="250">
        <f>IF('Multi Unit Grid'!C808="","",'Multi Unit Grid'!C808)</f>
        <v/>
      </c>
      <c r="D811" s="251" t="n"/>
      <c r="E811" s="252">
        <f>IFERROR(VLOOKUP(C811,'Multi Unit Grid'!C:D,2,FALSE),"")</f>
        <v/>
      </c>
      <c r="F811" s="253">
        <f>IFERROR(VLOOKUP(C811,'Multi Unit Grid'!C:E,3,FALSE),"")</f>
        <v/>
      </c>
      <c r="G811" s="352">
        <f>'Exhibit A'!Z1306*(1-'Product Selections'!$G$13)</f>
        <v/>
      </c>
      <c r="H811" s="317">
        <f>IFERROR(VLOOKUP(C811,'Multi Unit Grid'!C:F,4,FALSE),"")</f>
        <v/>
      </c>
      <c r="I811" s="255">
        <f>IFERROR(VLOOKUP(C811,'Multi Unit Grid'!C:G,5,FALSE),"")</f>
        <v/>
      </c>
      <c r="K811" s="256">
        <f>IF(C811="","",IF($L$11="Management Services","",IF(H811&gt;0,"Yes",IF(L811="Yes","",IF(M811="Yes","","")))))</f>
        <v/>
      </c>
      <c r="L811" s="580" t="n"/>
      <c r="M811" s="580" t="n"/>
      <c r="N811" s="581" t="n"/>
      <c r="O811" s="581" t="n"/>
      <c r="P811" s="256" t="n"/>
      <c r="Q811" s="345" t="n"/>
      <c r="S811" s="579">
        <f>'Exhibit A'!V806</f>
        <v/>
      </c>
      <c r="U811" s="576">
        <f>IF(C812="","",IF(F812=1,"ADP Essential Payroll",IF(N812="Yes","ADP HR Pro",IF(M812="Yes","ADP Complete Payroll and HR Plus",IF(L812="Yes","ADP Enhanced Payroll",IF(K812="Yes","ADP Essential Payroll","ADP Essential Payroll"))))))</f>
        <v/>
      </c>
    </row>
    <row r="812" ht="14.45" customHeight="1">
      <c r="B812" s="73">
        <f>B811+1</f>
        <v/>
      </c>
      <c r="C812" s="221">
        <f>IF('Multi Unit Grid'!C809="","",'Multi Unit Grid'!C809)</f>
        <v/>
      </c>
      <c r="D812" s="223" t="n"/>
      <c r="E812" s="222">
        <f>IFERROR(VLOOKUP(C812,'Multi Unit Grid'!C:D,2,FALSE),"")</f>
        <v/>
      </c>
      <c r="F812" s="75">
        <f>IFERROR(VLOOKUP(C812,'Multi Unit Grid'!C:E,3,FALSE),"")</f>
        <v/>
      </c>
      <c r="G812" s="353">
        <f>'Exhibit A'!Z1307*(1-'Product Selections'!$G$13)</f>
        <v/>
      </c>
      <c r="H812" s="237">
        <f>IFERROR(VLOOKUP(C812,'Multi Unit Grid'!C:F,4,FALSE),"")</f>
        <v/>
      </c>
      <c r="I812" s="74">
        <f>IFERROR(VLOOKUP(C812,'Multi Unit Grid'!C:G,5,FALSE),"")</f>
        <v/>
      </c>
      <c r="K812" s="63">
        <f>IF(C812="","",IF($L$11="Management Services","",IF(H812&gt;0,"Yes",IF(L812="Yes","",IF(M812="Yes","","")))))</f>
        <v/>
      </c>
      <c r="L812" s="577" t="n"/>
      <c r="M812" s="577" t="n"/>
      <c r="N812" s="578" t="n"/>
      <c r="O812" s="578" t="n"/>
      <c r="P812" s="63" t="n"/>
      <c r="Q812" s="344" t="n"/>
      <c r="S812" s="579">
        <f>'Exhibit A'!V807</f>
        <v/>
      </c>
      <c r="U812" s="579">
        <f>IF(C813="","",IF(F813=1,"ADP Essential Payroll",IF(N813="Yes","ADP HR Pro",IF(M813="Yes","ADP Complete Payroll and HR Plus",IF(L813="Yes","ADP Enhanced Payroll",IF(K813="Yes","ADP Essential Payroll","ADP Essential Payroll"))))))</f>
        <v/>
      </c>
    </row>
    <row r="813" ht="14.45" customHeight="1">
      <c r="B813" s="249">
        <f>B812+1</f>
        <v/>
      </c>
      <c r="C813" s="250">
        <f>IF('Multi Unit Grid'!C810="","",'Multi Unit Grid'!C810)</f>
        <v/>
      </c>
      <c r="D813" s="251" t="n"/>
      <c r="E813" s="252">
        <f>IFERROR(VLOOKUP(C813,'Multi Unit Grid'!C:D,2,FALSE),"")</f>
        <v/>
      </c>
      <c r="F813" s="253">
        <f>IFERROR(VLOOKUP(C813,'Multi Unit Grid'!C:E,3,FALSE),"")</f>
        <v/>
      </c>
      <c r="G813" s="352">
        <f>'Exhibit A'!Z1308*(1-'Product Selections'!$G$13)</f>
        <v/>
      </c>
      <c r="H813" s="317">
        <f>IFERROR(VLOOKUP(C813,'Multi Unit Grid'!C:F,4,FALSE),"")</f>
        <v/>
      </c>
      <c r="I813" s="255">
        <f>IFERROR(VLOOKUP(C813,'Multi Unit Grid'!C:G,5,FALSE),"")</f>
        <v/>
      </c>
      <c r="K813" s="256">
        <f>IF(C813="","",IF($L$11="Management Services","",IF(H813&gt;0,"Yes",IF(L813="Yes","",IF(M813="Yes","","")))))</f>
        <v/>
      </c>
      <c r="L813" s="580" t="n"/>
      <c r="M813" s="580" t="n"/>
      <c r="N813" s="581" t="n"/>
      <c r="O813" s="581" t="n"/>
      <c r="P813" s="256" t="n"/>
      <c r="Q813" s="345" t="n"/>
      <c r="S813" s="579">
        <f>'Exhibit A'!V808</f>
        <v/>
      </c>
      <c r="U813" s="576">
        <f>IF(C814="","",IF(F814=1,"ADP Essential Payroll",IF(N814="Yes","ADP HR Pro",IF(M814="Yes","ADP Complete Payroll and HR Plus",IF(L814="Yes","ADP Enhanced Payroll",IF(K814="Yes","ADP Essential Payroll","ADP Essential Payroll"))))))</f>
        <v/>
      </c>
    </row>
    <row r="814" ht="14.45" customHeight="1">
      <c r="B814" s="73">
        <f>B813+1</f>
        <v/>
      </c>
      <c r="C814" s="221">
        <f>IF('Multi Unit Grid'!C811="","",'Multi Unit Grid'!C811)</f>
        <v/>
      </c>
      <c r="D814" s="223" t="n"/>
      <c r="E814" s="222">
        <f>IFERROR(VLOOKUP(C814,'Multi Unit Grid'!C:D,2,FALSE),"")</f>
        <v/>
      </c>
      <c r="F814" s="75">
        <f>IFERROR(VLOOKUP(C814,'Multi Unit Grid'!C:E,3,FALSE),"")</f>
        <v/>
      </c>
      <c r="G814" s="353">
        <f>'Exhibit A'!Z1309*(1-'Product Selections'!$G$13)</f>
        <v/>
      </c>
      <c r="H814" s="237">
        <f>IFERROR(VLOOKUP(C814,'Multi Unit Grid'!C:F,4,FALSE),"")</f>
        <v/>
      </c>
      <c r="I814" s="74">
        <f>IFERROR(VLOOKUP(C814,'Multi Unit Grid'!C:G,5,FALSE),"")</f>
        <v/>
      </c>
      <c r="K814" s="63">
        <f>IF(C814="","",IF($L$11="Management Services","",IF(H814&gt;0,"Yes",IF(L814="Yes","",IF(M814="Yes","","")))))</f>
        <v/>
      </c>
      <c r="L814" s="577" t="n"/>
      <c r="M814" s="577" t="n"/>
      <c r="N814" s="578" t="n"/>
      <c r="O814" s="578" t="n"/>
      <c r="P814" s="63" t="n"/>
      <c r="Q814" s="344" t="n"/>
      <c r="S814" s="579">
        <f>'Exhibit A'!V809</f>
        <v/>
      </c>
      <c r="U814" s="579">
        <f>IF(C815="","",IF(F815=1,"ADP Essential Payroll",IF(N815="Yes","ADP HR Pro",IF(M815="Yes","ADP Complete Payroll and HR Plus",IF(L815="Yes","ADP Enhanced Payroll",IF(K815="Yes","ADP Essential Payroll","ADP Essential Payroll"))))))</f>
        <v/>
      </c>
    </row>
    <row r="815" ht="14.45" customHeight="1">
      <c r="B815" s="249">
        <f>B814+1</f>
        <v/>
      </c>
      <c r="C815" s="250">
        <f>IF('Multi Unit Grid'!C812="","",'Multi Unit Grid'!C812)</f>
        <v/>
      </c>
      <c r="D815" s="251" t="n"/>
      <c r="E815" s="252">
        <f>IFERROR(VLOOKUP(C815,'Multi Unit Grid'!C:D,2,FALSE),"")</f>
        <v/>
      </c>
      <c r="F815" s="253">
        <f>IFERROR(VLOOKUP(C815,'Multi Unit Grid'!C:E,3,FALSE),"")</f>
        <v/>
      </c>
      <c r="G815" s="352">
        <f>'Exhibit A'!Z1310*(1-'Product Selections'!$G$13)</f>
        <v/>
      </c>
      <c r="H815" s="317">
        <f>IFERROR(VLOOKUP(C815,'Multi Unit Grid'!C:F,4,FALSE),"")</f>
        <v/>
      </c>
      <c r="I815" s="255">
        <f>IFERROR(VLOOKUP(C815,'Multi Unit Grid'!C:G,5,FALSE),"")</f>
        <v/>
      </c>
      <c r="K815" s="256">
        <f>IF(C815="","",IF($L$11="Management Services","",IF(H815&gt;0,"Yes",IF(L815="Yes","",IF(M815="Yes","","")))))</f>
        <v/>
      </c>
      <c r="L815" s="580" t="n"/>
      <c r="M815" s="580" t="n"/>
      <c r="N815" s="581" t="n"/>
      <c r="O815" s="581" t="n"/>
      <c r="P815" s="256" t="n"/>
      <c r="Q815" s="345" t="n"/>
      <c r="S815" s="579">
        <f>'Exhibit A'!V810</f>
        <v/>
      </c>
      <c r="U815" s="576">
        <f>IF(C816="","",IF(F816=1,"ADP Essential Payroll",IF(N816="Yes","ADP HR Pro",IF(M816="Yes","ADP Complete Payroll and HR Plus",IF(L816="Yes","ADP Enhanced Payroll",IF(K816="Yes","ADP Essential Payroll","ADP Essential Payroll"))))))</f>
        <v/>
      </c>
    </row>
    <row r="816" ht="14.45" customHeight="1">
      <c r="B816" s="73">
        <f>B815+1</f>
        <v/>
      </c>
      <c r="C816" s="221">
        <f>IF('Multi Unit Grid'!C813="","",'Multi Unit Grid'!C813)</f>
        <v/>
      </c>
      <c r="D816" s="223" t="n"/>
      <c r="E816" s="222">
        <f>IFERROR(VLOOKUP(C816,'Multi Unit Grid'!C:D,2,FALSE),"")</f>
        <v/>
      </c>
      <c r="F816" s="75">
        <f>IFERROR(VLOOKUP(C816,'Multi Unit Grid'!C:E,3,FALSE),"")</f>
        <v/>
      </c>
      <c r="G816" s="353">
        <f>'Exhibit A'!Z1311*(1-'Product Selections'!$G$13)</f>
        <v/>
      </c>
      <c r="H816" s="237">
        <f>IFERROR(VLOOKUP(C816,'Multi Unit Grid'!C:F,4,FALSE),"")</f>
        <v/>
      </c>
      <c r="I816" s="74">
        <f>IFERROR(VLOOKUP(C816,'Multi Unit Grid'!C:G,5,FALSE),"")</f>
        <v/>
      </c>
      <c r="K816" s="63">
        <f>IF(C816="","",IF($L$11="Management Services","",IF(H816&gt;0,"Yes",IF(L816="Yes","",IF(M816="Yes","","")))))</f>
        <v/>
      </c>
      <c r="L816" s="577" t="n"/>
      <c r="M816" s="577" t="n"/>
      <c r="N816" s="578" t="n"/>
      <c r="O816" s="578" t="n"/>
      <c r="P816" s="63" t="n"/>
      <c r="Q816" s="344" t="n"/>
      <c r="S816" s="579">
        <f>'Exhibit A'!V811</f>
        <v/>
      </c>
      <c r="U816" s="579">
        <f>IF(C817="","",IF(F817=1,"ADP Essential Payroll",IF(N817="Yes","ADP HR Pro",IF(M817="Yes","ADP Complete Payroll and HR Plus",IF(L817="Yes","ADP Enhanced Payroll",IF(K817="Yes","ADP Essential Payroll","ADP Essential Payroll"))))))</f>
        <v/>
      </c>
    </row>
    <row r="817" ht="14.45" customHeight="1">
      <c r="B817" s="249">
        <f>B816+1</f>
        <v/>
      </c>
      <c r="C817" s="250">
        <f>IF('Multi Unit Grid'!C814="","",'Multi Unit Grid'!C814)</f>
        <v/>
      </c>
      <c r="D817" s="251" t="n"/>
      <c r="E817" s="252">
        <f>IFERROR(VLOOKUP(C817,'Multi Unit Grid'!C:D,2,FALSE),"")</f>
        <v/>
      </c>
      <c r="F817" s="253">
        <f>IFERROR(VLOOKUP(C817,'Multi Unit Grid'!C:E,3,FALSE),"")</f>
        <v/>
      </c>
      <c r="G817" s="352">
        <f>'Exhibit A'!Z1312*(1-'Product Selections'!$G$13)</f>
        <v/>
      </c>
      <c r="H817" s="317">
        <f>IFERROR(VLOOKUP(C817,'Multi Unit Grid'!C:F,4,FALSE),"")</f>
        <v/>
      </c>
      <c r="I817" s="255">
        <f>IFERROR(VLOOKUP(C817,'Multi Unit Grid'!C:G,5,FALSE),"")</f>
        <v/>
      </c>
      <c r="K817" s="256">
        <f>IF(C817="","",IF($L$11="Management Services","",IF(H817&gt;0,"Yes",IF(L817="Yes","",IF(M817="Yes","","")))))</f>
        <v/>
      </c>
      <c r="L817" s="580" t="n"/>
      <c r="M817" s="580" t="n"/>
      <c r="N817" s="581" t="n"/>
      <c r="O817" s="581" t="n"/>
      <c r="P817" s="256" t="n"/>
      <c r="Q817" s="345" t="n"/>
      <c r="S817" s="579">
        <f>'Exhibit A'!V812</f>
        <v/>
      </c>
      <c r="U817" s="576">
        <f>IF(C818="","",IF(F818=1,"ADP Essential Payroll",IF(N818="Yes","ADP HR Pro",IF(M818="Yes","ADP Complete Payroll and HR Plus",IF(L818="Yes","ADP Enhanced Payroll",IF(K818="Yes","ADP Essential Payroll","ADP Essential Payroll"))))))</f>
        <v/>
      </c>
    </row>
    <row r="818" ht="14.45" customHeight="1">
      <c r="B818" s="73">
        <f>B817+1</f>
        <v/>
      </c>
      <c r="C818" s="221">
        <f>IF('Multi Unit Grid'!C815="","",'Multi Unit Grid'!C815)</f>
        <v/>
      </c>
      <c r="D818" s="223" t="n"/>
      <c r="E818" s="222">
        <f>IFERROR(VLOOKUP(C818,'Multi Unit Grid'!C:D,2,FALSE),"")</f>
        <v/>
      </c>
      <c r="F818" s="75">
        <f>IFERROR(VLOOKUP(C818,'Multi Unit Grid'!C:E,3,FALSE),"")</f>
        <v/>
      </c>
      <c r="G818" s="353">
        <f>'Exhibit A'!Z1313*(1-'Product Selections'!$G$13)</f>
        <v/>
      </c>
      <c r="H818" s="237">
        <f>IFERROR(VLOOKUP(C818,'Multi Unit Grid'!C:F,4,FALSE),"")</f>
        <v/>
      </c>
      <c r="I818" s="74">
        <f>IFERROR(VLOOKUP(C818,'Multi Unit Grid'!C:G,5,FALSE),"")</f>
        <v/>
      </c>
      <c r="K818" s="63">
        <f>IF(C818="","",IF($L$11="Management Services","",IF(H818&gt;0,"Yes",IF(L818="Yes","",IF(M818="Yes","","")))))</f>
        <v/>
      </c>
      <c r="L818" s="577" t="n"/>
      <c r="M818" s="577" t="n"/>
      <c r="N818" s="578" t="n"/>
      <c r="O818" s="578" t="n"/>
      <c r="P818" s="63" t="n"/>
      <c r="Q818" s="344" t="n"/>
      <c r="S818" s="579">
        <f>'Exhibit A'!V813</f>
        <v/>
      </c>
      <c r="U818" s="579">
        <f>IF(C819="","",IF(F819=1,"ADP Essential Payroll",IF(N819="Yes","ADP HR Pro",IF(M819="Yes","ADP Complete Payroll and HR Plus",IF(L819="Yes","ADP Enhanced Payroll",IF(K819="Yes","ADP Essential Payroll","ADP Essential Payroll"))))))</f>
        <v/>
      </c>
    </row>
    <row r="819" ht="14.45" customHeight="1">
      <c r="B819" s="249">
        <f>B818+1</f>
        <v/>
      </c>
      <c r="C819" s="250">
        <f>IF('Multi Unit Grid'!C816="","",'Multi Unit Grid'!C816)</f>
        <v/>
      </c>
      <c r="D819" s="251" t="n"/>
      <c r="E819" s="252">
        <f>IFERROR(VLOOKUP(C819,'Multi Unit Grid'!C:D,2,FALSE),"")</f>
        <v/>
      </c>
      <c r="F819" s="253">
        <f>IFERROR(VLOOKUP(C819,'Multi Unit Grid'!C:E,3,FALSE),"")</f>
        <v/>
      </c>
      <c r="G819" s="352">
        <f>'Exhibit A'!Z1314*(1-'Product Selections'!$G$13)</f>
        <v/>
      </c>
      <c r="H819" s="317">
        <f>IFERROR(VLOOKUP(C819,'Multi Unit Grid'!C:F,4,FALSE),"")</f>
        <v/>
      </c>
      <c r="I819" s="255">
        <f>IFERROR(VLOOKUP(C819,'Multi Unit Grid'!C:G,5,FALSE),"")</f>
        <v/>
      </c>
      <c r="K819" s="256">
        <f>IF(C819="","",IF($L$11="Management Services","",IF(H819&gt;0,"Yes",IF(L819="Yes","",IF(M819="Yes","","")))))</f>
        <v/>
      </c>
      <c r="L819" s="580" t="n"/>
      <c r="M819" s="580" t="n"/>
      <c r="N819" s="581" t="n"/>
      <c r="O819" s="581" t="n"/>
      <c r="P819" s="256" t="n"/>
      <c r="Q819" s="345" t="n"/>
      <c r="S819" s="579">
        <f>'Exhibit A'!V814</f>
        <v/>
      </c>
      <c r="U819" s="576">
        <f>IF(C820="","",IF(F820=1,"ADP Essential Payroll",IF(N820="Yes","ADP HR Pro",IF(M820="Yes","ADP Complete Payroll and HR Plus",IF(L820="Yes","ADP Enhanced Payroll",IF(K820="Yes","ADP Essential Payroll","ADP Essential Payroll"))))))</f>
        <v/>
      </c>
    </row>
    <row r="820" ht="14.45" customHeight="1">
      <c r="B820" s="73">
        <f>B819+1</f>
        <v/>
      </c>
      <c r="C820" s="221">
        <f>IF('Multi Unit Grid'!C817="","",'Multi Unit Grid'!C817)</f>
        <v/>
      </c>
      <c r="D820" s="223" t="n"/>
      <c r="E820" s="222">
        <f>IFERROR(VLOOKUP(C820,'Multi Unit Grid'!C:D,2,FALSE),"")</f>
        <v/>
      </c>
      <c r="F820" s="75">
        <f>IFERROR(VLOOKUP(C820,'Multi Unit Grid'!C:E,3,FALSE),"")</f>
        <v/>
      </c>
      <c r="G820" s="353">
        <f>'Exhibit A'!Z1315*(1-'Product Selections'!$G$13)</f>
        <v/>
      </c>
      <c r="H820" s="237">
        <f>IFERROR(VLOOKUP(C820,'Multi Unit Grid'!C:F,4,FALSE),"")</f>
        <v/>
      </c>
      <c r="I820" s="74">
        <f>IFERROR(VLOOKUP(C820,'Multi Unit Grid'!C:G,5,FALSE),"")</f>
        <v/>
      </c>
      <c r="K820" s="63">
        <f>IF(C820="","",IF($L$11="Management Services","",IF(H820&gt;0,"Yes",IF(L820="Yes","",IF(M820="Yes","","")))))</f>
        <v/>
      </c>
      <c r="L820" s="577" t="n"/>
      <c r="M820" s="577" t="n"/>
      <c r="N820" s="578" t="n"/>
      <c r="O820" s="578" t="n"/>
      <c r="P820" s="63" t="n"/>
      <c r="Q820" s="344" t="n"/>
      <c r="S820" s="579">
        <f>'Exhibit A'!V815</f>
        <v/>
      </c>
      <c r="U820" s="579">
        <f>IF(C821="","",IF(F821=1,"ADP Essential Payroll",IF(N821="Yes","ADP HR Pro",IF(M821="Yes","ADP Complete Payroll and HR Plus",IF(L821="Yes","ADP Enhanced Payroll",IF(K821="Yes","ADP Essential Payroll","ADP Essential Payroll"))))))</f>
        <v/>
      </c>
    </row>
    <row r="821" ht="14.45" customHeight="1">
      <c r="B821" s="249">
        <f>B820+1</f>
        <v/>
      </c>
      <c r="C821" s="250">
        <f>IF('Multi Unit Grid'!C818="","",'Multi Unit Grid'!C818)</f>
        <v/>
      </c>
      <c r="D821" s="251" t="n"/>
      <c r="E821" s="252">
        <f>IFERROR(VLOOKUP(C821,'Multi Unit Grid'!C:D,2,FALSE),"")</f>
        <v/>
      </c>
      <c r="F821" s="253">
        <f>IFERROR(VLOOKUP(C821,'Multi Unit Grid'!C:E,3,FALSE),"")</f>
        <v/>
      </c>
      <c r="G821" s="352">
        <f>'Exhibit A'!Z1316*(1-'Product Selections'!$G$13)</f>
        <v/>
      </c>
      <c r="H821" s="317">
        <f>IFERROR(VLOOKUP(C821,'Multi Unit Grid'!C:F,4,FALSE),"")</f>
        <v/>
      </c>
      <c r="I821" s="255">
        <f>IFERROR(VLOOKUP(C821,'Multi Unit Grid'!C:G,5,FALSE),"")</f>
        <v/>
      </c>
      <c r="K821" s="256">
        <f>IF(C821="","",IF($L$11="Management Services","",IF(H821&gt;0,"Yes",IF(L821="Yes","",IF(M821="Yes","","")))))</f>
        <v/>
      </c>
      <c r="L821" s="580" t="n"/>
      <c r="M821" s="580" t="n"/>
      <c r="N821" s="581" t="n"/>
      <c r="O821" s="581" t="n"/>
      <c r="P821" s="256" t="n"/>
      <c r="Q821" s="345" t="n"/>
      <c r="S821" s="579">
        <f>'Exhibit A'!V816</f>
        <v/>
      </c>
      <c r="U821" s="576">
        <f>IF(C822="","",IF(F822=1,"ADP Essential Payroll",IF(N822="Yes","ADP HR Pro",IF(M822="Yes","ADP Complete Payroll and HR Plus",IF(L822="Yes","ADP Enhanced Payroll",IF(K822="Yes","ADP Essential Payroll","ADP Essential Payroll"))))))</f>
        <v/>
      </c>
    </row>
    <row r="822" ht="14.45" customHeight="1">
      <c r="B822" s="73">
        <f>B821+1</f>
        <v/>
      </c>
      <c r="C822" s="221">
        <f>IF('Multi Unit Grid'!C819="","",'Multi Unit Grid'!C819)</f>
        <v/>
      </c>
      <c r="D822" s="223" t="n"/>
      <c r="E822" s="222">
        <f>IFERROR(VLOOKUP(C822,'Multi Unit Grid'!C:D,2,FALSE),"")</f>
        <v/>
      </c>
      <c r="F822" s="75">
        <f>IFERROR(VLOOKUP(C822,'Multi Unit Grid'!C:E,3,FALSE),"")</f>
        <v/>
      </c>
      <c r="G822" s="353">
        <f>'Exhibit A'!Z1317*(1-'Product Selections'!$G$13)</f>
        <v/>
      </c>
      <c r="H822" s="237">
        <f>IFERROR(VLOOKUP(C822,'Multi Unit Grid'!C:F,4,FALSE),"")</f>
        <v/>
      </c>
      <c r="I822" s="74">
        <f>IFERROR(VLOOKUP(C822,'Multi Unit Grid'!C:G,5,FALSE),"")</f>
        <v/>
      </c>
      <c r="K822" s="63">
        <f>IF(C822="","",IF($L$11="Management Services","",IF(H822&gt;0,"Yes",IF(L822="Yes","",IF(M822="Yes","","")))))</f>
        <v/>
      </c>
      <c r="L822" s="577" t="n"/>
      <c r="M822" s="577" t="n"/>
      <c r="N822" s="578" t="n"/>
      <c r="O822" s="578" t="n"/>
      <c r="P822" s="63" t="n"/>
      <c r="Q822" s="344" t="n"/>
      <c r="S822" s="579">
        <f>'Exhibit A'!V817</f>
        <v/>
      </c>
      <c r="U822" s="579">
        <f>IF(C823="","",IF(F823=1,"ADP Essential Payroll",IF(N823="Yes","ADP HR Pro",IF(M823="Yes","ADP Complete Payroll and HR Plus",IF(L823="Yes","ADP Enhanced Payroll",IF(K823="Yes","ADP Essential Payroll","ADP Essential Payroll"))))))</f>
        <v/>
      </c>
    </row>
    <row r="823" ht="14.45" customHeight="1">
      <c r="B823" s="249">
        <f>B822+1</f>
        <v/>
      </c>
      <c r="C823" s="250">
        <f>IF('Multi Unit Grid'!C820="","",'Multi Unit Grid'!C820)</f>
        <v/>
      </c>
      <c r="D823" s="251" t="n"/>
      <c r="E823" s="252">
        <f>IFERROR(VLOOKUP(C823,'Multi Unit Grid'!C:D,2,FALSE),"")</f>
        <v/>
      </c>
      <c r="F823" s="253">
        <f>IFERROR(VLOOKUP(C823,'Multi Unit Grid'!C:E,3,FALSE),"")</f>
        <v/>
      </c>
      <c r="G823" s="352">
        <f>'Exhibit A'!Z1318*(1-'Product Selections'!$G$13)</f>
        <v/>
      </c>
      <c r="H823" s="317">
        <f>IFERROR(VLOOKUP(C823,'Multi Unit Grid'!C:F,4,FALSE),"")</f>
        <v/>
      </c>
      <c r="I823" s="255">
        <f>IFERROR(VLOOKUP(C823,'Multi Unit Grid'!C:G,5,FALSE),"")</f>
        <v/>
      </c>
      <c r="K823" s="256">
        <f>IF(C823="","",IF($L$11="Management Services","",IF(H823&gt;0,"Yes",IF(L823="Yes","",IF(M823="Yes","","")))))</f>
        <v/>
      </c>
      <c r="L823" s="580" t="n"/>
      <c r="M823" s="580" t="n"/>
      <c r="N823" s="581" t="n"/>
      <c r="O823" s="581" t="n"/>
      <c r="P823" s="256" t="n"/>
      <c r="Q823" s="345" t="n"/>
      <c r="S823" s="579">
        <f>'Exhibit A'!V818</f>
        <v/>
      </c>
      <c r="U823" s="576">
        <f>IF(C824="","",IF(F824=1,"ADP Essential Payroll",IF(N824="Yes","ADP HR Pro",IF(M824="Yes","ADP Complete Payroll and HR Plus",IF(L824="Yes","ADP Enhanced Payroll",IF(K824="Yes","ADP Essential Payroll","ADP Essential Payroll"))))))</f>
        <v/>
      </c>
    </row>
    <row r="824" ht="14.45" customHeight="1">
      <c r="B824" s="73">
        <f>B823+1</f>
        <v/>
      </c>
      <c r="C824" s="221">
        <f>IF('Multi Unit Grid'!C821="","",'Multi Unit Grid'!C821)</f>
        <v/>
      </c>
      <c r="D824" s="223" t="n"/>
      <c r="E824" s="222">
        <f>IFERROR(VLOOKUP(C824,'Multi Unit Grid'!C:D,2,FALSE),"")</f>
        <v/>
      </c>
      <c r="F824" s="75">
        <f>IFERROR(VLOOKUP(C824,'Multi Unit Grid'!C:E,3,FALSE),"")</f>
        <v/>
      </c>
      <c r="G824" s="353">
        <f>'Exhibit A'!Z1319*(1-'Product Selections'!$G$13)</f>
        <v/>
      </c>
      <c r="H824" s="237">
        <f>IFERROR(VLOOKUP(C824,'Multi Unit Grid'!C:F,4,FALSE),"")</f>
        <v/>
      </c>
      <c r="I824" s="74">
        <f>IFERROR(VLOOKUP(C824,'Multi Unit Grid'!C:G,5,FALSE),"")</f>
        <v/>
      </c>
      <c r="K824" s="63">
        <f>IF(C824="","",IF($L$11="Management Services","",IF(H824&gt;0,"Yes",IF(L824="Yes","",IF(M824="Yes","","")))))</f>
        <v/>
      </c>
      <c r="L824" s="577" t="n"/>
      <c r="M824" s="577" t="n"/>
      <c r="N824" s="578" t="n"/>
      <c r="O824" s="578" t="n"/>
      <c r="P824" s="63" t="n"/>
      <c r="Q824" s="344" t="n"/>
      <c r="S824" s="579">
        <f>'Exhibit A'!V819</f>
        <v/>
      </c>
      <c r="U824" s="579">
        <f>IF(C825="","",IF(F825=1,"ADP Essential Payroll",IF(N825="Yes","ADP HR Pro",IF(M825="Yes","ADP Complete Payroll and HR Plus",IF(L825="Yes","ADP Enhanced Payroll",IF(K825="Yes","ADP Essential Payroll","ADP Essential Payroll"))))))</f>
        <v/>
      </c>
    </row>
    <row r="825" ht="14.45" customHeight="1">
      <c r="B825" s="249">
        <f>B824+1</f>
        <v/>
      </c>
      <c r="C825" s="250">
        <f>IF('Multi Unit Grid'!C822="","",'Multi Unit Grid'!C822)</f>
        <v/>
      </c>
      <c r="D825" s="251" t="n"/>
      <c r="E825" s="252">
        <f>IFERROR(VLOOKUP(C825,'Multi Unit Grid'!C:D,2,FALSE),"")</f>
        <v/>
      </c>
      <c r="F825" s="253">
        <f>IFERROR(VLOOKUP(C825,'Multi Unit Grid'!C:E,3,FALSE),"")</f>
        <v/>
      </c>
      <c r="G825" s="352">
        <f>'Exhibit A'!Z1320*(1-'Product Selections'!$G$13)</f>
        <v/>
      </c>
      <c r="H825" s="317">
        <f>IFERROR(VLOOKUP(C825,'Multi Unit Grid'!C:F,4,FALSE),"")</f>
        <v/>
      </c>
      <c r="I825" s="255">
        <f>IFERROR(VLOOKUP(C825,'Multi Unit Grid'!C:G,5,FALSE),"")</f>
        <v/>
      </c>
      <c r="K825" s="256">
        <f>IF(C825="","",IF($L$11="Management Services","",IF(H825&gt;0,"Yes",IF(L825="Yes","",IF(M825="Yes","","")))))</f>
        <v/>
      </c>
      <c r="L825" s="580" t="n"/>
      <c r="M825" s="580" t="n"/>
      <c r="N825" s="581" t="n"/>
      <c r="O825" s="581" t="n"/>
      <c r="P825" s="256" t="n"/>
      <c r="Q825" s="345" t="n"/>
      <c r="S825" s="579">
        <f>'Exhibit A'!V820</f>
        <v/>
      </c>
      <c r="U825" s="576">
        <f>IF(C826="","",IF(F826=1,"ADP Essential Payroll",IF(N826="Yes","ADP HR Pro",IF(M826="Yes","ADP Complete Payroll and HR Plus",IF(L826="Yes","ADP Enhanced Payroll",IF(K826="Yes","ADP Essential Payroll","ADP Essential Payroll"))))))</f>
        <v/>
      </c>
    </row>
    <row r="826" ht="14.45" customHeight="1">
      <c r="B826" s="73">
        <f>B825+1</f>
        <v/>
      </c>
      <c r="C826" s="221">
        <f>IF('Multi Unit Grid'!C823="","",'Multi Unit Grid'!C823)</f>
        <v/>
      </c>
      <c r="D826" s="223" t="n"/>
      <c r="E826" s="222">
        <f>IFERROR(VLOOKUP(C826,'Multi Unit Grid'!C:D,2,FALSE),"")</f>
        <v/>
      </c>
      <c r="F826" s="75">
        <f>IFERROR(VLOOKUP(C826,'Multi Unit Grid'!C:E,3,FALSE),"")</f>
        <v/>
      </c>
      <c r="G826" s="353">
        <f>'Exhibit A'!Z1321*(1-'Product Selections'!$G$13)</f>
        <v/>
      </c>
      <c r="H826" s="237">
        <f>IFERROR(VLOOKUP(C826,'Multi Unit Grid'!C:F,4,FALSE),"")</f>
        <v/>
      </c>
      <c r="I826" s="74">
        <f>IFERROR(VLOOKUP(C826,'Multi Unit Grid'!C:G,5,FALSE),"")</f>
        <v/>
      </c>
      <c r="K826" s="63">
        <f>IF(C826="","",IF($L$11="Management Services","",IF(H826&gt;0,"Yes",IF(L826="Yes","",IF(M826="Yes","","")))))</f>
        <v/>
      </c>
      <c r="L826" s="577" t="n"/>
      <c r="M826" s="577" t="n"/>
      <c r="N826" s="578" t="n"/>
      <c r="O826" s="578" t="n"/>
      <c r="P826" s="63" t="n"/>
      <c r="Q826" s="344" t="n"/>
      <c r="S826" s="579">
        <f>'Exhibit A'!V821</f>
        <v/>
      </c>
      <c r="U826" s="579">
        <f>IF(C827="","",IF(F827=1,"ADP Essential Payroll",IF(N827="Yes","ADP HR Pro",IF(M827="Yes","ADP Complete Payroll and HR Plus",IF(L827="Yes","ADP Enhanced Payroll",IF(K827="Yes","ADP Essential Payroll","ADP Essential Payroll"))))))</f>
        <v/>
      </c>
    </row>
    <row r="827" ht="14.45" customHeight="1">
      <c r="B827" s="249">
        <f>B826+1</f>
        <v/>
      </c>
      <c r="C827" s="250">
        <f>IF('Multi Unit Grid'!C824="","",'Multi Unit Grid'!C824)</f>
        <v/>
      </c>
      <c r="D827" s="251" t="n"/>
      <c r="E827" s="252">
        <f>IFERROR(VLOOKUP(C827,'Multi Unit Grid'!C:D,2,FALSE),"")</f>
        <v/>
      </c>
      <c r="F827" s="253">
        <f>IFERROR(VLOOKUP(C827,'Multi Unit Grid'!C:E,3,FALSE),"")</f>
        <v/>
      </c>
      <c r="G827" s="352">
        <f>'Exhibit A'!Z1322*(1-'Product Selections'!$G$13)</f>
        <v/>
      </c>
      <c r="H827" s="317">
        <f>IFERROR(VLOOKUP(C827,'Multi Unit Grid'!C:F,4,FALSE),"")</f>
        <v/>
      </c>
      <c r="I827" s="255">
        <f>IFERROR(VLOOKUP(C827,'Multi Unit Grid'!C:G,5,FALSE),"")</f>
        <v/>
      </c>
      <c r="K827" s="256">
        <f>IF(C827="","",IF($L$11="Management Services","",IF(H827&gt;0,"Yes",IF(L827="Yes","",IF(M827="Yes","","")))))</f>
        <v/>
      </c>
      <c r="L827" s="580" t="n"/>
      <c r="M827" s="580" t="n"/>
      <c r="N827" s="581" t="n"/>
      <c r="O827" s="581" t="n"/>
      <c r="P827" s="256" t="n"/>
      <c r="Q827" s="345" t="n"/>
      <c r="S827" s="579">
        <f>'Exhibit A'!V822</f>
        <v/>
      </c>
      <c r="U827" s="576">
        <f>IF(C828="","",IF(F828=1,"ADP Essential Payroll",IF(N828="Yes","ADP HR Pro",IF(M828="Yes","ADP Complete Payroll and HR Plus",IF(L828="Yes","ADP Enhanced Payroll",IF(K828="Yes","ADP Essential Payroll","ADP Essential Payroll"))))))</f>
        <v/>
      </c>
    </row>
    <row r="828" ht="14.45" customHeight="1">
      <c r="B828" s="73">
        <f>B827+1</f>
        <v/>
      </c>
      <c r="C828" s="221">
        <f>IF('Multi Unit Grid'!C825="","",'Multi Unit Grid'!C825)</f>
        <v/>
      </c>
      <c r="D828" s="223" t="n"/>
      <c r="E828" s="222">
        <f>IFERROR(VLOOKUP(C828,'Multi Unit Grid'!C:D,2,FALSE),"")</f>
        <v/>
      </c>
      <c r="F828" s="75">
        <f>IFERROR(VLOOKUP(C828,'Multi Unit Grid'!C:E,3,FALSE),"")</f>
        <v/>
      </c>
      <c r="G828" s="353">
        <f>'Exhibit A'!Z1323*(1-'Product Selections'!$G$13)</f>
        <v/>
      </c>
      <c r="H828" s="237">
        <f>IFERROR(VLOOKUP(C828,'Multi Unit Grid'!C:F,4,FALSE),"")</f>
        <v/>
      </c>
      <c r="I828" s="74">
        <f>IFERROR(VLOOKUP(C828,'Multi Unit Grid'!C:G,5,FALSE),"")</f>
        <v/>
      </c>
      <c r="K828" s="63">
        <f>IF(C828="","",IF($L$11="Management Services","",IF(H828&gt;0,"Yes",IF(L828="Yes","",IF(M828="Yes","","")))))</f>
        <v/>
      </c>
      <c r="L828" s="577" t="n"/>
      <c r="M828" s="577" t="n"/>
      <c r="N828" s="578" t="n"/>
      <c r="O828" s="578" t="n"/>
      <c r="P828" s="63" t="n"/>
      <c r="Q828" s="344" t="n"/>
      <c r="S828" s="579">
        <f>'Exhibit A'!V823</f>
        <v/>
      </c>
      <c r="U828" s="579">
        <f>IF(C829="","",IF(F829=1,"ADP Essential Payroll",IF(N829="Yes","ADP HR Pro",IF(M829="Yes","ADP Complete Payroll and HR Plus",IF(L829="Yes","ADP Enhanced Payroll",IF(K829="Yes","ADP Essential Payroll","ADP Essential Payroll"))))))</f>
        <v/>
      </c>
    </row>
    <row r="829" ht="14.45" customHeight="1">
      <c r="B829" s="249">
        <f>B828+1</f>
        <v/>
      </c>
      <c r="C829" s="250">
        <f>IF('Multi Unit Grid'!C826="","",'Multi Unit Grid'!C826)</f>
        <v/>
      </c>
      <c r="D829" s="251" t="n"/>
      <c r="E829" s="252">
        <f>IFERROR(VLOOKUP(C829,'Multi Unit Grid'!C:D,2,FALSE),"")</f>
        <v/>
      </c>
      <c r="F829" s="253">
        <f>IFERROR(VLOOKUP(C829,'Multi Unit Grid'!C:E,3,FALSE),"")</f>
        <v/>
      </c>
      <c r="G829" s="352">
        <f>'Exhibit A'!Z1324*(1-'Product Selections'!$G$13)</f>
        <v/>
      </c>
      <c r="H829" s="317">
        <f>IFERROR(VLOOKUP(C829,'Multi Unit Grid'!C:F,4,FALSE),"")</f>
        <v/>
      </c>
      <c r="I829" s="255">
        <f>IFERROR(VLOOKUP(C829,'Multi Unit Grid'!C:G,5,FALSE),"")</f>
        <v/>
      </c>
      <c r="K829" s="256">
        <f>IF(C829="","",IF($L$11="Management Services","",IF(H829&gt;0,"Yes",IF(L829="Yes","",IF(M829="Yes","","")))))</f>
        <v/>
      </c>
      <c r="L829" s="580" t="n"/>
      <c r="M829" s="580" t="n"/>
      <c r="N829" s="581" t="n"/>
      <c r="O829" s="581" t="n"/>
      <c r="P829" s="256" t="n"/>
      <c r="Q829" s="345" t="n"/>
      <c r="S829" s="579">
        <f>'Exhibit A'!V824</f>
        <v/>
      </c>
      <c r="U829" s="576">
        <f>IF(C830="","",IF(F830=1,"ADP Essential Payroll",IF(N830="Yes","ADP HR Pro",IF(M830="Yes","ADP Complete Payroll and HR Plus",IF(L830="Yes","ADP Enhanced Payroll",IF(K830="Yes","ADP Essential Payroll","ADP Essential Payroll"))))))</f>
        <v/>
      </c>
    </row>
    <row r="830" ht="14.45" customHeight="1">
      <c r="B830" s="73">
        <f>B829+1</f>
        <v/>
      </c>
      <c r="C830" s="221">
        <f>IF('Multi Unit Grid'!C827="","",'Multi Unit Grid'!C827)</f>
        <v/>
      </c>
      <c r="D830" s="223" t="n"/>
      <c r="E830" s="222">
        <f>IFERROR(VLOOKUP(C830,'Multi Unit Grid'!C:D,2,FALSE),"")</f>
        <v/>
      </c>
      <c r="F830" s="75">
        <f>IFERROR(VLOOKUP(C830,'Multi Unit Grid'!C:E,3,FALSE),"")</f>
        <v/>
      </c>
      <c r="G830" s="353">
        <f>'Exhibit A'!Z1325*(1-'Product Selections'!$G$13)</f>
        <v/>
      </c>
      <c r="H830" s="237">
        <f>IFERROR(VLOOKUP(C830,'Multi Unit Grid'!C:F,4,FALSE),"")</f>
        <v/>
      </c>
      <c r="I830" s="74">
        <f>IFERROR(VLOOKUP(C830,'Multi Unit Grid'!C:G,5,FALSE),"")</f>
        <v/>
      </c>
      <c r="K830" s="63">
        <f>IF(C830="","",IF($L$11="Management Services","",IF(H830&gt;0,"Yes",IF(L830="Yes","",IF(M830="Yes","","")))))</f>
        <v/>
      </c>
      <c r="L830" s="577" t="n"/>
      <c r="M830" s="577" t="n"/>
      <c r="N830" s="578" t="n"/>
      <c r="O830" s="578" t="n"/>
      <c r="P830" s="63" t="n"/>
      <c r="Q830" s="344" t="n"/>
      <c r="S830" s="579">
        <f>'Exhibit A'!V825</f>
        <v/>
      </c>
      <c r="U830" s="579">
        <f>IF(C831="","",IF(F831=1,"ADP Essential Payroll",IF(N831="Yes","ADP HR Pro",IF(M831="Yes","ADP Complete Payroll and HR Plus",IF(L831="Yes","ADP Enhanced Payroll",IF(K831="Yes","ADP Essential Payroll","ADP Essential Payroll"))))))</f>
        <v/>
      </c>
    </row>
    <row r="831" ht="14.45" customHeight="1">
      <c r="B831" s="249">
        <f>B830+1</f>
        <v/>
      </c>
      <c r="C831" s="250">
        <f>IF('Multi Unit Grid'!C828="","",'Multi Unit Grid'!C828)</f>
        <v/>
      </c>
      <c r="D831" s="251" t="n"/>
      <c r="E831" s="252">
        <f>IFERROR(VLOOKUP(C831,'Multi Unit Grid'!C:D,2,FALSE),"")</f>
        <v/>
      </c>
      <c r="F831" s="253">
        <f>IFERROR(VLOOKUP(C831,'Multi Unit Grid'!C:E,3,FALSE),"")</f>
        <v/>
      </c>
      <c r="G831" s="352">
        <f>'Exhibit A'!Z1326*(1-'Product Selections'!$G$13)</f>
        <v/>
      </c>
      <c r="H831" s="317">
        <f>IFERROR(VLOOKUP(C831,'Multi Unit Grid'!C:F,4,FALSE),"")</f>
        <v/>
      </c>
      <c r="I831" s="255">
        <f>IFERROR(VLOOKUP(C831,'Multi Unit Grid'!C:G,5,FALSE),"")</f>
        <v/>
      </c>
      <c r="K831" s="256">
        <f>IF(C831="","",IF($L$11="Management Services","",IF(H831&gt;0,"Yes",IF(L831="Yes","",IF(M831="Yes","","")))))</f>
        <v/>
      </c>
      <c r="L831" s="580" t="n"/>
      <c r="M831" s="580" t="n"/>
      <c r="N831" s="581" t="n"/>
      <c r="O831" s="581" t="n"/>
      <c r="P831" s="256" t="n"/>
      <c r="Q831" s="345" t="n"/>
      <c r="S831" s="579">
        <f>'Exhibit A'!V826</f>
        <v/>
      </c>
      <c r="U831" s="576">
        <f>IF(C832="","",IF(F832=1,"ADP Essential Payroll",IF(N832="Yes","ADP HR Pro",IF(M832="Yes","ADP Complete Payroll and HR Plus",IF(L832="Yes","ADP Enhanced Payroll",IF(K832="Yes","ADP Essential Payroll","ADP Essential Payroll"))))))</f>
        <v/>
      </c>
    </row>
    <row r="832" ht="14.45" customHeight="1">
      <c r="B832" s="73">
        <f>B831+1</f>
        <v/>
      </c>
      <c r="C832" s="221">
        <f>IF('Multi Unit Grid'!C829="","",'Multi Unit Grid'!C829)</f>
        <v/>
      </c>
      <c r="D832" s="223" t="n"/>
      <c r="E832" s="222">
        <f>IFERROR(VLOOKUP(C832,'Multi Unit Grid'!C:D,2,FALSE),"")</f>
        <v/>
      </c>
      <c r="F832" s="75">
        <f>IFERROR(VLOOKUP(C832,'Multi Unit Grid'!C:E,3,FALSE),"")</f>
        <v/>
      </c>
      <c r="G832" s="353">
        <f>'Exhibit A'!Z1327*(1-'Product Selections'!$G$13)</f>
        <v/>
      </c>
      <c r="H832" s="237">
        <f>IFERROR(VLOOKUP(C832,'Multi Unit Grid'!C:F,4,FALSE),"")</f>
        <v/>
      </c>
      <c r="I832" s="74">
        <f>IFERROR(VLOOKUP(C832,'Multi Unit Grid'!C:G,5,FALSE),"")</f>
        <v/>
      </c>
      <c r="K832" s="63">
        <f>IF(C832="","",IF($L$11="Management Services","",IF(H832&gt;0,"Yes",IF(L832="Yes","",IF(M832="Yes","","")))))</f>
        <v/>
      </c>
      <c r="L832" s="577" t="n"/>
      <c r="M832" s="577" t="n"/>
      <c r="N832" s="578" t="n"/>
      <c r="O832" s="578" t="n"/>
      <c r="P832" s="63" t="n"/>
      <c r="Q832" s="344" t="n"/>
      <c r="S832" s="579">
        <f>'Exhibit A'!V827</f>
        <v/>
      </c>
      <c r="U832" s="579">
        <f>IF(C833="","",IF(F833=1,"ADP Essential Payroll",IF(N833="Yes","ADP HR Pro",IF(M833="Yes","ADP Complete Payroll and HR Plus",IF(L833="Yes","ADP Enhanced Payroll",IF(K833="Yes","ADP Essential Payroll","ADP Essential Payroll"))))))</f>
        <v/>
      </c>
    </row>
    <row r="833" ht="14.45" customHeight="1">
      <c r="B833" s="249">
        <f>B832+1</f>
        <v/>
      </c>
      <c r="C833" s="250">
        <f>IF('Multi Unit Grid'!C830="","",'Multi Unit Grid'!C830)</f>
        <v/>
      </c>
      <c r="D833" s="251" t="n"/>
      <c r="E833" s="252">
        <f>IFERROR(VLOOKUP(C833,'Multi Unit Grid'!C:D,2,FALSE),"")</f>
        <v/>
      </c>
      <c r="F833" s="253">
        <f>IFERROR(VLOOKUP(C833,'Multi Unit Grid'!C:E,3,FALSE),"")</f>
        <v/>
      </c>
      <c r="G833" s="352">
        <f>'Exhibit A'!Z1328*(1-'Product Selections'!$G$13)</f>
        <v/>
      </c>
      <c r="H833" s="317">
        <f>IFERROR(VLOOKUP(C833,'Multi Unit Grid'!C:F,4,FALSE),"")</f>
        <v/>
      </c>
      <c r="I833" s="255">
        <f>IFERROR(VLOOKUP(C833,'Multi Unit Grid'!C:G,5,FALSE),"")</f>
        <v/>
      </c>
      <c r="K833" s="256">
        <f>IF(C833="","",IF($L$11="Management Services","",IF(H833&gt;0,"Yes",IF(L833="Yes","",IF(M833="Yes","","")))))</f>
        <v/>
      </c>
      <c r="L833" s="580" t="n"/>
      <c r="M833" s="580" t="n"/>
      <c r="N833" s="581" t="n"/>
      <c r="O833" s="581" t="n"/>
      <c r="P833" s="256" t="n"/>
      <c r="Q833" s="345" t="n"/>
      <c r="S833" s="579">
        <f>'Exhibit A'!V828</f>
        <v/>
      </c>
      <c r="U833" s="576">
        <f>IF(C834="","",IF(F834=1,"ADP Essential Payroll",IF(N834="Yes","ADP HR Pro",IF(M834="Yes","ADP Complete Payroll and HR Plus",IF(L834="Yes","ADP Enhanced Payroll",IF(K834="Yes","ADP Essential Payroll","ADP Essential Payroll"))))))</f>
        <v/>
      </c>
    </row>
    <row r="834" ht="14.45" customHeight="1">
      <c r="B834" s="73">
        <f>B833+1</f>
        <v/>
      </c>
      <c r="C834" s="221">
        <f>IF('Multi Unit Grid'!C831="","",'Multi Unit Grid'!C831)</f>
        <v/>
      </c>
      <c r="D834" s="223" t="n"/>
      <c r="E834" s="222">
        <f>IFERROR(VLOOKUP(C834,'Multi Unit Grid'!C:D,2,FALSE),"")</f>
        <v/>
      </c>
      <c r="F834" s="75">
        <f>IFERROR(VLOOKUP(C834,'Multi Unit Grid'!C:E,3,FALSE),"")</f>
        <v/>
      </c>
      <c r="G834" s="353">
        <f>'Exhibit A'!Z1329*(1-'Product Selections'!$G$13)</f>
        <v/>
      </c>
      <c r="H834" s="237">
        <f>IFERROR(VLOOKUP(C834,'Multi Unit Grid'!C:F,4,FALSE),"")</f>
        <v/>
      </c>
      <c r="I834" s="74">
        <f>IFERROR(VLOOKUP(C834,'Multi Unit Grid'!C:G,5,FALSE),"")</f>
        <v/>
      </c>
      <c r="K834" s="63">
        <f>IF(C834="","",IF($L$11="Management Services","",IF(H834&gt;0,"Yes",IF(L834="Yes","",IF(M834="Yes","","")))))</f>
        <v/>
      </c>
      <c r="L834" s="577" t="n"/>
      <c r="M834" s="577" t="n"/>
      <c r="N834" s="578" t="n"/>
      <c r="O834" s="578" t="n"/>
      <c r="P834" s="63" t="n"/>
      <c r="Q834" s="344" t="n"/>
      <c r="S834" s="579">
        <f>'Exhibit A'!V829</f>
        <v/>
      </c>
      <c r="U834" s="579">
        <f>IF(C835="","",IF(F835=1,"ADP Essential Payroll",IF(N835="Yes","ADP HR Pro",IF(M835="Yes","ADP Complete Payroll and HR Plus",IF(L835="Yes","ADP Enhanced Payroll",IF(K835="Yes","ADP Essential Payroll","ADP Essential Payroll"))))))</f>
        <v/>
      </c>
    </row>
    <row r="835" ht="14.45" customHeight="1">
      <c r="B835" s="249">
        <f>B834+1</f>
        <v/>
      </c>
      <c r="C835" s="250">
        <f>IF('Multi Unit Grid'!C832="","",'Multi Unit Grid'!C832)</f>
        <v/>
      </c>
      <c r="D835" s="251" t="n"/>
      <c r="E835" s="252">
        <f>IFERROR(VLOOKUP(C835,'Multi Unit Grid'!C:D,2,FALSE),"")</f>
        <v/>
      </c>
      <c r="F835" s="253">
        <f>IFERROR(VLOOKUP(C835,'Multi Unit Grid'!C:E,3,FALSE),"")</f>
        <v/>
      </c>
      <c r="G835" s="352">
        <f>'Exhibit A'!Z1330*(1-'Product Selections'!$G$13)</f>
        <v/>
      </c>
      <c r="H835" s="317">
        <f>IFERROR(VLOOKUP(C835,'Multi Unit Grid'!C:F,4,FALSE),"")</f>
        <v/>
      </c>
      <c r="I835" s="255">
        <f>IFERROR(VLOOKUP(C835,'Multi Unit Grid'!C:G,5,FALSE),"")</f>
        <v/>
      </c>
      <c r="K835" s="256">
        <f>IF(C835="","",IF($L$11="Management Services","",IF(H835&gt;0,"Yes",IF(L835="Yes","",IF(M835="Yes","","")))))</f>
        <v/>
      </c>
      <c r="L835" s="580" t="n"/>
      <c r="M835" s="580" t="n"/>
      <c r="N835" s="581" t="n"/>
      <c r="O835" s="581" t="n"/>
      <c r="P835" s="256" t="n"/>
      <c r="Q835" s="345" t="n"/>
      <c r="S835" s="579">
        <f>'Exhibit A'!V830</f>
        <v/>
      </c>
      <c r="U835" s="576">
        <f>IF(C836="","",IF(F836=1,"ADP Essential Payroll",IF(N836="Yes","ADP HR Pro",IF(M836="Yes","ADP Complete Payroll and HR Plus",IF(L836="Yes","ADP Enhanced Payroll",IF(K836="Yes","ADP Essential Payroll","ADP Essential Payroll"))))))</f>
        <v/>
      </c>
    </row>
    <row r="836" ht="14.45" customHeight="1">
      <c r="B836" s="73">
        <f>B835+1</f>
        <v/>
      </c>
      <c r="C836" s="221">
        <f>IF('Multi Unit Grid'!C833="","",'Multi Unit Grid'!C833)</f>
        <v/>
      </c>
      <c r="D836" s="223" t="n"/>
      <c r="E836" s="222">
        <f>IFERROR(VLOOKUP(C836,'Multi Unit Grid'!C:D,2,FALSE),"")</f>
        <v/>
      </c>
      <c r="F836" s="75">
        <f>IFERROR(VLOOKUP(C836,'Multi Unit Grid'!C:E,3,FALSE),"")</f>
        <v/>
      </c>
      <c r="G836" s="353">
        <f>'Exhibit A'!Z1331*(1-'Product Selections'!$G$13)</f>
        <v/>
      </c>
      <c r="H836" s="237">
        <f>IFERROR(VLOOKUP(C836,'Multi Unit Grid'!C:F,4,FALSE),"")</f>
        <v/>
      </c>
      <c r="I836" s="74">
        <f>IFERROR(VLOOKUP(C836,'Multi Unit Grid'!C:G,5,FALSE),"")</f>
        <v/>
      </c>
      <c r="K836" s="63">
        <f>IF(C836="","",IF($L$11="Management Services","",IF(H836&gt;0,"Yes",IF(L836="Yes","",IF(M836="Yes","","")))))</f>
        <v/>
      </c>
      <c r="L836" s="577" t="n"/>
      <c r="M836" s="577" t="n"/>
      <c r="N836" s="578" t="n"/>
      <c r="O836" s="578" t="n"/>
      <c r="P836" s="63" t="n"/>
      <c r="Q836" s="344" t="n"/>
      <c r="S836" s="579">
        <f>'Exhibit A'!V831</f>
        <v/>
      </c>
      <c r="U836" s="579">
        <f>IF(C837="","",IF(F837=1,"ADP Essential Payroll",IF(N837="Yes","ADP HR Pro",IF(M837="Yes","ADP Complete Payroll and HR Plus",IF(L837="Yes","ADP Enhanced Payroll",IF(K837="Yes","ADP Essential Payroll","ADP Essential Payroll"))))))</f>
        <v/>
      </c>
    </row>
    <row r="837" ht="14.45" customHeight="1">
      <c r="B837" s="249">
        <f>B836+1</f>
        <v/>
      </c>
      <c r="C837" s="250">
        <f>IF('Multi Unit Grid'!C834="","",'Multi Unit Grid'!C834)</f>
        <v/>
      </c>
      <c r="D837" s="251" t="n"/>
      <c r="E837" s="252">
        <f>IFERROR(VLOOKUP(C837,'Multi Unit Grid'!C:D,2,FALSE),"")</f>
        <v/>
      </c>
      <c r="F837" s="253">
        <f>IFERROR(VLOOKUP(C837,'Multi Unit Grid'!C:E,3,FALSE),"")</f>
        <v/>
      </c>
      <c r="G837" s="352">
        <f>'Exhibit A'!Z1332*(1-'Product Selections'!$G$13)</f>
        <v/>
      </c>
      <c r="H837" s="317">
        <f>IFERROR(VLOOKUP(C837,'Multi Unit Grid'!C:F,4,FALSE),"")</f>
        <v/>
      </c>
      <c r="I837" s="255">
        <f>IFERROR(VLOOKUP(C837,'Multi Unit Grid'!C:G,5,FALSE),"")</f>
        <v/>
      </c>
      <c r="K837" s="256">
        <f>IF(C837="","",IF($L$11="Management Services","",IF(H837&gt;0,"Yes",IF(L837="Yes","",IF(M837="Yes","","")))))</f>
        <v/>
      </c>
      <c r="L837" s="580" t="n"/>
      <c r="M837" s="580" t="n"/>
      <c r="N837" s="581" t="n"/>
      <c r="O837" s="581" t="n"/>
      <c r="P837" s="256" t="n"/>
      <c r="Q837" s="345" t="n"/>
      <c r="S837" s="579">
        <f>'Exhibit A'!V832</f>
        <v/>
      </c>
      <c r="U837" s="576">
        <f>IF(C838="","",IF(F838=1,"ADP Essential Payroll",IF(N838="Yes","ADP HR Pro",IF(M838="Yes","ADP Complete Payroll and HR Plus",IF(L838="Yes","ADP Enhanced Payroll",IF(K838="Yes","ADP Essential Payroll","ADP Essential Payroll"))))))</f>
        <v/>
      </c>
    </row>
    <row r="838" ht="14.45" customHeight="1">
      <c r="B838" s="73">
        <f>B837+1</f>
        <v/>
      </c>
      <c r="C838" s="221">
        <f>IF('Multi Unit Grid'!C835="","",'Multi Unit Grid'!C835)</f>
        <v/>
      </c>
      <c r="D838" s="223" t="n"/>
      <c r="E838" s="222">
        <f>IFERROR(VLOOKUP(C838,'Multi Unit Grid'!C:D,2,FALSE),"")</f>
        <v/>
      </c>
      <c r="F838" s="75">
        <f>IFERROR(VLOOKUP(C838,'Multi Unit Grid'!C:E,3,FALSE),"")</f>
        <v/>
      </c>
      <c r="G838" s="353">
        <f>'Exhibit A'!Z1333*(1-'Product Selections'!$G$13)</f>
        <v/>
      </c>
      <c r="H838" s="237">
        <f>IFERROR(VLOOKUP(C838,'Multi Unit Grid'!C:F,4,FALSE),"")</f>
        <v/>
      </c>
      <c r="I838" s="74">
        <f>IFERROR(VLOOKUP(C838,'Multi Unit Grid'!C:G,5,FALSE),"")</f>
        <v/>
      </c>
      <c r="K838" s="63">
        <f>IF(C838="","",IF($L$11="Management Services","",IF(H838&gt;0,"Yes",IF(L838="Yes","",IF(M838="Yes","","")))))</f>
        <v/>
      </c>
      <c r="L838" s="577" t="n"/>
      <c r="M838" s="577" t="n"/>
      <c r="N838" s="578" t="n"/>
      <c r="O838" s="578" t="n"/>
      <c r="P838" s="63" t="n"/>
      <c r="Q838" s="344" t="n"/>
      <c r="S838" s="579">
        <f>'Exhibit A'!V833</f>
        <v/>
      </c>
      <c r="U838" s="579">
        <f>IF(C839="","",IF(F839=1,"ADP Essential Payroll",IF(N839="Yes","ADP HR Pro",IF(M839="Yes","ADP Complete Payroll and HR Plus",IF(L839="Yes","ADP Enhanced Payroll",IF(K839="Yes","ADP Essential Payroll","ADP Essential Payroll"))))))</f>
        <v/>
      </c>
    </row>
    <row r="839" ht="14.45" customHeight="1">
      <c r="B839" s="249">
        <f>B838+1</f>
        <v/>
      </c>
      <c r="C839" s="250">
        <f>IF('Multi Unit Grid'!C836="","",'Multi Unit Grid'!C836)</f>
        <v/>
      </c>
      <c r="D839" s="251" t="n"/>
      <c r="E839" s="252">
        <f>IFERROR(VLOOKUP(C839,'Multi Unit Grid'!C:D,2,FALSE),"")</f>
        <v/>
      </c>
      <c r="F839" s="253">
        <f>IFERROR(VLOOKUP(C839,'Multi Unit Grid'!C:E,3,FALSE),"")</f>
        <v/>
      </c>
      <c r="G839" s="352">
        <f>'Exhibit A'!Z1334*(1-'Product Selections'!$G$13)</f>
        <v/>
      </c>
      <c r="H839" s="317">
        <f>IFERROR(VLOOKUP(C839,'Multi Unit Grid'!C:F,4,FALSE),"")</f>
        <v/>
      </c>
      <c r="I839" s="255">
        <f>IFERROR(VLOOKUP(C839,'Multi Unit Grid'!C:G,5,FALSE),"")</f>
        <v/>
      </c>
      <c r="K839" s="256">
        <f>IF(C839="","",IF($L$11="Management Services","",IF(H839&gt;0,"Yes",IF(L839="Yes","",IF(M839="Yes","","")))))</f>
        <v/>
      </c>
      <c r="L839" s="580" t="n"/>
      <c r="M839" s="580" t="n"/>
      <c r="N839" s="581" t="n"/>
      <c r="O839" s="581" t="n"/>
      <c r="P839" s="256" t="n"/>
      <c r="Q839" s="345" t="n"/>
      <c r="S839" s="579">
        <f>'Exhibit A'!V834</f>
        <v/>
      </c>
      <c r="U839" s="576">
        <f>IF(C840="","",IF(F840=1,"ADP Essential Payroll",IF(N840="Yes","ADP HR Pro",IF(M840="Yes","ADP Complete Payroll and HR Plus",IF(L840="Yes","ADP Enhanced Payroll",IF(K840="Yes","ADP Essential Payroll","ADP Essential Payroll"))))))</f>
        <v/>
      </c>
    </row>
    <row r="840" ht="14.45" customHeight="1">
      <c r="B840" s="73">
        <f>B839+1</f>
        <v/>
      </c>
      <c r="C840" s="221">
        <f>IF('Multi Unit Grid'!C837="","",'Multi Unit Grid'!C837)</f>
        <v/>
      </c>
      <c r="D840" s="223" t="n"/>
      <c r="E840" s="222">
        <f>IFERROR(VLOOKUP(C840,'Multi Unit Grid'!C:D,2,FALSE),"")</f>
        <v/>
      </c>
      <c r="F840" s="75">
        <f>IFERROR(VLOOKUP(C840,'Multi Unit Grid'!C:E,3,FALSE),"")</f>
        <v/>
      </c>
      <c r="G840" s="353">
        <f>'Exhibit A'!Z1335*(1-'Product Selections'!$G$13)</f>
        <v/>
      </c>
      <c r="H840" s="237">
        <f>IFERROR(VLOOKUP(C840,'Multi Unit Grid'!C:F,4,FALSE),"")</f>
        <v/>
      </c>
      <c r="I840" s="74">
        <f>IFERROR(VLOOKUP(C840,'Multi Unit Grid'!C:G,5,FALSE),"")</f>
        <v/>
      </c>
      <c r="K840" s="63">
        <f>IF(C840="","",IF($L$11="Management Services","",IF(H840&gt;0,"Yes",IF(L840="Yes","",IF(M840="Yes","","")))))</f>
        <v/>
      </c>
      <c r="L840" s="577" t="n"/>
      <c r="M840" s="577" t="n"/>
      <c r="N840" s="578" t="n"/>
      <c r="O840" s="578" t="n"/>
      <c r="P840" s="63" t="n"/>
      <c r="Q840" s="344" t="n"/>
      <c r="S840" s="579">
        <f>'Exhibit A'!V835</f>
        <v/>
      </c>
      <c r="U840" s="579">
        <f>IF(C841="","",IF(F841=1,"ADP Essential Payroll",IF(N841="Yes","ADP HR Pro",IF(M841="Yes","ADP Complete Payroll and HR Plus",IF(L841="Yes","ADP Enhanced Payroll",IF(K841="Yes","ADP Essential Payroll","ADP Essential Payroll"))))))</f>
        <v/>
      </c>
    </row>
    <row r="841" ht="14.45" customHeight="1">
      <c r="B841" s="249">
        <f>B840+1</f>
        <v/>
      </c>
      <c r="C841" s="250">
        <f>IF('Multi Unit Grid'!C838="","",'Multi Unit Grid'!C838)</f>
        <v/>
      </c>
      <c r="D841" s="251" t="n"/>
      <c r="E841" s="252">
        <f>IFERROR(VLOOKUP(C841,'Multi Unit Grid'!C:D,2,FALSE),"")</f>
        <v/>
      </c>
      <c r="F841" s="253">
        <f>IFERROR(VLOOKUP(C841,'Multi Unit Grid'!C:E,3,FALSE),"")</f>
        <v/>
      </c>
      <c r="G841" s="352">
        <f>'Exhibit A'!Z1336*(1-'Product Selections'!$G$13)</f>
        <v/>
      </c>
      <c r="H841" s="317">
        <f>IFERROR(VLOOKUP(C841,'Multi Unit Grid'!C:F,4,FALSE),"")</f>
        <v/>
      </c>
      <c r="I841" s="255">
        <f>IFERROR(VLOOKUP(C841,'Multi Unit Grid'!C:G,5,FALSE),"")</f>
        <v/>
      </c>
      <c r="K841" s="256">
        <f>IF(C841="","",IF($L$11="Management Services","",IF(H841&gt;0,"Yes",IF(L841="Yes","",IF(M841="Yes","","")))))</f>
        <v/>
      </c>
      <c r="L841" s="580" t="n"/>
      <c r="M841" s="580" t="n"/>
      <c r="N841" s="581" t="n"/>
      <c r="O841" s="581" t="n"/>
      <c r="P841" s="256" t="n"/>
      <c r="Q841" s="345" t="n"/>
      <c r="S841" s="579">
        <f>'Exhibit A'!V836</f>
        <v/>
      </c>
      <c r="U841" s="576">
        <f>IF(C842="","",IF(F842=1,"ADP Essential Payroll",IF(N842="Yes","ADP HR Pro",IF(M842="Yes","ADP Complete Payroll and HR Plus",IF(L842="Yes","ADP Enhanced Payroll",IF(K842="Yes","ADP Essential Payroll","ADP Essential Payroll"))))))</f>
        <v/>
      </c>
    </row>
    <row r="842" ht="14.45" customHeight="1">
      <c r="B842" s="73">
        <f>B841+1</f>
        <v/>
      </c>
      <c r="C842" s="221">
        <f>IF('Multi Unit Grid'!C839="","",'Multi Unit Grid'!C839)</f>
        <v/>
      </c>
      <c r="D842" s="223" t="n"/>
      <c r="E842" s="222">
        <f>IFERROR(VLOOKUP(C842,'Multi Unit Grid'!C:D,2,FALSE),"")</f>
        <v/>
      </c>
      <c r="F842" s="75">
        <f>IFERROR(VLOOKUP(C842,'Multi Unit Grid'!C:E,3,FALSE),"")</f>
        <v/>
      </c>
      <c r="G842" s="353">
        <f>'Exhibit A'!Z1337*(1-'Product Selections'!$G$13)</f>
        <v/>
      </c>
      <c r="H842" s="237">
        <f>IFERROR(VLOOKUP(C842,'Multi Unit Grid'!C:F,4,FALSE),"")</f>
        <v/>
      </c>
      <c r="I842" s="74">
        <f>IFERROR(VLOOKUP(C842,'Multi Unit Grid'!C:G,5,FALSE),"")</f>
        <v/>
      </c>
      <c r="K842" s="63">
        <f>IF(C842="","",IF($L$11="Management Services","",IF(H842&gt;0,"Yes",IF(L842="Yes","",IF(M842="Yes","","")))))</f>
        <v/>
      </c>
      <c r="L842" s="577" t="n"/>
      <c r="M842" s="577" t="n"/>
      <c r="N842" s="578" t="n"/>
      <c r="O842" s="578" t="n"/>
      <c r="P842" s="63" t="n"/>
      <c r="Q842" s="344" t="n"/>
      <c r="S842" s="579">
        <f>'Exhibit A'!V837</f>
        <v/>
      </c>
      <c r="U842" s="579">
        <f>IF(C843="","",IF(F843=1,"ADP Essential Payroll",IF(N843="Yes","ADP HR Pro",IF(M843="Yes","ADP Complete Payroll and HR Plus",IF(L843="Yes","ADP Enhanced Payroll",IF(K843="Yes","ADP Essential Payroll","ADP Essential Payroll"))))))</f>
        <v/>
      </c>
    </row>
    <row r="843" ht="14.45" customHeight="1">
      <c r="B843" s="249">
        <f>B842+1</f>
        <v/>
      </c>
      <c r="C843" s="250">
        <f>IF('Multi Unit Grid'!C840="","",'Multi Unit Grid'!C840)</f>
        <v/>
      </c>
      <c r="D843" s="251" t="n"/>
      <c r="E843" s="252">
        <f>IFERROR(VLOOKUP(C843,'Multi Unit Grid'!C:D,2,FALSE),"")</f>
        <v/>
      </c>
      <c r="F843" s="253">
        <f>IFERROR(VLOOKUP(C843,'Multi Unit Grid'!C:E,3,FALSE),"")</f>
        <v/>
      </c>
      <c r="G843" s="352">
        <f>'Exhibit A'!Z1338*(1-'Product Selections'!$G$13)</f>
        <v/>
      </c>
      <c r="H843" s="317">
        <f>IFERROR(VLOOKUP(C843,'Multi Unit Grid'!C:F,4,FALSE),"")</f>
        <v/>
      </c>
      <c r="I843" s="255">
        <f>IFERROR(VLOOKUP(C843,'Multi Unit Grid'!C:G,5,FALSE),"")</f>
        <v/>
      </c>
      <c r="K843" s="256">
        <f>IF(C843="","",IF($L$11="Management Services","",IF(H843&gt;0,"Yes",IF(L843="Yes","",IF(M843="Yes","","")))))</f>
        <v/>
      </c>
      <c r="L843" s="580" t="n"/>
      <c r="M843" s="580" t="n"/>
      <c r="N843" s="581" t="n"/>
      <c r="O843" s="581" t="n"/>
      <c r="P843" s="256" t="n"/>
      <c r="Q843" s="345" t="n"/>
      <c r="S843" s="579">
        <f>'Exhibit A'!V838</f>
        <v/>
      </c>
      <c r="U843" s="576">
        <f>IF(C844="","",IF(F844=1,"ADP Essential Payroll",IF(N844="Yes","ADP HR Pro",IF(M844="Yes","ADP Complete Payroll and HR Plus",IF(L844="Yes","ADP Enhanced Payroll",IF(K844="Yes","ADP Essential Payroll","ADP Essential Payroll"))))))</f>
        <v/>
      </c>
    </row>
    <row r="844" ht="14.45" customHeight="1">
      <c r="B844" s="73">
        <f>B843+1</f>
        <v/>
      </c>
      <c r="C844" s="221">
        <f>IF('Multi Unit Grid'!C841="","",'Multi Unit Grid'!C841)</f>
        <v/>
      </c>
      <c r="D844" s="223" t="n"/>
      <c r="E844" s="222">
        <f>IFERROR(VLOOKUP(C844,'Multi Unit Grid'!C:D,2,FALSE),"")</f>
        <v/>
      </c>
      <c r="F844" s="75">
        <f>IFERROR(VLOOKUP(C844,'Multi Unit Grid'!C:E,3,FALSE),"")</f>
        <v/>
      </c>
      <c r="G844" s="353">
        <f>'Exhibit A'!Z1339*(1-'Product Selections'!$G$13)</f>
        <v/>
      </c>
      <c r="H844" s="237">
        <f>IFERROR(VLOOKUP(C844,'Multi Unit Grid'!C:F,4,FALSE),"")</f>
        <v/>
      </c>
      <c r="I844" s="74">
        <f>IFERROR(VLOOKUP(C844,'Multi Unit Grid'!C:G,5,FALSE),"")</f>
        <v/>
      </c>
      <c r="K844" s="63">
        <f>IF(C844="","",IF($L$11="Management Services","",IF(H844&gt;0,"Yes",IF(L844="Yes","",IF(M844="Yes","","")))))</f>
        <v/>
      </c>
      <c r="L844" s="577" t="n"/>
      <c r="M844" s="577" t="n"/>
      <c r="N844" s="578" t="n"/>
      <c r="O844" s="578" t="n"/>
      <c r="P844" s="63" t="n"/>
      <c r="Q844" s="344" t="n"/>
      <c r="S844" s="579">
        <f>'Exhibit A'!V839</f>
        <v/>
      </c>
      <c r="U844" s="579">
        <f>IF(C845="","",IF(F845=1,"ADP Essential Payroll",IF(N845="Yes","ADP HR Pro",IF(M845="Yes","ADP Complete Payroll and HR Plus",IF(L845="Yes","ADP Enhanced Payroll",IF(K845="Yes","ADP Essential Payroll","ADP Essential Payroll"))))))</f>
        <v/>
      </c>
    </row>
    <row r="845" ht="14.45" customHeight="1">
      <c r="B845" s="249">
        <f>B844+1</f>
        <v/>
      </c>
      <c r="C845" s="250">
        <f>IF('Multi Unit Grid'!C842="","",'Multi Unit Grid'!C842)</f>
        <v/>
      </c>
      <c r="D845" s="251" t="n"/>
      <c r="E845" s="252">
        <f>IFERROR(VLOOKUP(C845,'Multi Unit Grid'!C:D,2,FALSE),"")</f>
        <v/>
      </c>
      <c r="F845" s="253">
        <f>IFERROR(VLOOKUP(C845,'Multi Unit Grid'!C:E,3,FALSE),"")</f>
        <v/>
      </c>
      <c r="G845" s="352">
        <f>'Exhibit A'!Z1340*(1-'Product Selections'!$G$13)</f>
        <v/>
      </c>
      <c r="H845" s="317">
        <f>IFERROR(VLOOKUP(C845,'Multi Unit Grid'!C:F,4,FALSE),"")</f>
        <v/>
      </c>
      <c r="I845" s="255">
        <f>IFERROR(VLOOKUP(C845,'Multi Unit Grid'!C:G,5,FALSE),"")</f>
        <v/>
      </c>
      <c r="K845" s="256">
        <f>IF(C845="","",IF($L$11="Management Services","",IF(H845&gt;0,"Yes",IF(L845="Yes","",IF(M845="Yes","","")))))</f>
        <v/>
      </c>
      <c r="L845" s="580" t="n"/>
      <c r="M845" s="580" t="n"/>
      <c r="N845" s="581" t="n"/>
      <c r="O845" s="581" t="n"/>
      <c r="P845" s="256" t="n"/>
      <c r="Q845" s="345" t="n"/>
      <c r="S845" s="579">
        <f>'Exhibit A'!V840</f>
        <v/>
      </c>
      <c r="U845" s="576">
        <f>IF(C846="","",IF(F846=1,"ADP Essential Payroll",IF(N846="Yes","ADP HR Pro",IF(M846="Yes","ADP Complete Payroll and HR Plus",IF(L846="Yes","ADP Enhanced Payroll",IF(K846="Yes","ADP Essential Payroll","ADP Essential Payroll"))))))</f>
        <v/>
      </c>
    </row>
    <row r="846" ht="14.45" customHeight="1">
      <c r="B846" s="73">
        <f>B845+1</f>
        <v/>
      </c>
      <c r="C846" s="221">
        <f>IF('Multi Unit Grid'!C843="","",'Multi Unit Grid'!C843)</f>
        <v/>
      </c>
      <c r="D846" s="223" t="n"/>
      <c r="E846" s="222">
        <f>IFERROR(VLOOKUP(C846,'Multi Unit Grid'!C:D,2,FALSE),"")</f>
        <v/>
      </c>
      <c r="F846" s="75">
        <f>IFERROR(VLOOKUP(C846,'Multi Unit Grid'!C:E,3,FALSE),"")</f>
        <v/>
      </c>
      <c r="G846" s="353">
        <f>'Exhibit A'!Z1341*(1-'Product Selections'!$G$13)</f>
        <v/>
      </c>
      <c r="H846" s="237">
        <f>IFERROR(VLOOKUP(C846,'Multi Unit Grid'!C:F,4,FALSE),"")</f>
        <v/>
      </c>
      <c r="I846" s="74">
        <f>IFERROR(VLOOKUP(C846,'Multi Unit Grid'!C:G,5,FALSE),"")</f>
        <v/>
      </c>
      <c r="K846" s="63">
        <f>IF(C846="","",IF($L$11="Management Services","",IF(H846&gt;0,"Yes",IF(L846="Yes","",IF(M846="Yes","","")))))</f>
        <v/>
      </c>
      <c r="L846" s="577" t="n"/>
      <c r="M846" s="577" t="n"/>
      <c r="N846" s="578" t="n"/>
      <c r="O846" s="578" t="n"/>
      <c r="P846" s="63" t="n"/>
      <c r="Q846" s="344" t="n"/>
      <c r="S846" s="579">
        <f>'Exhibit A'!V841</f>
        <v/>
      </c>
      <c r="U846" s="579">
        <f>IF(C847="","",IF(F847=1,"ADP Essential Payroll",IF(N847="Yes","ADP HR Pro",IF(M847="Yes","ADP Complete Payroll and HR Plus",IF(L847="Yes","ADP Enhanced Payroll",IF(K847="Yes","ADP Essential Payroll","ADP Essential Payroll"))))))</f>
        <v/>
      </c>
    </row>
    <row r="847" ht="14.45" customHeight="1">
      <c r="B847" s="249">
        <f>B846+1</f>
        <v/>
      </c>
      <c r="C847" s="250">
        <f>IF('Multi Unit Grid'!C844="","",'Multi Unit Grid'!C844)</f>
        <v/>
      </c>
      <c r="D847" s="251" t="n"/>
      <c r="E847" s="252">
        <f>IFERROR(VLOOKUP(C847,'Multi Unit Grid'!C:D,2,FALSE),"")</f>
        <v/>
      </c>
      <c r="F847" s="253">
        <f>IFERROR(VLOOKUP(C847,'Multi Unit Grid'!C:E,3,FALSE),"")</f>
        <v/>
      </c>
      <c r="G847" s="352">
        <f>'Exhibit A'!Z1342*(1-'Product Selections'!$G$13)</f>
        <v/>
      </c>
      <c r="H847" s="317">
        <f>IFERROR(VLOOKUP(C847,'Multi Unit Grid'!C:F,4,FALSE),"")</f>
        <v/>
      </c>
      <c r="I847" s="255">
        <f>IFERROR(VLOOKUP(C847,'Multi Unit Grid'!C:G,5,FALSE),"")</f>
        <v/>
      </c>
      <c r="K847" s="256">
        <f>IF(C847="","",IF($L$11="Management Services","",IF(H847&gt;0,"Yes",IF(L847="Yes","",IF(M847="Yes","","")))))</f>
        <v/>
      </c>
      <c r="L847" s="580" t="n"/>
      <c r="M847" s="580" t="n"/>
      <c r="N847" s="581" t="n"/>
      <c r="O847" s="581" t="n"/>
      <c r="P847" s="256" t="n"/>
      <c r="Q847" s="345" t="n"/>
      <c r="S847" s="579">
        <f>'Exhibit A'!V842</f>
        <v/>
      </c>
      <c r="U847" s="576">
        <f>IF(C848="","",IF(F848=1,"ADP Essential Payroll",IF(N848="Yes","ADP HR Pro",IF(M848="Yes","ADP Complete Payroll and HR Plus",IF(L848="Yes","ADP Enhanced Payroll",IF(K848="Yes","ADP Essential Payroll","ADP Essential Payroll"))))))</f>
        <v/>
      </c>
    </row>
    <row r="848" ht="14.45" customHeight="1">
      <c r="B848" s="73">
        <f>B847+1</f>
        <v/>
      </c>
      <c r="C848" s="221">
        <f>IF('Multi Unit Grid'!C845="","",'Multi Unit Grid'!C845)</f>
        <v/>
      </c>
      <c r="D848" s="223" t="n"/>
      <c r="E848" s="222">
        <f>IFERROR(VLOOKUP(C848,'Multi Unit Grid'!C:D,2,FALSE),"")</f>
        <v/>
      </c>
      <c r="F848" s="75">
        <f>IFERROR(VLOOKUP(C848,'Multi Unit Grid'!C:E,3,FALSE),"")</f>
        <v/>
      </c>
      <c r="G848" s="353">
        <f>'Exhibit A'!Z1343*(1-'Product Selections'!$G$13)</f>
        <v/>
      </c>
      <c r="H848" s="237">
        <f>IFERROR(VLOOKUP(C848,'Multi Unit Grid'!C:F,4,FALSE),"")</f>
        <v/>
      </c>
      <c r="I848" s="74">
        <f>IFERROR(VLOOKUP(C848,'Multi Unit Grid'!C:G,5,FALSE),"")</f>
        <v/>
      </c>
      <c r="K848" s="63">
        <f>IF(C848="","",IF($L$11="Management Services","",IF(H848&gt;0,"Yes",IF(L848="Yes","",IF(M848="Yes","","")))))</f>
        <v/>
      </c>
      <c r="L848" s="577" t="n"/>
      <c r="M848" s="577" t="n"/>
      <c r="N848" s="578" t="n"/>
      <c r="O848" s="578" t="n"/>
      <c r="P848" s="63" t="n"/>
      <c r="Q848" s="344" t="n"/>
      <c r="S848" s="579">
        <f>'Exhibit A'!V843</f>
        <v/>
      </c>
      <c r="U848" s="579">
        <f>IF(C849="","",IF(F849=1,"ADP Essential Payroll",IF(N849="Yes","ADP HR Pro",IF(M849="Yes","ADP Complete Payroll and HR Plus",IF(L849="Yes","ADP Enhanced Payroll",IF(K849="Yes","ADP Essential Payroll","ADP Essential Payroll"))))))</f>
        <v/>
      </c>
    </row>
    <row r="849" ht="14.45" customHeight="1">
      <c r="B849" s="249">
        <f>B848+1</f>
        <v/>
      </c>
      <c r="C849" s="250">
        <f>IF('Multi Unit Grid'!C846="","",'Multi Unit Grid'!C846)</f>
        <v/>
      </c>
      <c r="D849" s="251" t="n"/>
      <c r="E849" s="252">
        <f>IFERROR(VLOOKUP(C849,'Multi Unit Grid'!C:D,2,FALSE),"")</f>
        <v/>
      </c>
      <c r="F849" s="253">
        <f>IFERROR(VLOOKUP(C849,'Multi Unit Grid'!C:E,3,FALSE),"")</f>
        <v/>
      </c>
      <c r="G849" s="352">
        <f>'Exhibit A'!Z1344*(1-'Product Selections'!$G$13)</f>
        <v/>
      </c>
      <c r="H849" s="317">
        <f>IFERROR(VLOOKUP(C849,'Multi Unit Grid'!C:F,4,FALSE),"")</f>
        <v/>
      </c>
      <c r="I849" s="255">
        <f>IFERROR(VLOOKUP(C849,'Multi Unit Grid'!C:G,5,FALSE),"")</f>
        <v/>
      </c>
      <c r="K849" s="256">
        <f>IF(C849="","",IF($L$11="Management Services","",IF(H849&gt;0,"Yes",IF(L849="Yes","",IF(M849="Yes","","")))))</f>
        <v/>
      </c>
      <c r="L849" s="580" t="n"/>
      <c r="M849" s="580" t="n"/>
      <c r="N849" s="581" t="n"/>
      <c r="O849" s="581" t="n"/>
      <c r="P849" s="256" t="n"/>
      <c r="Q849" s="345" t="n"/>
      <c r="S849" s="579">
        <f>'Exhibit A'!V844</f>
        <v/>
      </c>
      <c r="U849" s="576">
        <f>IF(C850="","",IF(F850=1,"ADP Essential Payroll",IF(N850="Yes","ADP HR Pro",IF(M850="Yes","ADP Complete Payroll and HR Plus",IF(L850="Yes","ADP Enhanced Payroll",IF(K850="Yes","ADP Essential Payroll","ADP Essential Payroll"))))))</f>
        <v/>
      </c>
    </row>
    <row r="850" ht="14.45" customHeight="1">
      <c r="B850" s="73">
        <f>B849+1</f>
        <v/>
      </c>
      <c r="C850" s="221">
        <f>IF('Multi Unit Grid'!C847="","",'Multi Unit Grid'!C847)</f>
        <v/>
      </c>
      <c r="D850" s="223" t="n"/>
      <c r="E850" s="222">
        <f>IFERROR(VLOOKUP(C850,'Multi Unit Grid'!C:D,2,FALSE),"")</f>
        <v/>
      </c>
      <c r="F850" s="75">
        <f>IFERROR(VLOOKUP(C850,'Multi Unit Grid'!C:E,3,FALSE),"")</f>
        <v/>
      </c>
      <c r="G850" s="353">
        <f>'Exhibit A'!Z1345*(1-'Product Selections'!$G$13)</f>
        <v/>
      </c>
      <c r="H850" s="237">
        <f>IFERROR(VLOOKUP(C850,'Multi Unit Grid'!C:F,4,FALSE),"")</f>
        <v/>
      </c>
      <c r="I850" s="74">
        <f>IFERROR(VLOOKUP(C850,'Multi Unit Grid'!C:G,5,FALSE),"")</f>
        <v/>
      </c>
      <c r="K850" s="63">
        <f>IF(C850="","",IF($L$11="Management Services","",IF(H850&gt;0,"Yes",IF(L850="Yes","",IF(M850="Yes","","")))))</f>
        <v/>
      </c>
      <c r="L850" s="577" t="n"/>
      <c r="M850" s="577" t="n"/>
      <c r="N850" s="578" t="n"/>
      <c r="O850" s="578" t="n"/>
      <c r="P850" s="63" t="n"/>
      <c r="Q850" s="344" t="n"/>
      <c r="S850" s="579">
        <f>'Exhibit A'!V845</f>
        <v/>
      </c>
      <c r="U850" s="579">
        <f>IF(C851="","",IF(F851=1,"ADP Essential Payroll",IF(N851="Yes","ADP HR Pro",IF(M851="Yes","ADP Complete Payroll and HR Plus",IF(L851="Yes","ADP Enhanced Payroll",IF(K851="Yes","ADP Essential Payroll","ADP Essential Payroll"))))))</f>
        <v/>
      </c>
    </row>
    <row r="851" ht="14.45" customHeight="1">
      <c r="B851" s="249">
        <f>B850+1</f>
        <v/>
      </c>
      <c r="C851" s="250">
        <f>IF('Multi Unit Grid'!C848="","",'Multi Unit Grid'!C848)</f>
        <v/>
      </c>
      <c r="D851" s="251" t="n"/>
      <c r="E851" s="252">
        <f>IFERROR(VLOOKUP(C851,'Multi Unit Grid'!C:D,2,FALSE),"")</f>
        <v/>
      </c>
      <c r="F851" s="253">
        <f>IFERROR(VLOOKUP(C851,'Multi Unit Grid'!C:E,3,FALSE),"")</f>
        <v/>
      </c>
      <c r="G851" s="352">
        <f>'Exhibit A'!Z1346*(1-'Product Selections'!$G$13)</f>
        <v/>
      </c>
      <c r="H851" s="317">
        <f>IFERROR(VLOOKUP(C851,'Multi Unit Grid'!C:F,4,FALSE),"")</f>
        <v/>
      </c>
      <c r="I851" s="255">
        <f>IFERROR(VLOOKUP(C851,'Multi Unit Grid'!C:G,5,FALSE),"")</f>
        <v/>
      </c>
      <c r="K851" s="256">
        <f>IF(C851="","",IF($L$11="Management Services","",IF(H851&gt;0,"Yes",IF(L851="Yes","",IF(M851="Yes","","")))))</f>
        <v/>
      </c>
      <c r="L851" s="580" t="n"/>
      <c r="M851" s="580" t="n"/>
      <c r="N851" s="581" t="n"/>
      <c r="O851" s="581" t="n"/>
      <c r="P851" s="256" t="n"/>
      <c r="Q851" s="345" t="n"/>
      <c r="S851" s="579">
        <f>'Exhibit A'!V846</f>
        <v/>
      </c>
      <c r="U851" s="576">
        <f>IF(C852="","",IF(F852=1,"ADP Essential Payroll",IF(N852="Yes","ADP HR Pro",IF(M852="Yes","ADP Complete Payroll and HR Plus",IF(L852="Yes","ADP Enhanced Payroll",IF(K852="Yes","ADP Essential Payroll","ADP Essential Payroll"))))))</f>
        <v/>
      </c>
    </row>
    <row r="852" ht="14.45" customHeight="1">
      <c r="B852" s="73">
        <f>B851+1</f>
        <v/>
      </c>
      <c r="C852" s="221">
        <f>IF('Multi Unit Grid'!C849="","",'Multi Unit Grid'!C849)</f>
        <v/>
      </c>
      <c r="D852" s="223" t="n"/>
      <c r="E852" s="222">
        <f>IFERROR(VLOOKUP(C852,'Multi Unit Grid'!C:D,2,FALSE),"")</f>
        <v/>
      </c>
      <c r="F852" s="75">
        <f>IFERROR(VLOOKUP(C852,'Multi Unit Grid'!C:E,3,FALSE),"")</f>
        <v/>
      </c>
      <c r="G852" s="353">
        <f>'Exhibit A'!Z1347*(1-'Product Selections'!$G$13)</f>
        <v/>
      </c>
      <c r="H852" s="237">
        <f>IFERROR(VLOOKUP(C852,'Multi Unit Grid'!C:F,4,FALSE),"")</f>
        <v/>
      </c>
      <c r="I852" s="74">
        <f>IFERROR(VLOOKUP(C852,'Multi Unit Grid'!C:G,5,FALSE),"")</f>
        <v/>
      </c>
      <c r="K852" s="63">
        <f>IF(C852="","",IF($L$11="Management Services","",IF(H852&gt;0,"Yes",IF(L852="Yes","",IF(M852="Yes","","")))))</f>
        <v/>
      </c>
      <c r="L852" s="577" t="n"/>
      <c r="M852" s="577" t="n"/>
      <c r="N852" s="578" t="n"/>
      <c r="O852" s="578" t="n"/>
      <c r="P852" s="63" t="n"/>
      <c r="Q852" s="344" t="n"/>
      <c r="S852" s="579">
        <f>'Exhibit A'!V847</f>
        <v/>
      </c>
      <c r="U852" s="579">
        <f>IF(C853="","",IF(F853=1,"ADP Essential Payroll",IF(N853="Yes","ADP HR Pro",IF(M853="Yes","ADP Complete Payroll and HR Plus",IF(L853="Yes","ADP Enhanced Payroll",IF(K853="Yes","ADP Essential Payroll","ADP Essential Payroll"))))))</f>
        <v/>
      </c>
    </row>
    <row r="853" ht="14.45" customHeight="1">
      <c r="B853" s="249">
        <f>B852+1</f>
        <v/>
      </c>
      <c r="C853" s="250">
        <f>IF('Multi Unit Grid'!C850="","",'Multi Unit Grid'!C850)</f>
        <v/>
      </c>
      <c r="D853" s="251" t="n"/>
      <c r="E853" s="252">
        <f>IFERROR(VLOOKUP(C853,'Multi Unit Grid'!C:D,2,FALSE),"")</f>
        <v/>
      </c>
      <c r="F853" s="253">
        <f>IFERROR(VLOOKUP(C853,'Multi Unit Grid'!C:E,3,FALSE),"")</f>
        <v/>
      </c>
      <c r="G853" s="352">
        <f>'Exhibit A'!Z1348*(1-'Product Selections'!$G$13)</f>
        <v/>
      </c>
      <c r="H853" s="317">
        <f>IFERROR(VLOOKUP(C853,'Multi Unit Grid'!C:F,4,FALSE),"")</f>
        <v/>
      </c>
      <c r="I853" s="255">
        <f>IFERROR(VLOOKUP(C853,'Multi Unit Grid'!C:G,5,FALSE),"")</f>
        <v/>
      </c>
      <c r="K853" s="256">
        <f>IF(C853="","",IF($L$11="Management Services","",IF(H853&gt;0,"Yes",IF(L853="Yes","",IF(M853="Yes","","")))))</f>
        <v/>
      </c>
      <c r="L853" s="580" t="n"/>
      <c r="M853" s="580" t="n"/>
      <c r="N853" s="581" t="n"/>
      <c r="O853" s="581" t="n"/>
      <c r="P853" s="256" t="n"/>
      <c r="Q853" s="345" t="n"/>
      <c r="S853" s="579">
        <f>'Exhibit A'!V848</f>
        <v/>
      </c>
      <c r="U853" s="576">
        <f>IF(C854="","",IF(F854=1,"ADP Essential Payroll",IF(N854="Yes","ADP HR Pro",IF(M854="Yes","ADP Complete Payroll and HR Plus",IF(L854="Yes","ADP Enhanced Payroll",IF(K854="Yes","ADP Essential Payroll","ADP Essential Payroll"))))))</f>
        <v/>
      </c>
    </row>
    <row r="854" ht="14.45" customHeight="1">
      <c r="B854" s="73">
        <f>B853+1</f>
        <v/>
      </c>
      <c r="C854" s="221">
        <f>IF('Multi Unit Grid'!C851="","",'Multi Unit Grid'!C851)</f>
        <v/>
      </c>
      <c r="D854" s="223" t="n"/>
      <c r="E854" s="222">
        <f>IFERROR(VLOOKUP(C854,'Multi Unit Grid'!C:D,2,FALSE),"")</f>
        <v/>
      </c>
      <c r="F854" s="75">
        <f>IFERROR(VLOOKUP(C854,'Multi Unit Grid'!C:E,3,FALSE),"")</f>
        <v/>
      </c>
      <c r="G854" s="353">
        <f>'Exhibit A'!Z1349*(1-'Product Selections'!$G$13)</f>
        <v/>
      </c>
      <c r="H854" s="237">
        <f>IFERROR(VLOOKUP(C854,'Multi Unit Grid'!C:F,4,FALSE),"")</f>
        <v/>
      </c>
      <c r="I854" s="74">
        <f>IFERROR(VLOOKUP(C854,'Multi Unit Grid'!C:G,5,FALSE),"")</f>
        <v/>
      </c>
      <c r="K854" s="63">
        <f>IF(C854="","",IF($L$11="Management Services","",IF(H854&gt;0,"Yes",IF(L854="Yes","",IF(M854="Yes","","")))))</f>
        <v/>
      </c>
      <c r="L854" s="577" t="n"/>
      <c r="M854" s="577" t="n"/>
      <c r="N854" s="578" t="n"/>
      <c r="O854" s="578" t="n"/>
      <c r="P854" s="63" t="n"/>
      <c r="Q854" s="344" t="n"/>
      <c r="S854" s="579">
        <f>'Exhibit A'!V849</f>
        <v/>
      </c>
      <c r="U854" s="579">
        <f>IF(C855="","",IF(F855=1,"ADP Essential Payroll",IF(N855="Yes","ADP HR Pro",IF(M855="Yes","ADP Complete Payroll and HR Plus",IF(L855="Yes","ADP Enhanced Payroll",IF(K855="Yes","ADP Essential Payroll","ADP Essential Payroll"))))))</f>
        <v/>
      </c>
    </row>
    <row r="855" ht="14.45" customHeight="1">
      <c r="B855" s="249">
        <f>B854+1</f>
        <v/>
      </c>
      <c r="C855" s="250">
        <f>IF('Multi Unit Grid'!C852="","",'Multi Unit Grid'!C852)</f>
        <v/>
      </c>
      <c r="D855" s="251" t="n"/>
      <c r="E855" s="252">
        <f>IFERROR(VLOOKUP(C855,'Multi Unit Grid'!C:D,2,FALSE),"")</f>
        <v/>
      </c>
      <c r="F855" s="253">
        <f>IFERROR(VLOOKUP(C855,'Multi Unit Grid'!C:E,3,FALSE),"")</f>
        <v/>
      </c>
      <c r="G855" s="352">
        <f>'Exhibit A'!Z1350*(1-'Product Selections'!$G$13)</f>
        <v/>
      </c>
      <c r="H855" s="317">
        <f>IFERROR(VLOOKUP(C855,'Multi Unit Grid'!C:F,4,FALSE),"")</f>
        <v/>
      </c>
      <c r="I855" s="255">
        <f>IFERROR(VLOOKUP(C855,'Multi Unit Grid'!C:G,5,FALSE),"")</f>
        <v/>
      </c>
      <c r="K855" s="256">
        <f>IF(C855="","",IF($L$11="Management Services","",IF(H855&gt;0,"Yes",IF(L855="Yes","",IF(M855="Yes","","")))))</f>
        <v/>
      </c>
      <c r="L855" s="580" t="n"/>
      <c r="M855" s="580" t="n"/>
      <c r="N855" s="581" t="n"/>
      <c r="O855" s="581" t="n"/>
      <c r="P855" s="256" t="n"/>
      <c r="Q855" s="345" t="n"/>
      <c r="S855" s="579">
        <f>'Exhibit A'!V850</f>
        <v/>
      </c>
      <c r="U855" s="576">
        <f>IF(C856="","",IF(F856=1,"ADP Essential Payroll",IF(N856="Yes","ADP HR Pro",IF(M856="Yes","ADP Complete Payroll and HR Plus",IF(L856="Yes","ADP Enhanced Payroll",IF(K856="Yes","ADP Essential Payroll","ADP Essential Payroll"))))))</f>
        <v/>
      </c>
    </row>
    <row r="856" ht="14.45" customHeight="1">
      <c r="B856" s="73">
        <f>B855+1</f>
        <v/>
      </c>
      <c r="C856" s="221">
        <f>IF('Multi Unit Grid'!C853="","",'Multi Unit Grid'!C853)</f>
        <v/>
      </c>
      <c r="D856" s="223" t="n"/>
      <c r="E856" s="222">
        <f>IFERROR(VLOOKUP(C856,'Multi Unit Grid'!C:D,2,FALSE),"")</f>
        <v/>
      </c>
      <c r="F856" s="75">
        <f>IFERROR(VLOOKUP(C856,'Multi Unit Grid'!C:E,3,FALSE),"")</f>
        <v/>
      </c>
      <c r="G856" s="353">
        <f>'Exhibit A'!Z1351*(1-'Product Selections'!$G$13)</f>
        <v/>
      </c>
      <c r="H856" s="237">
        <f>IFERROR(VLOOKUP(C856,'Multi Unit Grid'!C:F,4,FALSE),"")</f>
        <v/>
      </c>
      <c r="I856" s="74">
        <f>IFERROR(VLOOKUP(C856,'Multi Unit Grid'!C:G,5,FALSE),"")</f>
        <v/>
      </c>
      <c r="K856" s="63">
        <f>IF(C856="","",IF($L$11="Management Services","",IF(H856&gt;0,"Yes",IF(L856="Yes","",IF(M856="Yes","","")))))</f>
        <v/>
      </c>
      <c r="L856" s="577" t="n"/>
      <c r="M856" s="577" t="n"/>
      <c r="N856" s="578" t="n"/>
      <c r="O856" s="578" t="n"/>
      <c r="P856" s="63" t="n"/>
      <c r="Q856" s="344" t="n"/>
      <c r="S856" s="579">
        <f>'Exhibit A'!V851</f>
        <v/>
      </c>
      <c r="U856" s="579">
        <f>IF(C857="","",IF(F857=1,"ADP Essential Payroll",IF(N857="Yes","ADP HR Pro",IF(M857="Yes","ADP Complete Payroll and HR Plus",IF(L857="Yes","ADP Enhanced Payroll",IF(K857="Yes","ADP Essential Payroll","ADP Essential Payroll"))))))</f>
        <v/>
      </c>
    </row>
    <row r="857" ht="14.45" customHeight="1">
      <c r="B857" s="249">
        <f>B856+1</f>
        <v/>
      </c>
      <c r="C857" s="250">
        <f>IF('Multi Unit Grid'!C854="","",'Multi Unit Grid'!C854)</f>
        <v/>
      </c>
      <c r="D857" s="251" t="n"/>
      <c r="E857" s="252">
        <f>IFERROR(VLOOKUP(C857,'Multi Unit Grid'!C:D,2,FALSE),"")</f>
        <v/>
      </c>
      <c r="F857" s="253">
        <f>IFERROR(VLOOKUP(C857,'Multi Unit Grid'!C:E,3,FALSE),"")</f>
        <v/>
      </c>
      <c r="G857" s="352">
        <f>'Exhibit A'!Z1352*(1-'Product Selections'!$G$13)</f>
        <v/>
      </c>
      <c r="H857" s="317">
        <f>IFERROR(VLOOKUP(C857,'Multi Unit Grid'!C:F,4,FALSE),"")</f>
        <v/>
      </c>
      <c r="I857" s="255">
        <f>IFERROR(VLOOKUP(C857,'Multi Unit Grid'!C:G,5,FALSE),"")</f>
        <v/>
      </c>
      <c r="K857" s="256">
        <f>IF(C857="","",IF($L$11="Management Services","",IF(H857&gt;0,"Yes",IF(L857="Yes","",IF(M857="Yes","","")))))</f>
        <v/>
      </c>
      <c r="L857" s="580" t="n"/>
      <c r="M857" s="580" t="n"/>
      <c r="N857" s="581" t="n"/>
      <c r="O857" s="581" t="n"/>
      <c r="P857" s="256" t="n"/>
      <c r="Q857" s="345" t="n"/>
      <c r="S857" s="579">
        <f>'Exhibit A'!V852</f>
        <v/>
      </c>
      <c r="U857" s="576">
        <f>IF(C858="","",IF(F858=1,"ADP Essential Payroll",IF(N858="Yes","ADP HR Pro",IF(M858="Yes","ADP Complete Payroll and HR Plus",IF(L858="Yes","ADP Enhanced Payroll",IF(K858="Yes","ADP Essential Payroll","ADP Essential Payroll"))))))</f>
        <v/>
      </c>
    </row>
    <row r="858" ht="14.45" customHeight="1">
      <c r="B858" s="73">
        <f>B857+1</f>
        <v/>
      </c>
      <c r="C858" s="221">
        <f>IF('Multi Unit Grid'!C855="","",'Multi Unit Grid'!C855)</f>
        <v/>
      </c>
      <c r="D858" s="223" t="n"/>
      <c r="E858" s="222">
        <f>IFERROR(VLOOKUP(C858,'Multi Unit Grid'!C:D,2,FALSE),"")</f>
        <v/>
      </c>
      <c r="F858" s="75">
        <f>IFERROR(VLOOKUP(C858,'Multi Unit Grid'!C:E,3,FALSE),"")</f>
        <v/>
      </c>
      <c r="G858" s="353">
        <f>'Exhibit A'!Z1353*(1-'Product Selections'!$G$13)</f>
        <v/>
      </c>
      <c r="H858" s="237">
        <f>IFERROR(VLOOKUP(C858,'Multi Unit Grid'!C:F,4,FALSE),"")</f>
        <v/>
      </c>
      <c r="I858" s="74">
        <f>IFERROR(VLOOKUP(C858,'Multi Unit Grid'!C:G,5,FALSE),"")</f>
        <v/>
      </c>
      <c r="K858" s="63">
        <f>IF(C858="","",IF($L$11="Management Services","",IF(H858&gt;0,"Yes",IF(L858="Yes","",IF(M858="Yes","","")))))</f>
        <v/>
      </c>
      <c r="L858" s="577" t="n"/>
      <c r="M858" s="577" t="n"/>
      <c r="N858" s="578" t="n"/>
      <c r="O858" s="578" t="n"/>
      <c r="P858" s="63" t="n"/>
      <c r="Q858" s="344" t="n"/>
      <c r="S858" s="579">
        <f>'Exhibit A'!V853</f>
        <v/>
      </c>
      <c r="U858" s="579">
        <f>IF(C859="","",IF(F859=1,"ADP Essential Payroll",IF(N859="Yes","ADP HR Pro",IF(M859="Yes","ADP Complete Payroll and HR Plus",IF(L859="Yes","ADP Enhanced Payroll",IF(K859="Yes","ADP Essential Payroll","ADP Essential Payroll"))))))</f>
        <v/>
      </c>
    </row>
    <row r="859" ht="14.45" customHeight="1">
      <c r="B859" s="249">
        <f>B858+1</f>
        <v/>
      </c>
      <c r="C859" s="250">
        <f>IF('Multi Unit Grid'!C856="","",'Multi Unit Grid'!C856)</f>
        <v/>
      </c>
      <c r="D859" s="251" t="n"/>
      <c r="E859" s="252">
        <f>IFERROR(VLOOKUP(C859,'Multi Unit Grid'!C:D,2,FALSE),"")</f>
        <v/>
      </c>
      <c r="F859" s="253">
        <f>IFERROR(VLOOKUP(C859,'Multi Unit Grid'!C:E,3,FALSE),"")</f>
        <v/>
      </c>
      <c r="G859" s="352">
        <f>'Exhibit A'!Z1354*(1-'Product Selections'!$G$13)</f>
        <v/>
      </c>
      <c r="H859" s="317">
        <f>IFERROR(VLOOKUP(C859,'Multi Unit Grid'!C:F,4,FALSE),"")</f>
        <v/>
      </c>
      <c r="I859" s="255">
        <f>IFERROR(VLOOKUP(C859,'Multi Unit Grid'!C:G,5,FALSE),"")</f>
        <v/>
      </c>
      <c r="K859" s="256">
        <f>IF(C859="","",IF($L$11="Management Services","",IF(H859&gt;0,"Yes",IF(L859="Yes","",IF(M859="Yes","","")))))</f>
        <v/>
      </c>
      <c r="L859" s="580" t="n"/>
      <c r="M859" s="580" t="n"/>
      <c r="N859" s="581" t="n"/>
      <c r="O859" s="581" t="n"/>
      <c r="P859" s="256" t="n"/>
      <c r="Q859" s="345" t="n"/>
      <c r="S859" s="579">
        <f>'Exhibit A'!V854</f>
        <v/>
      </c>
      <c r="U859" s="576">
        <f>IF(C860="","",IF(F860=1,"ADP Essential Payroll",IF(N860="Yes","ADP HR Pro",IF(M860="Yes","ADP Complete Payroll and HR Plus",IF(L860="Yes","ADP Enhanced Payroll",IF(K860="Yes","ADP Essential Payroll","ADP Essential Payroll"))))))</f>
        <v/>
      </c>
    </row>
    <row r="860" ht="14.45" customHeight="1">
      <c r="B860" s="73">
        <f>B859+1</f>
        <v/>
      </c>
      <c r="C860" s="221">
        <f>IF('Multi Unit Grid'!C857="","",'Multi Unit Grid'!C857)</f>
        <v/>
      </c>
      <c r="D860" s="223" t="n"/>
      <c r="E860" s="222">
        <f>IFERROR(VLOOKUP(C860,'Multi Unit Grid'!C:D,2,FALSE),"")</f>
        <v/>
      </c>
      <c r="F860" s="75">
        <f>IFERROR(VLOOKUP(C860,'Multi Unit Grid'!C:E,3,FALSE),"")</f>
        <v/>
      </c>
      <c r="G860" s="353">
        <f>'Exhibit A'!Z1355*(1-'Product Selections'!$G$13)</f>
        <v/>
      </c>
      <c r="H860" s="237">
        <f>IFERROR(VLOOKUP(C860,'Multi Unit Grid'!C:F,4,FALSE),"")</f>
        <v/>
      </c>
      <c r="I860" s="74">
        <f>IFERROR(VLOOKUP(C860,'Multi Unit Grid'!C:G,5,FALSE),"")</f>
        <v/>
      </c>
      <c r="K860" s="63">
        <f>IF(C860="","",IF($L$11="Management Services","",IF(H860&gt;0,"Yes",IF(L860="Yes","",IF(M860="Yes","","")))))</f>
        <v/>
      </c>
      <c r="L860" s="577" t="n"/>
      <c r="M860" s="577" t="n"/>
      <c r="N860" s="578" t="n"/>
      <c r="O860" s="578" t="n"/>
      <c r="P860" s="63" t="n"/>
      <c r="Q860" s="344" t="n"/>
      <c r="S860" s="579">
        <f>'Exhibit A'!V855</f>
        <v/>
      </c>
      <c r="U860" s="579">
        <f>IF(C861="","",IF(F861=1,"ADP Essential Payroll",IF(N861="Yes","ADP HR Pro",IF(M861="Yes","ADP Complete Payroll and HR Plus",IF(L861="Yes","ADP Enhanced Payroll",IF(K861="Yes","ADP Essential Payroll","ADP Essential Payroll"))))))</f>
        <v/>
      </c>
    </row>
    <row r="861" ht="14.45" customHeight="1">
      <c r="B861" s="249">
        <f>B860+1</f>
        <v/>
      </c>
      <c r="C861" s="250">
        <f>IF('Multi Unit Grid'!C858="","",'Multi Unit Grid'!C858)</f>
        <v/>
      </c>
      <c r="D861" s="251" t="n"/>
      <c r="E861" s="252">
        <f>IFERROR(VLOOKUP(C861,'Multi Unit Grid'!C:D,2,FALSE),"")</f>
        <v/>
      </c>
      <c r="F861" s="253">
        <f>IFERROR(VLOOKUP(C861,'Multi Unit Grid'!C:E,3,FALSE),"")</f>
        <v/>
      </c>
      <c r="G861" s="352">
        <f>'Exhibit A'!Z1356*(1-'Product Selections'!$G$13)</f>
        <v/>
      </c>
      <c r="H861" s="317">
        <f>IFERROR(VLOOKUP(C861,'Multi Unit Grid'!C:F,4,FALSE),"")</f>
        <v/>
      </c>
      <c r="I861" s="255">
        <f>IFERROR(VLOOKUP(C861,'Multi Unit Grid'!C:G,5,FALSE),"")</f>
        <v/>
      </c>
      <c r="K861" s="256">
        <f>IF(C861="","",IF($L$11="Management Services","",IF(H861&gt;0,"Yes",IF(L861="Yes","",IF(M861="Yes","","")))))</f>
        <v/>
      </c>
      <c r="L861" s="580" t="n"/>
      <c r="M861" s="580" t="n"/>
      <c r="N861" s="581" t="n"/>
      <c r="O861" s="581" t="n"/>
      <c r="P861" s="256" t="n"/>
      <c r="Q861" s="345" t="n"/>
      <c r="S861" s="579">
        <f>'Exhibit A'!V856</f>
        <v/>
      </c>
      <c r="U861" s="576">
        <f>IF(C862="","",IF(F862=1,"ADP Essential Payroll",IF(N862="Yes","ADP HR Pro",IF(M862="Yes","ADP Complete Payroll and HR Plus",IF(L862="Yes","ADP Enhanced Payroll",IF(K862="Yes","ADP Essential Payroll","ADP Essential Payroll"))))))</f>
        <v/>
      </c>
    </row>
    <row r="862" ht="14.45" customHeight="1">
      <c r="B862" s="73">
        <f>B861+1</f>
        <v/>
      </c>
      <c r="C862" s="221">
        <f>IF('Multi Unit Grid'!C859="","",'Multi Unit Grid'!C859)</f>
        <v/>
      </c>
      <c r="D862" s="223" t="n"/>
      <c r="E862" s="222">
        <f>IFERROR(VLOOKUP(C862,'Multi Unit Grid'!C:D,2,FALSE),"")</f>
        <v/>
      </c>
      <c r="F862" s="75">
        <f>IFERROR(VLOOKUP(C862,'Multi Unit Grid'!C:E,3,FALSE),"")</f>
        <v/>
      </c>
      <c r="G862" s="353">
        <f>'Exhibit A'!Z1357*(1-'Product Selections'!$G$13)</f>
        <v/>
      </c>
      <c r="H862" s="237">
        <f>IFERROR(VLOOKUP(C862,'Multi Unit Grid'!C:F,4,FALSE),"")</f>
        <v/>
      </c>
      <c r="I862" s="74">
        <f>IFERROR(VLOOKUP(C862,'Multi Unit Grid'!C:G,5,FALSE),"")</f>
        <v/>
      </c>
      <c r="K862" s="63">
        <f>IF(C862="","",IF($L$11="Management Services","",IF(H862&gt;0,"Yes",IF(L862="Yes","",IF(M862="Yes","","")))))</f>
        <v/>
      </c>
      <c r="L862" s="577" t="n"/>
      <c r="M862" s="577" t="n"/>
      <c r="N862" s="578" t="n"/>
      <c r="O862" s="578" t="n"/>
      <c r="P862" s="63" t="n"/>
      <c r="Q862" s="344" t="n"/>
      <c r="S862" s="579">
        <f>'Exhibit A'!V857</f>
        <v/>
      </c>
      <c r="U862" s="579">
        <f>IF(C863="","",IF(F863=1,"ADP Essential Payroll",IF(N863="Yes","ADP HR Pro",IF(M863="Yes","ADP Complete Payroll and HR Plus",IF(L863="Yes","ADP Enhanced Payroll",IF(K863="Yes","ADP Essential Payroll","ADP Essential Payroll"))))))</f>
        <v/>
      </c>
    </row>
    <row r="863" ht="14.45" customHeight="1">
      <c r="B863" s="249">
        <f>B862+1</f>
        <v/>
      </c>
      <c r="C863" s="250">
        <f>IF('Multi Unit Grid'!C860="","",'Multi Unit Grid'!C860)</f>
        <v/>
      </c>
      <c r="D863" s="251" t="n"/>
      <c r="E863" s="252">
        <f>IFERROR(VLOOKUP(C863,'Multi Unit Grid'!C:D,2,FALSE),"")</f>
        <v/>
      </c>
      <c r="F863" s="253">
        <f>IFERROR(VLOOKUP(C863,'Multi Unit Grid'!C:E,3,FALSE),"")</f>
        <v/>
      </c>
      <c r="G863" s="352">
        <f>'Exhibit A'!Z1358*(1-'Product Selections'!$G$13)</f>
        <v/>
      </c>
      <c r="H863" s="317">
        <f>IFERROR(VLOOKUP(C863,'Multi Unit Grid'!C:F,4,FALSE),"")</f>
        <v/>
      </c>
      <c r="I863" s="255">
        <f>IFERROR(VLOOKUP(C863,'Multi Unit Grid'!C:G,5,FALSE),"")</f>
        <v/>
      </c>
      <c r="K863" s="256">
        <f>IF(C863="","",IF($L$11="Management Services","",IF(H863&gt;0,"Yes",IF(L863="Yes","",IF(M863="Yes","","")))))</f>
        <v/>
      </c>
      <c r="L863" s="580" t="n"/>
      <c r="M863" s="580" t="n"/>
      <c r="N863" s="581" t="n"/>
      <c r="O863" s="581" t="n"/>
      <c r="P863" s="256" t="n"/>
      <c r="Q863" s="345" t="n"/>
      <c r="S863" s="579">
        <f>'Exhibit A'!V858</f>
        <v/>
      </c>
      <c r="U863" s="576">
        <f>IF(C864="","",IF(F864=1,"ADP Essential Payroll",IF(N864="Yes","ADP HR Pro",IF(M864="Yes","ADP Complete Payroll and HR Plus",IF(L864="Yes","ADP Enhanced Payroll",IF(K864="Yes","ADP Essential Payroll","ADP Essential Payroll"))))))</f>
        <v/>
      </c>
    </row>
    <row r="864" ht="14.45" customHeight="1">
      <c r="B864" s="73">
        <f>B863+1</f>
        <v/>
      </c>
      <c r="C864" s="221">
        <f>IF('Multi Unit Grid'!C861="","",'Multi Unit Grid'!C861)</f>
        <v/>
      </c>
      <c r="D864" s="223" t="n"/>
      <c r="E864" s="222">
        <f>IFERROR(VLOOKUP(C864,'Multi Unit Grid'!C:D,2,FALSE),"")</f>
        <v/>
      </c>
      <c r="F864" s="75">
        <f>IFERROR(VLOOKUP(C864,'Multi Unit Grid'!C:E,3,FALSE),"")</f>
        <v/>
      </c>
      <c r="G864" s="353">
        <f>'Exhibit A'!Z1359*(1-'Product Selections'!$G$13)</f>
        <v/>
      </c>
      <c r="H864" s="237">
        <f>IFERROR(VLOOKUP(C864,'Multi Unit Grid'!C:F,4,FALSE),"")</f>
        <v/>
      </c>
      <c r="I864" s="74">
        <f>IFERROR(VLOOKUP(C864,'Multi Unit Grid'!C:G,5,FALSE),"")</f>
        <v/>
      </c>
      <c r="K864" s="63">
        <f>IF(C864="","",IF($L$11="Management Services","",IF(H864&gt;0,"Yes",IF(L864="Yes","",IF(M864="Yes","","")))))</f>
        <v/>
      </c>
      <c r="L864" s="577" t="n"/>
      <c r="M864" s="577" t="n"/>
      <c r="N864" s="578" t="n"/>
      <c r="O864" s="578" t="n"/>
      <c r="P864" s="63" t="n"/>
      <c r="Q864" s="344" t="n"/>
      <c r="S864" s="579">
        <f>'Exhibit A'!V859</f>
        <v/>
      </c>
      <c r="U864" s="579">
        <f>IF(C865="","",IF(F865=1,"ADP Essential Payroll",IF(N865="Yes","ADP HR Pro",IF(M865="Yes","ADP Complete Payroll and HR Plus",IF(L865="Yes","ADP Enhanced Payroll",IF(K865="Yes","ADP Essential Payroll","ADP Essential Payroll"))))))</f>
        <v/>
      </c>
    </row>
    <row r="865" ht="14.45" customHeight="1">
      <c r="B865" s="249">
        <f>B864+1</f>
        <v/>
      </c>
      <c r="C865" s="250">
        <f>IF('Multi Unit Grid'!C862="","",'Multi Unit Grid'!C862)</f>
        <v/>
      </c>
      <c r="D865" s="251" t="n"/>
      <c r="E865" s="252">
        <f>IFERROR(VLOOKUP(C865,'Multi Unit Grid'!C:D,2,FALSE),"")</f>
        <v/>
      </c>
      <c r="F865" s="253">
        <f>IFERROR(VLOOKUP(C865,'Multi Unit Grid'!C:E,3,FALSE),"")</f>
        <v/>
      </c>
      <c r="G865" s="352">
        <f>'Exhibit A'!Z1360*(1-'Product Selections'!$G$13)</f>
        <v/>
      </c>
      <c r="H865" s="317">
        <f>IFERROR(VLOOKUP(C865,'Multi Unit Grid'!C:F,4,FALSE),"")</f>
        <v/>
      </c>
      <c r="I865" s="255">
        <f>IFERROR(VLOOKUP(C865,'Multi Unit Grid'!C:G,5,FALSE),"")</f>
        <v/>
      </c>
      <c r="K865" s="256">
        <f>IF(C865="","",IF($L$11="Management Services","",IF(H865&gt;0,"Yes",IF(L865="Yes","",IF(M865="Yes","","")))))</f>
        <v/>
      </c>
      <c r="L865" s="580" t="n"/>
      <c r="M865" s="580" t="n"/>
      <c r="N865" s="581" t="n"/>
      <c r="O865" s="581" t="n"/>
      <c r="P865" s="256" t="n"/>
      <c r="Q865" s="345" t="n"/>
      <c r="S865" s="579">
        <f>'Exhibit A'!V860</f>
        <v/>
      </c>
      <c r="U865" s="576">
        <f>IF(C866="","",IF(F866=1,"ADP Essential Payroll",IF(N866="Yes","ADP HR Pro",IF(M866="Yes","ADP Complete Payroll and HR Plus",IF(L866="Yes","ADP Enhanced Payroll",IF(K866="Yes","ADP Essential Payroll","ADP Essential Payroll"))))))</f>
        <v/>
      </c>
    </row>
    <row r="866" ht="14.45" customHeight="1">
      <c r="B866" s="73">
        <f>B865+1</f>
        <v/>
      </c>
      <c r="C866" s="221">
        <f>IF('Multi Unit Grid'!C863="","",'Multi Unit Grid'!C863)</f>
        <v/>
      </c>
      <c r="D866" s="223" t="n"/>
      <c r="E866" s="222">
        <f>IFERROR(VLOOKUP(C866,'Multi Unit Grid'!C:D,2,FALSE),"")</f>
        <v/>
      </c>
      <c r="F866" s="75">
        <f>IFERROR(VLOOKUP(C866,'Multi Unit Grid'!C:E,3,FALSE),"")</f>
        <v/>
      </c>
      <c r="G866" s="353">
        <f>'Exhibit A'!Z1361*(1-'Product Selections'!$G$13)</f>
        <v/>
      </c>
      <c r="H866" s="237">
        <f>IFERROR(VLOOKUP(C866,'Multi Unit Grid'!C:F,4,FALSE),"")</f>
        <v/>
      </c>
      <c r="I866" s="74">
        <f>IFERROR(VLOOKUP(C866,'Multi Unit Grid'!C:G,5,FALSE),"")</f>
        <v/>
      </c>
      <c r="K866" s="63">
        <f>IF(C866="","",IF($L$11="Management Services","",IF(H866&gt;0,"Yes",IF(L866="Yes","",IF(M866="Yes","","")))))</f>
        <v/>
      </c>
      <c r="L866" s="577" t="n"/>
      <c r="M866" s="577" t="n"/>
      <c r="N866" s="578" t="n"/>
      <c r="O866" s="578" t="n"/>
      <c r="P866" s="63" t="n"/>
      <c r="Q866" s="344" t="n"/>
      <c r="S866" s="579">
        <f>'Exhibit A'!V861</f>
        <v/>
      </c>
      <c r="U866" s="579">
        <f>IF(C867="","",IF(F867=1,"ADP Essential Payroll",IF(N867="Yes","ADP HR Pro",IF(M867="Yes","ADP Complete Payroll and HR Plus",IF(L867="Yes","ADP Enhanced Payroll",IF(K867="Yes","ADP Essential Payroll","ADP Essential Payroll"))))))</f>
        <v/>
      </c>
    </row>
    <row r="867" ht="14.45" customHeight="1">
      <c r="B867" s="249">
        <f>B866+1</f>
        <v/>
      </c>
      <c r="C867" s="250">
        <f>IF('Multi Unit Grid'!C864="","",'Multi Unit Grid'!C864)</f>
        <v/>
      </c>
      <c r="D867" s="251" t="n"/>
      <c r="E867" s="252">
        <f>IFERROR(VLOOKUP(C867,'Multi Unit Grid'!C:D,2,FALSE),"")</f>
        <v/>
      </c>
      <c r="F867" s="253">
        <f>IFERROR(VLOOKUP(C867,'Multi Unit Grid'!C:E,3,FALSE),"")</f>
        <v/>
      </c>
      <c r="G867" s="352">
        <f>'Exhibit A'!Z1362*(1-'Product Selections'!$G$13)</f>
        <v/>
      </c>
      <c r="H867" s="317">
        <f>IFERROR(VLOOKUP(C867,'Multi Unit Grid'!C:F,4,FALSE),"")</f>
        <v/>
      </c>
      <c r="I867" s="255">
        <f>IFERROR(VLOOKUP(C867,'Multi Unit Grid'!C:G,5,FALSE),"")</f>
        <v/>
      </c>
      <c r="K867" s="256">
        <f>IF(C867="","",IF($L$11="Management Services","",IF(H867&gt;0,"Yes",IF(L867="Yes","",IF(M867="Yes","","")))))</f>
        <v/>
      </c>
      <c r="L867" s="580" t="n"/>
      <c r="M867" s="580" t="n"/>
      <c r="N867" s="581" t="n"/>
      <c r="O867" s="581" t="n"/>
      <c r="P867" s="256" t="n"/>
      <c r="Q867" s="345" t="n"/>
      <c r="S867" s="579">
        <f>'Exhibit A'!V862</f>
        <v/>
      </c>
      <c r="U867" s="576">
        <f>IF(C868="","",IF(F868=1,"ADP Essential Payroll",IF(N868="Yes","ADP HR Pro",IF(M868="Yes","ADP Complete Payroll and HR Plus",IF(L868="Yes","ADP Enhanced Payroll",IF(K868="Yes","ADP Essential Payroll","ADP Essential Payroll"))))))</f>
        <v/>
      </c>
    </row>
    <row r="868" ht="14.45" customHeight="1">
      <c r="B868" s="73">
        <f>B867+1</f>
        <v/>
      </c>
      <c r="C868" s="221">
        <f>IF('Multi Unit Grid'!C865="","",'Multi Unit Grid'!C865)</f>
        <v/>
      </c>
      <c r="D868" s="223" t="n"/>
      <c r="E868" s="222">
        <f>IFERROR(VLOOKUP(C868,'Multi Unit Grid'!C:D,2,FALSE),"")</f>
        <v/>
      </c>
      <c r="F868" s="75">
        <f>IFERROR(VLOOKUP(C868,'Multi Unit Grid'!C:E,3,FALSE),"")</f>
        <v/>
      </c>
      <c r="G868" s="353">
        <f>'Exhibit A'!Z1363*(1-'Product Selections'!$G$13)</f>
        <v/>
      </c>
      <c r="H868" s="237">
        <f>IFERROR(VLOOKUP(C868,'Multi Unit Grid'!C:F,4,FALSE),"")</f>
        <v/>
      </c>
      <c r="I868" s="74">
        <f>IFERROR(VLOOKUP(C868,'Multi Unit Grid'!C:G,5,FALSE),"")</f>
        <v/>
      </c>
      <c r="K868" s="63">
        <f>IF(C868="","",IF($L$11="Management Services","",IF(H868&gt;0,"Yes",IF(L868="Yes","",IF(M868="Yes","","")))))</f>
        <v/>
      </c>
      <c r="L868" s="577" t="n"/>
      <c r="M868" s="577" t="n"/>
      <c r="N868" s="578" t="n"/>
      <c r="O868" s="578" t="n"/>
      <c r="P868" s="63" t="n"/>
      <c r="Q868" s="344" t="n"/>
      <c r="S868" s="579">
        <f>'Exhibit A'!V863</f>
        <v/>
      </c>
      <c r="U868" s="579">
        <f>IF(C869="","",IF(F869=1,"ADP Essential Payroll",IF(N869="Yes","ADP HR Pro",IF(M869="Yes","ADP Complete Payroll and HR Plus",IF(L869="Yes","ADP Enhanced Payroll",IF(K869="Yes","ADP Essential Payroll","ADP Essential Payroll"))))))</f>
        <v/>
      </c>
    </row>
    <row r="869" ht="14.45" customHeight="1">
      <c r="B869" s="249">
        <f>B868+1</f>
        <v/>
      </c>
      <c r="C869" s="250">
        <f>IF('Multi Unit Grid'!C866="","",'Multi Unit Grid'!C866)</f>
        <v/>
      </c>
      <c r="D869" s="251" t="n"/>
      <c r="E869" s="252">
        <f>IFERROR(VLOOKUP(C869,'Multi Unit Grid'!C:D,2,FALSE),"")</f>
        <v/>
      </c>
      <c r="F869" s="253">
        <f>IFERROR(VLOOKUP(C869,'Multi Unit Grid'!C:E,3,FALSE),"")</f>
        <v/>
      </c>
      <c r="G869" s="352">
        <f>'Exhibit A'!Z1364*(1-'Product Selections'!$G$13)</f>
        <v/>
      </c>
      <c r="H869" s="317">
        <f>IFERROR(VLOOKUP(C869,'Multi Unit Grid'!C:F,4,FALSE),"")</f>
        <v/>
      </c>
      <c r="I869" s="255">
        <f>IFERROR(VLOOKUP(C869,'Multi Unit Grid'!C:G,5,FALSE),"")</f>
        <v/>
      </c>
      <c r="K869" s="256">
        <f>IF(C869="","",IF($L$11="Management Services","",IF(H869&gt;0,"Yes",IF(L869="Yes","",IF(M869="Yes","","")))))</f>
        <v/>
      </c>
      <c r="L869" s="580" t="n"/>
      <c r="M869" s="580" t="n"/>
      <c r="N869" s="581" t="n"/>
      <c r="O869" s="581" t="n"/>
      <c r="P869" s="256" t="n"/>
      <c r="Q869" s="345" t="n"/>
      <c r="S869" s="579">
        <f>'Exhibit A'!V864</f>
        <v/>
      </c>
      <c r="U869" s="576">
        <f>IF(C870="","",IF(F870=1,"ADP Essential Payroll",IF(N870="Yes","ADP HR Pro",IF(M870="Yes","ADP Complete Payroll and HR Plus",IF(L870="Yes","ADP Enhanced Payroll",IF(K870="Yes","ADP Essential Payroll","ADP Essential Payroll"))))))</f>
        <v/>
      </c>
    </row>
    <row r="870" ht="14.45" customHeight="1">
      <c r="B870" s="73">
        <f>B869+1</f>
        <v/>
      </c>
      <c r="C870" s="221">
        <f>IF('Multi Unit Grid'!C867="","",'Multi Unit Grid'!C867)</f>
        <v/>
      </c>
      <c r="D870" s="223" t="n"/>
      <c r="E870" s="222">
        <f>IFERROR(VLOOKUP(C870,'Multi Unit Grid'!C:D,2,FALSE),"")</f>
        <v/>
      </c>
      <c r="F870" s="75">
        <f>IFERROR(VLOOKUP(C870,'Multi Unit Grid'!C:E,3,FALSE),"")</f>
        <v/>
      </c>
      <c r="G870" s="353">
        <f>'Exhibit A'!Z1365*(1-'Product Selections'!$G$13)</f>
        <v/>
      </c>
      <c r="H870" s="237">
        <f>IFERROR(VLOOKUP(C870,'Multi Unit Grid'!C:F,4,FALSE),"")</f>
        <v/>
      </c>
      <c r="I870" s="74">
        <f>IFERROR(VLOOKUP(C870,'Multi Unit Grid'!C:G,5,FALSE),"")</f>
        <v/>
      </c>
      <c r="K870" s="63">
        <f>IF(C870="","",IF($L$11="Management Services","",IF(H870&gt;0,"Yes",IF(L870="Yes","",IF(M870="Yes","","")))))</f>
        <v/>
      </c>
      <c r="L870" s="577" t="n"/>
      <c r="M870" s="577" t="n"/>
      <c r="N870" s="578" t="n"/>
      <c r="O870" s="578" t="n"/>
      <c r="P870" s="63" t="n"/>
      <c r="Q870" s="344" t="n"/>
      <c r="S870" s="579">
        <f>'Exhibit A'!V865</f>
        <v/>
      </c>
      <c r="U870" s="579">
        <f>IF(C871="","",IF(F871=1,"ADP Essential Payroll",IF(N871="Yes","ADP HR Pro",IF(M871="Yes","ADP Complete Payroll and HR Plus",IF(L871="Yes","ADP Enhanced Payroll",IF(K871="Yes","ADP Essential Payroll","ADP Essential Payroll"))))))</f>
        <v/>
      </c>
    </row>
    <row r="871" ht="14.45" customHeight="1">
      <c r="B871" s="249">
        <f>B870+1</f>
        <v/>
      </c>
      <c r="C871" s="250">
        <f>IF('Multi Unit Grid'!C868="","",'Multi Unit Grid'!C868)</f>
        <v/>
      </c>
      <c r="D871" s="251" t="n"/>
      <c r="E871" s="252">
        <f>IFERROR(VLOOKUP(C871,'Multi Unit Grid'!C:D,2,FALSE),"")</f>
        <v/>
      </c>
      <c r="F871" s="253">
        <f>IFERROR(VLOOKUP(C871,'Multi Unit Grid'!C:E,3,FALSE),"")</f>
        <v/>
      </c>
      <c r="G871" s="352">
        <f>'Exhibit A'!Z1366*(1-'Product Selections'!$G$13)</f>
        <v/>
      </c>
      <c r="H871" s="317">
        <f>IFERROR(VLOOKUP(C871,'Multi Unit Grid'!C:F,4,FALSE),"")</f>
        <v/>
      </c>
      <c r="I871" s="255">
        <f>IFERROR(VLOOKUP(C871,'Multi Unit Grid'!C:G,5,FALSE),"")</f>
        <v/>
      </c>
      <c r="K871" s="256">
        <f>IF(C871="","",IF($L$11="Management Services","",IF(H871&gt;0,"Yes",IF(L871="Yes","",IF(M871="Yes","","")))))</f>
        <v/>
      </c>
      <c r="L871" s="580" t="n"/>
      <c r="M871" s="580" t="n"/>
      <c r="N871" s="581" t="n"/>
      <c r="O871" s="581" t="n"/>
      <c r="P871" s="256" t="n"/>
      <c r="Q871" s="345" t="n"/>
      <c r="S871" s="579">
        <f>'Exhibit A'!V866</f>
        <v/>
      </c>
      <c r="U871" s="576">
        <f>IF(C872="","",IF(F872=1,"ADP Essential Payroll",IF(N872="Yes","ADP HR Pro",IF(M872="Yes","ADP Complete Payroll and HR Plus",IF(L872="Yes","ADP Enhanced Payroll",IF(K872="Yes","ADP Essential Payroll","ADP Essential Payroll"))))))</f>
        <v/>
      </c>
    </row>
    <row r="872" ht="14.45" customHeight="1">
      <c r="B872" s="73">
        <f>B871+1</f>
        <v/>
      </c>
      <c r="C872" s="221">
        <f>IF('Multi Unit Grid'!C869="","",'Multi Unit Grid'!C869)</f>
        <v/>
      </c>
      <c r="D872" s="223" t="n"/>
      <c r="E872" s="222">
        <f>IFERROR(VLOOKUP(C872,'Multi Unit Grid'!C:D,2,FALSE),"")</f>
        <v/>
      </c>
      <c r="F872" s="75">
        <f>IFERROR(VLOOKUP(C872,'Multi Unit Grid'!C:E,3,FALSE),"")</f>
        <v/>
      </c>
      <c r="G872" s="353">
        <f>'Exhibit A'!Z1367*(1-'Product Selections'!$G$13)</f>
        <v/>
      </c>
      <c r="H872" s="237">
        <f>IFERROR(VLOOKUP(C872,'Multi Unit Grid'!C:F,4,FALSE),"")</f>
        <v/>
      </c>
      <c r="I872" s="74">
        <f>IFERROR(VLOOKUP(C872,'Multi Unit Grid'!C:G,5,FALSE),"")</f>
        <v/>
      </c>
      <c r="K872" s="63">
        <f>IF(C872="","",IF($L$11="Management Services","",IF(H872&gt;0,"Yes",IF(L872="Yes","",IF(M872="Yes","","")))))</f>
        <v/>
      </c>
      <c r="L872" s="577" t="n"/>
      <c r="M872" s="577" t="n"/>
      <c r="N872" s="578" t="n"/>
      <c r="O872" s="578" t="n"/>
      <c r="P872" s="63" t="n"/>
      <c r="Q872" s="344" t="n"/>
      <c r="S872" s="579">
        <f>'Exhibit A'!V867</f>
        <v/>
      </c>
      <c r="U872" s="579">
        <f>IF(C873="","",IF(F873=1,"ADP Essential Payroll",IF(N873="Yes","ADP HR Pro",IF(M873="Yes","ADP Complete Payroll and HR Plus",IF(L873="Yes","ADP Enhanced Payroll",IF(K873="Yes","ADP Essential Payroll","ADP Essential Payroll"))))))</f>
        <v/>
      </c>
    </row>
    <row r="873" ht="14.45" customHeight="1">
      <c r="B873" s="249">
        <f>B872+1</f>
        <v/>
      </c>
      <c r="C873" s="250">
        <f>IF('Multi Unit Grid'!C870="","",'Multi Unit Grid'!C870)</f>
        <v/>
      </c>
      <c r="D873" s="251" t="n"/>
      <c r="E873" s="252">
        <f>IFERROR(VLOOKUP(C873,'Multi Unit Grid'!C:D,2,FALSE),"")</f>
        <v/>
      </c>
      <c r="F873" s="253">
        <f>IFERROR(VLOOKUP(C873,'Multi Unit Grid'!C:E,3,FALSE),"")</f>
        <v/>
      </c>
      <c r="G873" s="352">
        <f>'Exhibit A'!Z1368*(1-'Product Selections'!$G$13)</f>
        <v/>
      </c>
      <c r="H873" s="317">
        <f>IFERROR(VLOOKUP(C873,'Multi Unit Grid'!C:F,4,FALSE),"")</f>
        <v/>
      </c>
      <c r="I873" s="255">
        <f>IFERROR(VLOOKUP(C873,'Multi Unit Grid'!C:G,5,FALSE),"")</f>
        <v/>
      </c>
      <c r="K873" s="256">
        <f>IF(C873="","",IF($L$11="Management Services","",IF(H873&gt;0,"Yes",IF(L873="Yes","",IF(M873="Yes","","")))))</f>
        <v/>
      </c>
      <c r="L873" s="580" t="n"/>
      <c r="M873" s="580" t="n"/>
      <c r="N873" s="581" t="n"/>
      <c r="O873" s="581" t="n"/>
      <c r="P873" s="256" t="n"/>
      <c r="Q873" s="345" t="n"/>
      <c r="S873" s="579">
        <f>'Exhibit A'!V868</f>
        <v/>
      </c>
      <c r="U873" s="576">
        <f>IF(C874="","",IF(F874=1,"ADP Essential Payroll",IF(N874="Yes","ADP HR Pro",IF(M874="Yes","ADP Complete Payroll and HR Plus",IF(L874="Yes","ADP Enhanced Payroll",IF(K874="Yes","ADP Essential Payroll","ADP Essential Payroll"))))))</f>
        <v/>
      </c>
    </row>
    <row r="874" ht="14.45" customHeight="1">
      <c r="B874" s="73">
        <f>B873+1</f>
        <v/>
      </c>
      <c r="C874" s="221">
        <f>IF('Multi Unit Grid'!C871="","",'Multi Unit Grid'!C871)</f>
        <v/>
      </c>
      <c r="D874" s="223" t="n"/>
      <c r="E874" s="222">
        <f>IFERROR(VLOOKUP(C874,'Multi Unit Grid'!C:D,2,FALSE),"")</f>
        <v/>
      </c>
      <c r="F874" s="75">
        <f>IFERROR(VLOOKUP(C874,'Multi Unit Grid'!C:E,3,FALSE),"")</f>
        <v/>
      </c>
      <c r="G874" s="353">
        <f>'Exhibit A'!Z1369*(1-'Product Selections'!$G$13)</f>
        <v/>
      </c>
      <c r="H874" s="237">
        <f>IFERROR(VLOOKUP(C874,'Multi Unit Grid'!C:F,4,FALSE),"")</f>
        <v/>
      </c>
      <c r="I874" s="74">
        <f>IFERROR(VLOOKUP(C874,'Multi Unit Grid'!C:G,5,FALSE),"")</f>
        <v/>
      </c>
      <c r="K874" s="63">
        <f>IF(C874="","",IF($L$11="Management Services","",IF(H874&gt;0,"Yes",IF(L874="Yes","",IF(M874="Yes","","")))))</f>
        <v/>
      </c>
      <c r="L874" s="577" t="n"/>
      <c r="M874" s="577" t="n"/>
      <c r="N874" s="578" t="n"/>
      <c r="O874" s="578" t="n"/>
      <c r="P874" s="63" t="n"/>
      <c r="Q874" s="344" t="n"/>
      <c r="S874" s="579">
        <f>'Exhibit A'!V869</f>
        <v/>
      </c>
      <c r="U874" s="579">
        <f>IF(C875="","",IF(F875=1,"ADP Essential Payroll",IF(N875="Yes","ADP HR Pro",IF(M875="Yes","ADP Complete Payroll and HR Plus",IF(L875="Yes","ADP Enhanced Payroll",IF(K875="Yes","ADP Essential Payroll","ADP Essential Payroll"))))))</f>
        <v/>
      </c>
    </row>
    <row r="875" ht="14.45" customHeight="1">
      <c r="B875" s="249">
        <f>B874+1</f>
        <v/>
      </c>
      <c r="C875" s="250">
        <f>IF('Multi Unit Grid'!C872="","",'Multi Unit Grid'!C872)</f>
        <v/>
      </c>
      <c r="D875" s="251" t="n"/>
      <c r="E875" s="252">
        <f>IFERROR(VLOOKUP(C875,'Multi Unit Grid'!C:D,2,FALSE),"")</f>
        <v/>
      </c>
      <c r="F875" s="253">
        <f>IFERROR(VLOOKUP(C875,'Multi Unit Grid'!C:E,3,FALSE),"")</f>
        <v/>
      </c>
      <c r="G875" s="352">
        <f>'Exhibit A'!Z1370*(1-'Product Selections'!$G$13)</f>
        <v/>
      </c>
      <c r="H875" s="317">
        <f>IFERROR(VLOOKUP(C875,'Multi Unit Grid'!C:F,4,FALSE),"")</f>
        <v/>
      </c>
      <c r="I875" s="255">
        <f>IFERROR(VLOOKUP(C875,'Multi Unit Grid'!C:G,5,FALSE),"")</f>
        <v/>
      </c>
      <c r="K875" s="256">
        <f>IF(C875="","",IF($L$11="Management Services","",IF(H875&gt;0,"Yes",IF(L875="Yes","",IF(M875="Yes","","")))))</f>
        <v/>
      </c>
      <c r="L875" s="580" t="n"/>
      <c r="M875" s="580" t="n"/>
      <c r="N875" s="581" t="n"/>
      <c r="O875" s="581" t="n"/>
      <c r="P875" s="256" t="n"/>
      <c r="Q875" s="345" t="n"/>
      <c r="S875" s="579">
        <f>'Exhibit A'!V870</f>
        <v/>
      </c>
      <c r="U875" s="576">
        <f>IF(C876="","",IF(F876=1,"ADP Essential Payroll",IF(N876="Yes","ADP HR Pro",IF(M876="Yes","ADP Complete Payroll and HR Plus",IF(L876="Yes","ADP Enhanced Payroll",IF(K876="Yes","ADP Essential Payroll","ADP Essential Payroll"))))))</f>
        <v/>
      </c>
    </row>
    <row r="876" ht="14.45" customHeight="1">
      <c r="B876" s="73">
        <f>B875+1</f>
        <v/>
      </c>
      <c r="C876" s="221">
        <f>IF('Multi Unit Grid'!C873="","",'Multi Unit Grid'!C873)</f>
        <v/>
      </c>
      <c r="D876" s="223" t="n"/>
      <c r="E876" s="222">
        <f>IFERROR(VLOOKUP(C876,'Multi Unit Grid'!C:D,2,FALSE),"")</f>
        <v/>
      </c>
      <c r="F876" s="75">
        <f>IFERROR(VLOOKUP(C876,'Multi Unit Grid'!C:E,3,FALSE),"")</f>
        <v/>
      </c>
      <c r="G876" s="353">
        <f>'Exhibit A'!Z1371*(1-'Product Selections'!$G$13)</f>
        <v/>
      </c>
      <c r="H876" s="237">
        <f>IFERROR(VLOOKUP(C876,'Multi Unit Grid'!C:F,4,FALSE),"")</f>
        <v/>
      </c>
      <c r="I876" s="74">
        <f>IFERROR(VLOOKUP(C876,'Multi Unit Grid'!C:G,5,FALSE),"")</f>
        <v/>
      </c>
      <c r="K876" s="63">
        <f>IF(C876="","",IF($L$11="Management Services","",IF(H876&gt;0,"Yes",IF(L876="Yes","",IF(M876="Yes","","")))))</f>
        <v/>
      </c>
      <c r="L876" s="577" t="n"/>
      <c r="M876" s="577" t="n"/>
      <c r="N876" s="578" t="n"/>
      <c r="O876" s="578" t="n"/>
      <c r="P876" s="63" t="n"/>
      <c r="Q876" s="344" t="n"/>
      <c r="S876" s="579">
        <f>'Exhibit A'!V871</f>
        <v/>
      </c>
      <c r="U876" s="579">
        <f>IF(C877="","",IF(F877=1,"ADP Essential Payroll",IF(N877="Yes","ADP HR Pro",IF(M877="Yes","ADP Complete Payroll and HR Plus",IF(L877="Yes","ADP Enhanced Payroll",IF(K877="Yes","ADP Essential Payroll","ADP Essential Payroll"))))))</f>
        <v/>
      </c>
    </row>
    <row r="877" ht="14.45" customHeight="1">
      <c r="B877" s="249">
        <f>B876+1</f>
        <v/>
      </c>
      <c r="C877" s="250">
        <f>IF('Multi Unit Grid'!C874="","",'Multi Unit Grid'!C874)</f>
        <v/>
      </c>
      <c r="D877" s="251" t="n"/>
      <c r="E877" s="252">
        <f>IFERROR(VLOOKUP(C877,'Multi Unit Grid'!C:D,2,FALSE),"")</f>
        <v/>
      </c>
      <c r="F877" s="253">
        <f>IFERROR(VLOOKUP(C877,'Multi Unit Grid'!C:E,3,FALSE),"")</f>
        <v/>
      </c>
      <c r="G877" s="352">
        <f>'Exhibit A'!Z1372*(1-'Product Selections'!$G$13)</f>
        <v/>
      </c>
      <c r="H877" s="317">
        <f>IFERROR(VLOOKUP(C877,'Multi Unit Grid'!C:F,4,FALSE),"")</f>
        <v/>
      </c>
      <c r="I877" s="255">
        <f>IFERROR(VLOOKUP(C877,'Multi Unit Grid'!C:G,5,FALSE),"")</f>
        <v/>
      </c>
      <c r="K877" s="256">
        <f>IF(C877="","",IF($L$11="Management Services","",IF(H877&gt;0,"Yes",IF(L877="Yes","",IF(M877="Yes","","")))))</f>
        <v/>
      </c>
      <c r="L877" s="580" t="n"/>
      <c r="M877" s="580" t="n"/>
      <c r="N877" s="581" t="n"/>
      <c r="O877" s="581" t="n"/>
      <c r="P877" s="256" t="n"/>
      <c r="Q877" s="345" t="n"/>
      <c r="S877" s="579">
        <f>'Exhibit A'!V872</f>
        <v/>
      </c>
      <c r="U877" s="576">
        <f>IF(C878="","",IF(F878=1,"ADP Essential Payroll",IF(N878="Yes","ADP HR Pro",IF(M878="Yes","ADP Complete Payroll and HR Plus",IF(L878="Yes","ADP Enhanced Payroll",IF(K878="Yes","ADP Essential Payroll","ADP Essential Payroll"))))))</f>
        <v/>
      </c>
    </row>
    <row r="878" ht="14.45" customHeight="1">
      <c r="B878" s="73">
        <f>B877+1</f>
        <v/>
      </c>
      <c r="C878" s="221">
        <f>IF('Multi Unit Grid'!C875="","",'Multi Unit Grid'!C875)</f>
        <v/>
      </c>
      <c r="D878" s="223" t="n"/>
      <c r="E878" s="222">
        <f>IFERROR(VLOOKUP(C878,'Multi Unit Grid'!C:D,2,FALSE),"")</f>
        <v/>
      </c>
      <c r="F878" s="75">
        <f>IFERROR(VLOOKUP(C878,'Multi Unit Grid'!C:E,3,FALSE),"")</f>
        <v/>
      </c>
      <c r="G878" s="353">
        <f>'Exhibit A'!Z1373*(1-'Product Selections'!$G$13)</f>
        <v/>
      </c>
      <c r="H878" s="237">
        <f>IFERROR(VLOOKUP(C878,'Multi Unit Grid'!C:F,4,FALSE),"")</f>
        <v/>
      </c>
      <c r="I878" s="74">
        <f>IFERROR(VLOOKUP(C878,'Multi Unit Grid'!C:G,5,FALSE),"")</f>
        <v/>
      </c>
      <c r="K878" s="63">
        <f>IF(C878="","",IF($L$11="Management Services","",IF(H878&gt;0,"Yes",IF(L878="Yes","",IF(M878="Yes","","")))))</f>
        <v/>
      </c>
      <c r="L878" s="577" t="n"/>
      <c r="M878" s="577" t="n"/>
      <c r="N878" s="578" t="n"/>
      <c r="O878" s="578" t="n"/>
      <c r="P878" s="63" t="n"/>
      <c r="Q878" s="344" t="n"/>
      <c r="S878" s="579">
        <f>'Exhibit A'!V873</f>
        <v/>
      </c>
      <c r="U878" s="579">
        <f>IF(C879="","",IF(F879=1,"ADP Essential Payroll",IF(N879="Yes","ADP HR Pro",IF(M879="Yes","ADP Complete Payroll and HR Plus",IF(L879="Yes","ADP Enhanced Payroll",IF(K879="Yes","ADP Essential Payroll","ADP Essential Payroll"))))))</f>
        <v/>
      </c>
    </row>
    <row r="879" ht="14.45" customHeight="1">
      <c r="B879" s="249">
        <f>B878+1</f>
        <v/>
      </c>
      <c r="C879" s="250">
        <f>IF('Multi Unit Grid'!C876="","",'Multi Unit Grid'!C876)</f>
        <v/>
      </c>
      <c r="D879" s="251" t="n"/>
      <c r="E879" s="252">
        <f>IFERROR(VLOOKUP(C879,'Multi Unit Grid'!C:D,2,FALSE),"")</f>
        <v/>
      </c>
      <c r="F879" s="253">
        <f>IFERROR(VLOOKUP(C879,'Multi Unit Grid'!C:E,3,FALSE),"")</f>
        <v/>
      </c>
      <c r="G879" s="352">
        <f>'Exhibit A'!Z1374*(1-'Product Selections'!$G$13)</f>
        <v/>
      </c>
      <c r="H879" s="317">
        <f>IFERROR(VLOOKUP(C879,'Multi Unit Grid'!C:F,4,FALSE),"")</f>
        <v/>
      </c>
      <c r="I879" s="255">
        <f>IFERROR(VLOOKUP(C879,'Multi Unit Grid'!C:G,5,FALSE),"")</f>
        <v/>
      </c>
      <c r="K879" s="256">
        <f>IF(C879="","",IF($L$11="Management Services","",IF(H879&gt;0,"Yes",IF(L879="Yes","",IF(M879="Yes","","")))))</f>
        <v/>
      </c>
      <c r="L879" s="580" t="n"/>
      <c r="M879" s="580" t="n"/>
      <c r="N879" s="581" t="n"/>
      <c r="O879" s="581" t="n"/>
      <c r="P879" s="256" t="n"/>
      <c r="Q879" s="345" t="n"/>
      <c r="S879" s="579">
        <f>'Exhibit A'!V874</f>
        <v/>
      </c>
      <c r="U879" s="576">
        <f>IF(C880="","",IF(F880=1,"ADP Essential Payroll",IF(N880="Yes","ADP HR Pro",IF(M880="Yes","ADP Complete Payroll and HR Plus",IF(L880="Yes","ADP Enhanced Payroll",IF(K880="Yes","ADP Essential Payroll","ADP Essential Payroll"))))))</f>
        <v/>
      </c>
    </row>
    <row r="880" ht="14.45" customHeight="1">
      <c r="B880" s="73">
        <f>B879+1</f>
        <v/>
      </c>
      <c r="C880" s="221">
        <f>IF('Multi Unit Grid'!C877="","",'Multi Unit Grid'!C877)</f>
        <v/>
      </c>
      <c r="D880" s="223" t="n"/>
      <c r="E880" s="222">
        <f>IFERROR(VLOOKUP(C880,'Multi Unit Grid'!C:D,2,FALSE),"")</f>
        <v/>
      </c>
      <c r="F880" s="75">
        <f>IFERROR(VLOOKUP(C880,'Multi Unit Grid'!C:E,3,FALSE),"")</f>
        <v/>
      </c>
      <c r="G880" s="353">
        <f>'Exhibit A'!Z1375*(1-'Product Selections'!$G$13)</f>
        <v/>
      </c>
      <c r="H880" s="237">
        <f>IFERROR(VLOOKUP(C880,'Multi Unit Grid'!C:F,4,FALSE),"")</f>
        <v/>
      </c>
      <c r="I880" s="74">
        <f>IFERROR(VLOOKUP(C880,'Multi Unit Grid'!C:G,5,FALSE),"")</f>
        <v/>
      </c>
      <c r="K880" s="63">
        <f>IF(C880="","",IF($L$11="Management Services","",IF(H880&gt;0,"Yes",IF(L880="Yes","",IF(M880="Yes","","")))))</f>
        <v/>
      </c>
      <c r="L880" s="577" t="n"/>
      <c r="M880" s="577" t="n"/>
      <c r="N880" s="578" t="n"/>
      <c r="O880" s="578" t="n"/>
      <c r="P880" s="63" t="n"/>
      <c r="Q880" s="344" t="n"/>
      <c r="S880" s="579">
        <f>'Exhibit A'!V875</f>
        <v/>
      </c>
      <c r="U880" s="579">
        <f>IF(C881="","",IF(F881=1,"ADP Essential Payroll",IF(N881="Yes","ADP HR Pro",IF(M881="Yes","ADP Complete Payroll and HR Plus",IF(L881="Yes","ADP Enhanced Payroll",IF(K881="Yes","ADP Essential Payroll","ADP Essential Payroll"))))))</f>
        <v/>
      </c>
    </row>
    <row r="881" ht="14.45" customHeight="1">
      <c r="B881" s="249">
        <f>B880+1</f>
        <v/>
      </c>
      <c r="C881" s="250">
        <f>IF('Multi Unit Grid'!C878="","",'Multi Unit Grid'!C878)</f>
        <v/>
      </c>
      <c r="D881" s="251" t="n"/>
      <c r="E881" s="252">
        <f>IFERROR(VLOOKUP(C881,'Multi Unit Grid'!C:D,2,FALSE),"")</f>
        <v/>
      </c>
      <c r="F881" s="253">
        <f>IFERROR(VLOOKUP(C881,'Multi Unit Grid'!C:E,3,FALSE),"")</f>
        <v/>
      </c>
      <c r="G881" s="352">
        <f>'Exhibit A'!Z1376*(1-'Product Selections'!$G$13)</f>
        <v/>
      </c>
      <c r="H881" s="317">
        <f>IFERROR(VLOOKUP(C881,'Multi Unit Grid'!C:F,4,FALSE),"")</f>
        <v/>
      </c>
      <c r="I881" s="255">
        <f>IFERROR(VLOOKUP(C881,'Multi Unit Grid'!C:G,5,FALSE),"")</f>
        <v/>
      </c>
      <c r="K881" s="256">
        <f>IF(C881="","",IF($L$11="Management Services","",IF(H881&gt;0,"Yes",IF(L881="Yes","",IF(M881="Yes","","")))))</f>
        <v/>
      </c>
      <c r="L881" s="580" t="n"/>
      <c r="M881" s="580" t="n"/>
      <c r="N881" s="581" t="n"/>
      <c r="O881" s="581" t="n"/>
      <c r="P881" s="256" t="n"/>
      <c r="Q881" s="345" t="n"/>
      <c r="S881" s="579">
        <f>'Exhibit A'!V876</f>
        <v/>
      </c>
      <c r="U881" s="576">
        <f>IF(C882="","",IF(F882=1,"ADP Essential Payroll",IF(N882="Yes","ADP HR Pro",IF(M882="Yes","ADP Complete Payroll and HR Plus",IF(L882="Yes","ADP Enhanced Payroll",IF(K882="Yes","ADP Essential Payroll","ADP Essential Payroll"))))))</f>
        <v/>
      </c>
    </row>
    <row r="882" ht="14.45" customHeight="1">
      <c r="B882" s="73">
        <f>B881+1</f>
        <v/>
      </c>
      <c r="C882" s="221">
        <f>IF('Multi Unit Grid'!C879="","",'Multi Unit Grid'!C879)</f>
        <v/>
      </c>
      <c r="D882" s="223" t="n"/>
      <c r="E882" s="222">
        <f>IFERROR(VLOOKUP(C882,'Multi Unit Grid'!C:D,2,FALSE),"")</f>
        <v/>
      </c>
      <c r="F882" s="75">
        <f>IFERROR(VLOOKUP(C882,'Multi Unit Grid'!C:E,3,FALSE),"")</f>
        <v/>
      </c>
      <c r="G882" s="353">
        <f>'Exhibit A'!Z1377*(1-'Product Selections'!$G$13)</f>
        <v/>
      </c>
      <c r="H882" s="237">
        <f>IFERROR(VLOOKUP(C882,'Multi Unit Grid'!C:F,4,FALSE),"")</f>
        <v/>
      </c>
      <c r="I882" s="74">
        <f>IFERROR(VLOOKUP(C882,'Multi Unit Grid'!C:G,5,FALSE),"")</f>
        <v/>
      </c>
      <c r="K882" s="63">
        <f>IF(C882="","",IF($L$11="Management Services","",IF(H882&gt;0,"Yes",IF(L882="Yes","",IF(M882="Yes","","")))))</f>
        <v/>
      </c>
      <c r="L882" s="577" t="n"/>
      <c r="M882" s="577" t="n"/>
      <c r="N882" s="578" t="n"/>
      <c r="O882" s="578" t="n"/>
      <c r="P882" s="63" t="n"/>
      <c r="Q882" s="344" t="n"/>
      <c r="S882" s="579">
        <f>'Exhibit A'!V877</f>
        <v/>
      </c>
      <c r="U882" s="579">
        <f>IF(C883="","",IF(F883=1,"ADP Essential Payroll",IF(N883="Yes","ADP HR Pro",IF(M883="Yes","ADP Complete Payroll and HR Plus",IF(L883="Yes","ADP Enhanced Payroll",IF(K883="Yes","ADP Essential Payroll","ADP Essential Payroll"))))))</f>
        <v/>
      </c>
    </row>
    <row r="883" ht="14.45" customHeight="1">
      <c r="B883" s="249">
        <f>B882+1</f>
        <v/>
      </c>
      <c r="C883" s="250">
        <f>IF('Multi Unit Grid'!C880="","",'Multi Unit Grid'!C880)</f>
        <v/>
      </c>
      <c r="D883" s="251" t="n"/>
      <c r="E883" s="252">
        <f>IFERROR(VLOOKUP(C883,'Multi Unit Grid'!C:D,2,FALSE),"")</f>
        <v/>
      </c>
      <c r="F883" s="253">
        <f>IFERROR(VLOOKUP(C883,'Multi Unit Grid'!C:E,3,FALSE),"")</f>
        <v/>
      </c>
      <c r="G883" s="352">
        <f>'Exhibit A'!Z1378*(1-'Product Selections'!$G$13)</f>
        <v/>
      </c>
      <c r="H883" s="317">
        <f>IFERROR(VLOOKUP(C883,'Multi Unit Grid'!C:F,4,FALSE),"")</f>
        <v/>
      </c>
      <c r="I883" s="255">
        <f>IFERROR(VLOOKUP(C883,'Multi Unit Grid'!C:G,5,FALSE),"")</f>
        <v/>
      </c>
      <c r="K883" s="256">
        <f>IF(C883="","",IF($L$11="Management Services","",IF(H883&gt;0,"Yes",IF(L883="Yes","",IF(M883="Yes","","")))))</f>
        <v/>
      </c>
      <c r="L883" s="580" t="n"/>
      <c r="M883" s="580" t="n"/>
      <c r="N883" s="581" t="n"/>
      <c r="O883" s="581" t="n"/>
      <c r="P883" s="256" t="n"/>
      <c r="Q883" s="345" t="n"/>
      <c r="S883" s="579">
        <f>'Exhibit A'!V878</f>
        <v/>
      </c>
      <c r="U883" s="576">
        <f>IF(C884="","",IF(F884=1,"ADP Essential Payroll",IF(N884="Yes","ADP HR Pro",IF(M884="Yes","ADP Complete Payroll and HR Plus",IF(L884="Yes","ADP Enhanced Payroll",IF(K884="Yes","ADP Essential Payroll","ADP Essential Payroll"))))))</f>
        <v/>
      </c>
    </row>
    <row r="884" ht="14.45" customHeight="1">
      <c r="B884" s="73">
        <f>B883+1</f>
        <v/>
      </c>
      <c r="C884" s="221">
        <f>IF('Multi Unit Grid'!C881="","",'Multi Unit Grid'!C881)</f>
        <v/>
      </c>
      <c r="D884" s="223" t="n"/>
      <c r="E884" s="222">
        <f>IFERROR(VLOOKUP(C884,'Multi Unit Grid'!C:D,2,FALSE),"")</f>
        <v/>
      </c>
      <c r="F884" s="75">
        <f>IFERROR(VLOOKUP(C884,'Multi Unit Grid'!C:E,3,FALSE),"")</f>
        <v/>
      </c>
      <c r="G884" s="353">
        <f>'Exhibit A'!Z1379*(1-'Product Selections'!$G$13)</f>
        <v/>
      </c>
      <c r="H884" s="237">
        <f>IFERROR(VLOOKUP(C884,'Multi Unit Grid'!C:F,4,FALSE),"")</f>
        <v/>
      </c>
      <c r="I884" s="74">
        <f>IFERROR(VLOOKUP(C884,'Multi Unit Grid'!C:G,5,FALSE),"")</f>
        <v/>
      </c>
      <c r="K884" s="63">
        <f>IF(C884="","",IF($L$11="Management Services","",IF(H884&gt;0,"Yes",IF(L884="Yes","",IF(M884="Yes","","")))))</f>
        <v/>
      </c>
      <c r="L884" s="577" t="n"/>
      <c r="M884" s="577" t="n"/>
      <c r="N884" s="578" t="n"/>
      <c r="O884" s="578" t="n"/>
      <c r="P884" s="63" t="n"/>
      <c r="Q884" s="344" t="n"/>
      <c r="S884" s="579">
        <f>'Exhibit A'!V879</f>
        <v/>
      </c>
      <c r="U884" s="579">
        <f>IF(C885="","",IF(F885=1,"ADP Essential Payroll",IF(N885="Yes","ADP HR Pro",IF(M885="Yes","ADP Complete Payroll and HR Plus",IF(L885="Yes","ADP Enhanced Payroll",IF(K885="Yes","ADP Essential Payroll","ADP Essential Payroll"))))))</f>
        <v/>
      </c>
    </row>
    <row r="885" ht="14.45" customHeight="1">
      <c r="B885" s="249">
        <f>B884+1</f>
        <v/>
      </c>
      <c r="C885" s="250">
        <f>IF('Multi Unit Grid'!C882="","",'Multi Unit Grid'!C882)</f>
        <v/>
      </c>
      <c r="D885" s="251" t="n"/>
      <c r="E885" s="252">
        <f>IFERROR(VLOOKUP(C885,'Multi Unit Grid'!C:D,2,FALSE),"")</f>
        <v/>
      </c>
      <c r="F885" s="253">
        <f>IFERROR(VLOOKUP(C885,'Multi Unit Grid'!C:E,3,FALSE),"")</f>
        <v/>
      </c>
      <c r="G885" s="352">
        <f>'Exhibit A'!Z1380*(1-'Product Selections'!$G$13)</f>
        <v/>
      </c>
      <c r="H885" s="317">
        <f>IFERROR(VLOOKUP(C885,'Multi Unit Grid'!C:F,4,FALSE),"")</f>
        <v/>
      </c>
      <c r="I885" s="255">
        <f>IFERROR(VLOOKUP(C885,'Multi Unit Grid'!C:G,5,FALSE),"")</f>
        <v/>
      </c>
      <c r="K885" s="256">
        <f>IF(C885="","",IF($L$11="Management Services","",IF(H885&gt;0,"Yes",IF(L885="Yes","",IF(M885="Yes","","")))))</f>
        <v/>
      </c>
      <c r="L885" s="580" t="n"/>
      <c r="M885" s="580" t="n"/>
      <c r="N885" s="581" t="n"/>
      <c r="O885" s="581" t="n"/>
      <c r="P885" s="256" t="n"/>
      <c r="Q885" s="345" t="n"/>
      <c r="S885" s="579">
        <f>'Exhibit A'!V880</f>
        <v/>
      </c>
      <c r="U885" s="576">
        <f>IF(C886="","",IF(F886=1,"ADP Essential Payroll",IF(N886="Yes","ADP HR Pro",IF(M886="Yes","ADP Complete Payroll and HR Plus",IF(L886="Yes","ADP Enhanced Payroll",IF(K886="Yes","ADP Essential Payroll","ADP Essential Payroll"))))))</f>
        <v/>
      </c>
    </row>
    <row r="886" ht="14.45" customHeight="1">
      <c r="B886" s="73">
        <f>B885+1</f>
        <v/>
      </c>
      <c r="C886" s="221">
        <f>IF('Multi Unit Grid'!C883="","",'Multi Unit Grid'!C883)</f>
        <v/>
      </c>
      <c r="D886" s="223" t="n"/>
      <c r="E886" s="222">
        <f>IFERROR(VLOOKUP(C886,'Multi Unit Grid'!C:D,2,FALSE),"")</f>
        <v/>
      </c>
      <c r="F886" s="75">
        <f>IFERROR(VLOOKUP(C886,'Multi Unit Grid'!C:E,3,FALSE),"")</f>
        <v/>
      </c>
      <c r="G886" s="353">
        <f>'Exhibit A'!Z1381*(1-'Product Selections'!$G$13)</f>
        <v/>
      </c>
      <c r="H886" s="237">
        <f>IFERROR(VLOOKUP(C886,'Multi Unit Grid'!C:F,4,FALSE),"")</f>
        <v/>
      </c>
      <c r="I886" s="74">
        <f>IFERROR(VLOOKUP(C886,'Multi Unit Grid'!C:G,5,FALSE),"")</f>
        <v/>
      </c>
      <c r="K886" s="63">
        <f>IF(C886="","",IF($L$11="Management Services","",IF(H886&gt;0,"Yes",IF(L886="Yes","",IF(M886="Yes","","")))))</f>
        <v/>
      </c>
      <c r="L886" s="577" t="n"/>
      <c r="M886" s="577" t="n"/>
      <c r="N886" s="578" t="n"/>
      <c r="O886" s="578" t="n"/>
      <c r="P886" s="63" t="n"/>
      <c r="Q886" s="344" t="n"/>
      <c r="S886" s="579">
        <f>'Exhibit A'!V881</f>
        <v/>
      </c>
      <c r="U886" s="579">
        <f>IF(C887="","",IF(F887=1,"ADP Essential Payroll",IF(N887="Yes","ADP HR Pro",IF(M887="Yes","ADP Complete Payroll and HR Plus",IF(L887="Yes","ADP Enhanced Payroll",IF(K887="Yes","ADP Essential Payroll","ADP Essential Payroll"))))))</f>
        <v/>
      </c>
    </row>
    <row r="887" ht="14.45" customHeight="1">
      <c r="B887" s="249">
        <f>B886+1</f>
        <v/>
      </c>
      <c r="C887" s="250">
        <f>IF('Multi Unit Grid'!C884="","",'Multi Unit Grid'!C884)</f>
        <v/>
      </c>
      <c r="D887" s="251" t="n"/>
      <c r="E887" s="252">
        <f>IFERROR(VLOOKUP(C887,'Multi Unit Grid'!C:D,2,FALSE),"")</f>
        <v/>
      </c>
      <c r="F887" s="253">
        <f>IFERROR(VLOOKUP(C887,'Multi Unit Grid'!C:E,3,FALSE),"")</f>
        <v/>
      </c>
      <c r="G887" s="352">
        <f>'Exhibit A'!Z1382*(1-'Product Selections'!$G$13)</f>
        <v/>
      </c>
      <c r="H887" s="317">
        <f>IFERROR(VLOOKUP(C887,'Multi Unit Grid'!C:F,4,FALSE),"")</f>
        <v/>
      </c>
      <c r="I887" s="255">
        <f>IFERROR(VLOOKUP(C887,'Multi Unit Grid'!C:G,5,FALSE),"")</f>
        <v/>
      </c>
      <c r="K887" s="256">
        <f>IF(C887="","",IF($L$11="Management Services","",IF(H887&gt;0,"Yes",IF(L887="Yes","",IF(M887="Yes","","")))))</f>
        <v/>
      </c>
      <c r="L887" s="580" t="n"/>
      <c r="M887" s="580" t="n"/>
      <c r="N887" s="581" t="n"/>
      <c r="O887" s="581" t="n"/>
      <c r="P887" s="256" t="n"/>
      <c r="Q887" s="345" t="n"/>
      <c r="S887" s="579">
        <f>'Exhibit A'!V882</f>
        <v/>
      </c>
      <c r="U887" s="576">
        <f>IF(C888="","",IF(F888=1,"ADP Essential Payroll",IF(N888="Yes","ADP HR Pro",IF(M888="Yes","ADP Complete Payroll and HR Plus",IF(L888="Yes","ADP Enhanced Payroll",IF(K888="Yes","ADP Essential Payroll","ADP Essential Payroll"))))))</f>
        <v/>
      </c>
    </row>
    <row r="888" ht="14.45" customHeight="1">
      <c r="B888" s="73">
        <f>B887+1</f>
        <v/>
      </c>
      <c r="C888" s="221">
        <f>IF('Multi Unit Grid'!C885="","",'Multi Unit Grid'!C885)</f>
        <v/>
      </c>
      <c r="D888" s="223" t="n"/>
      <c r="E888" s="222">
        <f>IFERROR(VLOOKUP(C888,'Multi Unit Grid'!C:D,2,FALSE),"")</f>
        <v/>
      </c>
      <c r="F888" s="75">
        <f>IFERROR(VLOOKUP(C888,'Multi Unit Grid'!C:E,3,FALSE),"")</f>
        <v/>
      </c>
      <c r="G888" s="353">
        <f>'Exhibit A'!Z1383*(1-'Product Selections'!$G$13)</f>
        <v/>
      </c>
      <c r="H888" s="237">
        <f>IFERROR(VLOOKUP(C888,'Multi Unit Grid'!C:F,4,FALSE),"")</f>
        <v/>
      </c>
      <c r="I888" s="74">
        <f>IFERROR(VLOOKUP(C888,'Multi Unit Grid'!C:G,5,FALSE),"")</f>
        <v/>
      </c>
      <c r="K888" s="63">
        <f>IF(C888="","",IF($L$11="Management Services","",IF(H888&gt;0,"Yes",IF(L888="Yes","",IF(M888="Yes","","")))))</f>
        <v/>
      </c>
      <c r="L888" s="577" t="n"/>
      <c r="M888" s="577" t="n"/>
      <c r="N888" s="578" t="n"/>
      <c r="O888" s="578" t="n"/>
      <c r="P888" s="63" t="n"/>
      <c r="Q888" s="344" t="n"/>
      <c r="S888" s="579">
        <f>'Exhibit A'!V883</f>
        <v/>
      </c>
      <c r="U888" s="579">
        <f>IF(C889="","",IF(F889=1,"ADP Essential Payroll",IF(N889="Yes","ADP HR Pro",IF(M889="Yes","ADP Complete Payroll and HR Plus",IF(L889="Yes","ADP Enhanced Payroll",IF(K889="Yes","ADP Essential Payroll","ADP Essential Payroll"))))))</f>
        <v/>
      </c>
    </row>
    <row r="889" ht="14.45" customHeight="1">
      <c r="B889" s="249">
        <f>B888+1</f>
        <v/>
      </c>
      <c r="C889" s="250">
        <f>IF('Multi Unit Grid'!C886="","",'Multi Unit Grid'!C886)</f>
        <v/>
      </c>
      <c r="D889" s="251" t="n"/>
      <c r="E889" s="252">
        <f>IFERROR(VLOOKUP(C889,'Multi Unit Grid'!C:D,2,FALSE),"")</f>
        <v/>
      </c>
      <c r="F889" s="253">
        <f>IFERROR(VLOOKUP(C889,'Multi Unit Grid'!C:E,3,FALSE),"")</f>
        <v/>
      </c>
      <c r="G889" s="352">
        <f>'Exhibit A'!Z1384*(1-'Product Selections'!$G$13)</f>
        <v/>
      </c>
      <c r="H889" s="317">
        <f>IFERROR(VLOOKUP(C889,'Multi Unit Grid'!C:F,4,FALSE),"")</f>
        <v/>
      </c>
      <c r="I889" s="255">
        <f>IFERROR(VLOOKUP(C889,'Multi Unit Grid'!C:G,5,FALSE),"")</f>
        <v/>
      </c>
      <c r="K889" s="256">
        <f>IF(C889="","",IF($L$11="Management Services","",IF(H889&gt;0,"Yes",IF(L889="Yes","",IF(M889="Yes","","")))))</f>
        <v/>
      </c>
      <c r="L889" s="580" t="n"/>
      <c r="M889" s="580" t="n"/>
      <c r="N889" s="581" t="n"/>
      <c r="O889" s="581" t="n"/>
      <c r="P889" s="256" t="n"/>
      <c r="Q889" s="345" t="n"/>
      <c r="S889" s="579">
        <f>'Exhibit A'!V884</f>
        <v/>
      </c>
      <c r="U889" s="576">
        <f>IF(C890="","",IF(F890=1,"ADP Essential Payroll",IF(N890="Yes","ADP HR Pro",IF(M890="Yes","ADP Complete Payroll and HR Plus",IF(L890="Yes","ADP Enhanced Payroll",IF(K890="Yes","ADP Essential Payroll","ADP Essential Payroll"))))))</f>
        <v/>
      </c>
    </row>
    <row r="890" ht="14.45" customHeight="1">
      <c r="B890" s="73">
        <f>B889+1</f>
        <v/>
      </c>
      <c r="C890" s="221">
        <f>IF('Multi Unit Grid'!C887="","",'Multi Unit Grid'!C887)</f>
        <v/>
      </c>
      <c r="D890" s="223" t="n"/>
      <c r="E890" s="222">
        <f>IFERROR(VLOOKUP(C890,'Multi Unit Grid'!C:D,2,FALSE),"")</f>
        <v/>
      </c>
      <c r="F890" s="75">
        <f>IFERROR(VLOOKUP(C890,'Multi Unit Grid'!C:E,3,FALSE),"")</f>
        <v/>
      </c>
      <c r="G890" s="353">
        <f>'Exhibit A'!Z1385*(1-'Product Selections'!$G$13)</f>
        <v/>
      </c>
      <c r="H890" s="237">
        <f>IFERROR(VLOOKUP(C890,'Multi Unit Grid'!C:F,4,FALSE),"")</f>
        <v/>
      </c>
      <c r="I890" s="74">
        <f>IFERROR(VLOOKUP(C890,'Multi Unit Grid'!C:G,5,FALSE),"")</f>
        <v/>
      </c>
      <c r="K890" s="63">
        <f>IF(C890="","",IF($L$11="Management Services","",IF(H890&gt;0,"Yes",IF(L890="Yes","",IF(M890="Yes","","")))))</f>
        <v/>
      </c>
      <c r="L890" s="577" t="n"/>
      <c r="M890" s="577" t="n"/>
      <c r="N890" s="578" t="n"/>
      <c r="O890" s="578" t="n"/>
      <c r="P890" s="63" t="n"/>
      <c r="Q890" s="344" t="n"/>
      <c r="S890" s="579">
        <f>'Exhibit A'!V885</f>
        <v/>
      </c>
      <c r="U890" s="579">
        <f>IF(C891="","",IF(F891=1,"ADP Essential Payroll",IF(N891="Yes","ADP HR Pro",IF(M891="Yes","ADP Complete Payroll and HR Plus",IF(L891="Yes","ADP Enhanced Payroll",IF(K891="Yes","ADP Essential Payroll","ADP Essential Payroll"))))))</f>
        <v/>
      </c>
    </row>
    <row r="891" ht="14.45" customHeight="1">
      <c r="B891" s="249">
        <f>B890+1</f>
        <v/>
      </c>
      <c r="C891" s="250">
        <f>IF('Multi Unit Grid'!C888="","",'Multi Unit Grid'!C888)</f>
        <v/>
      </c>
      <c r="D891" s="251" t="n"/>
      <c r="E891" s="252">
        <f>IFERROR(VLOOKUP(C891,'Multi Unit Grid'!C:D,2,FALSE),"")</f>
        <v/>
      </c>
      <c r="F891" s="253">
        <f>IFERROR(VLOOKUP(C891,'Multi Unit Grid'!C:E,3,FALSE),"")</f>
        <v/>
      </c>
      <c r="G891" s="352">
        <f>'Exhibit A'!Z1386*(1-'Product Selections'!$G$13)</f>
        <v/>
      </c>
      <c r="H891" s="317">
        <f>IFERROR(VLOOKUP(C891,'Multi Unit Grid'!C:F,4,FALSE),"")</f>
        <v/>
      </c>
      <c r="I891" s="255">
        <f>IFERROR(VLOOKUP(C891,'Multi Unit Grid'!C:G,5,FALSE),"")</f>
        <v/>
      </c>
      <c r="K891" s="256">
        <f>IF(C891="","",IF($L$11="Management Services","",IF(H891&gt;0,"Yes",IF(L891="Yes","",IF(M891="Yes","","")))))</f>
        <v/>
      </c>
      <c r="L891" s="580" t="n"/>
      <c r="M891" s="580" t="n"/>
      <c r="N891" s="581" t="n"/>
      <c r="O891" s="581" t="n"/>
      <c r="P891" s="256" t="n"/>
      <c r="Q891" s="345" t="n"/>
      <c r="S891" s="579">
        <f>'Exhibit A'!V886</f>
        <v/>
      </c>
      <c r="U891" s="576">
        <f>IF(C892="","",IF(F892=1,"ADP Essential Payroll",IF(N892="Yes","ADP HR Pro",IF(M892="Yes","ADP Complete Payroll and HR Plus",IF(L892="Yes","ADP Enhanced Payroll",IF(K892="Yes","ADP Essential Payroll","ADP Essential Payroll"))))))</f>
        <v/>
      </c>
    </row>
    <row r="892" ht="14.45" customHeight="1">
      <c r="B892" s="73">
        <f>B891+1</f>
        <v/>
      </c>
      <c r="C892" s="221">
        <f>IF('Multi Unit Grid'!C889="","",'Multi Unit Grid'!C889)</f>
        <v/>
      </c>
      <c r="D892" s="223" t="n"/>
      <c r="E892" s="222">
        <f>IFERROR(VLOOKUP(C892,'Multi Unit Grid'!C:D,2,FALSE),"")</f>
        <v/>
      </c>
      <c r="F892" s="75">
        <f>IFERROR(VLOOKUP(C892,'Multi Unit Grid'!C:E,3,FALSE),"")</f>
        <v/>
      </c>
      <c r="G892" s="353">
        <f>'Exhibit A'!Z1387*(1-'Product Selections'!$G$13)</f>
        <v/>
      </c>
      <c r="H892" s="237">
        <f>IFERROR(VLOOKUP(C892,'Multi Unit Grid'!C:F,4,FALSE),"")</f>
        <v/>
      </c>
      <c r="I892" s="74">
        <f>IFERROR(VLOOKUP(C892,'Multi Unit Grid'!C:G,5,FALSE),"")</f>
        <v/>
      </c>
      <c r="K892" s="63">
        <f>IF(C892="","",IF($L$11="Management Services","",IF(H892&gt;0,"Yes",IF(L892="Yes","",IF(M892="Yes","","")))))</f>
        <v/>
      </c>
      <c r="L892" s="577" t="n"/>
      <c r="M892" s="577" t="n"/>
      <c r="N892" s="578" t="n"/>
      <c r="O892" s="578" t="n"/>
      <c r="P892" s="63" t="n"/>
      <c r="Q892" s="344" t="n"/>
      <c r="S892" s="579">
        <f>'Exhibit A'!V887</f>
        <v/>
      </c>
      <c r="U892" s="579">
        <f>IF(C893="","",IF(F893=1,"ADP Essential Payroll",IF(N893="Yes","ADP HR Pro",IF(M893="Yes","ADP Complete Payroll and HR Plus",IF(L893="Yes","ADP Enhanced Payroll",IF(K893="Yes","ADP Essential Payroll","ADP Essential Payroll"))))))</f>
        <v/>
      </c>
    </row>
    <row r="893" ht="14.45" customHeight="1">
      <c r="B893" s="249">
        <f>B892+1</f>
        <v/>
      </c>
      <c r="C893" s="250">
        <f>IF('Multi Unit Grid'!C890="","",'Multi Unit Grid'!C890)</f>
        <v/>
      </c>
      <c r="D893" s="251" t="n"/>
      <c r="E893" s="252">
        <f>IFERROR(VLOOKUP(C893,'Multi Unit Grid'!C:D,2,FALSE),"")</f>
        <v/>
      </c>
      <c r="F893" s="253">
        <f>IFERROR(VLOOKUP(C893,'Multi Unit Grid'!C:E,3,FALSE),"")</f>
        <v/>
      </c>
      <c r="G893" s="352">
        <f>'Exhibit A'!Z1388*(1-'Product Selections'!$G$13)</f>
        <v/>
      </c>
      <c r="H893" s="317">
        <f>IFERROR(VLOOKUP(C893,'Multi Unit Grid'!C:F,4,FALSE),"")</f>
        <v/>
      </c>
      <c r="I893" s="255">
        <f>IFERROR(VLOOKUP(C893,'Multi Unit Grid'!C:G,5,FALSE),"")</f>
        <v/>
      </c>
      <c r="K893" s="256">
        <f>IF(C893="","",IF($L$11="Management Services","",IF(H893&gt;0,"Yes",IF(L893="Yes","",IF(M893="Yes","","")))))</f>
        <v/>
      </c>
      <c r="L893" s="580" t="n"/>
      <c r="M893" s="580" t="n"/>
      <c r="N893" s="581" t="n"/>
      <c r="O893" s="581" t="n"/>
      <c r="P893" s="256" t="n"/>
      <c r="Q893" s="345" t="n"/>
      <c r="S893" s="579">
        <f>'Exhibit A'!V888</f>
        <v/>
      </c>
      <c r="U893" s="576">
        <f>IF(C894="","",IF(F894=1,"ADP Essential Payroll",IF(N894="Yes","ADP HR Pro",IF(M894="Yes","ADP Complete Payroll and HR Plus",IF(L894="Yes","ADP Enhanced Payroll",IF(K894="Yes","ADP Essential Payroll","ADP Essential Payroll"))))))</f>
        <v/>
      </c>
    </row>
    <row r="894" ht="14.45" customHeight="1">
      <c r="B894" s="73">
        <f>B893+1</f>
        <v/>
      </c>
      <c r="C894" s="221">
        <f>IF('Multi Unit Grid'!C891="","",'Multi Unit Grid'!C891)</f>
        <v/>
      </c>
      <c r="D894" s="223" t="n"/>
      <c r="E894" s="222">
        <f>IFERROR(VLOOKUP(C894,'Multi Unit Grid'!C:D,2,FALSE),"")</f>
        <v/>
      </c>
      <c r="F894" s="75">
        <f>IFERROR(VLOOKUP(C894,'Multi Unit Grid'!C:E,3,FALSE),"")</f>
        <v/>
      </c>
      <c r="G894" s="353">
        <f>'Exhibit A'!Z1389*(1-'Product Selections'!$G$13)</f>
        <v/>
      </c>
      <c r="H894" s="237">
        <f>IFERROR(VLOOKUP(C894,'Multi Unit Grid'!C:F,4,FALSE),"")</f>
        <v/>
      </c>
      <c r="I894" s="74">
        <f>IFERROR(VLOOKUP(C894,'Multi Unit Grid'!C:G,5,FALSE),"")</f>
        <v/>
      </c>
      <c r="K894" s="63">
        <f>IF(C894="","",IF($L$11="Management Services","",IF(H894&gt;0,"Yes",IF(L894="Yes","",IF(M894="Yes","","")))))</f>
        <v/>
      </c>
      <c r="L894" s="577" t="n"/>
      <c r="M894" s="577" t="n"/>
      <c r="N894" s="578" t="n"/>
      <c r="O894" s="578" t="n"/>
      <c r="P894" s="63" t="n"/>
      <c r="Q894" s="344" t="n"/>
      <c r="S894" s="579">
        <f>'Exhibit A'!V889</f>
        <v/>
      </c>
      <c r="U894" s="579">
        <f>IF(C895="","",IF(F895=1,"ADP Essential Payroll",IF(N895="Yes","ADP HR Pro",IF(M895="Yes","ADP Complete Payroll and HR Plus",IF(L895="Yes","ADP Enhanced Payroll",IF(K895="Yes","ADP Essential Payroll","ADP Essential Payroll"))))))</f>
        <v/>
      </c>
    </row>
    <row r="895" ht="14.45" customHeight="1">
      <c r="B895" s="249">
        <f>B894+1</f>
        <v/>
      </c>
      <c r="C895" s="250">
        <f>IF('Multi Unit Grid'!C892="","",'Multi Unit Grid'!C892)</f>
        <v/>
      </c>
      <c r="D895" s="251" t="n"/>
      <c r="E895" s="252">
        <f>IFERROR(VLOOKUP(C895,'Multi Unit Grid'!C:D,2,FALSE),"")</f>
        <v/>
      </c>
      <c r="F895" s="253">
        <f>IFERROR(VLOOKUP(C895,'Multi Unit Grid'!C:E,3,FALSE),"")</f>
        <v/>
      </c>
      <c r="G895" s="352">
        <f>'Exhibit A'!Z1390*(1-'Product Selections'!$G$13)</f>
        <v/>
      </c>
      <c r="H895" s="317">
        <f>IFERROR(VLOOKUP(C895,'Multi Unit Grid'!C:F,4,FALSE),"")</f>
        <v/>
      </c>
      <c r="I895" s="255">
        <f>IFERROR(VLOOKUP(C895,'Multi Unit Grid'!C:G,5,FALSE),"")</f>
        <v/>
      </c>
      <c r="K895" s="256">
        <f>IF(C895="","",IF($L$11="Management Services","",IF(H895&gt;0,"Yes",IF(L895="Yes","",IF(M895="Yes","","")))))</f>
        <v/>
      </c>
      <c r="L895" s="580" t="n"/>
      <c r="M895" s="580" t="n"/>
      <c r="N895" s="581" t="n"/>
      <c r="O895" s="581" t="n"/>
      <c r="P895" s="256" t="n"/>
      <c r="Q895" s="345" t="n"/>
      <c r="S895" s="579">
        <f>'Exhibit A'!V890</f>
        <v/>
      </c>
      <c r="U895" s="576">
        <f>IF(C896="","",IF(F896=1,"ADP Essential Payroll",IF(N896="Yes","ADP HR Pro",IF(M896="Yes","ADP Complete Payroll and HR Plus",IF(L896="Yes","ADP Enhanced Payroll",IF(K896="Yes","ADP Essential Payroll","ADP Essential Payroll"))))))</f>
        <v/>
      </c>
    </row>
    <row r="896" ht="14.45" customHeight="1">
      <c r="B896" s="73">
        <f>B895+1</f>
        <v/>
      </c>
      <c r="C896" s="221">
        <f>IF('Multi Unit Grid'!C893="","",'Multi Unit Grid'!C893)</f>
        <v/>
      </c>
      <c r="D896" s="223" t="n"/>
      <c r="E896" s="222">
        <f>IFERROR(VLOOKUP(C896,'Multi Unit Grid'!C:D,2,FALSE),"")</f>
        <v/>
      </c>
      <c r="F896" s="75">
        <f>IFERROR(VLOOKUP(C896,'Multi Unit Grid'!C:E,3,FALSE),"")</f>
        <v/>
      </c>
      <c r="G896" s="353">
        <f>'Exhibit A'!Z1391*(1-'Product Selections'!$G$13)</f>
        <v/>
      </c>
      <c r="H896" s="237">
        <f>IFERROR(VLOOKUP(C896,'Multi Unit Grid'!C:F,4,FALSE),"")</f>
        <v/>
      </c>
      <c r="I896" s="74">
        <f>IFERROR(VLOOKUP(C896,'Multi Unit Grid'!C:G,5,FALSE),"")</f>
        <v/>
      </c>
      <c r="K896" s="63">
        <f>IF(C896="","",IF($L$11="Management Services","",IF(H896&gt;0,"Yes",IF(L896="Yes","",IF(M896="Yes","","")))))</f>
        <v/>
      </c>
      <c r="L896" s="577" t="n"/>
      <c r="M896" s="577" t="n"/>
      <c r="N896" s="578" t="n"/>
      <c r="O896" s="578" t="n"/>
      <c r="P896" s="63" t="n"/>
      <c r="Q896" s="344" t="n"/>
      <c r="S896" s="579">
        <f>'Exhibit A'!V891</f>
        <v/>
      </c>
      <c r="U896" s="579">
        <f>IF(C897="","",IF(F897=1,"ADP Essential Payroll",IF(N897="Yes","ADP HR Pro",IF(M897="Yes","ADP Complete Payroll and HR Plus",IF(L897="Yes","ADP Enhanced Payroll",IF(K897="Yes","ADP Essential Payroll","ADP Essential Payroll"))))))</f>
        <v/>
      </c>
    </row>
    <row r="897" ht="14.45" customHeight="1">
      <c r="B897" s="249">
        <f>B896+1</f>
        <v/>
      </c>
      <c r="C897" s="250">
        <f>IF('Multi Unit Grid'!C894="","",'Multi Unit Grid'!C894)</f>
        <v/>
      </c>
      <c r="D897" s="251" t="n"/>
      <c r="E897" s="252">
        <f>IFERROR(VLOOKUP(C897,'Multi Unit Grid'!C:D,2,FALSE),"")</f>
        <v/>
      </c>
      <c r="F897" s="253">
        <f>IFERROR(VLOOKUP(C897,'Multi Unit Grid'!C:E,3,FALSE),"")</f>
        <v/>
      </c>
      <c r="G897" s="352">
        <f>'Exhibit A'!Z1392*(1-'Product Selections'!$G$13)</f>
        <v/>
      </c>
      <c r="H897" s="317">
        <f>IFERROR(VLOOKUP(C897,'Multi Unit Grid'!C:F,4,FALSE),"")</f>
        <v/>
      </c>
      <c r="I897" s="255">
        <f>IFERROR(VLOOKUP(C897,'Multi Unit Grid'!C:G,5,FALSE),"")</f>
        <v/>
      </c>
      <c r="K897" s="256">
        <f>IF(C897="","",IF($L$11="Management Services","",IF(H897&gt;0,"Yes",IF(L897="Yes","",IF(M897="Yes","","")))))</f>
        <v/>
      </c>
      <c r="L897" s="580" t="n"/>
      <c r="M897" s="580" t="n"/>
      <c r="N897" s="581" t="n"/>
      <c r="O897" s="581" t="n"/>
      <c r="P897" s="256" t="n"/>
      <c r="Q897" s="345" t="n"/>
      <c r="S897" s="579">
        <f>'Exhibit A'!V892</f>
        <v/>
      </c>
      <c r="U897" s="576">
        <f>IF(C898="","",IF(F898=1,"ADP Essential Payroll",IF(N898="Yes","ADP HR Pro",IF(M898="Yes","ADP Complete Payroll and HR Plus",IF(L898="Yes","ADP Enhanced Payroll",IF(K898="Yes","ADP Essential Payroll","ADP Essential Payroll"))))))</f>
        <v/>
      </c>
    </row>
    <row r="898" ht="14.45" customHeight="1">
      <c r="B898" s="73">
        <f>B897+1</f>
        <v/>
      </c>
      <c r="C898" s="221">
        <f>IF('Multi Unit Grid'!C895="","",'Multi Unit Grid'!C895)</f>
        <v/>
      </c>
      <c r="D898" s="223" t="n"/>
      <c r="E898" s="222">
        <f>IFERROR(VLOOKUP(C898,'Multi Unit Grid'!C:D,2,FALSE),"")</f>
        <v/>
      </c>
      <c r="F898" s="75">
        <f>IFERROR(VLOOKUP(C898,'Multi Unit Grid'!C:E,3,FALSE),"")</f>
        <v/>
      </c>
      <c r="G898" s="353">
        <f>'Exhibit A'!Z1393*(1-'Product Selections'!$G$13)</f>
        <v/>
      </c>
      <c r="H898" s="237">
        <f>IFERROR(VLOOKUP(C898,'Multi Unit Grid'!C:F,4,FALSE),"")</f>
        <v/>
      </c>
      <c r="I898" s="74">
        <f>IFERROR(VLOOKUP(C898,'Multi Unit Grid'!C:G,5,FALSE),"")</f>
        <v/>
      </c>
      <c r="K898" s="63">
        <f>IF(C898="","",IF($L$11="Management Services","",IF(H898&gt;0,"Yes",IF(L898="Yes","",IF(M898="Yes","","")))))</f>
        <v/>
      </c>
      <c r="L898" s="577" t="n"/>
      <c r="M898" s="577" t="n"/>
      <c r="N898" s="578" t="n"/>
      <c r="O898" s="578" t="n"/>
      <c r="P898" s="63" t="n"/>
      <c r="Q898" s="344" t="n"/>
      <c r="S898" s="579">
        <f>'Exhibit A'!V893</f>
        <v/>
      </c>
      <c r="U898" s="579">
        <f>IF(C899="","",IF(F899=1,"ADP Essential Payroll",IF(N899="Yes","ADP HR Pro",IF(M899="Yes","ADP Complete Payroll and HR Plus",IF(L899="Yes","ADP Enhanced Payroll",IF(K899="Yes","ADP Essential Payroll","ADP Essential Payroll"))))))</f>
        <v/>
      </c>
    </row>
    <row r="899" ht="14.45" customHeight="1">
      <c r="B899" s="249">
        <f>B898+1</f>
        <v/>
      </c>
      <c r="C899" s="250">
        <f>IF('Multi Unit Grid'!C896="","",'Multi Unit Grid'!C896)</f>
        <v/>
      </c>
      <c r="D899" s="251" t="n"/>
      <c r="E899" s="252">
        <f>IFERROR(VLOOKUP(C899,'Multi Unit Grid'!C:D,2,FALSE),"")</f>
        <v/>
      </c>
      <c r="F899" s="253">
        <f>IFERROR(VLOOKUP(C899,'Multi Unit Grid'!C:E,3,FALSE),"")</f>
        <v/>
      </c>
      <c r="G899" s="352">
        <f>'Exhibit A'!Z1394*(1-'Product Selections'!$G$13)</f>
        <v/>
      </c>
      <c r="H899" s="317">
        <f>IFERROR(VLOOKUP(C899,'Multi Unit Grid'!C:F,4,FALSE),"")</f>
        <v/>
      </c>
      <c r="I899" s="255">
        <f>IFERROR(VLOOKUP(C899,'Multi Unit Grid'!C:G,5,FALSE),"")</f>
        <v/>
      </c>
      <c r="K899" s="256">
        <f>IF(C899="","",IF($L$11="Management Services","",IF(H899&gt;0,"Yes",IF(L899="Yes","",IF(M899="Yes","","")))))</f>
        <v/>
      </c>
      <c r="L899" s="580" t="n"/>
      <c r="M899" s="580" t="n"/>
      <c r="N899" s="581" t="n"/>
      <c r="O899" s="581" t="n"/>
      <c r="P899" s="256" t="n"/>
      <c r="Q899" s="345" t="n"/>
      <c r="S899" s="579">
        <f>'Exhibit A'!V894</f>
        <v/>
      </c>
      <c r="U899" s="576">
        <f>IF(C900="","",IF(F900=1,"ADP Essential Payroll",IF(N900="Yes","ADP HR Pro",IF(M900="Yes","ADP Complete Payroll and HR Plus",IF(L900="Yes","ADP Enhanced Payroll",IF(K900="Yes","ADP Essential Payroll","ADP Essential Payroll"))))))</f>
        <v/>
      </c>
    </row>
    <row r="900" ht="14.45" customHeight="1">
      <c r="B900" s="73">
        <f>B899+1</f>
        <v/>
      </c>
      <c r="C900" s="221">
        <f>IF('Multi Unit Grid'!C897="","",'Multi Unit Grid'!C897)</f>
        <v/>
      </c>
      <c r="D900" s="223" t="n"/>
      <c r="E900" s="222">
        <f>IFERROR(VLOOKUP(C900,'Multi Unit Grid'!C:D,2,FALSE),"")</f>
        <v/>
      </c>
      <c r="F900" s="75">
        <f>IFERROR(VLOOKUP(C900,'Multi Unit Grid'!C:E,3,FALSE),"")</f>
        <v/>
      </c>
      <c r="G900" s="353">
        <f>'Exhibit A'!Z1395*(1-'Product Selections'!$G$13)</f>
        <v/>
      </c>
      <c r="H900" s="237">
        <f>IFERROR(VLOOKUP(C900,'Multi Unit Grid'!C:F,4,FALSE),"")</f>
        <v/>
      </c>
      <c r="I900" s="74">
        <f>IFERROR(VLOOKUP(C900,'Multi Unit Grid'!C:G,5,FALSE),"")</f>
        <v/>
      </c>
      <c r="K900" s="63">
        <f>IF(C900="","",IF($L$11="Management Services","",IF(H900&gt;0,"Yes",IF(L900="Yes","",IF(M900="Yes","","")))))</f>
        <v/>
      </c>
      <c r="L900" s="577" t="n"/>
      <c r="M900" s="577" t="n"/>
      <c r="N900" s="578" t="n"/>
      <c r="O900" s="578" t="n"/>
      <c r="P900" s="63" t="n"/>
      <c r="Q900" s="344" t="n"/>
      <c r="S900" s="579">
        <f>'Exhibit A'!V895</f>
        <v/>
      </c>
      <c r="U900" s="579">
        <f>IF(C901="","",IF(F901=1,"ADP Essential Payroll",IF(N901="Yes","ADP HR Pro",IF(M901="Yes","ADP Complete Payroll and HR Plus",IF(L901="Yes","ADP Enhanced Payroll",IF(K901="Yes","ADP Essential Payroll","ADP Essential Payroll"))))))</f>
        <v/>
      </c>
    </row>
    <row r="901" ht="14.45" customHeight="1">
      <c r="B901" s="249">
        <f>B900+1</f>
        <v/>
      </c>
      <c r="C901" s="250">
        <f>IF('Multi Unit Grid'!C898="","",'Multi Unit Grid'!C898)</f>
        <v/>
      </c>
      <c r="D901" s="251" t="n"/>
      <c r="E901" s="252">
        <f>IFERROR(VLOOKUP(C901,'Multi Unit Grid'!C:D,2,FALSE),"")</f>
        <v/>
      </c>
      <c r="F901" s="253">
        <f>IFERROR(VLOOKUP(C901,'Multi Unit Grid'!C:E,3,FALSE),"")</f>
        <v/>
      </c>
      <c r="G901" s="352">
        <f>'Exhibit A'!Z1396*(1-'Product Selections'!$G$13)</f>
        <v/>
      </c>
      <c r="H901" s="317">
        <f>IFERROR(VLOOKUP(C901,'Multi Unit Grid'!C:F,4,FALSE),"")</f>
        <v/>
      </c>
      <c r="I901" s="255">
        <f>IFERROR(VLOOKUP(C901,'Multi Unit Grid'!C:G,5,FALSE),"")</f>
        <v/>
      </c>
      <c r="K901" s="256">
        <f>IF(C901="","",IF($L$11="Management Services","",IF(H901&gt;0,"Yes",IF(L901="Yes","",IF(M901="Yes","","")))))</f>
        <v/>
      </c>
      <c r="L901" s="580" t="n"/>
      <c r="M901" s="580" t="n"/>
      <c r="N901" s="581" t="n"/>
      <c r="O901" s="581" t="n"/>
      <c r="P901" s="256" t="n"/>
      <c r="Q901" s="345" t="n"/>
      <c r="S901" s="579">
        <f>'Exhibit A'!V896</f>
        <v/>
      </c>
      <c r="U901" s="576">
        <f>IF(C902="","",IF(F902=1,"ADP Essential Payroll",IF(N902="Yes","ADP HR Pro",IF(M902="Yes","ADP Complete Payroll and HR Plus",IF(L902="Yes","ADP Enhanced Payroll",IF(K902="Yes","ADP Essential Payroll","ADP Essential Payroll"))))))</f>
        <v/>
      </c>
    </row>
    <row r="902" ht="14.45" customHeight="1">
      <c r="B902" s="73">
        <f>B901+1</f>
        <v/>
      </c>
      <c r="C902" s="221">
        <f>IF('Multi Unit Grid'!C899="","",'Multi Unit Grid'!C899)</f>
        <v/>
      </c>
      <c r="D902" s="223" t="n"/>
      <c r="E902" s="222">
        <f>IFERROR(VLOOKUP(C902,'Multi Unit Grid'!C:D,2,FALSE),"")</f>
        <v/>
      </c>
      <c r="F902" s="75">
        <f>IFERROR(VLOOKUP(C902,'Multi Unit Grid'!C:E,3,FALSE),"")</f>
        <v/>
      </c>
      <c r="G902" s="353">
        <f>'Exhibit A'!Z1397*(1-'Product Selections'!$G$13)</f>
        <v/>
      </c>
      <c r="H902" s="237">
        <f>IFERROR(VLOOKUP(C902,'Multi Unit Grid'!C:F,4,FALSE),"")</f>
        <v/>
      </c>
      <c r="I902" s="74">
        <f>IFERROR(VLOOKUP(C902,'Multi Unit Grid'!C:G,5,FALSE),"")</f>
        <v/>
      </c>
      <c r="K902" s="63">
        <f>IF(C902="","",IF($L$11="Management Services","",IF(H902&gt;0,"Yes",IF(L902="Yes","",IF(M902="Yes","","")))))</f>
        <v/>
      </c>
      <c r="L902" s="577" t="n"/>
      <c r="M902" s="577" t="n"/>
      <c r="N902" s="578" t="n"/>
      <c r="O902" s="578" t="n"/>
      <c r="P902" s="63" t="n"/>
      <c r="Q902" s="344" t="n"/>
      <c r="S902" s="579">
        <f>'Exhibit A'!V897</f>
        <v/>
      </c>
      <c r="U902" s="579">
        <f>IF(C903="","",IF(F903=1,"ADP Essential Payroll",IF(N903="Yes","ADP HR Pro",IF(M903="Yes","ADP Complete Payroll and HR Plus",IF(L903="Yes","ADP Enhanced Payroll",IF(K903="Yes","ADP Essential Payroll","ADP Essential Payroll"))))))</f>
        <v/>
      </c>
    </row>
    <row r="903" ht="14.45" customHeight="1">
      <c r="B903" s="249">
        <f>B902+1</f>
        <v/>
      </c>
      <c r="C903" s="250">
        <f>IF('Multi Unit Grid'!C900="","",'Multi Unit Grid'!C900)</f>
        <v/>
      </c>
      <c r="D903" s="251" t="n"/>
      <c r="E903" s="252">
        <f>IFERROR(VLOOKUP(C903,'Multi Unit Grid'!C:D,2,FALSE),"")</f>
        <v/>
      </c>
      <c r="F903" s="253">
        <f>IFERROR(VLOOKUP(C903,'Multi Unit Grid'!C:E,3,FALSE),"")</f>
        <v/>
      </c>
      <c r="G903" s="352">
        <f>'Exhibit A'!Z1398*(1-'Product Selections'!$G$13)</f>
        <v/>
      </c>
      <c r="H903" s="317">
        <f>IFERROR(VLOOKUP(C903,'Multi Unit Grid'!C:F,4,FALSE),"")</f>
        <v/>
      </c>
      <c r="I903" s="255">
        <f>IFERROR(VLOOKUP(C903,'Multi Unit Grid'!C:G,5,FALSE),"")</f>
        <v/>
      </c>
      <c r="K903" s="256">
        <f>IF(C903="","",IF($L$11="Management Services","",IF(H903&gt;0,"Yes",IF(L903="Yes","",IF(M903="Yes","","")))))</f>
        <v/>
      </c>
      <c r="L903" s="580" t="n"/>
      <c r="M903" s="580" t="n"/>
      <c r="N903" s="581" t="n"/>
      <c r="O903" s="581" t="n"/>
      <c r="P903" s="256" t="n"/>
      <c r="Q903" s="345" t="n"/>
      <c r="S903" s="579">
        <f>'Exhibit A'!V898</f>
        <v/>
      </c>
      <c r="U903" s="576">
        <f>IF(C904="","",IF(F904=1,"ADP Essential Payroll",IF(N904="Yes","ADP HR Pro",IF(M904="Yes","ADP Complete Payroll and HR Plus",IF(L904="Yes","ADP Enhanced Payroll",IF(K904="Yes","ADP Essential Payroll","ADP Essential Payroll"))))))</f>
        <v/>
      </c>
    </row>
    <row r="904" ht="14.45" customHeight="1">
      <c r="B904" s="73">
        <f>B903+1</f>
        <v/>
      </c>
      <c r="C904" s="221">
        <f>IF('Multi Unit Grid'!C901="","",'Multi Unit Grid'!C901)</f>
        <v/>
      </c>
      <c r="D904" s="223" t="n"/>
      <c r="E904" s="222">
        <f>IFERROR(VLOOKUP(C904,'Multi Unit Grid'!C:D,2,FALSE),"")</f>
        <v/>
      </c>
      <c r="F904" s="75">
        <f>IFERROR(VLOOKUP(C904,'Multi Unit Grid'!C:E,3,FALSE),"")</f>
        <v/>
      </c>
      <c r="G904" s="353">
        <f>'Exhibit A'!Z1399*(1-'Product Selections'!$G$13)</f>
        <v/>
      </c>
      <c r="H904" s="237">
        <f>IFERROR(VLOOKUP(C904,'Multi Unit Grid'!C:F,4,FALSE),"")</f>
        <v/>
      </c>
      <c r="I904" s="74">
        <f>IFERROR(VLOOKUP(C904,'Multi Unit Grid'!C:G,5,FALSE),"")</f>
        <v/>
      </c>
      <c r="K904" s="63">
        <f>IF(C904="","",IF($L$11="Management Services","",IF(H904&gt;0,"Yes",IF(L904="Yes","",IF(M904="Yes","","")))))</f>
        <v/>
      </c>
      <c r="L904" s="577" t="n"/>
      <c r="M904" s="577" t="n"/>
      <c r="N904" s="578" t="n"/>
      <c r="O904" s="578" t="n"/>
      <c r="P904" s="63" t="n"/>
      <c r="Q904" s="344" t="n"/>
      <c r="S904" s="579">
        <f>'Exhibit A'!V899</f>
        <v/>
      </c>
      <c r="U904" s="579">
        <f>IF(C905="","",IF(F905=1,"ADP Essential Payroll",IF(N905="Yes","ADP HR Pro",IF(M905="Yes","ADP Complete Payroll and HR Plus",IF(L905="Yes","ADP Enhanced Payroll",IF(K905="Yes","ADP Essential Payroll","ADP Essential Payroll"))))))</f>
        <v/>
      </c>
    </row>
    <row r="905" ht="14.45" customHeight="1">
      <c r="B905" s="249">
        <f>B904+1</f>
        <v/>
      </c>
      <c r="C905" s="250">
        <f>IF('Multi Unit Grid'!C902="","",'Multi Unit Grid'!C902)</f>
        <v/>
      </c>
      <c r="D905" s="251" t="n"/>
      <c r="E905" s="252">
        <f>IFERROR(VLOOKUP(C905,'Multi Unit Grid'!C:D,2,FALSE),"")</f>
        <v/>
      </c>
      <c r="F905" s="253">
        <f>IFERROR(VLOOKUP(C905,'Multi Unit Grid'!C:E,3,FALSE),"")</f>
        <v/>
      </c>
      <c r="G905" s="352">
        <f>'Exhibit A'!Z1400*(1-'Product Selections'!$G$13)</f>
        <v/>
      </c>
      <c r="H905" s="317">
        <f>IFERROR(VLOOKUP(C905,'Multi Unit Grid'!C:F,4,FALSE),"")</f>
        <v/>
      </c>
      <c r="I905" s="255">
        <f>IFERROR(VLOOKUP(C905,'Multi Unit Grid'!C:G,5,FALSE),"")</f>
        <v/>
      </c>
      <c r="K905" s="256">
        <f>IF(C905="","",IF($L$11="Management Services","",IF(H905&gt;0,"Yes",IF(L905="Yes","",IF(M905="Yes","","")))))</f>
        <v/>
      </c>
      <c r="L905" s="580" t="n"/>
      <c r="M905" s="580" t="n"/>
      <c r="N905" s="581" t="n"/>
      <c r="O905" s="581" t="n"/>
      <c r="P905" s="256" t="n"/>
      <c r="Q905" s="345" t="n"/>
      <c r="S905" s="579">
        <f>'Exhibit A'!V900</f>
        <v/>
      </c>
      <c r="U905" s="576">
        <f>IF(C906="","",IF(F906=1,"ADP Essential Payroll",IF(N906="Yes","ADP HR Pro",IF(M906="Yes","ADP Complete Payroll and HR Plus",IF(L906="Yes","ADP Enhanced Payroll",IF(K906="Yes","ADP Essential Payroll","ADP Essential Payroll"))))))</f>
        <v/>
      </c>
    </row>
    <row r="906" ht="14.45" customHeight="1">
      <c r="B906" s="73">
        <f>B905+1</f>
        <v/>
      </c>
      <c r="C906" s="221">
        <f>IF('Multi Unit Grid'!C903="","",'Multi Unit Grid'!C903)</f>
        <v/>
      </c>
      <c r="D906" s="223" t="n"/>
      <c r="E906" s="222">
        <f>IFERROR(VLOOKUP(C906,'Multi Unit Grid'!C:D,2,FALSE),"")</f>
        <v/>
      </c>
      <c r="F906" s="75">
        <f>IFERROR(VLOOKUP(C906,'Multi Unit Grid'!C:E,3,FALSE),"")</f>
        <v/>
      </c>
      <c r="G906" s="353">
        <f>'Exhibit A'!Z1401*(1-'Product Selections'!$G$13)</f>
        <v/>
      </c>
      <c r="H906" s="237">
        <f>IFERROR(VLOOKUP(C906,'Multi Unit Grid'!C:F,4,FALSE),"")</f>
        <v/>
      </c>
      <c r="I906" s="74">
        <f>IFERROR(VLOOKUP(C906,'Multi Unit Grid'!C:G,5,FALSE),"")</f>
        <v/>
      </c>
      <c r="K906" s="63">
        <f>IF(C906="","",IF($L$11="Management Services","",IF(H906&gt;0,"Yes",IF(L906="Yes","",IF(M906="Yes","","")))))</f>
        <v/>
      </c>
      <c r="L906" s="577" t="n"/>
      <c r="M906" s="577" t="n"/>
      <c r="N906" s="578" t="n"/>
      <c r="O906" s="578" t="n"/>
      <c r="P906" s="63" t="n"/>
      <c r="Q906" s="344" t="n"/>
      <c r="S906" s="579">
        <f>'Exhibit A'!V901</f>
        <v/>
      </c>
      <c r="U906" s="579">
        <f>IF(C907="","",IF(F907=1,"ADP Essential Payroll",IF(N907="Yes","ADP HR Pro",IF(M907="Yes","ADP Complete Payroll and HR Plus",IF(L907="Yes","ADP Enhanced Payroll",IF(K907="Yes","ADP Essential Payroll","ADP Essential Payroll"))))))</f>
        <v/>
      </c>
    </row>
    <row r="907" ht="14.45" customHeight="1">
      <c r="B907" s="249">
        <f>B906+1</f>
        <v/>
      </c>
      <c r="C907" s="250">
        <f>IF('Multi Unit Grid'!C904="","",'Multi Unit Grid'!C904)</f>
        <v/>
      </c>
      <c r="D907" s="251" t="n"/>
      <c r="E907" s="252">
        <f>IFERROR(VLOOKUP(C907,'Multi Unit Grid'!C:D,2,FALSE),"")</f>
        <v/>
      </c>
      <c r="F907" s="253">
        <f>IFERROR(VLOOKUP(C907,'Multi Unit Grid'!C:E,3,FALSE),"")</f>
        <v/>
      </c>
      <c r="G907" s="352">
        <f>'Exhibit A'!Z1402*(1-'Product Selections'!$G$13)</f>
        <v/>
      </c>
      <c r="H907" s="317">
        <f>IFERROR(VLOOKUP(C907,'Multi Unit Grid'!C:F,4,FALSE),"")</f>
        <v/>
      </c>
      <c r="I907" s="255">
        <f>IFERROR(VLOOKUP(C907,'Multi Unit Grid'!C:G,5,FALSE),"")</f>
        <v/>
      </c>
      <c r="K907" s="256">
        <f>IF(C907="","",IF($L$11="Management Services","",IF(H907&gt;0,"Yes",IF(L907="Yes","",IF(M907="Yes","","")))))</f>
        <v/>
      </c>
      <c r="L907" s="580" t="n"/>
      <c r="M907" s="580" t="n"/>
      <c r="N907" s="581" t="n"/>
      <c r="O907" s="581" t="n"/>
      <c r="P907" s="256" t="n"/>
      <c r="Q907" s="345" t="n"/>
      <c r="S907" s="579">
        <f>'Exhibit A'!V902</f>
        <v/>
      </c>
      <c r="U907" s="576">
        <f>IF(C908="","",IF(F908=1,"ADP Essential Payroll",IF(N908="Yes","ADP HR Pro",IF(M908="Yes","ADP Complete Payroll and HR Plus",IF(L908="Yes","ADP Enhanced Payroll",IF(K908="Yes","ADP Essential Payroll","ADP Essential Payroll"))))))</f>
        <v/>
      </c>
    </row>
    <row r="908" ht="14.45" customHeight="1">
      <c r="B908" s="73">
        <f>B907+1</f>
        <v/>
      </c>
      <c r="C908" s="221">
        <f>IF('Multi Unit Grid'!C905="","",'Multi Unit Grid'!C905)</f>
        <v/>
      </c>
      <c r="D908" s="223" t="n"/>
      <c r="E908" s="222">
        <f>IFERROR(VLOOKUP(C908,'Multi Unit Grid'!C:D,2,FALSE),"")</f>
        <v/>
      </c>
      <c r="F908" s="75">
        <f>IFERROR(VLOOKUP(C908,'Multi Unit Grid'!C:E,3,FALSE),"")</f>
        <v/>
      </c>
      <c r="G908" s="353">
        <f>'Exhibit A'!Z1403*(1-'Product Selections'!$G$13)</f>
        <v/>
      </c>
      <c r="H908" s="237">
        <f>IFERROR(VLOOKUP(C908,'Multi Unit Grid'!C:F,4,FALSE),"")</f>
        <v/>
      </c>
      <c r="I908" s="74">
        <f>IFERROR(VLOOKUP(C908,'Multi Unit Grid'!C:G,5,FALSE),"")</f>
        <v/>
      </c>
      <c r="K908" s="63">
        <f>IF(C908="","",IF($L$11="Management Services","",IF(H908&gt;0,"Yes",IF(L908="Yes","",IF(M908="Yes","","")))))</f>
        <v/>
      </c>
      <c r="L908" s="577" t="n"/>
      <c r="M908" s="577" t="n"/>
      <c r="N908" s="578" t="n"/>
      <c r="O908" s="578" t="n"/>
      <c r="P908" s="63" t="n"/>
      <c r="Q908" s="344" t="n"/>
      <c r="S908" s="579">
        <f>'Exhibit A'!V903</f>
        <v/>
      </c>
      <c r="U908" s="579">
        <f>IF(C909="","",IF(F909=1,"ADP Essential Payroll",IF(N909="Yes","ADP HR Pro",IF(M909="Yes","ADP Complete Payroll and HR Plus",IF(L909="Yes","ADP Enhanced Payroll",IF(K909="Yes","ADP Essential Payroll","ADP Essential Payroll"))))))</f>
        <v/>
      </c>
    </row>
    <row r="909" ht="14.45" customHeight="1">
      <c r="B909" s="249">
        <f>B908+1</f>
        <v/>
      </c>
      <c r="C909" s="250">
        <f>IF('Multi Unit Grid'!C906="","",'Multi Unit Grid'!C906)</f>
        <v/>
      </c>
      <c r="D909" s="251" t="n"/>
      <c r="E909" s="252">
        <f>IFERROR(VLOOKUP(C909,'Multi Unit Grid'!C:D,2,FALSE),"")</f>
        <v/>
      </c>
      <c r="F909" s="253">
        <f>IFERROR(VLOOKUP(C909,'Multi Unit Grid'!C:E,3,FALSE),"")</f>
        <v/>
      </c>
      <c r="G909" s="352">
        <f>'Exhibit A'!Z1404*(1-'Product Selections'!$G$13)</f>
        <v/>
      </c>
      <c r="H909" s="317">
        <f>IFERROR(VLOOKUP(C909,'Multi Unit Grid'!C:F,4,FALSE),"")</f>
        <v/>
      </c>
      <c r="I909" s="255">
        <f>IFERROR(VLOOKUP(C909,'Multi Unit Grid'!C:G,5,FALSE),"")</f>
        <v/>
      </c>
      <c r="K909" s="256">
        <f>IF(C909="","",IF($L$11="Management Services","",IF(H909&gt;0,"Yes",IF(L909="Yes","",IF(M909="Yes","","")))))</f>
        <v/>
      </c>
      <c r="L909" s="580" t="n"/>
      <c r="M909" s="580" t="n"/>
      <c r="N909" s="581" t="n"/>
      <c r="O909" s="581" t="n"/>
      <c r="P909" s="256" t="n"/>
      <c r="Q909" s="345" t="n"/>
      <c r="S909" s="579">
        <f>'Exhibit A'!V904</f>
        <v/>
      </c>
      <c r="U909" s="576">
        <f>IF(C910="","",IF(F910=1,"ADP Essential Payroll",IF(N910="Yes","ADP HR Pro",IF(M910="Yes","ADP Complete Payroll and HR Plus",IF(L910="Yes","ADP Enhanced Payroll",IF(K910="Yes","ADP Essential Payroll","ADP Essential Payroll"))))))</f>
        <v/>
      </c>
    </row>
    <row r="910" ht="14.45" customHeight="1">
      <c r="B910" s="73">
        <f>B909+1</f>
        <v/>
      </c>
      <c r="C910" s="221">
        <f>IF('Multi Unit Grid'!C907="","",'Multi Unit Grid'!C907)</f>
        <v/>
      </c>
      <c r="D910" s="223" t="n"/>
      <c r="E910" s="222">
        <f>IFERROR(VLOOKUP(C910,'Multi Unit Grid'!C:D,2,FALSE),"")</f>
        <v/>
      </c>
      <c r="F910" s="75">
        <f>IFERROR(VLOOKUP(C910,'Multi Unit Grid'!C:E,3,FALSE),"")</f>
        <v/>
      </c>
      <c r="G910" s="353">
        <f>'Exhibit A'!Z1405*(1-'Product Selections'!$G$13)</f>
        <v/>
      </c>
      <c r="H910" s="237">
        <f>IFERROR(VLOOKUP(C910,'Multi Unit Grid'!C:F,4,FALSE),"")</f>
        <v/>
      </c>
      <c r="I910" s="74">
        <f>IFERROR(VLOOKUP(C910,'Multi Unit Grid'!C:G,5,FALSE),"")</f>
        <v/>
      </c>
      <c r="K910" s="63">
        <f>IF(C910="","",IF($L$11="Management Services","",IF(H910&gt;0,"Yes",IF(L910="Yes","",IF(M910="Yes","","")))))</f>
        <v/>
      </c>
      <c r="L910" s="577" t="n"/>
      <c r="M910" s="577" t="n"/>
      <c r="N910" s="578" t="n"/>
      <c r="O910" s="578" t="n"/>
      <c r="P910" s="63" t="n"/>
      <c r="Q910" s="344" t="n"/>
      <c r="S910" s="579">
        <f>'Exhibit A'!V905</f>
        <v/>
      </c>
      <c r="U910" s="579">
        <f>IF(C911="","",IF(F911=1,"ADP Essential Payroll",IF(N911="Yes","ADP HR Pro",IF(M911="Yes","ADP Complete Payroll and HR Plus",IF(L911="Yes","ADP Enhanced Payroll",IF(K911="Yes","ADP Essential Payroll","ADP Essential Payroll"))))))</f>
        <v/>
      </c>
    </row>
    <row r="911" ht="14.45" customHeight="1">
      <c r="B911" s="249">
        <f>B910+1</f>
        <v/>
      </c>
      <c r="C911" s="250">
        <f>IF('Multi Unit Grid'!C908="","",'Multi Unit Grid'!C908)</f>
        <v/>
      </c>
      <c r="D911" s="251" t="n"/>
      <c r="E911" s="252">
        <f>IFERROR(VLOOKUP(C911,'Multi Unit Grid'!C:D,2,FALSE),"")</f>
        <v/>
      </c>
      <c r="F911" s="253">
        <f>IFERROR(VLOOKUP(C911,'Multi Unit Grid'!C:E,3,FALSE),"")</f>
        <v/>
      </c>
      <c r="G911" s="352">
        <f>'Exhibit A'!Z1406*(1-'Product Selections'!$G$13)</f>
        <v/>
      </c>
      <c r="H911" s="317">
        <f>IFERROR(VLOOKUP(C911,'Multi Unit Grid'!C:F,4,FALSE),"")</f>
        <v/>
      </c>
      <c r="I911" s="255">
        <f>IFERROR(VLOOKUP(C911,'Multi Unit Grid'!C:G,5,FALSE),"")</f>
        <v/>
      </c>
      <c r="K911" s="256">
        <f>IF(C911="","",IF($L$11="Management Services","",IF(H911&gt;0,"Yes",IF(L911="Yes","",IF(M911="Yes","","")))))</f>
        <v/>
      </c>
      <c r="L911" s="580" t="n"/>
      <c r="M911" s="580" t="n"/>
      <c r="N911" s="581" t="n"/>
      <c r="O911" s="581" t="n"/>
      <c r="P911" s="256" t="n"/>
      <c r="Q911" s="345" t="n"/>
      <c r="S911" s="579">
        <f>'Exhibit A'!V906</f>
        <v/>
      </c>
      <c r="U911" s="576">
        <f>IF(C912="","",IF(F912=1,"ADP Essential Payroll",IF(N912="Yes","ADP HR Pro",IF(M912="Yes","ADP Complete Payroll and HR Plus",IF(L912="Yes","ADP Enhanced Payroll",IF(K912="Yes","ADP Essential Payroll","ADP Essential Payroll"))))))</f>
        <v/>
      </c>
    </row>
    <row r="912" ht="14.45" customHeight="1">
      <c r="B912" s="73">
        <f>B911+1</f>
        <v/>
      </c>
      <c r="C912" s="221">
        <f>IF('Multi Unit Grid'!C909="","",'Multi Unit Grid'!C909)</f>
        <v/>
      </c>
      <c r="D912" s="223" t="n"/>
      <c r="E912" s="222">
        <f>IFERROR(VLOOKUP(C912,'Multi Unit Grid'!C:D,2,FALSE),"")</f>
        <v/>
      </c>
      <c r="F912" s="75">
        <f>IFERROR(VLOOKUP(C912,'Multi Unit Grid'!C:E,3,FALSE),"")</f>
        <v/>
      </c>
      <c r="G912" s="353">
        <f>'Exhibit A'!Z1407*(1-'Product Selections'!$G$13)</f>
        <v/>
      </c>
      <c r="H912" s="237">
        <f>IFERROR(VLOOKUP(C912,'Multi Unit Grid'!C:F,4,FALSE),"")</f>
        <v/>
      </c>
      <c r="I912" s="74">
        <f>IFERROR(VLOOKUP(C912,'Multi Unit Grid'!C:G,5,FALSE),"")</f>
        <v/>
      </c>
      <c r="K912" s="63">
        <f>IF(C912="","",IF($L$11="Management Services","",IF(H912&gt;0,"Yes",IF(L912="Yes","",IF(M912="Yes","","")))))</f>
        <v/>
      </c>
      <c r="L912" s="577" t="n"/>
      <c r="M912" s="577" t="n"/>
      <c r="N912" s="578" t="n"/>
      <c r="O912" s="578" t="n"/>
      <c r="P912" s="63" t="n"/>
      <c r="Q912" s="344" t="n"/>
      <c r="S912" s="579">
        <f>'Exhibit A'!V907</f>
        <v/>
      </c>
      <c r="U912" s="579">
        <f>IF(C913="","",IF(F913=1,"ADP Essential Payroll",IF(N913="Yes","ADP HR Pro",IF(M913="Yes","ADP Complete Payroll and HR Plus",IF(L913="Yes","ADP Enhanced Payroll",IF(K913="Yes","ADP Essential Payroll","ADP Essential Payroll"))))))</f>
        <v/>
      </c>
    </row>
    <row r="913" ht="14.45" customHeight="1">
      <c r="B913" s="249">
        <f>B912+1</f>
        <v/>
      </c>
      <c r="C913" s="250">
        <f>IF('Multi Unit Grid'!C910="","",'Multi Unit Grid'!C910)</f>
        <v/>
      </c>
      <c r="D913" s="251" t="n"/>
      <c r="E913" s="252">
        <f>IFERROR(VLOOKUP(C913,'Multi Unit Grid'!C:D,2,FALSE),"")</f>
        <v/>
      </c>
      <c r="F913" s="253">
        <f>IFERROR(VLOOKUP(C913,'Multi Unit Grid'!C:E,3,FALSE),"")</f>
        <v/>
      </c>
      <c r="G913" s="352">
        <f>'Exhibit A'!Z1408*(1-'Product Selections'!$G$13)</f>
        <v/>
      </c>
      <c r="H913" s="317">
        <f>IFERROR(VLOOKUP(C913,'Multi Unit Grid'!C:F,4,FALSE),"")</f>
        <v/>
      </c>
      <c r="I913" s="255">
        <f>IFERROR(VLOOKUP(C913,'Multi Unit Grid'!C:G,5,FALSE),"")</f>
        <v/>
      </c>
      <c r="K913" s="256">
        <f>IF(C913="","",IF($L$11="Management Services","",IF(H913&gt;0,"Yes",IF(L913="Yes","",IF(M913="Yes","","")))))</f>
        <v/>
      </c>
      <c r="L913" s="580" t="n"/>
      <c r="M913" s="580" t="n"/>
      <c r="N913" s="581" t="n"/>
      <c r="O913" s="581" t="n"/>
      <c r="P913" s="256" t="n"/>
      <c r="Q913" s="345" t="n"/>
      <c r="S913" s="579">
        <f>'Exhibit A'!V908</f>
        <v/>
      </c>
      <c r="U913" s="576">
        <f>IF(C914="","",IF(F914=1,"ADP Essential Payroll",IF(N914="Yes","ADP HR Pro",IF(M914="Yes","ADP Complete Payroll and HR Plus",IF(L914="Yes","ADP Enhanced Payroll",IF(K914="Yes","ADP Essential Payroll","ADP Essential Payroll"))))))</f>
        <v/>
      </c>
    </row>
    <row r="914" ht="14.45" customHeight="1">
      <c r="B914" s="73">
        <f>B913+1</f>
        <v/>
      </c>
      <c r="C914" s="221">
        <f>IF('Multi Unit Grid'!C911="","",'Multi Unit Grid'!C911)</f>
        <v/>
      </c>
      <c r="D914" s="223" t="n"/>
      <c r="E914" s="222">
        <f>IFERROR(VLOOKUP(C914,'Multi Unit Grid'!C:D,2,FALSE),"")</f>
        <v/>
      </c>
      <c r="F914" s="75">
        <f>IFERROR(VLOOKUP(C914,'Multi Unit Grid'!C:E,3,FALSE),"")</f>
        <v/>
      </c>
      <c r="G914" s="353">
        <f>'Exhibit A'!Z1409*(1-'Product Selections'!$G$13)</f>
        <v/>
      </c>
      <c r="H914" s="237">
        <f>IFERROR(VLOOKUP(C914,'Multi Unit Grid'!C:F,4,FALSE),"")</f>
        <v/>
      </c>
      <c r="I914" s="74">
        <f>IFERROR(VLOOKUP(C914,'Multi Unit Grid'!C:G,5,FALSE),"")</f>
        <v/>
      </c>
      <c r="K914" s="63">
        <f>IF(C914="","",IF($L$11="Management Services","",IF(H914&gt;0,"Yes",IF(L914="Yes","",IF(M914="Yes","","")))))</f>
        <v/>
      </c>
      <c r="L914" s="577" t="n"/>
      <c r="M914" s="577" t="n"/>
      <c r="N914" s="578" t="n"/>
      <c r="O914" s="578" t="n"/>
      <c r="P914" s="63" t="n"/>
      <c r="Q914" s="344" t="n"/>
      <c r="S914" s="579">
        <f>'Exhibit A'!V909</f>
        <v/>
      </c>
      <c r="U914" s="579">
        <f>IF(C915="","",IF(F915=1,"ADP Essential Payroll",IF(N915="Yes","ADP HR Pro",IF(M915="Yes","ADP Complete Payroll and HR Plus",IF(L915="Yes","ADP Enhanced Payroll",IF(K915="Yes","ADP Essential Payroll","ADP Essential Payroll"))))))</f>
        <v/>
      </c>
    </row>
    <row r="915" ht="14.45" customHeight="1">
      <c r="B915" s="249">
        <f>B914+1</f>
        <v/>
      </c>
      <c r="C915" s="250">
        <f>IF('Multi Unit Grid'!C912="","",'Multi Unit Grid'!C912)</f>
        <v/>
      </c>
      <c r="D915" s="251" t="n"/>
      <c r="E915" s="252">
        <f>IFERROR(VLOOKUP(C915,'Multi Unit Grid'!C:D,2,FALSE),"")</f>
        <v/>
      </c>
      <c r="F915" s="253">
        <f>IFERROR(VLOOKUP(C915,'Multi Unit Grid'!C:E,3,FALSE),"")</f>
        <v/>
      </c>
      <c r="G915" s="352">
        <f>'Exhibit A'!Z1410*(1-'Product Selections'!$G$13)</f>
        <v/>
      </c>
      <c r="H915" s="317">
        <f>IFERROR(VLOOKUP(C915,'Multi Unit Grid'!C:F,4,FALSE),"")</f>
        <v/>
      </c>
      <c r="I915" s="255">
        <f>IFERROR(VLOOKUP(C915,'Multi Unit Grid'!C:G,5,FALSE),"")</f>
        <v/>
      </c>
      <c r="K915" s="256">
        <f>IF(C915="","",IF($L$11="Management Services","",IF(H915&gt;0,"Yes",IF(L915="Yes","",IF(M915="Yes","","")))))</f>
        <v/>
      </c>
      <c r="L915" s="580" t="n"/>
      <c r="M915" s="580" t="n"/>
      <c r="N915" s="581" t="n"/>
      <c r="O915" s="581" t="n"/>
      <c r="P915" s="256" t="n"/>
      <c r="Q915" s="345" t="n"/>
      <c r="S915" s="579">
        <f>'Exhibit A'!V910</f>
        <v/>
      </c>
      <c r="U915" s="576">
        <f>IF(C916="","",IF(F916=1,"ADP Essential Payroll",IF(N916="Yes","ADP HR Pro",IF(M916="Yes","ADP Complete Payroll and HR Plus",IF(L916="Yes","ADP Enhanced Payroll",IF(K916="Yes","ADP Essential Payroll","ADP Essential Payroll"))))))</f>
        <v/>
      </c>
    </row>
    <row r="916" ht="14.45" customHeight="1">
      <c r="B916" s="73">
        <f>B915+1</f>
        <v/>
      </c>
      <c r="C916" s="221">
        <f>IF('Multi Unit Grid'!C913="","",'Multi Unit Grid'!C913)</f>
        <v/>
      </c>
      <c r="D916" s="223" t="n"/>
      <c r="E916" s="222">
        <f>IFERROR(VLOOKUP(C916,'Multi Unit Grid'!C:D,2,FALSE),"")</f>
        <v/>
      </c>
      <c r="F916" s="75">
        <f>IFERROR(VLOOKUP(C916,'Multi Unit Grid'!C:E,3,FALSE),"")</f>
        <v/>
      </c>
      <c r="G916" s="353">
        <f>'Exhibit A'!Z1411*(1-'Product Selections'!$G$13)</f>
        <v/>
      </c>
      <c r="H916" s="237">
        <f>IFERROR(VLOOKUP(C916,'Multi Unit Grid'!C:F,4,FALSE),"")</f>
        <v/>
      </c>
      <c r="I916" s="74">
        <f>IFERROR(VLOOKUP(C916,'Multi Unit Grid'!C:G,5,FALSE),"")</f>
        <v/>
      </c>
      <c r="K916" s="63">
        <f>IF(C916="","",IF($L$11="Management Services","",IF(H916&gt;0,"Yes",IF(L916="Yes","",IF(M916="Yes","","")))))</f>
        <v/>
      </c>
      <c r="L916" s="577" t="n"/>
      <c r="M916" s="577" t="n"/>
      <c r="N916" s="578" t="n"/>
      <c r="O916" s="578" t="n"/>
      <c r="P916" s="63" t="n"/>
      <c r="Q916" s="344" t="n"/>
      <c r="S916" s="579">
        <f>'Exhibit A'!V911</f>
        <v/>
      </c>
      <c r="U916" s="579">
        <f>IF(C917="","",IF(F917=1,"ADP Essential Payroll",IF(N917="Yes","ADP HR Pro",IF(M917="Yes","ADP Complete Payroll and HR Plus",IF(L917="Yes","ADP Enhanced Payroll",IF(K917="Yes","ADP Essential Payroll","ADP Essential Payroll"))))))</f>
        <v/>
      </c>
    </row>
    <row r="917" ht="14.45" customHeight="1">
      <c r="B917" s="249">
        <f>B916+1</f>
        <v/>
      </c>
      <c r="C917" s="250">
        <f>IF('Multi Unit Grid'!C914="","",'Multi Unit Grid'!C914)</f>
        <v/>
      </c>
      <c r="D917" s="251" t="n"/>
      <c r="E917" s="252">
        <f>IFERROR(VLOOKUP(C917,'Multi Unit Grid'!C:D,2,FALSE),"")</f>
        <v/>
      </c>
      <c r="F917" s="253">
        <f>IFERROR(VLOOKUP(C917,'Multi Unit Grid'!C:E,3,FALSE),"")</f>
        <v/>
      </c>
      <c r="G917" s="352">
        <f>'Exhibit A'!Z1412*(1-'Product Selections'!$G$13)</f>
        <v/>
      </c>
      <c r="H917" s="317">
        <f>IFERROR(VLOOKUP(C917,'Multi Unit Grid'!C:F,4,FALSE),"")</f>
        <v/>
      </c>
      <c r="I917" s="255">
        <f>IFERROR(VLOOKUP(C917,'Multi Unit Grid'!C:G,5,FALSE),"")</f>
        <v/>
      </c>
      <c r="K917" s="256">
        <f>IF(C917="","",IF($L$11="Management Services","",IF(H917&gt;0,"Yes",IF(L917="Yes","",IF(M917="Yes","","")))))</f>
        <v/>
      </c>
      <c r="L917" s="580" t="n"/>
      <c r="M917" s="580" t="n"/>
      <c r="N917" s="581" t="n"/>
      <c r="O917" s="581" t="n"/>
      <c r="P917" s="256" t="n"/>
      <c r="Q917" s="345" t="n"/>
      <c r="S917" s="579">
        <f>'Exhibit A'!V912</f>
        <v/>
      </c>
      <c r="U917" s="576">
        <f>IF(C918="","",IF(F918=1,"ADP Essential Payroll",IF(N918="Yes","ADP HR Pro",IF(M918="Yes","ADP Complete Payroll and HR Plus",IF(L918="Yes","ADP Enhanced Payroll",IF(K918="Yes","ADP Essential Payroll","ADP Essential Payroll"))))))</f>
        <v/>
      </c>
    </row>
    <row r="918" ht="14.45" customHeight="1">
      <c r="B918" s="73">
        <f>B917+1</f>
        <v/>
      </c>
      <c r="C918" s="221">
        <f>IF('Multi Unit Grid'!C915="","",'Multi Unit Grid'!C915)</f>
        <v/>
      </c>
      <c r="D918" s="223" t="n"/>
      <c r="E918" s="222">
        <f>IFERROR(VLOOKUP(C918,'Multi Unit Grid'!C:D,2,FALSE),"")</f>
        <v/>
      </c>
      <c r="F918" s="75">
        <f>IFERROR(VLOOKUP(C918,'Multi Unit Grid'!C:E,3,FALSE),"")</f>
        <v/>
      </c>
      <c r="G918" s="353">
        <f>'Exhibit A'!Z1413*(1-'Product Selections'!$G$13)</f>
        <v/>
      </c>
      <c r="H918" s="237">
        <f>IFERROR(VLOOKUP(C918,'Multi Unit Grid'!C:F,4,FALSE),"")</f>
        <v/>
      </c>
      <c r="I918" s="74">
        <f>IFERROR(VLOOKUP(C918,'Multi Unit Grid'!C:G,5,FALSE),"")</f>
        <v/>
      </c>
      <c r="K918" s="63">
        <f>IF(C918="","",IF($L$11="Management Services","",IF(H918&gt;0,"Yes",IF(L918="Yes","",IF(M918="Yes","","")))))</f>
        <v/>
      </c>
      <c r="L918" s="577" t="n"/>
      <c r="M918" s="577" t="n"/>
      <c r="N918" s="578" t="n"/>
      <c r="O918" s="578" t="n"/>
      <c r="P918" s="63" t="n"/>
      <c r="Q918" s="344" t="n"/>
      <c r="S918" s="579">
        <f>'Exhibit A'!V913</f>
        <v/>
      </c>
      <c r="U918" s="579">
        <f>IF(C919="","",IF(F919=1,"ADP Essential Payroll",IF(N919="Yes","ADP HR Pro",IF(M919="Yes","ADP Complete Payroll and HR Plus",IF(L919="Yes","ADP Enhanced Payroll",IF(K919="Yes","ADP Essential Payroll","ADP Essential Payroll"))))))</f>
        <v/>
      </c>
    </row>
    <row r="919" ht="14.45" customHeight="1">
      <c r="B919" s="249">
        <f>B918+1</f>
        <v/>
      </c>
      <c r="C919" s="250">
        <f>IF('Multi Unit Grid'!C916="","",'Multi Unit Grid'!C916)</f>
        <v/>
      </c>
      <c r="D919" s="251" t="n"/>
      <c r="E919" s="252">
        <f>IFERROR(VLOOKUP(C919,'Multi Unit Grid'!C:D,2,FALSE),"")</f>
        <v/>
      </c>
      <c r="F919" s="253">
        <f>IFERROR(VLOOKUP(C919,'Multi Unit Grid'!C:E,3,FALSE),"")</f>
        <v/>
      </c>
      <c r="G919" s="352">
        <f>'Exhibit A'!Z1414*(1-'Product Selections'!$G$13)</f>
        <v/>
      </c>
      <c r="H919" s="317">
        <f>IFERROR(VLOOKUP(C919,'Multi Unit Grid'!C:F,4,FALSE),"")</f>
        <v/>
      </c>
      <c r="I919" s="255">
        <f>IFERROR(VLOOKUP(C919,'Multi Unit Grid'!C:G,5,FALSE),"")</f>
        <v/>
      </c>
      <c r="K919" s="256">
        <f>IF(C919="","",IF($L$11="Management Services","",IF(H919&gt;0,"Yes",IF(L919="Yes","",IF(M919="Yes","","")))))</f>
        <v/>
      </c>
      <c r="L919" s="580" t="n"/>
      <c r="M919" s="580" t="n"/>
      <c r="N919" s="581" t="n"/>
      <c r="O919" s="581" t="n"/>
      <c r="P919" s="256" t="n"/>
      <c r="Q919" s="345" t="n"/>
      <c r="S919" s="579">
        <f>'Exhibit A'!V914</f>
        <v/>
      </c>
      <c r="U919" s="576">
        <f>IF(C920="","",IF(F920=1,"ADP Essential Payroll",IF(N920="Yes","ADP HR Pro",IF(M920="Yes","ADP Complete Payroll and HR Plus",IF(L920="Yes","ADP Enhanced Payroll",IF(K920="Yes","ADP Essential Payroll","ADP Essential Payroll"))))))</f>
        <v/>
      </c>
    </row>
    <row r="920" ht="14.45" customHeight="1">
      <c r="B920" s="73">
        <f>B919+1</f>
        <v/>
      </c>
      <c r="C920" s="221">
        <f>IF('Multi Unit Grid'!C917="","",'Multi Unit Grid'!C917)</f>
        <v/>
      </c>
      <c r="D920" s="223" t="n"/>
      <c r="E920" s="222">
        <f>IFERROR(VLOOKUP(C920,'Multi Unit Grid'!C:D,2,FALSE),"")</f>
        <v/>
      </c>
      <c r="F920" s="75">
        <f>IFERROR(VLOOKUP(C920,'Multi Unit Grid'!C:E,3,FALSE),"")</f>
        <v/>
      </c>
      <c r="G920" s="353">
        <f>'Exhibit A'!Z1415*(1-'Product Selections'!$G$13)</f>
        <v/>
      </c>
      <c r="H920" s="237">
        <f>IFERROR(VLOOKUP(C920,'Multi Unit Grid'!C:F,4,FALSE),"")</f>
        <v/>
      </c>
      <c r="I920" s="74">
        <f>IFERROR(VLOOKUP(C920,'Multi Unit Grid'!C:G,5,FALSE),"")</f>
        <v/>
      </c>
      <c r="K920" s="63">
        <f>IF(C920="","",IF($L$11="Management Services","",IF(H920&gt;0,"Yes",IF(L920="Yes","",IF(M920="Yes","","")))))</f>
        <v/>
      </c>
      <c r="L920" s="577" t="n"/>
      <c r="M920" s="577" t="n"/>
      <c r="N920" s="578" t="n"/>
      <c r="O920" s="578" t="n"/>
      <c r="P920" s="63" t="n"/>
      <c r="Q920" s="344" t="n"/>
      <c r="S920" s="579">
        <f>'Exhibit A'!V915</f>
        <v/>
      </c>
      <c r="U920" s="579">
        <f>IF(C921="","",IF(F921=1,"ADP Essential Payroll",IF(N921="Yes","ADP HR Pro",IF(M921="Yes","ADP Complete Payroll and HR Plus",IF(L921="Yes","ADP Enhanced Payroll",IF(K921="Yes","ADP Essential Payroll","ADP Essential Payroll"))))))</f>
        <v/>
      </c>
    </row>
    <row r="921" ht="14.45" customHeight="1">
      <c r="B921" s="249">
        <f>B920+1</f>
        <v/>
      </c>
      <c r="C921" s="250">
        <f>IF('Multi Unit Grid'!C918="","",'Multi Unit Grid'!C918)</f>
        <v/>
      </c>
      <c r="D921" s="251" t="n"/>
      <c r="E921" s="252">
        <f>IFERROR(VLOOKUP(C921,'Multi Unit Grid'!C:D,2,FALSE),"")</f>
        <v/>
      </c>
      <c r="F921" s="253">
        <f>IFERROR(VLOOKUP(C921,'Multi Unit Grid'!C:E,3,FALSE),"")</f>
        <v/>
      </c>
      <c r="G921" s="352">
        <f>'Exhibit A'!Z1416*(1-'Product Selections'!$G$13)</f>
        <v/>
      </c>
      <c r="H921" s="317">
        <f>IFERROR(VLOOKUP(C921,'Multi Unit Grid'!C:F,4,FALSE),"")</f>
        <v/>
      </c>
      <c r="I921" s="255">
        <f>IFERROR(VLOOKUP(C921,'Multi Unit Grid'!C:G,5,FALSE),"")</f>
        <v/>
      </c>
      <c r="K921" s="256">
        <f>IF(C921="","",IF($L$11="Management Services","",IF(H921&gt;0,"Yes",IF(L921="Yes","",IF(M921="Yes","","")))))</f>
        <v/>
      </c>
      <c r="L921" s="580" t="n"/>
      <c r="M921" s="580" t="n"/>
      <c r="N921" s="581" t="n"/>
      <c r="O921" s="581" t="n"/>
      <c r="P921" s="256" t="n"/>
      <c r="Q921" s="345" t="n"/>
      <c r="S921" s="579">
        <f>'Exhibit A'!V916</f>
        <v/>
      </c>
      <c r="U921" s="576">
        <f>IF(C922="","",IF(F922=1,"ADP Essential Payroll",IF(N922="Yes","ADP HR Pro",IF(M922="Yes","ADP Complete Payroll and HR Plus",IF(L922="Yes","ADP Enhanced Payroll",IF(K922="Yes","ADP Essential Payroll","ADP Essential Payroll"))))))</f>
        <v/>
      </c>
    </row>
    <row r="922" ht="14.45" customHeight="1">
      <c r="B922" s="73">
        <f>B921+1</f>
        <v/>
      </c>
      <c r="C922" s="221">
        <f>IF('Multi Unit Grid'!C919="","",'Multi Unit Grid'!C919)</f>
        <v/>
      </c>
      <c r="D922" s="223" t="n"/>
      <c r="E922" s="222">
        <f>IFERROR(VLOOKUP(C922,'Multi Unit Grid'!C:D,2,FALSE),"")</f>
        <v/>
      </c>
      <c r="F922" s="75">
        <f>IFERROR(VLOOKUP(C922,'Multi Unit Grid'!C:E,3,FALSE),"")</f>
        <v/>
      </c>
      <c r="G922" s="353">
        <f>'Exhibit A'!Z1417*(1-'Product Selections'!$G$13)</f>
        <v/>
      </c>
      <c r="H922" s="237">
        <f>IFERROR(VLOOKUP(C922,'Multi Unit Grid'!C:F,4,FALSE),"")</f>
        <v/>
      </c>
      <c r="I922" s="74">
        <f>IFERROR(VLOOKUP(C922,'Multi Unit Grid'!C:G,5,FALSE),"")</f>
        <v/>
      </c>
      <c r="K922" s="63">
        <f>IF(C922="","",IF($L$11="Management Services","",IF(H922&gt;0,"Yes",IF(L922="Yes","",IF(M922="Yes","","")))))</f>
        <v/>
      </c>
      <c r="L922" s="577" t="n"/>
      <c r="M922" s="577" t="n"/>
      <c r="N922" s="578" t="n"/>
      <c r="O922" s="578" t="n"/>
      <c r="P922" s="63" t="n"/>
      <c r="Q922" s="344" t="n"/>
      <c r="S922" s="579">
        <f>'Exhibit A'!V917</f>
        <v/>
      </c>
      <c r="U922" s="579">
        <f>IF(C923="","",IF(F923=1,"ADP Essential Payroll",IF(N923="Yes","ADP HR Pro",IF(M923="Yes","ADP Complete Payroll and HR Plus",IF(L923="Yes","ADP Enhanced Payroll",IF(K923="Yes","ADP Essential Payroll","ADP Essential Payroll"))))))</f>
        <v/>
      </c>
    </row>
    <row r="923" ht="14.45" customHeight="1">
      <c r="B923" s="249">
        <f>B922+1</f>
        <v/>
      </c>
      <c r="C923" s="250">
        <f>IF('Multi Unit Grid'!C920="","",'Multi Unit Grid'!C920)</f>
        <v/>
      </c>
      <c r="D923" s="251" t="n"/>
      <c r="E923" s="252">
        <f>IFERROR(VLOOKUP(C923,'Multi Unit Grid'!C:D,2,FALSE),"")</f>
        <v/>
      </c>
      <c r="F923" s="253">
        <f>IFERROR(VLOOKUP(C923,'Multi Unit Grid'!C:E,3,FALSE),"")</f>
        <v/>
      </c>
      <c r="G923" s="352">
        <f>'Exhibit A'!Z1418*(1-'Product Selections'!$G$13)</f>
        <v/>
      </c>
      <c r="H923" s="317">
        <f>IFERROR(VLOOKUP(C923,'Multi Unit Grid'!C:F,4,FALSE),"")</f>
        <v/>
      </c>
      <c r="I923" s="255">
        <f>IFERROR(VLOOKUP(C923,'Multi Unit Grid'!C:G,5,FALSE),"")</f>
        <v/>
      </c>
      <c r="K923" s="256">
        <f>IF(C923="","",IF($L$11="Management Services","",IF(H923&gt;0,"Yes",IF(L923="Yes","",IF(M923="Yes","","")))))</f>
        <v/>
      </c>
      <c r="L923" s="580" t="n"/>
      <c r="M923" s="580" t="n"/>
      <c r="N923" s="581" t="n"/>
      <c r="O923" s="581" t="n"/>
      <c r="P923" s="256" t="n"/>
      <c r="Q923" s="345" t="n"/>
      <c r="S923" s="579">
        <f>'Exhibit A'!V918</f>
        <v/>
      </c>
      <c r="U923" s="576">
        <f>IF(C924="","",IF(F924=1,"ADP Essential Payroll",IF(N924="Yes","ADP HR Pro",IF(M924="Yes","ADP Complete Payroll and HR Plus",IF(L924="Yes","ADP Enhanced Payroll",IF(K924="Yes","ADP Essential Payroll","ADP Essential Payroll"))))))</f>
        <v/>
      </c>
    </row>
    <row r="924" ht="14.45" customHeight="1">
      <c r="B924" s="73">
        <f>B923+1</f>
        <v/>
      </c>
      <c r="C924" s="221">
        <f>IF('Multi Unit Grid'!C921="","",'Multi Unit Grid'!C921)</f>
        <v/>
      </c>
      <c r="D924" s="223" t="n"/>
      <c r="E924" s="222">
        <f>IFERROR(VLOOKUP(C924,'Multi Unit Grid'!C:D,2,FALSE),"")</f>
        <v/>
      </c>
      <c r="F924" s="75">
        <f>IFERROR(VLOOKUP(C924,'Multi Unit Grid'!C:E,3,FALSE),"")</f>
        <v/>
      </c>
      <c r="G924" s="353">
        <f>'Exhibit A'!Z1419*(1-'Product Selections'!$G$13)</f>
        <v/>
      </c>
      <c r="H924" s="237">
        <f>IFERROR(VLOOKUP(C924,'Multi Unit Grid'!C:F,4,FALSE),"")</f>
        <v/>
      </c>
      <c r="I924" s="74">
        <f>IFERROR(VLOOKUP(C924,'Multi Unit Grid'!C:G,5,FALSE),"")</f>
        <v/>
      </c>
      <c r="K924" s="63">
        <f>IF(C924="","",IF($L$11="Management Services","",IF(H924&gt;0,"Yes",IF(L924="Yes","",IF(M924="Yes","","")))))</f>
        <v/>
      </c>
      <c r="L924" s="577" t="n"/>
      <c r="M924" s="577" t="n"/>
      <c r="N924" s="578" t="n"/>
      <c r="O924" s="578" t="n"/>
      <c r="P924" s="63" t="n"/>
      <c r="Q924" s="344" t="n"/>
      <c r="S924" s="579">
        <f>'Exhibit A'!V919</f>
        <v/>
      </c>
      <c r="U924" s="579">
        <f>IF(C925="","",IF(F925=1,"ADP Essential Payroll",IF(N925="Yes","ADP HR Pro",IF(M925="Yes","ADP Complete Payroll and HR Plus",IF(L925="Yes","ADP Enhanced Payroll",IF(K925="Yes","ADP Essential Payroll","ADP Essential Payroll"))))))</f>
        <v/>
      </c>
    </row>
    <row r="925" ht="14.45" customHeight="1">
      <c r="B925" s="249">
        <f>B924+1</f>
        <v/>
      </c>
      <c r="C925" s="250">
        <f>IF('Multi Unit Grid'!C922="","",'Multi Unit Grid'!C922)</f>
        <v/>
      </c>
      <c r="D925" s="251" t="n"/>
      <c r="E925" s="252">
        <f>IFERROR(VLOOKUP(C925,'Multi Unit Grid'!C:D,2,FALSE),"")</f>
        <v/>
      </c>
      <c r="F925" s="253">
        <f>IFERROR(VLOOKUP(C925,'Multi Unit Grid'!C:E,3,FALSE),"")</f>
        <v/>
      </c>
      <c r="G925" s="352">
        <f>'Exhibit A'!Z1420*(1-'Product Selections'!$G$13)</f>
        <v/>
      </c>
      <c r="H925" s="317">
        <f>IFERROR(VLOOKUP(C925,'Multi Unit Grid'!C:F,4,FALSE),"")</f>
        <v/>
      </c>
      <c r="I925" s="255">
        <f>IFERROR(VLOOKUP(C925,'Multi Unit Grid'!C:G,5,FALSE),"")</f>
        <v/>
      </c>
      <c r="K925" s="256">
        <f>IF(C925="","",IF($L$11="Management Services","",IF(H925&gt;0,"Yes",IF(L925="Yes","",IF(M925="Yes","","")))))</f>
        <v/>
      </c>
      <c r="L925" s="580" t="n"/>
      <c r="M925" s="580" t="n"/>
      <c r="N925" s="581" t="n"/>
      <c r="O925" s="581" t="n"/>
      <c r="P925" s="256" t="n"/>
      <c r="Q925" s="345" t="n"/>
      <c r="S925" s="579">
        <f>'Exhibit A'!V920</f>
        <v/>
      </c>
      <c r="U925" s="576">
        <f>IF(C926="","",IF(F926=1,"ADP Essential Payroll",IF(N926="Yes","ADP HR Pro",IF(M926="Yes","ADP Complete Payroll and HR Plus",IF(L926="Yes","ADP Enhanced Payroll",IF(K926="Yes","ADP Essential Payroll","ADP Essential Payroll"))))))</f>
        <v/>
      </c>
    </row>
    <row r="926" ht="14.45" customHeight="1">
      <c r="B926" s="73">
        <f>B925+1</f>
        <v/>
      </c>
      <c r="C926" s="221">
        <f>IF('Multi Unit Grid'!C923="","",'Multi Unit Grid'!C923)</f>
        <v/>
      </c>
      <c r="D926" s="223" t="n"/>
      <c r="E926" s="222">
        <f>IFERROR(VLOOKUP(C926,'Multi Unit Grid'!C:D,2,FALSE),"")</f>
        <v/>
      </c>
      <c r="F926" s="75">
        <f>IFERROR(VLOOKUP(C926,'Multi Unit Grid'!C:E,3,FALSE),"")</f>
        <v/>
      </c>
      <c r="G926" s="353">
        <f>'Exhibit A'!Z1421*(1-'Product Selections'!$G$13)</f>
        <v/>
      </c>
      <c r="H926" s="237">
        <f>IFERROR(VLOOKUP(C926,'Multi Unit Grid'!C:F,4,FALSE),"")</f>
        <v/>
      </c>
      <c r="I926" s="74">
        <f>IFERROR(VLOOKUP(C926,'Multi Unit Grid'!C:G,5,FALSE),"")</f>
        <v/>
      </c>
      <c r="K926" s="63">
        <f>IF(C926="","",IF($L$11="Management Services","",IF(H926&gt;0,"Yes",IF(L926="Yes","",IF(M926="Yes","","")))))</f>
        <v/>
      </c>
      <c r="L926" s="577" t="n"/>
      <c r="M926" s="577" t="n"/>
      <c r="N926" s="578" t="n"/>
      <c r="O926" s="578" t="n"/>
      <c r="P926" s="63" t="n"/>
      <c r="Q926" s="344" t="n"/>
      <c r="S926" s="579">
        <f>'Exhibit A'!V921</f>
        <v/>
      </c>
      <c r="U926" s="579">
        <f>IF(C927="","",IF(F927=1,"ADP Essential Payroll",IF(N927="Yes","ADP HR Pro",IF(M927="Yes","ADP Complete Payroll and HR Plus",IF(L927="Yes","ADP Enhanced Payroll",IF(K927="Yes","ADP Essential Payroll","ADP Essential Payroll"))))))</f>
        <v/>
      </c>
    </row>
    <row r="927" ht="14.45" customHeight="1">
      <c r="B927" s="249">
        <f>B926+1</f>
        <v/>
      </c>
      <c r="C927" s="250">
        <f>IF('Multi Unit Grid'!C924="","",'Multi Unit Grid'!C924)</f>
        <v/>
      </c>
      <c r="D927" s="251" t="n"/>
      <c r="E927" s="252">
        <f>IFERROR(VLOOKUP(C927,'Multi Unit Grid'!C:D,2,FALSE),"")</f>
        <v/>
      </c>
      <c r="F927" s="253">
        <f>IFERROR(VLOOKUP(C927,'Multi Unit Grid'!C:E,3,FALSE),"")</f>
        <v/>
      </c>
      <c r="G927" s="352">
        <f>'Exhibit A'!Z1422*(1-'Product Selections'!$G$13)</f>
        <v/>
      </c>
      <c r="H927" s="317">
        <f>IFERROR(VLOOKUP(C927,'Multi Unit Grid'!C:F,4,FALSE),"")</f>
        <v/>
      </c>
      <c r="I927" s="255">
        <f>IFERROR(VLOOKUP(C927,'Multi Unit Grid'!C:G,5,FALSE),"")</f>
        <v/>
      </c>
      <c r="K927" s="256">
        <f>IF(C927="","",IF($L$11="Management Services","",IF(H927&gt;0,"Yes",IF(L927="Yes","",IF(M927="Yes","","")))))</f>
        <v/>
      </c>
      <c r="L927" s="580" t="n"/>
      <c r="M927" s="580" t="n"/>
      <c r="N927" s="581" t="n"/>
      <c r="O927" s="581" t="n"/>
      <c r="P927" s="256" t="n"/>
      <c r="Q927" s="345" t="n"/>
      <c r="S927" s="579">
        <f>'Exhibit A'!V922</f>
        <v/>
      </c>
      <c r="U927" s="576">
        <f>IF(C928="","",IF(F928=1,"ADP Essential Payroll",IF(N928="Yes","ADP HR Pro",IF(M928="Yes","ADP Complete Payroll and HR Plus",IF(L928="Yes","ADP Enhanced Payroll",IF(K928="Yes","ADP Essential Payroll","ADP Essential Payroll"))))))</f>
        <v/>
      </c>
    </row>
    <row r="928" ht="14.45" customHeight="1">
      <c r="B928" s="73">
        <f>B927+1</f>
        <v/>
      </c>
      <c r="C928" s="221">
        <f>IF('Multi Unit Grid'!C925="","",'Multi Unit Grid'!C925)</f>
        <v/>
      </c>
      <c r="D928" s="223" t="n"/>
      <c r="E928" s="222">
        <f>IFERROR(VLOOKUP(C928,'Multi Unit Grid'!C:D,2,FALSE),"")</f>
        <v/>
      </c>
      <c r="F928" s="75">
        <f>IFERROR(VLOOKUP(C928,'Multi Unit Grid'!C:E,3,FALSE),"")</f>
        <v/>
      </c>
      <c r="G928" s="353">
        <f>'Exhibit A'!Z1423*(1-'Product Selections'!$G$13)</f>
        <v/>
      </c>
      <c r="H928" s="237">
        <f>IFERROR(VLOOKUP(C928,'Multi Unit Grid'!C:F,4,FALSE),"")</f>
        <v/>
      </c>
      <c r="I928" s="74">
        <f>IFERROR(VLOOKUP(C928,'Multi Unit Grid'!C:G,5,FALSE),"")</f>
        <v/>
      </c>
      <c r="K928" s="63">
        <f>IF(C928="","",IF($L$11="Management Services","",IF(H928&gt;0,"Yes",IF(L928="Yes","",IF(M928="Yes","","")))))</f>
        <v/>
      </c>
      <c r="L928" s="577" t="n"/>
      <c r="M928" s="577" t="n"/>
      <c r="N928" s="578" t="n"/>
      <c r="O928" s="578" t="n"/>
      <c r="P928" s="63" t="n"/>
      <c r="Q928" s="344" t="n"/>
      <c r="S928" s="579">
        <f>'Exhibit A'!V923</f>
        <v/>
      </c>
      <c r="U928" s="579">
        <f>IF(C929="","",IF(F929=1,"ADP Essential Payroll",IF(N929="Yes","ADP HR Pro",IF(M929="Yes","ADP Complete Payroll and HR Plus",IF(L929="Yes","ADP Enhanced Payroll",IF(K929="Yes","ADP Essential Payroll","ADP Essential Payroll"))))))</f>
        <v/>
      </c>
    </row>
    <row r="929" ht="14.45" customHeight="1">
      <c r="B929" s="249">
        <f>B928+1</f>
        <v/>
      </c>
      <c r="C929" s="250">
        <f>IF('Multi Unit Grid'!C926="","",'Multi Unit Grid'!C926)</f>
        <v/>
      </c>
      <c r="D929" s="251" t="n"/>
      <c r="E929" s="252">
        <f>IFERROR(VLOOKUP(C929,'Multi Unit Grid'!C:D,2,FALSE),"")</f>
        <v/>
      </c>
      <c r="F929" s="253">
        <f>IFERROR(VLOOKUP(C929,'Multi Unit Grid'!C:E,3,FALSE),"")</f>
        <v/>
      </c>
      <c r="G929" s="352">
        <f>'Exhibit A'!Z1424*(1-'Product Selections'!$G$13)</f>
        <v/>
      </c>
      <c r="H929" s="317">
        <f>IFERROR(VLOOKUP(C929,'Multi Unit Grid'!C:F,4,FALSE),"")</f>
        <v/>
      </c>
      <c r="I929" s="255">
        <f>IFERROR(VLOOKUP(C929,'Multi Unit Grid'!C:G,5,FALSE),"")</f>
        <v/>
      </c>
      <c r="K929" s="256">
        <f>IF(C929="","",IF($L$11="Management Services","",IF(H929&gt;0,"Yes",IF(L929="Yes","",IF(M929="Yes","","")))))</f>
        <v/>
      </c>
      <c r="L929" s="580" t="n"/>
      <c r="M929" s="580" t="n"/>
      <c r="N929" s="581" t="n"/>
      <c r="O929" s="581" t="n"/>
      <c r="P929" s="256" t="n"/>
      <c r="Q929" s="345" t="n"/>
      <c r="S929" s="579">
        <f>'Exhibit A'!V924</f>
        <v/>
      </c>
      <c r="U929" s="576">
        <f>IF(C930="","",IF(F930=1,"ADP Essential Payroll",IF(N930="Yes","ADP HR Pro",IF(M930="Yes","ADP Complete Payroll and HR Plus",IF(L930="Yes","ADP Enhanced Payroll",IF(K930="Yes","ADP Essential Payroll","ADP Essential Payroll"))))))</f>
        <v/>
      </c>
    </row>
    <row r="930" ht="14.45" customHeight="1">
      <c r="B930" s="73">
        <f>B929+1</f>
        <v/>
      </c>
      <c r="C930" s="221">
        <f>IF('Multi Unit Grid'!C927="","",'Multi Unit Grid'!C927)</f>
        <v/>
      </c>
      <c r="D930" s="223" t="n"/>
      <c r="E930" s="222">
        <f>IFERROR(VLOOKUP(C930,'Multi Unit Grid'!C:D,2,FALSE),"")</f>
        <v/>
      </c>
      <c r="F930" s="75">
        <f>IFERROR(VLOOKUP(C930,'Multi Unit Grid'!C:E,3,FALSE),"")</f>
        <v/>
      </c>
      <c r="G930" s="353">
        <f>'Exhibit A'!Z1425*(1-'Product Selections'!$G$13)</f>
        <v/>
      </c>
      <c r="H930" s="237">
        <f>IFERROR(VLOOKUP(C930,'Multi Unit Grid'!C:F,4,FALSE),"")</f>
        <v/>
      </c>
      <c r="I930" s="74">
        <f>IFERROR(VLOOKUP(C930,'Multi Unit Grid'!C:G,5,FALSE),"")</f>
        <v/>
      </c>
      <c r="K930" s="63">
        <f>IF(C930="","",IF($L$11="Management Services","",IF(H930&gt;0,"Yes",IF(L930="Yes","",IF(M930="Yes","","")))))</f>
        <v/>
      </c>
      <c r="L930" s="577" t="n"/>
      <c r="M930" s="577" t="n"/>
      <c r="N930" s="578" t="n"/>
      <c r="O930" s="578" t="n"/>
      <c r="P930" s="63" t="n"/>
      <c r="Q930" s="344" t="n"/>
      <c r="S930" s="579">
        <f>'Exhibit A'!V925</f>
        <v/>
      </c>
      <c r="U930" s="579">
        <f>IF(C931="","",IF(F931=1,"ADP Essential Payroll",IF(N931="Yes","ADP HR Pro",IF(M931="Yes","ADP Complete Payroll and HR Plus",IF(L931="Yes","ADP Enhanced Payroll",IF(K931="Yes","ADP Essential Payroll","ADP Essential Payroll"))))))</f>
        <v/>
      </c>
    </row>
    <row r="931" ht="14.45" customHeight="1">
      <c r="B931" s="249">
        <f>B930+1</f>
        <v/>
      </c>
      <c r="C931" s="250">
        <f>IF('Multi Unit Grid'!C928="","",'Multi Unit Grid'!C928)</f>
        <v/>
      </c>
      <c r="D931" s="251" t="n"/>
      <c r="E931" s="252">
        <f>IFERROR(VLOOKUP(C931,'Multi Unit Grid'!C:D,2,FALSE),"")</f>
        <v/>
      </c>
      <c r="F931" s="253">
        <f>IFERROR(VLOOKUP(C931,'Multi Unit Grid'!C:E,3,FALSE),"")</f>
        <v/>
      </c>
      <c r="G931" s="352">
        <f>'Exhibit A'!Z1426*(1-'Product Selections'!$G$13)</f>
        <v/>
      </c>
      <c r="H931" s="317">
        <f>IFERROR(VLOOKUP(C931,'Multi Unit Grid'!C:F,4,FALSE),"")</f>
        <v/>
      </c>
      <c r="I931" s="255">
        <f>IFERROR(VLOOKUP(C931,'Multi Unit Grid'!C:G,5,FALSE),"")</f>
        <v/>
      </c>
      <c r="K931" s="256">
        <f>IF(C931="","",IF($L$11="Management Services","",IF(H931&gt;0,"Yes",IF(L931="Yes","",IF(M931="Yes","","")))))</f>
        <v/>
      </c>
      <c r="L931" s="580" t="n"/>
      <c r="M931" s="580" t="n"/>
      <c r="N931" s="581" t="n"/>
      <c r="O931" s="581" t="n"/>
      <c r="P931" s="256" t="n"/>
      <c r="Q931" s="345" t="n"/>
      <c r="S931" s="579">
        <f>'Exhibit A'!V926</f>
        <v/>
      </c>
      <c r="U931" s="576">
        <f>IF(C932="","",IF(F932=1,"ADP Essential Payroll",IF(N932="Yes","ADP HR Pro",IF(M932="Yes","ADP Complete Payroll and HR Plus",IF(L932="Yes","ADP Enhanced Payroll",IF(K932="Yes","ADP Essential Payroll","ADP Essential Payroll"))))))</f>
        <v/>
      </c>
    </row>
    <row r="932" ht="14.45" customHeight="1">
      <c r="B932" s="73">
        <f>B931+1</f>
        <v/>
      </c>
      <c r="C932" s="221">
        <f>IF('Multi Unit Grid'!C929="","",'Multi Unit Grid'!C929)</f>
        <v/>
      </c>
      <c r="D932" s="223" t="n"/>
      <c r="E932" s="222">
        <f>IFERROR(VLOOKUP(C932,'Multi Unit Grid'!C:D,2,FALSE),"")</f>
        <v/>
      </c>
      <c r="F932" s="75">
        <f>IFERROR(VLOOKUP(C932,'Multi Unit Grid'!C:E,3,FALSE),"")</f>
        <v/>
      </c>
      <c r="G932" s="353">
        <f>'Exhibit A'!Z1427*(1-'Product Selections'!$G$13)</f>
        <v/>
      </c>
      <c r="H932" s="237">
        <f>IFERROR(VLOOKUP(C932,'Multi Unit Grid'!C:F,4,FALSE),"")</f>
        <v/>
      </c>
      <c r="I932" s="74">
        <f>IFERROR(VLOOKUP(C932,'Multi Unit Grid'!C:G,5,FALSE),"")</f>
        <v/>
      </c>
      <c r="K932" s="63">
        <f>IF(C932="","",IF($L$11="Management Services","",IF(H932&gt;0,"Yes",IF(L932="Yes","",IF(M932="Yes","","")))))</f>
        <v/>
      </c>
      <c r="L932" s="577" t="n"/>
      <c r="M932" s="577" t="n"/>
      <c r="N932" s="578" t="n"/>
      <c r="O932" s="578" t="n"/>
      <c r="P932" s="63" t="n"/>
      <c r="Q932" s="344" t="n"/>
      <c r="S932" s="579">
        <f>'Exhibit A'!V927</f>
        <v/>
      </c>
      <c r="U932" s="579">
        <f>IF(C933="","",IF(F933=1,"ADP Essential Payroll",IF(N933="Yes","ADP HR Pro",IF(M933="Yes","ADP Complete Payroll and HR Plus",IF(L933="Yes","ADP Enhanced Payroll",IF(K933="Yes","ADP Essential Payroll","ADP Essential Payroll"))))))</f>
        <v/>
      </c>
    </row>
    <row r="933" ht="14.45" customHeight="1">
      <c r="B933" s="249">
        <f>B932+1</f>
        <v/>
      </c>
      <c r="C933" s="250">
        <f>IF('Multi Unit Grid'!C930="","",'Multi Unit Grid'!C930)</f>
        <v/>
      </c>
      <c r="D933" s="251" t="n"/>
      <c r="E933" s="252">
        <f>IFERROR(VLOOKUP(C933,'Multi Unit Grid'!C:D,2,FALSE),"")</f>
        <v/>
      </c>
      <c r="F933" s="253">
        <f>IFERROR(VLOOKUP(C933,'Multi Unit Grid'!C:E,3,FALSE),"")</f>
        <v/>
      </c>
      <c r="G933" s="352">
        <f>'Exhibit A'!Z1428*(1-'Product Selections'!$G$13)</f>
        <v/>
      </c>
      <c r="H933" s="317">
        <f>IFERROR(VLOOKUP(C933,'Multi Unit Grid'!C:F,4,FALSE),"")</f>
        <v/>
      </c>
      <c r="I933" s="255">
        <f>IFERROR(VLOOKUP(C933,'Multi Unit Grid'!C:G,5,FALSE),"")</f>
        <v/>
      </c>
      <c r="K933" s="256">
        <f>IF(C933="","",IF($L$11="Management Services","",IF(H933&gt;0,"Yes",IF(L933="Yes","",IF(M933="Yes","","")))))</f>
        <v/>
      </c>
      <c r="L933" s="580" t="n"/>
      <c r="M933" s="580" t="n"/>
      <c r="N933" s="581" t="n"/>
      <c r="O933" s="581" t="n"/>
      <c r="P933" s="256" t="n"/>
      <c r="Q933" s="345" t="n"/>
      <c r="S933" s="579">
        <f>'Exhibit A'!V928</f>
        <v/>
      </c>
      <c r="U933" s="576">
        <f>IF(C934="","",IF(F934=1,"ADP Essential Payroll",IF(N934="Yes","ADP HR Pro",IF(M934="Yes","ADP Complete Payroll and HR Plus",IF(L934="Yes","ADP Enhanced Payroll",IF(K934="Yes","ADP Essential Payroll","ADP Essential Payroll"))))))</f>
        <v/>
      </c>
    </row>
    <row r="934" ht="14.45" customHeight="1">
      <c r="B934" s="73">
        <f>B933+1</f>
        <v/>
      </c>
      <c r="C934" s="221">
        <f>IF('Multi Unit Grid'!C931="","",'Multi Unit Grid'!C931)</f>
        <v/>
      </c>
      <c r="D934" s="223" t="n"/>
      <c r="E934" s="222">
        <f>IFERROR(VLOOKUP(C934,'Multi Unit Grid'!C:D,2,FALSE),"")</f>
        <v/>
      </c>
      <c r="F934" s="75">
        <f>IFERROR(VLOOKUP(C934,'Multi Unit Grid'!C:E,3,FALSE),"")</f>
        <v/>
      </c>
      <c r="G934" s="353">
        <f>'Exhibit A'!Z1429*(1-'Product Selections'!$G$13)</f>
        <v/>
      </c>
      <c r="H934" s="237">
        <f>IFERROR(VLOOKUP(C934,'Multi Unit Grid'!C:F,4,FALSE),"")</f>
        <v/>
      </c>
      <c r="I934" s="74">
        <f>IFERROR(VLOOKUP(C934,'Multi Unit Grid'!C:G,5,FALSE),"")</f>
        <v/>
      </c>
      <c r="K934" s="63">
        <f>IF(C934="","",IF($L$11="Management Services","",IF(H934&gt;0,"Yes",IF(L934="Yes","",IF(M934="Yes","","")))))</f>
        <v/>
      </c>
      <c r="L934" s="577" t="n"/>
      <c r="M934" s="577" t="n"/>
      <c r="N934" s="578" t="n"/>
      <c r="O934" s="578" t="n"/>
      <c r="P934" s="63" t="n"/>
      <c r="Q934" s="344" t="n"/>
      <c r="S934" s="579">
        <f>'Exhibit A'!V929</f>
        <v/>
      </c>
      <c r="U934" s="579">
        <f>IF(C935="","",IF(F935=1,"ADP Essential Payroll",IF(N935="Yes","ADP HR Pro",IF(M935="Yes","ADP Complete Payroll and HR Plus",IF(L935="Yes","ADP Enhanced Payroll",IF(K935="Yes","ADP Essential Payroll","ADP Essential Payroll"))))))</f>
        <v/>
      </c>
    </row>
    <row r="935" ht="14.45" customHeight="1">
      <c r="B935" s="249">
        <f>B934+1</f>
        <v/>
      </c>
      <c r="C935" s="250">
        <f>IF('Multi Unit Grid'!C932="","",'Multi Unit Grid'!C932)</f>
        <v/>
      </c>
      <c r="D935" s="251" t="n"/>
      <c r="E935" s="252">
        <f>IFERROR(VLOOKUP(C935,'Multi Unit Grid'!C:D,2,FALSE),"")</f>
        <v/>
      </c>
      <c r="F935" s="253">
        <f>IFERROR(VLOOKUP(C935,'Multi Unit Grid'!C:E,3,FALSE),"")</f>
        <v/>
      </c>
      <c r="G935" s="352">
        <f>'Exhibit A'!Z1430*(1-'Product Selections'!$G$13)</f>
        <v/>
      </c>
      <c r="H935" s="317">
        <f>IFERROR(VLOOKUP(C935,'Multi Unit Grid'!C:F,4,FALSE),"")</f>
        <v/>
      </c>
      <c r="I935" s="255">
        <f>IFERROR(VLOOKUP(C935,'Multi Unit Grid'!C:G,5,FALSE),"")</f>
        <v/>
      </c>
      <c r="K935" s="256">
        <f>IF(C935="","",IF($L$11="Management Services","",IF(H935&gt;0,"Yes",IF(L935="Yes","",IF(M935="Yes","","")))))</f>
        <v/>
      </c>
      <c r="L935" s="580" t="n"/>
      <c r="M935" s="580" t="n"/>
      <c r="N935" s="581" t="n"/>
      <c r="O935" s="581" t="n"/>
      <c r="P935" s="256" t="n"/>
      <c r="Q935" s="345" t="n"/>
      <c r="S935" s="579">
        <f>'Exhibit A'!V930</f>
        <v/>
      </c>
      <c r="U935" s="576">
        <f>IF(C936="","",IF(F936=1,"ADP Essential Payroll",IF(N936="Yes","ADP HR Pro",IF(M936="Yes","ADP Complete Payroll and HR Plus",IF(L936="Yes","ADP Enhanced Payroll",IF(K936="Yes","ADP Essential Payroll","ADP Essential Payroll"))))))</f>
        <v/>
      </c>
    </row>
    <row r="936" ht="14.45" customHeight="1">
      <c r="B936" s="73">
        <f>B935+1</f>
        <v/>
      </c>
      <c r="C936" s="221">
        <f>IF('Multi Unit Grid'!C933="","",'Multi Unit Grid'!C933)</f>
        <v/>
      </c>
      <c r="D936" s="223" t="n"/>
      <c r="E936" s="222">
        <f>IFERROR(VLOOKUP(C936,'Multi Unit Grid'!C:D,2,FALSE),"")</f>
        <v/>
      </c>
      <c r="F936" s="75">
        <f>IFERROR(VLOOKUP(C936,'Multi Unit Grid'!C:E,3,FALSE),"")</f>
        <v/>
      </c>
      <c r="G936" s="353">
        <f>'Exhibit A'!Z1431*(1-'Product Selections'!$G$13)</f>
        <v/>
      </c>
      <c r="H936" s="237">
        <f>IFERROR(VLOOKUP(C936,'Multi Unit Grid'!C:F,4,FALSE),"")</f>
        <v/>
      </c>
      <c r="I936" s="74">
        <f>IFERROR(VLOOKUP(C936,'Multi Unit Grid'!C:G,5,FALSE),"")</f>
        <v/>
      </c>
      <c r="K936" s="63">
        <f>IF(C936="","",IF($L$11="Management Services","",IF(H936&gt;0,"Yes",IF(L936="Yes","",IF(M936="Yes","","")))))</f>
        <v/>
      </c>
      <c r="L936" s="577" t="n"/>
      <c r="M936" s="577" t="n"/>
      <c r="N936" s="578" t="n"/>
      <c r="O936" s="578" t="n"/>
      <c r="P936" s="63" t="n"/>
      <c r="Q936" s="344" t="n"/>
      <c r="S936" s="579">
        <f>'Exhibit A'!V931</f>
        <v/>
      </c>
      <c r="U936" s="579">
        <f>IF(C937="","",IF(F937=1,"ADP Essential Payroll",IF(N937="Yes","ADP HR Pro",IF(M937="Yes","ADP Complete Payroll and HR Plus",IF(L937="Yes","ADP Enhanced Payroll",IF(K937="Yes","ADP Essential Payroll","ADP Essential Payroll"))))))</f>
        <v/>
      </c>
    </row>
    <row r="937" ht="14.45" customHeight="1">
      <c r="B937" s="249">
        <f>B936+1</f>
        <v/>
      </c>
      <c r="C937" s="250">
        <f>IF('Multi Unit Grid'!C934="","",'Multi Unit Grid'!C934)</f>
        <v/>
      </c>
      <c r="D937" s="251" t="n"/>
      <c r="E937" s="252">
        <f>IFERROR(VLOOKUP(C937,'Multi Unit Grid'!C:D,2,FALSE),"")</f>
        <v/>
      </c>
      <c r="F937" s="253">
        <f>IFERROR(VLOOKUP(C937,'Multi Unit Grid'!C:E,3,FALSE),"")</f>
        <v/>
      </c>
      <c r="G937" s="352">
        <f>'Exhibit A'!Z1432*(1-'Product Selections'!$G$13)</f>
        <v/>
      </c>
      <c r="H937" s="317">
        <f>IFERROR(VLOOKUP(C937,'Multi Unit Grid'!C:F,4,FALSE),"")</f>
        <v/>
      </c>
      <c r="I937" s="255">
        <f>IFERROR(VLOOKUP(C937,'Multi Unit Grid'!C:G,5,FALSE),"")</f>
        <v/>
      </c>
      <c r="K937" s="256">
        <f>IF(C937="","",IF($L$11="Management Services","",IF(H937&gt;0,"Yes",IF(L937="Yes","",IF(M937="Yes","","")))))</f>
        <v/>
      </c>
      <c r="L937" s="580" t="n"/>
      <c r="M937" s="580" t="n"/>
      <c r="N937" s="581" t="n"/>
      <c r="O937" s="581" t="n"/>
      <c r="P937" s="256" t="n"/>
      <c r="Q937" s="345" t="n"/>
      <c r="S937" s="579">
        <f>'Exhibit A'!V932</f>
        <v/>
      </c>
      <c r="U937" s="576">
        <f>IF(C938="","",IF(F938=1,"ADP Essential Payroll",IF(N938="Yes","ADP HR Pro",IF(M938="Yes","ADP Complete Payroll and HR Plus",IF(L938="Yes","ADP Enhanced Payroll",IF(K938="Yes","ADP Essential Payroll","ADP Essential Payroll"))))))</f>
        <v/>
      </c>
    </row>
    <row r="938" ht="14.45" customHeight="1">
      <c r="B938" s="73">
        <f>B937+1</f>
        <v/>
      </c>
      <c r="C938" s="221">
        <f>IF('Multi Unit Grid'!C935="","",'Multi Unit Grid'!C935)</f>
        <v/>
      </c>
      <c r="D938" s="223" t="n"/>
      <c r="E938" s="222">
        <f>IFERROR(VLOOKUP(C938,'Multi Unit Grid'!C:D,2,FALSE),"")</f>
        <v/>
      </c>
      <c r="F938" s="75">
        <f>IFERROR(VLOOKUP(C938,'Multi Unit Grid'!C:E,3,FALSE),"")</f>
        <v/>
      </c>
      <c r="G938" s="353">
        <f>'Exhibit A'!Z1433*(1-'Product Selections'!$G$13)</f>
        <v/>
      </c>
      <c r="H938" s="237">
        <f>IFERROR(VLOOKUP(C938,'Multi Unit Grid'!C:F,4,FALSE),"")</f>
        <v/>
      </c>
      <c r="I938" s="74">
        <f>IFERROR(VLOOKUP(C938,'Multi Unit Grid'!C:G,5,FALSE),"")</f>
        <v/>
      </c>
      <c r="K938" s="63">
        <f>IF(C938="","",IF($L$11="Management Services","",IF(H938&gt;0,"Yes",IF(L938="Yes","",IF(M938="Yes","","")))))</f>
        <v/>
      </c>
      <c r="L938" s="577" t="n"/>
      <c r="M938" s="577" t="n"/>
      <c r="N938" s="578" t="n"/>
      <c r="O938" s="578" t="n"/>
      <c r="P938" s="63" t="n"/>
      <c r="Q938" s="344" t="n"/>
      <c r="S938" s="579">
        <f>'Exhibit A'!V933</f>
        <v/>
      </c>
      <c r="U938" s="579">
        <f>IF(C939="","",IF(F939=1,"ADP Essential Payroll",IF(N939="Yes","ADP HR Pro",IF(M939="Yes","ADP Complete Payroll and HR Plus",IF(L939="Yes","ADP Enhanced Payroll",IF(K939="Yes","ADP Essential Payroll","ADP Essential Payroll"))))))</f>
        <v/>
      </c>
    </row>
    <row r="939" ht="14.45" customHeight="1">
      <c r="B939" s="249">
        <f>B938+1</f>
        <v/>
      </c>
      <c r="C939" s="250">
        <f>IF('Multi Unit Grid'!C936="","",'Multi Unit Grid'!C936)</f>
        <v/>
      </c>
      <c r="D939" s="251" t="n"/>
      <c r="E939" s="252">
        <f>IFERROR(VLOOKUP(C939,'Multi Unit Grid'!C:D,2,FALSE),"")</f>
        <v/>
      </c>
      <c r="F939" s="253">
        <f>IFERROR(VLOOKUP(C939,'Multi Unit Grid'!C:E,3,FALSE),"")</f>
        <v/>
      </c>
      <c r="G939" s="352">
        <f>'Exhibit A'!Z1434*(1-'Product Selections'!$G$13)</f>
        <v/>
      </c>
      <c r="H939" s="317">
        <f>IFERROR(VLOOKUP(C939,'Multi Unit Grid'!C:F,4,FALSE),"")</f>
        <v/>
      </c>
      <c r="I939" s="255">
        <f>IFERROR(VLOOKUP(C939,'Multi Unit Grid'!C:G,5,FALSE),"")</f>
        <v/>
      </c>
      <c r="K939" s="256">
        <f>IF(C939="","",IF($L$11="Management Services","",IF(H939&gt;0,"Yes",IF(L939="Yes","",IF(M939="Yes","","")))))</f>
        <v/>
      </c>
      <c r="L939" s="580" t="n"/>
      <c r="M939" s="580" t="n"/>
      <c r="N939" s="581" t="n"/>
      <c r="O939" s="581" t="n"/>
      <c r="P939" s="256" t="n"/>
      <c r="Q939" s="345" t="n"/>
      <c r="S939" s="579">
        <f>'Exhibit A'!V934</f>
        <v/>
      </c>
      <c r="U939" s="576">
        <f>IF(C940="","",IF(F940=1,"ADP Essential Payroll",IF(N940="Yes","ADP HR Pro",IF(M940="Yes","ADP Complete Payroll and HR Plus",IF(L940="Yes","ADP Enhanced Payroll",IF(K940="Yes","ADP Essential Payroll","ADP Essential Payroll"))))))</f>
        <v/>
      </c>
    </row>
    <row r="940" ht="14.45" customHeight="1">
      <c r="B940" s="73">
        <f>B939+1</f>
        <v/>
      </c>
      <c r="C940" s="221">
        <f>IF('Multi Unit Grid'!C937="","",'Multi Unit Grid'!C937)</f>
        <v/>
      </c>
      <c r="D940" s="223" t="n"/>
      <c r="E940" s="222">
        <f>IFERROR(VLOOKUP(C940,'Multi Unit Grid'!C:D,2,FALSE),"")</f>
        <v/>
      </c>
      <c r="F940" s="75">
        <f>IFERROR(VLOOKUP(C940,'Multi Unit Grid'!C:E,3,FALSE),"")</f>
        <v/>
      </c>
      <c r="G940" s="353">
        <f>'Exhibit A'!Z1435*(1-'Product Selections'!$G$13)</f>
        <v/>
      </c>
      <c r="H940" s="237">
        <f>IFERROR(VLOOKUP(C940,'Multi Unit Grid'!C:F,4,FALSE),"")</f>
        <v/>
      </c>
      <c r="I940" s="74">
        <f>IFERROR(VLOOKUP(C940,'Multi Unit Grid'!C:G,5,FALSE),"")</f>
        <v/>
      </c>
      <c r="K940" s="63">
        <f>IF(C940="","",IF($L$11="Management Services","",IF(H940&gt;0,"Yes",IF(L940="Yes","",IF(M940="Yes","","")))))</f>
        <v/>
      </c>
      <c r="L940" s="577" t="n"/>
      <c r="M940" s="577" t="n"/>
      <c r="N940" s="578" t="n"/>
      <c r="O940" s="578" t="n"/>
      <c r="P940" s="63" t="n"/>
      <c r="Q940" s="344" t="n"/>
      <c r="S940" s="579">
        <f>'Exhibit A'!V935</f>
        <v/>
      </c>
      <c r="U940" s="579">
        <f>IF(C941="","",IF(F941=1,"ADP Essential Payroll",IF(N941="Yes","ADP HR Pro",IF(M941="Yes","ADP Complete Payroll and HR Plus",IF(L941="Yes","ADP Enhanced Payroll",IF(K941="Yes","ADP Essential Payroll","ADP Essential Payroll"))))))</f>
        <v/>
      </c>
    </row>
    <row r="941" ht="14.45" customHeight="1">
      <c r="B941" s="249">
        <f>B940+1</f>
        <v/>
      </c>
      <c r="C941" s="250">
        <f>IF('Multi Unit Grid'!C938="","",'Multi Unit Grid'!C938)</f>
        <v/>
      </c>
      <c r="D941" s="251" t="n"/>
      <c r="E941" s="252">
        <f>IFERROR(VLOOKUP(C941,'Multi Unit Grid'!C:D,2,FALSE),"")</f>
        <v/>
      </c>
      <c r="F941" s="253">
        <f>IFERROR(VLOOKUP(C941,'Multi Unit Grid'!C:E,3,FALSE),"")</f>
        <v/>
      </c>
      <c r="G941" s="352">
        <f>'Exhibit A'!Z1436*(1-'Product Selections'!$G$13)</f>
        <v/>
      </c>
      <c r="H941" s="317">
        <f>IFERROR(VLOOKUP(C941,'Multi Unit Grid'!C:F,4,FALSE),"")</f>
        <v/>
      </c>
      <c r="I941" s="255">
        <f>IFERROR(VLOOKUP(C941,'Multi Unit Grid'!C:G,5,FALSE),"")</f>
        <v/>
      </c>
      <c r="K941" s="256">
        <f>IF(C941="","",IF($L$11="Management Services","",IF(H941&gt;0,"Yes",IF(L941="Yes","",IF(M941="Yes","","")))))</f>
        <v/>
      </c>
      <c r="L941" s="580" t="n"/>
      <c r="M941" s="580" t="n"/>
      <c r="N941" s="581" t="n"/>
      <c r="O941" s="581" t="n"/>
      <c r="P941" s="256" t="n"/>
      <c r="Q941" s="345" t="n"/>
      <c r="S941" s="579">
        <f>'Exhibit A'!V936</f>
        <v/>
      </c>
      <c r="U941" s="576">
        <f>IF(C942="","",IF(F942=1,"ADP Essential Payroll",IF(N942="Yes","ADP HR Pro",IF(M942="Yes","ADP Complete Payroll and HR Plus",IF(L942="Yes","ADP Enhanced Payroll",IF(K942="Yes","ADP Essential Payroll","ADP Essential Payroll"))))))</f>
        <v/>
      </c>
    </row>
    <row r="942" ht="14.45" customHeight="1">
      <c r="B942" s="73">
        <f>B941+1</f>
        <v/>
      </c>
      <c r="C942" s="221">
        <f>IF('Multi Unit Grid'!C939="","",'Multi Unit Grid'!C939)</f>
        <v/>
      </c>
      <c r="D942" s="223" t="n"/>
      <c r="E942" s="222">
        <f>IFERROR(VLOOKUP(C942,'Multi Unit Grid'!C:D,2,FALSE),"")</f>
        <v/>
      </c>
      <c r="F942" s="75">
        <f>IFERROR(VLOOKUP(C942,'Multi Unit Grid'!C:E,3,FALSE),"")</f>
        <v/>
      </c>
      <c r="G942" s="353">
        <f>'Exhibit A'!Z1437*(1-'Product Selections'!$G$13)</f>
        <v/>
      </c>
      <c r="H942" s="237">
        <f>IFERROR(VLOOKUP(C942,'Multi Unit Grid'!C:F,4,FALSE),"")</f>
        <v/>
      </c>
      <c r="I942" s="74">
        <f>IFERROR(VLOOKUP(C942,'Multi Unit Grid'!C:G,5,FALSE),"")</f>
        <v/>
      </c>
      <c r="K942" s="63">
        <f>IF(C942="","",IF($L$11="Management Services","",IF(H942&gt;0,"Yes",IF(L942="Yes","",IF(M942="Yes","","")))))</f>
        <v/>
      </c>
      <c r="L942" s="577" t="n"/>
      <c r="M942" s="577" t="n"/>
      <c r="N942" s="578" t="n"/>
      <c r="O942" s="578" t="n"/>
      <c r="P942" s="63" t="n"/>
      <c r="Q942" s="344" t="n"/>
      <c r="S942" s="579">
        <f>'Exhibit A'!V937</f>
        <v/>
      </c>
      <c r="U942" s="579">
        <f>IF(C943="","",IF(F943=1,"ADP Essential Payroll",IF(N943="Yes","ADP HR Pro",IF(M943="Yes","ADP Complete Payroll and HR Plus",IF(L943="Yes","ADP Enhanced Payroll",IF(K943="Yes","ADP Essential Payroll","ADP Essential Payroll"))))))</f>
        <v/>
      </c>
    </row>
    <row r="943" ht="14.45" customHeight="1">
      <c r="B943" s="249">
        <f>B942+1</f>
        <v/>
      </c>
      <c r="C943" s="250">
        <f>IF('Multi Unit Grid'!C940="","",'Multi Unit Grid'!C940)</f>
        <v/>
      </c>
      <c r="D943" s="251" t="n"/>
      <c r="E943" s="252">
        <f>IFERROR(VLOOKUP(C943,'Multi Unit Grid'!C:D,2,FALSE),"")</f>
        <v/>
      </c>
      <c r="F943" s="253">
        <f>IFERROR(VLOOKUP(C943,'Multi Unit Grid'!C:E,3,FALSE),"")</f>
        <v/>
      </c>
      <c r="G943" s="352">
        <f>'Exhibit A'!Z1438*(1-'Product Selections'!$G$13)</f>
        <v/>
      </c>
      <c r="H943" s="317">
        <f>IFERROR(VLOOKUP(C943,'Multi Unit Grid'!C:F,4,FALSE),"")</f>
        <v/>
      </c>
      <c r="I943" s="255">
        <f>IFERROR(VLOOKUP(C943,'Multi Unit Grid'!C:G,5,FALSE),"")</f>
        <v/>
      </c>
      <c r="K943" s="256">
        <f>IF(C943="","",IF($L$11="Management Services","",IF(H943&gt;0,"Yes",IF(L943="Yes","",IF(M943="Yes","","")))))</f>
        <v/>
      </c>
      <c r="L943" s="580" t="n"/>
      <c r="M943" s="580" t="n"/>
      <c r="N943" s="581" t="n"/>
      <c r="O943" s="581" t="n"/>
      <c r="P943" s="256" t="n"/>
      <c r="Q943" s="345" t="n"/>
      <c r="S943" s="579">
        <f>'Exhibit A'!V938</f>
        <v/>
      </c>
      <c r="U943" s="576">
        <f>IF(C944="","",IF(F944=1,"ADP Essential Payroll",IF(N944="Yes","ADP HR Pro",IF(M944="Yes","ADP Complete Payroll and HR Plus",IF(L944="Yes","ADP Enhanced Payroll",IF(K944="Yes","ADP Essential Payroll","ADP Essential Payroll"))))))</f>
        <v/>
      </c>
    </row>
    <row r="944" ht="14.45" customHeight="1">
      <c r="B944" s="73">
        <f>B943+1</f>
        <v/>
      </c>
      <c r="C944" s="221">
        <f>IF('Multi Unit Grid'!C941="","",'Multi Unit Grid'!C941)</f>
        <v/>
      </c>
      <c r="D944" s="223" t="n"/>
      <c r="E944" s="222">
        <f>IFERROR(VLOOKUP(C944,'Multi Unit Grid'!C:D,2,FALSE),"")</f>
        <v/>
      </c>
      <c r="F944" s="75">
        <f>IFERROR(VLOOKUP(C944,'Multi Unit Grid'!C:E,3,FALSE),"")</f>
        <v/>
      </c>
      <c r="G944" s="353">
        <f>'Exhibit A'!Z1439*(1-'Product Selections'!$G$13)</f>
        <v/>
      </c>
      <c r="H944" s="237">
        <f>IFERROR(VLOOKUP(C944,'Multi Unit Grid'!C:F,4,FALSE),"")</f>
        <v/>
      </c>
      <c r="I944" s="74">
        <f>IFERROR(VLOOKUP(C944,'Multi Unit Grid'!C:G,5,FALSE),"")</f>
        <v/>
      </c>
      <c r="K944" s="63">
        <f>IF(C944="","",IF($L$11="Management Services","",IF(H944&gt;0,"Yes",IF(L944="Yes","",IF(M944="Yes","","")))))</f>
        <v/>
      </c>
      <c r="L944" s="577" t="n"/>
      <c r="M944" s="577" t="n"/>
      <c r="N944" s="578" t="n"/>
      <c r="O944" s="578" t="n"/>
      <c r="P944" s="63" t="n"/>
      <c r="Q944" s="344" t="n"/>
      <c r="S944" s="579">
        <f>'Exhibit A'!V939</f>
        <v/>
      </c>
      <c r="U944" s="579">
        <f>IF(C945="","",IF(F945=1,"ADP Essential Payroll",IF(N945="Yes","ADP HR Pro",IF(M945="Yes","ADP Complete Payroll and HR Plus",IF(L945="Yes","ADP Enhanced Payroll",IF(K945="Yes","ADP Essential Payroll","ADP Essential Payroll"))))))</f>
        <v/>
      </c>
    </row>
    <row r="945" ht="14.45" customHeight="1">
      <c r="B945" s="249">
        <f>B944+1</f>
        <v/>
      </c>
      <c r="C945" s="250">
        <f>IF('Multi Unit Grid'!C942="","",'Multi Unit Grid'!C942)</f>
        <v/>
      </c>
      <c r="D945" s="251" t="n"/>
      <c r="E945" s="252">
        <f>IFERROR(VLOOKUP(C945,'Multi Unit Grid'!C:D,2,FALSE),"")</f>
        <v/>
      </c>
      <c r="F945" s="253">
        <f>IFERROR(VLOOKUP(C945,'Multi Unit Grid'!C:E,3,FALSE),"")</f>
        <v/>
      </c>
      <c r="G945" s="352">
        <f>'Exhibit A'!Z1440*(1-'Product Selections'!$G$13)</f>
        <v/>
      </c>
      <c r="H945" s="317">
        <f>IFERROR(VLOOKUP(C945,'Multi Unit Grid'!C:F,4,FALSE),"")</f>
        <v/>
      </c>
      <c r="I945" s="255">
        <f>IFERROR(VLOOKUP(C945,'Multi Unit Grid'!C:G,5,FALSE),"")</f>
        <v/>
      </c>
      <c r="K945" s="256">
        <f>IF(C945="","",IF($L$11="Management Services","",IF(H945&gt;0,"Yes",IF(L945="Yes","",IF(M945="Yes","","")))))</f>
        <v/>
      </c>
      <c r="L945" s="580" t="n"/>
      <c r="M945" s="580" t="n"/>
      <c r="N945" s="581" t="n"/>
      <c r="O945" s="581" t="n"/>
      <c r="P945" s="256" t="n"/>
      <c r="Q945" s="345" t="n"/>
      <c r="S945" s="579">
        <f>'Exhibit A'!V940</f>
        <v/>
      </c>
      <c r="U945" s="576">
        <f>IF(C946="","",IF(F946=1,"ADP Essential Payroll",IF(N946="Yes","ADP HR Pro",IF(M946="Yes","ADP Complete Payroll and HR Plus",IF(L946="Yes","ADP Enhanced Payroll",IF(K946="Yes","ADP Essential Payroll","ADP Essential Payroll"))))))</f>
        <v/>
      </c>
    </row>
    <row r="946" ht="14.45" customHeight="1">
      <c r="B946" s="73">
        <f>B945+1</f>
        <v/>
      </c>
      <c r="C946" s="221">
        <f>IF('Multi Unit Grid'!C943="","",'Multi Unit Grid'!C943)</f>
        <v/>
      </c>
      <c r="D946" s="223" t="n"/>
      <c r="E946" s="222">
        <f>IFERROR(VLOOKUP(C946,'Multi Unit Grid'!C:D,2,FALSE),"")</f>
        <v/>
      </c>
      <c r="F946" s="75">
        <f>IFERROR(VLOOKUP(C946,'Multi Unit Grid'!C:E,3,FALSE),"")</f>
        <v/>
      </c>
      <c r="G946" s="353">
        <f>'Exhibit A'!Z1441*(1-'Product Selections'!$G$13)</f>
        <v/>
      </c>
      <c r="H946" s="237">
        <f>IFERROR(VLOOKUP(C946,'Multi Unit Grid'!C:F,4,FALSE),"")</f>
        <v/>
      </c>
      <c r="I946" s="74">
        <f>IFERROR(VLOOKUP(C946,'Multi Unit Grid'!C:G,5,FALSE),"")</f>
        <v/>
      </c>
      <c r="K946" s="63">
        <f>IF(C946="","",IF($L$11="Management Services","",IF(H946&gt;0,"Yes",IF(L946="Yes","",IF(M946="Yes","","")))))</f>
        <v/>
      </c>
      <c r="L946" s="577" t="n"/>
      <c r="M946" s="577" t="n"/>
      <c r="N946" s="578" t="n"/>
      <c r="O946" s="578" t="n"/>
      <c r="P946" s="63" t="n"/>
      <c r="Q946" s="344" t="n"/>
      <c r="S946" s="579">
        <f>'Exhibit A'!V941</f>
        <v/>
      </c>
      <c r="U946" s="579">
        <f>IF(C947="","",IF(F947=1,"ADP Essential Payroll",IF(N947="Yes","ADP HR Pro",IF(M947="Yes","ADP Complete Payroll and HR Plus",IF(L947="Yes","ADP Enhanced Payroll",IF(K947="Yes","ADP Essential Payroll","ADP Essential Payroll"))))))</f>
        <v/>
      </c>
    </row>
    <row r="947" ht="14.45" customHeight="1">
      <c r="B947" s="249">
        <f>B946+1</f>
        <v/>
      </c>
      <c r="C947" s="250">
        <f>IF('Multi Unit Grid'!C944="","",'Multi Unit Grid'!C944)</f>
        <v/>
      </c>
      <c r="D947" s="251" t="n"/>
      <c r="E947" s="252">
        <f>IFERROR(VLOOKUP(C947,'Multi Unit Grid'!C:D,2,FALSE),"")</f>
        <v/>
      </c>
      <c r="F947" s="253">
        <f>IFERROR(VLOOKUP(C947,'Multi Unit Grid'!C:E,3,FALSE),"")</f>
        <v/>
      </c>
      <c r="G947" s="352">
        <f>'Exhibit A'!Z1442*(1-'Product Selections'!$G$13)</f>
        <v/>
      </c>
      <c r="H947" s="317">
        <f>IFERROR(VLOOKUP(C947,'Multi Unit Grid'!C:F,4,FALSE),"")</f>
        <v/>
      </c>
      <c r="I947" s="255">
        <f>IFERROR(VLOOKUP(C947,'Multi Unit Grid'!C:G,5,FALSE),"")</f>
        <v/>
      </c>
      <c r="K947" s="256">
        <f>IF(C947="","",IF($L$11="Management Services","",IF(H947&gt;0,"Yes",IF(L947="Yes","",IF(M947="Yes","","")))))</f>
        <v/>
      </c>
      <c r="L947" s="580" t="n"/>
      <c r="M947" s="580" t="n"/>
      <c r="N947" s="581" t="n"/>
      <c r="O947" s="581" t="n"/>
      <c r="P947" s="256" t="n"/>
      <c r="Q947" s="345" t="n"/>
      <c r="S947" s="579">
        <f>'Exhibit A'!V942</f>
        <v/>
      </c>
      <c r="U947" s="576">
        <f>IF(C948="","",IF(F948=1,"ADP Essential Payroll",IF(N948="Yes","ADP HR Pro",IF(M948="Yes","ADP Complete Payroll and HR Plus",IF(L948="Yes","ADP Enhanced Payroll",IF(K948="Yes","ADP Essential Payroll","ADP Essential Payroll"))))))</f>
        <v/>
      </c>
    </row>
    <row r="948" ht="14.45" customHeight="1">
      <c r="B948" s="73">
        <f>B947+1</f>
        <v/>
      </c>
      <c r="C948" s="221">
        <f>IF('Multi Unit Grid'!C945="","",'Multi Unit Grid'!C945)</f>
        <v/>
      </c>
      <c r="D948" s="223" t="n"/>
      <c r="E948" s="222">
        <f>IFERROR(VLOOKUP(C948,'Multi Unit Grid'!C:D,2,FALSE),"")</f>
        <v/>
      </c>
      <c r="F948" s="75">
        <f>IFERROR(VLOOKUP(C948,'Multi Unit Grid'!C:E,3,FALSE),"")</f>
        <v/>
      </c>
      <c r="G948" s="353">
        <f>'Exhibit A'!Z1443*(1-'Product Selections'!$G$13)</f>
        <v/>
      </c>
      <c r="H948" s="237">
        <f>IFERROR(VLOOKUP(C948,'Multi Unit Grid'!C:F,4,FALSE),"")</f>
        <v/>
      </c>
      <c r="I948" s="74">
        <f>IFERROR(VLOOKUP(C948,'Multi Unit Grid'!C:G,5,FALSE),"")</f>
        <v/>
      </c>
      <c r="K948" s="63">
        <f>IF(C948="","",IF($L$11="Management Services","",IF(H948&gt;0,"Yes",IF(L948="Yes","",IF(M948="Yes","","")))))</f>
        <v/>
      </c>
      <c r="L948" s="577" t="n"/>
      <c r="M948" s="577" t="n"/>
      <c r="N948" s="578" t="n"/>
      <c r="O948" s="578" t="n"/>
      <c r="P948" s="63" t="n"/>
      <c r="Q948" s="344" t="n"/>
      <c r="S948" s="579">
        <f>'Exhibit A'!V943</f>
        <v/>
      </c>
      <c r="U948" s="579">
        <f>IF(C949="","",IF(F949=1,"ADP Essential Payroll",IF(N949="Yes","ADP HR Pro",IF(M949="Yes","ADP Complete Payroll and HR Plus",IF(L949="Yes","ADP Enhanced Payroll",IF(K949="Yes","ADP Essential Payroll","ADP Essential Payroll"))))))</f>
        <v/>
      </c>
    </row>
    <row r="949" ht="14.45" customHeight="1">
      <c r="B949" s="249">
        <f>B948+1</f>
        <v/>
      </c>
      <c r="C949" s="250">
        <f>IF('Multi Unit Grid'!C946="","",'Multi Unit Grid'!C946)</f>
        <v/>
      </c>
      <c r="D949" s="251" t="n"/>
      <c r="E949" s="252">
        <f>IFERROR(VLOOKUP(C949,'Multi Unit Grid'!C:D,2,FALSE),"")</f>
        <v/>
      </c>
      <c r="F949" s="253">
        <f>IFERROR(VLOOKUP(C949,'Multi Unit Grid'!C:E,3,FALSE),"")</f>
        <v/>
      </c>
      <c r="G949" s="352">
        <f>'Exhibit A'!Z1444*(1-'Product Selections'!$G$13)</f>
        <v/>
      </c>
      <c r="H949" s="317">
        <f>IFERROR(VLOOKUP(C949,'Multi Unit Grid'!C:F,4,FALSE),"")</f>
        <v/>
      </c>
      <c r="I949" s="255">
        <f>IFERROR(VLOOKUP(C949,'Multi Unit Grid'!C:G,5,FALSE),"")</f>
        <v/>
      </c>
      <c r="K949" s="256">
        <f>IF(C949="","",IF($L$11="Management Services","",IF(H949&gt;0,"Yes",IF(L949="Yes","",IF(M949="Yes","","")))))</f>
        <v/>
      </c>
      <c r="L949" s="580" t="n"/>
      <c r="M949" s="580" t="n"/>
      <c r="N949" s="581" t="n"/>
      <c r="O949" s="581" t="n"/>
      <c r="P949" s="256" t="n"/>
      <c r="Q949" s="345" t="n"/>
      <c r="S949" s="579">
        <f>'Exhibit A'!V944</f>
        <v/>
      </c>
      <c r="U949" s="576">
        <f>IF(C950="","",IF(F950=1,"ADP Essential Payroll",IF(N950="Yes","ADP HR Pro",IF(M950="Yes","ADP Complete Payroll and HR Plus",IF(L950="Yes","ADP Enhanced Payroll",IF(K950="Yes","ADP Essential Payroll","ADP Essential Payroll"))))))</f>
        <v/>
      </c>
    </row>
    <row r="950" ht="14.45" customHeight="1">
      <c r="B950" s="73">
        <f>B949+1</f>
        <v/>
      </c>
      <c r="C950" s="221">
        <f>IF('Multi Unit Grid'!C947="","",'Multi Unit Grid'!C947)</f>
        <v/>
      </c>
      <c r="D950" s="223" t="n"/>
      <c r="E950" s="222">
        <f>IFERROR(VLOOKUP(C950,'Multi Unit Grid'!C:D,2,FALSE),"")</f>
        <v/>
      </c>
      <c r="F950" s="75">
        <f>IFERROR(VLOOKUP(C950,'Multi Unit Grid'!C:E,3,FALSE),"")</f>
        <v/>
      </c>
      <c r="G950" s="353">
        <f>'Exhibit A'!Z1445*(1-'Product Selections'!$G$13)</f>
        <v/>
      </c>
      <c r="H950" s="237">
        <f>IFERROR(VLOOKUP(C950,'Multi Unit Grid'!C:F,4,FALSE),"")</f>
        <v/>
      </c>
      <c r="I950" s="74">
        <f>IFERROR(VLOOKUP(C950,'Multi Unit Grid'!C:G,5,FALSE),"")</f>
        <v/>
      </c>
      <c r="K950" s="63">
        <f>IF(C950="","",IF($L$11="Management Services","",IF(H950&gt;0,"Yes",IF(L950="Yes","",IF(M950="Yes","","")))))</f>
        <v/>
      </c>
      <c r="L950" s="577" t="n"/>
      <c r="M950" s="577" t="n"/>
      <c r="N950" s="578" t="n"/>
      <c r="O950" s="578" t="n"/>
      <c r="P950" s="63" t="n"/>
      <c r="Q950" s="344" t="n"/>
      <c r="S950" s="579">
        <f>'Exhibit A'!V945</f>
        <v/>
      </c>
      <c r="U950" s="579">
        <f>IF(C951="","",IF(F951=1,"ADP Essential Payroll",IF(N951="Yes","ADP HR Pro",IF(M951="Yes","ADP Complete Payroll and HR Plus",IF(L951="Yes","ADP Enhanced Payroll",IF(K951="Yes","ADP Essential Payroll","ADP Essential Payroll"))))))</f>
        <v/>
      </c>
    </row>
    <row r="951" ht="14.45" customHeight="1">
      <c r="B951" s="249">
        <f>B950+1</f>
        <v/>
      </c>
      <c r="C951" s="250">
        <f>IF('Multi Unit Grid'!C948="","",'Multi Unit Grid'!C948)</f>
        <v/>
      </c>
      <c r="D951" s="251" t="n"/>
      <c r="E951" s="252">
        <f>IFERROR(VLOOKUP(C951,'Multi Unit Grid'!C:D,2,FALSE),"")</f>
        <v/>
      </c>
      <c r="F951" s="253">
        <f>IFERROR(VLOOKUP(C951,'Multi Unit Grid'!C:E,3,FALSE),"")</f>
        <v/>
      </c>
      <c r="G951" s="352">
        <f>'Exhibit A'!Z1446*(1-'Product Selections'!$G$13)</f>
        <v/>
      </c>
      <c r="H951" s="317">
        <f>IFERROR(VLOOKUP(C951,'Multi Unit Grid'!C:F,4,FALSE),"")</f>
        <v/>
      </c>
      <c r="I951" s="255">
        <f>IFERROR(VLOOKUP(C951,'Multi Unit Grid'!C:G,5,FALSE),"")</f>
        <v/>
      </c>
      <c r="K951" s="256">
        <f>IF(C951="","",IF($L$11="Management Services","",IF(H951&gt;0,"Yes",IF(L951="Yes","",IF(M951="Yes","","")))))</f>
        <v/>
      </c>
      <c r="L951" s="580" t="n"/>
      <c r="M951" s="580" t="n"/>
      <c r="N951" s="581" t="n"/>
      <c r="O951" s="581" t="n"/>
      <c r="P951" s="256" t="n"/>
      <c r="Q951" s="345" t="n"/>
      <c r="S951" s="579">
        <f>'Exhibit A'!V946</f>
        <v/>
      </c>
      <c r="U951" s="576">
        <f>IF(C952="","",IF(F952=1,"ADP Essential Payroll",IF(N952="Yes","ADP HR Pro",IF(M952="Yes","ADP Complete Payroll and HR Plus",IF(L952="Yes","ADP Enhanced Payroll",IF(K952="Yes","ADP Essential Payroll","ADP Essential Payroll"))))))</f>
        <v/>
      </c>
    </row>
    <row r="952" ht="14.45" customHeight="1">
      <c r="B952" s="73">
        <f>B951+1</f>
        <v/>
      </c>
      <c r="C952" s="221">
        <f>IF('Multi Unit Grid'!C949="","",'Multi Unit Grid'!C949)</f>
        <v/>
      </c>
      <c r="D952" s="223" t="n"/>
      <c r="E952" s="222">
        <f>IFERROR(VLOOKUP(C952,'Multi Unit Grid'!C:D,2,FALSE),"")</f>
        <v/>
      </c>
      <c r="F952" s="75">
        <f>IFERROR(VLOOKUP(C952,'Multi Unit Grid'!C:E,3,FALSE),"")</f>
        <v/>
      </c>
      <c r="G952" s="353">
        <f>'Exhibit A'!Z1447*(1-'Product Selections'!$G$13)</f>
        <v/>
      </c>
      <c r="H952" s="237">
        <f>IFERROR(VLOOKUP(C952,'Multi Unit Grid'!C:F,4,FALSE),"")</f>
        <v/>
      </c>
      <c r="I952" s="74">
        <f>IFERROR(VLOOKUP(C952,'Multi Unit Grid'!C:G,5,FALSE),"")</f>
        <v/>
      </c>
      <c r="K952" s="63">
        <f>IF(C952="","",IF($L$11="Management Services","",IF(H952&gt;0,"Yes",IF(L952="Yes","",IF(M952="Yes","","")))))</f>
        <v/>
      </c>
      <c r="L952" s="577" t="n"/>
      <c r="M952" s="577" t="n"/>
      <c r="N952" s="578" t="n"/>
      <c r="O952" s="578" t="n"/>
      <c r="P952" s="63" t="n"/>
      <c r="Q952" s="344" t="n"/>
      <c r="S952" s="579">
        <f>'Exhibit A'!V947</f>
        <v/>
      </c>
      <c r="U952" s="579">
        <f>IF(C953="","",IF(F953=1,"ADP Essential Payroll",IF(N953="Yes","ADP HR Pro",IF(M953="Yes","ADP Complete Payroll and HR Plus",IF(L953="Yes","ADP Enhanced Payroll",IF(K953="Yes","ADP Essential Payroll","ADP Essential Payroll"))))))</f>
        <v/>
      </c>
    </row>
    <row r="953" ht="14.45" customHeight="1">
      <c r="B953" s="249">
        <f>B952+1</f>
        <v/>
      </c>
      <c r="C953" s="250">
        <f>IF('Multi Unit Grid'!C950="","",'Multi Unit Grid'!C950)</f>
        <v/>
      </c>
      <c r="D953" s="251" t="n"/>
      <c r="E953" s="252">
        <f>IFERROR(VLOOKUP(C953,'Multi Unit Grid'!C:D,2,FALSE),"")</f>
        <v/>
      </c>
      <c r="F953" s="253">
        <f>IFERROR(VLOOKUP(C953,'Multi Unit Grid'!C:E,3,FALSE),"")</f>
        <v/>
      </c>
      <c r="G953" s="352">
        <f>'Exhibit A'!Z1448*(1-'Product Selections'!$G$13)</f>
        <v/>
      </c>
      <c r="H953" s="317">
        <f>IFERROR(VLOOKUP(C953,'Multi Unit Grid'!C:F,4,FALSE),"")</f>
        <v/>
      </c>
      <c r="I953" s="255">
        <f>IFERROR(VLOOKUP(C953,'Multi Unit Grid'!C:G,5,FALSE),"")</f>
        <v/>
      </c>
      <c r="K953" s="256">
        <f>IF(C953="","",IF($L$11="Management Services","",IF(H953&gt;0,"Yes",IF(L953="Yes","",IF(M953="Yes","","")))))</f>
        <v/>
      </c>
      <c r="L953" s="580" t="n"/>
      <c r="M953" s="580" t="n"/>
      <c r="N953" s="581" t="n"/>
      <c r="O953" s="581" t="n"/>
      <c r="P953" s="256" t="n"/>
      <c r="Q953" s="345" t="n"/>
      <c r="S953" s="579">
        <f>'Exhibit A'!V948</f>
        <v/>
      </c>
      <c r="U953" s="576">
        <f>IF(C954="","",IF(F954=1,"ADP Essential Payroll",IF(N954="Yes","ADP HR Pro",IF(M954="Yes","ADP Complete Payroll and HR Plus",IF(L954="Yes","ADP Enhanced Payroll",IF(K954="Yes","ADP Essential Payroll","ADP Essential Payroll"))))))</f>
        <v/>
      </c>
    </row>
    <row r="954" ht="14.45" customHeight="1">
      <c r="B954" s="73">
        <f>B953+1</f>
        <v/>
      </c>
      <c r="C954" s="221">
        <f>IF('Multi Unit Grid'!C951="","",'Multi Unit Grid'!C951)</f>
        <v/>
      </c>
      <c r="D954" s="223" t="n"/>
      <c r="E954" s="222">
        <f>IFERROR(VLOOKUP(C954,'Multi Unit Grid'!C:D,2,FALSE),"")</f>
        <v/>
      </c>
      <c r="F954" s="75">
        <f>IFERROR(VLOOKUP(C954,'Multi Unit Grid'!C:E,3,FALSE),"")</f>
        <v/>
      </c>
      <c r="G954" s="353">
        <f>'Exhibit A'!Z1449*(1-'Product Selections'!$G$13)</f>
        <v/>
      </c>
      <c r="H954" s="237">
        <f>IFERROR(VLOOKUP(C954,'Multi Unit Grid'!C:F,4,FALSE),"")</f>
        <v/>
      </c>
      <c r="I954" s="74">
        <f>IFERROR(VLOOKUP(C954,'Multi Unit Grid'!C:G,5,FALSE),"")</f>
        <v/>
      </c>
      <c r="K954" s="63">
        <f>IF(C954="","",IF($L$11="Management Services","",IF(H954&gt;0,"Yes",IF(L954="Yes","",IF(M954="Yes","","")))))</f>
        <v/>
      </c>
      <c r="L954" s="577" t="n"/>
      <c r="M954" s="577" t="n"/>
      <c r="N954" s="578" t="n"/>
      <c r="O954" s="578" t="n"/>
      <c r="P954" s="63" t="n"/>
      <c r="Q954" s="344" t="n"/>
      <c r="S954" s="579">
        <f>'Exhibit A'!V949</f>
        <v/>
      </c>
      <c r="U954" s="579">
        <f>IF(C955="","",IF(F955=1,"ADP Essential Payroll",IF(N955="Yes","ADP HR Pro",IF(M955="Yes","ADP Complete Payroll and HR Plus",IF(L955="Yes","ADP Enhanced Payroll",IF(K955="Yes","ADP Essential Payroll","ADP Essential Payroll"))))))</f>
        <v/>
      </c>
    </row>
    <row r="955" ht="14.45" customHeight="1">
      <c r="B955" s="249">
        <f>B954+1</f>
        <v/>
      </c>
      <c r="C955" s="250">
        <f>IF('Multi Unit Grid'!C952="","",'Multi Unit Grid'!C952)</f>
        <v/>
      </c>
      <c r="D955" s="251" t="n"/>
      <c r="E955" s="252">
        <f>IFERROR(VLOOKUP(C955,'Multi Unit Grid'!C:D,2,FALSE),"")</f>
        <v/>
      </c>
      <c r="F955" s="253">
        <f>IFERROR(VLOOKUP(C955,'Multi Unit Grid'!C:E,3,FALSE),"")</f>
        <v/>
      </c>
      <c r="G955" s="352">
        <f>'Exhibit A'!Z1450*(1-'Product Selections'!$G$13)</f>
        <v/>
      </c>
      <c r="H955" s="317">
        <f>IFERROR(VLOOKUP(C955,'Multi Unit Grid'!C:F,4,FALSE),"")</f>
        <v/>
      </c>
      <c r="I955" s="255">
        <f>IFERROR(VLOOKUP(C955,'Multi Unit Grid'!C:G,5,FALSE),"")</f>
        <v/>
      </c>
      <c r="K955" s="256">
        <f>IF(C955="","",IF($L$11="Management Services","",IF(H955&gt;0,"Yes",IF(L955="Yes","",IF(M955="Yes","","")))))</f>
        <v/>
      </c>
      <c r="L955" s="580" t="n"/>
      <c r="M955" s="580" t="n"/>
      <c r="N955" s="581" t="n"/>
      <c r="O955" s="581" t="n"/>
      <c r="P955" s="256" t="n"/>
      <c r="Q955" s="345" t="n"/>
      <c r="S955" s="579">
        <f>'Exhibit A'!V950</f>
        <v/>
      </c>
      <c r="U955" s="576">
        <f>IF(C956="","",IF(F956=1,"ADP Essential Payroll",IF(N956="Yes","ADP HR Pro",IF(M956="Yes","ADP Complete Payroll and HR Plus",IF(L956="Yes","ADP Enhanced Payroll",IF(K956="Yes","ADP Essential Payroll","ADP Essential Payroll"))))))</f>
        <v/>
      </c>
    </row>
    <row r="956" ht="14.45" customHeight="1">
      <c r="B956" s="73">
        <f>B955+1</f>
        <v/>
      </c>
      <c r="C956" s="221">
        <f>IF('Multi Unit Grid'!C953="","",'Multi Unit Grid'!C953)</f>
        <v/>
      </c>
      <c r="D956" s="223" t="n"/>
      <c r="E956" s="222">
        <f>IFERROR(VLOOKUP(C956,'Multi Unit Grid'!C:D,2,FALSE),"")</f>
        <v/>
      </c>
      <c r="F956" s="75">
        <f>IFERROR(VLOOKUP(C956,'Multi Unit Grid'!C:E,3,FALSE),"")</f>
        <v/>
      </c>
      <c r="G956" s="353">
        <f>'Exhibit A'!Z1451*(1-'Product Selections'!$G$13)</f>
        <v/>
      </c>
      <c r="H956" s="237">
        <f>IFERROR(VLOOKUP(C956,'Multi Unit Grid'!C:F,4,FALSE),"")</f>
        <v/>
      </c>
      <c r="I956" s="74">
        <f>IFERROR(VLOOKUP(C956,'Multi Unit Grid'!C:G,5,FALSE),"")</f>
        <v/>
      </c>
      <c r="K956" s="63">
        <f>IF(C956="","",IF($L$11="Management Services","",IF(H956&gt;0,"Yes",IF(L956="Yes","",IF(M956="Yes","","")))))</f>
        <v/>
      </c>
      <c r="L956" s="577" t="n"/>
      <c r="M956" s="577" t="n"/>
      <c r="N956" s="578" t="n"/>
      <c r="O956" s="578" t="n"/>
      <c r="P956" s="63" t="n"/>
      <c r="Q956" s="344" t="n"/>
      <c r="S956" s="579">
        <f>'Exhibit A'!V951</f>
        <v/>
      </c>
      <c r="U956" s="579">
        <f>IF(C957="","",IF(F957=1,"ADP Essential Payroll",IF(N957="Yes","ADP HR Pro",IF(M957="Yes","ADP Complete Payroll and HR Plus",IF(L957="Yes","ADP Enhanced Payroll",IF(K957="Yes","ADP Essential Payroll","ADP Essential Payroll"))))))</f>
        <v/>
      </c>
    </row>
    <row r="957" ht="14.45" customHeight="1">
      <c r="B957" s="249">
        <f>B956+1</f>
        <v/>
      </c>
      <c r="C957" s="250">
        <f>IF('Multi Unit Grid'!C954="","",'Multi Unit Grid'!C954)</f>
        <v/>
      </c>
      <c r="D957" s="251" t="n"/>
      <c r="E957" s="252">
        <f>IFERROR(VLOOKUP(C957,'Multi Unit Grid'!C:D,2,FALSE),"")</f>
        <v/>
      </c>
      <c r="F957" s="253">
        <f>IFERROR(VLOOKUP(C957,'Multi Unit Grid'!C:E,3,FALSE),"")</f>
        <v/>
      </c>
      <c r="G957" s="352">
        <f>'Exhibit A'!Z1452*(1-'Product Selections'!$G$13)</f>
        <v/>
      </c>
      <c r="H957" s="317">
        <f>IFERROR(VLOOKUP(C957,'Multi Unit Grid'!C:F,4,FALSE),"")</f>
        <v/>
      </c>
      <c r="I957" s="255">
        <f>IFERROR(VLOOKUP(C957,'Multi Unit Grid'!C:G,5,FALSE),"")</f>
        <v/>
      </c>
      <c r="K957" s="256">
        <f>IF(C957="","",IF($L$11="Management Services","",IF(H957&gt;0,"Yes",IF(L957="Yes","",IF(M957="Yes","","")))))</f>
        <v/>
      </c>
      <c r="L957" s="580" t="n"/>
      <c r="M957" s="580" t="n"/>
      <c r="N957" s="581" t="n"/>
      <c r="O957" s="581" t="n"/>
      <c r="P957" s="256" t="n"/>
      <c r="Q957" s="345" t="n"/>
      <c r="S957" s="579">
        <f>'Exhibit A'!V952</f>
        <v/>
      </c>
      <c r="U957" s="576">
        <f>IF(C958="","",IF(F958=1,"ADP Essential Payroll",IF(N958="Yes","ADP HR Pro",IF(M958="Yes","ADP Complete Payroll and HR Plus",IF(L958="Yes","ADP Enhanced Payroll",IF(K958="Yes","ADP Essential Payroll","ADP Essential Payroll"))))))</f>
        <v/>
      </c>
    </row>
    <row r="958" ht="14.45" customHeight="1">
      <c r="B958" s="73">
        <f>B957+1</f>
        <v/>
      </c>
      <c r="C958" s="221">
        <f>IF('Multi Unit Grid'!C955="","",'Multi Unit Grid'!C955)</f>
        <v/>
      </c>
      <c r="D958" s="223" t="n"/>
      <c r="E958" s="222">
        <f>IFERROR(VLOOKUP(C958,'Multi Unit Grid'!C:D,2,FALSE),"")</f>
        <v/>
      </c>
      <c r="F958" s="75">
        <f>IFERROR(VLOOKUP(C958,'Multi Unit Grid'!C:E,3,FALSE),"")</f>
        <v/>
      </c>
      <c r="G958" s="353">
        <f>'Exhibit A'!Z1453*(1-'Product Selections'!$G$13)</f>
        <v/>
      </c>
      <c r="H958" s="237">
        <f>IFERROR(VLOOKUP(C958,'Multi Unit Grid'!C:F,4,FALSE),"")</f>
        <v/>
      </c>
      <c r="I958" s="74">
        <f>IFERROR(VLOOKUP(C958,'Multi Unit Grid'!C:G,5,FALSE),"")</f>
        <v/>
      </c>
      <c r="K958" s="63">
        <f>IF(C958="","",IF($L$11="Management Services","",IF(H958&gt;0,"Yes",IF(L958="Yes","",IF(M958="Yes","","")))))</f>
        <v/>
      </c>
      <c r="L958" s="577" t="n"/>
      <c r="M958" s="577" t="n"/>
      <c r="N958" s="578" t="n"/>
      <c r="O958" s="578" t="n"/>
      <c r="P958" s="63" t="n"/>
      <c r="Q958" s="344" t="n"/>
      <c r="S958" s="579">
        <f>'Exhibit A'!V953</f>
        <v/>
      </c>
      <c r="U958" s="579">
        <f>IF(C959="","",IF(F959=1,"ADP Essential Payroll",IF(N959="Yes","ADP HR Pro",IF(M959="Yes","ADP Complete Payroll and HR Plus",IF(L959="Yes","ADP Enhanced Payroll",IF(K959="Yes","ADP Essential Payroll","ADP Essential Payroll"))))))</f>
        <v/>
      </c>
    </row>
    <row r="959" ht="14.45" customHeight="1">
      <c r="B959" s="249">
        <f>B958+1</f>
        <v/>
      </c>
      <c r="C959" s="250">
        <f>IF('Multi Unit Grid'!C956="","",'Multi Unit Grid'!C956)</f>
        <v/>
      </c>
      <c r="D959" s="251" t="n"/>
      <c r="E959" s="252">
        <f>IFERROR(VLOOKUP(C959,'Multi Unit Grid'!C:D,2,FALSE),"")</f>
        <v/>
      </c>
      <c r="F959" s="253">
        <f>IFERROR(VLOOKUP(C959,'Multi Unit Grid'!C:E,3,FALSE),"")</f>
        <v/>
      </c>
      <c r="G959" s="352">
        <f>'Exhibit A'!Z1454*(1-'Product Selections'!$G$13)</f>
        <v/>
      </c>
      <c r="H959" s="317">
        <f>IFERROR(VLOOKUP(C959,'Multi Unit Grid'!C:F,4,FALSE),"")</f>
        <v/>
      </c>
      <c r="I959" s="255">
        <f>IFERROR(VLOOKUP(C959,'Multi Unit Grid'!C:G,5,FALSE),"")</f>
        <v/>
      </c>
      <c r="K959" s="256">
        <f>IF(C959="","",IF($L$11="Management Services","",IF(H959&gt;0,"Yes",IF(L959="Yes","",IF(M959="Yes","","")))))</f>
        <v/>
      </c>
      <c r="L959" s="580" t="n"/>
      <c r="M959" s="580" t="n"/>
      <c r="N959" s="581" t="n"/>
      <c r="O959" s="581" t="n"/>
      <c r="P959" s="256" t="n"/>
      <c r="Q959" s="345" t="n"/>
      <c r="S959" s="579">
        <f>'Exhibit A'!V954</f>
        <v/>
      </c>
      <c r="U959" s="576">
        <f>IF(C960="","",IF(F960=1,"ADP Essential Payroll",IF(N960="Yes","ADP HR Pro",IF(M960="Yes","ADP Complete Payroll and HR Plus",IF(L960="Yes","ADP Enhanced Payroll",IF(K960="Yes","ADP Essential Payroll","ADP Essential Payroll"))))))</f>
        <v/>
      </c>
    </row>
    <row r="960" ht="14.45" customHeight="1">
      <c r="B960" s="73">
        <f>B959+1</f>
        <v/>
      </c>
      <c r="C960" s="221">
        <f>IF('Multi Unit Grid'!C957="","",'Multi Unit Grid'!C957)</f>
        <v/>
      </c>
      <c r="D960" s="223" t="n"/>
      <c r="E960" s="222">
        <f>IFERROR(VLOOKUP(C960,'Multi Unit Grid'!C:D,2,FALSE),"")</f>
        <v/>
      </c>
      <c r="F960" s="75">
        <f>IFERROR(VLOOKUP(C960,'Multi Unit Grid'!C:E,3,FALSE),"")</f>
        <v/>
      </c>
      <c r="G960" s="353">
        <f>'Exhibit A'!Z1455*(1-'Product Selections'!$G$13)</f>
        <v/>
      </c>
      <c r="H960" s="237">
        <f>IFERROR(VLOOKUP(C960,'Multi Unit Grid'!C:F,4,FALSE),"")</f>
        <v/>
      </c>
      <c r="I960" s="74">
        <f>IFERROR(VLOOKUP(C960,'Multi Unit Grid'!C:G,5,FALSE),"")</f>
        <v/>
      </c>
      <c r="K960" s="63">
        <f>IF(C960="","",IF($L$11="Management Services","",IF(H960&gt;0,"Yes",IF(L960="Yes","",IF(M960="Yes","","")))))</f>
        <v/>
      </c>
      <c r="L960" s="577" t="n"/>
      <c r="M960" s="577" t="n"/>
      <c r="N960" s="578" t="n"/>
      <c r="O960" s="578" t="n"/>
      <c r="P960" s="63" t="n"/>
      <c r="Q960" s="344" t="n"/>
      <c r="S960" s="579">
        <f>'Exhibit A'!V955</f>
        <v/>
      </c>
      <c r="U960" s="579">
        <f>IF(C961="","",IF(F961=1,"ADP Essential Payroll",IF(N961="Yes","ADP HR Pro",IF(M961="Yes","ADP Complete Payroll and HR Plus",IF(L961="Yes","ADP Enhanced Payroll",IF(K961="Yes","ADP Essential Payroll","ADP Essential Payroll"))))))</f>
        <v/>
      </c>
    </row>
    <row r="961" ht="14.45" customHeight="1">
      <c r="B961" s="249">
        <f>B960+1</f>
        <v/>
      </c>
      <c r="C961" s="250">
        <f>IF('Multi Unit Grid'!C958="","",'Multi Unit Grid'!C958)</f>
        <v/>
      </c>
      <c r="D961" s="251" t="n"/>
      <c r="E961" s="252">
        <f>IFERROR(VLOOKUP(C961,'Multi Unit Grid'!C:D,2,FALSE),"")</f>
        <v/>
      </c>
      <c r="F961" s="253">
        <f>IFERROR(VLOOKUP(C961,'Multi Unit Grid'!C:E,3,FALSE),"")</f>
        <v/>
      </c>
      <c r="G961" s="352">
        <f>'Exhibit A'!Z1456*(1-'Product Selections'!$G$13)</f>
        <v/>
      </c>
      <c r="H961" s="317">
        <f>IFERROR(VLOOKUP(C961,'Multi Unit Grid'!C:F,4,FALSE),"")</f>
        <v/>
      </c>
      <c r="I961" s="255">
        <f>IFERROR(VLOOKUP(C961,'Multi Unit Grid'!C:G,5,FALSE),"")</f>
        <v/>
      </c>
      <c r="K961" s="256">
        <f>IF(C961="","",IF($L$11="Management Services","",IF(H961&gt;0,"Yes",IF(L961="Yes","",IF(M961="Yes","","")))))</f>
        <v/>
      </c>
      <c r="L961" s="580" t="n"/>
      <c r="M961" s="580" t="n"/>
      <c r="N961" s="581" t="n"/>
      <c r="O961" s="581" t="n"/>
      <c r="P961" s="256" t="n"/>
      <c r="Q961" s="345" t="n"/>
      <c r="S961" s="579">
        <f>'Exhibit A'!V956</f>
        <v/>
      </c>
      <c r="U961" s="576">
        <f>IF(C962="","",IF(F962=1,"ADP Essential Payroll",IF(N962="Yes","ADP HR Pro",IF(M962="Yes","ADP Complete Payroll and HR Plus",IF(L962="Yes","ADP Enhanced Payroll",IF(K962="Yes","ADP Essential Payroll","ADP Essential Payroll"))))))</f>
        <v/>
      </c>
    </row>
    <row r="962" ht="14.45" customHeight="1">
      <c r="B962" s="73">
        <f>B961+1</f>
        <v/>
      </c>
      <c r="C962" s="221">
        <f>IF('Multi Unit Grid'!C959="","",'Multi Unit Grid'!C959)</f>
        <v/>
      </c>
      <c r="D962" s="223" t="n"/>
      <c r="E962" s="222">
        <f>IFERROR(VLOOKUP(C962,'Multi Unit Grid'!C:D,2,FALSE),"")</f>
        <v/>
      </c>
      <c r="F962" s="75">
        <f>IFERROR(VLOOKUP(C962,'Multi Unit Grid'!C:E,3,FALSE),"")</f>
        <v/>
      </c>
      <c r="G962" s="353">
        <f>'Exhibit A'!Z1457*(1-'Product Selections'!$G$13)</f>
        <v/>
      </c>
      <c r="H962" s="237">
        <f>IFERROR(VLOOKUP(C962,'Multi Unit Grid'!C:F,4,FALSE),"")</f>
        <v/>
      </c>
      <c r="I962" s="74">
        <f>IFERROR(VLOOKUP(C962,'Multi Unit Grid'!C:G,5,FALSE),"")</f>
        <v/>
      </c>
      <c r="K962" s="63">
        <f>IF(C962="","",IF($L$11="Management Services","",IF(H962&gt;0,"Yes",IF(L962="Yes","",IF(M962="Yes","","")))))</f>
        <v/>
      </c>
      <c r="L962" s="577" t="n"/>
      <c r="M962" s="577" t="n"/>
      <c r="N962" s="578" t="n"/>
      <c r="O962" s="578" t="n"/>
      <c r="P962" s="63" t="n"/>
      <c r="Q962" s="344" t="n"/>
      <c r="S962" s="579">
        <f>'Exhibit A'!V957</f>
        <v/>
      </c>
      <c r="U962" s="579">
        <f>IF(C963="","",IF(F963=1,"ADP Essential Payroll",IF(N963="Yes","ADP HR Pro",IF(M963="Yes","ADP Complete Payroll and HR Plus",IF(L963="Yes","ADP Enhanced Payroll",IF(K963="Yes","ADP Essential Payroll","ADP Essential Payroll"))))))</f>
        <v/>
      </c>
    </row>
    <row r="963" ht="14.45" customHeight="1">
      <c r="B963" s="249">
        <f>B962+1</f>
        <v/>
      </c>
      <c r="C963" s="250">
        <f>IF('Multi Unit Grid'!C960="","",'Multi Unit Grid'!C960)</f>
        <v/>
      </c>
      <c r="D963" s="251" t="n"/>
      <c r="E963" s="252">
        <f>IFERROR(VLOOKUP(C963,'Multi Unit Grid'!C:D,2,FALSE),"")</f>
        <v/>
      </c>
      <c r="F963" s="253">
        <f>IFERROR(VLOOKUP(C963,'Multi Unit Grid'!C:E,3,FALSE),"")</f>
        <v/>
      </c>
      <c r="G963" s="352">
        <f>'Exhibit A'!Z1458*(1-'Product Selections'!$G$13)</f>
        <v/>
      </c>
      <c r="H963" s="317">
        <f>IFERROR(VLOOKUP(C963,'Multi Unit Grid'!C:F,4,FALSE),"")</f>
        <v/>
      </c>
      <c r="I963" s="255">
        <f>IFERROR(VLOOKUP(C963,'Multi Unit Grid'!C:G,5,FALSE),"")</f>
        <v/>
      </c>
      <c r="K963" s="256">
        <f>IF(C963="","",IF($L$11="Management Services","",IF(H963&gt;0,"Yes",IF(L963="Yes","",IF(M963="Yes","","")))))</f>
        <v/>
      </c>
      <c r="L963" s="580" t="n"/>
      <c r="M963" s="580" t="n"/>
      <c r="N963" s="581" t="n"/>
      <c r="O963" s="581" t="n"/>
      <c r="P963" s="256" t="n"/>
      <c r="Q963" s="345" t="n"/>
      <c r="S963" s="579">
        <f>'Exhibit A'!V958</f>
        <v/>
      </c>
      <c r="U963" s="576">
        <f>IF(C964="","",IF(F964=1,"ADP Essential Payroll",IF(N964="Yes","ADP HR Pro",IF(M964="Yes","ADP Complete Payroll and HR Plus",IF(L964="Yes","ADP Enhanced Payroll",IF(K964="Yes","ADP Essential Payroll","ADP Essential Payroll"))))))</f>
        <v/>
      </c>
    </row>
    <row r="964" ht="15" customHeight="1" thickBot="1">
      <c r="B964" s="73">
        <f>B963+1</f>
        <v/>
      </c>
      <c r="C964" s="221">
        <f>IF('Multi Unit Grid'!C961="","",'Multi Unit Grid'!C961)</f>
        <v/>
      </c>
      <c r="D964" s="223" t="n"/>
      <c r="E964" s="222">
        <f>IFERROR(VLOOKUP(C964,'Multi Unit Grid'!C:D,2,FALSE),"")</f>
        <v/>
      </c>
      <c r="F964" s="75">
        <f>IFERROR(VLOOKUP(C964,'Multi Unit Grid'!C:E,3,FALSE),"")</f>
        <v/>
      </c>
      <c r="G964" s="353">
        <f>'Exhibit A'!Z1459*(1-'Product Selections'!$G$13)</f>
        <v/>
      </c>
      <c r="H964" s="237">
        <f>IFERROR(VLOOKUP(C964,'Multi Unit Grid'!C:F,4,FALSE),"")</f>
        <v/>
      </c>
      <c r="I964" s="74">
        <f>IFERROR(VLOOKUP(C964,'Multi Unit Grid'!C:G,5,FALSE),"")</f>
        <v/>
      </c>
      <c r="K964" s="63">
        <f>IF(C964="","",IF($L$11="Management Services","",IF(H964&gt;0,"Yes",IF(L964="Yes","",IF(M964="Yes","","")))))</f>
        <v/>
      </c>
      <c r="L964" s="577" t="n"/>
      <c r="M964" s="577" t="n"/>
      <c r="N964" s="578" t="n"/>
      <c r="O964" s="578" t="n"/>
      <c r="P964" s="63" t="n"/>
      <c r="Q964" s="344" t="n"/>
      <c r="S964" s="579">
        <f>'Exhibit A'!V959</f>
        <v/>
      </c>
      <c r="U964" s="582">
        <f>IF(C965="","",IF(F965=1,"ADP Essential Payroll",IF(N965="Yes","ADP HR Pro",IF(M965="Yes","ADP Complete Payroll and HR Plus",IF(L965="Yes","ADP Enhanced Payroll",IF(K965="Yes","ADP Essential Payroll","ADP Essential Payroll"))))))</f>
        <v/>
      </c>
    </row>
    <row r="965" ht="15" customHeight="1" thickBot="1">
      <c r="B965" s="272">
        <f>B964+1</f>
        <v/>
      </c>
      <c r="C965" s="273">
        <f>IF('Multi Unit Grid'!C962="","",'Multi Unit Grid'!C962)</f>
        <v/>
      </c>
      <c r="D965" s="274" t="n"/>
      <c r="E965" s="275">
        <f>IFERROR(VLOOKUP(C965,'Multi Unit Grid'!C:D,2,FALSE),"")</f>
        <v/>
      </c>
      <c r="F965" s="276">
        <f>IFERROR(VLOOKUP(C965,'Multi Unit Grid'!C:E,3,FALSE),"")</f>
        <v/>
      </c>
      <c r="G965" s="354">
        <f>'Exhibit A'!Z960*(1-'Product Selections'!$G$13)</f>
        <v/>
      </c>
      <c r="H965" s="330">
        <f>IFERROR(VLOOKUP(C965,'Multi Unit Grid'!C:F,4,FALSE),"")</f>
        <v/>
      </c>
      <c r="I965" s="278">
        <f>IFERROR(VLOOKUP(C965,'Multi Unit Grid'!C:G,5,FALSE),"")</f>
        <v/>
      </c>
      <c r="K965" s="279">
        <f>IF(C965="","",IF($L$11="Management Services","",IF(H965&gt;0,"Yes",IF(L965="Yes","",IF(M965="Yes","","")))))</f>
        <v/>
      </c>
      <c r="L965" s="583" t="n"/>
      <c r="M965" s="583" t="n"/>
      <c r="N965" s="584" t="n"/>
      <c r="O965" s="584" t="n"/>
      <c r="P965" s="279" t="n"/>
      <c r="Q965" s="346" t="n"/>
      <c r="S965" s="579">
        <f>'Exhibit A'!V960</f>
        <v/>
      </c>
    </row>
    <row r="966">
      <c r="B966" s="463" t="n"/>
    </row>
  </sheetData>
  <sheetProtection selectLockedCells="0" selectUnlockedCells="0" algorithmName="SHA-512" sheet="1" objects="1" insertRows="1" insertHyperlinks="1" autoFilter="1" scenarios="1" formatColumns="1" deleteColumns="1" insertColumns="1" pivotTables="1" deleteRows="1" formatCells="1" saltValue="mCS8nWzHBPl/xyhiJKrBLg==" formatRows="1" sort="1" spinCount="100000" hashValue="QnKKFhafFlnG3Tm9DOStK4ikD+WvtraiVojjkk9WlLNLhv03DnLN0HwASomHNUYxtpdInKH1Gv7uT0KwOY+nGQ=="/>
  <autoFilter ref="S13:S965"/>
  <dataValidations count="4">
    <dataValidation sqref="L11" showDropDown="0" showInputMessage="1" showErrorMessage="1" allowBlank="1" type="list">
      <formula1>"CBA Lightning, CBA Lightning Plus, CBA Lightning Wholesale, Management Services"</formula1>
    </dataValidation>
    <dataValidation sqref="K16:P965" showDropDown="0" showInputMessage="1" showErrorMessage="1" allowBlank="1" type="list">
      <formula1>"Yes"</formula1>
    </dataValidation>
    <dataValidation sqref="F965:G965" showDropDown="0" showInputMessage="1" showErrorMessage="1" allowBlank="1" type="list">
      <formula1>"1,4,12,24,26,52"</formula1>
    </dataValidation>
    <dataValidation sqref="Q16:Q965" showDropDown="0" showInputMessage="1" showErrorMessage="1" allowBlank="1" type="whole">
      <formula1>0</formula1>
      <formula2>100</formula2>
    </dataValidation>
  </dataValidations>
  <hyperlinks>
    <hyperlink xmlns:r="http://schemas.openxmlformats.org/officeDocument/2006/relationships" ref="D6" display="debreim@hotmail.com" r:id="rId1"/>
  </hyperlinks>
  <pageMargins left="0.25" right="0.25" top="0.5" bottom="0.25" header="0.3" footer="0.05"/>
  <pageSetup orientation="landscape" paperSize="5" scale="84" fitToHeight="0"/>
  <headerFooter>
    <oddHeader/>
    <oddFooter>&amp;LADP Confidential&amp;RCopyright © 2026 ADP, Inc. </oddFooter>
    <evenHeader/>
    <evenFooter/>
    <firstHeader/>
    <firstFooter/>
  </headerFooter>
  <legacyDrawing xmlns:r="http://schemas.openxmlformats.org/officeDocument/2006/relationships" r:id="anysvml"/>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codeName="Sheet5">
    <outlinePr summaryBelow="1" summaryRight="1"/>
    <pageSetUpPr fitToPage="1"/>
  </sheetPr>
  <dimension ref="A1:AK975"/>
  <sheetViews>
    <sheetView showGridLines="0" topLeftCell="C9" zoomScaleNormal="100" workbookViewId="0">
      <selection activeCell="H21" sqref="H21"/>
    </sheetView>
  </sheetViews>
  <sheetFormatPr baseColWidth="8" defaultColWidth="9.140625" defaultRowHeight="12.95"/>
  <cols>
    <col width="1.28515625" customWidth="1" style="4" min="1" max="1"/>
    <col width="7.28515625" customWidth="1" style="4" min="2" max="2"/>
    <col width="34.42578125" customWidth="1" style="4" min="3" max="3"/>
    <col width="36.42578125" customWidth="1" style="4" min="4" max="4"/>
    <col width="9.28515625" customWidth="1" style="4" min="5" max="5"/>
    <col width="9.7109375" customWidth="1" style="4" min="6" max="6"/>
    <col width="31.140625" customWidth="1" style="4" min="7" max="7"/>
    <col width="15.140625" customWidth="1" style="4" min="8" max="9"/>
    <col width="1.28515625" customWidth="1" style="4" min="10" max="10"/>
    <col width="15" customWidth="1" style="4" min="11" max="13"/>
    <col width="1.42578125" customWidth="1" style="4" min="14" max="14"/>
    <col width="15" customWidth="1" style="4" min="15" max="15"/>
    <col width="24.42578125" customWidth="1" style="4" min="16" max="16"/>
    <col width="1.5703125" customWidth="1" style="355" min="17" max="17"/>
    <col width="12.85546875" customWidth="1" style="4" min="18" max="20"/>
    <col width="1.42578125" customWidth="1" style="4" min="21" max="21"/>
    <col hidden="1" outlineLevel="1" width="27.42578125" customWidth="1" style="4" min="22" max="22"/>
    <col hidden="1" outlineLevel="1" width="2.5703125" customWidth="1" style="4" min="23" max="23"/>
    <col hidden="1" outlineLevel="1" width="35.85546875" customWidth="1" style="4" min="24" max="24"/>
    <col hidden="1" outlineLevel="1" width="9.28515625" customWidth="1" style="4" min="25" max="25"/>
    <col hidden="1" outlineLevel="1" width="11.140625" customWidth="1" style="4" min="26" max="26"/>
    <col hidden="1" outlineLevel="1" width="14.28515625" customWidth="1" style="4" min="27" max="27"/>
    <col hidden="1" outlineLevel="1" width="9.140625" customWidth="1" style="4" min="28" max="28"/>
    <col hidden="1" outlineLevel="1" width="11.5703125" customWidth="1" style="4" min="29" max="30"/>
    <col collapsed="1" width="13.85546875" customWidth="1" style="4" min="31" max="31"/>
    <col hidden="1" outlineLevel="1" width="1.5703125" customWidth="1" style="4" min="32" max="32"/>
    <col hidden="1" outlineLevel="1" width="21.42578125" customWidth="1" style="4" min="33" max="33"/>
    <col hidden="1" outlineLevel="1" width="108.140625" customWidth="1" style="4" min="34" max="34"/>
    <col collapsed="1" width="9.140625" customWidth="1" style="4" min="35" max="35"/>
    <col width="10.7109375" customWidth="1" style="4" min="36" max="36"/>
    <col width="9.140625" customWidth="1" style="4" min="37" max="16384"/>
  </cols>
  <sheetData>
    <row r="1" ht="9.6" customHeight="1">
      <c r="A1" s="34" t="n"/>
      <c r="B1" s="34" t="n"/>
      <c r="C1" s="34" t="n"/>
      <c r="D1" s="34" t="n"/>
      <c r="E1" s="34" t="n"/>
      <c r="F1" s="34" t="n"/>
      <c r="G1" s="34" t="n"/>
      <c r="H1" s="34" t="n"/>
      <c r="I1" s="34" t="n"/>
      <c r="J1" s="34" t="n"/>
      <c r="L1" s="34" t="n"/>
      <c r="M1" s="34" t="n"/>
      <c r="N1" s="34" t="n"/>
      <c r="O1" s="34" t="n"/>
      <c r="P1" s="34" t="n"/>
      <c r="Y1" s="34" t="n"/>
      <c r="AE1" s="34" t="n"/>
    </row>
    <row r="2" ht="13.35" customHeight="1">
      <c r="A2" s="34" t="n"/>
      <c r="B2" s="34" t="n"/>
      <c r="C2" s="412" t="inlineStr">
        <is>
          <t>Firm's Legal Name:</t>
        </is>
      </c>
      <c r="D2" s="36">
        <f>'Product Selections'!D2</f>
        <v/>
      </c>
      <c r="E2" s="37" t="n"/>
      <c r="I2" s="34" t="n"/>
      <c r="J2" s="34" t="n"/>
      <c r="M2" s="411" t="n"/>
      <c r="N2" s="5" t="inlineStr">
        <is>
          <t>Conversion Agreement Effective Date:</t>
        </is>
      </c>
      <c r="O2" s="571">
        <f>'Product Selections'!N2</f>
        <v/>
      </c>
      <c r="P2" s="386" t="inlineStr">
        <is>
          <t>Exhibit A</t>
        </is>
      </c>
      <c r="R2" s="585" t="n"/>
      <c r="Y2" s="34" t="n"/>
    </row>
    <row r="3" ht="13.35" customHeight="1">
      <c r="A3" s="34" t="n"/>
      <c r="B3" s="34" t="n"/>
      <c r="C3" s="412" t="inlineStr">
        <is>
          <t>Firm's Legal Address:</t>
        </is>
      </c>
      <c r="D3" s="39">
        <f>'Product Selections'!D3</f>
        <v/>
      </c>
      <c r="E3" s="40" t="n"/>
      <c r="I3" s="34" t="n"/>
      <c r="J3" s="34" t="n"/>
      <c r="M3" s="411" t="n"/>
      <c r="N3" s="5">
        <f>IF(J11="Management Services","Conversion Period:","Final Sales Order Signature Date:")</f>
        <v/>
      </c>
      <c r="O3" s="571">
        <f>'Product Selections'!N3</f>
        <v/>
      </c>
      <c r="P3" s="386">
        <f>'Product Selections'!J2&amp;" "&amp;'Product Selections'!K2</f>
        <v/>
      </c>
      <c r="R3" s="47" t="n"/>
      <c r="Y3" s="34" t="n"/>
    </row>
    <row r="4" ht="13.35" customHeight="1">
      <c r="A4" s="34" t="n"/>
      <c r="B4" s="34" t="n"/>
      <c r="C4" s="413" t="n"/>
      <c r="D4" s="41" t="n"/>
      <c r="E4" s="41" t="n"/>
      <c r="I4" s="34" t="n"/>
      <c r="J4" s="34" t="n"/>
      <c r="M4" s="411" t="n"/>
      <c r="N4" s="5">
        <f>IF(J11="Management Services","","Purchase Price Payment Date:")</f>
        <v/>
      </c>
      <c r="O4" s="571">
        <f>'Product Selections'!N4</f>
        <v/>
      </c>
      <c r="P4" s="386">
        <f>'Product Selections'!L11</f>
        <v/>
      </c>
      <c r="R4" s="585" t="n"/>
      <c r="Y4" s="42" t="n"/>
    </row>
    <row r="5" ht="13.35" customHeight="1">
      <c r="A5" s="34" t="n"/>
      <c r="B5" s="34" t="n"/>
      <c r="C5" s="412" t="inlineStr">
        <is>
          <t>Seller's Signature:</t>
        </is>
      </c>
      <c r="D5" s="38" t="n"/>
      <c r="E5" s="38" t="n"/>
      <c r="G5" s="35" t="inlineStr">
        <is>
          <t>Sales VP Signature:</t>
        </is>
      </c>
      <c r="H5" s="38" t="n"/>
      <c r="I5" s="38" t="n"/>
      <c r="J5" s="38" t="n"/>
      <c r="N5" s="5" t="n"/>
      <c r="O5" s="571" t="n"/>
      <c r="P5" s="386">
        <f>IF('Product Selections'!L11="Management Services","",IF('Product Selections'!L11="CBA Lightning Plus","2.50",'Product Selections'!K12&amp;'Product Selections'!L12&amp;".0"))</f>
        <v/>
      </c>
      <c r="Y5" s="34" t="n"/>
    </row>
    <row r="6" ht="13.35" customHeight="1" thickBot="1">
      <c r="A6" s="34" t="n"/>
      <c r="C6" s="19" t="n"/>
      <c r="D6" s="34" t="n"/>
      <c r="E6" s="34" t="n"/>
      <c r="F6" s="34" t="n"/>
      <c r="G6" s="34" t="n"/>
      <c r="H6" s="34" t="n"/>
      <c r="I6" s="34" t="n"/>
      <c r="J6" s="34" t="n"/>
      <c r="L6" s="43" t="n"/>
      <c r="M6" s="43" t="n"/>
      <c r="N6" s="44" t="n"/>
      <c r="O6" s="44" t="n"/>
      <c r="P6" s="460">
        <f>IF(P4="CBA Lightning","* The Multiple may be increased as set forth in Attachment 1 of the CBA Lightning Contract.","")</f>
        <v/>
      </c>
      <c r="R6" s="585" t="n"/>
      <c r="T6" s="585" t="n"/>
      <c r="Y6" s="34" t="n"/>
      <c r="AE6" s="43" t="n"/>
    </row>
    <row r="7" ht="13.35" customHeight="1" thickBot="1">
      <c r="A7" s="34" t="n"/>
      <c r="B7" s="356" t="inlineStr">
        <is>
          <t>*ADP, Inc. is relying on this information for valuation and client conversion.  Please ensure complete accuracy on all data provided  as incorrect data may result in post conversion revaluation.</t>
        </is>
      </c>
      <c r="C7" s="45" t="n"/>
      <c r="D7" s="34" t="n"/>
      <c r="E7" s="34" t="n"/>
      <c r="F7" s="34" t="n"/>
      <c r="G7" s="34" t="n"/>
      <c r="H7" s="46" t="n"/>
      <c r="I7" s="34" t="n"/>
      <c r="J7" s="34" t="n"/>
      <c r="K7" s="378">
        <f>IF('Product Selections'!L11="","",IF('Product Selections'!L11="Management Services","",K9*'Product Selections'!L12))</f>
        <v/>
      </c>
      <c r="L7" s="423" t="inlineStr">
        <is>
          <t>Estimated Payout at 100% Conversion</t>
        </is>
      </c>
      <c r="M7" s="379" t="n"/>
      <c r="N7" s="380" t="n"/>
      <c r="O7" s="380" t="n"/>
      <c r="P7" s="381" t="n"/>
      <c r="R7" s="585" t="n"/>
      <c r="V7" s="296" t="inlineStr">
        <is>
          <t>ADP W2 Pricing:</t>
        </is>
      </c>
    </row>
    <row r="8" ht="15" customHeight="1" thickBot="1" thickTop="1">
      <c r="A8" s="34" t="n"/>
      <c r="B8" s="19" t="inlineStr">
        <is>
          <t>**All information is strictly confidential</t>
        </is>
      </c>
      <c r="C8" s="19" t="n"/>
      <c r="D8" s="34" t="n"/>
      <c r="E8" s="34" t="n"/>
      <c r="F8" s="34" t="n"/>
      <c r="G8" s="34" t="n"/>
      <c r="H8" s="363" t="inlineStr">
        <is>
          <t>Seller's Grid Revenue</t>
        </is>
      </c>
      <c r="I8" s="363" t="n"/>
      <c r="J8" s="34" t="n"/>
      <c r="K8" s="586" t="inlineStr">
        <is>
          <t>Included In CBA Payment</t>
        </is>
      </c>
      <c r="L8" s="587" t="n"/>
      <c r="M8" s="588" t="n"/>
      <c r="N8" s="416" t="n"/>
      <c r="O8" s="586" t="inlineStr">
        <is>
          <t>Excluded From CBA Payment</t>
        </is>
      </c>
      <c r="P8" s="588" t="n"/>
      <c r="R8" s="589" t="inlineStr">
        <is>
          <t xml:space="preserve">Internal Sales Resource for ESO Pricing </t>
        </is>
      </c>
      <c r="S8" s="590" t="n"/>
      <c r="T8" s="591" t="n"/>
      <c r="V8" s="296">
        <f>IFERROR(IF(I9/SUM(AA11:AA960)&lt;=1,"50% ADP Discount","ADP Book Price"),"")</f>
        <v/>
      </c>
      <c r="Y8" s="72">
        <f>IFERROR(H9/Z8,"")</f>
        <v/>
      </c>
      <c r="Z8" s="47">
        <f>SUM(Z11:Z960)</f>
        <v/>
      </c>
      <c r="AA8" s="47">
        <f>SUM(AA11:AA960)</f>
        <v/>
      </c>
      <c r="AB8" s="47">
        <f>SUM(AB11:AB960)</f>
        <v/>
      </c>
      <c r="AC8" s="47">
        <f>SUM(AC11:AC960)</f>
        <v/>
      </c>
      <c r="AD8" s="47">
        <f>SUM(AD11:AD960)</f>
        <v/>
      </c>
    </row>
    <row r="9" ht="13.5" customHeight="1" thickBot="1">
      <c r="A9" s="34" t="n"/>
      <c r="B9" s="365">
        <f>COUNT(H11:H960)</f>
        <v/>
      </c>
      <c r="C9" s="366" t="n"/>
      <c r="D9" s="367" t="inlineStr">
        <is>
          <t>Total</t>
        </is>
      </c>
      <c r="E9" s="368">
        <f>SUM(E11:E960)</f>
        <v/>
      </c>
      <c r="F9" s="369" t="n"/>
      <c r="G9" s="369" t="n"/>
      <c r="H9" s="370">
        <f>SUM(H11:H960)</f>
        <v/>
      </c>
      <c r="I9" s="371">
        <f>'Product Selections'!I14</f>
        <v/>
      </c>
      <c r="J9" s="34" t="n"/>
      <c r="K9" s="370">
        <f>SUM(K11:K960)</f>
        <v/>
      </c>
      <c r="L9" s="376">
        <f>SUM(L11:L960)</f>
        <v/>
      </c>
      <c r="M9" s="371">
        <f>SUM(M11:M960)</f>
        <v/>
      </c>
      <c r="N9" s="417" t="n"/>
      <c r="O9" s="418">
        <f>SUM(O11:O960)</f>
        <v/>
      </c>
      <c r="P9" s="382">
        <f>SUM(P11:P960)</f>
        <v/>
      </c>
      <c r="R9" s="384">
        <f>SUM(R11:R960)</f>
        <v/>
      </c>
      <c r="S9" s="384">
        <f>SUM(S11:S960)</f>
        <v/>
      </c>
      <c r="T9" s="384">
        <f>SUM(T11:T960)</f>
        <v/>
      </c>
      <c r="X9" s="297" t="inlineStr">
        <is>
          <t>Internal Use Only</t>
        </is>
      </c>
      <c r="Y9" s="298" t="n"/>
      <c r="Z9" s="297" t="inlineStr">
        <is>
          <t>Book Price</t>
        </is>
      </c>
      <c r="AA9" s="298" t="n"/>
      <c r="AB9" s="299" t="n"/>
      <c r="AC9" s="299" t="n"/>
      <c r="AD9" s="299" t="n"/>
      <c r="AE9" s="370">
        <f>SUM(AE11:AE960)</f>
        <v/>
      </c>
    </row>
    <row r="10" ht="80.25" customHeight="1" thickBot="1">
      <c r="A10" s="34" t="n"/>
      <c r="B10" s="372" t="inlineStr">
        <is>
          <t>Client Count</t>
        </is>
      </c>
      <c r="C10" s="364" t="inlineStr">
        <is>
          <t>Client Code</t>
        </is>
      </c>
      <c r="D10" s="373" t="inlineStr">
        <is>
          <t>Company Legal Name</t>
        </is>
      </c>
      <c r="E10" s="373" t="inlineStr">
        <is>
          <t xml:space="preserve">Avg # of EEs paid each payroll </t>
        </is>
      </c>
      <c r="F10" s="373" t="inlineStr">
        <is>
          <t xml:space="preserve">Payroll Frequency </t>
        </is>
      </c>
      <c r="G10" s="374" t="inlineStr">
        <is>
          <t>ADP Payroll Bundle Assigned</t>
        </is>
      </c>
      <c r="H10" s="372" t="inlineStr">
        <is>
          <t>Total Current Annualized Billings (Excl. W2 Fees)</t>
        </is>
      </c>
      <c r="I10" s="375" t="inlineStr">
        <is>
          <t>Year End W2 &amp; 1099 Fees</t>
        </is>
      </c>
      <c r="J10" s="34" t="n"/>
      <c r="K10" s="372" t="inlineStr">
        <is>
          <t>Total ADP Annual Revenue</t>
        </is>
      </c>
      <c r="L10" s="377" t="inlineStr">
        <is>
          <t>ADP Annual Time Revenue</t>
        </is>
      </c>
      <c r="M10" s="375" t="inlineStr">
        <is>
          <t>ADP Annual Workers Compensation Pay by Pay Revenue</t>
        </is>
      </c>
      <c r="O10" s="383" t="inlineStr">
        <is>
          <t>Revenue Exceeding ADP Book Pricing</t>
        </is>
      </c>
      <c r="P10" s="419">
        <f>"W2 Fees                                    ("&amp; V8&amp;")"</f>
        <v/>
      </c>
      <c r="R10" s="385" t="inlineStr">
        <is>
          <t>Payroll Per Processing Fee</t>
        </is>
      </c>
      <c r="S10" s="385" t="inlineStr">
        <is>
          <t>Estimated SBS Timekeeping Plus Processing Fee (Match RUN Discount)</t>
        </is>
      </c>
      <c r="T10" s="372" t="inlineStr">
        <is>
          <t>Workers Comp Per Processing Fee</t>
        </is>
      </c>
      <c r="V10" s="296" t="inlineStr">
        <is>
          <t>DM Note</t>
        </is>
      </c>
      <c r="X10" s="300" t="inlineStr">
        <is>
          <t>Note</t>
        </is>
      </c>
      <c r="Y10" s="301" t="inlineStr">
        <is>
          <t>RUN Payroll ProcessingDiscount %</t>
        </is>
      </c>
      <c r="Z10" s="300" t="inlineStr">
        <is>
          <t>RUN Payroll</t>
        </is>
      </c>
      <c r="AA10" s="301" t="inlineStr">
        <is>
          <t>W2</t>
        </is>
      </c>
      <c r="AB10" s="347" t="inlineStr">
        <is>
          <t>WC Pay by Pay</t>
        </is>
      </c>
      <c r="AC10" s="302" t="inlineStr">
        <is>
          <t>ADP Timekeeping Plus</t>
        </is>
      </c>
      <c r="AD10" s="301" t="inlineStr">
        <is>
          <t>Kiosk Tablet (Purchase)</t>
        </is>
      </c>
      <c r="AE10" s="372" t="inlineStr">
        <is>
          <t>ADP Annual Payroll Processing Revenue*</t>
        </is>
      </c>
      <c r="AG10" s="294" t="inlineStr">
        <is>
          <t>Multiple</t>
        </is>
      </c>
      <c r="AH10" s="295" t="inlineStr">
        <is>
          <t>Note</t>
        </is>
      </c>
    </row>
    <row r="11" ht="14.45" customHeight="1">
      <c r="A11" s="34" t="n"/>
      <c r="B11" s="70">
        <f>IF('Product Selections'!B16="","",'Product Selections'!B16)</f>
        <v/>
      </c>
      <c r="C11" s="71">
        <f>IF('Product Selections'!C16="","",'Product Selections'!C16)</f>
        <v/>
      </c>
      <c r="D11" s="48">
        <f>IF('Product Selections'!D16="","",'Product Selections'!D16)</f>
        <v/>
      </c>
      <c r="E11" s="51">
        <f>IF('Product Selections'!E16="","",'Product Selections'!E16)</f>
        <v/>
      </c>
      <c r="F11" s="51">
        <f>IF('Product Selections'!F16="","",'Product Selections'!F16)</f>
        <v/>
      </c>
      <c r="G11" s="34">
        <f>IF('Product Selections'!U15="","",'Product Selections'!U15)</f>
        <v/>
      </c>
      <c r="H11" s="69">
        <f>IF('Product Selections'!H16="","",'Product Selections'!H16)</f>
        <v/>
      </c>
      <c r="I11" s="592">
        <f>IFERROR(IF(TRIM('Product Selections'!I16)="","",TRIM('Product Selections'!I16)),"")</f>
        <v/>
      </c>
      <c r="J11" s="46" t="n"/>
      <c r="K11" s="69">
        <f>IF(C11="","",IF(O11="",AE11+L11+M11,AE11+L11+M11+O11))</f>
        <v/>
      </c>
      <c r="L11" s="360">
        <f>IF(C11="","",SUM(AC11,AD11)*(1-Y11))</f>
        <v/>
      </c>
      <c r="M11" s="358">
        <f>IF(C11="","",AB11)</f>
        <v/>
      </c>
      <c r="O11" s="593">
        <f>IF(C11="","",IF(Y11&lt;0,Z11-AE11,""))</f>
        <v/>
      </c>
      <c r="P11" s="594">
        <f>IFERROR(IF(C11="","",IF(AND(C11=$D$2,H11=0),0,IF($V$8="50% ADP Discount",AA11*0.5,IF($V$8="ADP Book Price",AA11)))),"")</f>
        <v/>
      </c>
      <c r="R11" s="595">
        <f>IF(C11="","",IF(Y11&lt;0,(Z11/F11)*(1),(Z11/F11)*(1-Y11)))</f>
        <v/>
      </c>
      <c r="S11" s="595">
        <f>IFERROR(IF(Y11&lt;0,SUM(AC11:AD11)/F11,L11/F11),"")</f>
        <v/>
      </c>
      <c r="T11" s="340">
        <f>IF(M11="","",IF(M11=0,"",SUM(M11)/F11))</f>
        <v/>
      </c>
      <c r="U11" s="585" t="n"/>
      <c r="V11" s="596">
        <f>IF(C11="","",IF(AND(C11=$D$2,H11=0),"Firm Payroll",IF(AND(F11=1,Y11&gt;0.2),"Annual 20% Max Discount",IF(AND(F11=4,Y11&gt;0.2),"Quarterly 20% Max Discount",IF(Y11&gt;=0.6,"Discount &gt;60%",IF(Y11&lt;0,"Revenue Reduction Required",""))))))</f>
        <v/>
      </c>
      <c r="W11" s="597" t="n"/>
      <c r="X11" s="56">
        <f>IF(F11=1,"Annual Payrolls on ADP Essential Payroll",IF(F11=4,"Quarterly Payrolls on ADP Essential Payroll",""))</f>
        <v/>
      </c>
      <c r="Y11" s="50">
        <f>IFERROR(1-((H11-M11)/SUM(Z11,AC11,AD11)),"")</f>
        <v/>
      </c>
      <c r="Z11" s="69">
        <f>IF($C11="","",HLOOKUP($G11&amp;'Product Selections'!$K$4&amp;'Exhibit A'!$F11,'--'!$F$3:$AT$200,$E11+6,FALSE)*$F11)</f>
        <v/>
      </c>
      <c r="AA11" s="237">
        <f>IF($C11="","",7.95*$E11+54.95)</f>
        <v/>
      </c>
      <c r="AB11" s="69">
        <f>IF('Product Selections'!O16="Yes",16*'Exhibit A'!F11,0)</f>
        <v/>
      </c>
      <c r="AC11" s="236">
        <f>IF('Product Selections'!$L$11="CBA Lightning Wholesale",0,IF('Product Selections'!$L$11="CBA Lightning",0,IF($C11="",0,IF('Product Selections'!P16="",0,IF('Product Selections'!$P16="Yes",HLOOKUP($AC$10&amp;'Exhibit A'!$F11,'--'!$F$3:$AZ$200,$E11+6,FALSE)*$F11)))))</f>
        <v/>
      </c>
      <c r="AD11" s="54">
        <f>IF('Product Selections'!$L$11="CBA Lightning Wholesale",0,IF('Product Selections'!$L$11="CBA Lightning",0,IF('Product Selections'!Q16="",0,IF($C11="",0,IF('Product Selections'!$Q16&gt;=0,HLOOKUP($AD$10,'--'!$F$3:$AZ$200,3,FALSE)*12*'Product Selections'!Q16)))))</f>
        <v/>
      </c>
      <c r="AE11" s="69">
        <f>IFERROR(IF(C11="","",IF(AND(C11=$D$2,H11=0),0,IF(I11=0,H11-P11-L11-M11,IF(I11="Included",H11-P11-M11-L11,IF(I11&gt;0,H11-M11-L11))))),"")</f>
        <v/>
      </c>
      <c r="AF11" s="598" t="n"/>
      <c r="AG11" s="247" t="n">
        <v>0.7</v>
      </c>
      <c r="AH11" s="599">
        <f>"Estimated Payout at 100% conversion ["&amp;AG11&amp;"0 multiple * Annual Payroll Processing Revenue with Revenue Reduction]"</f>
        <v/>
      </c>
      <c r="AJ11" s="585" t="n"/>
      <c r="AK11" s="585" t="n"/>
    </row>
    <row r="12" ht="14.45" customHeight="1">
      <c r="A12" s="34" t="n"/>
      <c r="B12" s="303">
        <f>IFERROR(IF('Product Selections'!B17="","",'Product Selections'!B17),"")</f>
        <v/>
      </c>
      <c r="C12" s="304">
        <f>IF('Product Selections'!C17="","",'Product Selections'!C17)</f>
        <v/>
      </c>
      <c r="D12" s="305">
        <f>IF('Product Selections'!D17="","",'Product Selections'!D17)</f>
        <v/>
      </c>
      <c r="E12" s="306">
        <f>IF('Product Selections'!E17="","",'Product Selections'!E17)</f>
        <v/>
      </c>
      <c r="F12" s="306">
        <f>IF('Product Selections'!F17="","",'Product Selections'!F17)</f>
        <v/>
      </c>
      <c r="G12" s="307">
        <f>IF('Product Selections'!U16="","",'Product Selections'!U16)</f>
        <v/>
      </c>
      <c r="H12" s="316">
        <f>IFERROR(IF('Product Selections'!H17="","",'Product Selections'!H17),"")</f>
        <v/>
      </c>
      <c r="I12" s="309">
        <f>IFERROR(IF(TRIM('Product Selections'!I17)="","",TRIM('Product Selections'!I17)),"")</f>
        <v/>
      </c>
      <c r="J12" s="46" t="n"/>
      <c r="K12" s="316">
        <f>IF(C12="","",IF(O12="",AE12+L12+M12,AE12+L12+M12+O12))</f>
        <v/>
      </c>
      <c r="L12" s="361">
        <f>IF(C12="","",SUM(AC12,AD12)*(1-Y12))</f>
        <v/>
      </c>
      <c r="M12" s="357">
        <f>IF(C12="","",AB12)</f>
        <v/>
      </c>
      <c r="O12" s="600">
        <f>IF(C12="","",IF(Y12&lt;0,Z12-AE12,""))</f>
        <v/>
      </c>
      <c r="P12" s="601">
        <f>IFERROR(IF(C12="","",IF(AND(C12=$D$2,H12=0),0,IF($V$8="50% ADP Discount",AA12*0.5,IF($V$8="ADP Book Price",AA12)))),"")</f>
        <v/>
      </c>
      <c r="R12" s="602">
        <f>IF(C12="","",IF(Y12&lt;0,(Z12/F12)*(1),(Z12/F12)*(1-Y12)))</f>
        <v/>
      </c>
      <c r="S12" s="602">
        <f>IFERROR(IF(Y12&lt;0,SUM(AC12:AD12)/F12,L12/F12),"")</f>
        <v/>
      </c>
      <c r="T12" s="339">
        <f>IF(M12="","",IF(M12=0,"",SUM(M12)/F12))</f>
        <v/>
      </c>
      <c r="U12" s="585" t="n"/>
      <c r="V12" s="603">
        <f>IF(C12="","",IF(AND(C12=$D$2,H12=0),"Firm Payroll",IF(AND(F12=1,Y12&gt;0.2),"Annual 20% Max Discount",IF(AND(F12=4,Y12&gt;0.2),"Quarterly 20% Max Discount",IF(Y12&gt;=0.6,"Discount &gt;60%",IF(Y12&lt;0,"Revenue Reduction Required",""))))))</f>
        <v/>
      </c>
      <c r="W12" s="597" t="n"/>
      <c r="X12" s="314">
        <f>IF(F12=1,"Annual Payrolls on ADP Essential Payroll",IF(F12=4,"Quarterly Payrolls on ADP Essential Payroll",""))</f>
        <v/>
      </c>
      <c r="Y12" s="50">
        <f>IFERROR(1-((H12-M12)/SUM(Z12,AC12,AD12)),"")</f>
        <v/>
      </c>
      <c r="Z12" s="316">
        <f>IF(C12="","",HLOOKUP($G12&amp;'Product Selections'!$K$4&amp;'Exhibit A'!$F12,'--'!$F$3:$AT$200,$E12+6,FALSE)*F12)</f>
        <v/>
      </c>
      <c r="AA12" s="317">
        <f>IF($C12="","",7.95*$E12+54.95)</f>
        <v/>
      </c>
      <c r="AB12" s="316">
        <f>IF('Product Selections'!O17="Yes",16*'Exhibit A'!F12,0)</f>
        <v/>
      </c>
      <c r="AC12" s="318">
        <f>IF('Product Selections'!$L$11="CBA Lightning Wholesale",0,IF('Product Selections'!$L$11="CBA Lightning",0,IF($C12="",0,IF('Product Selections'!P17="",0,IF('Product Selections'!$P17="Yes",HLOOKUP($AC$10&amp;'Exhibit A'!$F12,'--'!$F$3:$AZ$200,$E12+6,FALSE)*$F12)))))</f>
        <v/>
      </c>
      <c r="AD12" s="310">
        <f>IF('Product Selections'!$L$11="CBA Lightning Wholesale",0,IF('Product Selections'!$L$11="CBA Lightning",0,IF('Product Selections'!Q17="",0,IF($C12="",0,IF('Product Selections'!$Q17&gt;=0,HLOOKUP($AD$10,'--'!$F$3:$AZ$200,3,FALSE)*12*'Product Selections'!Q17)))))</f>
        <v/>
      </c>
      <c r="AE12" s="316">
        <f>IFERROR(IF(C12="","",IF(AND(C12=$D$2,H12=0),0,IF(I12=0,H12-P12-L12-M12,IF(I12="Included",H12-P12-M12-L12,IF(I12&gt;0,H12-M12-L12))))),"")</f>
        <v/>
      </c>
      <c r="AF12" s="585" t="n"/>
      <c r="AG12" s="247">
        <f>AG11+0.01</f>
        <v/>
      </c>
      <c r="AH12" s="604">
        <f>"Estimated Payout at 100% conversion ["&amp;AG12&amp;"0 multiple * Annual Payroll Processing Revenue with Revenue Reduction]"</f>
        <v/>
      </c>
      <c r="AJ12" s="585" t="n"/>
      <c r="AK12" s="585" t="n"/>
    </row>
    <row r="13" ht="14.45" customHeight="1">
      <c r="A13" s="34" t="n"/>
      <c r="B13" s="70">
        <f>IFERROR(IF('Product Selections'!B18="","",'Product Selections'!B18),"")</f>
        <v/>
      </c>
      <c r="C13" s="71">
        <f>IF('Product Selections'!C18="","",'Product Selections'!C18)</f>
        <v/>
      </c>
      <c r="D13" s="48">
        <f>IF('Product Selections'!D18="","",'Product Selections'!D18)</f>
        <v/>
      </c>
      <c r="E13" s="51">
        <f>IF('Product Selections'!E18="","",'Product Selections'!E18)</f>
        <v/>
      </c>
      <c r="F13" s="51">
        <f>IF('Product Selections'!F18="","",'Product Selections'!F18)</f>
        <v/>
      </c>
      <c r="G13" s="34">
        <f>IF('Product Selections'!U17="","",'Product Selections'!U17)</f>
        <v/>
      </c>
      <c r="H13" s="69">
        <f>IFERROR(IF('Product Selections'!H18="","",'Product Selections'!H18),"")</f>
        <v/>
      </c>
      <c r="I13" s="592">
        <f>IFERROR(IF(TRIM('Product Selections'!I18)="","",TRIM('Product Selections'!I18)),"")</f>
        <v/>
      </c>
      <c r="J13" s="46" t="n"/>
      <c r="K13" s="69">
        <f>IF(C13="","",IF(O13="",AE13+L13+M13,AE13+L13+M13+O13))</f>
        <v/>
      </c>
      <c r="L13" s="360">
        <f>IF(C13="","",SUM(AC13,AD13)*(1-Y13))</f>
        <v/>
      </c>
      <c r="M13" s="358">
        <f>IF(C13="","",AB13)</f>
        <v/>
      </c>
      <c r="O13" s="593">
        <f>IF(C13="","",IF(Y13&lt;0,Z13-AE13,""))</f>
        <v/>
      </c>
      <c r="P13" s="594">
        <f>IFERROR(IF(C13="","",IF(AND(C13=$D$2,H13=0),0,IF($V$8="50% ADP Discount",AA13*0.5,IF($V$8="ADP Book Price",AA13)))),"")</f>
        <v/>
      </c>
      <c r="R13" s="595">
        <f>IF(C13="","",IF(Y13&lt;0,(Z13/F13)*(1),(Z13/F13)*(1-Y13)))</f>
        <v/>
      </c>
      <c r="S13" s="595">
        <f>IFERROR(IF(Y13&lt;0,SUM(AC13:AD13)/F13,L13/F13),"")</f>
        <v/>
      </c>
      <c r="T13" s="340">
        <f>IF(M13="","",IF(M13=0,"",SUM(M13)/F13))</f>
        <v/>
      </c>
      <c r="U13" s="585" t="n"/>
      <c r="V13" s="596">
        <f>IF(C13="","",IF(AND(C13=$D$2,H13=0),"Firm Payroll",IF(AND(F13=1,Y13&gt;0.2),"Annual 20% Max Discount",IF(AND(F13=4,Y13&gt;0.2),"Quarterly 20% Max Discount",IF(Y13&gt;=0.6,"Discount &gt;60%",IF(Y13&lt;0,"Revenue Reduction Required",""))))))</f>
        <v/>
      </c>
      <c r="W13" s="597" t="n"/>
      <c r="X13" s="56">
        <f>IF(F13=1,"Annual Payrolls on ADP Essential Payroll",IF(F13=4,"Quarterly Payrolls on ADP Essential Payroll",""))</f>
        <v/>
      </c>
      <c r="Y13" s="50">
        <f>IFERROR(1-((H13-M13)/SUM(Z13,AC13,AD13)),"")</f>
        <v/>
      </c>
      <c r="Z13" s="69">
        <f>IF(C13="","",HLOOKUP($G13&amp;'Product Selections'!$K$4&amp;'Exhibit A'!$F13,'--'!$F$3:$AT$200,$E13+6,FALSE)*F13)</f>
        <v/>
      </c>
      <c r="AA13" s="237">
        <f>IF($C13="","",7.95*$E13+54.95)</f>
        <v/>
      </c>
      <c r="AB13" s="69">
        <f>IF('Product Selections'!O18="Yes",16*'Exhibit A'!F13,0)</f>
        <v/>
      </c>
      <c r="AC13" s="236">
        <f>IF('Product Selections'!$L$11="CBA Lightning Wholesale",0,IF('Product Selections'!$L$11="CBA Lightning",0,IF($C13="",0,IF('Product Selections'!P18="",0,IF('Product Selections'!$P18="Yes",HLOOKUP($AC$10&amp;'Exhibit A'!$F13,'--'!$F$3:$AZ$200,$E13+6,FALSE)*$F13)))))</f>
        <v/>
      </c>
      <c r="AD13" s="54">
        <f>IF('Product Selections'!$L$11="CBA Lightning Wholesale",0,IF('Product Selections'!$L$11="CBA Lightning",0,IF('Product Selections'!Q18="",0,IF($C13="",0,IF('Product Selections'!$Q18&gt;=0,HLOOKUP($AD$10,'--'!$F$3:$AZ$200,3,FALSE)*12*'Product Selections'!Q18)))))</f>
        <v/>
      </c>
      <c r="AE13" s="69">
        <f>IFERROR(IF(C13="","",IF(AND(C13=$D$2,H13=0),0,IF(I13=0,H13-P13-L13-M13,IF(I13="Included",H13-P13-M13-L13,IF(I13&gt;0,H13-M13-L13))))),"")</f>
        <v/>
      </c>
      <c r="AF13" s="598" t="n"/>
      <c r="AG13" s="247">
        <f>AG12+0.01</f>
        <v/>
      </c>
      <c r="AH13" s="604">
        <f>"Estimated Payout at 100% conversion ["&amp;AG13&amp;"0 multiple * Annual Payroll Processing Revenue with Revenue Reduction]"</f>
        <v/>
      </c>
      <c r="AJ13" s="585" t="n"/>
      <c r="AK13" s="585" t="n"/>
    </row>
    <row r="14" ht="14.45" customHeight="1">
      <c r="A14" s="34" t="n"/>
      <c r="B14" s="303">
        <f>IFERROR(IF('Product Selections'!B19="","",'Product Selections'!B19),"")</f>
        <v/>
      </c>
      <c r="C14" s="304">
        <f>IF('Product Selections'!C19="","",'Product Selections'!C19)</f>
        <v/>
      </c>
      <c r="D14" s="305">
        <f>IF('Product Selections'!D19="","",'Product Selections'!D19)</f>
        <v/>
      </c>
      <c r="E14" s="306">
        <f>IF('Product Selections'!E19="","",'Product Selections'!E19)</f>
        <v/>
      </c>
      <c r="F14" s="306">
        <f>IF('Product Selections'!F19="","",'Product Selections'!F19)</f>
        <v/>
      </c>
      <c r="G14" s="307">
        <f>IF('Product Selections'!U18="","",'Product Selections'!U18)</f>
        <v/>
      </c>
      <c r="H14" s="316">
        <f>IFERROR(IF('Product Selections'!H19="","",'Product Selections'!H19),"")</f>
        <v/>
      </c>
      <c r="I14" s="309">
        <f>IFERROR(IF(TRIM('Product Selections'!I19)="","",TRIM('Product Selections'!I19)),"")</f>
        <v/>
      </c>
      <c r="J14" s="46" t="n"/>
      <c r="K14" s="316">
        <f>IF(C14="","",IF(O14="",AE14+L14+M14,AE14+L14+M14+O14))</f>
        <v/>
      </c>
      <c r="L14" s="361">
        <f>IF(C14="","",SUM(AC14,AD14)*(1-Y14))</f>
        <v/>
      </c>
      <c r="M14" s="357">
        <f>IF(C14="","",AB14)</f>
        <v/>
      </c>
      <c r="O14" s="600">
        <f>IF(C14="","",IF(Y14&lt;0,Z14-AE14,""))</f>
        <v/>
      </c>
      <c r="P14" s="601">
        <f>IFERROR(IF(C14="","",IF(AND(C14=$D$2,H14=0),0,IF($V$8="50% ADP Discount",AA14*0.5,IF($V$8="ADP Book Price",AA14)))),"")</f>
        <v/>
      </c>
      <c r="R14" s="602">
        <f>IF(C14="","",IF(Y14&lt;0,(Z14/F14)*(1),(Z14/F14)*(1-Y14)))</f>
        <v/>
      </c>
      <c r="S14" s="602">
        <f>IFERROR(IF(Y14&lt;0,SUM(AC14:AD14)/F14,L14/F14),"")</f>
        <v/>
      </c>
      <c r="T14" s="339">
        <f>IF(M14="","",IF(M14=0,"",SUM(M14)/F14))</f>
        <v/>
      </c>
      <c r="U14" s="585" t="n"/>
      <c r="V14" s="603">
        <f>IF(C14="","",IF(AND(C14=$D$2,H14=0),"Firm Payroll",IF(AND(F14=1,Y14&gt;0.2),"Annual 20% Max Discount",IF(AND(F14=4,Y14&gt;0.2),"Quarterly 20% Max Discount",IF(Y14&gt;=0.6,"Discount &gt;60%",IF(Y14&lt;0,"Revenue Reduction Required",""))))))</f>
        <v/>
      </c>
      <c r="W14" s="597" t="n"/>
      <c r="X14" s="314">
        <f>IF(F14=1,"Annual Payrolls on ADP Essential Payroll",IF(F14=4,"Quarterly Payrolls on ADP Essential Payroll",""))</f>
        <v/>
      </c>
      <c r="Y14" s="315">
        <f>IFERROR(1-((H14-M14)/SUM(Z14,AC14,AD14)),"")</f>
        <v/>
      </c>
      <c r="Z14" s="316">
        <f>IF(C14="","",HLOOKUP($G14&amp;'Product Selections'!$K$4&amp;'Exhibit A'!$F14,'--'!$F$3:$AT$200,$E14+6,FALSE)*F14)</f>
        <v/>
      </c>
      <c r="AA14" s="317">
        <f>IF($C14="","",7.95*$E14+54.95)</f>
        <v/>
      </c>
      <c r="AB14" s="316">
        <f>IF('Product Selections'!O19="Yes",16*'Exhibit A'!F14,0)</f>
        <v/>
      </c>
      <c r="AC14" s="318">
        <f>IF('Product Selections'!$L$11="CBA Lightning Wholesale",0,IF('Product Selections'!$L$11="CBA Lightning",0,IF($C14="",0,IF('Product Selections'!P19="",0,IF('Product Selections'!$P19="Yes",HLOOKUP($AC$10&amp;'Exhibit A'!$F14,'--'!$F$3:$AZ$200,$E14+6,FALSE)*$F14)))))</f>
        <v/>
      </c>
      <c r="AD14" s="310">
        <f>IF('Product Selections'!$L$11="CBA Lightning Wholesale",0,IF('Product Selections'!$L$11="CBA Lightning",0,IF('Product Selections'!Q19="",0,IF($C14="",0,IF('Product Selections'!$Q19&gt;=0,HLOOKUP($AD$10,'--'!$F$3:$AZ$200,3,FALSE)*12*'Product Selections'!Q19)))))</f>
        <v/>
      </c>
      <c r="AE14" s="316">
        <f>IFERROR(IF(C14="","",IF(AND(C14=$D$2,H14=0),0,IF(I14=0,H14-P14-L14-M14,IF(I14="Included",H14-P14-M14-L14,IF(I14&gt;0,H14-M14-L14))))),"")</f>
        <v/>
      </c>
      <c r="AF14" s="585" t="n"/>
      <c r="AG14" s="247">
        <f>AG13+0.01</f>
        <v/>
      </c>
      <c r="AH14" s="604">
        <f>"Estimated Payout at 100% conversion ["&amp;AG14&amp;"0 multiple * Annual Payroll Processing Revenue with Revenue Reduction]"</f>
        <v/>
      </c>
      <c r="AJ14" s="585" t="n"/>
      <c r="AK14" s="585" t="n"/>
    </row>
    <row r="15" ht="14.45" customHeight="1">
      <c r="A15" s="34" t="n"/>
      <c r="B15" s="70">
        <f>IFERROR(IF('Product Selections'!B20="","",'Product Selections'!B20),"")</f>
        <v/>
      </c>
      <c r="C15" s="71">
        <f>IF('Product Selections'!C20="","",'Product Selections'!C20)</f>
        <v/>
      </c>
      <c r="D15" s="48">
        <f>IF('Product Selections'!D20="","",'Product Selections'!D20)</f>
        <v/>
      </c>
      <c r="E15" s="51">
        <f>IF('Product Selections'!E20="","",'Product Selections'!E20)</f>
        <v/>
      </c>
      <c r="F15" s="51">
        <f>IF('Product Selections'!F20="","",'Product Selections'!F20)</f>
        <v/>
      </c>
      <c r="G15" s="34">
        <f>IF('Product Selections'!U19="","",'Product Selections'!U19)</f>
        <v/>
      </c>
      <c r="H15" s="69">
        <f>IFERROR(IF('Product Selections'!H20="","",'Product Selections'!H20),"")</f>
        <v/>
      </c>
      <c r="I15" s="592">
        <f>IFERROR(IF(TRIM('Product Selections'!I20)="","",TRIM('Product Selections'!I20)),"")</f>
        <v/>
      </c>
      <c r="J15" s="46" t="n"/>
      <c r="K15" s="69">
        <f>IF(C15="","",IF(O15="",AE15+L15+M15,AE15+L15+M15+O15))</f>
        <v/>
      </c>
      <c r="L15" s="360">
        <f>IF(C15="","",SUM(AC15,AD15)*(1-Y15))</f>
        <v/>
      </c>
      <c r="M15" s="358">
        <f>IF(C15="","",AB15)</f>
        <v/>
      </c>
      <c r="O15" s="593">
        <f>IF(C15="","",IF(Y15&lt;0,Z15-AE15,""))</f>
        <v/>
      </c>
      <c r="P15" s="594">
        <f>IFERROR(IF(C15="","",IF(AND(C15=$D$2,H15=0),0,IF($V$8="50% ADP Discount",AA15*0.5,IF($V$8="ADP Book Price",AA15)))),"")</f>
        <v/>
      </c>
      <c r="R15" s="595">
        <f>IF(C15="","",IF(Y15&lt;0,(Z15/F15)*(1),(Z15/F15)*(1-Y15)))</f>
        <v/>
      </c>
      <c r="S15" s="595">
        <f>IFERROR(IF(Y15&lt;0,SUM(AC15:AD15)/F15,L15/F15),"")</f>
        <v/>
      </c>
      <c r="T15" s="340">
        <f>IF(M15="","",IF(M15=0,"",SUM(M15)/F15))</f>
        <v/>
      </c>
      <c r="U15" s="585" t="n"/>
      <c r="V15" s="596">
        <f>IF(C15="","",IF(AND(C15=$D$2,H15=0),"Firm Payroll",IF(AND(F15=1,Y15&gt;0.2),"Annual 20% Max Discount",IF(AND(F15=4,Y15&gt;0.2),"Quarterly 20% Max Discount",IF(Y15&gt;=0.6,"Discount &gt;60%",IF(Y15&lt;0,"Revenue Reduction Required",""))))))</f>
        <v/>
      </c>
      <c r="W15" s="597" t="n"/>
      <c r="X15" s="56">
        <f>IF(F15=1,"Annual Payrolls on ADP Essential Payroll",IF(F15=4,"Quarterly Payrolls on ADP Essential Payroll",""))</f>
        <v/>
      </c>
      <c r="Y15" s="50">
        <f>IFERROR(1-((H15-M15)/SUM(Z15,AC15,AD15)),"")</f>
        <v/>
      </c>
      <c r="Z15" s="69">
        <f>IF(C15="","",HLOOKUP($G15&amp;'Product Selections'!$K$4&amp;'Exhibit A'!$F15,'--'!$F$3:$AT$200,$E15+6,FALSE)*F15)</f>
        <v/>
      </c>
      <c r="AA15" s="237">
        <f>IF($C15="","",7.95*$E15+54.95)</f>
        <v/>
      </c>
      <c r="AB15" s="69">
        <f>IF('Product Selections'!O20="Yes",16*'Exhibit A'!F15,0)</f>
        <v/>
      </c>
      <c r="AC15" s="236">
        <f>IF('Product Selections'!$L$11="CBA Lightning Wholesale",0,IF('Product Selections'!$L$11="CBA Lightning",0,IF($C15="",0,IF('Product Selections'!P20="",0,IF('Product Selections'!$P20="Yes",HLOOKUP($AC$10&amp;'Exhibit A'!$F15,'--'!$F$3:$AZ$200,$E15+6,FALSE)*$F15)))))</f>
        <v/>
      </c>
      <c r="AD15" s="54">
        <f>IF('Product Selections'!$L$11="CBA Lightning Wholesale",0,IF('Product Selections'!$L$11="CBA Lightning",0,IF('Product Selections'!Q20="",0,IF($C15="",0,IF('Product Selections'!$Q20&gt;=0,HLOOKUP($AD$10,'--'!$F$3:$AZ$200,3,FALSE)*12*'Product Selections'!Q20)))))</f>
        <v/>
      </c>
      <c r="AE15" s="69">
        <f>IFERROR(IF(C15="","",IF(AND(C15=$D$2,H15=0),0,IF(I15=0,H15-P15-L15-M15,IF(I15="Included",H15-P15-M15-L15,IF(I15&gt;0,H15-M15-L15))))),"")</f>
        <v/>
      </c>
      <c r="AF15" s="598" t="n"/>
      <c r="AG15" s="247">
        <f>AG14+0.01</f>
        <v/>
      </c>
      <c r="AH15" s="604">
        <f>"Estimated Payout at 100% conversion ["&amp;AG15&amp;"0 multiple * Annual Payroll Processing Revenue with Revenue Reduction]"</f>
        <v/>
      </c>
      <c r="AJ15" s="585" t="n"/>
      <c r="AK15" s="585" t="n"/>
    </row>
    <row r="16" ht="14.45" customHeight="1">
      <c r="A16" s="34" t="n"/>
      <c r="B16" s="303">
        <f>IFERROR(IF('Product Selections'!B21="","",'Product Selections'!B21),"")</f>
        <v/>
      </c>
      <c r="C16" s="304">
        <f>IF('Product Selections'!C21="","",'Product Selections'!C21)</f>
        <v/>
      </c>
      <c r="D16" s="305">
        <f>IF('Product Selections'!D21="","",'Product Selections'!D21)</f>
        <v/>
      </c>
      <c r="E16" s="306">
        <f>IF('Product Selections'!E21="","",'Product Selections'!E21)</f>
        <v/>
      </c>
      <c r="F16" s="306">
        <f>IF('Product Selections'!F21="","",'Product Selections'!F21)</f>
        <v/>
      </c>
      <c r="G16" s="307">
        <f>IF('Product Selections'!U20="","",'Product Selections'!U20)</f>
        <v/>
      </c>
      <c r="H16" s="316">
        <f>IFERROR(IF('Product Selections'!H21="","",'Product Selections'!H21),"")</f>
        <v/>
      </c>
      <c r="I16" s="309">
        <f>IFERROR(IF(TRIM('Product Selections'!I21)="","",TRIM('Product Selections'!I21)),"")</f>
        <v/>
      </c>
      <c r="J16" s="46" t="n"/>
      <c r="K16" s="316">
        <f>IF(C16="","",IF(O16="",AE16+L16+M16,AE16+L16+M16+O16))</f>
        <v/>
      </c>
      <c r="L16" s="361">
        <f>IF(C16="","",SUM(AC16,AD16)*(1-Y16))</f>
        <v/>
      </c>
      <c r="M16" s="357">
        <f>IF(C16="","",AB16)</f>
        <v/>
      </c>
      <c r="O16" s="600">
        <f>IF(C16="","",IF(Y16&lt;0,Z16-AE16,""))</f>
        <v/>
      </c>
      <c r="P16" s="601">
        <f>IFERROR(IF(C16="","",IF(AND(C16=$D$2,H16=0),0,IF($V$8="50% ADP Discount",AA16*0.5,IF($V$8="ADP Book Price",AA16)))),"")</f>
        <v/>
      </c>
      <c r="R16" s="602">
        <f>IF(C16="","",IF(Y16&lt;0,(Z16/F16)*(1),(Z16/F16)*(1-Y16)))</f>
        <v/>
      </c>
      <c r="S16" s="602">
        <f>IFERROR(IF(Y16&lt;0,SUM(AC16:AD16)/F16,L16/F16),"")</f>
        <v/>
      </c>
      <c r="T16" s="339">
        <f>IF(M16="","",IF(M16=0,"",SUM(M16)/F16))</f>
        <v/>
      </c>
      <c r="U16" s="585" t="n"/>
      <c r="V16" s="603">
        <f>IF(C16="","",IF(AND(C16=$D$2,H16=0),"Firm Payroll",IF(AND(F16=1,Y16&gt;0.2),"Annual 20% Max Discount",IF(AND(F16=4,Y16&gt;0.2),"Quarterly 20% Max Discount",IF(Y16&gt;=0.6,"Discount &gt;60%",IF(Y16&lt;0,"Revenue Reduction Required",""))))))</f>
        <v/>
      </c>
      <c r="W16" s="597" t="n"/>
      <c r="X16" s="314">
        <f>IF(F16=1,"Annual Payrolls on ADP Essential Payroll",IF(F16=4,"Quarterly Payrolls on ADP Essential Payroll",""))</f>
        <v/>
      </c>
      <c r="Y16" s="315">
        <f>IFERROR(1-((H16-M16)/SUM(Z16,AC16,AD16)),"")</f>
        <v/>
      </c>
      <c r="Z16" s="316">
        <f>IF(C16="","",HLOOKUP($G16&amp;'Product Selections'!$K$4&amp;'Exhibit A'!$F16,'--'!$F$3:$AT$200,$E16+6,FALSE)*F16)</f>
        <v/>
      </c>
      <c r="AA16" s="317">
        <f>IF($C16="","",7.95*$E16+54.95)</f>
        <v/>
      </c>
      <c r="AB16" s="316">
        <f>IF('Product Selections'!O21="Yes",16*'Exhibit A'!F16,0)</f>
        <v/>
      </c>
      <c r="AC16" s="318">
        <f>IF('Product Selections'!$L$11="CBA Lightning Wholesale",0,IF('Product Selections'!$L$11="CBA Lightning",0,IF($C16="",0,IF('Product Selections'!P21="",0,IF('Product Selections'!$P21="Yes",HLOOKUP($AC$10&amp;'Exhibit A'!$F16,'--'!$F$3:$AZ$200,$E16+6,FALSE)*$F16)))))</f>
        <v/>
      </c>
      <c r="AD16" s="310">
        <f>IF('Product Selections'!$L$11="CBA Lightning Wholesale",0,IF('Product Selections'!$L$11="CBA Lightning",0,IF('Product Selections'!Q21="",0,IF($C16="",0,IF('Product Selections'!$Q21&gt;=0,HLOOKUP($AD$10,'--'!$F$3:$AZ$200,3,FALSE)*12*'Product Selections'!Q21)))))</f>
        <v/>
      </c>
      <c r="AE16" s="316">
        <f>IFERROR(IF(C16="","",IF(AND(C16=$D$2,H16=0),0,IF(I16=0,H16-P16-L16-M16,IF(I16="Included",H16-P16-M16-L16,IF(I16&gt;0,H16-M16-L16))))),"")</f>
        <v/>
      </c>
      <c r="AF16" s="585" t="n"/>
      <c r="AG16" s="247">
        <f>AG15+0.01</f>
        <v/>
      </c>
      <c r="AH16" s="604">
        <f>"Estimated Payout at 100% conversion ["&amp;AG16&amp;"0 multiple * Annual Payroll Processing Revenue with Revenue Reduction]"</f>
        <v/>
      </c>
      <c r="AJ16" s="585" t="n"/>
      <c r="AK16" s="585" t="n"/>
    </row>
    <row r="17" ht="14.45" customHeight="1">
      <c r="A17" s="34" t="n"/>
      <c r="B17" s="70">
        <f>IFERROR(IF('Product Selections'!B22="","",'Product Selections'!B22),"")</f>
        <v/>
      </c>
      <c r="C17" s="71">
        <f>IF('Product Selections'!C22="","",'Product Selections'!C22)</f>
        <v/>
      </c>
      <c r="D17" s="48">
        <f>IF('Product Selections'!D22="","",'Product Selections'!D22)</f>
        <v/>
      </c>
      <c r="E17" s="51">
        <f>IF('Product Selections'!E22="","",'Product Selections'!E22)</f>
        <v/>
      </c>
      <c r="F17" s="51">
        <f>IF('Product Selections'!F22="","",'Product Selections'!F22)</f>
        <v/>
      </c>
      <c r="G17" s="34">
        <f>IF('Product Selections'!U21="","",'Product Selections'!U21)</f>
        <v/>
      </c>
      <c r="H17" s="69">
        <f>IFERROR(IF('Product Selections'!H22="","",'Product Selections'!H22),"")</f>
        <v/>
      </c>
      <c r="I17" s="592">
        <f>IFERROR(IF(TRIM('Product Selections'!I22)="","",TRIM('Product Selections'!I22)),"")</f>
        <v/>
      </c>
      <c r="J17" s="46" t="n"/>
      <c r="K17" s="69">
        <f>IF(C17="","",IF(O17="",AE17+L17+M17,AE17+L17+M17+O17))</f>
        <v/>
      </c>
      <c r="L17" s="360">
        <f>IF(C17="","",SUM(AC17,AD17)*(1-Y17))</f>
        <v/>
      </c>
      <c r="M17" s="358">
        <f>IF(C17="","",AB17)</f>
        <v/>
      </c>
      <c r="O17" s="593">
        <f>IF(C17="","",IF(Y17&lt;0,Z17-AE17,""))</f>
        <v/>
      </c>
      <c r="P17" s="594">
        <f>IFERROR(IF(C17="","",IF(AND(C17=$D$2,H17=0),0,IF($V$8="50% ADP Discount",AA17*0.5,IF($V$8="ADP Book Price",AA17)))),"")</f>
        <v/>
      </c>
      <c r="R17" s="595">
        <f>IF(C17="","",IF(Y17&lt;0,(Z17/F17)*(1),(Z17/F17)*(1-Y17)))</f>
        <v/>
      </c>
      <c r="S17" s="595">
        <f>IFERROR(IF(Y17&lt;0,SUM(AC17:AD17)/F17,L17/F17),"")</f>
        <v/>
      </c>
      <c r="T17" s="340">
        <f>IF(M17="","",IF(M17=0,"",SUM(M17)/F17))</f>
        <v/>
      </c>
      <c r="U17" s="585" t="n"/>
      <c r="V17" s="596">
        <f>IF(C17="","",IF(AND(C17=$D$2,H17=0),"Firm Payroll",IF(AND(F17=1,Y17&gt;0.2),"Annual 20% Max Discount",IF(AND(F17=4,Y17&gt;0.2),"Quarterly 20% Max Discount",IF(Y17&gt;=0.6,"Discount &gt;60%",IF(Y17&lt;0,"Revenue Reduction Required",""))))))</f>
        <v/>
      </c>
      <c r="W17" s="597" t="n"/>
      <c r="X17" s="56">
        <f>IF(F17=1,"Annual Payrolls on ADP Essential Payroll",IF(F17=4,"Quarterly Payrolls on ADP Essential Payroll",""))</f>
        <v/>
      </c>
      <c r="Y17" s="50">
        <f>IFERROR(1-((H17-M17)/SUM(Z17,AC17,AD17)),"")</f>
        <v/>
      </c>
      <c r="Z17" s="69">
        <f>IF(C17="","",HLOOKUP($G17&amp;'Product Selections'!$K$4&amp;'Exhibit A'!$F17,'--'!$F$3:$AT$200,$E17+6,FALSE)*F17)</f>
        <v/>
      </c>
      <c r="AA17" s="237">
        <f>IF($C17="","",7.95*$E17+54.95)</f>
        <v/>
      </c>
      <c r="AB17" s="69">
        <f>IF('Product Selections'!O22="Yes",16*'Exhibit A'!F17,0)</f>
        <v/>
      </c>
      <c r="AC17" s="236">
        <f>IF('Product Selections'!$L$11="CBA Lightning Wholesale",0,IF('Product Selections'!$L$11="CBA Lightning",0,IF($C17="",0,IF('Product Selections'!P22="",0,IF('Product Selections'!$P22="Yes",HLOOKUP($AC$10&amp;'Exhibit A'!$F17,'--'!$F$3:$AZ$200,$E17+6,FALSE)*$F17)))))</f>
        <v/>
      </c>
      <c r="AD17" s="54">
        <f>IF('Product Selections'!$L$11="CBA Lightning Wholesale",0,IF('Product Selections'!$L$11="CBA Lightning",0,IF('Product Selections'!Q22="",0,IF($C17="",0,IF('Product Selections'!$Q22&gt;=0,HLOOKUP($AD$10,'--'!$F$3:$AZ$200,3,FALSE)*12*'Product Selections'!Q22)))))</f>
        <v/>
      </c>
      <c r="AE17" s="69">
        <f>IFERROR(IF(C17="","",IF(AND(C17=$D$2,H17=0),0,IF(I17=0,H17-P17-L17-M17,IF(I17="Included",H17-P17-M17-L17,IF(I17&gt;0,H17-M17-L17))))),"")</f>
        <v/>
      </c>
      <c r="AF17" s="598" t="n"/>
      <c r="AG17" s="247">
        <f>AG16+0.01</f>
        <v/>
      </c>
      <c r="AH17" s="604">
        <f>"Estimated Payout at 100% conversion ["&amp;AG17&amp;"0 multiple * Annual Payroll Processing Revenue with Revenue Reduction]"</f>
        <v/>
      </c>
      <c r="AJ17" s="585" t="n"/>
      <c r="AK17" s="585" t="n"/>
    </row>
    <row r="18" ht="14.45" customHeight="1">
      <c r="A18" s="34" t="n"/>
      <c r="B18" s="303">
        <f>IFERROR(IF('Product Selections'!B23="","",'Product Selections'!B23),"")</f>
        <v/>
      </c>
      <c r="C18" s="304">
        <f>IF('Product Selections'!C23="","",'Product Selections'!C23)</f>
        <v/>
      </c>
      <c r="D18" s="305">
        <f>IF('Product Selections'!D23="","",'Product Selections'!D23)</f>
        <v/>
      </c>
      <c r="E18" s="306">
        <f>IF('Product Selections'!E23="","",'Product Selections'!E23)</f>
        <v/>
      </c>
      <c r="F18" s="306">
        <f>IF('Product Selections'!F23="","",'Product Selections'!F23)</f>
        <v/>
      </c>
      <c r="G18" s="307">
        <f>IF('Product Selections'!U22="","",'Product Selections'!U22)</f>
        <v/>
      </c>
      <c r="H18" s="316">
        <f>IFERROR(IF('Product Selections'!H23="","",'Product Selections'!H23),"")</f>
        <v/>
      </c>
      <c r="I18" s="309">
        <f>IFERROR(IF(TRIM('Product Selections'!I23)="","",TRIM('Product Selections'!I23)),"")</f>
        <v/>
      </c>
      <c r="J18" s="46" t="n"/>
      <c r="K18" s="316">
        <f>IF(C18="","",IF(O18="",AE18+L18+M18,AE18+L18+M18+O18))</f>
        <v/>
      </c>
      <c r="L18" s="361">
        <f>IF(C18="","",SUM(AC18,AD18)*(1-Y18))</f>
        <v/>
      </c>
      <c r="M18" s="357">
        <f>IF(C18="","",AB18)</f>
        <v/>
      </c>
      <c r="O18" s="600">
        <f>IF(C18="","",IF(Y18&lt;0,Z18-AE18,""))</f>
        <v/>
      </c>
      <c r="P18" s="601">
        <f>IFERROR(IF(C18="","",IF(AND(C18=$D$2,H18=0),0,IF($V$8="50% ADP Discount",AA18*0.5,IF($V$8="ADP Book Price",AA18)))),"")</f>
        <v/>
      </c>
      <c r="R18" s="602">
        <f>IF(C18="","",IF(Y18&lt;0,(Z18/F18)*(1),(Z18/F18)*(1-Y18)))</f>
        <v/>
      </c>
      <c r="S18" s="602">
        <f>IFERROR(IF(Y18&lt;0,SUM(AC18:AD18)/F18,L18/F18),"")</f>
        <v/>
      </c>
      <c r="T18" s="339">
        <f>IF(M18="","",IF(M18=0,"",SUM(M18)/F18))</f>
        <v/>
      </c>
      <c r="U18" s="585" t="n"/>
      <c r="V18" s="603">
        <f>IF(C18="","",IF(AND(C18=$D$2,H18=0),"Firm Payroll",IF(AND(F18=1,Y18&gt;0.2),"Annual 20% Max Discount",IF(AND(F18=4,Y18&gt;0.2),"Quarterly 20% Max Discount",IF(Y18&gt;=0.6,"Discount &gt;60%",IF(Y18&lt;0,"Revenue Reduction Required",""))))))</f>
        <v/>
      </c>
      <c r="W18" s="597" t="n"/>
      <c r="X18" s="314">
        <f>IF(F18=1,"Annual Payrolls on ADP Essential Payroll",IF(F18=4,"Quarterly Payrolls on ADP Essential Payroll",""))</f>
        <v/>
      </c>
      <c r="Y18" s="315">
        <f>IFERROR(1-((H18-M18)/SUM(Z18,AC18,AD18)),"")</f>
        <v/>
      </c>
      <c r="Z18" s="316">
        <f>IF(C18="","",HLOOKUP($G18&amp;'Product Selections'!$K$4&amp;'Exhibit A'!$F18,'--'!$F$3:$AT$200,$E18+6,FALSE)*F18)</f>
        <v/>
      </c>
      <c r="AA18" s="317">
        <f>IF($C18="","",7.95*$E18+54.95)</f>
        <v/>
      </c>
      <c r="AB18" s="316">
        <f>IF('Product Selections'!O23="Yes",16*'Exhibit A'!F18,0)</f>
        <v/>
      </c>
      <c r="AC18" s="318">
        <f>IF('Product Selections'!$L$11="CBA Lightning Wholesale",0,IF('Product Selections'!$L$11="CBA Lightning",0,IF($C18="",0,IF('Product Selections'!P23="",0,IF('Product Selections'!$P23="Yes",HLOOKUP($AC$10&amp;'Exhibit A'!$F18,'--'!$F$3:$AZ$200,$E18+6,FALSE)*$F18)))))</f>
        <v/>
      </c>
      <c r="AD18" s="310">
        <f>IF('Product Selections'!$L$11="CBA Lightning Wholesale",0,IF('Product Selections'!$L$11="CBA Lightning",0,IF('Product Selections'!Q23="",0,IF($C18="",0,IF('Product Selections'!$Q23&gt;=0,HLOOKUP($AD$10,'--'!$F$3:$AZ$200,3,FALSE)*12*'Product Selections'!Q23)))))</f>
        <v/>
      </c>
      <c r="AE18" s="316">
        <f>IFERROR(IF(C18="","",IF(AND(C18=$D$2,H18=0),0,IF(I18=0,H18-P18-L18-M18,IF(I18="Included",H18-P18-M18-L18,IF(I18&gt;0,H18-M18-L18))))),"")</f>
        <v/>
      </c>
      <c r="AF18" s="585" t="n"/>
      <c r="AG18" s="247">
        <f>AG17+0.01</f>
        <v/>
      </c>
      <c r="AH18" s="604">
        <f>"Estimated Payout at 100% conversion ["&amp;AG18&amp;"0 multiple * Annual Payroll Processing Revenue with Revenue Reduction]"</f>
        <v/>
      </c>
      <c r="AJ18" s="585" t="n"/>
      <c r="AK18" s="585" t="n"/>
    </row>
    <row r="19" ht="14.45" customHeight="1">
      <c r="A19" s="34" t="n"/>
      <c r="B19" s="70">
        <f>IFERROR(IF('Product Selections'!B24="","",'Product Selections'!B24),"")</f>
        <v/>
      </c>
      <c r="C19" s="71">
        <f>IF('Product Selections'!C24="","",'Product Selections'!C24)</f>
        <v/>
      </c>
      <c r="D19" s="48">
        <f>IF('Product Selections'!D24="","",'Product Selections'!D24)</f>
        <v/>
      </c>
      <c r="E19" s="51">
        <f>IF('Product Selections'!E24="","",'Product Selections'!E24)</f>
        <v/>
      </c>
      <c r="F19" s="51">
        <f>IF('Product Selections'!F24="","",'Product Selections'!F24)</f>
        <v/>
      </c>
      <c r="G19" s="34">
        <f>IF('Product Selections'!U23="","",'Product Selections'!U23)</f>
        <v/>
      </c>
      <c r="H19" s="69">
        <f>IFERROR(IF('Product Selections'!H24="","",'Product Selections'!H24),"")</f>
        <v/>
      </c>
      <c r="I19" s="592">
        <f>IFERROR(IF(TRIM('Product Selections'!I24)="","",TRIM('Product Selections'!I24)),"")</f>
        <v/>
      </c>
      <c r="J19" s="46" t="n"/>
      <c r="K19" s="69">
        <f>IF(C19="","",IF(O19="",AE19+L19+M19,AE19+L19+M19+O19))</f>
        <v/>
      </c>
      <c r="L19" s="360">
        <f>IF(C19="","",SUM(AC19,AD19)*(1-Y19))</f>
        <v/>
      </c>
      <c r="M19" s="358">
        <f>IF(C19="","",AB19)</f>
        <v/>
      </c>
      <c r="O19" s="593">
        <f>IF(C19="","",IF(Y19&lt;0,Z19-AE19,""))</f>
        <v/>
      </c>
      <c r="P19" s="594">
        <f>IFERROR(IF(C19="","",IF(AND(C19=$D$2,H19=0),0,IF($V$8="50% ADP Discount",AA19*0.5,IF($V$8="ADP Book Price",AA19)))),"")</f>
        <v/>
      </c>
      <c r="R19" s="595">
        <f>IF(C19="","",IF(Y19&lt;0,(Z19/F19)*(1),(Z19/F19)*(1-Y19)))</f>
        <v/>
      </c>
      <c r="S19" s="595">
        <f>IFERROR(IF(Y19&lt;0,SUM(AC19:AD19)/F19,L19/F19),"")</f>
        <v/>
      </c>
      <c r="T19" s="340">
        <f>IF(M19="","",IF(M19=0,"",SUM(M19)/F19))</f>
        <v/>
      </c>
      <c r="U19" s="585" t="n"/>
      <c r="V19" s="596">
        <f>IF(C19="","",IF(AND(C19=$D$2,H19=0),"Firm Payroll",IF(AND(F19=1,Y19&gt;0.2),"Annual 20% Max Discount",IF(AND(F19=4,Y19&gt;0.2),"Quarterly 20% Max Discount",IF(Y19&gt;=0.6,"Discount &gt;60%",IF(Y19&lt;0,"Revenue Reduction Required",""))))))</f>
        <v/>
      </c>
      <c r="W19" s="597" t="n"/>
      <c r="X19" s="56">
        <f>IF(F19=1,"Annual Payrolls on ADP Essential Payroll",IF(F19=4,"Quarterly Payrolls on ADP Essential Payroll",""))</f>
        <v/>
      </c>
      <c r="Y19" s="50">
        <f>IFERROR(1-((H19-M19)/SUM(Z19,AC19,AD19)),"")</f>
        <v/>
      </c>
      <c r="Z19" s="69">
        <f>IF(C19="","",HLOOKUP($G19&amp;'Product Selections'!$K$4&amp;'Exhibit A'!$F19,'--'!$F$3:$AT$200,$E19+6,FALSE)*F19)</f>
        <v/>
      </c>
      <c r="AA19" s="237">
        <f>IF($C19="","",7.95*$E19+54.95)</f>
        <v/>
      </c>
      <c r="AB19" s="69">
        <f>IF('Product Selections'!O24="Yes",16*'Exhibit A'!F19,0)</f>
        <v/>
      </c>
      <c r="AC19" s="236">
        <f>IF('Product Selections'!$L$11="CBA Lightning Wholesale",0,IF('Product Selections'!$L$11="CBA Lightning",0,IF($C19="",0,IF('Product Selections'!P24="",0,IF('Product Selections'!$P24="Yes",HLOOKUP($AC$10&amp;'Exhibit A'!$F19,'--'!$F$3:$AZ$200,$E19+6,FALSE)*$F19)))))</f>
        <v/>
      </c>
      <c r="AD19" s="54">
        <f>IF('Product Selections'!$L$11="CBA Lightning Wholesale",0,IF('Product Selections'!$L$11="CBA Lightning",0,IF('Product Selections'!Q24="",0,IF($C19="",0,IF('Product Selections'!$Q24&gt;=0,HLOOKUP($AD$10,'--'!$F$3:$AZ$200,3,FALSE)*12*'Product Selections'!Q24)))))</f>
        <v/>
      </c>
      <c r="AE19" s="69">
        <f>IFERROR(IF(C19="","",IF(AND(C19=$D$2,H19=0),0,IF(I19=0,H19-P19-L19-M19,IF(I19="Included",H19-P19-M19-L19,IF(I19&gt;0,H19-M19-L19))))),"")</f>
        <v/>
      </c>
      <c r="AF19" s="598" t="n"/>
      <c r="AG19" s="247">
        <f>AG18+0.01</f>
        <v/>
      </c>
      <c r="AH19" s="604">
        <f>"Estimated Payout at 100% conversion ["&amp;AG19&amp;"0 multiple * Annual Payroll Processing Revenue with Revenue Reduction]"</f>
        <v/>
      </c>
      <c r="AJ19" s="585" t="n"/>
      <c r="AK19" s="585" t="n"/>
    </row>
    <row r="20" ht="14.45" customHeight="1">
      <c r="A20" s="34" t="n"/>
      <c r="B20" s="303">
        <f>IFERROR(IF('Product Selections'!B25="","",'Product Selections'!B25),"")</f>
        <v/>
      </c>
      <c r="C20" s="304">
        <f>IF('Product Selections'!C25="","",'Product Selections'!C25)</f>
        <v/>
      </c>
      <c r="D20" s="305">
        <f>IF('Product Selections'!D25="","",'Product Selections'!D25)</f>
        <v/>
      </c>
      <c r="E20" s="306">
        <f>IF('Product Selections'!E25="","",'Product Selections'!E25)</f>
        <v/>
      </c>
      <c r="F20" s="306">
        <f>IF('Product Selections'!F25="","",'Product Selections'!F25)</f>
        <v/>
      </c>
      <c r="G20" s="307">
        <f>IF('Product Selections'!U24="","",'Product Selections'!U24)</f>
        <v/>
      </c>
      <c r="H20" s="316">
        <f>IFERROR(IF('Product Selections'!H25="","",'Product Selections'!H25),"")</f>
        <v/>
      </c>
      <c r="I20" s="309">
        <f>IFERROR(IF(TRIM('Product Selections'!I25)="","",TRIM('Product Selections'!I25)),"")</f>
        <v/>
      </c>
      <c r="J20" s="46" t="n"/>
      <c r="K20" s="316">
        <f>IF(C20="","",IF(O20="",AE20+L20+M20,AE20+L20+M20+O20))</f>
        <v/>
      </c>
      <c r="L20" s="361">
        <f>IF(C20="","",SUM(AC20,AD20)*(1-Y20))</f>
        <v/>
      </c>
      <c r="M20" s="357">
        <f>IF(C20="","",AB20)</f>
        <v/>
      </c>
      <c r="O20" s="600">
        <f>IF(C20="","",IF(Y20&lt;0,Z20-AE20,""))</f>
        <v/>
      </c>
      <c r="P20" s="601">
        <f>IFERROR(IF(C20="","",IF(AND(C20=$D$2,H20=0),0,IF($V$8="50% ADP Discount",AA20*0.5,IF($V$8="ADP Book Price",AA20)))),"")</f>
        <v/>
      </c>
      <c r="R20" s="602">
        <f>IF(C20="","",IF(Y20&lt;0,(Z20/F20)*(1),(Z20/F20)*(1-Y20)))</f>
        <v/>
      </c>
      <c r="S20" s="602">
        <f>IFERROR(IF(Y20&lt;0,SUM(AC20:AD20)/F20,L20/F20),"")</f>
        <v/>
      </c>
      <c r="T20" s="339">
        <f>IF(M20="","",IF(M20=0,"",SUM(M20)/F20))</f>
        <v/>
      </c>
      <c r="U20" s="585" t="n"/>
      <c r="V20" s="603">
        <f>IF(C20="","",IF(AND(C20=$D$2,H20=0),"Firm Payroll",IF(AND(F20=1,Y20&gt;0.2),"Annual 20% Max Discount",IF(AND(F20=4,Y20&gt;0.2),"Quarterly 20% Max Discount",IF(Y20&gt;=0.6,"Discount &gt;60%",IF(Y20&lt;0,"Revenue Reduction Required",""))))))</f>
        <v/>
      </c>
      <c r="W20" s="597" t="n"/>
      <c r="X20" s="314">
        <f>IF(F20=1,"Annual Payrolls on ADP Essential Payroll",IF(F20=4,"Quarterly Payrolls on ADP Essential Payroll",""))</f>
        <v/>
      </c>
      <c r="Y20" s="315">
        <f>IFERROR(1-((H20-M20)/SUM(Z20,AC20,AD20)),"")</f>
        <v/>
      </c>
      <c r="Z20" s="316">
        <f>IF(C20="","",HLOOKUP($G20&amp;'Product Selections'!$K$4&amp;'Exhibit A'!$F20,'--'!$F$3:$AT$200,$E20+6,FALSE)*F20)</f>
        <v/>
      </c>
      <c r="AA20" s="317">
        <f>IF($C20="","",7.95*$E20+54.95)</f>
        <v/>
      </c>
      <c r="AB20" s="316">
        <f>IF('Product Selections'!O25="Yes",16*'Exhibit A'!F20,0)</f>
        <v/>
      </c>
      <c r="AC20" s="318">
        <f>IF('Product Selections'!$L$11="CBA Lightning Wholesale",0,IF('Product Selections'!$L$11="CBA Lightning",0,IF($C20="",0,IF('Product Selections'!P25="",0,IF('Product Selections'!$P25="Yes",HLOOKUP($AC$10&amp;'Exhibit A'!$F20,'--'!$F$3:$AZ$200,$E20+6,FALSE)*$F20)))))</f>
        <v/>
      </c>
      <c r="AD20" s="310">
        <f>IF('Product Selections'!$L$11="CBA Lightning Wholesale",0,IF('Product Selections'!$L$11="CBA Lightning",0,IF('Product Selections'!Q25="",0,IF($C20="",0,IF('Product Selections'!$Q25&gt;=0,HLOOKUP($AD$10,'--'!$F$3:$AZ$200,3,FALSE)*12*'Product Selections'!Q25)))))</f>
        <v/>
      </c>
      <c r="AE20" s="316">
        <f>IFERROR(IF(C20="","",IF(AND(C20=$D$2,H20=0),0,IF(I20=0,H20-P20-L20-M20,IF(I20="Included",H20-P20-M20-L20,IF(I20&gt;0,H20-M20-L20))))),"")</f>
        <v/>
      </c>
      <c r="AF20" s="585" t="n"/>
      <c r="AG20" s="247">
        <f>AG19+0.01</f>
        <v/>
      </c>
      <c r="AH20" s="604">
        <f>"Estimated Payout at 100% conversion ["&amp;AG20&amp;"0 multiple * Annual Payroll Processing Revenue with Revenue Reduction]"</f>
        <v/>
      </c>
      <c r="AJ20" s="585" t="n"/>
      <c r="AK20" s="585" t="n"/>
    </row>
    <row r="21" ht="14.45" customHeight="1">
      <c r="A21" s="34" t="n"/>
      <c r="B21" s="70">
        <f>IFERROR(IF('Product Selections'!B26="","",'Product Selections'!B26),"")</f>
        <v/>
      </c>
      <c r="C21" s="71">
        <f>IF('Product Selections'!C26="","",'Product Selections'!C26)</f>
        <v/>
      </c>
      <c r="D21" s="48">
        <f>IF('Product Selections'!D26="","",'Product Selections'!D26)</f>
        <v/>
      </c>
      <c r="E21" s="51">
        <f>IF('Product Selections'!E26="","",'Product Selections'!E26)</f>
        <v/>
      </c>
      <c r="F21" s="51">
        <f>IF('Product Selections'!F26="","",'Product Selections'!F26)</f>
        <v/>
      </c>
      <c r="G21" s="34">
        <f>IF('Product Selections'!U25="","",'Product Selections'!U25)</f>
        <v/>
      </c>
      <c r="H21" s="69">
        <f>IFERROR(IF('Product Selections'!H26="","",'Product Selections'!H26),"")</f>
        <v/>
      </c>
      <c r="I21" s="592">
        <f>IFERROR(IF(TRIM('Product Selections'!I26)="","",TRIM('Product Selections'!I26)),"")</f>
        <v/>
      </c>
      <c r="J21" s="46" t="n"/>
      <c r="K21" s="69">
        <f>IF(C21="","",IF(O21="",AE21+L21+M21,AE21+L21+M21+O21))</f>
        <v/>
      </c>
      <c r="L21" s="360">
        <f>IF(C21="","",SUM(AC21,AD21)*(1-Y21))</f>
        <v/>
      </c>
      <c r="M21" s="358">
        <f>IF(C21="","",AB21)</f>
        <v/>
      </c>
      <c r="O21" s="593">
        <f>IF(C21="","",IF(Y21&lt;0,Z21-AE21,""))</f>
        <v/>
      </c>
      <c r="P21" s="594">
        <f>IFERROR(IF(C21="","",IF(AND(C21=$D$2,H21=0),0,IF($V$8="50% ADP Discount",AA21*0.5,IF($V$8="ADP Book Price",AA21)))),"")</f>
        <v/>
      </c>
      <c r="R21" s="595">
        <f>IF(C21="","",IF(Y21&lt;0,(Z21/F21)*(1),(Z21/F21)*(1-Y21)))</f>
        <v/>
      </c>
      <c r="S21" s="595">
        <f>IFERROR(IF(Y21&lt;0,SUM(AC21:AD21)/F21,L21/F21),"")</f>
        <v/>
      </c>
      <c r="T21" s="340">
        <f>IF(M21="","",IF(M21=0,"",SUM(M21)/F21))</f>
        <v/>
      </c>
      <c r="U21" s="585" t="n"/>
      <c r="V21" s="596">
        <f>IF(C21="","",IF(AND(C21=$D$2,H21=0),"Firm Payroll",IF(AND(F21=1,Y21&gt;0.2),"Annual 20% Max Discount",IF(AND(F21=4,Y21&gt;0.2),"Quarterly 20% Max Discount",IF(Y21&gt;=0.6,"Discount &gt;60%",IF(Y21&lt;0,"Revenue Reduction Required",""))))))</f>
        <v/>
      </c>
      <c r="W21" s="597" t="n"/>
      <c r="X21" s="56">
        <f>IF(F21=1,"Annual Payrolls on ADP Essential Payroll",IF(F21=4,"Quarterly Payrolls on ADP Essential Payroll",""))</f>
        <v/>
      </c>
      <c r="Y21" s="50">
        <f>IFERROR(1-((H21-M21)/SUM(Z21,AC21,AD21)),"")</f>
        <v/>
      </c>
      <c r="Z21" s="69">
        <f>IF(C21="","",HLOOKUP($G21&amp;'Product Selections'!$K$4&amp;'Exhibit A'!$F21,'--'!$F$3:$AT$200,$E21+6,FALSE)*F21)</f>
        <v/>
      </c>
      <c r="AA21" s="237">
        <f>IF($C21="","",7.95*$E21+54.95)</f>
        <v/>
      </c>
      <c r="AB21" s="69">
        <f>IF('Product Selections'!O26="Yes",16*'Exhibit A'!F21,0)</f>
        <v/>
      </c>
      <c r="AC21" s="236">
        <f>IF('Product Selections'!$L$11="CBA Lightning Wholesale",0,IF('Product Selections'!$L$11="CBA Lightning",0,IF($C21="",0,IF('Product Selections'!P26="",0,IF('Product Selections'!$P26="Yes",HLOOKUP($AC$10&amp;'Exhibit A'!$F21,'--'!$F$3:$AZ$200,$E21+6,FALSE)*$F21)))))</f>
        <v/>
      </c>
      <c r="AD21" s="54">
        <f>IF('Product Selections'!$L$11="CBA Lightning Wholesale",0,IF('Product Selections'!$L$11="CBA Lightning",0,IF('Product Selections'!Q26="",0,IF($C21="",0,IF('Product Selections'!$Q26&gt;=0,HLOOKUP($AD$10,'--'!$F$3:$AZ$200,3,FALSE)*12*'Product Selections'!Q26)))))</f>
        <v/>
      </c>
      <c r="AE21" s="69">
        <f>IFERROR(IF(C21="","",IF(AND(C21=$D$2,H21=0),0,IF(I21=0,H21-P21-L21-M21,IF(I21="Included",H21-P21-M21-L21,IF(I21&gt;0,H21-M21-L21))))),"")</f>
        <v/>
      </c>
      <c r="AF21" s="598" t="n"/>
      <c r="AG21" s="247">
        <f>AG20+0.01</f>
        <v/>
      </c>
      <c r="AH21" s="604">
        <f>"Estimated Payout at 100% conversion ["&amp;AG21&amp;"0 multiple * Annual Payroll Processing Revenue with Revenue Reduction]"</f>
        <v/>
      </c>
      <c r="AJ21" s="585" t="n"/>
      <c r="AK21" s="585" t="n"/>
    </row>
    <row r="22" ht="14.45" customHeight="1">
      <c r="A22" s="34" t="n"/>
      <c r="B22" s="303">
        <f>IFERROR(IF('Product Selections'!B27="","",'Product Selections'!B27),"")</f>
        <v/>
      </c>
      <c r="C22" s="304">
        <f>IF('Product Selections'!C27="","",'Product Selections'!C27)</f>
        <v/>
      </c>
      <c r="D22" s="305">
        <f>IF('Product Selections'!D27="","",'Product Selections'!D27)</f>
        <v/>
      </c>
      <c r="E22" s="306">
        <f>IF('Product Selections'!E27="","",'Product Selections'!E27)</f>
        <v/>
      </c>
      <c r="F22" s="306">
        <f>IF('Product Selections'!F27="","",'Product Selections'!F27)</f>
        <v/>
      </c>
      <c r="G22" s="307">
        <f>IF('Product Selections'!U26="","",'Product Selections'!U26)</f>
        <v/>
      </c>
      <c r="H22" s="316">
        <f>IFERROR(IF('Product Selections'!H27="","",'Product Selections'!H27),"")</f>
        <v/>
      </c>
      <c r="I22" s="309">
        <f>IFERROR(IF(TRIM('Product Selections'!I27)="","",TRIM('Product Selections'!I27)),"")</f>
        <v/>
      </c>
      <c r="J22" s="46" t="n"/>
      <c r="K22" s="316">
        <f>IF(C22="","",IF(O22="",AE22+L22+M22,AE22+L22+M22+O22))</f>
        <v/>
      </c>
      <c r="L22" s="361">
        <f>IF(C22="","",SUM(AC22,AD22)*(1-Y22))</f>
        <v/>
      </c>
      <c r="M22" s="357">
        <f>IF(C22="","",AB22)</f>
        <v/>
      </c>
      <c r="O22" s="600">
        <f>IF(C22="","",IF(Y22&lt;0,Z22-AE22,""))</f>
        <v/>
      </c>
      <c r="P22" s="601">
        <f>IFERROR(IF(C22="","",IF(AND(C22=$D$2,H22=0),0,IF($V$8="50% ADP Discount",AA22*0.5,IF($V$8="ADP Book Price",AA22)))),"")</f>
        <v/>
      </c>
      <c r="R22" s="602">
        <f>IF(C22="","",IF(Y22&lt;0,(Z22/F22)*(1),(Z22/F22)*(1-Y22)))</f>
        <v/>
      </c>
      <c r="S22" s="602">
        <f>IFERROR(IF(Y22&lt;0,SUM(AC22:AD22)/F22,L22/F22),"")</f>
        <v/>
      </c>
      <c r="T22" s="339">
        <f>IF(M22="","",IF(M22=0,"",SUM(M22)/F22))</f>
        <v/>
      </c>
      <c r="U22" s="585" t="n"/>
      <c r="V22" s="603">
        <f>IF(C22="","",IF(AND(C22=$D$2,H22=0),"Firm Payroll",IF(AND(F22=1,Y22&gt;0.2),"Annual 20% Max Discount",IF(AND(F22=4,Y22&gt;0.2),"Quarterly 20% Max Discount",IF(Y22&gt;=0.6,"Discount &gt;60%",IF(Y22&lt;0,"Revenue Reduction Required",""))))))</f>
        <v/>
      </c>
      <c r="W22" s="597" t="n"/>
      <c r="X22" s="314">
        <f>IF(F22=1,"Annual Payrolls on ADP Essential Payroll",IF(F22=4,"Quarterly Payrolls on ADP Essential Payroll",""))</f>
        <v/>
      </c>
      <c r="Y22" s="315">
        <f>IFERROR(1-((H22-M22)/SUM(Z22,AC22,AD22)),"")</f>
        <v/>
      </c>
      <c r="Z22" s="316">
        <f>IF(C22="","",HLOOKUP($G22&amp;'Product Selections'!$K$4&amp;'Exhibit A'!$F22,'--'!$F$3:$AT$200,$E22+6,FALSE)*F22)</f>
        <v/>
      </c>
      <c r="AA22" s="317">
        <f>IF($C22="","",7.95*$E22+54.95)</f>
        <v/>
      </c>
      <c r="AB22" s="316">
        <f>IF('Product Selections'!O27="Yes",16*'Exhibit A'!F22,0)</f>
        <v/>
      </c>
      <c r="AC22" s="318">
        <f>IF('Product Selections'!$L$11="CBA Lightning Wholesale",0,IF('Product Selections'!$L$11="CBA Lightning",0,IF($C22="",0,IF('Product Selections'!P27="",0,IF('Product Selections'!$P27="Yes",HLOOKUP($AC$10&amp;'Exhibit A'!$F22,'--'!$F$3:$AZ$200,$E22+6,FALSE)*$F22)))))</f>
        <v/>
      </c>
      <c r="AD22" s="310">
        <f>IF('Product Selections'!$L$11="CBA Lightning Wholesale",0,IF('Product Selections'!$L$11="CBA Lightning",0,IF('Product Selections'!Q27="",0,IF($C22="",0,IF('Product Selections'!$Q27&gt;=0,HLOOKUP($AD$10,'--'!$F$3:$AZ$200,3,FALSE)*12*'Product Selections'!Q27)))))</f>
        <v/>
      </c>
      <c r="AE22" s="316">
        <f>IFERROR(IF(C22="","",IF(AND(C22=$D$2,H22=0),0,IF(I22=0,H22-P22-L22-M22,IF(I22="Included",H22-P22-M22-L22,IF(I22&gt;0,H22-M22-L22))))),"")</f>
        <v/>
      </c>
      <c r="AF22" s="585" t="n"/>
      <c r="AG22" s="247">
        <f>AG21+0.01</f>
        <v/>
      </c>
      <c r="AH22" s="604">
        <f>"Estimated Payout at 100% conversion ["&amp;AG22&amp;"0 multiple * Annual Payroll Processing Revenue with Revenue Reduction]"</f>
        <v/>
      </c>
      <c r="AJ22" s="585" t="n"/>
      <c r="AK22" s="585" t="n"/>
    </row>
    <row r="23" ht="14.45" customHeight="1">
      <c r="A23" s="34" t="n"/>
      <c r="B23" s="70">
        <f>IFERROR(IF('Product Selections'!B28="","",'Product Selections'!B28),"")</f>
        <v/>
      </c>
      <c r="C23" s="71">
        <f>IF('Product Selections'!C28="","",'Product Selections'!C28)</f>
        <v/>
      </c>
      <c r="D23" s="48">
        <f>IF('Product Selections'!D28="","",'Product Selections'!D28)</f>
        <v/>
      </c>
      <c r="E23" s="51">
        <f>IF('Product Selections'!E28="","",'Product Selections'!E28)</f>
        <v/>
      </c>
      <c r="F23" s="51">
        <f>IF('Product Selections'!F28="","",'Product Selections'!F28)</f>
        <v/>
      </c>
      <c r="G23" s="34">
        <f>IF('Product Selections'!U27="","",'Product Selections'!U27)</f>
        <v/>
      </c>
      <c r="H23" s="69">
        <f>IFERROR(IF('Product Selections'!H28="","",'Product Selections'!H28),"")</f>
        <v/>
      </c>
      <c r="I23" s="592">
        <f>IFERROR(IF(TRIM('Product Selections'!I28)="","",TRIM('Product Selections'!I28)),"")</f>
        <v/>
      </c>
      <c r="J23" s="46" t="n"/>
      <c r="K23" s="69">
        <f>IF(C23="","",IF(O23="",AE23+L23+M23,AE23+L23+M23+O23))</f>
        <v/>
      </c>
      <c r="L23" s="360">
        <f>IF(C23="","",SUM(AC23,AD23)*(1-Y23))</f>
        <v/>
      </c>
      <c r="M23" s="358">
        <f>IF(C23="","",AB23)</f>
        <v/>
      </c>
      <c r="O23" s="593">
        <f>IF(C23="","",IF(Y23&lt;0,Z23-AE23,""))</f>
        <v/>
      </c>
      <c r="P23" s="594">
        <f>IFERROR(IF(C23="","",IF(AND(C23=$D$2,H23=0),0,IF($V$8="50% ADP Discount",AA23*0.5,IF($V$8="ADP Book Price",AA23)))),"")</f>
        <v/>
      </c>
      <c r="R23" s="595">
        <f>IF(C23="","",IF(Y23&lt;0,(Z23/F23)*(1),(Z23/F23)*(1-Y23)))</f>
        <v/>
      </c>
      <c r="S23" s="595">
        <f>IFERROR(IF(Y23&lt;0,SUM(AC23:AD23)/F23,L23/F23),"")</f>
        <v/>
      </c>
      <c r="T23" s="340">
        <f>IF(M23="","",IF(M23=0,"",SUM(M23)/F23))</f>
        <v/>
      </c>
      <c r="U23" s="585" t="n"/>
      <c r="V23" s="596">
        <f>IF(C23="","",IF(AND(C23=$D$2,H23=0),"Firm Payroll",IF(AND(F23=1,Y23&gt;0.2),"Annual 20% Max Discount",IF(AND(F23=4,Y23&gt;0.2),"Quarterly 20% Max Discount",IF(Y23&gt;=0.6,"Discount &gt;60%",IF(Y23&lt;0,"Revenue Reduction Required",""))))))</f>
        <v/>
      </c>
      <c r="W23" s="597" t="n"/>
      <c r="X23" s="56">
        <f>IF(F23=1,"Annual Payrolls on ADP Essential Payroll",IF(F23=4,"Quarterly Payrolls on ADP Essential Payroll",""))</f>
        <v/>
      </c>
      <c r="Y23" s="50">
        <f>IFERROR(1-((H23-M23)/SUM(Z23,AC23,AD23)),"")</f>
        <v/>
      </c>
      <c r="Z23" s="69">
        <f>IF(C23="","",HLOOKUP($G23&amp;'Product Selections'!$K$4&amp;'Exhibit A'!$F23,'--'!$F$3:$AT$200,$E23+6,FALSE)*F23)</f>
        <v/>
      </c>
      <c r="AA23" s="237">
        <f>IF($C23="","",7.95*$E23+54.95)</f>
        <v/>
      </c>
      <c r="AB23" s="69">
        <f>IF('Product Selections'!O28="Yes",16*'Exhibit A'!F23,0)</f>
        <v/>
      </c>
      <c r="AC23" s="236">
        <f>IF('Product Selections'!$L$11="CBA Lightning Wholesale",0,IF('Product Selections'!$L$11="CBA Lightning",0,IF($C23="",0,IF('Product Selections'!P28="",0,IF('Product Selections'!$P28="Yes",HLOOKUP($AC$10&amp;'Exhibit A'!$F23,'--'!$F$3:$AZ$200,$E23+6,FALSE)*$F23)))))</f>
        <v/>
      </c>
      <c r="AD23" s="54">
        <f>IF('Product Selections'!$L$11="CBA Lightning Wholesale",0,IF('Product Selections'!$L$11="CBA Lightning",0,IF('Product Selections'!Q28="",0,IF($C23="",0,IF('Product Selections'!$Q28&gt;=0,HLOOKUP($AD$10,'--'!$F$3:$AZ$200,3,FALSE)*12*'Product Selections'!Q28)))))</f>
        <v/>
      </c>
      <c r="AE23" s="69">
        <f>IFERROR(IF(C23="","",IF(AND(C23=$D$2,H23=0),0,IF(I23=0,H23-P23-L23-M23,IF(I23="Included",H23-P23-M23-L23,IF(I23&gt;0,H23-M23-L23))))),"")</f>
        <v/>
      </c>
      <c r="AF23" s="598" t="n"/>
      <c r="AG23" s="247">
        <f>AG22+0.01</f>
        <v/>
      </c>
      <c r="AH23" s="604">
        <f>"Estimated Payout at 100% conversion ["&amp;AG23&amp;"0 multiple * Annual Payroll Processing Revenue with Revenue Reduction]"</f>
        <v/>
      </c>
      <c r="AJ23" s="585" t="n"/>
      <c r="AK23" s="585" t="n"/>
    </row>
    <row r="24" ht="14.45" customHeight="1">
      <c r="A24" s="34" t="n"/>
      <c r="B24" s="303">
        <f>IFERROR(IF('Product Selections'!B29="","",'Product Selections'!B29),"")</f>
        <v/>
      </c>
      <c r="C24" s="304">
        <f>IF('Product Selections'!C29="","",'Product Selections'!C29)</f>
        <v/>
      </c>
      <c r="D24" s="305">
        <f>IF('Product Selections'!D29="","",'Product Selections'!D29)</f>
        <v/>
      </c>
      <c r="E24" s="306">
        <f>IF('Product Selections'!E29="","",'Product Selections'!E29)</f>
        <v/>
      </c>
      <c r="F24" s="306">
        <f>IF('Product Selections'!F29="","",'Product Selections'!F29)</f>
        <v/>
      </c>
      <c r="G24" s="307">
        <f>IF('Product Selections'!U28="","",'Product Selections'!U28)</f>
        <v/>
      </c>
      <c r="H24" s="316">
        <f>IFERROR(IF('Product Selections'!H29="","",'Product Selections'!H29),"")</f>
        <v/>
      </c>
      <c r="I24" s="309">
        <f>IFERROR(IF(TRIM('Product Selections'!I29)="","",TRIM('Product Selections'!I29)),"")</f>
        <v/>
      </c>
      <c r="J24" s="46" t="n"/>
      <c r="K24" s="316">
        <f>IF(C24="","",IF(O24="",AE24+L24+M24,AE24+L24+M24+O24))</f>
        <v/>
      </c>
      <c r="L24" s="361">
        <f>IF(C24="","",SUM(AC24,AD24)*(1-Y24))</f>
        <v/>
      </c>
      <c r="M24" s="357">
        <f>IF(C24="","",AB24)</f>
        <v/>
      </c>
      <c r="O24" s="600">
        <f>IF(C24="","",IF(Y24&lt;0,Z24-AE24,""))</f>
        <v/>
      </c>
      <c r="P24" s="601">
        <f>IFERROR(IF(C24="","",IF(AND(C24=$D$2,H24=0),0,IF($V$8="50% ADP Discount",AA24*0.5,IF($V$8="ADP Book Price",AA24)))),"")</f>
        <v/>
      </c>
      <c r="R24" s="602">
        <f>IF(C24="","",IF(Y24&lt;0,(Z24/F24)*(1),(Z24/F24)*(1-Y24)))</f>
        <v/>
      </c>
      <c r="S24" s="602">
        <f>IFERROR(IF(Y24&lt;0,SUM(AC24:AD24)/F24,L24/F24),"")</f>
        <v/>
      </c>
      <c r="T24" s="339">
        <f>IF(M24="","",IF(M24=0,"",SUM(M24)/F24))</f>
        <v/>
      </c>
      <c r="U24" s="585" t="n"/>
      <c r="V24" s="603">
        <f>IF(C24="","",IF(AND(C24=$D$2,H24=0),"Firm Payroll",IF(AND(F24=1,Y24&gt;0.2),"Annual 20% Max Discount",IF(AND(F24=4,Y24&gt;0.2),"Quarterly 20% Max Discount",IF(Y24&gt;=0.6,"Discount &gt;60%",IF(Y24&lt;0,"Revenue Reduction Required",""))))))</f>
        <v/>
      </c>
      <c r="W24" s="597" t="n"/>
      <c r="X24" s="314">
        <f>IF(F24=1,"Annual Payrolls on ADP Essential Payroll",IF(F24=4,"Quarterly Payrolls on ADP Essential Payroll",""))</f>
        <v/>
      </c>
      <c r="Y24" s="315">
        <f>IFERROR(1-((H24-M24)/SUM(Z24,AC24,AD24)),"")</f>
        <v/>
      </c>
      <c r="Z24" s="316">
        <f>IF(C24="","",HLOOKUP($G24&amp;'Product Selections'!$K$4&amp;'Exhibit A'!$F24,'--'!$F$3:$AT$200,$E24+6,FALSE)*F24)</f>
        <v/>
      </c>
      <c r="AA24" s="317">
        <f>IF($C24="","",7.95*$E24+54.95)</f>
        <v/>
      </c>
      <c r="AB24" s="316">
        <f>IF('Product Selections'!O29="Yes",16*'Exhibit A'!F24,0)</f>
        <v/>
      </c>
      <c r="AC24" s="318">
        <f>IF('Product Selections'!$L$11="CBA Lightning Wholesale",0,IF('Product Selections'!$L$11="CBA Lightning",0,IF($C24="",0,IF('Product Selections'!P29="",0,IF('Product Selections'!$P29="Yes",HLOOKUP($AC$10&amp;'Exhibit A'!$F24,'--'!$F$3:$AZ$200,$E24+6,FALSE)*$F24)))))</f>
        <v/>
      </c>
      <c r="AD24" s="310">
        <f>IF('Product Selections'!$L$11="CBA Lightning Wholesale",0,IF('Product Selections'!$L$11="CBA Lightning",0,IF('Product Selections'!Q29="",0,IF($C24="",0,IF('Product Selections'!$Q29&gt;=0,HLOOKUP($AD$10,'--'!$F$3:$AZ$200,3,FALSE)*12*'Product Selections'!Q29)))))</f>
        <v/>
      </c>
      <c r="AE24" s="316">
        <f>IFERROR(IF(C24="","",IF(AND(C24=$D$2,H24=0),0,IF(I24=0,H24-P24-L24-M24,IF(I24="Included",H24-P24-M24-L24,IF(I24&gt;0,H24-M24-L24))))),"")</f>
        <v/>
      </c>
      <c r="AF24" s="585" t="n"/>
      <c r="AG24" s="247">
        <f>AG23+0.01</f>
        <v/>
      </c>
      <c r="AH24" s="604">
        <f>"Estimated Payout at 100% conversion ["&amp;AG24&amp;"0 multiple * Annual Payroll Processing Revenue with Revenue Reduction]"</f>
        <v/>
      </c>
      <c r="AJ24" s="585" t="n"/>
      <c r="AK24" s="585" t="n"/>
    </row>
    <row r="25" ht="14.45" customHeight="1">
      <c r="A25" s="34" t="n"/>
      <c r="B25" s="70">
        <f>IFERROR(IF('Product Selections'!B30="","",'Product Selections'!B30),"")</f>
        <v/>
      </c>
      <c r="C25" s="71">
        <f>IF('Product Selections'!C30="","",'Product Selections'!C30)</f>
        <v/>
      </c>
      <c r="D25" s="48">
        <f>IF('Product Selections'!D30="","",'Product Selections'!D30)</f>
        <v/>
      </c>
      <c r="E25" s="51">
        <f>IF('Product Selections'!E30="","",'Product Selections'!E30)</f>
        <v/>
      </c>
      <c r="F25" s="51">
        <f>IF('Product Selections'!F30="","",'Product Selections'!F30)</f>
        <v/>
      </c>
      <c r="G25" s="34">
        <f>IF('Product Selections'!U29="","",'Product Selections'!U29)</f>
        <v/>
      </c>
      <c r="H25" s="69">
        <f>IFERROR(IF('Product Selections'!H30="","",'Product Selections'!H30),"")</f>
        <v/>
      </c>
      <c r="I25" s="592">
        <f>IFERROR(IF(TRIM('Product Selections'!I30)="","",TRIM('Product Selections'!I30)),"")</f>
        <v/>
      </c>
      <c r="J25" s="46" t="n"/>
      <c r="K25" s="69">
        <f>IF(C25="","",IF(O25="",AE25+L25+M25,AE25+L25+M25+O25))</f>
        <v/>
      </c>
      <c r="L25" s="360">
        <f>IF(C25="","",SUM(AC25,AD25)*(1-Y25))</f>
        <v/>
      </c>
      <c r="M25" s="358">
        <f>IF(C25="","",AB25)</f>
        <v/>
      </c>
      <c r="O25" s="593">
        <f>IF(C25="","",IF(Y25&lt;0,Z25-AE25,""))</f>
        <v/>
      </c>
      <c r="P25" s="594">
        <f>IFERROR(IF(C25="","",IF(AND(C25=$D$2,H25=0),0,IF($V$8="50% ADP Discount",AA25*0.5,IF($V$8="ADP Book Price",AA25)))),"")</f>
        <v/>
      </c>
      <c r="R25" s="595">
        <f>IF(C25="","",IF(Y25&lt;0,(Z25/F25)*(1),(Z25/F25)*(1-Y25)))</f>
        <v/>
      </c>
      <c r="S25" s="595">
        <f>IFERROR(IF(Y25&lt;0,SUM(AC25:AD25)/F25,L25/F25),"")</f>
        <v/>
      </c>
      <c r="T25" s="340">
        <f>IF(M25="","",IF(M25=0,"",SUM(M25)/F25))</f>
        <v/>
      </c>
      <c r="U25" s="585" t="n"/>
      <c r="V25" s="596">
        <f>IF(C25="","",IF(AND(C25=$D$2,H25=0),"Firm Payroll",IF(AND(F25=1,Y25&gt;0.2),"Annual 20% Max Discount",IF(AND(F25=4,Y25&gt;0.2),"Quarterly 20% Max Discount",IF(Y25&gt;=0.6,"Discount &gt;60%",IF(Y25&lt;0,"Revenue Reduction Required",""))))))</f>
        <v/>
      </c>
      <c r="W25" s="597" t="n"/>
      <c r="X25" s="56">
        <f>IF(F25=1,"Annual Payrolls on ADP Essential Payroll",IF(F25=4,"Quarterly Payrolls on ADP Essential Payroll",""))</f>
        <v/>
      </c>
      <c r="Y25" s="50">
        <f>IFERROR(1-((H25-M25)/SUM(Z25,AC25,AD25)),"")</f>
        <v/>
      </c>
      <c r="Z25" s="69">
        <f>IF(C25="","",HLOOKUP($G25&amp;'Product Selections'!$K$4&amp;'Exhibit A'!$F25,'--'!$F$3:$AT$200,$E25+6,FALSE)*F25)</f>
        <v/>
      </c>
      <c r="AA25" s="237">
        <f>IF($C25="","",7.95*$E25+54.95)</f>
        <v/>
      </c>
      <c r="AB25" s="69">
        <f>IF('Product Selections'!O30="Yes",16*'Exhibit A'!F25,0)</f>
        <v/>
      </c>
      <c r="AC25" s="236">
        <f>IF('Product Selections'!$L$11="CBA Lightning Wholesale",0,IF('Product Selections'!$L$11="CBA Lightning",0,IF($C25="",0,IF('Product Selections'!P30="",0,IF('Product Selections'!$P30="Yes",HLOOKUP($AC$10&amp;'Exhibit A'!$F25,'--'!$F$3:$AZ$200,$E25+6,FALSE)*$F25)))))</f>
        <v/>
      </c>
      <c r="AD25" s="54">
        <f>IF('Product Selections'!$L$11="CBA Lightning Wholesale",0,IF('Product Selections'!$L$11="CBA Lightning",0,IF('Product Selections'!Q30="",0,IF($C25="",0,IF('Product Selections'!$Q30&gt;=0,HLOOKUP($AD$10,'--'!$F$3:$AZ$200,3,FALSE)*12*'Product Selections'!Q30)))))</f>
        <v/>
      </c>
      <c r="AE25" s="69">
        <f>IFERROR(IF(C25="","",IF(AND(C25=$D$2,H25=0),0,IF(I25=0,H25-P25-L25-M25,IF(I25="Included",H25-P25-M25-L25,IF(I25&gt;0,H25-M25-L25))))),"")</f>
        <v/>
      </c>
      <c r="AF25" s="598" t="n"/>
      <c r="AG25" s="247">
        <f>AG24+0.01</f>
        <v/>
      </c>
      <c r="AH25" s="604">
        <f>"Estimated Payout at 100% conversion ["&amp;AG25&amp;"0 multiple * Annual Payroll Processing Revenue with Revenue Reduction]"</f>
        <v/>
      </c>
      <c r="AJ25" s="585" t="n"/>
      <c r="AK25" s="585" t="n"/>
    </row>
    <row r="26" ht="14.45" customHeight="1">
      <c r="A26" s="34" t="n"/>
      <c r="B26" s="303">
        <f>IFERROR(IF('Product Selections'!B31="","",'Product Selections'!B31),"")</f>
        <v/>
      </c>
      <c r="C26" s="304">
        <f>IF('Product Selections'!C31="","",'Product Selections'!C31)</f>
        <v/>
      </c>
      <c r="D26" s="305">
        <f>IF('Product Selections'!D31="","",'Product Selections'!D31)</f>
        <v/>
      </c>
      <c r="E26" s="306">
        <f>IF('Product Selections'!E31="","",'Product Selections'!E31)</f>
        <v/>
      </c>
      <c r="F26" s="306">
        <f>IF('Product Selections'!F31="","",'Product Selections'!F31)</f>
        <v/>
      </c>
      <c r="G26" s="307">
        <f>IF('Product Selections'!U30="","",'Product Selections'!U30)</f>
        <v/>
      </c>
      <c r="H26" s="316">
        <f>IFERROR(IF('Product Selections'!H31="","",'Product Selections'!H31),"")</f>
        <v/>
      </c>
      <c r="I26" s="309">
        <f>IFERROR(IF(TRIM('Product Selections'!I31)="","",TRIM('Product Selections'!I31)),"")</f>
        <v/>
      </c>
      <c r="J26" s="46" t="n"/>
      <c r="K26" s="316">
        <f>IF(C26="","",IF(O26="",AE26+L26+M26,AE26+L26+M26+O26))</f>
        <v/>
      </c>
      <c r="L26" s="361">
        <f>IF(C26="","",SUM(AC26,AD26)*(1-Y26))</f>
        <v/>
      </c>
      <c r="M26" s="357">
        <f>IF(C26="","",AB26)</f>
        <v/>
      </c>
      <c r="O26" s="600">
        <f>IF(C26="","",IF(Y26&lt;0,Z26-AE26,""))</f>
        <v/>
      </c>
      <c r="P26" s="601">
        <f>IFERROR(IF(C26="","",IF(AND(C26=$D$2,H26=0),0,IF($V$8="50% ADP Discount",AA26*0.5,IF($V$8="ADP Book Price",AA26)))),"")</f>
        <v/>
      </c>
      <c r="R26" s="602">
        <f>IF(C26="","",IF(Y26&lt;0,(Z26/F26)*(1),(Z26/F26)*(1-Y26)))</f>
        <v/>
      </c>
      <c r="S26" s="602">
        <f>IFERROR(IF(Y26&lt;0,SUM(AC26:AD26)/F26,L26/F26),"")</f>
        <v/>
      </c>
      <c r="T26" s="339">
        <f>IF(M26="","",IF(M26=0,"",SUM(M26)/F26))</f>
        <v/>
      </c>
      <c r="U26" s="585" t="n"/>
      <c r="V26" s="603">
        <f>IF(C26="","",IF(AND(C26=$D$2,H26=0),"Firm Payroll",IF(AND(F26=1,Y26&gt;0.2),"Annual 20% Max Discount",IF(AND(F26=4,Y26&gt;0.2),"Quarterly 20% Max Discount",IF(Y26&gt;=0.6,"Discount &gt;60%",IF(Y26&lt;0,"Revenue Reduction Required",""))))))</f>
        <v/>
      </c>
      <c r="W26" s="597" t="n"/>
      <c r="X26" s="314">
        <f>IF(F26=1,"Annual Payrolls on ADP Essential Payroll",IF(F26=4,"Quarterly Payrolls on ADP Essential Payroll",""))</f>
        <v/>
      </c>
      <c r="Y26" s="315">
        <f>IFERROR(1-((H26-M26)/SUM(Z26,AC26,AD26)),"")</f>
        <v/>
      </c>
      <c r="Z26" s="316">
        <f>IF(C26="","",HLOOKUP($G26&amp;'Product Selections'!$K$4&amp;'Exhibit A'!$F26,'--'!$F$3:$AT$200,$E26+6,FALSE)*F26)</f>
        <v/>
      </c>
      <c r="AA26" s="317">
        <f>IF($C26="","",7.95*$E26+54.95)</f>
        <v/>
      </c>
      <c r="AB26" s="316">
        <f>IF('Product Selections'!O31="Yes",16*'Exhibit A'!F26,0)</f>
        <v/>
      </c>
      <c r="AC26" s="318">
        <f>IF('Product Selections'!$L$11="CBA Lightning Wholesale",0,IF('Product Selections'!$L$11="CBA Lightning",0,IF($C26="",0,IF('Product Selections'!P31="",0,IF('Product Selections'!$P31="Yes",HLOOKUP($AC$10&amp;'Exhibit A'!$F26,'--'!$F$3:$AZ$200,$E26+6,FALSE)*$F26)))))</f>
        <v/>
      </c>
      <c r="AD26" s="310">
        <f>IF('Product Selections'!$L$11="CBA Lightning Wholesale",0,IF('Product Selections'!$L$11="CBA Lightning",0,IF('Product Selections'!Q31="",0,IF($C26="",0,IF('Product Selections'!$Q31&gt;=0,HLOOKUP($AD$10,'--'!$F$3:$AZ$200,3,FALSE)*12*'Product Selections'!Q31)))))</f>
        <v/>
      </c>
      <c r="AE26" s="316">
        <f>IFERROR(IF(C26="","",IF(AND(C26=$D$2,H26=0),0,IF(I26=0,H26-P26-L26-M26,IF(I26="Included",H26-P26-M26-L26,IF(I26&gt;0,H26-M26-L26))))),"")</f>
        <v/>
      </c>
      <c r="AF26" s="585" t="n"/>
      <c r="AG26" s="247">
        <f>AG25+0.01</f>
        <v/>
      </c>
      <c r="AH26" s="604">
        <f>"Estimated Payout at 100% conversion ["&amp;AG26&amp;"0 multiple * Annual Payroll Processing Revenue with Revenue Reduction]"</f>
        <v/>
      </c>
      <c r="AJ26" s="585" t="n"/>
      <c r="AK26" s="585" t="n"/>
    </row>
    <row r="27" ht="14.45" customHeight="1">
      <c r="A27" s="34" t="n"/>
      <c r="B27" s="70">
        <f>IFERROR(IF('Product Selections'!B32="","",'Product Selections'!B32),"")</f>
        <v/>
      </c>
      <c r="C27" s="71">
        <f>IF('Product Selections'!C32="","",'Product Selections'!C32)</f>
        <v/>
      </c>
      <c r="D27" s="48">
        <f>IF('Product Selections'!D32="","",'Product Selections'!D32)</f>
        <v/>
      </c>
      <c r="E27" s="51">
        <f>IF('Product Selections'!E32="","",'Product Selections'!E32)</f>
        <v/>
      </c>
      <c r="F27" s="51">
        <f>IF('Product Selections'!F32="","",'Product Selections'!F32)</f>
        <v/>
      </c>
      <c r="G27" s="34">
        <f>IF('Product Selections'!U31="","",'Product Selections'!U31)</f>
        <v/>
      </c>
      <c r="H27" s="69">
        <f>IFERROR(IF('Product Selections'!H32="","",'Product Selections'!H32),"")</f>
        <v/>
      </c>
      <c r="I27" s="592">
        <f>IFERROR(IF(TRIM('Product Selections'!I32)="","",TRIM('Product Selections'!I32)),"")</f>
        <v/>
      </c>
      <c r="J27" s="46" t="n"/>
      <c r="K27" s="69">
        <f>IF(C27="","",IF(O27="",AE27+L27+M27,AE27+L27+M27+O27))</f>
        <v/>
      </c>
      <c r="L27" s="360">
        <f>IF(C27="","",SUM(AC27,AD27)*(1-Y27))</f>
        <v/>
      </c>
      <c r="M27" s="358">
        <f>IF(C27="","",AB27)</f>
        <v/>
      </c>
      <c r="O27" s="593">
        <f>IF(C27="","",IF(Y27&lt;0,Z27-AE27,""))</f>
        <v/>
      </c>
      <c r="P27" s="594">
        <f>IFERROR(IF(C27="","",IF(AND(C27=$D$2,H27=0),0,IF($V$8="50% ADP Discount",AA27*0.5,IF($V$8="ADP Book Price",AA27)))),"")</f>
        <v/>
      </c>
      <c r="R27" s="595">
        <f>IF(C27="","",IF(Y27&lt;0,(Z27/F27)*(1),(Z27/F27)*(1-Y27)))</f>
        <v/>
      </c>
      <c r="S27" s="595">
        <f>IFERROR(IF(Y27&lt;0,SUM(AC27:AD27)/F27,L27/F27),"")</f>
        <v/>
      </c>
      <c r="T27" s="340">
        <f>IF(M27="","",IF(M27=0,"",SUM(M27)/F27))</f>
        <v/>
      </c>
      <c r="U27" s="585" t="n"/>
      <c r="V27" s="596">
        <f>IF(C27="","",IF(AND(C27=$D$2,H27=0),"Firm Payroll",IF(AND(F27=1,Y27&gt;0.2),"Annual 20% Max Discount",IF(AND(F27=4,Y27&gt;0.2),"Quarterly 20% Max Discount",IF(Y27&gt;=0.6,"Discount &gt;60%",IF(Y27&lt;0,"Revenue Reduction Required",""))))))</f>
        <v/>
      </c>
      <c r="W27" s="597" t="n"/>
      <c r="X27" s="56">
        <f>IF(F27=1,"Annual Payrolls on ADP Essential Payroll",IF(F27=4,"Quarterly Payrolls on ADP Essential Payroll",""))</f>
        <v/>
      </c>
      <c r="Y27" s="50">
        <f>IFERROR(1-((H27-M27)/SUM(Z27,AC27,AD27)),"")</f>
        <v/>
      </c>
      <c r="Z27" s="69">
        <f>IF(C27="","",HLOOKUP($G27&amp;'Product Selections'!$K$4&amp;'Exhibit A'!$F27,'--'!$F$3:$AT$200,$E27+6,FALSE)*F27)</f>
        <v/>
      </c>
      <c r="AA27" s="237">
        <f>IF($C27="","",7.95*$E27+54.95)</f>
        <v/>
      </c>
      <c r="AB27" s="69">
        <f>IF('Product Selections'!O32="Yes",16*'Exhibit A'!F27,0)</f>
        <v/>
      </c>
      <c r="AC27" s="236">
        <f>IF('Product Selections'!$L$11="CBA Lightning Wholesale",0,IF('Product Selections'!$L$11="CBA Lightning",0,IF($C27="",0,IF('Product Selections'!P32="",0,IF('Product Selections'!$P32="Yes",HLOOKUP($AC$10&amp;'Exhibit A'!$F27,'--'!$F$3:$AZ$200,$E27+6,FALSE)*$F27)))))</f>
        <v/>
      </c>
      <c r="AD27" s="54">
        <f>IF('Product Selections'!$L$11="CBA Lightning Wholesale",0,IF('Product Selections'!$L$11="CBA Lightning",0,IF('Product Selections'!Q32="",0,IF($C27="",0,IF('Product Selections'!$Q32&gt;=0,HLOOKUP($AD$10,'--'!$F$3:$AZ$200,3,FALSE)*12*'Product Selections'!Q32)))))</f>
        <v/>
      </c>
      <c r="AE27" s="69">
        <f>IFERROR(IF(C27="","",IF(AND(C27=$D$2,H27=0),0,IF(I27=0,H27-P27-L27-M27,IF(I27="Included",H27-P27-M27-L27,IF(I27&gt;0,H27-M27-L27))))),"")</f>
        <v/>
      </c>
      <c r="AF27" s="598" t="n"/>
      <c r="AG27" s="247">
        <f>AG26+0.01</f>
        <v/>
      </c>
      <c r="AH27" s="604">
        <f>"Estimated Payout at 100% conversion ["&amp;AG27&amp;"0 multiple * Annual Payroll Processing Revenue with Revenue Reduction]"</f>
        <v/>
      </c>
      <c r="AJ27" s="585" t="n"/>
      <c r="AK27" s="585" t="n"/>
    </row>
    <row r="28" ht="14.45" customHeight="1">
      <c r="A28" s="34" t="n"/>
      <c r="B28" s="303">
        <f>IFERROR(IF('Product Selections'!B33="","",'Product Selections'!B33),"")</f>
        <v/>
      </c>
      <c r="C28" s="304">
        <f>IF('Product Selections'!C33="","",'Product Selections'!C33)</f>
        <v/>
      </c>
      <c r="D28" s="305">
        <f>IF('Product Selections'!D33="","",'Product Selections'!D33)</f>
        <v/>
      </c>
      <c r="E28" s="306">
        <f>IF('Product Selections'!E33="","",'Product Selections'!E33)</f>
        <v/>
      </c>
      <c r="F28" s="306">
        <f>IF('Product Selections'!F33="","",'Product Selections'!F33)</f>
        <v/>
      </c>
      <c r="G28" s="307">
        <f>IF('Product Selections'!U32="","",'Product Selections'!U32)</f>
        <v/>
      </c>
      <c r="H28" s="316">
        <f>IFERROR(IF('Product Selections'!H33="","",'Product Selections'!H33),"")</f>
        <v/>
      </c>
      <c r="I28" s="309">
        <f>IFERROR(IF(TRIM('Product Selections'!I33)="","",TRIM('Product Selections'!I33)),"")</f>
        <v/>
      </c>
      <c r="J28" s="46" t="n"/>
      <c r="K28" s="316">
        <f>IF(C28="","",IF(O28="",AE28+L28+M28,AE28+L28+M28+O28))</f>
        <v/>
      </c>
      <c r="L28" s="361">
        <f>IF(C28="","",SUM(AC28,AD28)*(1-Y28))</f>
        <v/>
      </c>
      <c r="M28" s="357">
        <f>IF(C28="","",AB28)</f>
        <v/>
      </c>
      <c r="O28" s="600">
        <f>IF(C28="","",IF(Y28&lt;0,Z28-AE28,""))</f>
        <v/>
      </c>
      <c r="P28" s="601">
        <f>IFERROR(IF(C28="","",IF(AND(C28=$D$2,H28=0),0,IF($V$8="50% ADP Discount",AA28*0.5,IF($V$8="ADP Book Price",AA28)))),"")</f>
        <v/>
      </c>
      <c r="R28" s="602">
        <f>IF(C28="","",IF(Y28&lt;0,(Z28/F28)*(1),(Z28/F28)*(1-Y28)))</f>
        <v/>
      </c>
      <c r="S28" s="602">
        <f>IFERROR(IF(Y28&lt;0,SUM(AC28:AD28)/F28,L28/F28),"")</f>
        <v/>
      </c>
      <c r="T28" s="339">
        <f>IF(M28="","",IF(M28=0,"",SUM(M28)/F28))</f>
        <v/>
      </c>
      <c r="U28" s="585" t="n"/>
      <c r="V28" s="603">
        <f>IF(C28="","",IF(AND(C28=$D$2,H28=0),"Firm Payroll",IF(AND(F28=1,Y28&gt;0.2),"Annual 20% Max Discount",IF(AND(F28=4,Y28&gt;0.2),"Quarterly 20% Max Discount",IF(Y28&gt;=0.6,"Discount &gt;60%",IF(Y28&lt;0,"Revenue Reduction Required",""))))))</f>
        <v/>
      </c>
      <c r="W28" s="597" t="n"/>
      <c r="X28" s="314">
        <f>IF(F28=1,"Annual Payrolls on ADP Essential Payroll",IF(F28=4,"Quarterly Payrolls on ADP Essential Payroll",""))</f>
        <v/>
      </c>
      <c r="Y28" s="315">
        <f>IFERROR(1-((H28-M28)/SUM(Z28,AC28,AD28)),"")</f>
        <v/>
      </c>
      <c r="Z28" s="316">
        <f>IF(C28="","",HLOOKUP($G28&amp;'Product Selections'!$K$4&amp;'Exhibit A'!$F28,'--'!$F$3:$AT$200,$E28+6,FALSE)*F28)</f>
        <v/>
      </c>
      <c r="AA28" s="317">
        <f>IF($C28="","",7.95*$E28+54.95)</f>
        <v/>
      </c>
      <c r="AB28" s="316">
        <f>IF('Product Selections'!O33="Yes",16*'Exhibit A'!F28,0)</f>
        <v/>
      </c>
      <c r="AC28" s="318">
        <f>IF('Product Selections'!$L$11="CBA Lightning Wholesale",0,IF('Product Selections'!$L$11="CBA Lightning",0,IF($C28="",0,IF('Product Selections'!P33="",0,IF('Product Selections'!$P33="Yes",HLOOKUP($AC$10&amp;'Exhibit A'!$F28,'--'!$F$3:$AZ$200,$E28+6,FALSE)*$F28)))))</f>
        <v/>
      </c>
      <c r="AD28" s="310">
        <f>IF('Product Selections'!$L$11="CBA Lightning Wholesale",0,IF('Product Selections'!$L$11="CBA Lightning",0,IF('Product Selections'!Q33="",0,IF($C28="",0,IF('Product Selections'!$Q33&gt;=0,HLOOKUP($AD$10,'--'!$F$3:$AZ$200,3,FALSE)*12*'Product Selections'!Q33)))))</f>
        <v/>
      </c>
      <c r="AE28" s="316">
        <f>IFERROR(IF(C28="","",IF(AND(C28=$D$2,H28=0),0,IF(I28=0,H28-P28-L28-M28,IF(I28="Included",H28-P28-M28-L28,IF(I28&gt;0,H28-M28-L28))))),"")</f>
        <v/>
      </c>
      <c r="AF28" s="585" t="n"/>
      <c r="AG28" s="247">
        <f>AG27+0.01</f>
        <v/>
      </c>
      <c r="AH28" s="604">
        <f>"Estimated Payout at 100% conversion ["&amp;AG28&amp;"0 multiple * Annual Payroll Processing Revenue with Revenue Reduction]"</f>
        <v/>
      </c>
      <c r="AJ28" s="585" t="n"/>
      <c r="AK28" s="585" t="n"/>
    </row>
    <row r="29" ht="14.45" customHeight="1">
      <c r="A29" s="34" t="n"/>
      <c r="B29" s="70">
        <f>IFERROR(IF('Product Selections'!B34="","",'Product Selections'!B34),"")</f>
        <v/>
      </c>
      <c r="C29" s="71">
        <f>IF('Product Selections'!C34="","",'Product Selections'!C34)</f>
        <v/>
      </c>
      <c r="D29" s="48">
        <f>IF('Product Selections'!D34="","",'Product Selections'!D34)</f>
        <v/>
      </c>
      <c r="E29" s="51">
        <f>IF('Product Selections'!E34="","",'Product Selections'!E34)</f>
        <v/>
      </c>
      <c r="F29" s="51">
        <f>IF('Product Selections'!F34="","",'Product Selections'!F34)</f>
        <v/>
      </c>
      <c r="G29" s="34">
        <f>IF('Product Selections'!U33="","",'Product Selections'!U33)</f>
        <v/>
      </c>
      <c r="H29" s="69">
        <f>IFERROR(IF('Product Selections'!H34="","",'Product Selections'!H34),"")</f>
        <v/>
      </c>
      <c r="I29" s="592">
        <f>IFERROR(IF(TRIM('Product Selections'!I34)="","",TRIM('Product Selections'!I34)),"")</f>
        <v/>
      </c>
      <c r="J29" s="46" t="n"/>
      <c r="K29" s="69">
        <f>IF(C29="","",IF(O29="",AE29+L29+M29,AE29+L29+M29+O29))</f>
        <v/>
      </c>
      <c r="L29" s="360">
        <f>IF(C29="","",SUM(AC29,AD29)*(1-Y29))</f>
        <v/>
      </c>
      <c r="M29" s="358">
        <f>IF(C29="","",AB29)</f>
        <v/>
      </c>
      <c r="O29" s="593">
        <f>IF(C29="","",IF(Y29&lt;0,Z29-AE29,""))</f>
        <v/>
      </c>
      <c r="P29" s="594">
        <f>IFERROR(IF(C29="","",IF(AND(C29=$D$2,H29=0),0,IF($V$8="50% ADP Discount",AA29*0.5,IF($V$8="ADP Book Price",AA29)))),"")</f>
        <v/>
      </c>
      <c r="R29" s="595">
        <f>IF(C29="","",IF(Y29&lt;0,(Z29/F29)*(1),(Z29/F29)*(1-Y29)))</f>
        <v/>
      </c>
      <c r="S29" s="595">
        <f>IFERROR(IF(Y29&lt;0,SUM(AC29:AD29)/F29,L29/F29),"")</f>
        <v/>
      </c>
      <c r="T29" s="340">
        <f>IF(M29="","",IF(M29=0,"",SUM(M29)/F29))</f>
        <v/>
      </c>
      <c r="U29" s="585" t="n"/>
      <c r="V29" s="596">
        <f>IF(C29="","",IF(AND(C29=$D$2,H29=0),"Firm Payroll",IF(AND(F29=1,Y29&gt;0.2),"Annual 20% Max Discount",IF(AND(F29=4,Y29&gt;0.2),"Quarterly 20% Max Discount",IF(Y29&gt;=0.6,"Discount &gt;60%",IF(Y29&lt;0,"Revenue Reduction Required",""))))))</f>
        <v/>
      </c>
      <c r="W29" s="597" t="n"/>
      <c r="X29" s="56">
        <f>IF(F29=1,"Annual Payrolls on ADP Essential Payroll",IF(F29=4,"Quarterly Payrolls on ADP Essential Payroll",""))</f>
        <v/>
      </c>
      <c r="Y29" s="50">
        <f>IFERROR(1-((H29-M29)/SUM(Z29,AC29,AD29)),"")</f>
        <v/>
      </c>
      <c r="Z29" s="69">
        <f>IF(C29="","",HLOOKUP($G29&amp;'Product Selections'!$K$4&amp;'Exhibit A'!$F29,'--'!$F$3:$AT$200,$E29+6,FALSE)*F29)</f>
        <v/>
      </c>
      <c r="AA29" s="237">
        <f>IF($C29="","",7.95*$E29+54.95)</f>
        <v/>
      </c>
      <c r="AB29" s="69">
        <f>IF('Product Selections'!O34="Yes",16*'Exhibit A'!F29,0)</f>
        <v/>
      </c>
      <c r="AC29" s="236">
        <f>IF('Product Selections'!$L$11="CBA Lightning Wholesale",0,IF('Product Selections'!$L$11="CBA Lightning",0,IF($C29="",0,IF('Product Selections'!P34="",0,IF('Product Selections'!$P34="Yes",HLOOKUP($AC$10&amp;'Exhibit A'!$F29,'--'!$F$3:$AZ$200,$E29+6,FALSE)*$F29)))))</f>
        <v/>
      </c>
      <c r="AD29" s="54">
        <f>IF('Product Selections'!$L$11="CBA Lightning Wholesale",0,IF('Product Selections'!$L$11="CBA Lightning",0,IF('Product Selections'!Q34="",0,IF($C29="",0,IF('Product Selections'!$Q34&gt;=0,HLOOKUP($AD$10,'--'!$F$3:$AZ$200,3,FALSE)*12*'Product Selections'!Q34)))))</f>
        <v/>
      </c>
      <c r="AE29" s="69">
        <f>IFERROR(IF(C29="","",IF(AND(C29=$D$2,H29=0),0,IF(I29=0,H29-P29-L29-M29,IF(I29="Included",H29-P29-M29-L29,IF(I29&gt;0,H29-M29-L29))))),"")</f>
        <v/>
      </c>
      <c r="AF29" s="598" t="n"/>
      <c r="AG29" s="247">
        <f>AG28+0.01</f>
        <v/>
      </c>
      <c r="AH29" s="604">
        <f>"Estimated Payout at 100% conversion ["&amp;AG29&amp;"0 multiple * Annual Payroll Processing Revenue with Revenue Reduction]"</f>
        <v/>
      </c>
      <c r="AJ29" s="585" t="n"/>
      <c r="AK29" s="585" t="n"/>
    </row>
    <row r="30" ht="14.45" customHeight="1">
      <c r="A30" s="34" t="n"/>
      <c r="B30" s="303">
        <f>IFERROR(IF('Product Selections'!B35="","",'Product Selections'!B35),"")</f>
        <v/>
      </c>
      <c r="C30" s="304">
        <f>IF('Product Selections'!C35="","",'Product Selections'!C35)</f>
        <v/>
      </c>
      <c r="D30" s="305">
        <f>IF('Product Selections'!D35="","",'Product Selections'!D35)</f>
        <v/>
      </c>
      <c r="E30" s="306">
        <f>IF('Product Selections'!E35="","",'Product Selections'!E35)</f>
        <v/>
      </c>
      <c r="F30" s="306">
        <f>IF('Product Selections'!F35="","",'Product Selections'!F35)</f>
        <v/>
      </c>
      <c r="G30" s="307">
        <f>IF('Product Selections'!U34="","",'Product Selections'!U34)</f>
        <v/>
      </c>
      <c r="H30" s="316">
        <f>IFERROR(IF('Product Selections'!H35="","",'Product Selections'!H35),"")</f>
        <v/>
      </c>
      <c r="I30" s="309">
        <f>IFERROR(IF(TRIM('Product Selections'!I35)="","",TRIM('Product Selections'!I35)),"")</f>
        <v/>
      </c>
      <c r="J30" s="46" t="n"/>
      <c r="K30" s="316">
        <f>IF(C30="","",IF(O30="",AE30+L30+M30,AE30+L30+M30+O30))</f>
        <v/>
      </c>
      <c r="L30" s="361">
        <f>IF(C30="","",SUM(AC30,AD30)*(1-Y30))</f>
        <v/>
      </c>
      <c r="M30" s="357">
        <f>IF(C30="","",AB30)</f>
        <v/>
      </c>
      <c r="O30" s="600">
        <f>IF(C30="","",IF(Y30&lt;0,Z30-AE30,""))</f>
        <v/>
      </c>
      <c r="P30" s="601">
        <f>IFERROR(IF(C30="","",IF(AND(C30=$D$2,H30=0),0,IF($V$8="50% ADP Discount",AA30*0.5,IF($V$8="ADP Book Price",AA30)))),"")</f>
        <v/>
      </c>
      <c r="R30" s="602">
        <f>IF(C30="","",IF(Y30&lt;0,(Z30/F30)*(1),(Z30/F30)*(1-Y30)))</f>
        <v/>
      </c>
      <c r="S30" s="602">
        <f>IFERROR(IF(Y30&lt;0,SUM(AC30:AD30)/F30,L30/F30),"")</f>
        <v/>
      </c>
      <c r="T30" s="339">
        <f>IF(M30="","",IF(M30=0,"",SUM(M30)/F30))</f>
        <v/>
      </c>
      <c r="U30" s="585" t="n"/>
      <c r="V30" s="603">
        <f>IF(C30="","",IF(AND(C30=$D$2,H30=0),"Firm Payroll",IF(AND(F30=1,Y30&gt;0.2),"Annual 20% Max Discount",IF(AND(F30=4,Y30&gt;0.2),"Quarterly 20% Max Discount",IF(Y30&gt;=0.6,"Discount &gt;60%",IF(Y30&lt;0,"Revenue Reduction Required",""))))))</f>
        <v/>
      </c>
      <c r="W30" s="597" t="n"/>
      <c r="X30" s="314">
        <f>IF(F30=1,"Annual Payrolls on ADP Essential Payroll",IF(F30=4,"Quarterly Payrolls on ADP Essential Payroll",""))</f>
        <v/>
      </c>
      <c r="Y30" s="315">
        <f>IFERROR(1-((H30-M30)/SUM(Z30,AC30,AD30)),"")</f>
        <v/>
      </c>
      <c r="Z30" s="316">
        <f>IF(C30="","",HLOOKUP($G30&amp;'Product Selections'!$K$4&amp;'Exhibit A'!$F30,'--'!$F$3:$AT$200,$E30+6,FALSE)*F30)</f>
        <v/>
      </c>
      <c r="AA30" s="317">
        <f>IF($C30="","",7.95*$E30+54.95)</f>
        <v/>
      </c>
      <c r="AB30" s="316">
        <f>IF('Product Selections'!O35="Yes",16*'Exhibit A'!F30,0)</f>
        <v/>
      </c>
      <c r="AC30" s="318">
        <f>IF('Product Selections'!$L$11="CBA Lightning Wholesale",0,IF('Product Selections'!$L$11="CBA Lightning",0,IF($C30="",0,IF('Product Selections'!P35="",0,IF('Product Selections'!$P35="Yes",HLOOKUP($AC$10&amp;'Exhibit A'!$F30,'--'!$F$3:$AZ$200,$E30+6,FALSE)*$F30)))))</f>
        <v/>
      </c>
      <c r="AD30" s="310">
        <f>IF('Product Selections'!$L$11="CBA Lightning Wholesale",0,IF('Product Selections'!$L$11="CBA Lightning",0,IF('Product Selections'!Q35="",0,IF($C30="",0,IF('Product Selections'!$Q35&gt;=0,HLOOKUP($AD$10,'--'!$F$3:$AZ$200,3,FALSE)*12*'Product Selections'!Q35)))))</f>
        <v/>
      </c>
      <c r="AE30" s="316">
        <f>IFERROR(IF(C30="","",IF(AND(C30=$D$2,H30=0),0,IF(I30=0,H30-P30-L30-M30,IF(I30="Included",H30-P30-M30-L30,IF(I30&gt;0,H30-M30-L30))))),"")</f>
        <v/>
      </c>
      <c r="AF30" s="585" t="n"/>
      <c r="AG30" s="247">
        <f>AG29+0.01</f>
        <v/>
      </c>
      <c r="AH30" s="604">
        <f>"Estimated Payout at 100% conversion ["&amp;AG30&amp;"0 multiple * Annual Payroll Processing Revenue with Revenue Reduction]"</f>
        <v/>
      </c>
      <c r="AJ30" s="585" t="n"/>
      <c r="AK30" s="585" t="n"/>
    </row>
    <row r="31" ht="14.45" customHeight="1">
      <c r="A31" s="34" t="n"/>
      <c r="B31" s="70">
        <f>IFERROR(IF('Product Selections'!B36="","",'Product Selections'!B36),"")</f>
        <v/>
      </c>
      <c r="C31" s="71">
        <f>IF('Product Selections'!C36="","",'Product Selections'!C36)</f>
        <v/>
      </c>
      <c r="D31" s="48">
        <f>IF('Product Selections'!D36="","",'Product Selections'!D36)</f>
        <v/>
      </c>
      <c r="E31" s="51">
        <f>IF('Product Selections'!E36="","",'Product Selections'!E36)</f>
        <v/>
      </c>
      <c r="F31" s="51">
        <f>IF('Product Selections'!F36="","",'Product Selections'!F36)</f>
        <v/>
      </c>
      <c r="G31" s="34">
        <f>IF('Product Selections'!U35="","",'Product Selections'!U35)</f>
        <v/>
      </c>
      <c r="H31" s="69">
        <f>IFERROR(IF('Product Selections'!H36="","",'Product Selections'!H36),"")</f>
        <v/>
      </c>
      <c r="I31" s="592">
        <f>IFERROR(IF(TRIM('Product Selections'!I36)="","",TRIM('Product Selections'!I36)),"")</f>
        <v/>
      </c>
      <c r="J31" s="46" t="n"/>
      <c r="K31" s="69">
        <f>IF(C31="","",IF(O31="",AE31+L31+M31,AE31+L31+M31+O31))</f>
        <v/>
      </c>
      <c r="L31" s="360">
        <f>IF(C31="","",SUM(AC31,AD31)*(1-Y31))</f>
        <v/>
      </c>
      <c r="M31" s="358">
        <f>IF(C31="","",AB31)</f>
        <v/>
      </c>
      <c r="O31" s="593">
        <f>IF(C31="","",IF(Y31&lt;0,Z31-AE31,""))</f>
        <v/>
      </c>
      <c r="P31" s="594">
        <f>IFERROR(IF(C31="","",IF(AND(C31=$D$2,H31=0),0,IF($V$8="50% ADP Discount",AA31*0.5,IF($V$8="ADP Book Price",AA31)))),"")</f>
        <v/>
      </c>
      <c r="R31" s="595">
        <f>IF(C31="","",IF(Y31&lt;0,(Z31/F31)*(1),(Z31/F31)*(1-Y31)))</f>
        <v/>
      </c>
      <c r="S31" s="595">
        <f>IFERROR(IF(Y31&lt;0,SUM(AC31:AD31)/F31,L31/F31),"")</f>
        <v/>
      </c>
      <c r="T31" s="340">
        <f>IF(M31="","",IF(M31=0,"",SUM(M31)/F31))</f>
        <v/>
      </c>
      <c r="U31" s="585" t="n"/>
      <c r="V31" s="596">
        <f>IF(C31="","",IF(AND(C31=$D$2,H31=0),"Firm Payroll",IF(AND(F31=1,Y31&gt;0.2),"Annual 20% Max Discount",IF(AND(F31=4,Y31&gt;0.2),"Quarterly 20% Max Discount",IF(Y31&gt;=0.6,"Discount &gt;60%",IF(Y31&lt;0,"Revenue Reduction Required",""))))))</f>
        <v/>
      </c>
      <c r="W31" s="597" t="n"/>
      <c r="X31" s="56">
        <f>IF(F31=1,"Annual Payrolls on ADP Essential Payroll",IF(F31=4,"Quarterly Payrolls on ADP Essential Payroll",""))</f>
        <v/>
      </c>
      <c r="Y31" s="50">
        <f>IFERROR(1-((H31-M31)/SUM(Z31,AC31,AD31)),"")</f>
        <v/>
      </c>
      <c r="Z31" s="69">
        <f>IF(C31="","",HLOOKUP($G31&amp;'Product Selections'!$K$4&amp;'Exhibit A'!$F31,'--'!$F$3:$AT$200,$E31+6,FALSE)*F31)</f>
        <v/>
      </c>
      <c r="AA31" s="237">
        <f>IF($C31="","",7.95*$E31+54.95)</f>
        <v/>
      </c>
      <c r="AB31" s="69">
        <f>IF('Product Selections'!O36="Yes",16*'Exhibit A'!F31,0)</f>
        <v/>
      </c>
      <c r="AC31" s="236">
        <f>IF('Product Selections'!$L$11="CBA Lightning Wholesale",0,IF('Product Selections'!$L$11="CBA Lightning",0,IF($C31="",0,IF('Product Selections'!P36="",0,IF('Product Selections'!$P36="Yes",HLOOKUP($AC$10&amp;'Exhibit A'!$F31,'--'!$F$3:$AZ$200,$E31+6,FALSE)*$F31)))))</f>
        <v/>
      </c>
      <c r="AD31" s="54">
        <f>IF('Product Selections'!$L$11="CBA Lightning Wholesale",0,IF('Product Selections'!$L$11="CBA Lightning",0,IF('Product Selections'!Q36="",0,IF($C31="",0,IF('Product Selections'!$Q36&gt;=0,HLOOKUP($AD$10,'--'!$F$3:$AZ$200,3,FALSE)*12*'Product Selections'!Q36)))))</f>
        <v/>
      </c>
      <c r="AE31" s="69">
        <f>IFERROR(IF(C31="","",IF(AND(C31=$D$2,H31=0),0,IF(I31=0,H31-P31-L31-M31,IF(I31="Included",H31-P31-M31-L31,IF(I31&gt;0,H31-M31-L31))))),"")</f>
        <v/>
      </c>
      <c r="AF31" s="598" t="n"/>
      <c r="AG31" s="247">
        <f>AG30+0.01</f>
        <v/>
      </c>
      <c r="AH31" s="604">
        <f>"Estimated Payout at 100% conversion ["&amp;AG31&amp;"0 multiple * Annual Payroll Processing Revenue with Revenue Reduction]"</f>
        <v/>
      </c>
      <c r="AJ31" s="585" t="n"/>
      <c r="AK31" s="585" t="n"/>
    </row>
    <row r="32" ht="14.45" customHeight="1">
      <c r="A32" s="34" t="n"/>
      <c r="B32" s="303">
        <f>IFERROR(IF('Product Selections'!B37="","",'Product Selections'!B37),"")</f>
        <v/>
      </c>
      <c r="C32" s="304">
        <f>IF('Product Selections'!C37="","",'Product Selections'!C37)</f>
        <v/>
      </c>
      <c r="D32" s="305">
        <f>IF('Product Selections'!D37="","",'Product Selections'!D37)</f>
        <v/>
      </c>
      <c r="E32" s="306">
        <f>IF('Product Selections'!E37="","",'Product Selections'!E37)</f>
        <v/>
      </c>
      <c r="F32" s="306">
        <f>IF('Product Selections'!F37="","",'Product Selections'!F37)</f>
        <v/>
      </c>
      <c r="G32" s="307">
        <f>IF('Product Selections'!U36="","",'Product Selections'!U36)</f>
        <v/>
      </c>
      <c r="H32" s="316">
        <f>IFERROR(IF('Product Selections'!H37="","",'Product Selections'!H37),"")</f>
        <v/>
      </c>
      <c r="I32" s="309">
        <f>IFERROR(IF(TRIM('Product Selections'!I37)="","",TRIM('Product Selections'!I37)),"")</f>
        <v/>
      </c>
      <c r="J32" s="46" t="n"/>
      <c r="K32" s="316">
        <f>IF(C32="","",IF(O32="",AE32+L32+M32,AE32+L32+M32+O32))</f>
        <v/>
      </c>
      <c r="L32" s="361">
        <f>IF(C32="","",SUM(AC32,AD32)*(1-Y32))</f>
        <v/>
      </c>
      <c r="M32" s="357">
        <f>IF(C32="","",AB32)</f>
        <v/>
      </c>
      <c r="O32" s="600">
        <f>IF(C32="","",IF(Y32&lt;0,Z32-AE32,""))</f>
        <v/>
      </c>
      <c r="P32" s="601">
        <f>IFERROR(IF(C32="","",IF(AND(C32=$D$2,H32=0),0,IF($V$8="50% ADP Discount",AA32*0.5,IF($V$8="ADP Book Price",AA32)))),"")</f>
        <v/>
      </c>
      <c r="R32" s="602">
        <f>IF(C32="","",IF(Y32&lt;0,(Z32/F32)*(1),(Z32/F32)*(1-Y32)))</f>
        <v/>
      </c>
      <c r="S32" s="602">
        <f>IFERROR(IF(Y32&lt;0,SUM(AC32:AD32)/F32,L32/F32),"")</f>
        <v/>
      </c>
      <c r="T32" s="339">
        <f>IF(M32="","",IF(M32=0,"",SUM(M32)/F32))</f>
        <v/>
      </c>
      <c r="U32" s="585" t="n"/>
      <c r="V32" s="603">
        <f>IF(C32="","",IF(AND(C32=$D$2,H32=0),"Firm Payroll",IF(AND(F32=1,Y32&gt;0.2),"Annual 20% Max Discount",IF(AND(F32=4,Y32&gt;0.2),"Quarterly 20% Max Discount",IF(Y32&gt;=0.6,"Discount &gt;60%",IF(Y32&lt;0,"Revenue Reduction Required",""))))))</f>
        <v/>
      </c>
      <c r="W32" s="597" t="n"/>
      <c r="X32" s="314">
        <f>IF(F32=1,"Annual Payrolls on ADP Essential Payroll",IF(F32=4,"Quarterly Payrolls on ADP Essential Payroll",""))</f>
        <v/>
      </c>
      <c r="Y32" s="315">
        <f>IFERROR(1-((H32-M32)/SUM(Z32,AC32,AD32)),"")</f>
        <v/>
      </c>
      <c r="Z32" s="316">
        <f>IF(C32="","",HLOOKUP($G32&amp;'Product Selections'!$K$4&amp;'Exhibit A'!$F32,'--'!$F$3:$AT$200,$E32+6,FALSE)*F32)</f>
        <v/>
      </c>
      <c r="AA32" s="317">
        <f>IF($C32="","",7.95*$E32+54.95)</f>
        <v/>
      </c>
      <c r="AB32" s="316">
        <f>IF('Product Selections'!O37="Yes",16*'Exhibit A'!F32,0)</f>
        <v/>
      </c>
      <c r="AC32" s="318">
        <f>IF('Product Selections'!$L$11="CBA Lightning Wholesale",0,IF('Product Selections'!$L$11="CBA Lightning",0,IF($C32="",0,IF('Product Selections'!P37="",0,IF('Product Selections'!$P37="Yes",HLOOKUP($AC$10&amp;'Exhibit A'!$F32,'--'!$F$3:$AZ$200,$E32+6,FALSE)*$F32)))))</f>
        <v/>
      </c>
      <c r="AD32" s="310">
        <f>IF('Product Selections'!$L$11="CBA Lightning Wholesale",0,IF('Product Selections'!$L$11="CBA Lightning",0,IF('Product Selections'!Q37="",0,IF($C32="",0,IF('Product Selections'!$Q37&gt;=0,HLOOKUP($AD$10,'--'!$F$3:$AZ$200,3,FALSE)*12*'Product Selections'!Q37)))))</f>
        <v/>
      </c>
      <c r="AE32" s="316">
        <f>IFERROR(IF(C32="","",IF(AND(C32=$D$2,H32=0),0,IF(I32=0,H32-P32-L32-M32,IF(I32="Included",H32-P32-M32-L32,IF(I32&gt;0,H32-M32-L32))))),"")</f>
        <v/>
      </c>
      <c r="AF32" s="585" t="n"/>
      <c r="AG32" s="247">
        <f>AG31+0.01</f>
        <v/>
      </c>
      <c r="AH32" s="604">
        <f>"Estimated Payout at 100% conversion ["&amp;AG32&amp;"0 multiple * Annual Payroll Processing Revenue with Revenue Reduction]"</f>
        <v/>
      </c>
      <c r="AJ32" s="585" t="n"/>
      <c r="AK32" s="585" t="n"/>
    </row>
    <row r="33" ht="14.45" customHeight="1">
      <c r="A33" s="34" t="n"/>
      <c r="B33" s="70">
        <f>IFERROR(IF('Product Selections'!B38="","",'Product Selections'!B38),"")</f>
        <v/>
      </c>
      <c r="C33" s="71">
        <f>IF('Product Selections'!C38="","",'Product Selections'!C38)</f>
        <v/>
      </c>
      <c r="D33" s="48">
        <f>IF('Product Selections'!D38="","",'Product Selections'!D38)</f>
        <v/>
      </c>
      <c r="E33" s="51">
        <f>IF('Product Selections'!E38="","",'Product Selections'!E38)</f>
        <v/>
      </c>
      <c r="F33" s="51">
        <f>IF('Product Selections'!F38="","",'Product Selections'!F38)</f>
        <v/>
      </c>
      <c r="G33" s="34">
        <f>IF('Product Selections'!U37="","",'Product Selections'!U37)</f>
        <v/>
      </c>
      <c r="H33" s="69">
        <f>IFERROR(IF('Product Selections'!H38="","",'Product Selections'!H38),"")</f>
        <v/>
      </c>
      <c r="I33" s="592">
        <f>IFERROR(IF(TRIM('Product Selections'!I38)="","",TRIM('Product Selections'!I38)),"")</f>
        <v/>
      </c>
      <c r="J33" s="46" t="n"/>
      <c r="K33" s="69">
        <f>IF(C33="","",IF(O33="",AE33+L33+M33,AE33+L33+M33+O33))</f>
        <v/>
      </c>
      <c r="L33" s="360">
        <f>IF(C33="","",SUM(AC33,AD33)*(1-Y33))</f>
        <v/>
      </c>
      <c r="M33" s="358">
        <f>IF(C33="","",AB33)</f>
        <v/>
      </c>
      <c r="O33" s="593">
        <f>IF(C33="","",IF(Y33&lt;0,Z33-AE33,""))</f>
        <v/>
      </c>
      <c r="P33" s="594">
        <f>IFERROR(IF(C33="","",IF(AND(C33=$D$2,H33=0),0,IF($V$8="50% ADP Discount",AA33*0.5,IF($V$8="ADP Book Price",AA33)))),"")</f>
        <v/>
      </c>
      <c r="R33" s="595">
        <f>IF(C33="","",IF(Y33&lt;0,(Z33/F33)*(1),(Z33/F33)*(1-Y33)))</f>
        <v/>
      </c>
      <c r="S33" s="595">
        <f>IFERROR(IF(Y33&lt;0,SUM(AC33:AD33)/F33,L33/F33),"")</f>
        <v/>
      </c>
      <c r="T33" s="340">
        <f>IF(M33="","",IF(M33=0,"",SUM(M33)/F33))</f>
        <v/>
      </c>
      <c r="U33" s="585" t="n"/>
      <c r="V33" s="596">
        <f>IF(C33="","",IF(AND(C33=$D$2,H33=0),"Firm Payroll",IF(AND(F33=1,Y33&gt;0.2),"Annual 20% Max Discount",IF(AND(F33=4,Y33&gt;0.2),"Quarterly 20% Max Discount",IF(Y33&gt;=0.6,"Discount &gt;60%",IF(Y33&lt;0,"Revenue Reduction Required",""))))))</f>
        <v/>
      </c>
      <c r="W33" s="597" t="n"/>
      <c r="X33" s="56">
        <f>IF(F33=1,"Annual Payrolls on ADP Essential Payroll",IF(F33=4,"Quarterly Payrolls on ADP Essential Payroll",""))</f>
        <v/>
      </c>
      <c r="Y33" s="50">
        <f>IFERROR(1-((H33-M33)/SUM(Z33,AC33,AD33)),"")</f>
        <v/>
      </c>
      <c r="Z33" s="69">
        <f>IF(C33="","",HLOOKUP($G33&amp;'Product Selections'!$K$4&amp;'Exhibit A'!$F33,'--'!$F$3:$AT$200,$E33+6,FALSE)*F33)</f>
        <v/>
      </c>
      <c r="AA33" s="237">
        <f>IF($C33="","",7.95*$E33+54.95)</f>
        <v/>
      </c>
      <c r="AB33" s="69">
        <f>IF('Product Selections'!O38="Yes",16*'Exhibit A'!F33,0)</f>
        <v/>
      </c>
      <c r="AC33" s="236">
        <f>IF('Product Selections'!$L$11="CBA Lightning Wholesale",0,IF('Product Selections'!$L$11="CBA Lightning",0,IF($C33="",0,IF('Product Selections'!P38="",0,IF('Product Selections'!$P38="Yes",HLOOKUP($AC$10&amp;'Exhibit A'!$F33,'--'!$F$3:$AZ$200,$E33+6,FALSE)*$F33)))))</f>
        <v/>
      </c>
      <c r="AD33" s="54">
        <f>IF('Product Selections'!$L$11="CBA Lightning Wholesale",0,IF('Product Selections'!$L$11="CBA Lightning",0,IF('Product Selections'!Q38="",0,IF($C33="",0,IF('Product Selections'!$Q38&gt;=0,HLOOKUP($AD$10,'--'!$F$3:$AZ$200,3,FALSE)*12*'Product Selections'!Q38)))))</f>
        <v/>
      </c>
      <c r="AE33" s="69">
        <f>IFERROR(IF(C33="","",IF(AND(C33=$D$2,H33=0),0,IF(I33=0,H33-P33-L33-M33,IF(I33="Included",H33-P33-M33-L33,IF(I33&gt;0,H33-M33-L33))))),"")</f>
        <v/>
      </c>
      <c r="AF33" s="598" t="n"/>
      <c r="AG33" s="247">
        <f>AG32+0.01</f>
        <v/>
      </c>
      <c r="AH33" s="604">
        <f>"Estimated Payout at 100% conversion ["&amp;AG33&amp;"0 multiple * Annual Payroll Processing Revenue with Revenue Reduction]"</f>
        <v/>
      </c>
      <c r="AJ33" s="585" t="n"/>
      <c r="AK33" s="585" t="n"/>
    </row>
    <row r="34" ht="14.45" customHeight="1">
      <c r="A34" s="34" t="n"/>
      <c r="B34" s="303">
        <f>IFERROR(IF('Product Selections'!B39="","",'Product Selections'!B39),"")</f>
        <v/>
      </c>
      <c r="C34" s="304">
        <f>IF('Product Selections'!C39="","",'Product Selections'!C39)</f>
        <v/>
      </c>
      <c r="D34" s="305">
        <f>IF('Product Selections'!D39="","",'Product Selections'!D39)</f>
        <v/>
      </c>
      <c r="E34" s="306">
        <f>IF('Product Selections'!E39="","",'Product Selections'!E39)</f>
        <v/>
      </c>
      <c r="F34" s="306">
        <f>IF('Product Selections'!F39="","",'Product Selections'!F39)</f>
        <v/>
      </c>
      <c r="G34" s="307">
        <f>IF('Product Selections'!U38="","",'Product Selections'!U38)</f>
        <v/>
      </c>
      <c r="H34" s="316">
        <f>IFERROR(IF('Product Selections'!H39="","",'Product Selections'!H39),"")</f>
        <v/>
      </c>
      <c r="I34" s="309">
        <f>IFERROR(IF(TRIM('Product Selections'!I39)="","",TRIM('Product Selections'!I39)),"")</f>
        <v/>
      </c>
      <c r="J34" s="46" t="n"/>
      <c r="K34" s="316">
        <f>IF(C34="","",IF(O34="",AE34+L34+M34,AE34+L34+M34+O34))</f>
        <v/>
      </c>
      <c r="L34" s="361">
        <f>IF(C34="","",SUM(AC34,AD34)*(1-Y34))</f>
        <v/>
      </c>
      <c r="M34" s="357">
        <f>IF(C34="","",AB34)</f>
        <v/>
      </c>
      <c r="O34" s="600">
        <f>IF(C34="","",IF(Y34&lt;0,Z34-AE34,""))</f>
        <v/>
      </c>
      <c r="P34" s="601">
        <f>IFERROR(IF(C34="","",IF(AND(C34=$D$2,H34=0),0,IF($V$8="50% ADP Discount",AA34*0.5,IF($V$8="ADP Book Price",AA34)))),"")</f>
        <v/>
      </c>
      <c r="R34" s="602">
        <f>IF(C34="","",IF(Y34&lt;0,(Z34/F34)*(1),(Z34/F34)*(1-Y34)))</f>
        <v/>
      </c>
      <c r="S34" s="602">
        <f>IFERROR(IF(Y34&lt;0,SUM(AC34:AD34)/F34,L34/F34),"")</f>
        <v/>
      </c>
      <c r="T34" s="339">
        <f>IF(M34="","",IF(M34=0,"",SUM(M34)/F34))</f>
        <v/>
      </c>
      <c r="U34" s="585" t="n"/>
      <c r="V34" s="603">
        <f>IF(C34="","",IF(AND(C34=$D$2,H34=0),"Firm Payroll",IF(AND(F34=1,Y34&gt;0.2),"Annual 20% Max Discount",IF(AND(F34=4,Y34&gt;0.2),"Quarterly 20% Max Discount",IF(Y34&gt;=0.6,"Discount &gt;60%",IF(Y34&lt;0,"Revenue Reduction Required",""))))))</f>
        <v/>
      </c>
      <c r="W34" s="597" t="n"/>
      <c r="X34" s="314">
        <f>IF(F34=1,"Annual Payrolls on ADP Essential Payroll",IF(F34=4,"Quarterly Payrolls on ADP Essential Payroll",""))</f>
        <v/>
      </c>
      <c r="Y34" s="315">
        <f>IFERROR(1-((H34-M34)/SUM(Z34,AC34,AD34)),"")</f>
        <v/>
      </c>
      <c r="Z34" s="316">
        <f>IF(C34="","",HLOOKUP($G34&amp;'Product Selections'!$K$4&amp;'Exhibit A'!$F34,'--'!$F$3:$AT$200,$E34+6,FALSE)*F34)</f>
        <v/>
      </c>
      <c r="AA34" s="317">
        <f>IF($C34="","",7.95*$E34+54.95)</f>
        <v/>
      </c>
      <c r="AB34" s="316">
        <f>IF('Product Selections'!O39="Yes",16*'Exhibit A'!F34,0)</f>
        <v/>
      </c>
      <c r="AC34" s="318">
        <f>IF('Product Selections'!$L$11="CBA Lightning Wholesale",0,IF('Product Selections'!$L$11="CBA Lightning",0,IF($C34="",0,IF('Product Selections'!P39="",0,IF('Product Selections'!$P39="Yes",HLOOKUP($AC$10&amp;'Exhibit A'!$F34,'--'!$F$3:$AZ$200,$E34+6,FALSE)*$F34)))))</f>
        <v/>
      </c>
      <c r="AD34" s="310">
        <f>IF('Product Selections'!$L$11="CBA Lightning Wholesale",0,IF('Product Selections'!$L$11="CBA Lightning",0,IF('Product Selections'!Q39="",0,IF($C34="",0,IF('Product Selections'!$Q39&gt;=0,HLOOKUP($AD$10,'--'!$F$3:$AZ$200,3,FALSE)*12*'Product Selections'!Q39)))))</f>
        <v/>
      </c>
      <c r="AE34" s="316">
        <f>IFERROR(IF(C34="","",IF(AND(C34=$D$2,H34=0),0,IF(I34=0,H34-P34-L34-M34,IF(I34="Included",H34-P34-M34-L34,IF(I34&gt;0,H34-M34-L34))))),"")</f>
        <v/>
      </c>
      <c r="AF34" s="585" t="n"/>
      <c r="AG34" s="247">
        <f>AG33+0.01</f>
        <v/>
      </c>
      <c r="AH34" s="604">
        <f>"Estimated Payout at 100% conversion ["&amp;AG34&amp;"0 multiple * Annual Payroll Processing Revenue with Revenue Reduction]"</f>
        <v/>
      </c>
      <c r="AJ34" s="585" t="n"/>
      <c r="AK34" s="585" t="n"/>
    </row>
    <row r="35" ht="14.45" customHeight="1">
      <c r="A35" s="34" t="n"/>
      <c r="B35" s="70">
        <f>IFERROR(IF('Product Selections'!B40="","",'Product Selections'!B40),"")</f>
        <v/>
      </c>
      <c r="C35" s="71">
        <f>IF('Product Selections'!C40="","",'Product Selections'!C40)</f>
        <v/>
      </c>
      <c r="D35" s="48">
        <f>IF('Product Selections'!D40="","",'Product Selections'!D40)</f>
        <v/>
      </c>
      <c r="E35" s="51">
        <f>IF('Product Selections'!E40="","",'Product Selections'!E40)</f>
        <v/>
      </c>
      <c r="F35" s="51">
        <f>IF('Product Selections'!F40="","",'Product Selections'!F40)</f>
        <v/>
      </c>
      <c r="G35" s="34">
        <f>IF('Product Selections'!U39="","",'Product Selections'!U39)</f>
        <v/>
      </c>
      <c r="H35" s="69">
        <f>IFERROR(IF('Product Selections'!H40="","",'Product Selections'!H40),"")</f>
        <v/>
      </c>
      <c r="I35" s="592">
        <f>IFERROR(IF(TRIM('Product Selections'!I40)="","",TRIM('Product Selections'!I40)),"")</f>
        <v/>
      </c>
      <c r="J35" s="46" t="n"/>
      <c r="K35" s="69">
        <f>IF(C35="","",IF(O35="",AE35+L35+M35,AE35+L35+M35+O35))</f>
        <v/>
      </c>
      <c r="L35" s="360">
        <f>IF(C35="","",SUM(AC35,AD35)*(1-Y35))</f>
        <v/>
      </c>
      <c r="M35" s="358">
        <f>IF(C35="","",AB35)</f>
        <v/>
      </c>
      <c r="O35" s="593">
        <f>IF(C35="","",IF(Y35&lt;0,Z35-AE35,""))</f>
        <v/>
      </c>
      <c r="P35" s="594">
        <f>IFERROR(IF(C35="","",IF(AND(C35=$D$2,H35=0),0,IF($V$8="50% ADP Discount",AA35*0.5,IF($V$8="ADP Book Price",AA35)))),"")</f>
        <v/>
      </c>
      <c r="R35" s="595">
        <f>IF(C35="","",IF(Y35&lt;0,(Z35/F35)*(1),(Z35/F35)*(1-Y35)))</f>
        <v/>
      </c>
      <c r="S35" s="595">
        <f>IFERROR(IF(Y35&lt;0,SUM(AC35:AD35)/F35,L35/F35),"")</f>
        <v/>
      </c>
      <c r="T35" s="340">
        <f>IF(M35="","",IF(M35=0,"",SUM(M35)/F35))</f>
        <v/>
      </c>
      <c r="U35" s="585" t="n"/>
      <c r="V35" s="596">
        <f>IF(C35="","",IF(AND(C35=$D$2,H35=0),"Firm Payroll",IF(AND(F35=1,Y35&gt;0.2),"Annual 20% Max Discount",IF(AND(F35=4,Y35&gt;0.2),"Quarterly 20% Max Discount",IF(Y35&gt;=0.6,"Discount &gt;60%",IF(Y35&lt;0,"Revenue Reduction Required",""))))))</f>
        <v/>
      </c>
      <c r="W35" s="597" t="n"/>
      <c r="X35" s="56">
        <f>IF(F35=1,"Annual Payrolls on ADP Essential Payroll",IF(F35=4,"Quarterly Payrolls on ADP Essential Payroll",""))</f>
        <v/>
      </c>
      <c r="Y35" s="50">
        <f>IFERROR(1-((H35-M35)/SUM(Z35,AC35,AD35)),"")</f>
        <v/>
      </c>
      <c r="Z35" s="69">
        <f>IF(C35="","",HLOOKUP($G35&amp;'Product Selections'!$K$4&amp;'Exhibit A'!$F35,'--'!$F$3:$AT$200,$E35+6,FALSE)*F35)</f>
        <v/>
      </c>
      <c r="AA35" s="237">
        <f>IF($C35="","",7.95*$E35+54.95)</f>
        <v/>
      </c>
      <c r="AB35" s="69">
        <f>IF('Product Selections'!O40="Yes",16*'Exhibit A'!F35,0)</f>
        <v/>
      </c>
      <c r="AC35" s="236">
        <f>IF('Product Selections'!$L$11="CBA Lightning Wholesale",0,IF('Product Selections'!$L$11="CBA Lightning",0,IF($C35="",0,IF('Product Selections'!P40="",0,IF('Product Selections'!$P40="Yes",HLOOKUP($AC$10&amp;'Exhibit A'!$F35,'--'!$F$3:$AZ$200,$E35+6,FALSE)*$F35)))))</f>
        <v/>
      </c>
      <c r="AD35" s="54">
        <f>IF('Product Selections'!$L$11="CBA Lightning Wholesale",0,IF('Product Selections'!$L$11="CBA Lightning",0,IF('Product Selections'!Q40="",0,IF($C35="",0,IF('Product Selections'!$Q40&gt;=0,HLOOKUP($AD$10,'--'!$F$3:$AZ$200,3,FALSE)*12*'Product Selections'!Q40)))))</f>
        <v/>
      </c>
      <c r="AE35" s="69">
        <f>IFERROR(IF(C35="","",IF(AND(C35=$D$2,H35=0),0,IF(I35=0,H35-P35-L35-M35,IF(I35="Included",H35-P35-M35-L35,IF(I35&gt;0,H35-M35-L35))))),"")</f>
        <v/>
      </c>
      <c r="AF35" s="598" t="n"/>
      <c r="AG35" s="247">
        <f>AG34+0.01</f>
        <v/>
      </c>
      <c r="AH35" s="604">
        <f>"Estimated Payout at 100% conversion ["&amp;AG35&amp;"0 multiple * Annual Payroll Processing Revenue with Revenue Reduction]"</f>
        <v/>
      </c>
      <c r="AJ35" s="585" t="n"/>
      <c r="AK35" s="585" t="n"/>
    </row>
    <row r="36" ht="14.45" customHeight="1">
      <c r="A36" s="34" t="n"/>
      <c r="B36" s="303">
        <f>IFERROR(IF('Product Selections'!B41="","",'Product Selections'!B41),"")</f>
        <v/>
      </c>
      <c r="C36" s="304">
        <f>IF('Product Selections'!C41="","",'Product Selections'!C41)</f>
        <v/>
      </c>
      <c r="D36" s="305">
        <f>IF('Product Selections'!D41="","",'Product Selections'!D41)</f>
        <v/>
      </c>
      <c r="E36" s="306">
        <f>IF('Product Selections'!E41="","",'Product Selections'!E41)</f>
        <v/>
      </c>
      <c r="F36" s="306">
        <f>IF('Product Selections'!F41="","",'Product Selections'!F41)</f>
        <v/>
      </c>
      <c r="G36" s="307">
        <f>IF('Product Selections'!U40="","",'Product Selections'!U40)</f>
        <v/>
      </c>
      <c r="H36" s="316">
        <f>IFERROR(IF('Product Selections'!H41="","",'Product Selections'!H41),"")</f>
        <v/>
      </c>
      <c r="I36" s="309">
        <f>IFERROR(IF(TRIM('Product Selections'!I41)="","",TRIM('Product Selections'!I41)),"")</f>
        <v/>
      </c>
      <c r="J36" s="46" t="n"/>
      <c r="K36" s="316">
        <f>IF(C36="","",IF(O36="",AE36+L36+M36,AE36+L36+M36+O36))</f>
        <v/>
      </c>
      <c r="L36" s="361">
        <f>IF(C36="","",SUM(AC36,AD36)*(1-Y36))</f>
        <v/>
      </c>
      <c r="M36" s="357">
        <f>IF(C36="","",AB36)</f>
        <v/>
      </c>
      <c r="O36" s="600">
        <f>IF(C36="","",IF(Y36&lt;0,Z36-AE36,""))</f>
        <v/>
      </c>
      <c r="P36" s="601">
        <f>IFERROR(IF(C36="","",IF(AND(C36=$D$2,H36=0),0,IF($V$8="50% ADP Discount",AA36*0.5,IF($V$8="ADP Book Price",AA36)))),"")</f>
        <v/>
      </c>
      <c r="R36" s="602">
        <f>IF(C36="","",IF(Y36&lt;0,(Z36/F36)*(1),(Z36/F36)*(1-Y36)))</f>
        <v/>
      </c>
      <c r="S36" s="602">
        <f>IFERROR(IF(Y36&lt;0,SUM(AC36:AD36)/F36,L36/F36),"")</f>
        <v/>
      </c>
      <c r="T36" s="339">
        <f>IF(M36="","",IF(M36=0,"",SUM(M36)/F36))</f>
        <v/>
      </c>
      <c r="U36" s="585" t="n"/>
      <c r="V36" s="603">
        <f>IF(C36="","",IF(AND(C36=$D$2,H36=0),"Firm Payroll",IF(AND(F36=1,Y36&gt;0.2),"Annual 20% Max Discount",IF(AND(F36=4,Y36&gt;0.2),"Quarterly 20% Max Discount",IF(Y36&gt;=0.6,"Discount &gt;60%",IF(Y36&lt;0,"Revenue Reduction Required",""))))))</f>
        <v/>
      </c>
      <c r="W36" s="597" t="n"/>
      <c r="X36" s="314">
        <f>IF(F36=1,"Annual Payrolls on ADP Essential Payroll",IF(F36=4,"Quarterly Payrolls on ADP Essential Payroll",""))</f>
        <v/>
      </c>
      <c r="Y36" s="315">
        <f>IFERROR(1-((H36-M36)/SUM(Z36,AC36,AD36)),"")</f>
        <v/>
      </c>
      <c r="Z36" s="316">
        <f>IF(C36="","",HLOOKUP($G36&amp;'Product Selections'!$K$4&amp;'Exhibit A'!$F36,'--'!$F$3:$AT$200,$E36+6,FALSE)*F36)</f>
        <v/>
      </c>
      <c r="AA36" s="317">
        <f>IF($C36="","",7.95*$E36+54.95)</f>
        <v/>
      </c>
      <c r="AB36" s="316">
        <f>IF('Product Selections'!O41="Yes",16*'Exhibit A'!F36,0)</f>
        <v/>
      </c>
      <c r="AC36" s="318">
        <f>IF('Product Selections'!$L$11="CBA Lightning Wholesale",0,IF('Product Selections'!$L$11="CBA Lightning",0,IF($C36="",0,IF('Product Selections'!P41="",0,IF('Product Selections'!$P41="Yes",HLOOKUP($AC$10&amp;'Exhibit A'!$F36,'--'!$F$3:$AZ$200,$E36+6,FALSE)*$F36)))))</f>
        <v/>
      </c>
      <c r="AD36" s="310">
        <f>IF('Product Selections'!$L$11="CBA Lightning Wholesale",0,IF('Product Selections'!$L$11="CBA Lightning",0,IF('Product Selections'!Q41="",0,IF($C36="",0,IF('Product Selections'!$Q41&gt;=0,HLOOKUP($AD$10,'--'!$F$3:$AZ$200,3,FALSE)*12*'Product Selections'!Q41)))))</f>
        <v/>
      </c>
      <c r="AE36" s="316">
        <f>IFERROR(IF(C36="","",IF(AND(C36=$D$2,H36=0),0,IF(I36=0,H36-P36-L36-M36,IF(I36="Included",H36-P36-M36-L36,IF(I36&gt;0,H36-M36-L36))))),"")</f>
        <v/>
      </c>
      <c r="AF36" s="585" t="n"/>
      <c r="AG36" s="247">
        <f>AG35+0.01</f>
        <v/>
      </c>
      <c r="AH36" s="604">
        <f>"Estimated Payout at 100% conversion ["&amp;AG36&amp;"0 multiple * Annual Payroll Processing Revenue with Revenue Reduction]"</f>
        <v/>
      </c>
      <c r="AJ36" s="585" t="n"/>
      <c r="AK36" s="585" t="n"/>
    </row>
    <row r="37" ht="14.45" customHeight="1">
      <c r="A37" s="34" t="n"/>
      <c r="B37" s="70">
        <f>IFERROR(IF('Product Selections'!B42="","",'Product Selections'!B42),"")</f>
        <v/>
      </c>
      <c r="C37" s="71">
        <f>IF('Product Selections'!C42="","",'Product Selections'!C42)</f>
        <v/>
      </c>
      <c r="D37" s="48">
        <f>IF('Product Selections'!D42="","",'Product Selections'!D42)</f>
        <v/>
      </c>
      <c r="E37" s="51">
        <f>IF('Product Selections'!E42="","",'Product Selections'!E42)</f>
        <v/>
      </c>
      <c r="F37" s="51">
        <f>IF('Product Selections'!F42="","",'Product Selections'!F42)</f>
        <v/>
      </c>
      <c r="G37" s="34">
        <f>IF('Product Selections'!U41="","",'Product Selections'!U41)</f>
        <v/>
      </c>
      <c r="H37" s="69">
        <f>IFERROR(IF('Product Selections'!H42="","",'Product Selections'!H42),"")</f>
        <v/>
      </c>
      <c r="I37" s="592">
        <f>IFERROR(IF(TRIM('Product Selections'!I42)="","",TRIM('Product Selections'!I42)),"")</f>
        <v/>
      </c>
      <c r="J37" s="46" t="n"/>
      <c r="K37" s="69">
        <f>IF(C37="","",IF(O37="",AE37+L37+M37,AE37+L37+M37+O37))</f>
        <v/>
      </c>
      <c r="L37" s="360">
        <f>IF(C37="","",SUM(AC37,AD37)*(1-Y37))</f>
        <v/>
      </c>
      <c r="M37" s="358">
        <f>IF(C37="","",AB37)</f>
        <v/>
      </c>
      <c r="O37" s="593">
        <f>IF(C37="","",IF(Y37&lt;0,Z37-AE37,""))</f>
        <v/>
      </c>
      <c r="P37" s="594">
        <f>IFERROR(IF(C37="","",IF(AND(C37=$D$2,H37=0),0,IF($V$8="50% ADP Discount",AA37*0.5,IF($V$8="ADP Book Price",AA37)))),"")</f>
        <v/>
      </c>
      <c r="R37" s="595">
        <f>IF(C37="","",IF(Y37&lt;0,(Z37/F37)*(1),(Z37/F37)*(1-Y37)))</f>
        <v/>
      </c>
      <c r="S37" s="595">
        <f>IFERROR(IF(Y37&lt;0,SUM(AC37:AD37)/F37,L37/F37),"")</f>
        <v/>
      </c>
      <c r="T37" s="340">
        <f>IF(M37="","",IF(M37=0,"",SUM(M37)/F37))</f>
        <v/>
      </c>
      <c r="U37" s="585" t="n"/>
      <c r="V37" s="596">
        <f>IF(C37="","",IF(AND(C37=$D$2,H37=0),"Firm Payroll",IF(AND(F37=1,Y37&gt;0.2),"Annual 20% Max Discount",IF(AND(F37=4,Y37&gt;0.2),"Quarterly 20% Max Discount",IF(Y37&gt;=0.6,"Discount &gt;60%",IF(Y37&lt;0,"Revenue Reduction Required",""))))))</f>
        <v/>
      </c>
      <c r="W37" s="597" t="n"/>
      <c r="X37" s="56">
        <f>IF(F37=1,"Annual Payrolls on ADP Essential Payroll",IF(F37=4,"Quarterly Payrolls on ADP Essential Payroll",""))</f>
        <v/>
      </c>
      <c r="Y37" s="50">
        <f>IFERROR(1-((H37-M37)/SUM(Z37,AC37,AD37)),"")</f>
        <v/>
      </c>
      <c r="Z37" s="69">
        <f>IF(C37="","",HLOOKUP($G37&amp;'Product Selections'!$K$4&amp;'Exhibit A'!$F37,'--'!$F$3:$AT$200,$E37+6,FALSE)*F37)</f>
        <v/>
      </c>
      <c r="AA37" s="237">
        <f>IF($C37="","",7.95*$E37+54.95)</f>
        <v/>
      </c>
      <c r="AB37" s="69">
        <f>IF('Product Selections'!O42="Yes",16*'Exhibit A'!F37,0)</f>
        <v/>
      </c>
      <c r="AC37" s="236">
        <f>IF('Product Selections'!$L$11="CBA Lightning Wholesale",0,IF('Product Selections'!$L$11="CBA Lightning",0,IF($C37="",0,IF('Product Selections'!P42="",0,IF('Product Selections'!$P42="Yes",HLOOKUP($AC$10&amp;'Exhibit A'!$F37,'--'!$F$3:$AZ$200,$E37+6,FALSE)*$F37)))))</f>
        <v/>
      </c>
      <c r="AD37" s="54">
        <f>IF('Product Selections'!$L$11="CBA Lightning Wholesale",0,IF('Product Selections'!$L$11="CBA Lightning",0,IF('Product Selections'!Q42="",0,IF($C37="",0,IF('Product Selections'!$Q42&gt;=0,HLOOKUP($AD$10,'--'!$F$3:$AZ$200,3,FALSE)*12*'Product Selections'!Q42)))))</f>
        <v/>
      </c>
      <c r="AE37" s="69">
        <f>IFERROR(IF(C37="","",IF(AND(C37=$D$2,H37=0),0,IF(I37=0,H37-P37-L37-M37,IF(I37="Included",H37-P37-M37-L37,IF(I37&gt;0,H37-M37-L37))))),"")</f>
        <v/>
      </c>
      <c r="AF37" s="598" t="n"/>
      <c r="AG37" s="247">
        <f>AG36+0.01</f>
        <v/>
      </c>
      <c r="AH37" s="604">
        <f>"Estimated Payout at 100% conversion ["&amp;AG37&amp;"0 multiple * Annual Payroll Processing Revenue with Revenue Reduction]"</f>
        <v/>
      </c>
      <c r="AJ37" s="585" t="n"/>
      <c r="AK37" s="585" t="n"/>
    </row>
    <row r="38" ht="14.45" customHeight="1">
      <c r="A38" s="34" t="n"/>
      <c r="B38" s="303">
        <f>IFERROR(IF('Product Selections'!B43="","",'Product Selections'!B43),"")</f>
        <v/>
      </c>
      <c r="C38" s="304">
        <f>IF('Product Selections'!C43="","",'Product Selections'!C43)</f>
        <v/>
      </c>
      <c r="D38" s="305">
        <f>IF('Product Selections'!D43="","",'Product Selections'!D43)</f>
        <v/>
      </c>
      <c r="E38" s="306">
        <f>IF('Product Selections'!E43="","",'Product Selections'!E43)</f>
        <v/>
      </c>
      <c r="F38" s="306">
        <f>IF('Product Selections'!F43="","",'Product Selections'!F43)</f>
        <v/>
      </c>
      <c r="G38" s="307">
        <f>IF('Product Selections'!U42="","",'Product Selections'!U42)</f>
        <v/>
      </c>
      <c r="H38" s="316">
        <f>IFERROR(IF('Product Selections'!H43="","",'Product Selections'!H43),"")</f>
        <v/>
      </c>
      <c r="I38" s="309">
        <f>IFERROR(IF(TRIM('Product Selections'!I43)="","",TRIM('Product Selections'!I43)),"")</f>
        <v/>
      </c>
      <c r="J38" s="46" t="n"/>
      <c r="K38" s="316">
        <f>IF(C38="","",IF(O38="",AE38+L38+M38,AE38+L38+M38+O38))</f>
        <v/>
      </c>
      <c r="L38" s="361">
        <f>IF(C38="","",SUM(AC38,AD38)*(1-Y38))</f>
        <v/>
      </c>
      <c r="M38" s="357">
        <f>IF(C38="","",AB38)</f>
        <v/>
      </c>
      <c r="O38" s="600">
        <f>IF(C38="","",IF(Y38&lt;0,Z38-AE38,""))</f>
        <v/>
      </c>
      <c r="P38" s="601">
        <f>IFERROR(IF(C38="","",IF(AND(C38=$D$2,H38=0),0,IF($V$8="50% ADP Discount",AA38*0.5,IF($V$8="ADP Book Price",AA38)))),"")</f>
        <v/>
      </c>
      <c r="R38" s="602">
        <f>IF(C38="","",IF(Y38&lt;0,(Z38/F38)*(1),(Z38/F38)*(1-Y38)))</f>
        <v/>
      </c>
      <c r="S38" s="602">
        <f>IFERROR(IF(Y38&lt;0,SUM(AC38:AD38)/F38,L38/F38),"")</f>
        <v/>
      </c>
      <c r="T38" s="339">
        <f>IF(M38="","",IF(M38=0,"",SUM(M38)/F38))</f>
        <v/>
      </c>
      <c r="U38" s="585" t="n"/>
      <c r="V38" s="603">
        <f>IF(C38="","",IF(AND(C38=$D$2,H38=0),"Firm Payroll",IF(AND(F38=1,Y38&gt;0.2),"Annual 20% Max Discount",IF(AND(F38=4,Y38&gt;0.2),"Quarterly 20% Max Discount",IF(Y38&gt;=0.6,"Discount &gt;60%",IF(Y38&lt;0,"Revenue Reduction Required",""))))))</f>
        <v/>
      </c>
      <c r="W38" s="597" t="n"/>
      <c r="X38" s="314">
        <f>IF(F38=1,"Annual Payrolls on ADP Essential Payroll",IF(F38=4,"Quarterly Payrolls on ADP Essential Payroll",""))</f>
        <v/>
      </c>
      <c r="Y38" s="315">
        <f>IFERROR(1-((H38-M38)/SUM(Z38,AC38,AD38)),"")</f>
        <v/>
      </c>
      <c r="Z38" s="316">
        <f>IF(C38="","",HLOOKUP($G38&amp;'Product Selections'!$K$4&amp;'Exhibit A'!$F38,'--'!$F$3:$AT$200,$E38+6,FALSE)*F38)</f>
        <v/>
      </c>
      <c r="AA38" s="317">
        <f>IF($C38="","",7.95*$E38+54.95)</f>
        <v/>
      </c>
      <c r="AB38" s="316">
        <f>IF('Product Selections'!O43="Yes",16*'Exhibit A'!F38,0)</f>
        <v/>
      </c>
      <c r="AC38" s="318">
        <f>IF('Product Selections'!$L$11="CBA Lightning Wholesale",0,IF('Product Selections'!$L$11="CBA Lightning",0,IF($C38="",0,IF('Product Selections'!P43="",0,IF('Product Selections'!$P43="Yes",HLOOKUP($AC$10&amp;'Exhibit A'!$F38,'--'!$F$3:$AZ$200,$E38+6,FALSE)*$F38)))))</f>
        <v/>
      </c>
      <c r="AD38" s="310">
        <f>IF('Product Selections'!$L$11="CBA Lightning Wholesale",0,IF('Product Selections'!$L$11="CBA Lightning",0,IF('Product Selections'!Q43="",0,IF($C38="",0,IF('Product Selections'!$Q43&gt;=0,HLOOKUP($AD$10,'--'!$F$3:$AZ$200,3,FALSE)*12*'Product Selections'!Q43)))))</f>
        <v/>
      </c>
      <c r="AE38" s="316">
        <f>IFERROR(IF(C38="","",IF(AND(C38=$D$2,H38=0),0,IF(I38=0,H38-P38-L38-M38,IF(I38="Included",H38-P38-M38-L38,IF(I38&gt;0,H38-M38-L38))))),"")</f>
        <v/>
      </c>
      <c r="AF38" s="585" t="n"/>
      <c r="AG38" s="247">
        <f>AG37+0.01</f>
        <v/>
      </c>
      <c r="AH38" s="604">
        <f>"Estimated Payout at 100% conversion ["&amp;AG38&amp;"0 multiple * Annual Payroll Processing Revenue with Revenue Reduction]"</f>
        <v/>
      </c>
      <c r="AJ38" s="585" t="n"/>
      <c r="AK38" s="585" t="n"/>
    </row>
    <row r="39" ht="14.45" customHeight="1">
      <c r="A39" s="34" t="n"/>
      <c r="B39" s="70">
        <f>IFERROR(IF('Product Selections'!B44="","",'Product Selections'!B44),"")</f>
        <v/>
      </c>
      <c r="C39" s="71">
        <f>IF('Product Selections'!C44="","",'Product Selections'!C44)</f>
        <v/>
      </c>
      <c r="D39" s="48">
        <f>IF('Product Selections'!D44="","",'Product Selections'!D44)</f>
        <v/>
      </c>
      <c r="E39" s="51">
        <f>IF('Product Selections'!E44="","",'Product Selections'!E44)</f>
        <v/>
      </c>
      <c r="F39" s="51">
        <f>IF('Product Selections'!F44="","",'Product Selections'!F44)</f>
        <v/>
      </c>
      <c r="G39" s="34">
        <f>IF('Product Selections'!U43="","",'Product Selections'!U43)</f>
        <v/>
      </c>
      <c r="H39" s="69">
        <f>IFERROR(IF('Product Selections'!H44="","",'Product Selections'!H44),"")</f>
        <v/>
      </c>
      <c r="I39" s="592">
        <f>IFERROR(IF(TRIM('Product Selections'!I44)="","",TRIM('Product Selections'!I44)),"")</f>
        <v/>
      </c>
      <c r="J39" s="46" t="n"/>
      <c r="K39" s="69">
        <f>IF(C39="","",IF(O39="",AE39+L39+M39,AE39+L39+M39+O39))</f>
        <v/>
      </c>
      <c r="L39" s="360">
        <f>IF(C39="","",SUM(AC39,AD39)*(1-Y39))</f>
        <v/>
      </c>
      <c r="M39" s="358">
        <f>IF(C39="","",AB39)</f>
        <v/>
      </c>
      <c r="O39" s="593">
        <f>IF(C39="","",IF(Y39&lt;0,Z39-AE39,""))</f>
        <v/>
      </c>
      <c r="P39" s="594">
        <f>IFERROR(IF(C39="","",IF(AND(C39=$D$2,H39=0),0,IF($V$8="50% ADP Discount",AA39*0.5,IF($V$8="ADP Book Price",AA39)))),"")</f>
        <v/>
      </c>
      <c r="R39" s="595">
        <f>IF(C39="","",IF(Y39&lt;0,(Z39/F39)*(1),(Z39/F39)*(1-Y39)))</f>
        <v/>
      </c>
      <c r="S39" s="595">
        <f>IFERROR(IF(Y39&lt;0,SUM(AC39:AD39)/F39,L39/F39),"")</f>
        <v/>
      </c>
      <c r="T39" s="340">
        <f>IF(M39="","",IF(M39=0,"",SUM(M39)/F39))</f>
        <v/>
      </c>
      <c r="U39" s="585" t="n"/>
      <c r="V39" s="596">
        <f>IF(C39="","",IF(AND(C39=$D$2,H39=0),"Firm Payroll",IF(AND(F39=1,Y39&gt;0.2),"Annual 20% Max Discount",IF(AND(F39=4,Y39&gt;0.2),"Quarterly 20% Max Discount",IF(Y39&gt;=0.6,"Discount &gt;60%",IF(Y39&lt;0,"Revenue Reduction Required",""))))))</f>
        <v/>
      </c>
      <c r="W39" s="597" t="n"/>
      <c r="X39" s="56">
        <f>IF(F39=1,"Annual Payrolls on ADP Essential Payroll",IF(F39=4,"Quarterly Payrolls on ADP Essential Payroll",""))</f>
        <v/>
      </c>
      <c r="Y39" s="50">
        <f>IFERROR(1-((H39-M39)/SUM(Z39,AC39,AD39)),"")</f>
        <v/>
      </c>
      <c r="Z39" s="69">
        <f>IF(C39="","",HLOOKUP($G39&amp;'Product Selections'!$K$4&amp;'Exhibit A'!$F39,'--'!$F$3:$AT$200,$E39+6,FALSE)*F39)</f>
        <v/>
      </c>
      <c r="AA39" s="237">
        <f>IF($C39="","",7.95*$E39+54.95)</f>
        <v/>
      </c>
      <c r="AB39" s="69">
        <f>IF('Product Selections'!O44="Yes",16*'Exhibit A'!F39,0)</f>
        <v/>
      </c>
      <c r="AC39" s="236">
        <f>IF('Product Selections'!$L$11="CBA Lightning Wholesale",0,IF('Product Selections'!$L$11="CBA Lightning",0,IF($C39="",0,IF('Product Selections'!P44="",0,IF('Product Selections'!$P44="Yes",HLOOKUP($AC$10&amp;'Exhibit A'!$F39,'--'!$F$3:$AZ$200,$E39+6,FALSE)*$F39)))))</f>
        <v/>
      </c>
      <c r="AD39" s="54">
        <f>IF('Product Selections'!$L$11="CBA Lightning Wholesale",0,IF('Product Selections'!$L$11="CBA Lightning",0,IF('Product Selections'!Q44="",0,IF($C39="",0,IF('Product Selections'!$Q44&gt;=0,HLOOKUP($AD$10,'--'!$F$3:$AZ$200,3,FALSE)*12*'Product Selections'!Q44)))))</f>
        <v/>
      </c>
      <c r="AE39" s="69">
        <f>IFERROR(IF(C39="","",IF(AND(C39=$D$2,H39=0),0,IF(I39=0,H39-P39-L39-M39,IF(I39="Included",H39-P39-M39-L39,IF(I39&gt;0,H39-M39-L39))))),"")</f>
        <v/>
      </c>
      <c r="AF39" s="598" t="n"/>
      <c r="AG39" s="247">
        <f>AG38+0.01</f>
        <v/>
      </c>
      <c r="AH39" s="604">
        <f>"Estimated Payout at 100% conversion ["&amp;AG39&amp;"0 multiple * Annual Payroll Processing Revenue with Revenue Reduction]"</f>
        <v/>
      </c>
      <c r="AJ39" s="585" t="n"/>
      <c r="AK39" s="585" t="n"/>
    </row>
    <row r="40" ht="14.45" customHeight="1">
      <c r="A40" s="34" t="n"/>
      <c r="B40" s="303">
        <f>IFERROR(IF('Product Selections'!B45="","",'Product Selections'!B45),"")</f>
        <v/>
      </c>
      <c r="C40" s="304">
        <f>IF('Product Selections'!C45="","",'Product Selections'!C45)</f>
        <v/>
      </c>
      <c r="D40" s="305">
        <f>IF('Product Selections'!D45="","",'Product Selections'!D45)</f>
        <v/>
      </c>
      <c r="E40" s="306">
        <f>IF('Product Selections'!E45="","",'Product Selections'!E45)</f>
        <v/>
      </c>
      <c r="F40" s="306">
        <f>IF('Product Selections'!F45="","",'Product Selections'!F45)</f>
        <v/>
      </c>
      <c r="G40" s="307">
        <f>IF('Product Selections'!U44="","",'Product Selections'!U44)</f>
        <v/>
      </c>
      <c r="H40" s="316">
        <f>IFERROR(IF('Product Selections'!H45="","",'Product Selections'!H45),"")</f>
        <v/>
      </c>
      <c r="I40" s="309">
        <f>IFERROR(IF(TRIM('Product Selections'!I45)="","",TRIM('Product Selections'!I45)),"")</f>
        <v/>
      </c>
      <c r="J40" s="46" t="n"/>
      <c r="K40" s="316">
        <f>IF(C40="","",IF(O40="",AE40+L40+M40,AE40+L40+M40+O40))</f>
        <v/>
      </c>
      <c r="L40" s="361">
        <f>IF(C40="","",SUM(AC40,AD40)*(1-Y40))</f>
        <v/>
      </c>
      <c r="M40" s="357">
        <f>IF(C40="","",AB40)</f>
        <v/>
      </c>
      <c r="O40" s="600">
        <f>IF(C40="","",IF(Y40&lt;0,Z40-AE40,""))</f>
        <v/>
      </c>
      <c r="P40" s="601">
        <f>IFERROR(IF(C40="","",IF(AND(C40=$D$2,H40=0),0,IF($V$8="50% ADP Discount",AA40*0.5,IF($V$8="ADP Book Price",AA40)))),"")</f>
        <v/>
      </c>
      <c r="R40" s="602">
        <f>IF(C40="","",IF(Y40&lt;0,(Z40/F40)*(1),(Z40/F40)*(1-Y40)))</f>
        <v/>
      </c>
      <c r="S40" s="602">
        <f>IFERROR(IF(Y40&lt;0,SUM(AC40:AD40)/F40,L40/F40),"")</f>
        <v/>
      </c>
      <c r="T40" s="339">
        <f>IF(M40="","",IF(M40=0,"",SUM(M40)/F40))</f>
        <v/>
      </c>
      <c r="U40" s="585" t="n"/>
      <c r="V40" s="603">
        <f>IF(C40="","",IF(AND(C40=$D$2,H40=0),"Firm Payroll",IF(AND(F40=1,Y40&gt;0.2),"Annual 20% Max Discount",IF(AND(F40=4,Y40&gt;0.2),"Quarterly 20% Max Discount",IF(Y40&gt;=0.6,"Discount &gt;60%",IF(Y40&lt;0,"Revenue Reduction Required",""))))))</f>
        <v/>
      </c>
      <c r="W40" s="597" t="n"/>
      <c r="X40" s="314">
        <f>IF(F40=1,"Annual Payrolls on ADP Essential Payroll",IF(F40=4,"Quarterly Payrolls on ADP Essential Payroll",""))</f>
        <v/>
      </c>
      <c r="Y40" s="315">
        <f>IFERROR(1-((H40-M40)/SUM(Z40,AC40,AD40)),"")</f>
        <v/>
      </c>
      <c r="Z40" s="316">
        <f>IF(C40="","",HLOOKUP($G40&amp;'Product Selections'!$K$4&amp;'Exhibit A'!$F40,'--'!$F$3:$AT$200,$E40+6,FALSE)*F40)</f>
        <v/>
      </c>
      <c r="AA40" s="317">
        <f>IF($C40="","",7.95*$E40+54.95)</f>
        <v/>
      </c>
      <c r="AB40" s="316">
        <f>IF('Product Selections'!O45="Yes",16*'Exhibit A'!F40,0)</f>
        <v/>
      </c>
      <c r="AC40" s="318">
        <f>IF('Product Selections'!$L$11="CBA Lightning Wholesale",0,IF('Product Selections'!$L$11="CBA Lightning",0,IF($C40="",0,IF('Product Selections'!P45="",0,IF('Product Selections'!$P45="Yes",HLOOKUP($AC$10&amp;'Exhibit A'!$F40,'--'!$F$3:$AZ$200,$E40+6,FALSE)*$F40)))))</f>
        <v/>
      </c>
      <c r="AD40" s="310">
        <f>IF('Product Selections'!$L$11="CBA Lightning Wholesale",0,IF('Product Selections'!$L$11="CBA Lightning",0,IF('Product Selections'!Q45="",0,IF($C40="",0,IF('Product Selections'!$Q45&gt;=0,HLOOKUP($AD$10,'--'!$F$3:$AZ$200,3,FALSE)*12*'Product Selections'!Q45)))))</f>
        <v/>
      </c>
      <c r="AE40" s="316">
        <f>IFERROR(IF(C40="","",IF(AND(C40=$D$2,H40=0),0,IF(I40=0,H40-P40-L40-M40,IF(I40="Included",H40-P40-M40-L40,IF(I40&gt;0,H40-M40-L40))))),"")</f>
        <v/>
      </c>
      <c r="AF40" s="585" t="n"/>
      <c r="AG40" s="247">
        <f>AG39+0.01</f>
        <v/>
      </c>
      <c r="AH40" s="604">
        <f>"Estimated Payout at 100% conversion ["&amp;AG40&amp;"0 multiple * Annual Payroll Processing Revenue with Revenue Reduction]"</f>
        <v/>
      </c>
      <c r="AJ40" s="585" t="n"/>
      <c r="AK40" s="585" t="n"/>
    </row>
    <row r="41" ht="14.45" customHeight="1">
      <c r="A41" s="34" t="n"/>
      <c r="B41" s="70">
        <f>IFERROR(IF('Product Selections'!B46="","",'Product Selections'!B46),"")</f>
        <v/>
      </c>
      <c r="C41" s="71">
        <f>IF('Product Selections'!C46="","",'Product Selections'!C46)</f>
        <v/>
      </c>
      <c r="D41" s="48">
        <f>IF('Product Selections'!D46="","",'Product Selections'!D46)</f>
        <v/>
      </c>
      <c r="E41" s="51">
        <f>IF('Product Selections'!E46="","",'Product Selections'!E46)</f>
        <v/>
      </c>
      <c r="F41" s="51">
        <f>IF('Product Selections'!F46="","",'Product Selections'!F46)</f>
        <v/>
      </c>
      <c r="G41" s="34">
        <f>IF('Product Selections'!U45="","",'Product Selections'!U45)</f>
        <v/>
      </c>
      <c r="H41" s="69">
        <f>IFERROR(IF('Product Selections'!H46="","",'Product Selections'!H46),"")</f>
        <v/>
      </c>
      <c r="I41" s="592">
        <f>IFERROR(IF(TRIM('Product Selections'!I46)="","",TRIM('Product Selections'!I46)),"")</f>
        <v/>
      </c>
      <c r="J41" s="46" t="n"/>
      <c r="K41" s="69">
        <f>IF(C41="","",IF(O41="",AE41+L41+M41,AE41+L41+M41+O41))</f>
        <v/>
      </c>
      <c r="L41" s="360">
        <f>IF(C41="","",SUM(AC41,AD41)*(1-Y41))</f>
        <v/>
      </c>
      <c r="M41" s="358">
        <f>IF(C41="","",AB41)</f>
        <v/>
      </c>
      <c r="O41" s="593">
        <f>IF(C41="","",IF(Y41&lt;0,Z41-AE41,""))</f>
        <v/>
      </c>
      <c r="P41" s="594">
        <f>IFERROR(IF(C41="","",IF(AND(C41=$D$2,H41=0),0,IF($V$8="50% ADP Discount",AA41*0.5,IF($V$8="ADP Book Price",AA41)))),"")</f>
        <v/>
      </c>
      <c r="R41" s="595">
        <f>IF(C41="","",IF(Y41&lt;0,(Z41/F41)*(1),(Z41/F41)*(1-Y41)))</f>
        <v/>
      </c>
      <c r="S41" s="595">
        <f>IFERROR(IF(Y41&lt;0,SUM(AC41:AD41)/F41,L41/F41),"")</f>
        <v/>
      </c>
      <c r="T41" s="340">
        <f>IF(M41="","",IF(M41=0,"",SUM(M41)/F41))</f>
        <v/>
      </c>
      <c r="U41" s="585" t="n"/>
      <c r="V41" s="596">
        <f>IF(C41="","",IF(AND(C41=$D$2,H41=0),"Firm Payroll",IF(AND(F41=1,Y41&gt;0.2),"Annual 20% Max Discount",IF(AND(F41=4,Y41&gt;0.2),"Quarterly 20% Max Discount",IF(Y41&gt;=0.6,"Discount &gt;60%",IF(Y41&lt;0,"Revenue Reduction Required",""))))))</f>
        <v/>
      </c>
      <c r="W41" s="597" t="n"/>
      <c r="X41" s="56">
        <f>IF(F41=1,"Annual Payrolls on ADP Essential Payroll",IF(F41=4,"Quarterly Payrolls on ADP Essential Payroll",""))</f>
        <v/>
      </c>
      <c r="Y41" s="50">
        <f>IFERROR(1-((H41-M41)/SUM(Z41,AC41,AD41)),"")</f>
        <v/>
      </c>
      <c r="Z41" s="69">
        <f>IF(C41="","",HLOOKUP($G41&amp;'Product Selections'!$K$4&amp;'Exhibit A'!$F41,'--'!$F$3:$AT$200,$E41+6,FALSE)*F41)</f>
        <v/>
      </c>
      <c r="AA41" s="237">
        <f>IF($C41="","",7.95*$E41+54.95)</f>
        <v/>
      </c>
      <c r="AB41" s="69">
        <f>IF('Product Selections'!O46="Yes",16*'Exhibit A'!F41,0)</f>
        <v/>
      </c>
      <c r="AC41" s="236">
        <f>IF('Product Selections'!$L$11="CBA Lightning Wholesale",0,IF('Product Selections'!$L$11="CBA Lightning",0,IF($C41="",0,IF('Product Selections'!P46="",0,IF('Product Selections'!$P46="Yes",HLOOKUP($AC$10&amp;'Exhibit A'!$F41,'--'!$F$3:$AZ$200,$E41+6,FALSE)*$F41)))))</f>
        <v/>
      </c>
      <c r="AD41" s="54">
        <f>IF('Product Selections'!$L$11="CBA Lightning Wholesale",0,IF('Product Selections'!$L$11="CBA Lightning",0,IF('Product Selections'!Q46="",0,IF($C41="",0,IF('Product Selections'!$Q46&gt;=0,HLOOKUP($AD$10,'--'!$F$3:$AZ$200,3,FALSE)*12*'Product Selections'!Q46)))))</f>
        <v/>
      </c>
      <c r="AE41" s="69">
        <f>IFERROR(IF(C41="","",IF(AND(C41=$D$2,H41=0),0,IF(I41=0,H41-P41-L41-M41,IF(I41="Included",H41-P41-M41-L41,IF(I41&gt;0,H41-M41-L41))))),"")</f>
        <v/>
      </c>
      <c r="AF41" s="598" t="n"/>
      <c r="AG41" s="247">
        <f>AG40+0.01</f>
        <v/>
      </c>
      <c r="AH41" s="604">
        <f>"Estimated Payout at 100% conversion ["&amp;AG41&amp;"0 multiple * Annual Payroll Processing Revenue with Revenue Reduction]"</f>
        <v/>
      </c>
      <c r="AJ41" s="585" t="n"/>
      <c r="AK41" s="585" t="n"/>
    </row>
    <row r="42" ht="14.45" customHeight="1">
      <c r="A42" s="34" t="n"/>
      <c r="B42" s="303">
        <f>IFERROR(IF('Product Selections'!B47="","",'Product Selections'!B47),"")</f>
        <v/>
      </c>
      <c r="C42" s="304">
        <f>IF('Product Selections'!C47="","",'Product Selections'!C47)</f>
        <v/>
      </c>
      <c r="D42" s="305">
        <f>IF('Product Selections'!D47="","",'Product Selections'!D47)</f>
        <v/>
      </c>
      <c r="E42" s="306">
        <f>IF('Product Selections'!E47="","",'Product Selections'!E47)</f>
        <v/>
      </c>
      <c r="F42" s="306">
        <f>IF('Product Selections'!F47="","",'Product Selections'!F47)</f>
        <v/>
      </c>
      <c r="G42" s="307">
        <f>IF('Product Selections'!U46="","",'Product Selections'!U46)</f>
        <v/>
      </c>
      <c r="H42" s="316">
        <f>IFERROR(IF('Product Selections'!H47="","",'Product Selections'!H47),"")</f>
        <v/>
      </c>
      <c r="I42" s="309">
        <f>IFERROR(IF(TRIM('Product Selections'!I47)="","",TRIM('Product Selections'!I47)),"")</f>
        <v/>
      </c>
      <c r="J42" s="46" t="n"/>
      <c r="K42" s="316">
        <f>IF(C42="","",IF(O42="",AE42+L42+M42,AE42+L42+M42+O42))</f>
        <v/>
      </c>
      <c r="L42" s="361">
        <f>IF(C42="","",SUM(AC42,AD42)*(1-Y42))</f>
        <v/>
      </c>
      <c r="M42" s="357">
        <f>IF(C42="","",AB42)</f>
        <v/>
      </c>
      <c r="O42" s="600">
        <f>IF(C42="","",IF(Y42&lt;0,Z42-AE42,""))</f>
        <v/>
      </c>
      <c r="P42" s="601">
        <f>IFERROR(IF(C42="","",IF(AND(C42=$D$2,H42=0),0,IF($V$8="50% ADP Discount",AA42*0.5,IF($V$8="ADP Book Price",AA42)))),"")</f>
        <v/>
      </c>
      <c r="R42" s="602">
        <f>IF(C42="","",IF(Y42&lt;0,(Z42/F42)*(1),(Z42/F42)*(1-Y42)))</f>
        <v/>
      </c>
      <c r="S42" s="602">
        <f>IFERROR(IF(Y42&lt;0,SUM(AC42:AD42)/F42,L42/F42),"")</f>
        <v/>
      </c>
      <c r="T42" s="339">
        <f>IF(M42="","",IF(M42=0,"",SUM(M42)/F42))</f>
        <v/>
      </c>
      <c r="U42" s="585" t="n"/>
      <c r="V42" s="603">
        <f>IF(C42="","",IF(AND(C42=$D$2,H42=0),"Firm Payroll",IF(AND(F42=1,Y42&gt;0.2),"Annual 20% Max Discount",IF(AND(F42=4,Y42&gt;0.2),"Quarterly 20% Max Discount",IF(Y42&gt;=0.6,"Discount &gt;60%",IF(Y42&lt;0,"Revenue Reduction Required",""))))))</f>
        <v/>
      </c>
      <c r="W42" s="597" t="n"/>
      <c r="X42" s="314">
        <f>IF(F42=1,"Annual Payrolls on ADP Essential Payroll",IF(F42=4,"Quarterly Payrolls on ADP Essential Payroll",""))</f>
        <v/>
      </c>
      <c r="Y42" s="315">
        <f>IFERROR(1-((H42-M42)/SUM(Z42,AC42,AD42)),"")</f>
        <v/>
      </c>
      <c r="Z42" s="316">
        <f>IF(C42="","",HLOOKUP($G42&amp;'Product Selections'!$K$4&amp;'Exhibit A'!$F42,'--'!$F$3:$AT$200,$E42+6,FALSE)*F42)</f>
        <v/>
      </c>
      <c r="AA42" s="317">
        <f>IF($C42="","",7.95*$E42+54.95)</f>
        <v/>
      </c>
      <c r="AB42" s="316">
        <f>IF('Product Selections'!O47="Yes",16*'Exhibit A'!F42,0)</f>
        <v/>
      </c>
      <c r="AC42" s="318">
        <f>IF('Product Selections'!$L$11="CBA Lightning Wholesale",0,IF('Product Selections'!$L$11="CBA Lightning",0,IF($C42="",0,IF('Product Selections'!P47="",0,IF('Product Selections'!$P47="Yes",HLOOKUP($AC$10&amp;'Exhibit A'!$F42,'--'!$F$3:$AZ$200,$E42+6,FALSE)*$F42)))))</f>
        <v/>
      </c>
      <c r="AD42" s="310">
        <f>IF('Product Selections'!$L$11="CBA Lightning Wholesale",0,IF('Product Selections'!$L$11="CBA Lightning",0,IF('Product Selections'!Q47="",0,IF($C42="",0,IF('Product Selections'!$Q47&gt;=0,HLOOKUP($AD$10,'--'!$F$3:$AZ$200,3,FALSE)*12*'Product Selections'!Q47)))))</f>
        <v/>
      </c>
      <c r="AE42" s="316">
        <f>IFERROR(IF(C42="","",IF(AND(C42=$D$2,H42=0),0,IF(I42=0,H42-P42-L42-M42,IF(I42="Included",H42-P42-M42-L42,IF(I42&gt;0,H42-M42-L42))))),"")</f>
        <v/>
      </c>
      <c r="AF42" s="585" t="n"/>
      <c r="AG42" s="247">
        <f>AG41+0.01</f>
        <v/>
      </c>
      <c r="AH42" s="604">
        <f>"Estimated Payout at 100% conversion ["&amp;AG42&amp;"0 multiple * Annual Payroll Processing Revenue with Revenue Reduction]"</f>
        <v/>
      </c>
      <c r="AJ42" s="585" t="n"/>
      <c r="AK42" s="585" t="n"/>
    </row>
    <row r="43" ht="14.45" customHeight="1">
      <c r="A43" s="34" t="n"/>
      <c r="B43" s="70">
        <f>IFERROR(IF('Product Selections'!B48="","",'Product Selections'!B48),"")</f>
        <v/>
      </c>
      <c r="C43" s="71">
        <f>IF('Product Selections'!C48="","",'Product Selections'!C48)</f>
        <v/>
      </c>
      <c r="D43" s="48">
        <f>IF('Product Selections'!D48="","",'Product Selections'!D48)</f>
        <v/>
      </c>
      <c r="E43" s="51">
        <f>IF('Product Selections'!E48="","",'Product Selections'!E48)</f>
        <v/>
      </c>
      <c r="F43" s="51">
        <f>IF('Product Selections'!F48="","",'Product Selections'!F48)</f>
        <v/>
      </c>
      <c r="G43" s="34">
        <f>IF('Product Selections'!U47="","",'Product Selections'!U47)</f>
        <v/>
      </c>
      <c r="H43" s="69">
        <f>IFERROR(IF('Product Selections'!H48="","",'Product Selections'!H48),"")</f>
        <v/>
      </c>
      <c r="I43" s="592">
        <f>IFERROR(IF(TRIM('Product Selections'!I48)="","",TRIM('Product Selections'!I48)),"")</f>
        <v/>
      </c>
      <c r="J43" s="46" t="n"/>
      <c r="K43" s="69">
        <f>IF(C43="","",IF(O43="",AE43+L43+M43,AE43+L43+M43+O43))</f>
        <v/>
      </c>
      <c r="L43" s="360">
        <f>IF(C43="","",SUM(AC43,AD43)*(1-Y43))</f>
        <v/>
      </c>
      <c r="M43" s="358">
        <f>IF(C43="","",AB43)</f>
        <v/>
      </c>
      <c r="O43" s="593">
        <f>IF(C43="","",IF(Y43&lt;0,Z43-AE43,""))</f>
        <v/>
      </c>
      <c r="P43" s="594">
        <f>IFERROR(IF(C43="","",IF(AND(C43=$D$2,H43=0),0,IF($V$8="50% ADP Discount",AA43*0.5,IF($V$8="ADP Book Price",AA43)))),"")</f>
        <v/>
      </c>
      <c r="R43" s="595">
        <f>IF(C43="","",IF(Y43&lt;0,(Z43/F43)*(1),(Z43/F43)*(1-Y43)))</f>
        <v/>
      </c>
      <c r="S43" s="595">
        <f>IFERROR(IF(Y43&lt;0,SUM(AC43:AD43)/F43,L43/F43),"")</f>
        <v/>
      </c>
      <c r="T43" s="340">
        <f>IF(M43="","",IF(M43=0,"",SUM(M43)/F43))</f>
        <v/>
      </c>
      <c r="U43" s="585" t="n"/>
      <c r="V43" s="596">
        <f>IF(C43="","",IF(AND(C43=$D$2,H43=0),"Firm Payroll",IF(AND(F43=1,Y43&gt;0.2),"Annual 20% Max Discount",IF(AND(F43=4,Y43&gt;0.2),"Quarterly 20% Max Discount",IF(Y43&gt;=0.6,"Discount &gt;60%",IF(Y43&lt;0,"Revenue Reduction Required",""))))))</f>
        <v/>
      </c>
      <c r="W43" s="597" t="n"/>
      <c r="X43" s="56">
        <f>IF(F43=1,"Annual Payrolls on ADP Essential Payroll",IF(F43=4,"Quarterly Payrolls on ADP Essential Payroll",""))</f>
        <v/>
      </c>
      <c r="Y43" s="50">
        <f>IFERROR(1-((H43-M43)/SUM(Z43,AC43,AD43)),"")</f>
        <v/>
      </c>
      <c r="Z43" s="69">
        <f>IF(C43="","",HLOOKUP($G43&amp;'Product Selections'!$K$4&amp;'Exhibit A'!$F43,'--'!$F$3:$AT$200,$E43+6,FALSE)*F43)</f>
        <v/>
      </c>
      <c r="AA43" s="237">
        <f>IF($C43="","",7.95*$E43+54.95)</f>
        <v/>
      </c>
      <c r="AB43" s="69">
        <f>IF('Product Selections'!O48="Yes",16*'Exhibit A'!F43,0)</f>
        <v/>
      </c>
      <c r="AC43" s="236">
        <f>IF('Product Selections'!$L$11="CBA Lightning Wholesale",0,IF('Product Selections'!$L$11="CBA Lightning",0,IF($C43="",0,IF('Product Selections'!P48="",0,IF('Product Selections'!$P48="Yes",HLOOKUP($AC$10&amp;'Exhibit A'!$F43,'--'!$F$3:$AZ$200,$E43+6,FALSE)*$F43)))))</f>
        <v/>
      </c>
      <c r="AD43" s="54">
        <f>IF('Product Selections'!$L$11="CBA Lightning Wholesale",0,IF('Product Selections'!$L$11="CBA Lightning",0,IF('Product Selections'!Q48="",0,IF($C43="",0,IF('Product Selections'!$Q48&gt;=0,HLOOKUP($AD$10,'--'!$F$3:$AZ$200,3,FALSE)*12*'Product Selections'!Q48)))))</f>
        <v/>
      </c>
      <c r="AE43" s="69">
        <f>IFERROR(IF(C43="","",IF(AND(C43=$D$2,H43=0),0,IF(I43=0,H43-P43-L43-M43,IF(I43="Included",H43-P43-M43-L43,IF(I43&gt;0,H43-M43-L43))))),"")</f>
        <v/>
      </c>
      <c r="AF43" s="598" t="n"/>
      <c r="AG43" s="247">
        <f>AG42+0.01</f>
        <v/>
      </c>
      <c r="AH43" s="604">
        <f>"Estimated Payout at 100% conversion ["&amp;AG43&amp;"0 multiple * Annual Payroll Processing Revenue with Revenue Reduction]"</f>
        <v/>
      </c>
      <c r="AJ43" s="585" t="n"/>
      <c r="AK43" s="585" t="n"/>
    </row>
    <row r="44" ht="14.45" customHeight="1">
      <c r="A44" s="34" t="n"/>
      <c r="B44" s="303">
        <f>IFERROR(IF('Product Selections'!B49="","",'Product Selections'!B49),"")</f>
        <v/>
      </c>
      <c r="C44" s="304">
        <f>IF('Product Selections'!C49="","",'Product Selections'!C49)</f>
        <v/>
      </c>
      <c r="D44" s="305">
        <f>IF('Product Selections'!D49="","",'Product Selections'!D49)</f>
        <v/>
      </c>
      <c r="E44" s="306">
        <f>IF('Product Selections'!E49="","",'Product Selections'!E49)</f>
        <v/>
      </c>
      <c r="F44" s="306">
        <f>IF('Product Selections'!F49="","",'Product Selections'!F49)</f>
        <v/>
      </c>
      <c r="G44" s="307">
        <f>IF('Product Selections'!U48="","",'Product Selections'!U48)</f>
        <v/>
      </c>
      <c r="H44" s="316">
        <f>IFERROR(IF('Product Selections'!H49="","",'Product Selections'!H49),"")</f>
        <v/>
      </c>
      <c r="I44" s="309">
        <f>IFERROR(IF(TRIM('Product Selections'!I49)="","",TRIM('Product Selections'!I49)),"")</f>
        <v/>
      </c>
      <c r="J44" s="46" t="n"/>
      <c r="K44" s="316">
        <f>IF(C44="","",IF(O44="",AE44+L44+M44,AE44+L44+M44+O44))</f>
        <v/>
      </c>
      <c r="L44" s="361">
        <f>IF(C44="","",SUM(AC44,AD44)*(1-Y44))</f>
        <v/>
      </c>
      <c r="M44" s="357">
        <f>IF(C44="","",AB44)</f>
        <v/>
      </c>
      <c r="O44" s="600">
        <f>IF(C44="","",IF(Y44&lt;0,Z44-AE44,""))</f>
        <v/>
      </c>
      <c r="P44" s="601">
        <f>IFERROR(IF(C44="","",IF(AND(C44=$D$2,H44=0),0,IF($V$8="50% ADP Discount",AA44*0.5,IF($V$8="ADP Book Price",AA44)))),"")</f>
        <v/>
      </c>
      <c r="R44" s="602">
        <f>IF(C44="","",IF(Y44&lt;0,(Z44/F44)*(1),(Z44/F44)*(1-Y44)))</f>
        <v/>
      </c>
      <c r="S44" s="602">
        <f>IFERROR(IF(Y44&lt;0,SUM(AC44:AD44)/F44,L44/F44),"")</f>
        <v/>
      </c>
      <c r="T44" s="339">
        <f>IF(M44="","",IF(M44=0,"",SUM(M44)/F44))</f>
        <v/>
      </c>
      <c r="U44" s="585" t="n"/>
      <c r="V44" s="603">
        <f>IF(C44="","",IF(AND(C44=$D$2,H44=0),"Firm Payroll",IF(AND(F44=1,Y44&gt;0.2),"Annual 20% Max Discount",IF(AND(F44=4,Y44&gt;0.2),"Quarterly 20% Max Discount",IF(Y44&gt;=0.6,"Discount &gt;60%",IF(Y44&lt;0,"Revenue Reduction Required",""))))))</f>
        <v/>
      </c>
      <c r="W44" s="597" t="n"/>
      <c r="X44" s="314">
        <f>IF(F44=1,"Annual Payrolls on ADP Essential Payroll",IF(F44=4,"Quarterly Payrolls on ADP Essential Payroll",""))</f>
        <v/>
      </c>
      <c r="Y44" s="315">
        <f>IFERROR(1-((H44-M44)/SUM(Z44,AC44,AD44)),"")</f>
        <v/>
      </c>
      <c r="Z44" s="316">
        <f>IF(C44="","",HLOOKUP($G44&amp;'Product Selections'!$K$4&amp;'Exhibit A'!$F44,'--'!$F$3:$AT$200,$E44+6,FALSE)*F44)</f>
        <v/>
      </c>
      <c r="AA44" s="317">
        <f>IF($C44="","",7.95*$E44+54.95)</f>
        <v/>
      </c>
      <c r="AB44" s="316">
        <f>IF('Product Selections'!O49="Yes",16*'Exhibit A'!F44,0)</f>
        <v/>
      </c>
      <c r="AC44" s="318">
        <f>IF('Product Selections'!$L$11="CBA Lightning Wholesale",0,IF('Product Selections'!$L$11="CBA Lightning",0,IF($C44="",0,IF('Product Selections'!P49="",0,IF('Product Selections'!$P49="Yes",HLOOKUP($AC$10&amp;'Exhibit A'!$F44,'--'!$F$3:$AZ$200,$E44+6,FALSE)*$F44)))))</f>
        <v/>
      </c>
      <c r="AD44" s="310">
        <f>IF('Product Selections'!$L$11="CBA Lightning Wholesale",0,IF('Product Selections'!$L$11="CBA Lightning",0,IF('Product Selections'!Q49="",0,IF($C44="",0,IF('Product Selections'!$Q49&gt;=0,HLOOKUP($AD$10,'--'!$F$3:$AZ$200,3,FALSE)*12*'Product Selections'!Q49)))))</f>
        <v/>
      </c>
      <c r="AE44" s="316">
        <f>IFERROR(IF(C44="","",IF(AND(C44=$D$2,H44=0),0,IF(I44=0,H44-P44-L44-M44,IF(I44="Included",H44-P44-M44-L44,IF(I44&gt;0,H44-M44-L44))))),"")</f>
        <v/>
      </c>
      <c r="AF44" s="585" t="n"/>
      <c r="AG44" s="247">
        <f>AG43+0.01</f>
        <v/>
      </c>
      <c r="AH44" s="604">
        <f>"Estimated Payout at 100% conversion ["&amp;AG44&amp;"0 multiple * Annual Payroll Processing Revenue with Revenue Reduction]"</f>
        <v/>
      </c>
      <c r="AJ44" s="585" t="n"/>
      <c r="AK44" s="585" t="n"/>
    </row>
    <row r="45" ht="14.45" customHeight="1">
      <c r="A45" s="34" t="n"/>
      <c r="B45" s="70">
        <f>IFERROR(IF('Product Selections'!B50="","",'Product Selections'!B50),"")</f>
        <v/>
      </c>
      <c r="C45" s="71">
        <f>IF('Product Selections'!C50="","",'Product Selections'!C50)</f>
        <v/>
      </c>
      <c r="D45" s="48">
        <f>IF('Product Selections'!D50="","",'Product Selections'!D50)</f>
        <v/>
      </c>
      <c r="E45" s="51">
        <f>IF('Product Selections'!E50="","",'Product Selections'!E50)</f>
        <v/>
      </c>
      <c r="F45" s="51">
        <f>IF('Product Selections'!F50="","",'Product Selections'!F50)</f>
        <v/>
      </c>
      <c r="G45" s="34">
        <f>IF('Product Selections'!U49="","",'Product Selections'!U49)</f>
        <v/>
      </c>
      <c r="H45" s="69">
        <f>IFERROR(IF('Product Selections'!H50="","",'Product Selections'!H50),"")</f>
        <v/>
      </c>
      <c r="I45" s="592">
        <f>IFERROR(IF(TRIM('Product Selections'!I50)="","",TRIM('Product Selections'!I50)),"")</f>
        <v/>
      </c>
      <c r="J45" s="46" t="n"/>
      <c r="K45" s="69">
        <f>IF(C45="","",IF(O45="",AE45+L45+M45,AE45+L45+M45+O45))</f>
        <v/>
      </c>
      <c r="L45" s="360">
        <f>IF(C45="","",SUM(AC45,AD45)*(1-Y45))</f>
        <v/>
      </c>
      <c r="M45" s="358">
        <f>IF(C45="","",AB45)</f>
        <v/>
      </c>
      <c r="O45" s="593">
        <f>IF(C45="","",IF(Y45&lt;0,Z45-AE45,""))</f>
        <v/>
      </c>
      <c r="P45" s="594">
        <f>IFERROR(IF(C45="","",IF(AND(C45=$D$2,H45=0),0,IF($V$8="50% ADP Discount",AA45*0.5,IF($V$8="ADP Book Price",AA45)))),"")</f>
        <v/>
      </c>
      <c r="R45" s="595">
        <f>IF(C45="","",IF(Y45&lt;0,(Z45/F45)*(1),(Z45/F45)*(1-Y45)))</f>
        <v/>
      </c>
      <c r="S45" s="595">
        <f>IFERROR(IF(Y45&lt;0,SUM(AC45:AD45)/F45,L45/F45),"")</f>
        <v/>
      </c>
      <c r="T45" s="340">
        <f>IF(M45="","",IF(M45=0,"",SUM(M45)/F45))</f>
        <v/>
      </c>
      <c r="U45" s="585" t="n"/>
      <c r="V45" s="596">
        <f>IF(C45="","",IF(AND(C45=$D$2,H45=0),"Firm Payroll",IF(AND(F45=1,Y45&gt;0.2),"Annual 20% Max Discount",IF(AND(F45=4,Y45&gt;0.2),"Quarterly 20% Max Discount",IF(Y45&gt;=0.6,"Discount &gt;60%",IF(Y45&lt;0,"Revenue Reduction Required",""))))))</f>
        <v/>
      </c>
      <c r="W45" s="597" t="n"/>
      <c r="X45" s="56">
        <f>IF(F45=1,"Annual Payrolls on ADP Essential Payroll",IF(F45=4,"Quarterly Payrolls on ADP Essential Payroll",""))</f>
        <v/>
      </c>
      <c r="Y45" s="50">
        <f>IFERROR(1-((H45-M45)/SUM(Z45,AC45,AD45)),"")</f>
        <v/>
      </c>
      <c r="Z45" s="69">
        <f>IF(C45="","",HLOOKUP($G45&amp;'Product Selections'!$K$4&amp;'Exhibit A'!$F45,'--'!$F$3:$AT$200,$E45+6,FALSE)*F45)</f>
        <v/>
      </c>
      <c r="AA45" s="237">
        <f>IF($C45="","",7.95*$E45+54.95)</f>
        <v/>
      </c>
      <c r="AB45" s="69">
        <f>IF('Product Selections'!O50="Yes",16*'Exhibit A'!F45,0)</f>
        <v/>
      </c>
      <c r="AC45" s="236">
        <f>IF('Product Selections'!$L$11="CBA Lightning Wholesale",0,IF('Product Selections'!$L$11="CBA Lightning",0,IF($C45="",0,IF('Product Selections'!P50="",0,IF('Product Selections'!$P50="Yes",HLOOKUP($AC$10&amp;'Exhibit A'!$F45,'--'!$F$3:$AZ$200,$E45+6,FALSE)*$F45)))))</f>
        <v/>
      </c>
      <c r="AD45" s="54">
        <f>IF('Product Selections'!$L$11="CBA Lightning Wholesale",0,IF('Product Selections'!$L$11="CBA Lightning",0,IF('Product Selections'!Q50="",0,IF($C45="",0,IF('Product Selections'!$Q50&gt;=0,HLOOKUP($AD$10,'--'!$F$3:$AZ$200,3,FALSE)*12*'Product Selections'!Q50)))))</f>
        <v/>
      </c>
      <c r="AE45" s="69">
        <f>IFERROR(IF(C45="","",IF(AND(C45=$D$2,H45=0),0,IF(I45=0,H45-P45-L45-M45,IF(I45="Included",H45-P45-M45-L45,IF(I45&gt;0,H45-M45-L45))))),"")</f>
        <v/>
      </c>
      <c r="AF45" s="598" t="n"/>
      <c r="AG45" s="247">
        <f>AG44+0.01</f>
        <v/>
      </c>
      <c r="AH45" s="604">
        <f>"Estimated Payout at 100% conversion ["&amp;AG45&amp;"0 multiple * Annual Payroll Processing Revenue with Revenue Reduction]"</f>
        <v/>
      </c>
      <c r="AJ45" s="585" t="n"/>
    </row>
    <row r="46" ht="14.45" customHeight="1">
      <c r="A46" s="34" t="n"/>
      <c r="B46" s="303">
        <f>IFERROR(IF('Product Selections'!B51="","",'Product Selections'!B51),"")</f>
        <v/>
      </c>
      <c r="C46" s="304">
        <f>IF('Product Selections'!C51="","",'Product Selections'!C51)</f>
        <v/>
      </c>
      <c r="D46" s="305">
        <f>IF('Product Selections'!D51="","",'Product Selections'!D51)</f>
        <v/>
      </c>
      <c r="E46" s="306">
        <f>IF('Product Selections'!E51="","",'Product Selections'!E51)</f>
        <v/>
      </c>
      <c r="F46" s="306">
        <f>IF('Product Selections'!F51="","",'Product Selections'!F51)</f>
        <v/>
      </c>
      <c r="G46" s="307">
        <f>IF('Product Selections'!U50="","",'Product Selections'!U50)</f>
        <v/>
      </c>
      <c r="H46" s="316">
        <f>IFERROR(IF('Product Selections'!H51="","",'Product Selections'!H51),"")</f>
        <v/>
      </c>
      <c r="I46" s="309">
        <f>IFERROR(IF(TRIM('Product Selections'!I51)="","",TRIM('Product Selections'!I51)),"")</f>
        <v/>
      </c>
      <c r="J46" s="46" t="n"/>
      <c r="K46" s="316">
        <f>IF(C46="","",IF(O46="",AE46+L46+M46,AE46+L46+M46+O46))</f>
        <v/>
      </c>
      <c r="L46" s="361">
        <f>IF(C46="","",SUM(AC46,AD46)*(1-Y46))</f>
        <v/>
      </c>
      <c r="M46" s="357">
        <f>IF(C46="","",AB46)</f>
        <v/>
      </c>
      <c r="O46" s="600">
        <f>IF(C46="","",IF(Y46&lt;0,Z46-AE46,""))</f>
        <v/>
      </c>
      <c r="P46" s="601">
        <f>IFERROR(IF(C46="","",IF(AND(C46=$D$2,H46=0),0,IF($V$8="50% ADP Discount",AA46*0.5,IF($V$8="ADP Book Price",AA46)))),"")</f>
        <v/>
      </c>
      <c r="R46" s="602">
        <f>IF(C46="","",IF(Y46&lt;0,(Z46/F46)*(1),(Z46/F46)*(1-Y46)))</f>
        <v/>
      </c>
      <c r="S46" s="602">
        <f>IFERROR(IF(Y46&lt;0,SUM(AC46:AD46)/F46,L46/F46),"")</f>
        <v/>
      </c>
      <c r="T46" s="339">
        <f>IF(M46="","",IF(M46=0,"",SUM(M46)/F46))</f>
        <v/>
      </c>
      <c r="U46" s="585" t="n"/>
      <c r="V46" s="603">
        <f>IF(C46="","",IF(AND(C46=$D$2,H46=0),"Firm Payroll",IF(AND(F46=1,Y46&gt;0.2),"Annual 20% Max Discount",IF(AND(F46=4,Y46&gt;0.2),"Quarterly 20% Max Discount",IF(Y46&gt;=0.6,"Discount &gt;60%",IF(Y46&lt;0,"Revenue Reduction Required",""))))))</f>
        <v/>
      </c>
      <c r="W46" s="597" t="n"/>
      <c r="X46" s="314">
        <f>IF(F46=1,"Annual Payrolls on ADP Essential Payroll",IF(F46=4,"Quarterly Payrolls on ADP Essential Payroll",""))</f>
        <v/>
      </c>
      <c r="Y46" s="315">
        <f>IFERROR(1-((H46-M46)/SUM(Z46,AC46,AD46)),"")</f>
        <v/>
      </c>
      <c r="Z46" s="316">
        <f>IF(C46="","",HLOOKUP($G46&amp;'Product Selections'!$K$4&amp;'Exhibit A'!$F46,'--'!$F$3:$AT$200,$E46+6,FALSE)*F46)</f>
        <v/>
      </c>
      <c r="AA46" s="317">
        <f>IF($C46="","",7.95*$E46+54.95)</f>
        <v/>
      </c>
      <c r="AB46" s="316">
        <f>IF('Product Selections'!O51="Yes",16*'Exhibit A'!F46,0)</f>
        <v/>
      </c>
      <c r="AC46" s="318">
        <f>IF('Product Selections'!$L$11="CBA Lightning Wholesale",0,IF('Product Selections'!$L$11="CBA Lightning",0,IF($C46="",0,IF('Product Selections'!P51="",0,IF('Product Selections'!$P51="Yes",HLOOKUP($AC$10&amp;'Exhibit A'!$F46,'--'!$F$3:$AZ$200,$E46+6,FALSE)*$F46)))))</f>
        <v/>
      </c>
      <c r="AD46" s="310">
        <f>IF('Product Selections'!$L$11="CBA Lightning Wholesale",0,IF('Product Selections'!$L$11="CBA Lightning",0,IF('Product Selections'!Q51="",0,IF($C46="",0,IF('Product Selections'!$Q51&gt;=0,HLOOKUP($AD$10,'--'!$F$3:$AZ$200,3,FALSE)*12*'Product Selections'!Q51)))))</f>
        <v/>
      </c>
      <c r="AE46" s="316">
        <f>IFERROR(IF(C46="","",IF(AND(C46=$D$2,H46=0),0,IF(I46=0,H46-P46-L46-M46,IF(I46="Included",H46-P46-M46-L46,IF(I46&gt;0,H46-M46-L46))))),"")</f>
        <v/>
      </c>
      <c r="AF46" s="585" t="n"/>
      <c r="AG46" s="247">
        <f>AG45+0.01</f>
        <v/>
      </c>
      <c r="AH46" s="604">
        <f>"Estimated Payout at 100% conversion ["&amp;AG46&amp;"0 multiple * Annual Payroll Processing Revenue with Revenue Reduction]"</f>
        <v/>
      </c>
      <c r="AJ46" s="585" t="n"/>
    </row>
    <row r="47" ht="14.45" customHeight="1">
      <c r="A47" s="34" t="n"/>
      <c r="B47" s="70">
        <f>IFERROR(IF('Product Selections'!B52="","",'Product Selections'!B52),"")</f>
        <v/>
      </c>
      <c r="C47" s="71">
        <f>IF('Product Selections'!C52="","",'Product Selections'!C52)</f>
        <v/>
      </c>
      <c r="D47" s="48">
        <f>IF('Product Selections'!D52="","",'Product Selections'!D52)</f>
        <v/>
      </c>
      <c r="E47" s="51">
        <f>IF('Product Selections'!E52="","",'Product Selections'!E52)</f>
        <v/>
      </c>
      <c r="F47" s="51">
        <f>IF('Product Selections'!F52="","",'Product Selections'!F52)</f>
        <v/>
      </c>
      <c r="G47" s="34">
        <f>IF('Product Selections'!U51="","",'Product Selections'!U51)</f>
        <v/>
      </c>
      <c r="H47" s="69">
        <f>IFERROR(IF('Product Selections'!H52="","",'Product Selections'!H52),"")</f>
        <v/>
      </c>
      <c r="I47" s="592">
        <f>IFERROR(IF(TRIM('Product Selections'!I52)="","",TRIM('Product Selections'!I52)),"")</f>
        <v/>
      </c>
      <c r="J47" s="46" t="n"/>
      <c r="K47" s="69">
        <f>IF(C47="","",IF(O47="",AE47+L47+M47,AE47+L47+M47+O47))</f>
        <v/>
      </c>
      <c r="L47" s="360">
        <f>IF(C47="","",SUM(AC47,AD47)*(1-Y47))</f>
        <v/>
      </c>
      <c r="M47" s="358">
        <f>IF(C47="","",AB47)</f>
        <v/>
      </c>
      <c r="O47" s="593">
        <f>IF(C47="","",IF(Y47&lt;0,Z47-AE47,""))</f>
        <v/>
      </c>
      <c r="P47" s="594">
        <f>IFERROR(IF(C47="","",IF(AND(C47=$D$2,H47=0),0,IF($V$8="50% ADP Discount",AA47*0.5,IF($V$8="ADP Book Price",AA47)))),"")</f>
        <v/>
      </c>
      <c r="R47" s="595">
        <f>IF(C47="","",IF(Y47&lt;0,(Z47/F47)*(1),(Z47/F47)*(1-Y47)))</f>
        <v/>
      </c>
      <c r="S47" s="595">
        <f>IFERROR(IF(Y47&lt;0,SUM(AC47:AD47)/F47,L47/F47),"")</f>
        <v/>
      </c>
      <c r="T47" s="340">
        <f>IF(M47="","",IF(M47=0,"",SUM(M47)/F47))</f>
        <v/>
      </c>
      <c r="U47" s="585" t="n"/>
      <c r="V47" s="596">
        <f>IF(C47="","",IF(AND(C47=$D$2,H47=0),"Firm Payroll",IF(AND(F47=1,Y47&gt;0.2),"Annual 20% Max Discount",IF(AND(F47=4,Y47&gt;0.2),"Quarterly 20% Max Discount",IF(Y47&gt;=0.6,"Discount &gt;60%",IF(Y47&lt;0,"Revenue Reduction Required",""))))))</f>
        <v/>
      </c>
      <c r="W47" s="597" t="n"/>
      <c r="X47" s="56">
        <f>IF(F47=1,"Annual Payrolls on ADP Essential Payroll",IF(F47=4,"Quarterly Payrolls on ADP Essential Payroll",""))</f>
        <v/>
      </c>
      <c r="Y47" s="50">
        <f>IFERROR(1-((H47-M47)/SUM(Z47,AC47,AD47)),"")</f>
        <v/>
      </c>
      <c r="Z47" s="69">
        <f>IF(C47="","",HLOOKUP($G47&amp;'Product Selections'!$K$4&amp;'Exhibit A'!$F47,'--'!$F$3:$AT$200,$E47+6,FALSE)*F47)</f>
        <v/>
      </c>
      <c r="AA47" s="237">
        <f>IF($C47="","",7.95*$E47+54.95)</f>
        <v/>
      </c>
      <c r="AB47" s="69">
        <f>IF('Product Selections'!O52="Yes",16*'Exhibit A'!F47,0)</f>
        <v/>
      </c>
      <c r="AC47" s="236">
        <f>IF('Product Selections'!$L$11="CBA Lightning Wholesale",0,IF('Product Selections'!$L$11="CBA Lightning",0,IF($C47="",0,IF('Product Selections'!P52="",0,IF('Product Selections'!$P52="Yes",HLOOKUP($AC$10&amp;'Exhibit A'!$F47,'--'!$F$3:$AZ$200,$E47+6,FALSE)*$F47)))))</f>
        <v/>
      </c>
      <c r="AD47" s="54">
        <f>IF('Product Selections'!$L$11="CBA Lightning Wholesale",0,IF('Product Selections'!$L$11="CBA Lightning",0,IF('Product Selections'!Q52="",0,IF($C47="",0,IF('Product Selections'!$Q52&gt;=0,HLOOKUP($AD$10,'--'!$F$3:$AZ$200,3,FALSE)*12*'Product Selections'!Q52)))))</f>
        <v/>
      </c>
      <c r="AE47" s="69">
        <f>IFERROR(IF(C47="","",IF(AND(C47=$D$2,H47=0),0,IF(I47=0,H47-P47-L47-M47,IF(I47="Included",H47-P47-M47-L47,IF(I47&gt;0,H47-M47-L47))))),"")</f>
        <v/>
      </c>
      <c r="AF47" s="598" t="n"/>
      <c r="AG47" s="247">
        <f>AG46+0.01</f>
        <v/>
      </c>
      <c r="AH47" s="604">
        <f>"Estimated Payout at 100% conversion ["&amp;AG47&amp;"0 multiple * Annual Payroll Processing Revenue with Revenue Reduction]"</f>
        <v/>
      </c>
      <c r="AJ47" s="585" t="n"/>
    </row>
    <row r="48" ht="14.45" customHeight="1">
      <c r="A48" s="34" t="n"/>
      <c r="B48" s="303">
        <f>IFERROR(IF('Product Selections'!B53="","",'Product Selections'!B53),"")</f>
        <v/>
      </c>
      <c r="C48" s="304">
        <f>IF('Product Selections'!C53="","",'Product Selections'!C53)</f>
        <v/>
      </c>
      <c r="D48" s="305">
        <f>IF('Product Selections'!D53="","",'Product Selections'!D53)</f>
        <v/>
      </c>
      <c r="E48" s="306">
        <f>IF('Product Selections'!E53="","",'Product Selections'!E53)</f>
        <v/>
      </c>
      <c r="F48" s="306">
        <f>IF('Product Selections'!F53="","",'Product Selections'!F53)</f>
        <v/>
      </c>
      <c r="G48" s="307">
        <f>IF('Product Selections'!U52="","",'Product Selections'!U52)</f>
        <v/>
      </c>
      <c r="H48" s="316">
        <f>IFERROR(IF('Product Selections'!H53="","",'Product Selections'!H53),"")</f>
        <v/>
      </c>
      <c r="I48" s="309">
        <f>IFERROR(IF(TRIM('Product Selections'!I53)="","",TRIM('Product Selections'!I53)),"")</f>
        <v/>
      </c>
      <c r="J48" s="46" t="n"/>
      <c r="K48" s="316">
        <f>IF(C48="","",IF(O48="",AE48+L48+M48,AE48+L48+M48+O48))</f>
        <v/>
      </c>
      <c r="L48" s="361">
        <f>IF(C48="","",SUM(AC48,AD48)*(1-Y48))</f>
        <v/>
      </c>
      <c r="M48" s="357">
        <f>IF(C48="","",AB48)</f>
        <v/>
      </c>
      <c r="O48" s="600">
        <f>IF(C48="","",IF(Y48&lt;0,Z48-AE48,""))</f>
        <v/>
      </c>
      <c r="P48" s="601">
        <f>IFERROR(IF(C48="","",IF(AND(C48=$D$2,H48=0),0,IF($V$8="50% ADP Discount",AA48*0.5,IF($V$8="ADP Book Price",AA48)))),"")</f>
        <v/>
      </c>
      <c r="R48" s="602">
        <f>IF(C48="","",IF(Y48&lt;0,(Z48/F48)*(1),(Z48/F48)*(1-Y48)))</f>
        <v/>
      </c>
      <c r="S48" s="602">
        <f>IFERROR(IF(Y48&lt;0,SUM(AC48:AD48)/F48,L48/F48),"")</f>
        <v/>
      </c>
      <c r="T48" s="339">
        <f>IF(M48="","",IF(M48=0,"",SUM(M48)/F48))</f>
        <v/>
      </c>
      <c r="U48" s="585" t="n"/>
      <c r="V48" s="603">
        <f>IF(C48="","",IF(AND(C48=$D$2,H48=0),"Firm Payroll",IF(AND(F48=1,Y48&gt;0.2),"Annual 20% Max Discount",IF(AND(F48=4,Y48&gt;0.2),"Quarterly 20% Max Discount",IF(Y48&gt;=0.6,"Discount &gt;60%",IF(Y48&lt;0,"Revenue Reduction Required",""))))))</f>
        <v/>
      </c>
      <c r="W48" s="597" t="n"/>
      <c r="X48" s="314">
        <f>IF(F48=1,"Annual Payrolls on ADP Essential Payroll",IF(F48=4,"Quarterly Payrolls on ADP Essential Payroll",""))</f>
        <v/>
      </c>
      <c r="Y48" s="315">
        <f>IFERROR(1-((H48-M48)/SUM(Z48,AC48,AD48)),"")</f>
        <v/>
      </c>
      <c r="Z48" s="316">
        <f>IF(C48="","",HLOOKUP($G48&amp;'Product Selections'!$K$4&amp;'Exhibit A'!$F48,'--'!$F$3:$AT$200,$E48+6,FALSE)*F48)</f>
        <v/>
      </c>
      <c r="AA48" s="317">
        <f>IF($C48="","",7.95*$E48+54.95)</f>
        <v/>
      </c>
      <c r="AB48" s="316">
        <f>IF('Product Selections'!O53="Yes",16*'Exhibit A'!F48,0)</f>
        <v/>
      </c>
      <c r="AC48" s="318">
        <f>IF('Product Selections'!$L$11="CBA Lightning Wholesale",0,IF('Product Selections'!$L$11="CBA Lightning",0,IF($C48="",0,IF('Product Selections'!P53="",0,IF('Product Selections'!$P53="Yes",HLOOKUP($AC$10&amp;'Exhibit A'!$F48,'--'!$F$3:$AZ$200,$E48+6,FALSE)*$F48)))))</f>
        <v/>
      </c>
      <c r="AD48" s="310">
        <f>IF('Product Selections'!$L$11="CBA Lightning Wholesale",0,IF('Product Selections'!$L$11="CBA Lightning",0,IF('Product Selections'!Q53="",0,IF($C48="",0,IF('Product Selections'!$Q53&gt;=0,HLOOKUP($AD$10,'--'!$F$3:$AZ$200,3,FALSE)*12*'Product Selections'!Q53)))))</f>
        <v/>
      </c>
      <c r="AE48" s="316">
        <f>IFERROR(IF(C48="","",IF(AND(C48=$D$2,H48=0),0,IF(I48=0,H48-P48-L48-M48,IF(I48="Included",H48-P48-M48-L48,IF(I48&gt;0,H48-M48-L48))))),"")</f>
        <v/>
      </c>
      <c r="AF48" s="585" t="n"/>
      <c r="AG48" s="247">
        <f>AG47+0.01</f>
        <v/>
      </c>
      <c r="AH48" s="604">
        <f>"Estimated Payout at 100% conversion ["&amp;AG48&amp;"0 multiple * Annual Payroll Processing Revenue with Revenue Reduction]"</f>
        <v/>
      </c>
      <c r="AJ48" s="585" t="n"/>
    </row>
    <row r="49" ht="14.45" customHeight="1">
      <c r="A49" s="34" t="n"/>
      <c r="B49" s="70">
        <f>IFERROR(IF('Product Selections'!B54="","",'Product Selections'!B54),"")</f>
        <v/>
      </c>
      <c r="C49" s="71">
        <f>IF('Product Selections'!C54="","",'Product Selections'!C54)</f>
        <v/>
      </c>
      <c r="D49" s="48">
        <f>IF('Product Selections'!D54="","",'Product Selections'!D54)</f>
        <v/>
      </c>
      <c r="E49" s="51">
        <f>IF('Product Selections'!E54="","",'Product Selections'!E54)</f>
        <v/>
      </c>
      <c r="F49" s="51">
        <f>IF('Product Selections'!F54="","",'Product Selections'!F54)</f>
        <v/>
      </c>
      <c r="G49" s="34">
        <f>IF('Product Selections'!U53="","",'Product Selections'!U53)</f>
        <v/>
      </c>
      <c r="H49" s="69">
        <f>IFERROR(IF('Product Selections'!H54="","",'Product Selections'!H54),"")</f>
        <v/>
      </c>
      <c r="I49" s="592">
        <f>IFERROR(IF(TRIM('Product Selections'!I54)="","",TRIM('Product Selections'!I54)),"")</f>
        <v/>
      </c>
      <c r="J49" s="46" t="n"/>
      <c r="K49" s="69">
        <f>IF(C49="","",IF(O49="",AE49+L49+M49,AE49+L49+M49+O49))</f>
        <v/>
      </c>
      <c r="L49" s="360">
        <f>IF(C49="","",SUM(AC49,AD49)*(1-Y49))</f>
        <v/>
      </c>
      <c r="M49" s="358">
        <f>IF(C49="","",AB49)</f>
        <v/>
      </c>
      <c r="O49" s="593">
        <f>IF(C49="","",IF(Y49&lt;0,Z49-AE49,""))</f>
        <v/>
      </c>
      <c r="P49" s="594">
        <f>IFERROR(IF(C49="","",IF(AND(C49=$D$2,H49=0),0,IF($V$8="50% ADP Discount",AA49*0.5,IF($V$8="ADP Book Price",AA49)))),"")</f>
        <v/>
      </c>
      <c r="R49" s="595">
        <f>IF(C49="","",IF(Y49&lt;0,(Z49/F49)*(1),(Z49/F49)*(1-Y49)))</f>
        <v/>
      </c>
      <c r="S49" s="595">
        <f>IFERROR(IF(Y49&lt;0,SUM(AC49:AD49)/F49,L49/F49),"")</f>
        <v/>
      </c>
      <c r="T49" s="340">
        <f>IF(M49="","",IF(M49=0,"",SUM(M49)/F49))</f>
        <v/>
      </c>
      <c r="U49" s="585" t="n"/>
      <c r="V49" s="596">
        <f>IF(C49="","",IF(AND(C49=$D$2,H49=0),"Firm Payroll",IF(AND(F49=1,Y49&gt;0.2),"Annual 20% Max Discount",IF(AND(F49=4,Y49&gt;0.2),"Quarterly 20% Max Discount",IF(Y49&gt;=0.6,"Discount &gt;60%",IF(Y49&lt;0,"Revenue Reduction Required",""))))))</f>
        <v/>
      </c>
      <c r="W49" s="597" t="n"/>
      <c r="X49" s="56">
        <f>IF(F49=1,"Annual Payrolls on ADP Essential Payroll",IF(F49=4,"Quarterly Payrolls on ADP Essential Payroll",""))</f>
        <v/>
      </c>
      <c r="Y49" s="50">
        <f>IFERROR(1-((H49-M49)/SUM(Z49,AC49,AD49)),"")</f>
        <v/>
      </c>
      <c r="Z49" s="69">
        <f>IF(C49="","",HLOOKUP($G49&amp;'Product Selections'!$K$4&amp;'Exhibit A'!$F49,'--'!$F$3:$AT$200,$E49+6,FALSE)*F49)</f>
        <v/>
      </c>
      <c r="AA49" s="237">
        <f>IF($C49="","",7.95*$E49+54.95)</f>
        <v/>
      </c>
      <c r="AB49" s="69">
        <f>IF('Product Selections'!O54="Yes",16*'Exhibit A'!F49,0)</f>
        <v/>
      </c>
      <c r="AC49" s="236">
        <f>IF('Product Selections'!$L$11="CBA Lightning Wholesale",0,IF('Product Selections'!$L$11="CBA Lightning",0,IF($C49="",0,IF('Product Selections'!P54="",0,IF('Product Selections'!$P54="Yes",HLOOKUP($AC$10&amp;'Exhibit A'!$F49,'--'!$F$3:$AZ$200,$E49+6,FALSE)*$F49)))))</f>
        <v/>
      </c>
      <c r="AD49" s="54">
        <f>IF('Product Selections'!$L$11="CBA Lightning Wholesale",0,IF('Product Selections'!$L$11="CBA Lightning",0,IF('Product Selections'!Q54="",0,IF($C49="",0,IF('Product Selections'!$Q54&gt;=0,HLOOKUP($AD$10,'--'!$F$3:$AZ$200,3,FALSE)*12*'Product Selections'!Q54)))))</f>
        <v/>
      </c>
      <c r="AE49" s="69">
        <f>IFERROR(IF(C49="","",IF(AND(C49=$D$2,H49=0),0,IF(I49=0,H49-P49-L49-M49,IF(I49="Included",H49-P49-M49-L49,IF(I49&gt;0,H49-M49-L49))))),"")</f>
        <v/>
      </c>
      <c r="AF49" s="598" t="n"/>
      <c r="AG49" s="247">
        <f>AG48+0.01</f>
        <v/>
      </c>
      <c r="AH49" s="604">
        <f>"Estimated Payout at 100% conversion ["&amp;AG49&amp;"0 multiple * Annual Payroll Processing Revenue with Revenue Reduction]"</f>
        <v/>
      </c>
      <c r="AJ49" s="585" t="n"/>
    </row>
    <row r="50" ht="14.45" customHeight="1">
      <c r="A50" s="34" t="n"/>
      <c r="B50" s="303">
        <f>IFERROR(IF('Product Selections'!B55="","",'Product Selections'!B55),"")</f>
        <v/>
      </c>
      <c r="C50" s="304">
        <f>IF('Product Selections'!C55="","",'Product Selections'!C55)</f>
        <v/>
      </c>
      <c r="D50" s="305">
        <f>IF('Product Selections'!D55="","",'Product Selections'!D55)</f>
        <v/>
      </c>
      <c r="E50" s="306">
        <f>IF('Product Selections'!E55="","",'Product Selections'!E55)</f>
        <v/>
      </c>
      <c r="F50" s="306">
        <f>IF('Product Selections'!F55="","",'Product Selections'!F55)</f>
        <v/>
      </c>
      <c r="G50" s="307">
        <f>IF('Product Selections'!U54="","",'Product Selections'!U54)</f>
        <v/>
      </c>
      <c r="H50" s="316">
        <f>IFERROR(IF('Product Selections'!H55="","",'Product Selections'!H55),"")</f>
        <v/>
      </c>
      <c r="I50" s="309">
        <f>IFERROR(IF(TRIM('Product Selections'!I55)="","",TRIM('Product Selections'!I55)),"")</f>
        <v/>
      </c>
      <c r="J50" s="46" t="n"/>
      <c r="K50" s="316">
        <f>IF(C50="","",IF(O50="",AE50+L50+M50,AE50+L50+M50+O50))</f>
        <v/>
      </c>
      <c r="L50" s="361">
        <f>IF(C50="","",SUM(AC50,AD50)*(1-Y50))</f>
        <v/>
      </c>
      <c r="M50" s="357">
        <f>IF(C50="","",AB50)</f>
        <v/>
      </c>
      <c r="O50" s="600">
        <f>IF(C50="","",IF(Y50&lt;0,Z50-AE50,""))</f>
        <v/>
      </c>
      <c r="P50" s="601">
        <f>IFERROR(IF(C50="","",IF(AND(C50=$D$2,H50=0),0,IF($V$8="50% ADP Discount",AA50*0.5,IF($V$8="ADP Book Price",AA50)))),"")</f>
        <v/>
      </c>
      <c r="R50" s="602">
        <f>IF(C50="","",IF(Y50&lt;0,(Z50/F50)*(1),(Z50/F50)*(1-Y50)))</f>
        <v/>
      </c>
      <c r="S50" s="602">
        <f>IFERROR(IF(Y50&lt;0,SUM(AC50:AD50)/F50,L50/F50),"")</f>
        <v/>
      </c>
      <c r="T50" s="339">
        <f>IF(M50="","",IF(M50=0,"",SUM(M50)/F50))</f>
        <v/>
      </c>
      <c r="U50" s="585" t="n"/>
      <c r="V50" s="603">
        <f>IF(C50="","",IF(AND(C50=$D$2,H50=0),"Firm Payroll",IF(AND(F50=1,Y50&gt;0.2),"Annual 20% Max Discount",IF(AND(F50=4,Y50&gt;0.2),"Quarterly 20% Max Discount",IF(Y50&gt;=0.6,"Discount &gt;60%",IF(Y50&lt;0,"Revenue Reduction Required",""))))))</f>
        <v/>
      </c>
      <c r="W50" s="597" t="n"/>
      <c r="X50" s="314">
        <f>IF(F50=1,"Annual Payrolls on ADP Essential Payroll",IF(F50=4,"Quarterly Payrolls on ADP Essential Payroll",""))</f>
        <v/>
      </c>
      <c r="Y50" s="315">
        <f>IFERROR(1-((H50-M50)/SUM(Z50,AC50,AD50)),"")</f>
        <v/>
      </c>
      <c r="Z50" s="316">
        <f>IF(C50="","",HLOOKUP($G50&amp;'Product Selections'!$K$4&amp;'Exhibit A'!$F50,'--'!$F$3:$AT$200,$E50+6,FALSE)*F50)</f>
        <v/>
      </c>
      <c r="AA50" s="317">
        <f>IF($C50="","",7.95*$E50+54.95)</f>
        <v/>
      </c>
      <c r="AB50" s="316">
        <f>IF('Product Selections'!O55="Yes",16*'Exhibit A'!F50,0)</f>
        <v/>
      </c>
      <c r="AC50" s="318">
        <f>IF('Product Selections'!$L$11="CBA Lightning Wholesale",0,IF('Product Selections'!$L$11="CBA Lightning",0,IF($C50="",0,IF('Product Selections'!P55="",0,IF('Product Selections'!$P55="Yes",HLOOKUP($AC$10&amp;'Exhibit A'!$F50,'--'!$F$3:$AZ$200,$E50+6,FALSE)*$F50)))))</f>
        <v/>
      </c>
      <c r="AD50" s="310">
        <f>IF('Product Selections'!$L$11="CBA Lightning Wholesale",0,IF('Product Selections'!$L$11="CBA Lightning",0,IF('Product Selections'!Q55="",0,IF($C50="",0,IF('Product Selections'!$Q55&gt;=0,HLOOKUP($AD$10,'--'!$F$3:$AZ$200,3,FALSE)*12*'Product Selections'!Q55)))))</f>
        <v/>
      </c>
      <c r="AE50" s="316">
        <f>IFERROR(IF(C50="","",IF(AND(C50=$D$2,H50=0),0,IF(I50=0,H50-P50-L50-M50,IF(I50="Included",H50-P50-M50-L50,IF(I50&gt;0,H50-M50-L50))))),"")</f>
        <v/>
      </c>
      <c r="AF50" s="585" t="n"/>
      <c r="AG50" s="247">
        <f>AG49+0.01</f>
        <v/>
      </c>
      <c r="AH50" s="604">
        <f>"Estimated Payout at 100% conversion ["&amp;AG50&amp;"0 multiple * Annual Payroll Processing Revenue with Revenue Reduction]"</f>
        <v/>
      </c>
      <c r="AJ50" s="585" t="n"/>
    </row>
    <row r="51" ht="14.45" customHeight="1">
      <c r="A51" s="34" t="n"/>
      <c r="B51" s="70">
        <f>IFERROR(IF('Product Selections'!B56="","",'Product Selections'!B56),"")</f>
        <v/>
      </c>
      <c r="C51" s="71">
        <f>IF('Product Selections'!C56="","",'Product Selections'!C56)</f>
        <v/>
      </c>
      <c r="D51" s="48">
        <f>IF('Product Selections'!D56="","",'Product Selections'!D56)</f>
        <v/>
      </c>
      <c r="E51" s="51">
        <f>IF('Product Selections'!E56="","",'Product Selections'!E56)</f>
        <v/>
      </c>
      <c r="F51" s="51">
        <f>IF('Product Selections'!F56="","",'Product Selections'!F56)</f>
        <v/>
      </c>
      <c r="G51" s="34">
        <f>IF('Product Selections'!U55="","",'Product Selections'!U55)</f>
        <v/>
      </c>
      <c r="H51" s="69">
        <f>IFERROR(IF('Product Selections'!H56="","",'Product Selections'!H56),"")</f>
        <v/>
      </c>
      <c r="I51" s="592">
        <f>IFERROR(IF(TRIM('Product Selections'!I56)="","",TRIM('Product Selections'!I56)),"")</f>
        <v/>
      </c>
      <c r="J51" s="46" t="n"/>
      <c r="K51" s="69">
        <f>IF(C51="","",IF(O51="",AE51+L51+M51,AE51+L51+M51+O51))</f>
        <v/>
      </c>
      <c r="L51" s="360">
        <f>IF(C51="","",SUM(AC51,AD51)*(1-Y51))</f>
        <v/>
      </c>
      <c r="M51" s="358">
        <f>IF(C51="","",AB51)</f>
        <v/>
      </c>
      <c r="O51" s="593">
        <f>IF(C51="","",IF(Y51&lt;0,Z51-AE51,""))</f>
        <v/>
      </c>
      <c r="P51" s="594">
        <f>IFERROR(IF(C51="","",IF(AND(C51=$D$2,H51=0),0,IF($V$8="50% ADP Discount",AA51*0.5,IF($V$8="ADP Book Price",AA51)))),"")</f>
        <v/>
      </c>
      <c r="R51" s="595">
        <f>IF(C51="","",IF(Y51&lt;0,(Z51/F51)*(1),(Z51/F51)*(1-Y51)))</f>
        <v/>
      </c>
      <c r="S51" s="595">
        <f>IFERROR(IF(Y51&lt;0,SUM(AC51:AD51)/F51,L51/F51),"")</f>
        <v/>
      </c>
      <c r="T51" s="340">
        <f>IF(M51="","",IF(M51=0,"",SUM(M51)/F51))</f>
        <v/>
      </c>
      <c r="U51" s="585" t="n"/>
      <c r="V51" s="596">
        <f>IF(C51="","",IF(AND(C51=$D$2,H51=0),"Firm Payroll",IF(AND(F51=1,Y51&gt;0.2),"Annual 20% Max Discount",IF(AND(F51=4,Y51&gt;0.2),"Quarterly 20% Max Discount",IF(Y51&gt;=0.6,"Discount &gt;60%",IF(Y51&lt;0,"Revenue Reduction Required",""))))))</f>
        <v/>
      </c>
      <c r="W51" s="597" t="n"/>
      <c r="X51" s="56">
        <f>IF(F51=1,"Annual Payrolls on ADP Essential Payroll",IF(F51=4,"Quarterly Payrolls on ADP Essential Payroll",""))</f>
        <v/>
      </c>
      <c r="Y51" s="50">
        <f>IFERROR(1-((H51-M51)/SUM(Z51,AC51,AD51)),"")</f>
        <v/>
      </c>
      <c r="Z51" s="69">
        <f>IF(C51="","",HLOOKUP($G51&amp;'Product Selections'!$K$4&amp;'Exhibit A'!$F51,'--'!$F$3:$AT$200,$E51+6,FALSE)*F51)</f>
        <v/>
      </c>
      <c r="AA51" s="237">
        <f>IF($C51="","",7.95*$E51+54.95)</f>
        <v/>
      </c>
      <c r="AB51" s="69">
        <f>IF('Product Selections'!O56="Yes",16*'Exhibit A'!F51,0)</f>
        <v/>
      </c>
      <c r="AC51" s="236">
        <f>IF('Product Selections'!$L$11="CBA Lightning Wholesale",0,IF('Product Selections'!$L$11="CBA Lightning",0,IF($C51="",0,IF('Product Selections'!P56="",0,IF('Product Selections'!$P56="Yes",HLOOKUP($AC$10&amp;'Exhibit A'!$F51,'--'!$F$3:$AZ$200,$E51+6,FALSE)*$F51)))))</f>
        <v/>
      </c>
      <c r="AD51" s="54">
        <f>IF('Product Selections'!$L$11="CBA Lightning Wholesale",0,IF('Product Selections'!$L$11="CBA Lightning",0,IF('Product Selections'!Q56="",0,IF($C51="",0,IF('Product Selections'!$Q56&gt;=0,HLOOKUP($AD$10,'--'!$F$3:$AZ$200,3,FALSE)*12*'Product Selections'!Q56)))))</f>
        <v/>
      </c>
      <c r="AE51" s="69">
        <f>IFERROR(IF(C51="","",IF(AND(C51=$D$2,H51=0),0,IF(I51=0,H51-P51-L51-M51,IF(I51="Included",H51-P51-M51-L51,IF(I51&gt;0,H51-M51-L51))))),"")</f>
        <v/>
      </c>
      <c r="AF51" s="598" t="n"/>
      <c r="AG51" s="247">
        <f>AG50+0.01</f>
        <v/>
      </c>
      <c r="AH51" s="604">
        <f>"Estimated Payout at 100% conversion ["&amp;AG51&amp;"0 multiple * Annual Payroll Processing Revenue with Revenue Reduction]"</f>
        <v/>
      </c>
      <c r="AJ51" s="585" t="n"/>
    </row>
    <row r="52" ht="14.45" customHeight="1">
      <c r="A52" s="34" t="n"/>
      <c r="B52" s="303">
        <f>IFERROR(IF('Product Selections'!B57="","",'Product Selections'!B57),"")</f>
        <v/>
      </c>
      <c r="C52" s="304">
        <f>IF('Product Selections'!C57="","",'Product Selections'!C57)</f>
        <v/>
      </c>
      <c r="D52" s="305">
        <f>IF('Product Selections'!D57="","",'Product Selections'!D57)</f>
        <v/>
      </c>
      <c r="E52" s="306">
        <f>IF('Product Selections'!E57="","",'Product Selections'!E57)</f>
        <v/>
      </c>
      <c r="F52" s="306">
        <f>IF('Product Selections'!F57="","",'Product Selections'!F57)</f>
        <v/>
      </c>
      <c r="G52" s="307">
        <f>IF('Product Selections'!U56="","",'Product Selections'!U56)</f>
        <v/>
      </c>
      <c r="H52" s="316">
        <f>IFERROR(IF('Product Selections'!H57="","",'Product Selections'!H57),"")</f>
        <v/>
      </c>
      <c r="I52" s="309">
        <f>IFERROR(IF(TRIM('Product Selections'!I57)="","",TRIM('Product Selections'!I57)),"")</f>
        <v/>
      </c>
      <c r="J52" s="46" t="n"/>
      <c r="K52" s="316">
        <f>IF(C52="","",IF(O52="",AE52+L52+M52,AE52+L52+M52+O52))</f>
        <v/>
      </c>
      <c r="L52" s="361">
        <f>IF(C52="","",SUM(AC52,AD52)*(1-Y52))</f>
        <v/>
      </c>
      <c r="M52" s="357">
        <f>IF(C52="","",AB52)</f>
        <v/>
      </c>
      <c r="O52" s="600">
        <f>IF(C52="","",IF(Y52&lt;0,Z52-AE52,""))</f>
        <v/>
      </c>
      <c r="P52" s="601">
        <f>IFERROR(IF(C52="","",IF(AND(C52=$D$2,H52=0),0,IF($V$8="50% ADP Discount",AA52*0.5,IF($V$8="ADP Book Price",AA52)))),"")</f>
        <v/>
      </c>
      <c r="R52" s="602">
        <f>IF(C52="","",IF(Y52&lt;0,(Z52/F52)*(1),(Z52/F52)*(1-Y52)))</f>
        <v/>
      </c>
      <c r="S52" s="602">
        <f>IFERROR(IF(Y52&lt;0,SUM(AC52:AD52)/F52,L52/F52),"")</f>
        <v/>
      </c>
      <c r="T52" s="339">
        <f>IF(M52="","",IF(M52=0,"",SUM(M52)/F52))</f>
        <v/>
      </c>
      <c r="U52" s="585" t="n"/>
      <c r="V52" s="603">
        <f>IF(C52="","",IF(AND(C52=$D$2,H52=0),"Firm Payroll",IF(AND(F52=1,Y52&gt;0.2),"Annual 20% Max Discount",IF(AND(F52=4,Y52&gt;0.2),"Quarterly 20% Max Discount",IF(Y52&gt;=0.6,"Discount &gt;60%",IF(Y52&lt;0,"Revenue Reduction Required",""))))))</f>
        <v/>
      </c>
      <c r="W52" s="597" t="n"/>
      <c r="X52" s="314">
        <f>IF(F52=1,"Annual Payrolls on ADP Essential Payroll",IF(F52=4,"Quarterly Payrolls on ADP Essential Payroll",""))</f>
        <v/>
      </c>
      <c r="Y52" s="315">
        <f>IFERROR(1-((H52-M52)/SUM(Z52,AC52,AD52)),"")</f>
        <v/>
      </c>
      <c r="Z52" s="316">
        <f>IF(C52="","",HLOOKUP($G52&amp;'Product Selections'!$K$4&amp;'Exhibit A'!$F52,'--'!$F$3:$AT$200,$E52+6,FALSE)*F52)</f>
        <v/>
      </c>
      <c r="AA52" s="317">
        <f>IF($C52="","",7.95*$E52+54.95)</f>
        <v/>
      </c>
      <c r="AB52" s="316">
        <f>IF('Product Selections'!O57="Yes",16*'Exhibit A'!F52,0)</f>
        <v/>
      </c>
      <c r="AC52" s="318">
        <f>IF('Product Selections'!$L$11="CBA Lightning Wholesale",0,IF('Product Selections'!$L$11="CBA Lightning",0,IF($C52="",0,IF('Product Selections'!P57="",0,IF('Product Selections'!$P57="Yes",HLOOKUP($AC$10&amp;'Exhibit A'!$F52,'--'!$F$3:$AZ$200,$E52+6,FALSE)*$F52)))))</f>
        <v/>
      </c>
      <c r="AD52" s="310">
        <f>IF('Product Selections'!$L$11="CBA Lightning Wholesale",0,IF('Product Selections'!$L$11="CBA Lightning",0,IF('Product Selections'!Q57="",0,IF($C52="",0,IF('Product Selections'!$Q57&gt;=0,HLOOKUP($AD$10,'--'!$F$3:$AZ$200,3,FALSE)*12*'Product Selections'!Q57)))))</f>
        <v/>
      </c>
      <c r="AE52" s="316">
        <f>IFERROR(IF(C52="","",IF(AND(C52=$D$2,H52=0),0,IF(I52=0,H52-P52-L52-M52,IF(I52="Included",H52-P52-M52-L52,IF(I52&gt;0,H52-M52-L52))))),"")</f>
        <v/>
      </c>
      <c r="AF52" s="585" t="n"/>
      <c r="AG52" s="247">
        <f>AG51+0.01</f>
        <v/>
      </c>
      <c r="AH52" s="604">
        <f>"Estimated Payout at 100% conversion ["&amp;AG52&amp;"0 multiple * Annual Payroll Processing Revenue with Revenue Reduction]"</f>
        <v/>
      </c>
      <c r="AJ52" s="585" t="n"/>
    </row>
    <row r="53" ht="14.45" customHeight="1">
      <c r="A53" s="34" t="n"/>
      <c r="B53" s="70">
        <f>IFERROR(IF('Product Selections'!B58="","",'Product Selections'!B58),"")</f>
        <v/>
      </c>
      <c r="C53" s="71">
        <f>IF('Product Selections'!C58="","",'Product Selections'!C58)</f>
        <v/>
      </c>
      <c r="D53" s="48">
        <f>IF('Product Selections'!D58="","",'Product Selections'!D58)</f>
        <v/>
      </c>
      <c r="E53" s="51">
        <f>IF('Product Selections'!E58="","",'Product Selections'!E58)</f>
        <v/>
      </c>
      <c r="F53" s="51">
        <f>IF('Product Selections'!F58="","",'Product Selections'!F58)</f>
        <v/>
      </c>
      <c r="G53" s="34">
        <f>IF('Product Selections'!U57="","",'Product Selections'!U57)</f>
        <v/>
      </c>
      <c r="H53" s="69">
        <f>IFERROR(IF('Product Selections'!H58="","",'Product Selections'!H58),"")</f>
        <v/>
      </c>
      <c r="I53" s="592">
        <f>IFERROR(IF(TRIM('Product Selections'!I58)="","",TRIM('Product Selections'!I58)),"")</f>
        <v/>
      </c>
      <c r="J53" s="46" t="n"/>
      <c r="K53" s="69">
        <f>IF(C53="","",IF(O53="",AE53+L53+M53,AE53+L53+M53+O53))</f>
        <v/>
      </c>
      <c r="L53" s="360">
        <f>IF(C53="","",SUM(AC53,AD53)*(1-Y53))</f>
        <v/>
      </c>
      <c r="M53" s="358">
        <f>IF(C53="","",AB53)</f>
        <v/>
      </c>
      <c r="O53" s="593">
        <f>IF(C53="","",IF(Y53&lt;0,Z53-AE53,""))</f>
        <v/>
      </c>
      <c r="P53" s="594">
        <f>IFERROR(IF(C53="","",IF(AND(C53=$D$2,H53=0),0,IF($V$8="50% ADP Discount",AA53*0.5,IF($V$8="ADP Book Price",AA53)))),"")</f>
        <v/>
      </c>
      <c r="R53" s="595">
        <f>IF(C53="","",IF(Y53&lt;0,(Z53/F53)*(1),(Z53/F53)*(1-Y53)))</f>
        <v/>
      </c>
      <c r="S53" s="595">
        <f>IFERROR(IF(Y53&lt;0,SUM(AC53:AD53)/F53,L53/F53),"")</f>
        <v/>
      </c>
      <c r="T53" s="340">
        <f>IF(M53="","",IF(M53=0,"",SUM(M53)/F53))</f>
        <v/>
      </c>
      <c r="U53" s="585" t="n"/>
      <c r="V53" s="596">
        <f>IF(C53="","",IF(AND(C53=$D$2,H53=0),"Firm Payroll",IF(AND(F53=1,Y53&gt;0.2),"Annual 20% Max Discount",IF(AND(F53=4,Y53&gt;0.2),"Quarterly 20% Max Discount",IF(Y53&gt;=0.6,"Discount &gt;60%",IF(Y53&lt;0,"Revenue Reduction Required",""))))))</f>
        <v/>
      </c>
      <c r="W53" s="597" t="n"/>
      <c r="X53" s="56">
        <f>IF(F53=1,"Annual Payrolls on ADP Essential Payroll",IF(F53=4,"Quarterly Payrolls on ADP Essential Payroll",""))</f>
        <v/>
      </c>
      <c r="Y53" s="50">
        <f>IFERROR(1-((H53-M53)/SUM(Z53,AC53,AD53)),"")</f>
        <v/>
      </c>
      <c r="Z53" s="69">
        <f>IF(C53="","",HLOOKUP($G53&amp;'Product Selections'!$K$4&amp;'Exhibit A'!$F53,'--'!$F$3:$AT$200,$E53+6,FALSE)*F53)</f>
        <v/>
      </c>
      <c r="AA53" s="237">
        <f>IF($C53="","",7.95*$E53+54.95)</f>
        <v/>
      </c>
      <c r="AB53" s="69">
        <f>IF('Product Selections'!O58="Yes",16*'Exhibit A'!F53,0)</f>
        <v/>
      </c>
      <c r="AC53" s="236">
        <f>IF('Product Selections'!$L$11="CBA Lightning Wholesale",0,IF('Product Selections'!$L$11="CBA Lightning",0,IF($C53="",0,IF('Product Selections'!P58="",0,IF('Product Selections'!$P58="Yes",HLOOKUP($AC$10&amp;'Exhibit A'!$F53,'--'!$F$3:$AZ$200,$E53+6,FALSE)*$F53)))))</f>
        <v/>
      </c>
      <c r="AD53" s="54">
        <f>IF('Product Selections'!$L$11="CBA Lightning Wholesale",0,IF('Product Selections'!$L$11="CBA Lightning",0,IF('Product Selections'!Q58="",0,IF($C53="",0,IF('Product Selections'!$Q58&gt;=0,HLOOKUP($AD$10,'--'!$F$3:$AZ$200,3,FALSE)*12*'Product Selections'!Q58)))))</f>
        <v/>
      </c>
      <c r="AE53" s="69">
        <f>IFERROR(IF(C53="","",IF(AND(C53=$D$2,H53=0),0,IF(I53=0,H53-P53-L53-M53,IF(I53="Included",H53-P53-M53-L53,IF(I53&gt;0,H53-M53-L53))))),"")</f>
        <v/>
      </c>
      <c r="AF53" s="598" t="n"/>
      <c r="AG53" s="247">
        <f>AG52+0.01</f>
        <v/>
      </c>
      <c r="AH53" s="604">
        <f>"Estimated Payout at 100% conversion ["&amp;AG53&amp;"0 multiple * Annual Payroll Processing Revenue with Revenue Reduction]"</f>
        <v/>
      </c>
      <c r="AJ53" s="585" t="n"/>
    </row>
    <row r="54" ht="14.45" customHeight="1">
      <c r="A54" s="34" t="n"/>
      <c r="B54" s="303">
        <f>IFERROR(IF('Product Selections'!B59="","",'Product Selections'!B59),"")</f>
        <v/>
      </c>
      <c r="C54" s="304">
        <f>IF('Product Selections'!C59="","",'Product Selections'!C59)</f>
        <v/>
      </c>
      <c r="D54" s="305">
        <f>IF('Product Selections'!D59="","",'Product Selections'!D59)</f>
        <v/>
      </c>
      <c r="E54" s="306">
        <f>IF('Product Selections'!E59="","",'Product Selections'!E59)</f>
        <v/>
      </c>
      <c r="F54" s="306">
        <f>IF('Product Selections'!F59="","",'Product Selections'!F59)</f>
        <v/>
      </c>
      <c r="G54" s="307">
        <f>IF('Product Selections'!U58="","",'Product Selections'!U58)</f>
        <v/>
      </c>
      <c r="H54" s="316">
        <f>IFERROR(IF('Product Selections'!H59="","",'Product Selections'!H59),"")</f>
        <v/>
      </c>
      <c r="I54" s="309">
        <f>IFERROR(IF(TRIM('Product Selections'!I59)="","",TRIM('Product Selections'!I59)),"")</f>
        <v/>
      </c>
      <c r="J54" s="46" t="n"/>
      <c r="K54" s="316">
        <f>IF(C54="","",IF(O54="",AE54+L54+M54,AE54+L54+M54+O54))</f>
        <v/>
      </c>
      <c r="L54" s="361">
        <f>IF(C54="","",SUM(AC54,AD54)*(1-Y54))</f>
        <v/>
      </c>
      <c r="M54" s="357">
        <f>IF(C54="","",AB54)</f>
        <v/>
      </c>
      <c r="O54" s="600">
        <f>IF(C54="","",IF(Y54&lt;0,Z54-AE54,""))</f>
        <v/>
      </c>
      <c r="P54" s="601">
        <f>IFERROR(IF(C54="","",IF(AND(C54=$D$2,H54=0),0,IF($V$8="50% ADP Discount",AA54*0.5,IF($V$8="ADP Book Price",AA54)))),"")</f>
        <v/>
      </c>
      <c r="R54" s="602">
        <f>IF(C54="","",IF(Y54&lt;0,(Z54/F54)*(1),(Z54/F54)*(1-Y54)))</f>
        <v/>
      </c>
      <c r="S54" s="602">
        <f>IFERROR(IF(Y54&lt;0,SUM(AC54:AD54)/F54,L54/F54),"")</f>
        <v/>
      </c>
      <c r="T54" s="339">
        <f>IF(M54="","",IF(M54=0,"",SUM(M54)/F54))</f>
        <v/>
      </c>
      <c r="U54" s="585" t="n"/>
      <c r="V54" s="603">
        <f>IF(C54="","",IF(AND(C54=$D$2,H54=0),"Firm Payroll",IF(AND(F54=1,Y54&gt;0.2),"Annual 20% Max Discount",IF(AND(F54=4,Y54&gt;0.2),"Quarterly 20% Max Discount",IF(Y54&gt;=0.6,"Discount &gt;60%",IF(Y54&lt;0,"Revenue Reduction Required",""))))))</f>
        <v/>
      </c>
      <c r="W54" s="597" t="n"/>
      <c r="X54" s="314">
        <f>IF(F54=1,"Annual Payrolls on ADP Essential Payroll",IF(F54=4,"Quarterly Payrolls on ADP Essential Payroll",""))</f>
        <v/>
      </c>
      <c r="Y54" s="315">
        <f>IFERROR(1-((H54-M54)/SUM(Z54,AC54,AD54)),"")</f>
        <v/>
      </c>
      <c r="Z54" s="316">
        <f>IF(C54="","",HLOOKUP($G54&amp;'Product Selections'!$K$4&amp;'Exhibit A'!$F54,'--'!$F$3:$AT$200,$E54+6,FALSE)*F54)</f>
        <v/>
      </c>
      <c r="AA54" s="317">
        <f>IF($C54="","",7.95*$E54+54.95)</f>
        <v/>
      </c>
      <c r="AB54" s="316">
        <f>IF('Product Selections'!O59="Yes",16*'Exhibit A'!F54,0)</f>
        <v/>
      </c>
      <c r="AC54" s="318">
        <f>IF('Product Selections'!$L$11="CBA Lightning Wholesale",0,IF('Product Selections'!$L$11="CBA Lightning",0,IF($C54="",0,IF('Product Selections'!P59="",0,IF('Product Selections'!$P59="Yes",HLOOKUP($AC$10&amp;'Exhibit A'!$F54,'--'!$F$3:$AZ$200,$E54+6,FALSE)*$F54)))))</f>
        <v/>
      </c>
      <c r="AD54" s="310">
        <f>IF('Product Selections'!$L$11="CBA Lightning Wholesale",0,IF('Product Selections'!$L$11="CBA Lightning",0,IF('Product Selections'!Q59="",0,IF($C54="",0,IF('Product Selections'!$Q59&gt;=0,HLOOKUP($AD$10,'--'!$F$3:$AZ$200,3,FALSE)*12*'Product Selections'!Q59)))))</f>
        <v/>
      </c>
      <c r="AE54" s="316">
        <f>IFERROR(IF(C54="","",IF(AND(C54=$D$2,H54=0),0,IF(I54=0,H54-P54-L54-M54,IF(I54="Included",H54-P54-M54-L54,IF(I54&gt;0,H54-M54-L54))))),"")</f>
        <v/>
      </c>
      <c r="AF54" s="585" t="n"/>
      <c r="AG54" s="247">
        <f>AG53+0.01</f>
        <v/>
      </c>
      <c r="AH54" s="604">
        <f>"Estimated Payout at 100% conversion ["&amp;AG54&amp;"0 multiple * Annual Payroll Processing Revenue with Revenue Reduction]"</f>
        <v/>
      </c>
      <c r="AJ54" s="585" t="n"/>
    </row>
    <row r="55" ht="14.45" customHeight="1">
      <c r="A55" s="34" t="n"/>
      <c r="B55" s="70">
        <f>IFERROR(IF('Product Selections'!B60="","",'Product Selections'!B60),"")</f>
        <v/>
      </c>
      <c r="C55" s="71">
        <f>IF('Product Selections'!C60="","",'Product Selections'!C60)</f>
        <v/>
      </c>
      <c r="D55" s="48">
        <f>IF('Product Selections'!D60="","",'Product Selections'!D60)</f>
        <v/>
      </c>
      <c r="E55" s="51">
        <f>IF('Product Selections'!E60="","",'Product Selections'!E60)</f>
        <v/>
      </c>
      <c r="F55" s="51">
        <f>IF('Product Selections'!F60="","",'Product Selections'!F60)</f>
        <v/>
      </c>
      <c r="G55" s="34">
        <f>IF('Product Selections'!U59="","",'Product Selections'!U59)</f>
        <v/>
      </c>
      <c r="H55" s="69">
        <f>IFERROR(IF('Product Selections'!H60="","",'Product Selections'!H60),"")</f>
        <v/>
      </c>
      <c r="I55" s="592">
        <f>IFERROR(IF(TRIM('Product Selections'!I60)="","",TRIM('Product Selections'!I60)),"")</f>
        <v/>
      </c>
      <c r="J55" s="46" t="n"/>
      <c r="K55" s="69">
        <f>IF(C55="","",IF(O55="",AE55+L55+M55,AE55+L55+M55+O55))</f>
        <v/>
      </c>
      <c r="L55" s="360">
        <f>IF(C55="","",SUM(AC55,AD55)*(1-Y55))</f>
        <v/>
      </c>
      <c r="M55" s="358">
        <f>IF(C55="","",AB55)</f>
        <v/>
      </c>
      <c r="O55" s="593">
        <f>IF(C55="","",IF(Y55&lt;0,Z55-AE55,""))</f>
        <v/>
      </c>
      <c r="P55" s="594">
        <f>IFERROR(IF(C55="","",IF(AND(C55=$D$2,H55=0),0,IF($V$8="50% ADP Discount",AA55*0.5,IF($V$8="ADP Book Price",AA55)))),"")</f>
        <v/>
      </c>
      <c r="R55" s="595">
        <f>IF(C55="","",IF(Y55&lt;0,(Z55/F55)*(1),(Z55/F55)*(1-Y55)))</f>
        <v/>
      </c>
      <c r="S55" s="595">
        <f>IFERROR(IF(Y55&lt;0,SUM(AC55:AD55)/F55,L55/F55),"")</f>
        <v/>
      </c>
      <c r="T55" s="340">
        <f>IF(M55="","",IF(M55=0,"",SUM(M55)/F55))</f>
        <v/>
      </c>
      <c r="U55" s="585" t="n"/>
      <c r="V55" s="596">
        <f>IF(C55="","",IF(AND(C55=$D$2,H55=0),"Firm Payroll",IF(AND(F55=1,Y55&gt;0.2),"Annual 20% Max Discount",IF(AND(F55=4,Y55&gt;0.2),"Quarterly 20% Max Discount",IF(Y55&gt;=0.6,"Discount &gt;60%",IF(Y55&lt;0,"Revenue Reduction Required",""))))))</f>
        <v/>
      </c>
      <c r="W55" s="597" t="n"/>
      <c r="X55" s="56">
        <f>IF(F55=1,"Annual Payrolls on ADP Essential Payroll",IF(F55=4,"Quarterly Payrolls on ADP Essential Payroll",""))</f>
        <v/>
      </c>
      <c r="Y55" s="50">
        <f>IFERROR(1-((H55-M55)/SUM(Z55,AC55,AD55)),"")</f>
        <v/>
      </c>
      <c r="Z55" s="69">
        <f>IF(C55="","",HLOOKUP($G55&amp;'Product Selections'!$K$4&amp;'Exhibit A'!$F55,'--'!$F$3:$AT$200,$E55+6,FALSE)*F55)</f>
        <v/>
      </c>
      <c r="AA55" s="237">
        <f>IF($C55="","",7.95*$E55+54.95)</f>
        <v/>
      </c>
      <c r="AB55" s="69">
        <f>IF('Product Selections'!O60="Yes",16*'Exhibit A'!F55,0)</f>
        <v/>
      </c>
      <c r="AC55" s="236">
        <f>IF('Product Selections'!$L$11="CBA Lightning Wholesale",0,IF('Product Selections'!$L$11="CBA Lightning",0,IF($C55="",0,IF('Product Selections'!P60="",0,IF('Product Selections'!$P60="Yes",HLOOKUP($AC$10&amp;'Exhibit A'!$F55,'--'!$F$3:$AZ$200,$E55+6,FALSE)*$F55)))))</f>
        <v/>
      </c>
      <c r="AD55" s="54">
        <f>IF('Product Selections'!$L$11="CBA Lightning Wholesale",0,IF('Product Selections'!$L$11="CBA Lightning",0,IF('Product Selections'!Q60="",0,IF($C55="",0,IF('Product Selections'!$Q60&gt;=0,HLOOKUP($AD$10,'--'!$F$3:$AZ$200,3,FALSE)*12*'Product Selections'!Q60)))))</f>
        <v/>
      </c>
      <c r="AE55" s="69">
        <f>IFERROR(IF(C55="","",IF(AND(C55=$D$2,H55=0),0,IF(I55=0,H55-P55-L55-M55,IF(I55="Included",H55-P55-M55-L55,IF(I55&gt;0,H55-M55-L55))))),"")</f>
        <v/>
      </c>
      <c r="AF55" s="598" t="n"/>
      <c r="AG55" s="247">
        <f>AG54+0.01</f>
        <v/>
      </c>
      <c r="AH55" s="604">
        <f>"Estimated Payout at 100% conversion ["&amp;AG55&amp;"0 multiple * Annual Payroll Processing Revenue with Revenue Reduction]"</f>
        <v/>
      </c>
      <c r="AJ55" s="585" t="n"/>
    </row>
    <row r="56" ht="14.45" customHeight="1">
      <c r="A56" s="34" t="n"/>
      <c r="B56" s="303">
        <f>IFERROR(IF('Product Selections'!B61="","",'Product Selections'!B61),"")</f>
        <v/>
      </c>
      <c r="C56" s="304">
        <f>IF('Product Selections'!C61="","",'Product Selections'!C61)</f>
        <v/>
      </c>
      <c r="D56" s="305">
        <f>IF('Product Selections'!D61="","",'Product Selections'!D61)</f>
        <v/>
      </c>
      <c r="E56" s="306">
        <f>IF('Product Selections'!E61="","",'Product Selections'!E61)</f>
        <v/>
      </c>
      <c r="F56" s="306">
        <f>IF('Product Selections'!F61="","",'Product Selections'!F61)</f>
        <v/>
      </c>
      <c r="G56" s="307">
        <f>IF('Product Selections'!U60="","",'Product Selections'!U60)</f>
        <v/>
      </c>
      <c r="H56" s="316">
        <f>IFERROR(IF('Product Selections'!H61="","",'Product Selections'!H61),"")</f>
        <v/>
      </c>
      <c r="I56" s="309">
        <f>IFERROR(IF(TRIM('Product Selections'!I61)="","",TRIM('Product Selections'!I61)),"")</f>
        <v/>
      </c>
      <c r="J56" s="46" t="n"/>
      <c r="K56" s="316">
        <f>IF(C56="","",IF(O56="",AE56+L56+M56,AE56+L56+M56+O56))</f>
        <v/>
      </c>
      <c r="L56" s="361">
        <f>IF(C56="","",SUM(AC56,AD56)*(1-Y56))</f>
        <v/>
      </c>
      <c r="M56" s="357">
        <f>IF(C56="","",AB56)</f>
        <v/>
      </c>
      <c r="O56" s="600">
        <f>IF(C56="","",IF(Y56&lt;0,Z56-AE56,""))</f>
        <v/>
      </c>
      <c r="P56" s="601">
        <f>IFERROR(IF(C56="","",IF(AND(C56=$D$2,H56=0),0,IF($V$8="50% ADP Discount",AA56*0.5,IF($V$8="ADP Book Price",AA56)))),"")</f>
        <v/>
      </c>
      <c r="R56" s="602">
        <f>IF(C56="","",IF(Y56&lt;0,(Z56/F56)*(1),(Z56/F56)*(1-Y56)))</f>
        <v/>
      </c>
      <c r="S56" s="602">
        <f>IFERROR(IF(Y56&lt;0,SUM(AC56:AD56)/F56,L56/F56),"")</f>
        <v/>
      </c>
      <c r="T56" s="339">
        <f>IF(M56="","",IF(M56=0,"",SUM(M56)/F56))</f>
        <v/>
      </c>
      <c r="U56" s="585" t="n"/>
      <c r="V56" s="603">
        <f>IF(C56="","",IF(AND(C56=$D$2,H56=0),"Firm Payroll",IF(AND(F56=1,Y56&gt;0.2),"Annual 20% Max Discount",IF(AND(F56=4,Y56&gt;0.2),"Quarterly 20% Max Discount",IF(Y56&gt;=0.6,"Discount &gt;60%",IF(Y56&lt;0,"Revenue Reduction Required",""))))))</f>
        <v/>
      </c>
      <c r="W56" s="597" t="n"/>
      <c r="X56" s="314">
        <f>IF(F56=1,"Annual Payrolls on ADP Essential Payroll",IF(F56=4,"Quarterly Payrolls on ADP Essential Payroll",""))</f>
        <v/>
      </c>
      <c r="Y56" s="315">
        <f>IFERROR(1-((H56-M56)/SUM(Z56,AC56,AD56)),"")</f>
        <v/>
      </c>
      <c r="Z56" s="316">
        <f>IF(C56="","",HLOOKUP($G56&amp;'Product Selections'!$K$4&amp;'Exhibit A'!$F56,'--'!$F$3:$AT$200,$E56+6,FALSE)*F56)</f>
        <v/>
      </c>
      <c r="AA56" s="317">
        <f>IF($C56="","",7.95*$E56+54.95)</f>
        <v/>
      </c>
      <c r="AB56" s="316">
        <f>IF('Product Selections'!O61="Yes",16*'Exhibit A'!F56,0)</f>
        <v/>
      </c>
      <c r="AC56" s="318">
        <f>IF('Product Selections'!$L$11="CBA Lightning Wholesale",0,IF('Product Selections'!$L$11="CBA Lightning",0,IF($C56="",0,IF('Product Selections'!P61="",0,IF('Product Selections'!$P61="Yes",HLOOKUP($AC$10&amp;'Exhibit A'!$F56,'--'!$F$3:$AZ$200,$E56+6,FALSE)*$F56)))))</f>
        <v/>
      </c>
      <c r="AD56" s="310">
        <f>IF('Product Selections'!$L$11="CBA Lightning Wholesale",0,IF('Product Selections'!$L$11="CBA Lightning",0,IF('Product Selections'!Q61="",0,IF($C56="",0,IF('Product Selections'!$Q61&gt;=0,HLOOKUP($AD$10,'--'!$F$3:$AZ$200,3,FALSE)*12*'Product Selections'!Q61)))))</f>
        <v/>
      </c>
      <c r="AE56" s="316">
        <f>IFERROR(IF(C56="","",IF(AND(C56=$D$2,H56=0),0,IF(I56=0,H56-P56-L56-M56,IF(I56="Included",H56-P56-M56-L56,IF(I56&gt;0,H56-M56-L56))))),"")</f>
        <v/>
      </c>
      <c r="AF56" s="585" t="n"/>
      <c r="AG56" s="247">
        <f>AG55+0.01</f>
        <v/>
      </c>
      <c r="AH56" s="604">
        <f>"Estimated Payout at 100% conversion ["&amp;AG56&amp;"0 multiple * Annual Payroll Processing Revenue with Revenue Reduction]"</f>
        <v/>
      </c>
      <c r="AJ56" s="585" t="n"/>
    </row>
    <row r="57" ht="14.45" customHeight="1">
      <c r="A57" s="34" t="n"/>
      <c r="B57" s="70">
        <f>IFERROR(IF('Product Selections'!B62="","",'Product Selections'!B62),"")</f>
        <v/>
      </c>
      <c r="C57" s="71">
        <f>IF('Product Selections'!C62="","",'Product Selections'!C62)</f>
        <v/>
      </c>
      <c r="D57" s="48">
        <f>IF('Product Selections'!D62="","",'Product Selections'!D62)</f>
        <v/>
      </c>
      <c r="E57" s="51">
        <f>IF('Product Selections'!E62="","",'Product Selections'!E62)</f>
        <v/>
      </c>
      <c r="F57" s="51">
        <f>IF('Product Selections'!F62="","",'Product Selections'!F62)</f>
        <v/>
      </c>
      <c r="G57" s="34">
        <f>IF('Product Selections'!U61="","",'Product Selections'!U61)</f>
        <v/>
      </c>
      <c r="H57" s="69">
        <f>IFERROR(IF('Product Selections'!H62="","",'Product Selections'!H62),"")</f>
        <v/>
      </c>
      <c r="I57" s="592">
        <f>IFERROR(IF(TRIM('Product Selections'!I62)="","",TRIM('Product Selections'!I62)),"")</f>
        <v/>
      </c>
      <c r="J57" s="46" t="n"/>
      <c r="K57" s="69">
        <f>IF(C57="","",IF(O57="",AE57+L57+M57,AE57+L57+M57+O57))</f>
        <v/>
      </c>
      <c r="L57" s="360">
        <f>IF(C57="","",SUM(AC57,AD57)*(1-Y57))</f>
        <v/>
      </c>
      <c r="M57" s="358">
        <f>IF(C57="","",AB57)</f>
        <v/>
      </c>
      <c r="O57" s="593">
        <f>IF(C57="","",IF(Y57&lt;0,Z57-AE57,""))</f>
        <v/>
      </c>
      <c r="P57" s="594">
        <f>IFERROR(IF(C57="","",IF(AND(C57=$D$2,H57=0),0,IF($V$8="50% ADP Discount",AA57*0.5,IF($V$8="ADP Book Price",AA57)))),"")</f>
        <v/>
      </c>
      <c r="R57" s="595">
        <f>IF(C57="","",IF(Y57&lt;0,(Z57/F57)*(1),(Z57/F57)*(1-Y57)))</f>
        <v/>
      </c>
      <c r="S57" s="595">
        <f>IFERROR(IF(Y57&lt;0,SUM(AC57:AD57)/F57,L57/F57),"")</f>
        <v/>
      </c>
      <c r="T57" s="340">
        <f>IF(M57="","",IF(M57=0,"",SUM(M57)/F57))</f>
        <v/>
      </c>
      <c r="U57" s="585" t="n"/>
      <c r="V57" s="596">
        <f>IF(C57="","",IF(AND(C57=$D$2,H57=0),"Firm Payroll",IF(AND(F57=1,Y57&gt;0.2),"Annual 20% Max Discount",IF(AND(F57=4,Y57&gt;0.2),"Quarterly 20% Max Discount",IF(Y57&gt;=0.6,"Discount &gt;60%",IF(Y57&lt;0,"Revenue Reduction Required",""))))))</f>
        <v/>
      </c>
      <c r="W57" s="597" t="n"/>
      <c r="X57" s="56">
        <f>IF(F57=1,"Annual Payrolls on ADP Essential Payroll",IF(F57=4,"Quarterly Payrolls on ADP Essential Payroll",""))</f>
        <v/>
      </c>
      <c r="Y57" s="50">
        <f>IFERROR(1-((H57-M57)/SUM(Z57,AC57,AD57)),"")</f>
        <v/>
      </c>
      <c r="Z57" s="69">
        <f>IF(C57="","",HLOOKUP($G57&amp;'Product Selections'!$K$4&amp;'Exhibit A'!$F57,'--'!$F$3:$AT$200,$E57+6,FALSE)*F57)</f>
        <v/>
      </c>
      <c r="AA57" s="237">
        <f>IF($C57="","",7.95*$E57+54.95)</f>
        <v/>
      </c>
      <c r="AB57" s="69">
        <f>IF('Product Selections'!O62="Yes",16*'Exhibit A'!F57,0)</f>
        <v/>
      </c>
      <c r="AC57" s="236">
        <f>IF('Product Selections'!$L$11="CBA Lightning Wholesale",0,IF('Product Selections'!$L$11="CBA Lightning",0,IF($C57="",0,IF('Product Selections'!P62="",0,IF('Product Selections'!$P62="Yes",HLOOKUP($AC$10&amp;'Exhibit A'!$F57,'--'!$F$3:$AZ$200,$E57+6,FALSE)*$F57)))))</f>
        <v/>
      </c>
      <c r="AD57" s="54">
        <f>IF('Product Selections'!$L$11="CBA Lightning Wholesale",0,IF('Product Selections'!$L$11="CBA Lightning",0,IF('Product Selections'!Q62="",0,IF($C57="",0,IF('Product Selections'!$Q62&gt;=0,HLOOKUP($AD$10,'--'!$F$3:$AZ$200,3,FALSE)*12*'Product Selections'!Q62)))))</f>
        <v/>
      </c>
      <c r="AE57" s="69">
        <f>IFERROR(IF(C57="","",IF(AND(C57=$D$2,H57=0),0,IF(I57=0,H57-P57-L57-M57,IF(I57="Included",H57-P57-M57-L57,IF(I57&gt;0,H57-M57-L57))))),"")</f>
        <v/>
      </c>
      <c r="AF57" s="598" t="n"/>
      <c r="AG57" s="247">
        <f>AG56+0.01</f>
        <v/>
      </c>
      <c r="AH57" s="604">
        <f>"Estimated Payout at 100% conversion ["&amp;AG57&amp;"0 multiple * Annual Payroll Processing Revenue with Revenue Reduction]"</f>
        <v/>
      </c>
      <c r="AJ57" s="585" t="n"/>
    </row>
    <row r="58" ht="14.45" customHeight="1">
      <c r="A58" s="34" t="n"/>
      <c r="B58" s="303">
        <f>IFERROR(IF('Product Selections'!B63="","",'Product Selections'!B63),"")</f>
        <v/>
      </c>
      <c r="C58" s="304">
        <f>IF('Product Selections'!C63="","",'Product Selections'!C63)</f>
        <v/>
      </c>
      <c r="D58" s="305">
        <f>IF('Product Selections'!D63="","",'Product Selections'!D63)</f>
        <v/>
      </c>
      <c r="E58" s="306">
        <f>IF('Product Selections'!E63="","",'Product Selections'!E63)</f>
        <v/>
      </c>
      <c r="F58" s="306">
        <f>IF('Product Selections'!F63="","",'Product Selections'!F63)</f>
        <v/>
      </c>
      <c r="G58" s="307">
        <f>IF('Product Selections'!U62="","",'Product Selections'!U62)</f>
        <v/>
      </c>
      <c r="H58" s="316">
        <f>IFERROR(IF('Product Selections'!H63="","",'Product Selections'!H63),"")</f>
        <v/>
      </c>
      <c r="I58" s="309">
        <f>IFERROR(IF(TRIM('Product Selections'!I63)="","",TRIM('Product Selections'!I63)),"")</f>
        <v/>
      </c>
      <c r="J58" s="46" t="n"/>
      <c r="K58" s="316">
        <f>IF(C58="","",IF(O58="",AE58+L58+M58,AE58+L58+M58+O58))</f>
        <v/>
      </c>
      <c r="L58" s="361">
        <f>IF(C58="","",SUM(AC58,AD58)*(1-Y58))</f>
        <v/>
      </c>
      <c r="M58" s="357">
        <f>IF(C58="","",AB58)</f>
        <v/>
      </c>
      <c r="O58" s="600">
        <f>IF(C58="","",IF(Y58&lt;0,Z58-AE58,""))</f>
        <v/>
      </c>
      <c r="P58" s="601">
        <f>IFERROR(IF(C58="","",IF(AND(C58=$D$2,H58=0),0,IF($V$8="50% ADP Discount",AA58*0.5,IF($V$8="ADP Book Price",AA58)))),"")</f>
        <v/>
      </c>
      <c r="R58" s="602">
        <f>IF(C58="","",IF(Y58&lt;0,(Z58/F58)*(1),(Z58/F58)*(1-Y58)))</f>
        <v/>
      </c>
      <c r="S58" s="602">
        <f>IFERROR(IF(Y58&lt;0,SUM(AC58:AD58)/F58,L58/F58),"")</f>
        <v/>
      </c>
      <c r="T58" s="339">
        <f>IF(M58="","",IF(M58=0,"",SUM(M58)/F58))</f>
        <v/>
      </c>
      <c r="U58" s="585" t="n"/>
      <c r="V58" s="603">
        <f>IF(C58="","",IF(AND(C58=$D$2,H58=0),"Firm Payroll",IF(AND(F58=1,Y58&gt;0.2),"Annual 20% Max Discount",IF(AND(F58=4,Y58&gt;0.2),"Quarterly 20% Max Discount",IF(Y58&gt;=0.6,"Discount &gt;60%",IF(Y58&lt;0,"Revenue Reduction Required",""))))))</f>
        <v/>
      </c>
      <c r="W58" s="597" t="n"/>
      <c r="X58" s="314">
        <f>IF(F58=1,"Annual Payrolls on ADP Essential Payroll",IF(F58=4,"Quarterly Payrolls on ADP Essential Payroll",""))</f>
        <v/>
      </c>
      <c r="Y58" s="315">
        <f>IFERROR(1-((H58-M58)/SUM(Z58,AC58,AD58)),"")</f>
        <v/>
      </c>
      <c r="Z58" s="316">
        <f>IF(C58="","",HLOOKUP($G58&amp;'Product Selections'!$K$4&amp;'Exhibit A'!$F58,'--'!$F$3:$AT$200,$E58+6,FALSE)*F58)</f>
        <v/>
      </c>
      <c r="AA58" s="317">
        <f>IF($C58="","",7.95*$E58+54.95)</f>
        <v/>
      </c>
      <c r="AB58" s="316">
        <f>IF('Product Selections'!O63="Yes",16*'Exhibit A'!F58,0)</f>
        <v/>
      </c>
      <c r="AC58" s="318">
        <f>IF('Product Selections'!$L$11="CBA Lightning Wholesale",0,IF('Product Selections'!$L$11="CBA Lightning",0,IF($C58="",0,IF('Product Selections'!P63="",0,IF('Product Selections'!$P63="Yes",HLOOKUP($AC$10&amp;'Exhibit A'!$F58,'--'!$F$3:$AZ$200,$E58+6,FALSE)*$F58)))))</f>
        <v/>
      </c>
      <c r="AD58" s="310">
        <f>IF('Product Selections'!$L$11="CBA Lightning Wholesale",0,IF('Product Selections'!$L$11="CBA Lightning",0,IF('Product Selections'!Q63="",0,IF($C58="",0,IF('Product Selections'!$Q63&gt;=0,HLOOKUP($AD$10,'--'!$F$3:$AZ$200,3,FALSE)*12*'Product Selections'!Q63)))))</f>
        <v/>
      </c>
      <c r="AE58" s="316">
        <f>IFERROR(IF(C58="","",IF(AND(C58=$D$2,H58=0),0,IF(I58=0,H58-P58-L58-M58,IF(I58="Included",H58-P58-M58-L58,IF(I58&gt;0,H58-M58-L58))))),"")</f>
        <v/>
      </c>
      <c r="AF58" s="585" t="n"/>
      <c r="AG58" s="247">
        <f>AG57+0.01</f>
        <v/>
      </c>
      <c r="AH58" s="604">
        <f>"Estimated Payout at 100% conversion ["&amp;AG58&amp;"0 multiple * Annual Payroll Processing Revenue with Revenue Reduction]"</f>
        <v/>
      </c>
      <c r="AJ58" s="585" t="n"/>
    </row>
    <row r="59" ht="14.45" customHeight="1">
      <c r="A59" s="34" t="n"/>
      <c r="B59" s="70">
        <f>IFERROR(IF('Product Selections'!B64="","",'Product Selections'!B64),"")</f>
        <v/>
      </c>
      <c r="C59" s="71">
        <f>IF('Product Selections'!C64="","",'Product Selections'!C64)</f>
        <v/>
      </c>
      <c r="D59" s="48">
        <f>IF('Product Selections'!D64="","",'Product Selections'!D64)</f>
        <v/>
      </c>
      <c r="E59" s="51">
        <f>IF('Product Selections'!E64="","",'Product Selections'!E64)</f>
        <v/>
      </c>
      <c r="F59" s="51">
        <f>IF('Product Selections'!F64="","",'Product Selections'!F64)</f>
        <v/>
      </c>
      <c r="G59" s="34">
        <f>IF('Product Selections'!U63="","",'Product Selections'!U63)</f>
        <v/>
      </c>
      <c r="H59" s="69">
        <f>IFERROR(IF('Product Selections'!H64="","",'Product Selections'!H64),"")</f>
        <v/>
      </c>
      <c r="I59" s="592">
        <f>IFERROR(IF(TRIM('Product Selections'!I64)="","",TRIM('Product Selections'!I64)),"")</f>
        <v/>
      </c>
      <c r="J59" s="46" t="n"/>
      <c r="K59" s="69">
        <f>IF(C59="","",IF(O59="",AE59+L59+M59,AE59+L59+M59+O59))</f>
        <v/>
      </c>
      <c r="L59" s="360">
        <f>IF(C59="","",SUM(AC59,AD59)*(1-Y59))</f>
        <v/>
      </c>
      <c r="M59" s="358">
        <f>IF(C59="","",AB59)</f>
        <v/>
      </c>
      <c r="O59" s="593">
        <f>IF(C59="","",IF(Y59&lt;0,Z59-AE59,""))</f>
        <v/>
      </c>
      <c r="P59" s="594">
        <f>IFERROR(IF(C59="","",IF(AND(C59=$D$2,H59=0),0,IF($V$8="50% ADP Discount",AA59*0.5,IF($V$8="ADP Book Price",AA59)))),"")</f>
        <v/>
      </c>
      <c r="R59" s="595">
        <f>IF(C59="","",IF(Y59&lt;0,(Z59/F59)*(1),(Z59/F59)*(1-Y59)))</f>
        <v/>
      </c>
      <c r="S59" s="595">
        <f>IFERROR(IF(Y59&lt;0,SUM(AC59:AD59)/F59,L59/F59),"")</f>
        <v/>
      </c>
      <c r="T59" s="340">
        <f>IF(M59="","",IF(M59=0,"",SUM(M59)/F59))</f>
        <v/>
      </c>
      <c r="U59" s="585" t="n"/>
      <c r="V59" s="596">
        <f>IF(C59="","",IF(AND(C59=$D$2,H59=0),"Firm Payroll",IF(AND(F59=1,Y59&gt;0.2),"Annual 20% Max Discount",IF(AND(F59=4,Y59&gt;0.2),"Quarterly 20% Max Discount",IF(Y59&gt;=0.6,"Discount &gt;60%",IF(Y59&lt;0,"Revenue Reduction Required",""))))))</f>
        <v/>
      </c>
      <c r="W59" s="597" t="n"/>
      <c r="X59" s="56">
        <f>IF(F59=1,"Annual Payrolls on ADP Essential Payroll",IF(F59=4,"Quarterly Payrolls on ADP Essential Payroll",""))</f>
        <v/>
      </c>
      <c r="Y59" s="50">
        <f>IFERROR(1-((H59-M59)/SUM(Z59,AC59,AD59)),"")</f>
        <v/>
      </c>
      <c r="Z59" s="69">
        <f>IF(C59="","",HLOOKUP($G59&amp;'Product Selections'!$K$4&amp;'Exhibit A'!$F59,'--'!$F$3:$AT$200,$E59+6,FALSE)*F59)</f>
        <v/>
      </c>
      <c r="AA59" s="237">
        <f>IF($C59="","",7.95*$E59+54.95)</f>
        <v/>
      </c>
      <c r="AB59" s="69">
        <f>IF('Product Selections'!O64="Yes",16*'Exhibit A'!F59,0)</f>
        <v/>
      </c>
      <c r="AC59" s="236">
        <f>IF('Product Selections'!$L$11="CBA Lightning Wholesale",0,IF('Product Selections'!$L$11="CBA Lightning",0,IF($C59="",0,IF('Product Selections'!P64="",0,IF('Product Selections'!$P64="Yes",HLOOKUP($AC$10&amp;'Exhibit A'!$F59,'--'!$F$3:$AZ$200,$E59+6,FALSE)*$F59)))))</f>
        <v/>
      </c>
      <c r="AD59" s="54">
        <f>IF('Product Selections'!$L$11="CBA Lightning Wholesale",0,IF('Product Selections'!$L$11="CBA Lightning",0,IF('Product Selections'!Q64="",0,IF($C59="",0,IF('Product Selections'!$Q64&gt;=0,HLOOKUP($AD$10,'--'!$F$3:$AZ$200,3,FALSE)*12*'Product Selections'!Q64)))))</f>
        <v/>
      </c>
      <c r="AE59" s="69">
        <f>IFERROR(IF(C59="","",IF(AND(C59=$D$2,H59=0),0,IF(I59=0,H59-P59-L59-M59,IF(I59="Included",H59-P59-M59-L59,IF(I59&gt;0,H59-M59-L59))))),"")</f>
        <v/>
      </c>
      <c r="AF59" s="598" t="n"/>
      <c r="AG59" s="247">
        <f>AG58+0.01</f>
        <v/>
      </c>
      <c r="AH59" s="604">
        <f>"Estimated Payout at 100% conversion ["&amp;AG59&amp;"0 multiple * Annual Payroll Processing Revenue with Revenue Reduction]"</f>
        <v/>
      </c>
      <c r="AJ59" s="585" t="n"/>
    </row>
    <row r="60" ht="14.45" customHeight="1">
      <c r="A60" s="34" t="n"/>
      <c r="B60" s="303">
        <f>IFERROR(IF('Product Selections'!B65="","",'Product Selections'!B65),"")</f>
        <v/>
      </c>
      <c r="C60" s="304">
        <f>IF('Product Selections'!C65="","",'Product Selections'!C65)</f>
        <v/>
      </c>
      <c r="D60" s="305">
        <f>IF('Product Selections'!D65="","",'Product Selections'!D65)</f>
        <v/>
      </c>
      <c r="E60" s="306">
        <f>IF('Product Selections'!E65="","",'Product Selections'!E65)</f>
        <v/>
      </c>
      <c r="F60" s="306">
        <f>IF('Product Selections'!F65="","",'Product Selections'!F65)</f>
        <v/>
      </c>
      <c r="G60" s="307">
        <f>IF('Product Selections'!U64="","",'Product Selections'!U64)</f>
        <v/>
      </c>
      <c r="H60" s="316">
        <f>IFERROR(IF('Product Selections'!H65="","",'Product Selections'!H65),"")</f>
        <v/>
      </c>
      <c r="I60" s="309">
        <f>IFERROR(IF(TRIM('Product Selections'!I65)="","",TRIM('Product Selections'!I65)),"")</f>
        <v/>
      </c>
      <c r="J60" s="46" t="n"/>
      <c r="K60" s="316">
        <f>IF(C60="","",IF(O60="",AE60+L60+M60,AE60+L60+M60+O60))</f>
        <v/>
      </c>
      <c r="L60" s="361">
        <f>IF(C60="","",SUM(AC60,AD60)*(1-Y60))</f>
        <v/>
      </c>
      <c r="M60" s="357">
        <f>IF(C60="","",AB60)</f>
        <v/>
      </c>
      <c r="O60" s="600">
        <f>IF(C60="","",IF(Y60&lt;0,Z60-AE60,""))</f>
        <v/>
      </c>
      <c r="P60" s="601">
        <f>IFERROR(IF(C60="","",IF(AND(C60=$D$2,H60=0),0,IF($V$8="50% ADP Discount",AA60*0.5,IF($V$8="ADP Book Price",AA60)))),"")</f>
        <v/>
      </c>
      <c r="R60" s="602">
        <f>IF(C60="","",IF(Y60&lt;0,(Z60/F60)*(1),(Z60/F60)*(1-Y60)))</f>
        <v/>
      </c>
      <c r="S60" s="602">
        <f>IFERROR(IF(Y60&lt;0,SUM(AC60:AD60)/F60,L60/F60),"")</f>
        <v/>
      </c>
      <c r="T60" s="339">
        <f>IF(M60="","",IF(M60=0,"",SUM(M60)/F60))</f>
        <v/>
      </c>
      <c r="U60" s="585" t="n"/>
      <c r="V60" s="603">
        <f>IF(C60="","",IF(AND(C60=$D$2,H60=0),"Firm Payroll",IF(AND(F60=1,Y60&gt;0.2),"Annual 20% Max Discount",IF(AND(F60=4,Y60&gt;0.2),"Quarterly 20% Max Discount",IF(Y60&gt;=0.6,"Discount &gt;60%",IF(Y60&lt;0,"Revenue Reduction Required",""))))))</f>
        <v/>
      </c>
      <c r="W60" s="597" t="n"/>
      <c r="X60" s="314">
        <f>IF(F60=1,"Annual Payrolls on ADP Essential Payroll",IF(F60=4,"Quarterly Payrolls on ADP Essential Payroll",""))</f>
        <v/>
      </c>
      <c r="Y60" s="315">
        <f>IFERROR(1-((H60-M60)/SUM(Z60,AC60,AD60)),"")</f>
        <v/>
      </c>
      <c r="Z60" s="316">
        <f>IF(C60="","",HLOOKUP($G60&amp;'Product Selections'!$K$4&amp;'Exhibit A'!$F60,'--'!$F$3:$AT$200,$E60+6,FALSE)*F60)</f>
        <v/>
      </c>
      <c r="AA60" s="317">
        <f>IF($C60="","",7.95*$E60+54.95)</f>
        <v/>
      </c>
      <c r="AB60" s="316">
        <f>IF('Product Selections'!O65="Yes",16*'Exhibit A'!F60,0)</f>
        <v/>
      </c>
      <c r="AC60" s="318">
        <f>IF('Product Selections'!$L$11="CBA Lightning Wholesale",0,IF('Product Selections'!$L$11="CBA Lightning",0,IF($C60="",0,IF('Product Selections'!P65="",0,IF('Product Selections'!$P65="Yes",HLOOKUP($AC$10&amp;'Exhibit A'!$F60,'--'!$F$3:$AZ$200,$E60+6,FALSE)*$F60)))))</f>
        <v/>
      </c>
      <c r="AD60" s="310">
        <f>IF('Product Selections'!$L$11="CBA Lightning Wholesale",0,IF('Product Selections'!$L$11="CBA Lightning",0,IF('Product Selections'!Q65="",0,IF($C60="",0,IF('Product Selections'!$Q65&gt;=0,HLOOKUP($AD$10,'--'!$F$3:$AZ$200,3,FALSE)*12*'Product Selections'!Q65)))))</f>
        <v/>
      </c>
      <c r="AE60" s="316">
        <f>IFERROR(IF(C60="","",IF(AND(C60=$D$2,H60=0),0,IF(I60=0,H60-P60-L60-M60,IF(I60="Included",H60-P60-M60-L60,IF(I60&gt;0,H60-M60-L60))))),"")</f>
        <v/>
      </c>
      <c r="AF60" s="585" t="n"/>
      <c r="AG60" s="247">
        <f>AG59+0.01</f>
        <v/>
      </c>
      <c r="AH60" s="604">
        <f>"Estimated Payout at 100% conversion ["&amp;AG60&amp;"0 multiple * Annual Payroll Processing Revenue with Revenue Reduction]"</f>
        <v/>
      </c>
      <c r="AJ60" s="585" t="n"/>
    </row>
    <row r="61" ht="14.45" customHeight="1">
      <c r="A61" s="34" t="n"/>
      <c r="B61" s="70">
        <f>IFERROR(IF('Product Selections'!B66="","",'Product Selections'!B66),"")</f>
        <v/>
      </c>
      <c r="C61" s="71">
        <f>IF('Product Selections'!C66="","",'Product Selections'!C66)</f>
        <v/>
      </c>
      <c r="D61" s="48">
        <f>IF('Product Selections'!D66="","",'Product Selections'!D66)</f>
        <v/>
      </c>
      <c r="E61" s="51">
        <f>IF('Product Selections'!E66="","",'Product Selections'!E66)</f>
        <v/>
      </c>
      <c r="F61" s="51">
        <f>IF('Product Selections'!F66="","",'Product Selections'!F66)</f>
        <v/>
      </c>
      <c r="G61" s="34">
        <f>IF('Product Selections'!U65="","",'Product Selections'!U65)</f>
        <v/>
      </c>
      <c r="H61" s="69">
        <f>IFERROR(IF('Product Selections'!H66="","",'Product Selections'!H66),"")</f>
        <v/>
      </c>
      <c r="I61" s="592">
        <f>IFERROR(IF(TRIM('Product Selections'!I66)="","",TRIM('Product Selections'!I66)),"")</f>
        <v/>
      </c>
      <c r="J61" s="46" t="n"/>
      <c r="K61" s="69">
        <f>IF(C61="","",IF(O61="",AE61+L61+M61,AE61+L61+M61+O61))</f>
        <v/>
      </c>
      <c r="L61" s="360">
        <f>IF(C61="","",SUM(AC61,AD61)*(1-Y61))</f>
        <v/>
      </c>
      <c r="M61" s="358">
        <f>IF(C61="","",AB61)</f>
        <v/>
      </c>
      <c r="O61" s="593">
        <f>IF(C61="","",IF(Y61&lt;0,Z61-AE61,""))</f>
        <v/>
      </c>
      <c r="P61" s="594">
        <f>IFERROR(IF(C61="","",IF(AND(C61=$D$2,H61=0),0,IF($V$8="50% ADP Discount",AA61*0.5,IF($V$8="ADP Book Price",AA61)))),"")</f>
        <v/>
      </c>
      <c r="R61" s="595">
        <f>IF(C61="","",IF(Y61&lt;0,(Z61/F61)*(1),(Z61/F61)*(1-Y61)))</f>
        <v/>
      </c>
      <c r="S61" s="595">
        <f>IFERROR(IF(Y61&lt;0,SUM(AC61:AD61)/F61,L61/F61),"")</f>
        <v/>
      </c>
      <c r="T61" s="340">
        <f>IF(M61="","",IF(M61=0,"",SUM(M61)/F61))</f>
        <v/>
      </c>
      <c r="U61" s="585" t="n"/>
      <c r="V61" s="596">
        <f>IF(C61="","",IF(AND(C61=$D$2,H61=0),"Firm Payroll",IF(AND(F61=1,Y61&gt;0.2),"Annual 20% Max Discount",IF(AND(F61=4,Y61&gt;0.2),"Quarterly 20% Max Discount",IF(Y61&gt;=0.6,"Discount &gt;60%",IF(Y61&lt;0,"Revenue Reduction Required",""))))))</f>
        <v/>
      </c>
      <c r="W61" s="597" t="n"/>
      <c r="X61" s="56">
        <f>IF(F61=1,"Annual Payrolls on ADP Essential Payroll",IF(F61=4,"Quarterly Payrolls on ADP Essential Payroll",""))</f>
        <v/>
      </c>
      <c r="Y61" s="50">
        <f>IFERROR(1-((H61-M61)/SUM(Z61,AC61,AD61)),"")</f>
        <v/>
      </c>
      <c r="Z61" s="69">
        <f>IF(C61="","",HLOOKUP($G61&amp;'Product Selections'!$K$4&amp;'Exhibit A'!$F61,'--'!$F$3:$AT$200,$E61+6,FALSE)*F61)</f>
        <v/>
      </c>
      <c r="AA61" s="237">
        <f>IF($C61="","",7.95*$E61+54.95)</f>
        <v/>
      </c>
      <c r="AB61" s="69">
        <f>IF('Product Selections'!O66="Yes",16*'Exhibit A'!F61,0)</f>
        <v/>
      </c>
      <c r="AC61" s="236">
        <f>IF('Product Selections'!$L$11="CBA Lightning Wholesale",0,IF('Product Selections'!$L$11="CBA Lightning",0,IF($C61="",0,IF('Product Selections'!P66="",0,IF('Product Selections'!$P66="Yes",HLOOKUP($AC$10&amp;'Exhibit A'!$F61,'--'!$F$3:$AZ$200,$E61+6,FALSE)*$F61)))))</f>
        <v/>
      </c>
      <c r="AD61" s="54">
        <f>IF('Product Selections'!$L$11="CBA Lightning Wholesale",0,IF('Product Selections'!$L$11="CBA Lightning",0,IF('Product Selections'!Q66="",0,IF($C61="",0,IF('Product Selections'!$Q66&gt;=0,HLOOKUP($AD$10,'--'!$F$3:$AZ$200,3,FALSE)*12*'Product Selections'!Q66)))))</f>
        <v/>
      </c>
      <c r="AE61" s="69">
        <f>IFERROR(IF(C61="","",IF(AND(C61=$D$2,H61=0),0,IF(I61=0,H61-P61-L61-M61,IF(I61="Included",H61-P61-M61-L61,IF(I61&gt;0,H61-M61-L61))))),"")</f>
        <v/>
      </c>
      <c r="AF61" s="598" t="n"/>
      <c r="AG61" s="247">
        <f>AG60+0.01</f>
        <v/>
      </c>
      <c r="AH61" s="604">
        <f>"Estimated Payout at 100% conversion ["&amp;AG61&amp;"0 multiple * Annual Payroll Processing Revenue with Revenue Reduction]"</f>
        <v/>
      </c>
      <c r="AJ61" s="585" t="n"/>
    </row>
    <row r="62" ht="14.45" customHeight="1">
      <c r="A62" s="34" t="n"/>
      <c r="B62" s="303">
        <f>IFERROR(IF('Product Selections'!B67="","",'Product Selections'!B67),"")</f>
        <v/>
      </c>
      <c r="C62" s="304">
        <f>IF('Product Selections'!C67="","",'Product Selections'!C67)</f>
        <v/>
      </c>
      <c r="D62" s="305">
        <f>IF('Product Selections'!D67="","",'Product Selections'!D67)</f>
        <v/>
      </c>
      <c r="E62" s="306">
        <f>IF('Product Selections'!E67="","",'Product Selections'!E67)</f>
        <v/>
      </c>
      <c r="F62" s="306">
        <f>IF('Product Selections'!F67="","",'Product Selections'!F67)</f>
        <v/>
      </c>
      <c r="G62" s="307">
        <f>IF('Product Selections'!U66="","",'Product Selections'!U66)</f>
        <v/>
      </c>
      <c r="H62" s="316">
        <f>IFERROR(IF('Product Selections'!H67="","",'Product Selections'!H67),"")</f>
        <v/>
      </c>
      <c r="I62" s="309">
        <f>IFERROR(IF(TRIM('Product Selections'!I67)="","",TRIM('Product Selections'!I67)),"")</f>
        <v/>
      </c>
      <c r="J62" s="46" t="n"/>
      <c r="K62" s="316">
        <f>IF(C62="","",IF(O62="",AE62+L62+M62,AE62+L62+M62+O62))</f>
        <v/>
      </c>
      <c r="L62" s="361">
        <f>IF(C62="","",SUM(AC62,AD62)*(1-Y62))</f>
        <v/>
      </c>
      <c r="M62" s="357">
        <f>IF(C62="","",AB62)</f>
        <v/>
      </c>
      <c r="O62" s="600">
        <f>IF(C62="","",IF(Y62&lt;0,Z62-AE62,""))</f>
        <v/>
      </c>
      <c r="P62" s="601">
        <f>IFERROR(IF(C62="","",IF(AND(C62=$D$2,H62=0),0,IF($V$8="50% ADP Discount",AA62*0.5,IF($V$8="ADP Book Price",AA62)))),"")</f>
        <v/>
      </c>
      <c r="R62" s="602">
        <f>IF(C62="","",IF(Y62&lt;0,(Z62/F62)*(1),(Z62/F62)*(1-Y62)))</f>
        <v/>
      </c>
      <c r="S62" s="602">
        <f>IFERROR(IF(Y62&lt;0,SUM(AC62:AD62)/F62,L62/F62),"")</f>
        <v/>
      </c>
      <c r="T62" s="339">
        <f>IF(M62="","",IF(M62=0,"",SUM(M62)/F62))</f>
        <v/>
      </c>
      <c r="U62" s="585" t="n"/>
      <c r="V62" s="603">
        <f>IF(C62="","",IF(AND(C62=$D$2,H62=0),"Firm Payroll",IF(AND(F62=1,Y62&gt;0.2),"Annual 20% Max Discount",IF(AND(F62=4,Y62&gt;0.2),"Quarterly 20% Max Discount",IF(Y62&gt;=0.6,"Discount &gt;60%",IF(Y62&lt;0,"Revenue Reduction Required",""))))))</f>
        <v/>
      </c>
      <c r="W62" s="597" t="n"/>
      <c r="X62" s="314">
        <f>IF(F62=1,"Annual Payrolls on ADP Essential Payroll",IF(F62=4,"Quarterly Payrolls on ADP Essential Payroll",""))</f>
        <v/>
      </c>
      <c r="Y62" s="315">
        <f>IFERROR(1-((H62-M62)/SUM(Z62,AC62,AD62)),"")</f>
        <v/>
      </c>
      <c r="Z62" s="316">
        <f>IF(C62="","",HLOOKUP($G62&amp;'Product Selections'!$K$4&amp;'Exhibit A'!$F62,'--'!$F$3:$AT$200,$E62+6,FALSE)*F62)</f>
        <v/>
      </c>
      <c r="AA62" s="317">
        <f>IF($C62="","",7.95*$E62+54.95)</f>
        <v/>
      </c>
      <c r="AB62" s="316">
        <f>IF('Product Selections'!O67="Yes",16*'Exhibit A'!F62,0)</f>
        <v/>
      </c>
      <c r="AC62" s="318">
        <f>IF('Product Selections'!$L$11="CBA Lightning Wholesale",0,IF('Product Selections'!$L$11="CBA Lightning",0,IF($C62="",0,IF('Product Selections'!P67="",0,IF('Product Selections'!$P67="Yes",HLOOKUP($AC$10&amp;'Exhibit A'!$F62,'--'!$F$3:$AZ$200,$E62+6,FALSE)*$F62)))))</f>
        <v/>
      </c>
      <c r="AD62" s="310">
        <f>IF('Product Selections'!$L$11="CBA Lightning Wholesale",0,IF('Product Selections'!$L$11="CBA Lightning",0,IF('Product Selections'!Q67="",0,IF($C62="",0,IF('Product Selections'!$Q67&gt;=0,HLOOKUP($AD$10,'--'!$F$3:$AZ$200,3,FALSE)*12*'Product Selections'!Q67)))))</f>
        <v/>
      </c>
      <c r="AE62" s="316">
        <f>IFERROR(IF(C62="","",IF(AND(C62=$D$2,H62=0),0,IF(I62=0,H62-P62-L62-M62,IF(I62="Included",H62-P62-M62-L62,IF(I62&gt;0,H62-M62-L62))))),"")</f>
        <v/>
      </c>
      <c r="AF62" s="585" t="n"/>
      <c r="AG62" s="247">
        <f>AG61+0.01</f>
        <v/>
      </c>
      <c r="AH62" s="604">
        <f>"Estimated Payout at 100% conversion ["&amp;AG62&amp;"0 multiple * Annual Payroll Processing Revenue with Revenue Reduction]"</f>
        <v/>
      </c>
      <c r="AJ62" s="585" t="n"/>
    </row>
    <row r="63" ht="14.45" customHeight="1">
      <c r="A63" s="34" t="n"/>
      <c r="B63" s="70">
        <f>IFERROR(IF('Product Selections'!B68="","",'Product Selections'!B68),"")</f>
        <v/>
      </c>
      <c r="C63" s="71">
        <f>IF('Product Selections'!C68="","",'Product Selections'!C68)</f>
        <v/>
      </c>
      <c r="D63" s="48">
        <f>IF('Product Selections'!D68="","",'Product Selections'!D68)</f>
        <v/>
      </c>
      <c r="E63" s="51">
        <f>IF('Product Selections'!E68="","",'Product Selections'!E68)</f>
        <v/>
      </c>
      <c r="F63" s="51">
        <f>IF('Product Selections'!F68="","",'Product Selections'!F68)</f>
        <v/>
      </c>
      <c r="G63" s="34">
        <f>IF('Product Selections'!U67="","",'Product Selections'!U67)</f>
        <v/>
      </c>
      <c r="H63" s="69">
        <f>IFERROR(IF('Product Selections'!H68="","",'Product Selections'!H68),"")</f>
        <v/>
      </c>
      <c r="I63" s="592">
        <f>IFERROR(IF(TRIM('Product Selections'!I68)="","",TRIM('Product Selections'!I68)),"")</f>
        <v/>
      </c>
      <c r="J63" s="46" t="n"/>
      <c r="K63" s="69">
        <f>IF(C63="","",IF(O63="",AE63+L63+M63,AE63+L63+M63+O63))</f>
        <v/>
      </c>
      <c r="L63" s="360">
        <f>IF(C63="","",SUM(AC63,AD63)*(1-Y63))</f>
        <v/>
      </c>
      <c r="M63" s="358">
        <f>IF(C63="","",AB63)</f>
        <v/>
      </c>
      <c r="O63" s="593">
        <f>IF(C63="","",IF(Y63&lt;0,Z63-AE63,""))</f>
        <v/>
      </c>
      <c r="P63" s="594">
        <f>IFERROR(IF(C63="","",IF(AND(C63=$D$2,H63=0),0,IF($V$8="50% ADP Discount",AA63*0.5,IF($V$8="ADP Book Price",AA63)))),"")</f>
        <v/>
      </c>
      <c r="R63" s="595">
        <f>IF(C63="","",IF(Y63&lt;0,(Z63/F63)*(1),(Z63/F63)*(1-Y63)))</f>
        <v/>
      </c>
      <c r="S63" s="595">
        <f>IFERROR(IF(Y63&lt;0,SUM(AC63:AD63)/F63,L63/F63),"")</f>
        <v/>
      </c>
      <c r="T63" s="340">
        <f>IF(M63="","",IF(M63=0,"",SUM(M63)/F63))</f>
        <v/>
      </c>
      <c r="U63" s="585" t="n"/>
      <c r="V63" s="596">
        <f>IF(C63="","",IF(AND(C63=$D$2,H63=0),"Firm Payroll",IF(AND(F63=1,Y63&gt;0.2),"Annual 20% Max Discount",IF(AND(F63=4,Y63&gt;0.2),"Quarterly 20% Max Discount",IF(Y63&gt;=0.6,"Discount &gt;60%",IF(Y63&lt;0,"Revenue Reduction Required",""))))))</f>
        <v/>
      </c>
      <c r="W63" s="597" t="n"/>
      <c r="X63" s="56">
        <f>IF(F63=1,"Annual Payrolls on ADP Essential Payroll",IF(F63=4,"Quarterly Payrolls on ADP Essential Payroll",""))</f>
        <v/>
      </c>
      <c r="Y63" s="50">
        <f>IFERROR(1-((H63-M63)/SUM(Z63,AC63,AD63)),"")</f>
        <v/>
      </c>
      <c r="Z63" s="69">
        <f>IF(C63="","",HLOOKUP($G63&amp;'Product Selections'!$K$4&amp;'Exhibit A'!$F63,'--'!$F$3:$AT$200,$E63+6,FALSE)*F63)</f>
        <v/>
      </c>
      <c r="AA63" s="237">
        <f>IF($C63="","",7.95*$E63+54.95)</f>
        <v/>
      </c>
      <c r="AB63" s="69">
        <f>IF('Product Selections'!O68="Yes",16*'Exhibit A'!F63,0)</f>
        <v/>
      </c>
      <c r="AC63" s="236">
        <f>IF('Product Selections'!$L$11="CBA Lightning Wholesale",0,IF('Product Selections'!$L$11="CBA Lightning",0,IF($C63="",0,IF('Product Selections'!P68="",0,IF('Product Selections'!$P68="Yes",HLOOKUP($AC$10&amp;'Exhibit A'!$F63,'--'!$F$3:$AZ$200,$E63+6,FALSE)*$F63)))))</f>
        <v/>
      </c>
      <c r="AD63" s="54">
        <f>IF('Product Selections'!$L$11="CBA Lightning Wholesale",0,IF('Product Selections'!$L$11="CBA Lightning",0,IF('Product Selections'!Q68="",0,IF($C63="",0,IF('Product Selections'!$Q68&gt;=0,HLOOKUP($AD$10,'--'!$F$3:$AZ$200,3,FALSE)*12*'Product Selections'!Q68)))))</f>
        <v/>
      </c>
      <c r="AE63" s="69">
        <f>IFERROR(IF(C63="","",IF(AND(C63=$D$2,H63=0),0,IF(I63=0,H63-P63-L63-M63,IF(I63="Included",H63-P63-M63-L63,IF(I63&gt;0,H63-M63-L63))))),"")</f>
        <v/>
      </c>
      <c r="AF63" s="598" t="n"/>
      <c r="AG63" s="247">
        <f>AG62+0.01</f>
        <v/>
      </c>
      <c r="AH63" s="604">
        <f>"Estimated Payout at 100% conversion ["&amp;AG63&amp;"0 multiple * Annual Payroll Processing Revenue with Revenue Reduction]"</f>
        <v/>
      </c>
      <c r="AJ63" s="585" t="n"/>
    </row>
    <row r="64" ht="14.45" customHeight="1">
      <c r="A64" s="34" t="n"/>
      <c r="B64" s="303">
        <f>IFERROR(IF('Product Selections'!B69="","",'Product Selections'!B69),"")</f>
        <v/>
      </c>
      <c r="C64" s="304">
        <f>IF('Product Selections'!C69="","",'Product Selections'!C69)</f>
        <v/>
      </c>
      <c r="D64" s="305">
        <f>IF('Product Selections'!D69="","",'Product Selections'!D69)</f>
        <v/>
      </c>
      <c r="E64" s="306">
        <f>IF('Product Selections'!E69="","",'Product Selections'!E69)</f>
        <v/>
      </c>
      <c r="F64" s="306">
        <f>IF('Product Selections'!F69="","",'Product Selections'!F69)</f>
        <v/>
      </c>
      <c r="G64" s="307">
        <f>IF('Product Selections'!U68="","",'Product Selections'!U68)</f>
        <v/>
      </c>
      <c r="H64" s="316">
        <f>IFERROR(IF('Product Selections'!H69="","",'Product Selections'!H69),"")</f>
        <v/>
      </c>
      <c r="I64" s="309">
        <f>IFERROR(IF(TRIM('Product Selections'!I69)="","",TRIM('Product Selections'!I69)),"")</f>
        <v/>
      </c>
      <c r="J64" s="46" t="n"/>
      <c r="K64" s="316">
        <f>IF(C64="","",IF(O64="",AE64+L64+M64,AE64+L64+M64+O64))</f>
        <v/>
      </c>
      <c r="L64" s="361">
        <f>IF(C64="","",SUM(AC64,AD64)*(1-Y64))</f>
        <v/>
      </c>
      <c r="M64" s="357">
        <f>IF(C64="","",AB64)</f>
        <v/>
      </c>
      <c r="O64" s="600">
        <f>IF(C64="","",IF(Y64&lt;0,Z64-AE64,""))</f>
        <v/>
      </c>
      <c r="P64" s="601">
        <f>IFERROR(IF(C64="","",IF(AND(C64=$D$2,H64=0),0,IF($V$8="50% ADP Discount",AA64*0.5,IF($V$8="ADP Book Price",AA64)))),"")</f>
        <v/>
      </c>
      <c r="R64" s="602">
        <f>IF(C64="","",IF(Y64&lt;0,(Z64/F64)*(1),(Z64/F64)*(1-Y64)))</f>
        <v/>
      </c>
      <c r="S64" s="602">
        <f>IFERROR(IF(Y64&lt;0,SUM(AC64:AD64)/F64,L64/F64),"")</f>
        <v/>
      </c>
      <c r="T64" s="339">
        <f>IF(M64="","",IF(M64=0,"",SUM(M64)/F64))</f>
        <v/>
      </c>
      <c r="U64" s="585" t="n"/>
      <c r="V64" s="603">
        <f>IF(C64="","",IF(AND(C64=$D$2,H64=0),"Firm Payroll",IF(AND(F64=1,Y64&gt;0.2),"Annual 20% Max Discount",IF(AND(F64=4,Y64&gt;0.2),"Quarterly 20% Max Discount",IF(Y64&gt;=0.6,"Discount &gt;60%",IF(Y64&lt;0,"Revenue Reduction Required",""))))))</f>
        <v/>
      </c>
      <c r="W64" s="597" t="n"/>
      <c r="X64" s="314">
        <f>IF(F64=1,"Annual Payrolls on ADP Essential Payroll",IF(F64=4,"Quarterly Payrolls on ADP Essential Payroll",""))</f>
        <v/>
      </c>
      <c r="Y64" s="315">
        <f>IFERROR(1-((H64-M64)/SUM(Z64,AC64,AD64)),"")</f>
        <v/>
      </c>
      <c r="Z64" s="316">
        <f>IF(C64="","",HLOOKUP($G64&amp;'Product Selections'!$K$4&amp;'Exhibit A'!$F64,'--'!$F$3:$AT$200,$E64+6,FALSE)*F64)</f>
        <v/>
      </c>
      <c r="AA64" s="317">
        <f>IF($C64="","",7.95*$E64+54.95)</f>
        <v/>
      </c>
      <c r="AB64" s="316">
        <f>IF('Product Selections'!O69="Yes",16*'Exhibit A'!F64,0)</f>
        <v/>
      </c>
      <c r="AC64" s="318">
        <f>IF('Product Selections'!$L$11="CBA Lightning Wholesale",0,IF('Product Selections'!$L$11="CBA Lightning",0,IF($C64="",0,IF('Product Selections'!P69="",0,IF('Product Selections'!$P69="Yes",HLOOKUP($AC$10&amp;'Exhibit A'!$F64,'--'!$F$3:$AZ$200,$E64+6,FALSE)*$F64)))))</f>
        <v/>
      </c>
      <c r="AD64" s="310">
        <f>IF('Product Selections'!$L$11="CBA Lightning Wholesale",0,IF('Product Selections'!$L$11="CBA Lightning",0,IF('Product Selections'!Q69="",0,IF($C64="",0,IF('Product Selections'!$Q69&gt;=0,HLOOKUP($AD$10,'--'!$F$3:$AZ$200,3,FALSE)*12*'Product Selections'!Q69)))))</f>
        <v/>
      </c>
      <c r="AE64" s="316">
        <f>IFERROR(IF(C64="","",IF(AND(C64=$D$2,H64=0),0,IF(I64=0,H64-P64-L64-M64,IF(I64="Included",H64-P64-M64-L64,IF(I64&gt;0,H64-M64-L64))))),"")</f>
        <v/>
      </c>
      <c r="AF64" s="585" t="n"/>
      <c r="AG64" s="247">
        <f>AG63+0.01</f>
        <v/>
      </c>
      <c r="AH64" s="604">
        <f>"Estimated Payout at 100% conversion ["&amp;AG64&amp;"0 multiple * Annual Payroll Processing Revenue with Revenue Reduction]"</f>
        <v/>
      </c>
      <c r="AJ64" s="585" t="n"/>
    </row>
    <row r="65" ht="14.45" customHeight="1">
      <c r="A65" s="34" t="n"/>
      <c r="B65" s="70">
        <f>IFERROR(IF('Product Selections'!B70="","",'Product Selections'!B70),"")</f>
        <v/>
      </c>
      <c r="C65" s="71">
        <f>IF('Product Selections'!C70="","",'Product Selections'!C70)</f>
        <v/>
      </c>
      <c r="D65" s="48">
        <f>IF('Product Selections'!D70="","",'Product Selections'!D70)</f>
        <v/>
      </c>
      <c r="E65" s="51">
        <f>IF('Product Selections'!E70="","",'Product Selections'!E70)</f>
        <v/>
      </c>
      <c r="F65" s="51">
        <f>IF('Product Selections'!F70="","",'Product Selections'!F70)</f>
        <v/>
      </c>
      <c r="G65" s="34">
        <f>IF('Product Selections'!U69="","",'Product Selections'!U69)</f>
        <v/>
      </c>
      <c r="H65" s="69">
        <f>IFERROR(IF('Product Selections'!H70="","",'Product Selections'!H70),"")</f>
        <v/>
      </c>
      <c r="I65" s="592">
        <f>IFERROR(IF(TRIM('Product Selections'!I70)="","",TRIM('Product Selections'!I70)),"")</f>
        <v/>
      </c>
      <c r="J65" s="46" t="n"/>
      <c r="K65" s="69">
        <f>IF(C65="","",IF(O65="",AE65+L65+M65,AE65+L65+M65+O65))</f>
        <v/>
      </c>
      <c r="L65" s="360">
        <f>IF(C65="","",SUM(AC65,AD65)*(1-Y65))</f>
        <v/>
      </c>
      <c r="M65" s="358">
        <f>IF(C65="","",AB65)</f>
        <v/>
      </c>
      <c r="O65" s="593">
        <f>IF(C65="","",IF(Y65&lt;0,Z65-AE65,""))</f>
        <v/>
      </c>
      <c r="P65" s="594">
        <f>IFERROR(IF(C65="","",IF(AND(C65=$D$2,H65=0),0,IF($V$8="50% ADP Discount",AA65*0.5,IF($V$8="ADP Book Price",AA65)))),"")</f>
        <v/>
      </c>
      <c r="R65" s="595">
        <f>IF(C65="","",IF(Y65&lt;0,(Z65/F65)*(1),(Z65/F65)*(1-Y65)))</f>
        <v/>
      </c>
      <c r="S65" s="595">
        <f>IFERROR(IF(Y65&lt;0,SUM(AC65:AD65)/F65,L65/F65),"")</f>
        <v/>
      </c>
      <c r="T65" s="340">
        <f>IF(M65="","",IF(M65=0,"",SUM(M65)/F65))</f>
        <v/>
      </c>
      <c r="U65" s="585" t="n"/>
      <c r="V65" s="596">
        <f>IF(C65="","",IF(AND(C65=$D$2,H65=0),"Firm Payroll",IF(AND(F65=1,Y65&gt;0.2),"Annual 20% Max Discount",IF(AND(F65=4,Y65&gt;0.2),"Quarterly 20% Max Discount",IF(Y65&gt;=0.6,"Discount &gt;60%",IF(Y65&lt;0,"Revenue Reduction Required",""))))))</f>
        <v/>
      </c>
      <c r="W65" s="597" t="n"/>
      <c r="X65" s="56">
        <f>IF(F65=1,"Annual Payrolls on ADP Essential Payroll",IF(F65=4,"Quarterly Payrolls on ADP Essential Payroll",""))</f>
        <v/>
      </c>
      <c r="Y65" s="50">
        <f>IFERROR(1-((H65-M65)/SUM(Z65,AC65,AD65)),"")</f>
        <v/>
      </c>
      <c r="Z65" s="69">
        <f>IF(C65="","",HLOOKUP($G65&amp;'Product Selections'!$K$4&amp;'Exhibit A'!$F65,'--'!$F$3:$AT$200,$E65+6,FALSE)*F65)</f>
        <v/>
      </c>
      <c r="AA65" s="237">
        <f>IF($C65="","",7.95*$E65+54.95)</f>
        <v/>
      </c>
      <c r="AB65" s="69">
        <f>IF('Product Selections'!O70="Yes",16*'Exhibit A'!F65,0)</f>
        <v/>
      </c>
      <c r="AC65" s="236">
        <f>IF('Product Selections'!$L$11="CBA Lightning Wholesale",0,IF('Product Selections'!$L$11="CBA Lightning",0,IF($C65="",0,IF('Product Selections'!P70="",0,IF('Product Selections'!$P70="Yes",HLOOKUP($AC$10&amp;'Exhibit A'!$F65,'--'!$F$3:$AZ$200,$E65+6,FALSE)*$F65)))))</f>
        <v/>
      </c>
      <c r="AD65" s="54">
        <f>IF('Product Selections'!$L$11="CBA Lightning Wholesale",0,IF('Product Selections'!$L$11="CBA Lightning",0,IF('Product Selections'!Q70="",0,IF($C65="",0,IF('Product Selections'!$Q70&gt;=0,HLOOKUP($AD$10,'--'!$F$3:$AZ$200,3,FALSE)*12*'Product Selections'!Q70)))))</f>
        <v/>
      </c>
      <c r="AE65" s="69">
        <f>IFERROR(IF(C65="","",IF(AND(C65=$D$2,H65=0),0,IF(I65=0,H65-P65-L65-M65,IF(I65="Included",H65-P65-M65-L65,IF(I65&gt;0,H65-M65-L65))))),"")</f>
        <v/>
      </c>
      <c r="AF65" s="598" t="n"/>
      <c r="AG65" s="247">
        <f>AG64+0.01</f>
        <v/>
      </c>
      <c r="AH65" s="604">
        <f>"Estimated Payout at 100% conversion ["&amp;AG65&amp;"0 multiple * Annual Payroll Processing Revenue with Revenue Reduction]"</f>
        <v/>
      </c>
      <c r="AJ65" s="585" t="n"/>
    </row>
    <row r="66" ht="14.45" customHeight="1">
      <c r="A66" s="34" t="n"/>
      <c r="B66" s="303">
        <f>IFERROR(IF('Product Selections'!B71="","",'Product Selections'!B71),"")</f>
        <v/>
      </c>
      <c r="C66" s="304">
        <f>IF('Product Selections'!C71="","",'Product Selections'!C71)</f>
        <v/>
      </c>
      <c r="D66" s="305">
        <f>IF('Product Selections'!D71="","",'Product Selections'!D71)</f>
        <v/>
      </c>
      <c r="E66" s="306">
        <f>IF('Product Selections'!E71="","",'Product Selections'!E71)</f>
        <v/>
      </c>
      <c r="F66" s="306">
        <f>IF('Product Selections'!F71="","",'Product Selections'!F71)</f>
        <v/>
      </c>
      <c r="G66" s="307">
        <f>IF('Product Selections'!U70="","",'Product Selections'!U70)</f>
        <v/>
      </c>
      <c r="H66" s="316">
        <f>IFERROR(IF('Product Selections'!H71="","",'Product Selections'!H71),"")</f>
        <v/>
      </c>
      <c r="I66" s="309">
        <f>IFERROR(IF(TRIM('Product Selections'!I71)="","",TRIM('Product Selections'!I71)),"")</f>
        <v/>
      </c>
      <c r="J66" s="46" t="n"/>
      <c r="K66" s="316">
        <f>IF(C66="","",IF(O66="",AE66+L66+M66,AE66+L66+M66+O66))</f>
        <v/>
      </c>
      <c r="L66" s="361">
        <f>IF(C66="","",SUM(AC66,AD66)*(1-Y66))</f>
        <v/>
      </c>
      <c r="M66" s="357">
        <f>IF(C66="","",AB66)</f>
        <v/>
      </c>
      <c r="O66" s="600">
        <f>IF(C66="","",IF(Y66&lt;0,Z66-AE66,""))</f>
        <v/>
      </c>
      <c r="P66" s="601">
        <f>IFERROR(IF(C66="","",IF(AND(C66=$D$2,H66=0),0,IF($V$8="50% ADP Discount",AA66*0.5,IF($V$8="ADP Book Price",AA66)))),"")</f>
        <v/>
      </c>
      <c r="R66" s="602">
        <f>IF(C66="","",IF(Y66&lt;0,(Z66/F66)*(1),(Z66/F66)*(1-Y66)))</f>
        <v/>
      </c>
      <c r="S66" s="602">
        <f>IFERROR(IF(Y66&lt;0,SUM(AC66:AD66)/F66,L66/F66),"")</f>
        <v/>
      </c>
      <c r="T66" s="339">
        <f>IF(M66="","",IF(M66=0,"",SUM(M66)/F66))</f>
        <v/>
      </c>
      <c r="U66" s="585" t="n"/>
      <c r="V66" s="603">
        <f>IF(C66="","",IF(AND(C66=$D$2,H66=0),"Firm Payroll",IF(AND(F66=1,Y66&gt;0.2),"Annual 20% Max Discount",IF(AND(F66=4,Y66&gt;0.2),"Quarterly 20% Max Discount",IF(Y66&gt;=0.6,"Discount &gt;60%",IF(Y66&lt;0,"Revenue Reduction Required",""))))))</f>
        <v/>
      </c>
      <c r="W66" s="597" t="n"/>
      <c r="X66" s="314">
        <f>IF(F66=1,"Annual Payrolls on ADP Essential Payroll",IF(F66=4,"Quarterly Payrolls on ADP Essential Payroll",""))</f>
        <v/>
      </c>
      <c r="Y66" s="315">
        <f>IFERROR(1-((H66-M66)/SUM(Z66,AC66,AD66)),"")</f>
        <v/>
      </c>
      <c r="Z66" s="316">
        <f>IF(C66="","",HLOOKUP($G66&amp;'Product Selections'!$K$4&amp;'Exhibit A'!$F66,'--'!$F$3:$AT$200,$E66+6,FALSE)*F66)</f>
        <v/>
      </c>
      <c r="AA66" s="317">
        <f>IF($C66="","",7.95*$E66+54.95)</f>
        <v/>
      </c>
      <c r="AB66" s="316">
        <f>IF('Product Selections'!O71="Yes",16*'Exhibit A'!F66,0)</f>
        <v/>
      </c>
      <c r="AC66" s="318">
        <f>IF('Product Selections'!$L$11="CBA Lightning Wholesale",0,IF('Product Selections'!$L$11="CBA Lightning",0,IF($C66="",0,IF('Product Selections'!P71="",0,IF('Product Selections'!$P71="Yes",HLOOKUP($AC$10&amp;'Exhibit A'!$F66,'--'!$F$3:$AZ$200,$E66+6,FALSE)*$F66)))))</f>
        <v/>
      </c>
      <c r="AD66" s="310">
        <f>IF('Product Selections'!$L$11="CBA Lightning Wholesale",0,IF('Product Selections'!$L$11="CBA Lightning",0,IF('Product Selections'!Q71="",0,IF($C66="",0,IF('Product Selections'!$Q71&gt;=0,HLOOKUP($AD$10,'--'!$F$3:$AZ$200,3,FALSE)*12*'Product Selections'!Q71)))))</f>
        <v/>
      </c>
      <c r="AE66" s="316">
        <f>IFERROR(IF(C66="","",IF(AND(C66=$D$2,H66=0),0,IF(I66=0,H66-P66-L66-M66,IF(I66="Included",H66-P66-M66-L66,IF(I66&gt;0,H66-M66-L66))))),"")</f>
        <v/>
      </c>
      <c r="AF66" s="585" t="n"/>
      <c r="AG66" s="247">
        <f>AG65+0.01</f>
        <v/>
      </c>
      <c r="AH66" s="604">
        <f>"Estimated Payout at 100% conversion ["&amp;AG66&amp;"0 multiple * Annual Payroll Processing Revenue with Revenue Reduction]"</f>
        <v/>
      </c>
      <c r="AJ66" s="585" t="n"/>
    </row>
    <row r="67" ht="14.45" customHeight="1">
      <c r="A67" s="34" t="n"/>
      <c r="B67" s="70">
        <f>IFERROR(IF('Product Selections'!B72="","",'Product Selections'!B72),"")</f>
        <v/>
      </c>
      <c r="C67" s="71">
        <f>IF('Product Selections'!C72="","",'Product Selections'!C72)</f>
        <v/>
      </c>
      <c r="D67" s="48">
        <f>IF('Product Selections'!D72="","",'Product Selections'!D72)</f>
        <v/>
      </c>
      <c r="E67" s="51">
        <f>IF('Product Selections'!E72="","",'Product Selections'!E72)</f>
        <v/>
      </c>
      <c r="F67" s="51">
        <f>IF('Product Selections'!F72="","",'Product Selections'!F72)</f>
        <v/>
      </c>
      <c r="G67" s="34">
        <f>IF('Product Selections'!U71="","",'Product Selections'!U71)</f>
        <v/>
      </c>
      <c r="H67" s="69">
        <f>IFERROR(IF('Product Selections'!H72="","",'Product Selections'!H72),"")</f>
        <v/>
      </c>
      <c r="I67" s="592">
        <f>IFERROR(IF(TRIM('Product Selections'!I72)="","",TRIM('Product Selections'!I72)),"")</f>
        <v/>
      </c>
      <c r="J67" s="46" t="n"/>
      <c r="K67" s="69">
        <f>IF(C67="","",IF(O67="",AE67+L67+M67,AE67+L67+M67+O67))</f>
        <v/>
      </c>
      <c r="L67" s="360">
        <f>IF(C67="","",SUM(AC67,AD67)*(1-Y67))</f>
        <v/>
      </c>
      <c r="M67" s="358">
        <f>IF(C67="","",AB67)</f>
        <v/>
      </c>
      <c r="O67" s="593">
        <f>IF(C67="","",IF(Y67&lt;0,Z67-AE67,""))</f>
        <v/>
      </c>
      <c r="P67" s="594">
        <f>IFERROR(IF(C67="","",IF(AND(C67=$D$2,H67=0),0,IF($V$8="50% ADP Discount",AA67*0.5,IF($V$8="ADP Book Price",AA67)))),"")</f>
        <v/>
      </c>
      <c r="R67" s="595">
        <f>IF(C67="","",IF(Y67&lt;0,(Z67/F67)*(1),(Z67/F67)*(1-Y67)))</f>
        <v/>
      </c>
      <c r="S67" s="595">
        <f>IFERROR(IF(Y67&lt;0,SUM(AC67:AD67)/F67,L67/F67),"")</f>
        <v/>
      </c>
      <c r="T67" s="340">
        <f>IF(M67="","",IF(M67=0,"",SUM(M67)/F67))</f>
        <v/>
      </c>
      <c r="U67" s="585" t="n"/>
      <c r="V67" s="596">
        <f>IF(C67="","",IF(AND(C67=$D$2,H67=0),"Firm Payroll",IF(AND(F67=1,Y67&gt;0.2),"Annual 20% Max Discount",IF(AND(F67=4,Y67&gt;0.2),"Quarterly 20% Max Discount",IF(Y67&gt;=0.6,"Discount &gt;60%",IF(Y67&lt;0,"Revenue Reduction Required",""))))))</f>
        <v/>
      </c>
      <c r="W67" s="597" t="n"/>
      <c r="X67" s="56">
        <f>IF(F67=1,"Annual Payrolls on ADP Essential Payroll",IF(F67=4,"Quarterly Payrolls on ADP Essential Payroll",""))</f>
        <v/>
      </c>
      <c r="Y67" s="50">
        <f>IFERROR(1-((H67-M67)/SUM(Z67,AC67,AD67)),"")</f>
        <v/>
      </c>
      <c r="Z67" s="69">
        <f>IF(C67="","",HLOOKUP($G67&amp;'Product Selections'!$K$4&amp;'Exhibit A'!$F67,'--'!$F$3:$AT$200,$E67+6,FALSE)*F67)</f>
        <v/>
      </c>
      <c r="AA67" s="237">
        <f>IF($C67="","",7.95*$E67+54.95)</f>
        <v/>
      </c>
      <c r="AB67" s="69">
        <f>IF('Product Selections'!O72="Yes",16*'Exhibit A'!F67,0)</f>
        <v/>
      </c>
      <c r="AC67" s="236">
        <f>IF('Product Selections'!$L$11="CBA Lightning Wholesale",0,IF('Product Selections'!$L$11="CBA Lightning",0,IF($C67="",0,IF('Product Selections'!P72="",0,IF('Product Selections'!$P72="Yes",HLOOKUP($AC$10&amp;'Exhibit A'!$F67,'--'!$F$3:$AZ$200,$E67+6,FALSE)*$F67)))))</f>
        <v/>
      </c>
      <c r="AD67" s="54">
        <f>IF('Product Selections'!$L$11="CBA Lightning Wholesale",0,IF('Product Selections'!$L$11="CBA Lightning",0,IF('Product Selections'!Q72="",0,IF($C67="",0,IF('Product Selections'!$Q72&gt;=0,HLOOKUP($AD$10,'--'!$F$3:$AZ$200,3,FALSE)*12*'Product Selections'!Q72)))))</f>
        <v/>
      </c>
      <c r="AE67" s="69">
        <f>IFERROR(IF(C67="","",IF(AND(C67=$D$2,H67=0),0,IF(I67=0,H67-P67-L67-M67,IF(I67="Included",H67-P67-M67-L67,IF(I67&gt;0,H67-M67-L67))))),"")</f>
        <v/>
      </c>
      <c r="AF67" s="598" t="n"/>
      <c r="AG67" s="247">
        <f>AG66+0.01</f>
        <v/>
      </c>
      <c r="AH67" s="604">
        <f>"Estimated Payout at 100% conversion ["&amp;AG67&amp;"0 multiple * Annual Payroll Processing Revenue with Revenue Reduction]"</f>
        <v/>
      </c>
      <c r="AJ67" s="585" t="n"/>
    </row>
    <row r="68" ht="14.45" customHeight="1">
      <c r="A68" s="34" t="n"/>
      <c r="B68" s="303">
        <f>IFERROR(IF('Product Selections'!B73="","",'Product Selections'!B73),"")</f>
        <v/>
      </c>
      <c r="C68" s="304">
        <f>IF('Product Selections'!C73="","",'Product Selections'!C73)</f>
        <v/>
      </c>
      <c r="D68" s="305">
        <f>IF('Product Selections'!D73="","",'Product Selections'!D73)</f>
        <v/>
      </c>
      <c r="E68" s="306">
        <f>IF('Product Selections'!E73="","",'Product Selections'!E73)</f>
        <v/>
      </c>
      <c r="F68" s="306">
        <f>IF('Product Selections'!F73="","",'Product Selections'!F73)</f>
        <v/>
      </c>
      <c r="G68" s="307">
        <f>IF('Product Selections'!U72="","",'Product Selections'!U72)</f>
        <v/>
      </c>
      <c r="H68" s="316">
        <f>IFERROR(IF('Product Selections'!H73="","",'Product Selections'!H73),"")</f>
        <v/>
      </c>
      <c r="I68" s="309">
        <f>IFERROR(IF(TRIM('Product Selections'!I73)="","",TRIM('Product Selections'!I73)),"")</f>
        <v/>
      </c>
      <c r="J68" s="46" t="n"/>
      <c r="K68" s="316">
        <f>IF(C68="","",IF(O68="",AE68+L68+M68,AE68+L68+M68+O68))</f>
        <v/>
      </c>
      <c r="L68" s="361">
        <f>IF(C68="","",SUM(AC68,AD68)*(1-Y68))</f>
        <v/>
      </c>
      <c r="M68" s="357">
        <f>IF(C68="","",AB68)</f>
        <v/>
      </c>
      <c r="O68" s="600">
        <f>IF(C68="","",IF(Y68&lt;0,Z68-AE68,""))</f>
        <v/>
      </c>
      <c r="P68" s="601">
        <f>IFERROR(IF(C68="","",IF(AND(C68=$D$2,H68=0),0,IF($V$8="50% ADP Discount",AA68*0.5,IF($V$8="ADP Book Price",AA68)))),"")</f>
        <v/>
      </c>
      <c r="R68" s="602">
        <f>IF(C68="","",IF(Y68&lt;0,(Z68/F68)*(1),(Z68/F68)*(1-Y68)))</f>
        <v/>
      </c>
      <c r="S68" s="602">
        <f>IFERROR(IF(Y68&lt;0,SUM(AC68:AD68)/F68,L68/F68),"")</f>
        <v/>
      </c>
      <c r="T68" s="339">
        <f>IF(M68="","",IF(M68=0,"",SUM(M68)/F68))</f>
        <v/>
      </c>
      <c r="U68" s="585" t="n"/>
      <c r="V68" s="603">
        <f>IF(C68="","",IF(AND(C68=$D$2,H68=0),"Firm Payroll",IF(AND(F68=1,Y68&gt;0.2),"Annual 20% Max Discount",IF(AND(F68=4,Y68&gt;0.2),"Quarterly 20% Max Discount",IF(Y68&gt;=0.6,"Discount &gt;60%",IF(Y68&lt;0,"Revenue Reduction Required",""))))))</f>
        <v/>
      </c>
      <c r="W68" s="597" t="n"/>
      <c r="X68" s="314">
        <f>IF(F68=1,"Annual Payrolls on ADP Essential Payroll",IF(F68=4,"Quarterly Payrolls on ADP Essential Payroll",""))</f>
        <v/>
      </c>
      <c r="Y68" s="315">
        <f>IFERROR(1-((H68-M68)/SUM(Z68,AC68,AD68)),"")</f>
        <v/>
      </c>
      <c r="Z68" s="316">
        <f>IF(C68="","",HLOOKUP($G68&amp;'Product Selections'!$K$4&amp;'Exhibit A'!$F68,'--'!$F$3:$AT$200,$E68+6,FALSE)*F68)</f>
        <v/>
      </c>
      <c r="AA68" s="317">
        <f>IF($C68="","",7.95*$E68+54.95)</f>
        <v/>
      </c>
      <c r="AB68" s="316">
        <f>IF('Product Selections'!O73="Yes",16*'Exhibit A'!F68,0)</f>
        <v/>
      </c>
      <c r="AC68" s="318">
        <f>IF('Product Selections'!$L$11="CBA Lightning Wholesale",0,IF('Product Selections'!$L$11="CBA Lightning",0,IF($C68="",0,IF('Product Selections'!P73="",0,IF('Product Selections'!$P73="Yes",HLOOKUP($AC$10&amp;'Exhibit A'!$F68,'--'!$F$3:$AZ$200,$E68+6,FALSE)*$F68)))))</f>
        <v/>
      </c>
      <c r="AD68" s="310">
        <f>IF('Product Selections'!$L$11="CBA Lightning Wholesale",0,IF('Product Selections'!$L$11="CBA Lightning",0,IF('Product Selections'!Q73="",0,IF($C68="",0,IF('Product Selections'!$Q73&gt;=0,HLOOKUP($AD$10,'--'!$F$3:$AZ$200,3,FALSE)*12*'Product Selections'!Q73)))))</f>
        <v/>
      </c>
      <c r="AE68" s="316">
        <f>IFERROR(IF(C68="","",IF(AND(C68=$D$2,H68=0),0,IF(I68=0,H68-P68-L68-M68,IF(I68="Included",H68-P68-M68-L68,IF(I68&gt;0,H68-M68-L68))))),"")</f>
        <v/>
      </c>
      <c r="AF68" s="585" t="n"/>
      <c r="AG68" s="247">
        <f>AG67+0.01</f>
        <v/>
      </c>
      <c r="AH68" s="604">
        <f>"Estimated Payout at 100% conversion ["&amp;AG68&amp;"0 multiple * Annual Payroll Processing Revenue with Revenue Reduction]"</f>
        <v/>
      </c>
      <c r="AJ68" s="585" t="n"/>
    </row>
    <row r="69" ht="14.45" customHeight="1">
      <c r="A69" s="34" t="n"/>
      <c r="B69" s="70">
        <f>IFERROR(IF('Product Selections'!B74="","",'Product Selections'!B74),"")</f>
        <v/>
      </c>
      <c r="C69" s="71">
        <f>IF('Product Selections'!C74="","",'Product Selections'!C74)</f>
        <v/>
      </c>
      <c r="D69" s="48">
        <f>IF('Product Selections'!D74="","",'Product Selections'!D74)</f>
        <v/>
      </c>
      <c r="E69" s="51">
        <f>IF('Product Selections'!E74="","",'Product Selections'!E74)</f>
        <v/>
      </c>
      <c r="F69" s="51">
        <f>IF('Product Selections'!F74="","",'Product Selections'!F74)</f>
        <v/>
      </c>
      <c r="G69" s="34">
        <f>IF('Product Selections'!U73="","",'Product Selections'!U73)</f>
        <v/>
      </c>
      <c r="H69" s="69">
        <f>IFERROR(IF('Product Selections'!H74="","",'Product Selections'!H74),"")</f>
        <v/>
      </c>
      <c r="I69" s="592">
        <f>IFERROR(IF(TRIM('Product Selections'!I74)="","",TRIM('Product Selections'!I74)),"")</f>
        <v/>
      </c>
      <c r="J69" s="46" t="n"/>
      <c r="K69" s="69">
        <f>IF(C69="","",IF(O69="",AE69+L69+M69,AE69+L69+M69+O69))</f>
        <v/>
      </c>
      <c r="L69" s="360">
        <f>IF(C69="","",SUM(AC69,AD69)*(1-Y69))</f>
        <v/>
      </c>
      <c r="M69" s="358">
        <f>IF(C69="","",AB69)</f>
        <v/>
      </c>
      <c r="O69" s="593">
        <f>IF(C69="","",IF(Y69&lt;0,Z69-AE69,""))</f>
        <v/>
      </c>
      <c r="P69" s="594">
        <f>IFERROR(IF(C69="","",IF(AND(C69=$D$2,H69=0),0,IF($V$8="50% ADP Discount",AA69*0.5,IF($V$8="ADP Book Price",AA69)))),"")</f>
        <v/>
      </c>
      <c r="R69" s="595">
        <f>IF(C69="","",IF(Y69&lt;0,(Z69/F69)*(1),(Z69/F69)*(1-Y69)))</f>
        <v/>
      </c>
      <c r="S69" s="595">
        <f>IFERROR(IF(Y69&lt;0,SUM(AC69:AD69)/F69,L69/F69),"")</f>
        <v/>
      </c>
      <c r="T69" s="340">
        <f>IF(M69="","",IF(M69=0,"",SUM(M69)/F69))</f>
        <v/>
      </c>
      <c r="U69" s="585" t="n"/>
      <c r="V69" s="596">
        <f>IF(C69="","",IF(AND(C69=$D$2,H69=0),"Firm Payroll",IF(AND(F69=1,Y69&gt;0.2),"Annual 20% Max Discount",IF(AND(F69=4,Y69&gt;0.2),"Quarterly 20% Max Discount",IF(Y69&gt;=0.6,"Discount &gt;60%",IF(Y69&lt;0,"Revenue Reduction Required",""))))))</f>
        <v/>
      </c>
      <c r="W69" s="597" t="n"/>
      <c r="X69" s="56">
        <f>IF(F69=1,"Annual Payrolls on ADP Essential Payroll",IF(F69=4,"Quarterly Payrolls on ADP Essential Payroll",""))</f>
        <v/>
      </c>
      <c r="Y69" s="50">
        <f>IFERROR(1-((H69-M69)/SUM(Z69,AC69,AD69)),"")</f>
        <v/>
      </c>
      <c r="Z69" s="69">
        <f>IF(C69="","",HLOOKUP($G69&amp;'Product Selections'!$K$4&amp;'Exhibit A'!$F69,'--'!$F$3:$AT$200,$E69+6,FALSE)*F69)</f>
        <v/>
      </c>
      <c r="AA69" s="237">
        <f>IF($C69="","",7.95*$E69+54.95)</f>
        <v/>
      </c>
      <c r="AB69" s="69">
        <f>IF('Product Selections'!O74="Yes",16*'Exhibit A'!F69,0)</f>
        <v/>
      </c>
      <c r="AC69" s="236">
        <f>IF('Product Selections'!$L$11="CBA Lightning Wholesale",0,IF('Product Selections'!$L$11="CBA Lightning",0,IF($C69="",0,IF('Product Selections'!P74="",0,IF('Product Selections'!$P74="Yes",HLOOKUP($AC$10&amp;'Exhibit A'!$F69,'--'!$F$3:$AZ$200,$E69+6,FALSE)*$F69)))))</f>
        <v/>
      </c>
      <c r="AD69" s="54">
        <f>IF('Product Selections'!$L$11="CBA Lightning Wholesale",0,IF('Product Selections'!$L$11="CBA Lightning",0,IF('Product Selections'!Q74="",0,IF($C69="",0,IF('Product Selections'!$Q74&gt;=0,HLOOKUP($AD$10,'--'!$F$3:$AZ$200,3,FALSE)*12*'Product Selections'!Q74)))))</f>
        <v/>
      </c>
      <c r="AE69" s="69">
        <f>IFERROR(IF(C69="","",IF(AND(C69=$D$2,H69=0),0,IF(I69=0,H69-P69-L69-M69,IF(I69="Included",H69-P69-M69-L69,IF(I69&gt;0,H69-M69-L69))))),"")</f>
        <v/>
      </c>
      <c r="AF69" s="598" t="n"/>
      <c r="AG69" s="247">
        <f>AG68+0.01</f>
        <v/>
      </c>
      <c r="AH69" s="604">
        <f>"Estimated Payout at 100% conversion ["&amp;AG69&amp;"0 multiple * Annual Payroll Processing Revenue with Revenue Reduction]"</f>
        <v/>
      </c>
      <c r="AJ69" s="585" t="n"/>
    </row>
    <row r="70" ht="14.45" customHeight="1">
      <c r="A70" s="34" t="n"/>
      <c r="B70" s="303">
        <f>IFERROR(IF('Product Selections'!B75="","",'Product Selections'!B75),"")</f>
        <v/>
      </c>
      <c r="C70" s="304">
        <f>IF('Product Selections'!C75="","",'Product Selections'!C75)</f>
        <v/>
      </c>
      <c r="D70" s="305">
        <f>IF('Product Selections'!D75="","",'Product Selections'!D75)</f>
        <v/>
      </c>
      <c r="E70" s="306">
        <f>IF('Product Selections'!E75="","",'Product Selections'!E75)</f>
        <v/>
      </c>
      <c r="F70" s="306">
        <f>IF('Product Selections'!F75="","",'Product Selections'!F75)</f>
        <v/>
      </c>
      <c r="G70" s="307">
        <f>IF('Product Selections'!U74="","",'Product Selections'!U74)</f>
        <v/>
      </c>
      <c r="H70" s="316">
        <f>IFERROR(IF('Product Selections'!H75="","",'Product Selections'!H75),"")</f>
        <v/>
      </c>
      <c r="I70" s="309">
        <f>IFERROR(IF(TRIM('Product Selections'!I75)="","",TRIM('Product Selections'!I75)),"")</f>
        <v/>
      </c>
      <c r="J70" s="46" t="n"/>
      <c r="K70" s="316">
        <f>IF(C70="","",IF(O70="",AE70+L70+M70,AE70+L70+M70+O70))</f>
        <v/>
      </c>
      <c r="L70" s="361">
        <f>IF(C70="","",SUM(AC70,AD70)*(1-Y70))</f>
        <v/>
      </c>
      <c r="M70" s="357">
        <f>IF(C70="","",AB70)</f>
        <v/>
      </c>
      <c r="O70" s="600">
        <f>IF(C70="","",IF(Y70&lt;0,Z70-AE70,""))</f>
        <v/>
      </c>
      <c r="P70" s="601">
        <f>IFERROR(IF(C70="","",IF(AND(C70=$D$2,H70=0),0,IF($V$8="50% ADP Discount",AA70*0.5,IF($V$8="ADP Book Price",AA70)))),"")</f>
        <v/>
      </c>
      <c r="R70" s="602">
        <f>IF(C70="","",IF(Y70&lt;0,(Z70/F70)*(1),(Z70/F70)*(1-Y70)))</f>
        <v/>
      </c>
      <c r="S70" s="602">
        <f>IFERROR(IF(Y70&lt;0,SUM(AC70:AD70)/F70,L70/F70),"")</f>
        <v/>
      </c>
      <c r="T70" s="339">
        <f>IF(M70="","",IF(M70=0,"",SUM(M70)/F70))</f>
        <v/>
      </c>
      <c r="U70" s="585" t="n"/>
      <c r="V70" s="603">
        <f>IF(C70="","",IF(AND(C70=$D$2,H70=0),"Firm Payroll",IF(AND(F70=1,Y70&gt;0.2),"Annual 20% Max Discount",IF(AND(F70=4,Y70&gt;0.2),"Quarterly 20% Max Discount",IF(Y70&gt;=0.6,"Discount &gt;60%",IF(Y70&lt;0,"Revenue Reduction Required",""))))))</f>
        <v/>
      </c>
      <c r="W70" s="597" t="n"/>
      <c r="X70" s="314">
        <f>IF(F70=1,"Annual Payrolls on ADP Essential Payroll",IF(F70=4,"Quarterly Payrolls on ADP Essential Payroll",""))</f>
        <v/>
      </c>
      <c r="Y70" s="315">
        <f>IFERROR(1-((H70-M70)/SUM(Z70,AC70,AD70)),"")</f>
        <v/>
      </c>
      <c r="Z70" s="316">
        <f>IF(C70="","",HLOOKUP($G70&amp;'Product Selections'!$K$4&amp;'Exhibit A'!$F70,'--'!$F$3:$AT$200,$E70+6,FALSE)*F70)</f>
        <v/>
      </c>
      <c r="AA70" s="317">
        <f>IF($C70="","",7.95*$E70+54.95)</f>
        <v/>
      </c>
      <c r="AB70" s="316">
        <f>IF('Product Selections'!O75="Yes",16*'Exhibit A'!F70,0)</f>
        <v/>
      </c>
      <c r="AC70" s="318">
        <f>IF('Product Selections'!$L$11="CBA Lightning Wholesale",0,IF('Product Selections'!$L$11="CBA Lightning",0,IF($C70="",0,IF('Product Selections'!P75="",0,IF('Product Selections'!$P75="Yes",HLOOKUP($AC$10&amp;'Exhibit A'!$F70,'--'!$F$3:$AZ$200,$E70+6,FALSE)*$F70)))))</f>
        <v/>
      </c>
      <c r="AD70" s="310">
        <f>IF('Product Selections'!$L$11="CBA Lightning Wholesale",0,IF('Product Selections'!$L$11="CBA Lightning",0,IF('Product Selections'!Q75="",0,IF($C70="",0,IF('Product Selections'!$Q75&gt;=0,HLOOKUP($AD$10,'--'!$F$3:$AZ$200,3,FALSE)*12*'Product Selections'!Q75)))))</f>
        <v/>
      </c>
      <c r="AE70" s="316">
        <f>IFERROR(IF(C70="","",IF(AND(C70=$D$2,H70=0),0,IF(I70=0,H70-P70-L70-M70,IF(I70="Included",H70-P70-M70-L70,IF(I70&gt;0,H70-M70-L70))))),"")</f>
        <v/>
      </c>
      <c r="AF70" s="585" t="n"/>
      <c r="AG70" s="247">
        <f>AG69+0.01</f>
        <v/>
      </c>
      <c r="AH70" s="604">
        <f>"Estimated Payout at 100% conversion ["&amp;AG70&amp;"0 multiple * Annual Payroll Processing Revenue with Revenue Reduction]"</f>
        <v/>
      </c>
      <c r="AJ70" s="585" t="n"/>
    </row>
    <row r="71" ht="14.45" customHeight="1">
      <c r="A71" s="34" t="n"/>
      <c r="B71" s="70">
        <f>IFERROR(IF('Product Selections'!B76="","",'Product Selections'!B76),"")</f>
        <v/>
      </c>
      <c r="C71" s="71">
        <f>IF('Product Selections'!C76="","",'Product Selections'!C76)</f>
        <v/>
      </c>
      <c r="D71" s="48">
        <f>IF('Product Selections'!D76="","",'Product Selections'!D76)</f>
        <v/>
      </c>
      <c r="E71" s="51">
        <f>IF('Product Selections'!E76="","",'Product Selections'!E76)</f>
        <v/>
      </c>
      <c r="F71" s="51">
        <f>IF('Product Selections'!F76="","",'Product Selections'!F76)</f>
        <v/>
      </c>
      <c r="G71" s="34">
        <f>IF('Product Selections'!U75="","",'Product Selections'!U75)</f>
        <v/>
      </c>
      <c r="H71" s="69">
        <f>IFERROR(IF('Product Selections'!H76="","",'Product Selections'!H76),"")</f>
        <v/>
      </c>
      <c r="I71" s="592">
        <f>IFERROR(IF(TRIM('Product Selections'!I76)="","",TRIM('Product Selections'!I76)),"")</f>
        <v/>
      </c>
      <c r="J71" s="46" t="n"/>
      <c r="K71" s="69">
        <f>IF(C71="","",IF(O71="",AE71+L71+M71,AE71+L71+M71+O71))</f>
        <v/>
      </c>
      <c r="L71" s="360">
        <f>IF(C71="","",SUM(AC71,AD71)*(1-Y71))</f>
        <v/>
      </c>
      <c r="M71" s="358">
        <f>IF(C71="","",AB71)</f>
        <v/>
      </c>
      <c r="O71" s="593">
        <f>IF(C71="","",IF(Y71&lt;0,Z71-AE71,""))</f>
        <v/>
      </c>
      <c r="P71" s="594">
        <f>IFERROR(IF(C71="","",IF(AND(C71=$D$2,H71=0),0,IF($V$8="50% ADP Discount",AA71*0.5,IF($V$8="ADP Book Price",AA71)))),"")</f>
        <v/>
      </c>
      <c r="R71" s="595">
        <f>IF(C71="","",IF(Y71&lt;0,(Z71/F71)*(1),(Z71/F71)*(1-Y71)))</f>
        <v/>
      </c>
      <c r="S71" s="595">
        <f>IFERROR(IF(Y71&lt;0,SUM(AC71:AD71)/F71,L71/F71),"")</f>
        <v/>
      </c>
      <c r="T71" s="340">
        <f>IF(M71="","",IF(M71=0,"",SUM(M71)/F71))</f>
        <v/>
      </c>
      <c r="U71" s="585" t="n"/>
      <c r="V71" s="596">
        <f>IF(C71="","",IF(AND(C71=$D$2,H71=0),"Firm Payroll",IF(AND(F71=1,Y71&gt;0.2),"Annual 20% Max Discount",IF(AND(F71=4,Y71&gt;0.2),"Quarterly 20% Max Discount",IF(Y71&gt;=0.6,"Discount &gt;60%",IF(Y71&lt;0,"Revenue Reduction Required",""))))))</f>
        <v/>
      </c>
      <c r="W71" s="597" t="n"/>
      <c r="X71" s="56">
        <f>IF(F71=1,"Annual Payrolls on ADP Essential Payroll",IF(F71=4,"Quarterly Payrolls on ADP Essential Payroll",""))</f>
        <v/>
      </c>
      <c r="Y71" s="50">
        <f>IFERROR(1-((H71-M71)/SUM(Z71,AC71,AD71)),"")</f>
        <v/>
      </c>
      <c r="Z71" s="69">
        <f>IF(C71="","",HLOOKUP($G71&amp;'Product Selections'!$K$4&amp;'Exhibit A'!$F71,'--'!$F$3:$AT$200,$E71+6,FALSE)*F71)</f>
        <v/>
      </c>
      <c r="AA71" s="237">
        <f>IF($C71="","",7.95*$E71+54.95)</f>
        <v/>
      </c>
      <c r="AB71" s="69">
        <f>IF('Product Selections'!O76="Yes",16*'Exhibit A'!F71,0)</f>
        <v/>
      </c>
      <c r="AC71" s="236">
        <f>IF('Product Selections'!$L$11="CBA Lightning Wholesale",0,IF('Product Selections'!$L$11="CBA Lightning",0,IF($C71="",0,IF('Product Selections'!P76="",0,IF('Product Selections'!$P76="Yes",HLOOKUP($AC$10&amp;'Exhibit A'!$F71,'--'!$F$3:$AZ$200,$E71+6,FALSE)*$F71)))))</f>
        <v/>
      </c>
      <c r="AD71" s="54">
        <f>IF('Product Selections'!$L$11="CBA Lightning Wholesale",0,IF('Product Selections'!$L$11="CBA Lightning",0,IF('Product Selections'!Q76="",0,IF($C71="",0,IF('Product Selections'!$Q76&gt;=0,HLOOKUP($AD$10,'--'!$F$3:$AZ$200,3,FALSE)*12*'Product Selections'!Q76)))))</f>
        <v/>
      </c>
      <c r="AE71" s="69">
        <f>IFERROR(IF(C71="","",IF(AND(C71=$D$2,H71=0),0,IF(I71=0,H71-P71-L71-M71,IF(I71="Included",H71-P71-M71-L71,IF(I71&gt;0,H71-M71-L71))))),"")</f>
        <v/>
      </c>
      <c r="AF71" s="598" t="n"/>
      <c r="AG71" s="247" t="n">
        <v>1.3</v>
      </c>
      <c r="AH71" s="604">
        <f>"Estimated Payout at 100% conversion ["&amp;AG71&amp;"0 multiple * Annual Payroll Processing Revenue with Revenue Reduction]"</f>
        <v/>
      </c>
      <c r="AJ71" s="585" t="n"/>
    </row>
    <row r="72" ht="14.45" customHeight="1">
      <c r="A72" s="34" t="n"/>
      <c r="B72" s="303">
        <f>IFERROR(IF('Product Selections'!B77="","",'Product Selections'!B77),"")</f>
        <v/>
      </c>
      <c r="C72" s="304">
        <f>IF('Product Selections'!C77="","",'Product Selections'!C77)</f>
        <v/>
      </c>
      <c r="D72" s="305">
        <f>IF('Product Selections'!D77="","",'Product Selections'!D77)</f>
        <v/>
      </c>
      <c r="E72" s="306">
        <f>IF('Product Selections'!E77="","",'Product Selections'!E77)</f>
        <v/>
      </c>
      <c r="F72" s="306">
        <f>IF('Product Selections'!F77="","",'Product Selections'!F77)</f>
        <v/>
      </c>
      <c r="G72" s="307">
        <f>IF('Product Selections'!U76="","",'Product Selections'!U76)</f>
        <v/>
      </c>
      <c r="H72" s="316">
        <f>IFERROR(IF('Product Selections'!H77="","",'Product Selections'!H77),"")</f>
        <v/>
      </c>
      <c r="I72" s="309">
        <f>IFERROR(IF(TRIM('Product Selections'!I77)="","",TRIM('Product Selections'!I77)),"")</f>
        <v/>
      </c>
      <c r="J72" s="46" t="n"/>
      <c r="K72" s="316">
        <f>IF(C72="","",IF(O72="",AE72+L72+M72,AE72+L72+M72+O72))</f>
        <v/>
      </c>
      <c r="L72" s="361">
        <f>IF(C72="","",SUM(AC72,AD72)*(1-Y72))</f>
        <v/>
      </c>
      <c r="M72" s="357">
        <f>IF(C72="","",AB72)</f>
        <v/>
      </c>
      <c r="O72" s="600">
        <f>IF(C72="","",IF(Y72&lt;0,Z72-AE72,""))</f>
        <v/>
      </c>
      <c r="P72" s="601">
        <f>IFERROR(IF(C72="","",IF(AND(C72=$D$2,H72=0),0,IF($V$8="50% ADP Discount",AA72*0.5,IF($V$8="ADP Book Price",AA72)))),"")</f>
        <v/>
      </c>
      <c r="R72" s="602">
        <f>IF(C72="","",IF(Y72&lt;0,(Z72/F72)*(1),(Z72/F72)*(1-Y72)))</f>
        <v/>
      </c>
      <c r="S72" s="602">
        <f>IFERROR(IF(Y72&lt;0,SUM(AC72:AD72)/F72,L72/F72),"")</f>
        <v/>
      </c>
      <c r="T72" s="339">
        <f>IF(M72="","",IF(M72=0,"",SUM(M72)/F72))</f>
        <v/>
      </c>
      <c r="U72" s="585" t="n"/>
      <c r="V72" s="603">
        <f>IF(C72="","",IF(AND(C72=$D$2,H72=0),"Firm Payroll",IF(AND(F72=1,Y72&gt;0.2),"Annual 20% Max Discount",IF(AND(F72=4,Y72&gt;0.2),"Quarterly 20% Max Discount",IF(Y72&gt;=0.6,"Discount &gt;60%",IF(Y72&lt;0,"Revenue Reduction Required",""))))))</f>
        <v/>
      </c>
      <c r="W72" s="597" t="n"/>
      <c r="X72" s="314">
        <f>IF(F72=1,"Annual Payrolls on ADP Essential Payroll",IF(F72=4,"Quarterly Payrolls on ADP Essential Payroll",""))</f>
        <v/>
      </c>
      <c r="Y72" s="315">
        <f>IFERROR(1-((H72-M72)/SUM(Z72,AC72,AD72)),"")</f>
        <v/>
      </c>
      <c r="Z72" s="316">
        <f>IF(C72="","",HLOOKUP($G72&amp;'Product Selections'!$K$4&amp;'Exhibit A'!$F72,'--'!$F$3:$AT$200,$E72+6,FALSE)*F72)</f>
        <v/>
      </c>
      <c r="AA72" s="317">
        <f>IF($C72="","",7.95*$E72+54.95)</f>
        <v/>
      </c>
      <c r="AB72" s="316">
        <f>IF('Product Selections'!O77="Yes",16*'Exhibit A'!F72,0)</f>
        <v/>
      </c>
      <c r="AC72" s="318">
        <f>IF('Product Selections'!$L$11="CBA Lightning Wholesale",0,IF('Product Selections'!$L$11="CBA Lightning",0,IF($C72="",0,IF('Product Selections'!P77="",0,IF('Product Selections'!$P77="Yes",HLOOKUP($AC$10&amp;'Exhibit A'!$F72,'--'!$F$3:$AZ$200,$E72+6,FALSE)*$F72)))))</f>
        <v/>
      </c>
      <c r="AD72" s="310">
        <f>IF('Product Selections'!$L$11="CBA Lightning Wholesale",0,IF('Product Selections'!$L$11="CBA Lightning",0,IF('Product Selections'!Q77="",0,IF($C72="",0,IF('Product Selections'!$Q77&gt;=0,HLOOKUP($AD$10,'--'!$F$3:$AZ$200,3,FALSE)*12*'Product Selections'!Q77)))))</f>
        <v/>
      </c>
      <c r="AE72" s="316">
        <f>IFERROR(IF(C72="","",IF(AND(C72=$D$2,H72=0),0,IF(I72=0,H72-P72-L72-M72,IF(I72="Included",H72-P72-M72-L72,IF(I72&gt;0,H72-M72-L72))))),"")</f>
        <v/>
      </c>
      <c r="AF72" s="585" t="n"/>
      <c r="AG72" s="247">
        <f>AG71+0.01</f>
        <v/>
      </c>
      <c r="AH72" s="604">
        <f>"Estimated Payout at 100% conversion ["&amp;AG72&amp;"0 multiple * Annual Payroll Processing Revenue with Revenue Reduction]"</f>
        <v/>
      </c>
      <c r="AJ72" s="585" t="n"/>
    </row>
    <row r="73" ht="14.45" customHeight="1">
      <c r="A73" s="34" t="n"/>
      <c r="B73" s="70">
        <f>IFERROR(IF('Product Selections'!B78="","",'Product Selections'!B78),"")</f>
        <v/>
      </c>
      <c r="C73" s="71">
        <f>IF('Product Selections'!C78="","",'Product Selections'!C78)</f>
        <v/>
      </c>
      <c r="D73" s="48">
        <f>IF('Product Selections'!D78="","",'Product Selections'!D78)</f>
        <v/>
      </c>
      <c r="E73" s="51">
        <f>IF('Product Selections'!E78="","",'Product Selections'!E78)</f>
        <v/>
      </c>
      <c r="F73" s="51">
        <f>IF('Product Selections'!F78="","",'Product Selections'!F78)</f>
        <v/>
      </c>
      <c r="G73" s="34">
        <f>IF('Product Selections'!U77="","",'Product Selections'!U77)</f>
        <v/>
      </c>
      <c r="H73" s="69">
        <f>IFERROR(IF('Product Selections'!H78="","",'Product Selections'!H78),"")</f>
        <v/>
      </c>
      <c r="I73" s="592">
        <f>IFERROR(IF(TRIM('Product Selections'!I78)="","",TRIM('Product Selections'!I78)),"")</f>
        <v/>
      </c>
      <c r="J73" s="46" t="n"/>
      <c r="K73" s="69">
        <f>IF(C73="","",IF(O73="",AE73+L73+M73,AE73+L73+M73+O73))</f>
        <v/>
      </c>
      <c r="L73" s="360">
        <f>IF(C73="","",SUM(AC73,AD73)*(1-Y73))</f>
        <v/>
      </c>
      <c r="M73" s="358">
        <f>IF(C73="","",AB73)</f>
        <v/>
      </c>
      <c r="O73" s="593">
        <f>IF(C73="","",IF(Y73&lt;0,Z73-AE73,""))</f>
        <v/>
      </c>
      <c r="P73" s="594">
        <f>IFERROR(IF(C73="","",IF(AND(C73=$D$2,H73=0),0,IF($V$8="50% ADP Discount",AA73*0.5,IF($V$8="ADP Book Price",AA73)))),"")</f>
        <v/>
      </c>
      <c r="R73" s="595">
        <f>IF(C73="","",IF(Y73&lt;0,(Z73/F73)*(1),(Z73/F73)*(1-Y73)))</f>
        <v/>
      </c>
      <c r="S73" s="595">
        <f>IFERROR(IF(Y73&lt;0,SUM(AC73:AD73)/F73,L73/F73),"")</f>
        <v/>
      </c>
      <c r="T73" s="340">
        <f>IF(M73="","",IF(M73=0,"",SUM(M73)/F73))</f>
        <v/>
      </c>
      <c r="U73" s="585" t="n"/>
      <c r="V73" s="596">
        <f>IF(C73="","",IF(AND(C73=$D$2,H73=0),"Firm Payroll",IF(AND(F73=1,Y73&gt;0.2),"Annual 20% Max Discount",IF(AND(F73=4,Y73&gt;0.2),"Quarterly 20% Max Discount",IF(Y73&gt;=0.6,"Discount &gt;60%",IF(Y73&lt;0,"Revenue Reduction Required",""))))))</f>
        <v/>
      </c>
      <c r="W73" s="597" t="n"/>
      <c r="X73" s="56">
        <f>IF(F73=1,"Annual Payrolls on ADP Essential Payroll",IF(F73=4,"Quarterly Payrolls on ADP Essential Payroll",""))</f>
        <v/>
      </c>
      <c r="Y73" s="50">
        <f>IFERROR(1-((H73-M73)/SUM(Z73,AC73,AD73)),"")</f>
        <v/>
      </c>
      <c r="Z73" s="69">
        <f>IF(C73="","",HLOOKUP($G73&amp;'Product Selections'!$K$4&amp;'Exhibit A'!$F73,'--'!$F$3:$AT$200,$E73+6,FALSE)*F73)</f>
        <v/>
      </c>
      <c r="AA73" s="237">
        <f>IF($C73="","",7.95*$E73+54.95)</f>
        <v/>
      </c>
      <c r="AB73" s="69">
        <f>IF('Product Selections'!O78="Yes",16*'Exhibit A'!F73,0)</f>
        <v/>
      </c>
      <c r="AC73" s="236">
        <f>IF('Product Selections'!$L$11="CBA Lightning Wholesale",0,IF('Product Selections'!$L$11="CBA Lightning",0,IF($C73="",0,IF('Product Selections'!P78="",0,IF('Product Selections'!$P78="Yes",HLOOKUP($AC$10&amp;'Exhibit A'!$F73,'--'!$F$3:$AZ$200,$E73+6,FALSE)*$F73)))))</f>
        <v/>
      </c>
      <c r="AD73" s="54">
        <f>IF('Product Selections'!$L$11="CBA Lightning Wholesale",0,IF('Product Selections'!$L$11="CBA Lightning",0,IF('Product Selections'!Q78="",0,IF($C73="",0,IF('Product Selections'!$Q78&gt;=0,HLOOKUP($AD$10,'--'!$F$3:$AZ$200,3,FALSE)*12*'Product Selections'!Q78)))))</f>
        <v/>
      </c>
      <c r="AE73" s="69">
        <f>IFERROR(IF(C73="","",IF(AND(C73=$D$2,H73=0),0,IF(I73=0,H73-P73-L73-M73,IF(I73="Included",H73-P73-M73-L73,IF(I73&gt;0,H73-M73-L73))))),"")</f>
        <v/>
      </c>
      <c r="AF73" s="598" t="n"/>
      <c r="AG73" s="247">
        <f>AG72+0.01</f>
        <v/>
      </c>
      <c r="AH73" s="604">
        <f>"Estimated Payout at 100% conversion ["&amp;AG73&amp;"0 multiple * Annual Payroll Processing Revenue with Revenue Reduction]"</f>
        <v/>
      </c>
      <c r="AJ73" s="585" t="n"/>
    </row>
    <row r="74" ht="14.45" customHeight="1">
      <c r="A74" s="34" t="n"/>
      <c r="B74" s="303">
        <f>IFERROR(IF('Product Selections'!B79="","",'Product Selections'!B79),"")</f>
        <v/>
      </c>
      <c r="C74" s="304">
        <f>IF('Product Selections'!C79="","",'Product Selections'!C79)</f>
        <v/>
      </c>
      <c r="D74" s="305">
        <f>IF('Product Selections'!D79="","",'Product Selections'!D79)</f>
        <v/>
      </c>
      <c r="E74" s="306">
        <f>IF('Product Selections'!E79="","",'Product Selections'!E79)</f>
        <v/>
      </c>
      <c r="F74" s="306">
        <f>IF('Product Selections'!F79="","",'Product Selections'!F79)</f>
        <v/>
      </c>
      <c r="G74" s="307">
        <f>IF('Product Selections'!U78="","",'Product Selections'!U78)</f>
        <v/>
      </c>
      <c r="H74" s="316">
        <f>IFERROR(IF('Product Selections'!H79="","",'Product Selections'!H79),"")</f>
        <v/>
      </c>
      <c r="I74" s="309">
        <f>IFERROR(IF(TRIM('Product Selections'!I79)="","",TRIM('Product Selections'!I79)),"")</f>
        <v/>
      </c>
      <c r="J74" s="46" t="n"/>
      <c r="K74" s="316">
        <f>IF(C74="","",IF(O74="",AE74+L74+M74,AE74+L74+M74+O74))</f>
        <v/>
      </c>
      <c r="L74" s="361">
        <f>IF(C74="","",SUM(AC74,AD74)*(1-Y74))</f>
        <v/>
      </c>
      <c r="M74" s="357">
        <f>IF(C74="","",AB74)</f>
        <v/>
      </c>
      <c r="O74" s="600">
        <f>IF(C74="","",IF(Y74&lt;0,Z74-AE74,""))</f>
        <v/>
      </c>
      <c r="P74" s="601">
        <f>IFERROR(IF(C74="","",IF(AND(C74=$D$2,H74=0),0,IF($V$8="50% ADP Discount",AA74*0.5,IF($V$8="ADP Book Price",AA74)))),"")</f>
        <v/>
      </c>
      <c r="R74" s="602">
        <f>IF(C74="","",IF(Y74&lt;0,(Z74/F74)*(1),(Z74/F74)*(1-Y74)))</f>
        <v/>
      </c>
      <c r="S74" s="602">
        <f>IFERROR(IF(Y74&lt;0,SUM(AC74:AD74)/F74,L74/F74),"")</f>
        <v/>
      </c>
      <c r="T74" s="339">
        <f>IF(M74="","",IF(M74=0,"",SUM(M74)/F74))</f>
        <v/>
      </c>
      <c r="U74" s="585" t="n"/>
      <c r="V74" s="603">
        <f>IF(C74="","",IF(AND(C74=$D$2,H74=0),"Firm Payroll",IF(AND(F74=1,Y74&gt;0.2),"Annual 20% Max Discount",IF(AND(F74=4,Y74&gt;0.2),"Quarterly 20% Max Discount",IF(Y74&gt;=0.6,"Discount &gt;60%",IF(Y74&lt;0,"Revenue Reduction Required",""))))))</f>
        <v/>
      </c>
      <c r="W74" s="597" t="n"/>
      <c r="X74" s="314">
        <f>IF(F74=1,"Annual Payrolls on ADP Essential Payroll",IF(F74=4,"Quarterly Payrolls on ADP Essential Payroll",""))</f>
        <v/>
      </c>
      <c r="Y74" s="315">
        <f>IFERROR(1-((H74-M74)/SUM(Z74,AC74,AD74)),"")</f>
        <v/>
      </c>
      <c r="Z74" s="316">
        <f>IF(C74="","",HLOOKUP($G74&amp;'Product Selections'!$K$4&amp;'Exhibit A'!$F74,'--'!$F$3:$AT$200,$E74+6,FALSE)*F74)</f>
        <v/>
      </c>
      <c r="AA74" s="317">
        <f>IF($C74="","",7.95*$E74+54.95)</f>
        <v/>
      </c>
      <c r="AB74" s="316">
        <f>IF('Product Selections'!O79="Yes",16*'Exhibit A'!F74,0)</f>
        <v/>
      </c>
      <c r="AC74" s="318">
        <f>IF('Product Selections'!$L$11="CBA Lightning Wholesale",0,IF('Product Selections'!$L$11="CBA Lightning",0,IF($C74="",0,IF('Product Selections'!P79="",0,IF('Product Selections'!$P79="Yes",HLOOKUP($AC$10&amp;'Exhibit A'!$F74,'--'!$F$3:$AZ$200,$E74+6,FALSE)*$F74)))))</f>
        <v/>
      </c>
      <c r="AD74" s="310">
        <f>IF('Product Selections'!$L$11="CBA Lightning Wholesale",0,IF('Product Selections'!$L$11="CBA Lightning",0,IF('Product Selections'!Q79="",0,IF($C74="",0,IF('Product Selections'!$Q79&gt;=0,HLOOKUP($AD$10,'--'!$F$3:$AZ$200,3,FALSE)*12*'Product Selections'!Q79)))))</f>
        <v/>
      </c>
      <c r="AE74" s="316">
        <f>IFERROR(IF(C74="","",IF(AND(C74=$D$2,H74=0),0,IF(I74=0,H74-P74-L74-M74,IF(I74="Included",H74-P74-M74-L74,IF(I74&gt;0,H74-M74-L74))))),"")</f>
        <v/>
      </c>
      <c r="AF74" s="585" t="n"/>
      <c r="AG74" s="247">
        <f>AG73+0.01</f>
        <v/>
      </c>
      <c r="AH74" s="604">
        <f>"Estimated Payout at 100% conversion ["&amp;AG74&amp;"0 multiple * Annual Payroll Processing Revenue with Revenue Reduction]"</f>
        <v/>
      </c>
      <c r="AJ74" s="585" t="n"/>
    </row>
    <row r="75" ht="14.45" customHeight="1">
      <c r="A75" s="34" t="n"/>
      <c r="B75" s="70">
        <f>IFERROR(IF('Product Selections'!B80="","",'Product Selections'!B80),"")</f>
        <v/>
      </c>
      <c r="C75" s="71">
        <f>IF('Product Selections'!C80="","",'Product Selections'!C80)</f>
        <v/>
      </c>
      <c r="D75" s="48">
        <f>IF('Product Selections'!D80="","",'Product Selections'!D80)</f>
        <v/>
      </c>
      <c r="E75" s="51">
        <f>IF('Product Selections'!E80="","",'Product Selections'!E80)</f>
        <v/>
      </c>
      <c r="F75" s="51">
        <f>IF('Product Selections'!F80="","",'Product Selections'!F80)</f>
        <v/>
      </c>
      <c r="G75" s="34">
        <f>IF('Product Selections'!U79="","",'Product Selections'!U79)</f>
        <v/>
      </c>
      <c r="H75" s="69">
        <f>IFERROR(IF('Product Selections'!H80="","",'Product Selections'!H80),"")</f>
        <v/>
      </c>
      <c r="I75" s="592">
        <f>IFERROR(IF(TRIM('Product Selections'!I80)="","",TRIM('Product Selections'!I80)),"")</f>
        <v/>
      </c>
      <c r="J75" s="46" t="n"/>
      <c r="K75" s="69">
        <f>IF(C75="","",IF(O75="",AE75+L75+M75,AE75+L75+M75+O75))</f>
        <v/>
      </c>
      <c r="L75" s="360">
        <f>IF(C75="","",SUM(AC75,AD75)*(1-Y75))</f>
        <v/>
      </c>
      <c r="M75" s="358">
        <f>IF(C75="","",AB75)</f>
        <v/>
      </c>
      <c r="O75" s="593">
        <f>IF(C75="","",IF(Y75&lt;0,Z75-AE75,""))</f>
        <v/>
      </c>
      <c r="P75" s="594">
        <f>IFERROR(IF(C75="","",IF(AND(C75=$D$2,H75=0),0,IF($V$8="50% ADP Discount",AA75*0.5,IF($V$8="ADP Book Price",AA75)))),"")</f>
        <v/>
      </c>
      <c r="R75" s="595">
        <f>IF(C75="","",IF(Y75&lt;0,(Z75/F75)*(1),(Z75/F75)*(1-Y75)))</f>
        <v/>
      </c>
      <c r="S75" s="595">
        <f>IFERROR(IF(Y75&lt;0,SUM(AC75:AD75)/F75,L75/F75),"")</f>
        <v/>
      </c>
      <c r="T75" s="340">
        <f>IF(M75="","",IF(M75=0,"",SUM(M75)/F75))</f>
        <v/>
      </c>
      <c r="U75" s="585" t="n"/>
      <c r="V75" s="596">
        <f>IF(C75="","",IF(AND(C75=$D$2,H75=0),"Firm Payroll",IF(AND(F75=1,Y75&gt;0.2),"Annual 20% Max Discount",IF(AND(F75=4,Y75&gt;0.2),"Quarterly 20% Max Discount",IF(Y75&gt;=0.6,"Discount &gt;60%",IF(Y75&lt;0,"Revenue Reduction Required",""))))))</f>
        <v/>
      </c>
      <c r="W75" s="597" t="n"/>
      <c r="X75" s="56">
        <f>IF(F75=1,"Annual Payrolls on ADP Essential Payroll",IF(F75=4,"Quarterly Payrolls on ADP Essential Payroll",""))</f>
        <v/>
      </c>
      <c r="Y75" s="50">
        <f>IFERROR(1-((H75-M75)/SUM(Z75,AC75,AD75)),"")</f>
        <v/>
      </c>
      <c r="Z75" s="69">
        <f>IF(C75="","",HLOOKUP($G75&amp;'Product Selections'!$K$4&amp;'Exhibit A'!$F75,'--'!$F$3:$AT$200,$E75+6,FALSE)*F75)</f>
        <v/>
      </c>
      <c r="AA75" s="237">
        <f>IF($C75="","",7.95*$E75+54.95)</f>
        <v/>
      </c>
      <c r="AB75" s="69">
        <f>IF('Product Selections'!O80="Yes",16*'Exhibit A'!F75,0)</f>
        <v/>
      </c>
      <c r="AC75" s="236">
        <f>IF('Product Selections'!$L$11="CBA Lightning Wholesale",0,IF('Product Selections'!$L$11="CBA Lightning",0,IF($C75="",0,IF('Product Selections'!P80="",0,IF('Product Selections'!$P80="Yes",HLOOKUP($AC$10&amp;'Exhibit A'!$F75,'--'!$F$3:$AZ$200,$E75+6,FALSE)*$F75)))))</f>
        <v/>
      </c>
      <c r="AD75" s="54">
        <f>IF('Product Selections'!$L$11="CBA Lightning Wholesale",0,IF('Product Selections'!$L$11="CBA Lightning",0,IF('Product Selections'!Q80="",0,IF($C75="",0,IF('Product Selections'!$Q80&gt;=0,HLOOKUP($AD$10,'--'!$F$3:$AZ$200,3,FALSE)*12*'Product Selections'!Q80)))))</f>
        <v/>
      </c>
      <c r="AE75" s="69">
        <f>IFERROR(IF(C75="","",IF(AND(C75=$D$2,H75=0),0,IF(I75=0,H75-P75-L75-M75,IF(I75="Included",H75-P75-M75-L75,IF(I75&gt;0,H75-M75-L75))))),"")</f>
        <v/>
      </c>
      <c r="AF75" s="598" t="n"/>
      <c r="AG75" s="247">
        <f>AG74+0.01</f>
        <v/>
      </c>
      <c r="AH75" s="604">
        <f>"Estimated Payout at 100% conversion ["&amp;AG75&amp;"0 multiple * Annual Payroll Processing Revenue with Revenue Reduction]"</f>
        <v/>
      </c>
      <c r="AJ75" s="585" t="n"/>
    </row>
    <row r="76" ht="14.45" customHeight="1">
      <c r="A76" s="34" t="n"/>
      <c r="B76" s="303">
        <f>IFERROR(IF('Product Selections'!B81="","",'Product Selections'!B81),"")</f>
        <v/>
      </c>
      <c r="C76" s="304">
        <f>IF('Product Selections'!C81="","",'Product Selections'!C81)</f>
        <v/>
      </c>
      <c r="D76" s="305">
        <f>IF('Product Selections'!D81="","",'Product Selections'!D81)</f>
        <v/>
      </c>
      <c r="E76" s="306">
        <f>IF('Product Selections'!E81="","",'Product Selections'!E81)</f>
        <v/>
      </c>
      <c r="F76" s="306">
        <f>IF('Product Selections'!F81="","",'Product Selections'!F81)</f>
        <v/>
      </c>
      <c r="G76" s="307">
        <f>IF('Product Selections'!U80="","",'Product Selections'!U80)</f>
        <v/>
      </c>
      <c r="H76" s="316">
        <f>IFERROR(IF('Product Selections'!H81="","",'Product Selections'!H81),"")</f>
        <v/>
      </c>
      <c r="I76" s="309">
        <f>IFERROR(IF(TRIM('Product Selections'!I81)="","",TRIM('Product Selections'!I81)),"")</f>
        <v/>
      </c>
      <c r="J76" s="46" t="n"/>
      <c r="K76" s="316">
        <f>IF(C76="","",IF(O76="",AE76+L76+M76,AE76+L76+M76+O76))</f>
        <v/>
      </c>
      <c r="L76" s="361">
        <f>IF(C76="","",SUM(AC76,AD76)*(1-Y76))</f>
        <v/>
      </c>
      <c r="M76" s="357">
        <f>IF(C76="","",AB76)</f>
        <v/>
      </c>
      <c r="O76" s="600">
        <f>IF(C76="","",IF(Y76&lt;0,Z76-AE76,""))</f>
        <v/>
      </c>
      <c r="P76" s="601">
        <f>IFERROR(IF(C76="","",IF(AND(C76=$D$2,H76=0),0,IF($V$8="50% ADP Discount",AA76*0.5,IF($V$8="ADP Book Price",AA76)))),"")</f>
        <v/>
      </c>
      <c r="R76" s="602">
        <f>IF(C76="","",IF(Y76&lt;0,(Z76/F76)*(1),(Z76/F76)*(1-Y76)))</f>
        <v/>
      </c>
      <c r="S76" s="602">
        <f>IFERROR(IF(Y76&lt;0,SUM(AC76:AD76)/F76,L76/F76),"")</f>
        <v/>
      </c>
      <c r="T76" s="339">
        <f>IF(M76="","",IF(M76=0,"",SUM(M76)/F76))</f>
        <v/>
      </c>
      <c r="U76" s="585" t="n"/>
      <c r="V76" s="603">
        <f>IF(C76="","",IF(AND(C76=$D$2,H76=0),"Firm Payroll",IF(AND(F76=1,Y76&gt;0.2),"Annual 20% Max Discount",IF(AND(F76=4,Y76&gt;0.2),"Quarterly 20% Max Discount",IF(Y76&gt;=0.6,"Discount &gt;60%",IF(Y76&lt;0,"Revenue Reduction Required",""))))))</f>
        <v/>
      </c>
      <c r="W76" s="597" t="n"/>
      <c r="X76" s="314">
        <f>IF(F76=1,"Annual Payrolls on ADP Essential Payroll",IF(F76=4,"Quarterly Payrolls on ADP Essential Payroll",""))</f>
        <v/>
      </c>
      <c r="Y76" s="315">
        <f>IFERROR(1-((H76-M76)/SUM(Z76,AC76,AD76)),"")</f>
        <v/>
      </c>
      <c r="Z76" s="316">
        <f>IF(C76="","",HLOOKUP($G76&amp;'Product Selections'!$K$4&amp;'Exhibit A'!$F76,'--'!$F$3:$AT$200,$E76+6,FALSE)*F76)</f>
        <v/>
      </c>
      <c r="AA76" s="317">
        <f>IF($C76="","",7.95*$E76+54.95)</f>
        <v/>
      </c>
      <c r="AB76" s="316">
        <f>IF('Product Selections'!O81="Yes",16*'Exhibit A'!F76,0)</f>
        <v/>
      </c>
      <c r="AC76" s="318">
        <f>IF('Product Selections'!$L$11="CBA Lightning Wholesale",0,IF('Product Selections'!$L$11="CBA Lightning",0,IF($C76="",0,IF('Product Selections'!P81="",0,IF('Product Selections'!$P81="Yes",HLOOKUP($AC$10&amp;'Exhibit A'!$F76,'--'!$F$3:$AZ$200,$E76+6,FALSE)*$F76)))))</f>
        <v/>
      </c>
      <c r="AD76" s="310">
        <f>IF('Product Selections'!$L$11="CBA Lightning Wholesale",0,IF('Product Selections'!$L$11="CBA Lightning",0,IF('Product Selections'!Q81="",0,IF($C76="",0,IF('Product Selections'!$Q81&gt;=0,HLOOKUP($AD$10,'--'!$F$3:$AZ$200,3,FALSE)*12*'Product Selections'!Q81)))))</f>
        <v/>
      </c>
      <c r="AE76" s="316">
        <f>IFERROR(IF(C76="","",IF(AND(C76=$D$2,H76=0),0,IF(I76=0,H76-P76-L76-M76,IF(I76="Included",H76-P76-M76-L76,IF(I76&gt;0,H76-M76-L76))))),"")</f>
        <v/>
      </c>
      <c r="AF76" s="585" t="n"/>
      <c r="AG76" s="247">
        <f>AG75+0.01</f>
        <v/>
      </c>
      <c r="AH76" s="604">
        <f>"Estimated Payout at 100% conversion ["&amp;AG76&amp;"0 multiple * Annual Payroll Processing Revenue with Revenue Reduction]"</f>
        <v/>
      </c>
      <c r="AJ76" s="585" t="n"/>
    </row>
    <row r="77" ht="14.45" customHeight="1">
      <c r="A77" s="34" t="n"/>
      <c r="B77" s="70">
        <f>IFERROR(IF('Product Selections'!B82="","",'Product Selections'!B82),"")</f>
        <v/>
      </c>
      <c r="C77" s="71">
        <f>IF('Product Selections'!C82="","",'Product Selections'!C82)</f>
        <v/>
      </c>
      <c r="D77" s="48">
        <f>IF('Product Selections'!D82="","",'Product Selections'!D82)</f>
        <v/>
      </c>
      <c r="E77" s="51">
        <f>IF('Product Selections'!E82="","",'Product Selections'!E82)</f>
        <v/>
      </c>
      <c r="F77" s="51">
        <f>IF('Product Selections'!F82="","",'Product Selections'!F82)</f>
        <v/>
      </c>
      <c r="G77" s="34">
        <f>IF('Product Selections'!U81="","",'Product Selections'!U81)</f>
        <v/>
      </c>
      <c r="H77" s="69">
        <f>IFERROR(IF('Product Selections'!H82="","",'Product Selections'!H82),"")</f>
        <v/>
      </c>
      <c r="I77" s="592">
        <f>IFERROR(IF(TRIM('Product Selections'!I82)="","",TRIM('Product Selections'!I82)),"")</f>
        <v/>
      </c>
      <c r="J77" s="46" t="n"/>
      <c r="K77" s="69">
        <f>IF(C77="","",IF(O77="",AE77+L77+M77,AE77+L77+M77+O77))</f>
        <v/>
      </c>
      <c r="L77" s="360">
        <f>IF(C77="","",SUM(AC77,AD77)*(1-Y77))</f>
        <v/>
      </c>
      <c r="M77" s="358">
        <f>IF(C77="","",AB77)</f>
        <v/>
      </c>
      <c r="O77" s="593">
        <f>IF(C77="","",IF(Y77&lt;0,Z77-AE77,""))</f>
        <v/>
      </c>
      <c r="P77" s="594">
        <f>IFERROR(IF(C77="","",IF(AND(C77=$D$2,H77=0),0,IF($V$8="50% ADP Discount",AA77*0.5,IF($V$8="ADP Book Price",AA77)))),"")</f>
        <v/>
      </c>
      <c r="R77" s="595">
        <f>IF(C77="","",IF(Y77&lt;0,(Z77/F77)*(1),(Z77/F77)*(1-Y77)))</f>
        <v/>
      </c>
      <c r="S77" s="595">
        <f>IFERROR(IF(Y77&lt;0,SUM(AC77:AD77)/F77,L77/F77),"")</f>
        <v/>
      </c>
      <c r="T77" s="340">
        <f>IF(M77="","",IF(M77=0,"",SUM(M77)/F77))</f>
        <v/>
      </c>
      <c r="U77" s="585" t="n"/>
      <c r="V77" s="596">
        <f>IF(C77="","",IF(AND(C77=$D$2,H77=0),"Firm Payroll",IF(AND(F77=1,Y77&gt;0.2),"Annual 20% Max Discount",IF(AND(F77=4,Y77&gt;0.2),"Quarterly 20% Max Discount",IF(Y77&gt;=0.6,"Discount &gt;60%",IF(Y77&lt;0,"Revenue Reduction Required",""))))))</f>
        <v/>
      </c>
      <c r="W77" s="597" t="n"/>
      <c r="X77" s="56">
        <f>IF(F77=1,"Annual Payrolls on ADP Essential Payroll",IF(F77=4,"Quarterly Payrolls on ADP Essential Payroll",""))</f>
        <v/>
      </c>
      <c r="Y77" s="50">
        <f>IFERROR(1-((H77-M77)/SUM(Z77,AC77,AD77)),"")</f>
        <v/>
      </c>
      <c r="Z77" s="69">
        <f>IF(C77="","",HLOOKUP($G77&amp;'Product Selections'!$K$4&amp;'Exhibit A'!$F77,'--'!$F$3:$AT$200,$E77+6,FALSE)*F77)</f>
        <v/>
      </c>
      <c r="AA77" s="237">
        <f>IF($C77="","",7.95*$E77+54.95)</f>
        <v/>
      </c>
      <c r="AB77" s="69">
        <f>IF('Product Selections'!O82="Yes",16*'Exhibit A'!F77,0)</f>
        <v/>
      </c>
      <c r="AC77" s="236">
        <f>IF('Product Selections'!$L$11="CBA Lightning Wholesale",0,IF('Product Selections'!$L$11="CBA Lightning",0,IF($C77="",0,IF('Product Selections'!P82="",0,IF('Product Selections'!$P82="Yes",HLOOKUP($AC$10&amp;'Exhibit A'!$F77,'--'!$F$3:$AZ$200,$E77+6,FALSE)*$F77)))))</f>
        <v/>
      </c>
      <c r="AD77" s="54">
        <f>IF('Product Selections'!$L$11="CBA Lightning Wholesale",0,IF('Product Selections'!$L$11="CBA Lightning",0,IF('Product Selections'!Q82="",0,IF($C77="",0,IF('Product Selections'!$Q82&gt;=0,HLOOKUP($AD$10,'--'!$F$3:$AZ$200,3,FALSE)*12*'Product Selections'!Q82)))))</f>
        <v/>
      </c>
      <c r="AE77" s="69">
        <f>IFERROR(IF(C77="","",IF(AND(C77=$D$2,H77=0),0,IF(I77=0,H77-P77-L77-M77,IF(I77="Included",H77-P77-M77-L77,IF(I77&gt;0,H77-M77-L77))))),"")</f>
        <v/>
      </c>
      <c r="AF77" s="598" t="n"/>
      <c r="AG77" s="247">
        <f>AG76+0.01</f>
        <v/>
      </c>
      <c r="AH77" s="604">
        <f>"Estimated Payout at 100% conversion ["&amp;AG77&amp;"0 multiple * Annual Payroll Processing Revenue with Revenue Reduction]"</f>
        <v/>
      </c>
      <c r="AJ77" s="585" t="n"/>
    </row>
    <row r="78" ht="14.45" customHeight="1">
      <c r="A78" s="34" t="n"/>
      <c r="B78" s="303">
        <f>IFERROR(IF('Product Selections'!B83="","",'Product Selections'!B83),"")</f>
        <v/>
      </c>
      <c r="C78" s="304">
        <f>IF('Product Selections'!C83="","",'Product Selections'!C83)</f>
        <v/>
      </c>
      <c r="D78" s="305">
        <f>IF('Product Selections'!D83="","",'Product Selections'!D83)</f>
        <v/>
      </c>
      <c r="E78" s="306">
        <f>IF('Product Selections'!E83="","",'Product Selections'!E83)</f>
        <v/>
      </c>
      <c r="F78" s="306">
        <f>IF('Product Selections'!F83="","",'Product Selections'!F83)</f>
        <v/>
      </c>
      <c r="G78" s="307">
        <f>IF('Product Selections'!U82="","",'Product Selections'!U82)</f>
        <v/>
      </c>
      <c r="H78" s="316">
        <f>IFERROR(IF('Product Selections'!H83="","",'Product Selections'!H83),"")</f>
        <v/>
      </c>
      <c r="I78" s="309">
        <f>IFERROR(IF(TRIM('Product Selections'!I83)="","",TRIM('Product Selections'!I83)),"")</f>
        <v/>
      </c>
      <c r="J78" s="46" t="n"/>
      <c r="K78" s="316">
        <f>IF(C78="","",IF(O78="",AE78+L78+M78,AE78+L78+M78+O78))</f>
        <v/>
      </c>
      <c r="L78" s="361">
        <f>IF(C78="","",SUM(AC78,AD78)*(1-Y78))</f>
        <v/>
      </c>
      <c r="M78" s="357">
        <f>IF(C78="","",AB78)</f>
        <v/>
      </c>
      <c r="O78" s="600">
        <f>IF(C78="","",IF(Y78&lt;0,Z78-AE78,""))</f>
        <v/>
      </c>
      <c r="P78" s="601">
        <f>IFERROR(IF(C78="","",IF(AND(C78=$D$2,H78=0),0,IF($V$8="50% ADP Discount",AA78*0.5,IF($V$8="ADP Book Price",AA78)))),"")</f>
        <v/>
      </c>
      <c r="R78" s="602">
        <f>IF(C78="","",IF(Y78&lt;0,(Z78/F78)*(1),(Z78/F78)*(1-Y78)))</f>
        <v/>
      </c>
      <c r="S78" s="602">
        <f>IFERROR(IF(Y78&lt;0,SUM(AC78:AD78)/F78,L78/F78),"")</f>
        <v/>
      </c>
      <c r="T78" s="339">
        <f>IF(M78="","",IF(M78=0,"",SUM(M78)/F78))</f>
        <v/>
      </c>
      <c r="U78" s="585" t="n"/>
      <c r="V78" s="603">
        <f>IF(C78="","",IF(AND(C78=$D$2,H78=0),"Firm Payroll",IF(AND(F78=1,Y78&gt;0.2),"Annual 20% Max Discount",IF(AND(F78=4,Y78&gt;0.2),"Quarterly 20% Max Discount",IF(Y78&gt;=0.6,"Discount &gt;60%",IF(Y78&lt;0,"Revenue Reduction Required",""))))))</f>
        <v/>
      </c>
      <c r="W78" s="597" t="n"/>
      <c r="X78" s="314">
        <f>IF(F78=1,"Annual Payrolls on ADP Essential Payroll",IF(F78=4,"Quarterly Payrolls on ADP Essential Payroll",""))</f>
        <v/>
      </c>
      <c r="Y78" s="315">
        <f>IFERROR(1-((H78-M78)/SUM(Z78,AC78,AD78)),"")</f>
        <v/>
      </c>
      <c r="Z78" s="316">
        <f>IF(C78="","",HLOOKUP($G78&amp;'Product Selections'!$K$4&amp;'Exhibit A'!$F78,'--'!$F$3:$AT$200,$E78+6,FALSE)*F78)</f>
        <v/>
      </c>
      <c r="AA78" s="317">
        <f>IF($C78="","",7.95*$E78+54.95)</f>
        <v/>
      </c>
      <c r="AB78" s="316">
        <f>IF('Product Selections'!O83="Yes",16*'Exhibit A'!F78,0)</f>
        <v/>
      </c>
      <c r="AC78" s="318">
        <f>IF('Product Selections'!$L$11="CBA Lightning Wholesale",0,IF('Product Selections'!$L$11="CBA Lightning",0,IF($C78="",0,IF('Product Selections'!P83="",0,IF('Product Selections'!$P83="Yes",HLOOKUP($AC$10&amp;'Exhibit A'!$F78,'--'!$F$3:$AZ$200,$E78+6,FALSE)*$F78)))))</f>
        <v/>
      </c>
      <c r="AD78" s="310">
        <f>IF('Product Selections'!$L$11="CBA Lightning Wholesale",0,IF('Product Selections'!$L$11="CBA Lightning",0,IF('Product Selections'!Q83="",0,IF($C78="",0,IF('Product Selections'!$Q83&gt;=0,HLOOKUP($AD$10,'--'!$F$3:$AZ$200,3,FALSE)*12*'Product Selections'!Q83)))))</f>
        <v/>
      </c>
      <c r="AE78" s="316">
        <f>IFERROR(IF(C78="","",IF(AND(C78=$D$2,H78=0),0,IF(I78=0,H78-P78-L78-M78,IF(I78="Included",H78-P78-M78-L78,IF(I78&gt;0,H78-M78-L78))))),"")</f>
        <v/>
      </c>
      <c r="AF78" s="585" t="n"/>
      <c r="AG78" s="247">
        <f>AG77+0.01</f>
        <v/>
      </c>
      <c r="AH78" s="604">
        <f>"Estimated Payout at 100% conversion ["&amp;AG78&amp;"0 multiple * Annual Payroll Processing Revenue with Revenue Reduction]"</f>
        <v/>
      </c>
      <c r="AJ78" s="585" t="n"/>
    </row>
    <row r="79" ht="14.45" customHeight="1">
      <c r="A79" s="34" t="n"/>
      <c r="B79" s="70">
        <f>IFERROR(IF('Product Selections'!B84="","",'Product Selections'!B84),"")</f>
        <v/>
      </c>
      <c r="C79" s="71">
        <f>IF('Product Selections'!C84="","",'Product Selections'!C84)</f>
        <v/>
      </c>
      <c r="D79" s="48">
        <f>IF('Product Selections'!D84="","",'Product Selections'!D84)</f>
        <v/>
      </c>
      <c r="E79" s="51">
        <f>IF('Product Selections'!E84="","",'Product Selections'!E84)</f>
        <v/>
      </c>
      <c r="F79" s="51">
        <f>IF('Product Selections'!F84="","",'Product Selections'!F84)</f>
        <v/>
      </c>
      <c r="G79" s="34">
        <f>IF('Product Selections'!U83="","",'Product Selections'!U83)</f>
        <v/>
      </c>
      <c r="H79" s="69">
        <f>IFERROR(IF('Product Selections'!H84="","",'Product Selections'!H84),"")</f>
        <v/>
      </c>
      <c r="I79" s="592">
        <f>IFERROR(IF(TRIM('Product Selections'!I84)="","",TRIM('Product Selections'!I84)),"")</f>
        <v/>
      </c>
      <c r="J79" s="46" t="n"/>
      <c r="K79" s="69">
        <f>IF(C79="","",IF(O79="",AE79+L79+M79,AE79+L79+M79+O79))</f>
        <v/>
      </c>
      <c r="L79" s="360">
        <f>IF(C79="","",SUM(AC79,AD79)*(1-Y79))</f>
        <v/>
      </c>
      <c r="M79" s="358">
        <f>IF(C79="","",AB79)</f>
        <v/>
      </c>
      <c r="O79" s="593">
        <f>IF(C79="","",IF(Y79&lt;0,Z79-AE79,""))</f>
        <v/>
      </c>
      <c r="P79" s="594">
        <f>IFERROR(IF(C79="","",IF(AND(C79=$D$2,H79=0),0,IF($V$8="50% ADP Discount",AA79*0.5,IF($V$8="ADP Book Price",AA79)))),"")</f>
        <v/>
      </c>
      <c r="R79" s="595">
        <f>IF(C79="","",IF(Y79&lt;0,(Z79/F79)*(1),(Z79/F79)*(1-Y79)))</f>
        <v/>
      </c>
      <c r="S79" s="595">
        <f>IFERROR(IF(Y79&lt;0,SUM(AC79:AD79)/F79,L79/F79),"")</f>
        <v/>
      </c>
      <c r="T79" s="340">
        <f>IF(M79="","",IF(M79=0,"",SUM(M79)/F79))</f>
        <v/>
      </c>
      <c r="U79" s="585" t="n"/>
      <c r="V79" s="596">
        <f>IF(C79="","",IF(AND(C79=$D$2,H79=0),"Firm Payroll",IF(AND(F79=1,Y79&gt;0.2),"Annual 20% Max Discount",IF(AND(F79=4,Y79&gt;0.2),"Quarterly 20% Max Discount",IF(Y79&gt;=0.6,"Discount &gt;60%",IF(Y79&lt;0,"Revenue Reduction Required",""))))))</f>
        <v/>
      </c>
      <c r="W79" s="597" t="n"/>
      <c r="X79" s="56">
        <f>IF(F79=1,"Annual Payrolls on ADP Essential Payroll",IF(F79=4,"Quarterly Payrolls on ADP Essential Payroll",""))</f>
        <v/>
      </c>
      <c r="Y79" s="50">
        <f>IFERROR(1-((H79-M79)/SUM(Z79,AC79,AD79)),"")</f>
        <v/>
      </c>
      <c r="Z79" s="69">
        <f>IF(C79="","",HLOOKUP($G79&amp;'Product Selections'!$K$4&amp;'Exhibit A'!$F79,'--'!$F$3:$AT$200,$E79+6,FALSE)*F79)</f>
        <v/>
      </c>
      <c r="AA79" s="237">
        <f>IF($C79="","",7.95*$E79+54.95)</f>
        <v/>
      </c>
      <c r="AB79" s="69">
        <f>IF('Product Selections'!O84="Yes",16*'Exhibit A'!F79,0)</f>
        <v/>
      </c>
      <c r="AC79" s="236">
        <f>IF('Product Selections'!$L$11="CBA Lightning Wholesale",0,IF('Product Selections'!$L$11="CBA Lightning",0,IF($C79="",0,IF('Product Selections'!P84="",0,IF('Product Selections'!$P84="Yes",HLOOKUP($AC$10&amp;'Exhibit A'!$F79,'--'!$F$3:$AZ$200,$E79+6,FALSE)*$F79)))))</f>
        <v/>
      </c>
      <c r="AD79" s="54">
        <f>IF('Product Selections'!$L$11="CBA Lightning Wholesale",0,IF('Product Selections'!$L$11="CBA Lightning",0,IF('Product Selections'!Q84="",0,IF($C79="",0,IF('Product Selections'!$Q84&gt;=0,HLOOKUP($AD$10,'--'!$F$3:$AZ$200,3,FALSE)*12*'Product Selections'!Q84)))))</f>
        <v/>
      </c>
      <c r="AE79" s="69">
        <f>IFERROR(IF(C79="","",IF(AND(C79=$D$2,H79=0),0,IF(I79=0,H79-P79-L79-M79,IF(I79="Included",H79-P79-M79-L79,IF(I79&gt;0,H79-M79-L79))))),"")</f>
        <v/>
      </c>
      <c r="AF79" s="598" t="n"/>
      <c r="AG79" s="247">
        <f>AG78+0.01</f>
        <v/>
      </c>
      <c r="AH79" s="604">
        <f>"Estimated Payout at 100% conversion ["&amp;AG79&amp;"0 multiple * Annual Payroll Processing Revenue with Revenue Reduction]"</f>
        <v/>
      </c>
      <c r="AJ79" s="585" t="n"/>
    </row>
    <row r="80" ht="14.45" customHeight="1">
      <c r="A80" s="34" t="n"/>
      <c r="B80" s="303">
        <f>IFERROR(IF('Product Selections'!B85="","",'Product Selections'!B85),"")</f>
        <v/>
      </c>
      <c r="C80" s="304">
        <f>IF('Product Selections'!C85="","",'Product Selections'!C85)</f>
        <v/>
      </c>
      <c r="D80" s="305">
        <f>IF('Product Selections'!D85="","",'Product Selections'!D85)</f>
        <v/>
      </c>
      <c r="E80" s="306">
        <f>IF('Product Selections'!E85="","",'Product Selections'!E85)</f>
        <v/>
      </c>
      <c r="F80" s="306">
        <f>IF('Product Selections'!F85="","",'Product Selections'!F85)</f>
        <v/>
      </c>
      <c r="G80" s="307">
        <f>IF('Product Selections'!U84="","",'Product Selections'!U84)</f>
        <v/>
      </c>
      <c r="H80" s="316">
        <f>IFERROR(IF('Product Selections'!H85="","",'Product Selections'!H85),"")</f>
        <v/>
      </c>
      <c r="I80" s="309">
        <f>IFERROR(IF(TRIM('Product Selections'!I85)="","",TRIM('Product Selections'!I85)),"")</f>
        <v/>
      </c>
      <c r="J80" s="46" t="n"/>
      <c r="K80" s="316">
        <f>IF(C80="","",IF(O80="",AE80+L80+M80,AE80+L80+M80+O80))</f>
        <v/>
      </c>
      <c r="L80" s="361">
        <f>IF(C80="","",SUM(AC80,AD80)*(1-Y80))</f>
        <v/>
      </c>
      <c r="M80" s="357">
        <f>IF(C80="","",AB80)</f>
        <v/>
      </c>
      <c r="O80" s="600">
        <f>IF(C80="","",IF(Y80&lt;0,Z80-AE80,""))</f>
        <v/>
      </c>
      <c r="P80" s="601">
        <f>IFERROR(IF(C80="","",IF(AND(C80=$D$2,H80=0),0,IF($V$8="50% ADP Discount",AA80*0.5,IF($V$8="ADP Book Price",AA80)))),"")</f>
        <v/>
      </c>
      <c r="R80" s="602">
        <f>IF(C80="","",IF(Y80&lt;0,(Z80/F80)*(1),(Z80/F80)*(1-Y80)))</f>
        <v/>
      </c>
      <c r="S80" s="602">
        <f>IFERROR(IF(Y80&lt;0,SUM(AC80:AD80)/F80,L80/F80),"")</f>
        <v/>
      </c>
      <c r="T80" s="339">
        <f>IF(M80="","",IF(M80=0,"",SUM(M80)/F80))</f>
        <v/>
      </c>
      <c r="U80" s="585" t="n"/>
      <c r="V80" s="603">
        <f>IF(C80="","",IF(AND(C80=$D$2,H80=0),"Firm Payroll",IF(AND(F80=1,Y80&gt;0.2),"Annual 20% Max Discount",IF(AND(F80=4,Y80&gt;0.2),"Quarterly 20% Max Discount",IF(Y80&gt;=0.6,"Discount &gt;60%",IF(Y80&lt;0,"Revenue Reduction Required",""))))))</f>
        <v/>
      </c>
      <c r="W80" s="597" t="n"/>
      <c r="X80" s="314">
        <f>IF(F80=1,"Annual Payrolls on ADP Essential Payroll",IF(F80=4,"Quarterly Payrolls on ADP Essential Payroll",""))</f>
        <v/>
      </c>
      <c r="Y80" s="315">
        <f>IFERROR(1-((H80-M80)/SUM(Z80,AC80,AD80)),"")</f>
        <v/>
      </c>
      <c r="Z80" s="316">
        <f>IF(C80="","",HLOOKUP($G80&amp;'Product Selections'!$K$4&amp;'Exhibit A'!$F80,'--'!$F$3:$AT$200,$E80+6,FALSE)*F80)</f>
        <v/>
      </c>
      <c r="AA80" s="317">
        <f>IF($C80="","",7.95*$E80+54.95)</f>
        <v/>
      </c>
      <c r="AB80" s="316">
        <f>IF('Product Selections'!O85="Yes",16*'Exhibit A'!F80,0)</f>
        <v/>
      </c>
      <c r="AC80" s="318">
        <f>IF('Product Selections'!$L$11="CBA Lightning Wholesale",0,IF('Product Selections'!$L$11="CBA Lightning",0,IF($C80="",0,IF('Product Selections'!P85="",0,IF('Product Selections'!$P85="Yes",HLOOKUP($AC$10&amp;'Exhibit A'!$F80,'--'!$F$3:$AZ$200,$E80+6,FALSE)*$F80)))))</f>
        <v/>
      </c>
      <c r="AD80" s="310">
        <f>IF('Product Selections'!$L$11="CBA Lightning Wholesale",0,IF('Product Selections'!$L$11="CBA Lightning",0,IF('Product Selections'!Q85="",0,IF($C80="",0,IF('Product Selections'!$Q85&gt;=0,HLOOKUP($AD$10,'--'!$F$3:$AZ$200,3,FALSE)*12*'Product Selections'!Q85)))))</f>
        <v/>
      </c>
      <c r="AE80" s="316">
        <f>IFERROR(IF(C80="","",IF(AND(C80=$D$2,H80=0),0,IF(I80=0,H80-P80-L80-M80,IF(I80="Included",H80-P80-M80-L80,IF(I80&gt;0,H80-M80-L80))))),"")</f>
        <v/>
      </c>
      <c r="AF80" s="585" t="n"/>
      <c r="AG80" s="247">
        <f>AG79+0.01</f>
        <v/>
      </c>
      <c r="AH80" s="604">
        <f>"Estimated Payout at 100% conversion ["&amp;AG80&amp;"0 multiple * Annual Payroll Processing Revenue with Revenue Reduction]"</f>
        <v/>
      </c>
      <c r="AJ80" s="585" t="n"/>
    </row>
    <row r="81" ht="14.45" customHeight="1">
      <c r="A81" s="34" t="n"/>
      <c r="B81" s="70">
        <f>IFERROR(IF('Product Selections'!B86="","",'Product Selections'!B86),"")</f>
        <v/>
      </c>
      <c r="C81" s="71">
        <f>IF('Product Selections'!C86="","",'Product Selections'!C86)</f>
        <v/>
      </c>
      <c r="D81" s="48">
        <f>IF('Product Selections'!D86="","",'Product Selections'!D86)</f>
        <v/>
      </c>
      <c r="E81" s="51">
        <f>IF('Product Selections'!E86="","",'Product Selections'!E86)</f>
        <v/>
      </c>
      <c r="F81" s="51">
        <f>IF('Product Selections'!F86="","",'Product Selections'!F86)</f>
        <v/>
      </c>
      <c r="G81" s="34">
        <f>IF('Product Selections'!U85="","",'Product Selections'!U85)</f>
        <v/>
      </c>
      <c r="H81" s="69">
        <f>IFERROR(IF('Product Selections'!H86="","",'Product Selections'!H86),"")</f>
        <v/>
      </c>
      <c r="I81" s="592">
        <f>IFERROR(IF(TRIM('Product Selections'!I86)="","",TRIM('Product Selections'!I86)),"")</f>
        <v/>
      </c>
      <c r="J81" s="46" t="n"/>
      <c r="K81" s="69">
        <f>IF(C81="","",IF(O81="",AE81+L81+M81,AE81+L81+M81+O81))</f>
        <v/>
      </c>
      <c r="L81" s="360">
        <f>IF(C81="","",SUM(AC81,AD81)*(1-Y81))</f>
        <v/>
      </c>
      <c r="M81" s="358">
        <f>IF(C81="","",AB81)</f>
        <v/>
      </c>
      <c r="O81" s="593">
        <f>IF(C81="","",IF(Y81&lt;0,Z81-AE81,""))</f>
        <v/>
      </c>
      <c r="P81" s="594">
        <f>IFERROR(IF(C81="","",IF(AND(C81=$D$2,H81=0),0,IF($V$8="50% ADP Discount",AA81*0.5,IF($V$8="ADP Book Price",AA81)))),"")</f>
        <v/>
      </c>
      <c r="R81" s="595">
        <f>IF(C81="","",IF(Y81&lt;0,(Z81/F81)*(1),(Z81/F81)*(1-Y81)))</f>
        <v/>
      </c>
      <c r="S81" s="595">
        <f>IFERROR(IF(Y81&lt;0,SUM(AC81:AD81)/F81,L81/F81),"")</f>
        <v/>
      </c>
      <c r="T81" s="340">
        <f>IF(M81="","",IF(M81=0,"",SUM(M81)/F81))</f>
        <v/>
      </c>
      <c r="U81" s="585" t="n"/>
      <c r="V81" s="596">
        <f>IF(C81="","",IF(AND(C81=$D$2,H81=0),"Firm Payroll",IF(AND(F81=1,Y81&gt;0.2),"Annual 20% Max Discount",IF(AND(F81=4,Y81&gt;0.2),"Quarterly 20% Max Discount",IF(Y81&gt;=0.6,"Discount &gt;60%",IF(Y81&lt;0,"Revenue Reduction Required",""))))))</f>
        <v/>
      </c>
      <c r="W81" s="597" t="n"/>
      <c r="X81" s="56">
        <f>IF(F81=1,"Annual Payrolls on ADP Essential Payroll",IF(F81=4,"Quarterly Payrolls on ADP Essential Payroll",""))</f>
        <v/>
      </c>
      <c r="Y81" s="50">
        <f>IFERROR(1-((H81-M81)/SUM(Z81,AC81,AD81)),"")</f>
        <v/>
      </c>
      <c r="Z81" s="69">
        <f>IF(C81="","",HLOOKUP($G81&amp;'Product Selections'!$K$4&amp;'Exhibit A'!$F81,'--'!$F$3:$AT$200,$E81+6,FALSE)*F81)</f>
        <v/>
      </c>
      <c r="AA81" s="237">
        <f>IF($C81="","",7.95*$E81+54.95)</f>
        <v/>
      </c>
      <c r="AB81" s="69">
        <f>IF('Product Selections'!O86="Yes",16*'Exhibit A'!F81,0)</f>
        <v/>
      </c>
      <c r="AC81" s="236">
        <f>IF('Product Selections'!$L$11="CBA Lightning Wholesale",0,IF('Product Selections'!$L$11="CBA Lightning",0,IF($C81="",0,IF('Product Selections'!P86="",0,IF('Product Selections'!$P86="Yes",HLOOKUP($AC$10&amp;'Exhibit A'!$F81,'--'!$F$3:$AZ$200,$E81+6,FALSE)*$F81)))))</f>
        <v/>
      </c>
      <c r="AD81" s="54">
        <f>IF('Product Selections'!$L$11="CBA Lightning Wholesale",0,IF('Product Selections'!$L$11="CBA Lightning",0,IF('Product Selections'!Q86="",0,IF($C81="",0,IF('Product Selections'!$Q86&gt;=0,HLOOKUP($AD$10,'--'!$F$3:$AZ$200,3,FALSE)*12*'Product Selections'!Q86)))))</f>
        <v/>
      </c>
      <c r="AE81" s="69">
        <f>IFERROR(IF(C81="","",IF(AND(C81=$D$2,H81=0),0,IF(I81=0,H81-P81-L81-M81,IF(I81="Included",H81-P81-M81-L81,IF(I81&gt;0,H81-M81-L81))))),"")</f>
        <v/>
      </c>
      <c r="AF81" s="598" t="n"/>
      <c r="AG81" s="247" t="n">
        <v>1.4</v>
      </c>
      <c r="AH81" s="604">
        <f>"Estimated Payout at 100% conversion ["&amp;AG81&amp;"0 multiple * Annual Payroll Processing Revenue with Revenue Reduction]"</f>
        <v/>
      </c>
      <c r="AJ81" s="585" t="n"/>
    </row>
    <row r="82" ht="14.45" customHeight="1">
      <c r="A82" s="34" t="n"/>
      <c r="B82" s="303">
        <f>IFERROR(IF('Product Selections'!B87="","",'Product Selections'!B87),"")</f>
        <v/>
      </c>
      <c r="C82" s="304">
        <f>IF('Product Selections'!C87="","",'Product Selections'!C87)</f>
        <v/>
      </c>
      <c r="D82" s="305">
        <f>IF('Product Selections'!D87="","",'Product Selections'!D87)</f>
        <v/>
      </c>
      <c r="E82" s="306">
        <f>IF('Product Selections'!E87="","",'Product Selections'!E87)</f>
        <v/>
      </c>
      <c r="F82" s="306">
        <f>IF('Product Selections'!F87="","",'Product Selections'!F87)</f>
        <v/>
      </c>
      <c r="G82" s="307">
        <f>IF('Product Selections'!U86="","",'Product Selections'!U86)</f>
        <v/>
      </c>
      <c r="H82" s="316">
        <f>IFERROR(IF('Product Selections'!H87="","",'Product Selections'!H87),"")</f>
        <v/>
      </c>
      <c r="I82" s="309">
        <f>IFERROR(IF(TRIM('Product Selections'!I87)="","",TRIM('Product Selections'!I87)),"")</f>
        <v/>
      </c>
      <c r="J82" s="46" t="n"/>
      <c r="K82" s="316">
        <f>IF(C82="","",IF(O82="",AE82+L82+M82,AE82+L82+M82+O82))</f>
        <v/>
      </c>
      <c r="L82" s="361">
        <f>IF(C82="","",SUM(AC82,AD82)*(1-Y82))</f>
        <v/>
      </c>
      <c r="M82" s="357">
        <f>IF(C82="","",AB82)</f>
        <v/>
      </c>
      <c r="O82" s="600">
        <f>IF(C82="","",IF(Y82&lt;0,Z82-AE82,""))</f>
        <v/>
      </c>
      <c r="P82" s="601">
        <f>IFERROR(IF(C82="","",IF(AND(C82=$D$2,H82=0),0,IF($V$8="50% ADP Discount",AA82*0.5,IF($V$8="ADP Book Price",AA82)))),"")</f>
        <v/>
      </c>
      <c r="R82" s="602">
        <f>IF(C82="","",IF(Y82&lt;0,(Z82/F82)*(1),(Z82/F82)*(1-Y82)))</f>
        <v/>
      </c>
      <c r="S82" s="602">
        <f>IFERROR(IF(Y82&lt;0,SUM(AC82:AD82)/F82,L82/F82),"")</f>
        <v/>
      </c>
      <c r="T82" s="339">
        <f>IF(M82="","",IF(M82=0,"",SUM(M82)/F82))</f>
        <v/>
      </c>
      <c r="U82" s="585" t="n"/>
      <c r="V82" s="603">
        <f>IF(C82="","",IF(AND(C82=$D$2,H82=0),"Firm Payroll",IF(AND(F82=1,Y82&gt;0.2),"Annual 20% Max Discount",IF(AND(F82=4,Y82&gt;0.2),"Quarterly 20% Max Discount",IF(Y82&gt;=0.6,"Discount &gt;60%",IF(Y82&lt;0,"Revenue Reduction Required",""))))))</f>
        <v/>
      </c>
      <c r="W82" s="597" t="n"/>
      <c r="X82" s="314">
        <f>IF(F82=1,"Annual Payrolls on ADP Essential Payroll",IF(F82=4,"Quarterly Payrolls on ADP Essential Payroll",""))</f>
        <v/>
      </c>
      <c r="Y82" s="315">
        <f>IFERROR(1-((H82-M82)/SUM(Z82,AC82,AD82)),"")</f>
        <v/>
      </c>
      <c r="Z82" s="316">
        <f>IF(C82="","",HLOOKUP($G82&amp;'Product Selections'!$K$4&amp;'Exhibit A'!$F82,'--'!$F$3:$AT$200,$E82+6,FALSE)*F82)</f>
        <v/>
      </c>
      <c r="AA82" s="317">
        <f>IF($C82="","",7.95*$E82+54.95)</f>
        <v/>
      </c>
      <c r="AB82" s="316">
        <f>IF('Product Selections'!O87="Yes",16*'Exhibit A'!F82,0)</f>
        <v/>
      </c>
      <c r="AC82" s="318">
        <f>IF('Product Selections'!$L$11="CBA Lightning Wholesale",0,IF('Product Selections'!$L$11="CBA Lightning",0,IF($C82="",0,IF('Product Selections'!P87="",0,IF('Product Selections'!$P87="Yes",HLOOKUP($AC$10&amp;'Exhibit A'!$F82,'--'!$F$3:$AZ$200,$E82+6,FALSE)*$F82)))))</f>
        <v/>
      </c>
      <c r="AD82" s="310">
        <f>IF('Product Selections'!$L$11="CBA Lightning Wholesale",0,IF('Product Selections'!$L$11="CBA Lightning",0,IF('Product Selections'!Q87="",0,IF($C82="",0,IF('Product Selections'!$Q87&gt;=0,HLOOKUP($AD$10,'--'!$F$3:$AZ$200,3,FALSE)*12*'Product Selections'!Q87)))))</f>
        <v/>
      </c>
      <c r="AE82" s="316">
        <f>IFERROR(IF(C82="","",IF(AND(C82=$D$2,H82=0),0,IF(I82=0,H82-P82-L82-M82,IF(I82="Included",H82-P82-M82-L82,IF(I82&gt;0,H82-M82-L82))))),"")</f>
        <v/>
      </c>
      <c r="AF82" s="585" t="n"/>
      <c r="AG82" s="247">
        <f>AG81+0.01</f>
        <v/>
      </c>
      <c r="AH82" s="604">
        <f>"Estimated Payout at 100% conversion ["&amp;AG82&amp;"0 multiple * Annual Payroll Processing Revenue with Revenue Reduction]"</f>
        <v/>
      </c>
      <c r="AJ82" s="585" t="n"/>
    </row>
    <row r="83" ht="14.45" customHeight="1">
      <c r="A83" s="34" t="n"/>
      <c r="B83" s="70">
        <f>IFERROR(IF('Product Selections'!B88="","",'Product Selections'!B88),"")</f>
        <v/>
      </c>
      <c r="C83" s="71">
        <f>IF('Product Selections'!C88="","",'Product Selections'!C88)</f>
        <v/>
      </c>
      <c r="D83" s="48">
        <f>IF('Product Selections'!D88="","",'Product Selections'!D88)</f>
        <v/>
      </c>
      <c r="E83" s="51">
        <f>IF('Product Selections'!E88="","",'Product Selections'!E88)</f>
        <v/>
      </c>
      <c r="F83" s="51">
        <f>IF('Product Selections'!F88="","",'Product Selections'!F88)</f>
        <v/>
      </c>
      <c r="G83" s="34">
        <f>IF('Product Selections'!U87="","",'Product Selections'!U87)</f>
        <v/>
      </c>
      <c r="H83" s="69">
        <f>IFERROR(IF('Product Selections'!H88="","",'Product Selections'!H88),"")</f>
        <v/>
      </c>
      <c r="I83" s="592">
        <f>IFERROR(IF(TRIM('Product Selections'!I88)="","",TRIM('Product Selections'!I88)),"")</f>
        <v/>
      </c>
      <c r="J83" s="46" t="n"/>
      <c r="K83" s="69">
        <f>IF(C83="","",IF(O83="",AE83+L83+M83,AE83+L83+M83+O83))</f>
        <v/>
      </c>
      <c r="L83" s="360">
        <f>IF(C83="","",SUM(AC83,AD83)*(1-Y83))</f>
        <v/>
      </c>
      <c r="M83" s="358">
        <f>IF(C83="","",AB83)</f>
        <v/>
      </c>
      <c r="O83" s="593">
        <f>IF(C83="","",IF(Y83&lt;0,Z83-AE83,""))</f>
        <v/>
      </c>
      <c r="P83" s="594">
        <f>IFERROR(IF(C83="","",IF(AND(C83=$D$2,H83=0),0,IF($V$8="50% ADP Discount",AA83*0.5,IF($V$8="ADP Book Price",AA83)))),"")</f>
        <v/>
      </c>
      <c r="R83" s="595">
        <f>IF(C83="","",IF(Y83&lt;0,(Z83/F83)*(1),(Z83/F83)*(1-Y83)))</f>
        <v/>
      </c>
      <c r="S83" s="595">
        <f>IFERROR(IF(Y83&lt;0,SUM(AC83:AD83)/F83,L83/F83),"")</f>
        <v/>
      </c>
      <c r="T83" s="340">
        <f>IF(M83="","",IF(M83=0,"",SUM(M83)/F83))</f>
        <v/>
      </c>
      <c r="U83" s="585" t="n"/>
      <c r="V83" s="596">
        <f>IF(C83="","",IF(AND(C83=$D$2,H83=0),"Firm Payroll",IF(AND(F83=1,Y83&gt;0.2),"Annual 20% Max Discount",IF(AND(F83=4,Y83&gt;0.2),"Quarterly 20% Max Discount",IF(Y83&gt;=0.6,"Discount &gt;60%",IF(Y83&lt;0,"Revenue Reduction Required",""))))))</f>
        <v/>
      </c>
      <c r="W83" s="597" t="n"/>
      <c r="X83" s="56">
        <f>IF(F83=1,"Annual Payrolls on ADP Essential Payroll",IF(F83=4,"Quarterly Payrolls on ADP Essential Payroll",""))</f>
        <v/>
      </c>
      <c r="Y83" s="50">
        <f>IFERROR(1-((H83-M83)/SUM(Z83,AC83,AD83)),"")</f>
        <v/>
      </c>
      <c r="Z83" s="69">
        <f>IF(C83="","",HLOOKUP($G83&amp;'Product Selections'!$K$4&amp;'Exhibit A'!$F83,'--'!$F$3:$AT$200,$E83+6,FALSE)*F83)</f>
        <v/>
      </c>
      <c r="AA83" s="237">
        <f>IF($C83="","",7.95*$E83+54.95)</f>
        <v/>
      </c>
      <c r="AB83" s="69">
        <f>IF('Product Selections'!O88="Yes",16*'Exhibit A'!F83,0)</f>
        <v/>
      </c>
      <c r="AC83" s="236">
        <f>IF('Product Selections'!$L$11="CBA Lightning Wholesale",0,IF('Product Selections'!$L$11="CBA Lightning",0,IF($C83="",0,IF('Product Selections'!P88="",0,IF('Product Selections'!$P88="Yes",HLOOKUP($AC$10&amp;'Exhibit A'!$F83,'--'!$F$3:$AZ$200,$E83+6,FALSE)*$F83)))))</f>
        <v/>
      </c>
      <c r="AD83" s="54">
        <f>IF('Product Selections'!$L$11="CBA Lightning Wholesale",0,IF('Product Selections'!$L$11="CBA Lightning",0,IF('Product Selections'!Q88="",0,IF($C83="",0,IF('Product Selections'!$Q88&gt;=0,HLOOKUP($AD$10,'--'!$F$3:$AZ$200,3,FALSE)*12*'Product Selections'!Q88)))))</f>
        <v/>
      </c>
      <c r="AE83" s="69">
        <f>IFERROR(IF(C83="","",IF(AND(C83=$D$2,H83=0),0,IF(I83=0,H83-P83-L83-M83,IF(I83="Included",H83-P83-M83-L83,IF(I83&gt;0,H83-M83-L83))))),"")</f>
        <v/>
      </c>
      <c r="AF83" s="598" t="n"/>
      <c r="AG83" s="247">
        <f>AG82+0.01</f>
        <v/>
      </c>
      <c r="AH83" s="604">
        <f>"Estimated Payout at 100% conversion ["&amp;AG83&amp;"0 multiple * Annual Payroll Processing Revenue with Revenue Reduction]"</f>
        <v/>
      </c>
      <c r="AJ83" s="585" t="n"/>
    </row>
    <row r="84" ht="14.45" customHeight="1">
      <c r="A84" s="34" t="n"/>
      <c r="B84" s="303">
        <f>IFERROR(IF('Product Selections'!B89="","",'Product Selections'!B89),"")</f>
        <v/>
      </c>
      <c r="C84" s="304">
        <f>IF('Product Selections'!C89="","",'Product Selections'!C89)</f>
        <v/>
      </c>
      <c r="D84" s="305">
        <f>IF('Product Selections'!D89="","",'Product Selections'!D89)</f>
        <v/>
      </c>
      <c r="E84" s="306">
        <f>IF('Product Selections'!E89="","",'Product Selections'!E89)</f>
        <v/>
      </c>
      <c r="F84" s="306">
        <f>IF('Product Selections'!F89="","",'Product Selections'!F89)</f>
        <v/>
      </c>
      <c r="G84" s="307">
        <f>IF('Product Selections'!U88="","",'Product Selections'!U88)</f>
        <v/>
      </c>
      <c r="H84" s="316">
        <f>IFERROR(IF('Product Selections'!H89="","",'Product Selections'!H89),"")</f>
        <v/>
      </c>
      <c r="I84" s="309">
        <f>IFERROR(IF(TRIM('Product Selections'!I89)="","",TRIM('Product Selections'!I89)),"")</f>
        <v/>
      </c>
      <c r="J84" s="46" t="n"/>
      <c r="K84" s="316">
        <f>IF(C84="","",IF(O84="",AE84+L84+M84,AE84+L84+M84+O84))</f>
        <v/>
      </c>
      <c r="L84" s="361">
        <f>IF(C84="","",SUM(AC84,AD84)*(1-Y84))</f>
        <v/>
      </c>
      <c r="M84" s="357">
        <f>IF(C84="","",AB84)</f>
        <v/>
      </c>
      <c r="O84" s="600">
        <f>IF(C84="","",IF(Y84&lt;0,Z84-AE84,""))</f>
        <v/>
      </c>
      <c r="P84" s="601">
        <f>IFERROR(IF(C84="","",IF(AND(C84=$D$2,H84=0),0,IF($V$8="50% ADP Discount",AA84*0.5,IF($V$8="ADP Book Price",AA84)))),"")</f>
        <v/>
      </c>
      <c r="R84" s="602">
        <f>IF(C84="","",IF(Y84&lt;0,(Z84/F84)*(1),(Z84/F84)*(1-Y84)))</f>
        <v/>
      </c>
      <c r="S84" s="602">
        <f>IFERROR(IF(Y84&lt;0,SUM(AC84:AD84)/F84,L84/F84),"")</f>
        <v/>
      </c>
      <c r="T84" s="339">
        <f>IF(M84="","",IF(M84=0,"",SUM(M84)/F84))</f>
        <v/>
      </c>
      <c r="U84" s="585" t="n"/>
      <c r="V84" s="603">
        <f>IF(C84="","",IF(AND(C84=$D$2,H84=0),"Firm Payroll",IF(AND(F84=1,Y84&gt;0.2),"Annual 20% Max Discount",IF(AND(F84=4,Y84&gt;0.2),"Quarterly 20% Max Discount",IF(Y84&gt;=0.6,"Discount &gt;60%",IF(Y84&lt;0,"Revenue Reduction Required",""))))))</f>
        <v/>
      </c>
      <c r="W84" s="597" t="n"/>
      <c r="X84" s="314">
        <f>IF(F84=1,"Annual Payrolls on ADP Essential Payroll",IF(F84=4,"Quarterly Payrolls on ADP Essential Payroll",""))</f>
        <v/>
      </c>
      <c r="Y84" s="315">
        <f>IFERROR(1-((H84-M84)/SUM(Z84,AC84,AD84)),"")</f>
        <v/>
      </c>
      <c r="Z84" s="316">
        <f>IF(C84="","",HLOOKUP($G84&amp;'Product Selections'!$K$4&amp;'Exhibit A'!$F84,'--'!$F$3:$AT$200,$E84+6,FALSE)*F84)</f>
        <v/>
      </c>
      <c r="AA84" s="317">
        <f>IF($C84="","",7.95*$E84+54.95)</f>
        <v/>
      </c>
      <c r="AB84" s="316">
        <f>IF('Product Selections'!O89="Yes",16*'Exhibit A'!F84,0)</f>
        <v/>
      </c>
      <c r="AC84" s="318">
        <f>IF('Product Selections'!$L$11="CBA Lightning Wholesale",0,IF('Product Selections'!$L$11="CBA Lightning",0,IF($C84="",0,IF('Product Selections'!P89="",0,IF('Product Selections'!$P89="Yes",HLOOKUP($AC$10&amp;'Exhibit A'!$F84,'--'!$F$3:$AZ$200,$E84+6,FALSE)*$F84)))))</f>
        <v/>
      </c>
      <c r="AD84" s="310">
        <f>IF('Product Selections'!$L$11="CBA Lightning Wholesale",0,IF('Product Selections'!$L$11="CBA Lightning",0,IF('Product Selections'!Q89="",0,IF($C84="",0,IF('Product Selections'!$Q89&gt;=0,HLOOKUP($AD$10,'--'!$F$3:$AZ$200,3,FALSE)*12*'Product Selections'!Q89)))))</f>
        <v/>
      </c>
      <c r="AE84" s="316">
        <f>IFERROR(IF(C84="","",IF(AND(C84=$D$2,H84=0),0,IF(I84=0,H84-P84-L84-M84,IF(I84="Included",H84-P84-M84-L84,IF(I84&gt;0,H84-M84-L84))))),"")</f>
        <v/>
      </c>
      <c r="AF84" s="585" t="n"/>
      <c r="AG84" s="247">
        <f>AG83+0.01</f>
        <v/>
      </c>
      <c r="AH84" s="604">
        <f>"Estimated Payout at 100% conversion ["&amp;AG84&amp;"0 multiple * Annual Payroll Processing Revenue with Revenue Reduction]"</f>
        <v/>
      </c>
      <c r="AJ84" s="585" t="n"/>
    </row>
    <row r="85" ht="14.45" customHeight="1">
      <c r="A85" s="34" t="n"/>
      <c r="B85" s="70">
        <f>IFERROR(IF('Product Selections'!B90="","",'Product Selections'!B90),"")</f>
        <v/>
      </c>
      <c r="C85" s="71">
        <f>IF('Product Selections'!C90="","",'Product Selections'!C90)</f>
        <v/>
      </c>
      <c r="D85" s="48">
        <f>IF('Product Selections'!D90="","",'Product Selections'!D90)</f>
        <v/>
      </c>
      <c r="E85" s="51">
        <f>IF('Product Selections'!E90="","",'Product Selections'!E90)</f>
        <v/>
      </c>
      <c r="F85" s="51">
        <f>IF('Product Selections'!F90="","",'Product Selections'!F90)</f>
        <v/>
      </c>
      <c r="G85" s="34">
        <f>IF('Product Selections'!U89="","",'Product Selections'!U89)</f>
        <v/>
      </c>
      <c r="H85" s="69">
        <f>IFERROR(IF('Product Selections'!H90="","",'Product Selections'!H90),"")</f>
        <v/>
      </c>
      <c r="I85" s="592">
        <f>IFERROR(IF(TRIM('Product Selections'!I90)="","",TRIM('Product Selections'!I90)),"")</f>
        <v/>
      </c>
      <c r="J85" s="46" t="n"/>
      <c r="K85" s="69">
        <f>IF(C85="","",IF(O85="",AE85+L85+M85,AE85+L85+M85+O85))</f>
        <v/>
      </c>
      <c r="L85" s="360">
        <f>IF(C85="","",SUM(AC85,AD85)*(1-Y85))</f>
        <v/>
      </c>
      <c r="M85" s="358">
        <f>IF(C85="","",AB85)</f>
        <v/>
      </c>
      <c r="O85" s="593">
        <f>IF(C85="","",IF(Y85&lt;0,Z85-AE85,""))</f>
        <v/>
      </c>
      <c r="P85" s="594">
        <f>IFERROR(IF(C85="","",IF(AND(C85=$D$2,H85=0),0,IF($V$8="50% ADP Discount",AA85*0.5,IF($V$8="ADP Book Price",AA85)))),"")</f>
        <v/>
      </c>
      <c r="R85" s="595">
        <f>IF(C85="","",IF(Y85&lt;0,(Z85/F85)*(1),(Z85/F85)*(1-Y85)))</f>
        <v/>
      </c>
      <c r="S85" s="595">
        <f>IFERROR(IF(Y85&lt;0,SUM(AC85:AD85)/F85,L85/F85),"")</f>
        <v/>
      </c>
      <c r="T85" s="340">
        <f>IF(M85="","",IF(M85=0,"",SUM(M85)/F85))</f>
        <v/>
      </c>
      <c r="U85" s="585" t="n"/>
      <c r="V85" s="596">
        <f>IF(C85="","",IF(AND(C85=$D$2,H85=0),"Firm Payroll",IF(AND(F85=1,Y85&gt;0.2),"Annual 20% Max Discount",IF(AND(F85=4,Y85&gt;0.2),"Quarterly 20% Max Discount",IF(Y85&gt;=0.6,"Discount &gt;60%",IF(Y85&lt;0,"Revenue Reduction Required",""))))))</f>
        <v/>
      </c>
      <c r="W85" s="597" t="n"/>
      <c r="X85" s="56">
        <f>IF(F85=1,"Annual Payrolls on ADP Essential Payroll",IF(F85=4,"Quarterly Payrolls on ADP Essential Payroll",""))</f>
        <v/>
      </c>
      <c r="Y85" s="50">
        <f>IFERROR(1-((H85-M85)/SUM(Z85,AC85,AD85)),"")</f>
        <v/>
      </c>
      <c r="Z85" s="69">
        <f>IF(C85="","",HLOOKUP($G85&amp;'Product Selections'!$K$4&amp;'Exhibit A'!$F85,'--'!$F$3:$AT$200,$E85+6,FALSE)*F85)</f>
        <v/>
      </c>
      <c r="AA85" s="237">
        <f>IF($C85="","",7.95*$E85+54.95)</f>
        <v/>
      </c>
      <c r="AB85" s="69">
        <f>IF('Product Selections'!O90="Yes",16*'Exhibit A'!F85,0)</f>
        <v/>
      </c>
      <c r="AC85" s="236">
        <f>IF('Product Selections'!$L$11="CBA Lightning Wholesale",0,IF('Product Selections'!$L$11="CBA Lightning",0,IF($C85="",0,IF('Product Selections'!P90="",0,IF('Product Selections'!$P90="Yes",HLOOKUP($AC$10&amp;'Exhibit A'!$F85,'--'!$F$3:$AZ$200,$E85+6,FALSE)*$F85)))))</f>
        <v/>
      </c>
      <c r="AD85" s="54">
        <f>IF('Product Selections'!$L$11="CBA Lightning Wholesale",0,IF('Product Selections'!$L$11="CBA Lightning",0,IF('Product Selections'!Q90="",0,IF($C85="",0,IF('Product Selections'!$Q90&gt;=0,HLOOKUP($AD$10,'--'!$F$3:$AZ$200,3,FALSE)*12*'Product Selections'!Q90)))))</f>
        <v/>
      </c>
      <c r="AE85" s="69">
        <f>IFERROR(IF(C85="","",IF(AND(C85=$D$2,H85=0),0,IF(I85=0,H85-P85-L85-M85,IF(I85="Included",H85-P85-M85-L85,IF(I85&gt;0,H85-M85-L85))))),"")</f>
        <v/>
      </c>
      <c r="AF85" s="598" t="n"/>
      <c r="AG85" s="247">
        <f>AG84+0.01</f>
        <v/>
      </c>
      <c r="AH85" s="604">
        <f>"Estimated Payout at 100% conversion ["&amp;AG85&amp;"0 multiple * Annual Payroll Processing Revenue with Revenue Reduction]"</f>
        <v/>
      </c>
      <c r="AJ85" s="585" t="n"/>
    </row>
    <row r="86" ht="14.45" customHeight="1">
      <c r="A86" s="34" t="n"/>
      <c r="B86" s="303">
        <f>IFERROR(IF('Product Selections'!B91="","",'Product Selections'!B91),"")</f>
        <v/>
      </c>
      <c r="C86" s="304">
        <f>IF('Product Selections'!C91="","",'Product Selections'!C91)</f>
        <v/>
      </c>
      <c r="D86" s="305">
        <f>IF('Product Selections'!D91="","",'Product Selections'!D91)</f>
        <v/>
      </c>
      <c r="E86" s="306">
        <f>IF('Product Selections'!E91="","",'Product Selections'!E91)</f>
        <v/>
      </c>
      <c r="F86" s="306">
        <f>IF('Product Selections'!F91="","",'Product Selections'!F91)</f>
        <v/>
      </c>
      <c r="G86" s="307">
        <f>IF('Product Selections'!U90="","",'Product Selections'!U90)</f>
        <v/>
      </c>
      <c r="H86" s="316">
        <f>IFERROR(IF('Product Selections'!H91="","",'Product Selections'!H91),"")</f>
        <v/>
      </c>
      <c r="I86" s="309">
        <f>IFERROR(IF(TRIM('Product Selections'!I91)="","",TRIM('Product Selections'!I91)),"")</f>
        <v/>
      </c>
      <c r="J86" s="46" t="n"/>
      <c r="K86" s="316">
        <f>IF(C86="","",IF(O86="",AE86+L86+M86,AE86+L86+M86+O86))</f>
        <v/>
      </c>
      <c r="L86" s="361">
        <f>IF(C86="","",SUM(AC86,AD86)*(1-Y86))</f>
        <v/>
      </c>
      <c r="M86" s="357">
        <f>IF(C86="","",AB86)</f>
        <v/>
      </c>
      <c r="O86" s="600">
        <f>IF(C86="","",IF(Y86&lt;0,Z86-AE86,""))</f>
        <v/>
      </c>
      <c r="P86" s="601">
        <f>IFERROR(IF(C86="","",IF(AND(C86=$D$2,H86=0),0,IF($V$8="50% ADP Discount",AA86*0.5,IF($V$8="ADP Book Price",AA86)))),"")</f>
        <v/>
      </c>
      <c r="R86" s="602">
        <f>IF(C86="","",IF(Y86&lt;0,(Z86/F86)*(1),(Z86/F86)*(1-Y86)))</f>
        <v/>
      </c>
      <c r="S86" s="602">
        <f>IFERROR(IF(Y86&lt;0,SUM(AC86:AD86)/F86,L86/F86),"")</f>
        <v/>
      </c>
      <c r="T86" s="339">
        <f>IF(M86="","",IF(M86=0,"",SUM(M86)/F86))</f>
        <v/>
      </c>
      <c r="U86" s="585" t="n"/>
      <c r="V86" s="603">
        <f>IF(C86="","",IF(AND(C86=$D$2,H86=0),"Firm Payroll",IF(AND(F86=1,Y86&gt;0.2),"Annual 20% Max Discount",IF(AND(F86=4,Y86&gt;0.2),"Quarterly 20% Max Discount",IF(Y86&gt;=0.6,"Discount &gt;60%",IF(Y86&lt;0,"Revenue Reduction Required",""))))))</f>
        <v/>
      </c>
      <c r="W86" s="597" t="n"/>
      <c r="X86" s="314">
        <f>IF(F86=1,"Annual Payrolls on ADP Essential Payroll",IF(F86=4,"Quarterly Payrolls on ADP Essential Payroll",""))</f>
        <v/>
      </c>
      <c r="Y86" s="315">
        <f>IFERROR(1-((H86-M86)/SUM(Z86,AC86,AD86)),"")</f>
        <v/>
      </c>
      <c r="Z86" s="316">
        <f>IF(C86="","",HLOOKUP($G86&amp;'Product Selections'!$K$4&amp;'Exhibit A'!$F86,'--'!$F$3:$AT$200,$E86+6,FALSE)*F86)</f>
        <v/>
      </c>
      <c r="AA86" s="317">
        <f>IF($C86="","",7.95*$E86+54.95)</f>
        <v/>
      </c>
      <c r="AB86" s="316">
        <f>IF('Product Selections'!O91="Yes",16*'Exhibit A'!F86,0)</f>
        <v/>
      </c>
      <c r="AC86" s="318">
        <f>IF('Product Selections'!$L$11="CBA Lightning Wholesale",0,IF('Product Selections'!$L$11="CBA Lightning",0,IF($C86="",0,IF('Product Selections'!P91="",0,IF('Product Selections'!$P91="Yes",HLOOKUP($AC$10&amp;'Exhibit A'!$F86,'--'!$F$3:$AZ$200,$E86+6,FALSE)*$F86)))))</f>
        <v/>
      </c>
      <c r="AD86" s="310">
        <f>IF('Product Selections'!$L$11="CBA Lightning Wholesale",0,IF('Product Selections'!$L$11="CBA Lightning",0,IF('Product Selections'!Q91="",0,IF($C86="",0,IF('Product Selections'!$Q91&gt;=0,HLOOKUP($AD$10,'--'!$F$3:$AZ$200,3,FALSE)*12*'Product Selections'!Q91)))))</f>
        <v/>
      </c>
      <c r="AE86" s="316">
        <f>IFERROR(IF(C86="","",IF(AND(C86=$D$2,H86=0),0,IF(I86=0,H86-P86-L86-M86,IF(I86="Included",H86-P86-M86-L86,IF(I86&gt;0,H86-M86-L86))))),"")</f>
        <v/>
      </c>
      <c r="AF86" s="585" t="n"/>
      <c r="AG86" s="247">
        <f>AG85+0.01</f>
        <v/>
      </c>
      <c r="AH86" s="604">
        <f>"Estimated Payout at 100% conversion ["&amp;AG86&amp;"0 multiple * Annual Payroll Processing Revenue with Revenue Reduction]"</f>
        <v/>
      </c>
      <c r="AJ86" s="585" t="n"/>
    </row>
    <row r="87" ht="14.45" customHeight="1">
      <c r="A87" s="34" t="n"/>
      <c r="B87" s="70">
        <f>IFERROR(IF('Product Selections'!B92="","",'Product Selections'!B92),"")</f>
        <v/>
      </c>
      <c r="C87" s="71">
        <f>IF('Product Selections'!C92="","",'Product Selections'!C92)</f>
        <v/>
      </c>
      <c r="D87" s="48">
        <f>IF('Product Selections'!D92="","",'Product Selections'!D92)</f>
        <v/>
      </c>
      <c r="E87" s="51">
        <f>IF('Product Selections'!E92="","",'Product Selections'!E92)</f>
        <v/>
      </c>
      <c r="F87" s="51">
        <f>IF('Product Selections'!F92="","",'Product Selections'!F92)</f>
        <v/>
      </c>
      <c r="G87" s="34">
        <f>IF('Product Selections'!U91="","",'Product Selections'!U91)</f>
        <v/>
      </c>
      <c r="H87" s="69">
        <f>IFERROR(IF('Product Selections'!H92="","",'Product Selections'!H92),"")</f>
        <v/>
      </c>
      <c r="I87" s="592">
        <f>IFERROR(IF(TRIM('Product Selections'!I92)="","",TRIM('Product Selections'!I92)),"")</f>
        <v/>
      </c>
      <c r="J87" s="46" t="n"/>
      <c r="K87" s="69">
        <f>IF(C87="","",IF(O87="",AE87+L87+M87,AE87+L87+M87+O87))</f>
        <v/>
      </c>
      <c r="L87" s="360">
        <f>IF(C87="","",SUM(AC87,AD87)*(1-Y87))</f>
        <v/>
      </c>
      <c r="M87" s="358">
        <f>IF(C87="","",AB87)</f>
        <v/>
      </c>
      <c r="O87" s="593">
        <f>IF(C87="","",IF(Y87&lt;0,Z87-AE87,""))</f>
        <v/>
      </c>
      <c r="P87" s="594">
        <f>IFERROR(IF(C87="","",IF(AND(C87=$D$2,H87=0),0,IF($V$8="50% ADP Discount",AA87*0.5,IF($V$8="ADP Book Price",AA87)))),"")</f>
        <v/>
      </c>
      <c r="R87" s="595">
        <f>IF(C87="","",IF(Y87&lt;0,(Z87/F87)*(1),(Z87/F87)*(1-Y87)))</f>
        <v/>
      </c>
      <c r="S87" s="595">
        <f>IFERROR(IF(Y87&lt;0,SUM(AC87:AD87)/F87,L87/F87),"")</f>
        <v/>
      </c>
      <c r="T87" s="340">
        <f>IF(M87="","",IF(M87=0,"",SUM(M87)/F87))</f>
        <v/>
      </c>
      <c r="U87" s="585" t="n"/>
      <c r="V87" s="596">
        <f>IF(C87="","",IF(AND(C87=$D$2,H87=0),"Firm Payroll",IF(AND(F87=1,Y87&gt;0.2),"Annual 20% Max Discount",IF(AND(F87=4,Y87&gt;0.2),"Quarterly 20% Max Discount",IF(Y87&gt;=0.6,"Discount &gt;60%",IF(Y87&lt;0,"Revenue Reduction Required",""))))))</f>
        <v/>
      </c>
      <c r="W87" s="597" t="n"/>
      <c r="X87" s="56">
        <f>IF(F87=1,"Annual Payrolls on ADP Essential Payroll",IF(F87=4,"Quarterly Payrolls on ADP Essential Payroll",""))</f>
        <v/>
      </c>
      <c r="Y87" s="50">
        <f>IFERROR(1-((H87-M87)/SUM(Z87,AC87,AD87)),"")</f>
        <v/>
      </c>
      <c r="Z87" s="69">
        <f>IF(C87="","",HLOOKUP($G87&amp;'Product Selections'!$K$4&amp;'Exhibit A'!$F87,'--'!$F$3:$AT$200,$E87+6,FALSE)*F87)</f>
        <v/>
      </c>
      <c r="AA87" s="237">
        <f>IF($C87="","",7.95*$E87+54.95)</f>
        <v/>
      </c>
      <c r="AB87" s="69">
        <f>IF('Product Selections'!O92="Yes",16*'Exhibit A'!F87,0)</f>
        <v/>
      </c>
      <c r="AC87" s="236">
        <f>IF('Product Selections'!$L$11="CBA Lightning Wholesale",0,IF('Product Selections'!$L$11="CBA Lightning",0,IF($C87="",0,IF('Product Selections'!P92="",0,IF('Product Selections'!$P92="Yes",HLOOKUP($AC$10&amp;'Exhibit A'!$F87,'--'!$F$3:$AZ$200,$E87+6,FALSE)*$F87)))))</f>
        <v/>
      </c>
      <c r="AD87" s="54">
        <f>IF('Product Selections'!$L$11="CBA Lightning Wholesale",0,IF('Product Selections'!$L$11="CBA Lightning",0,IF('Product Selections'!Q92="",0,IF($C87="",0,IF('Product Selections'!$Q92&gt;=0,HLOOKUP($AD$10,'--'!$F$3:$AZ$200,3,FALSE)*12*'Product Selections'!Q92)))))</f>
        <v/>
      </c>
      <c r="AE87" s="69">
        <f>IFERROR(IF(C87="","",IF(AND(C87=$D$2,H87=0),0,IF(I87=0,H87-P87-L87-M87,IF(I87="Included",H87-P87-M87-L87,IF(I87&gt;0,H87-M87-L87))))),"")</f>
        <v/>
      </c>
      <c r="AF87" s="598" t="n"/>
      <c r="AG87" s="247">
        <f>AG86+0.01</f>
        <v/>
      </c>
      <c r="AH87" s="604">
        <f>"Estimated Payout at 100% conversion ["&amp;AG87&amp;"0 multiple * Annual Payroll Processing Revenue with Revenue Reduction]"</f>
        <v/>
      </c>
      <c r="AJ87" s="585" t="n"/>
    </row>
    <row r="88" ht="14.45" customHeight="1">
      <c r="A88" s="34" t="n"/>
      <c r="B88" s="303">
        <f>IFERROR(IF('Product Selections'!B93="","",'Product Selections'!B93),"")</f>
        <v/>
      </c>
      <c r="C88" s="304">
        <f>IF('Product Selections'!C93="","",'Product Selections'!C93)</f>
        <v/>
      </c>
      <c r="D88" s="305">
        <f>IF('Product Selections'!D93="","",'Product Selections'!D93)</f>
        <v/>
      </c>
      <c r="E88" s="306">
        <f>IF('Product Selections'!E93="","",'Product Selections'!E93)</f>
        <v/>
      </c>
      <c r="F88" s="306">
        <f>IF('Product Selections'!F93="","",'Product Selections'!F93)</f>
        <v/>
      </c>
      <c r="G88" s="307">
        <f>IF('Product Selections'!U92="","",'Product Selections'!U92)</f>
        <v/>
      </c>
      <c r="H88" s="316">
        <f>IFERROR(IF('Product Selections'!H93="","",'Product Selections'!H93),"")</f>
        <v/>
      </c>
      <c r="I88" s="309">
        <f>IFERROR(IF(TRIM('Product Selections'!I93)="","",TRIM('Product Selections'!I93)),"")</f>
        <v/>
      </c>
      <c r="J88" s="46" t="n"/>
      <c r="K88" s="316">
        <f>IF(C88="","",IF(O88="",AE88+L88+M88,AE88+L88+M88+O88))</f>
        <v/>
      </c>
      <c r="L88" s="361">
        <f>IF(C88="","",SUM(AC88,AD88)*(1-Y88))</f>
        <v/>
      </c>
      <c r="M88" s="357">
        <f>IF(C88="","",AB88)</f>
        <v/>
      </c>
      <c r="O88" s="600">
        <f>IF(C88="","",IF(Y88&lt;0,Z88-AE88,""))</f>
        <v/>
      </c>
      <c r="P88" s="601">
        <f>IFERROR(IF(C88="","",IF(AND(C88=$D$2,H88=0),0,IF($V$8="50% ADP Discount",AA88*0.5,IF($V$8="ADP Book Price",AA88)))),"")</f>
        <v/>
      </c>
      <c r="R88" s="602">
        <f>IF(C88="","",IF(Y88&lt;0,(Z88/F88)*(1),(Z88/F88)*(1-Y88)))</f>
        <v/>
      </c>
      <c r="S88" s="602">
        <f>IFERROR(IF(Y88&lt;0,SUM(AC88:AD88)/F88,L88/F88),"")</f>
        <v/>
      </c>
      <c r="T88" s="339">
        <f>IF(M88="","",IF(M88=0,"",SUM(M88)/F88))</f>
        <v/>
      </c>
      <c r="U88" s="585" t="n"/>
      <c r="V88" s="603">
        <f>IF(C88="","",IF(AND(C88=$D$2,H88=0),"Firm Payroll",IF(AND(F88=1,Y88&gt;0.2),"Annual 20% Max Discount",IF(AND(F88=4,Y88&gt;0.2),"Quarterly 20% Max Discount",IF(Y88&gt;=0.6,"Discount &gt;60%",IF(Y88&lt;0,"Revenue Reduction Required",""))))))</f>
        <v/>
      </c>
      <c r="W88" s="597" t="n"/>
      <c r="X88" s="314">
        <f>IF(F88=1,"Annual Payrolls on ADP Essential Payroll",IF(F88=4,"Quarterly Payrolls on ADP Essential Payroll",""))</f>
        <v/>
      </c>
      <c r="Y88" s="315">
        <f>IFERROR(1-((H88-M88)/SUM(Z88,AC88,AD88)),"")</f>
        <v/>
      </c>
      <c r="Z88" s="316">
        <f>IF(C88="","",HLOOKUP($G88&amp;'Product Selections'!$K$4&amp;'Exhibit A'!$F88,'--'!$F$3:$AT$200,$E88+6,FALSE)*F88)</f>
        <v/>
      </c>
      <c r="AA88" s="317">
        <f>IF($C88="","",7.95*$E88+54.95)</f>
        <v/>
      </c>
      <c r="AB88" s="316">
        <f>IF('Product Selections'!O93="Yes",16*'Exhibit A'!F88,0)</f>
        <v/>
      </c>
      <c r="AC88" s="318">
        <f>IF('Product Selections'!$L$11="CBA Lightning Wholesale",0,IF('Product Selections'!$L$11="CBA Lightning",0,IF($C88="",0,IF('Product Selections'!P93="",0,IF('Product Selections'!$P93="Yes",HLOOKUP($AC$10&amp;'Exhibit A'!$F88,'--'!$F$3:$AZ$200,$E88+6,FALSE)*$F88)))))</f>
        <v/>
      </c>
      <c r="AD88" s="310">
        <f>IF('Product Selections'!$L$11="CBA Lightning Wholesale",0,IF('Product Selections'!$L$11="CBA Lightning",0,IF('Product Selections'!Q93="",0,IF($C88="",0,IF('Product Selections'!$Q93&gt;=0,HLOOKUP($AD$10,'--'!$F$3:$AZ$200,3,FALSE)*12*'Product Selections'!Q93)))))</f>
        <v/>
      </c>
      <c r="AE88" s="316">
        <f>IFERROR(IF(C88="","",IF(AND(C88=$D$2,H88=0),0,IF(I88=0,H88-P88-L88-M88,IF(I88="Included",H88-P88-M88-L88,IF(I88&gt;0,H88-M88-L88))))),"")</f>
        <v/>
      </c>
      <c r="AF88" s="585" t="n"/>
      <c r="AG88" s="247">
        <f>AG87+0.01</f>
        <v/>
      </c>
      <c r="AH88" s="604">
        <f>"Estimated Payout at 100% conversion ["&amp;AG88&amp;"0 multiple * Annual Payroll Processing Revenue with Revenue Reduction]"</f>
        <v/>
      </c>
      <c r="AJ88" s="585" t="n"/>
    </row>
    <row r="89" ht="14.45" customHeight="1">
      <c r="A89" s="34" t="n"/>
      <c r="B89" s="70">
        <f>IFERROR(IF('Product Selections'!B94="","",'Product Selections'!B94),"")</f>
        <v/>
      </c>
      <c r="C89" s="71">
        <f>IF('Product Selections'!C94="","",'Product Selections'!C94)</f>
        <v/>
      </c>
      <c r="D89" s="48">
        <f>IF('Product Selections'!D94="","",'Product Selections'!D94)</f>
        <v/>
      </c>
      <c r="E89" s="51">
        <f>IF('Product Selections'!E94="","",'Product Selections'!E94)</f>
        <v/>
      </c>
      <c r="F89" s="51">
        <f>IF('Product Selections'!F94="","",'Product Selections'!F94)</f>
        <v/>
      </c>
      <c r="G89" s="34">
        <f>IF('Product Selections'!U93="","",'Product Selections'!U93)</f>
        <v/>
      </c>
      <c r="H89" s="69">
        <f>IFERROR(IF('Product Selections'!H94="","",'Product Selections'!H94),"")</f>
        <v/>
      </c>
      <c r="I89" s="592">
        <f>IFERROR(IF(TRIM('Product Selections'!I94)="","",TRIM('Product Selections'!I94)),"")</f>
        <v/>
      </c>
      <c r="J89" s="46" t="n"/>
      <c r="K89" s="69">
        <f>IF(C89="","",IF(O89="",AE89+L89+M89,AE89+L89+M89+O89))</f>
        <v/>
      </c>
      <c r="L89" s="360">
        <f>IF(C89="","",SUM(AC89,AD89)*(1-Y89))</f>
        <v/>
      </c>
      <c r="M89" s="358">
        <f>IF(C89="","",AB89)</f>
        <v/>
      </c>
      <c r="O89" s="593">
        <f>IF(C89="","",IF(Y89&lt;0,Z89-AE89,""))</f>
        <v/>
      </c>
      <c r="P89" s="594">
        <f>IFERROR(IF(C89="","",IF(AND(C89=$D$2,H89=0),0,IF($V$8="50% ADP Discount",AA89*0.5,IF($V$8="ADP Book Price",AA89)))),"")</f>
        <v/>
      </c>
      <c r="R89" s="595">
        <f>IF(C89="","",IF(Y89&lt;0,(Z89/F89)*(1),(Z89/F89)*(1-Y89)))</f>
        <v/>
      </c>
      <c r="S89" s="595">
        <f>IFERROR(IF(Y89&lt;0,SUM(AC89:AD89)/F89,L89/F89),"")</f>
        <v/>
      </c>
      <c r="T89" s="340">
        <f>IF(M89="","",IF(M89=0,"",SUM(M89)/F89))</f>
        <v/>
      </c>
      <c r="U89" s="585" t="n"/>
      <c r="V89" s="596">
        <f>IF(C89="","",IF(AND(C89=$D$2,H89=0),"Firm Payroll",IF(AND(F89=1,Y89&gt;0.2),"Annual 20% Max Discount",IF(AND(F89=4,Y89&gt;0.2),"Quarterly 20% Max Discount",IF(Y89&gt;=0.6,"Discount &gt;60%",IF(Y89&lt;0,"Revenue Reduction Required",""))))))</f>
        <v/>
      </c>
      <c r="W89" s="597" t="n"/>
      <c r="X89" s="56">
        <f>IF(F89=1,"Annual Payrolls on ADP Essential Payroll",IF(F89=4,"Quarterly Payrolls on ADP Essential Payroll",""))</f>
        <v/>
      </c>
      <c r="Y89" s="50">
        <f>IFERROR(1-((H89-M89)/SUM(Z89,AC89,AD89)),"")</f>
        <v/>
      </c>
      <c r="Z89" s="69">
        <f>IF(C89="","",HLOOKUP($G89&amp;'Product Selections'!$K$4&amp;'Exhibit A'!$F89,'--'!$F$3:$AT$200,$E89+6,FALSE)*F89)</f>
        <v/>
      </c>
      <c r="AA89" s="237">
        <f>IF($C89="","",7.95*$E89+54.95)</f>
        <v/>
      </c>
      <c r="AB89" s="69">
        <f>IF('Product Selections'!O94="Yes",16*'Exhibit A'!F89,0)</f>
        <v/>
      </c>
      <c r="AC89" s="236">
        <f>IF('Product Selections'!$L$11="CBA Lightning Wholesale",0,IF('Product Selections'!$L$11="CBA Lightning",0,IF($C89="",0,IF('Product Selections'!P94="",0,IF('Product Selections'!$P94="Yes",HLOOKUP($AC$10&amp;'Exhibit A'!$F89,'--'!$F$3:$AZ$200,$E89+6,FALSE)*$F89)))))</f>
        <v/>
      </c>
      <c r="AD89" s="54">
        <f>IF('Product Selections'!$L$11="CBA Lightning Wholesale",0,IF('Product Selections'!$L$11="CBA Lightning",0,IF('Product Selections'!Q94="",0,IF($C89="",0,IF('Product Selections'!$Q94&gt;=0,HLOOKUP($AD$10,'--'!$F$3:$AZ$200,3,FALSE)*12*'Product Selections'!Q94)))))</f>
        <v/>
      </c>
      <c r="AE89" s="69">
        <f>IFERROR(IF(C89="","",IF(AND(C89=$D$2,H89=0),0,IF(I89=0,H89-P89-L89-M89,IF(I89="Included",H89-P89-M89-L89,IF(I89&gt;0,H89-M89-L89))))),"")</f>
        <v/>
      </c>
      <c r="AF89" s="598" t="n"/>
      <c r="AG89" s="247">
        <f>AG88+0.01</f>
        <v/>
      </c>
      <c r="AH89" s="604">
        <f>"Estimated Payout at 100% conversion ["&amp;AG89&amp;"0 multiple * Annual Payroll Processing Revenue with Revenue Reduction]"</f>
        <v/>
      </c>
      <c r="AJ89" s="585" t="n"/>
    </row>
    <row r="90" ht="14.45" customHeight="1">
      <c r="A90" s="34" t="n"/>
      <c r="B90" s="303">
        <f>IFERROR(IF('Product Selections'!B95="","",'Product Selections'!B95),"")</f>
        <v/>
      </c>
      <c r="C90" s="304">
        <f>IF('Product Selections'!C95="","",'Product Selections'!C95)</f>
        <v/>
      </c>
      <c r="D90" s="305">
        <f>IF('Product Selections'!D95="","",'Product Selections'!D95)</f>
        <v/>
      </c>
      <c r="E90" s="306">
        <f>IF('Product Selections'!E95="","",'Product Selections'!E95)</f>
        <v/>
      </c>
      <c r="F90" s="306">
        <f>IF('Product Selections'!F95="","",'Product Selections'!F95)</f>
        <v/>
      </c>
      <c r="G90" s="307">
        <f>IF('Product Selections'!U94="","",'Product Selections'!U94)</f>
        <v/>
      </c>
      <c r="H90" s="316">
        <f>IFERROR(IF('Product Selections'!H95="","",'Product Selections'!H95),"")</f>
        <v/>
      </c>
      <c r="I90" s="309">
        <f>IFERROR(IF(TRIM('Product Selections'!I95)="","",TRIM('Product Selections'!I95)),"")</f>
        <v/>
      </c>
      <c r="J90" s="46" t="n"/>
      <c r="K90" s="316">
        <f>IF(C90="","",IF(O90="",AE90+L90+M90,AE90+L90+M90+O90))</f>
        <v/>
      </c>
      <c r="L90" s="361">
        <f>IF(C90="","",SUM(AC90,AD90)*(1-Y90))</f>
        <v/>
      </c>
      <c r="M90" s="357">
        <f>IF(C90="","",AB90)</f>
        <v/>
      </c>
      <c r="O90" s="600">
        <f>IF(C90="","",IF(Y90&lt;0,Z90-AE90,""))</f>
        <v/>
      </c>
      <c r="P90" s="601">
        <f>IFERROR(IF(C90="","",IF(AND(C90=$D$2,H90=0),0,IF($V$8="50% ADP Discount",AA90*0.5,IF($V$8="ADP Book Price",AA90)))),"")</f>
        <v/>
      </c>
      <c r="R90" s="602">
        <f>IF(C90="","",IF(Y90&lt;0,(Z90/F90)*(1),(Z90/F90)*(1-Y90)))</f>
        <v/>
      </c>
      <c r="S90" s="602">
        <f>IFERROR(IF(Y90&lt;0,SUM(AC90:AD90)/F90,L90/F90),"")</f>
        <v/>
      </c>
      <c r="T90" s="339">
        <f>IF(M90="","",IF(M90=0,"",SUM(M90)/F90))</f>
        <v/>
      </c>
      <c r="U90" s="585" t="n"/>
      <c r="V90" s="603">
        <f>IF(C90="","",IF(AND(C90=$D$2,H90=0),"Firm Payroll",IF(AND(F90=1,Y90&gt;0.2),"Annual 20% Max Discount",IF(AND(F90=4,Y90&gt;0.2),"Quarterly 20% Max Discount",IF(Y90&gt;=0.6,"Discount &gt;60%",IF(Y90&lt;0,"Revenue Reduction Required",""))))))</f>
        <v/>
      </c>
      <c r="W90" s="597" t="n"/>
      <c r="X90" s="314">
        <f>IF(F90=1,"Annual Payrolls on ADP Essential Payroll",IF(F90=4,"Quarterly Payrolls on ADP Essential Payroll",""))</f>
        <v/>
      </c>
      <c r="Y90" s="315">
        <f>IFERROR(1-((H90-M90)/SUM(Z90,AC90,AD90)),"")</f>
        <v/>
      </c>
      <c r="Z90" s="316">
        <f>IF(C90="","",HLOOKUP($G90&amp;'Product Selections'!$K$4&amp;'Exhibit A'!$F90,'--'!$F$3:$AT$200,$E90+6,FALSE)*F90)</f>
        <v/>
      </c>
      <c r="AA90" s="317">
        <f>IF($C90="","",7.95*$E90+54.95)</f>
        <v/>
      </c>
      <c r="AB90" s="316">
        <f>IF('Product Selections'!O95="Yes",16*'Exhibit A'!F90,0)</f>
        <v/>
      </c>
      <c r="AC90" s="318">
        <f>IF('Product Selections'!$L$11="CBA Lightning Wholesale",0,IF('Product Selections'!$L$11="CBA Lightning",0,IF($C90="",0,IF('Product Selections'!P95="",0,IF('Product Selections'!$P95="Yes",HLOOKUP($AC$10&amp;'Exhibit A'!$F90,'--'!$F$3:$AZ$200,$E90+6,FALSE)*$F90)))))</f>
        <v/>
      </c>
      <c r="AD90" s="310">
        <f>IF('Product Selections'!$L$11="CBA Lightning Wholesale",0,IF('Product Selections'!$L$11="CBA Lightning",0,IF('Product Selections'!Q95="",0,IF($C90="",0,IF('Product Selections'!$Q95&gt;=0,HLOOKUP($AD$10,'--'!$F$3:$AZ$200,3,FALSE)*12*'Product Selections'!Q95)))))</f>
        <v/>
      </c>
      <c r="AE90" s="316">
        <f>IFERROR(IF(C90="","",IF(AND(C90=$D$2,H90=0),0,IF(I90=0,H90-P90-L90-M90,IF(I90="Included",H90-P90-M90-L90,IF(I90&gt;0,H90-M90-L90))))),"")</f>
        <v/>
      </c>
      <c r="AF90" s="585" t="n"/>
      <c r="AG90" s="247">
        <f>AG89+0.01</f>
        <v/>
      </c>
      <c r="AH90" s="604">
        <f>"Estimated Payout at 100% conversion ["&amp;AG90&amp;"0 multiple * Annual Payroll Processing Revenue with Revenue Reduction]"</f>
        <v/>
      </c>
      <c r="AJ90" s="585" t="n"/>
    </row>
    <row r="91" ht="14.45" customHeight="1">
      <c r="A91" s="34" t="n"/>
      <c r="B91" s="70">
        <f>IFERROR(IF('Product Selections'!B96="","",'Product Selections'!B96),"")</f>
        <v/>
      </c>
      <c r="C91" s="71">
        <f>IF('Product Selections'!C96="","",'Product Selections'!C96)</f>
        <v/>
      </c>
      <c r="D91" s="48">
        <f>IF('Product Selections'!D96="","",'Product Selections'!D96)</f>
        <v/>
      </c>
      <c r="E91" s="51">
        <f>IF('Product Selections'!E96="","",'Product Selections'!E96)</f>
        <v/>
      </c>
      <c r="F91" s="51">
        <f>IF('Product Selections'!F96="","",'Product Selections'!F96)</f>
        <v/>
      </c>
      <c r="G91" s="34">
        <f>IF('Product Selections'!U95="","",'Product Selections'!U95)</f>
        <v/>
      </c>
      <c r="H91" s="69">
        <f>IFERROR(IF('Product Selections'!H96="","",'Product Selections'!H96),"")</f>
        <v/>
      </c>
      <c r="I91" s="592">
        <f>IFERROR(IF(TRIM('Product Selections'!I96)="","",TRIM('Product Selections'!I96)),"")</f>
        <v/>
      </c>
      <c r="J91" s="46" t="n"/>
      <c r="K91" s="69">
        <f>IF(C91="","",IF(O91="",AE91+L91+M91,AE91+L91+M91+O91))</f>
        <v/>
      </c>
      <c r="L91" s="360">
        <f>IF(C91="","",SUM(AC91,AD91)*(1-Y91))</f>
        <v/>
      </c>
      <c r="M91" s="358">
        <f>IF(C91="","",AB91)</f>
        <v/>
      </c>
      <c r="O91" s="593">
        <f>IF(C91="","",IF(Y91&lt;0,Z91-AE91,""))</f>
        <v/>
      </c>
      <c r="P91" s="594">
        <f>IFERROR(IF(C91="","",IF(AND(C91=$D$2,H91=0),0,IF($V$8="50% ADP Discount",AA91*0.5,IF($V$8="ADP Book Price",AA91)))),"")</f>
        <v/>
      </c>
      <c r="R91" s="595">
        <f>IF(C91="","",IF(Y91&lt;0,(Z91/F91)*(1),(Z91/F91)*(1-Y91)))</f>
        <v/>
      </c>
      <c r="S91" s="595">
        <f>IFERROR(IF(Y91&lt;0,SUM(AC91:AD91)/F91,L91/F91),"")</f>
        <v/>
      </c>
      <c r="T91" s="340">
        <f>IF(M91="","",IF(M91=0,"",SUM(M91)/F91))</f>
        <v/>
      </c>
      <c r="U91" s="585" t="n"/>
      <c r="V91" s="596">
        <f>IF(C91="","",IF(AND(C91=$D$2,H91=0),"Firm Payroll",IF(AND(F91=1,Y91&gt;0.2),"Annual 20% Max Discount",IF(AND(F91=4,Y91&gt;0.2),"Quarterly 20% Max Discount",IF(Y91&gt;=0.6,"Discount &gt;60%",IF(Y91&lt;0,"Revenue Reduction Required",""))))))</f>
        <v/>
      </c>
      <c r="W91" s="597" t="n"/>
      <c r="X91" s="56">
        <f>IF(F91=1,"Annual Payrolls on ADP Essential Payroll",IF(F91=4,"Quarterly Payrolls on ADP Essential Payroll",""))</f>
        <v/>
      </c>
      <c r="Y91" s="50">
        <f>IFERROR(1-((H91-M91)/SUM(Z91,AC91,AD91)),"")</f>
        <v/>
      </c>
      <c r="Z91" s="69">
        <f>IF(C91="","",HLOOKUP($G91&amp;'Product Selections'!$K$4&amp;'Exhibit A'!$F91,'--'!$F$3:$AT$200,$E91+6,FALSE)*F91)</f>
        <v/>
      </c>
      <c r="AA91" s="237">
        <f>IF($C91="","",7.95*$E91+54.95)</f>
        <v/>
      </c>
      <c r="AB91" s="69">
        <f>IF('Product Selections'!O96="Yes",16*'Exhibit A'!F91,0)</f>
        <v/>
      </c>
      <c r="AC91" s="236">
        <f>IF('Product Selections'!$L$11="CBA Lightning Wholesale",0,IF('Product Selections'!$L$11="CBA Lightning",0,IF($C91="",0,IF('Product Selections'!P96="",0,IF('Product Selections'!$P96="Yes",HLOOKUP($AC$10&amp;'Exhibit A'!$F91,'--'!$F$3:$AZ$200,$E91+6,FALSE)*$F91)))))</f>
        <v/>
      </c>
      <c r="AD91" s="54">
        <f>IF('Product Selections'!$L$11="CBA Lightning Wholesale",0,IF('Product Selections'!$L$11="CBA Lightning",0,IF('Product Selections'!Q96="",0,IF($C91="",0,IF('Product Selections'!$Q96&gt;=0,HLOOKUP($AD$10,'--'!$F$3:$AZ$200,3,FALSE)*12*'Product Selections'!Q96)))))</f>
        <v/>
      </c>
      <c r="AE91" s="69">
        <f>IFERROR(IF(C91="","",IF(AND(C91=$D$2,H91=0),0,IF(I91=0,H91-P91-L91-M91,IF(I91="Included",H91-P91-M91-L91,IF(I91&gt;0,H91-M91-L91))))),"")</f>
        <v/>
      </c>
      <c r="AF91" s="598" t="n"/>
      <c r="AG91" s="247">
        <f>AG90+0.01</f>
        <v/>
      </c>
      <c r="AH91" s="604">
        <f>"Estimated Payout at 100% conversion ["&amp;AG91&amp;"0 multiple * Annual Payroll Processing Revenue with Revenue Reduction]"</f>
        <v/>
      </c>
      <c r="AJ91" s="585" t="n"/>
    </row>
    <row r="92" ht="14.45" customHeight="1">
      <c r="A92" s="34" t="n"/>
      <c r="B92" s="303">
        <f>IFERROR(IF('Product Selections'!B97="","",'Product Selections'!B97),"")</f>
        <v/>
      </c>
      <c r="C92" s="304">
        <f>IF('Product Selections'!C97="","",'Product Selections'!C97)</f>
        <v/>
      </c>
      <c r="D92" s="305">
        <f>IF('Product Selections'!D97="","",'Product Selections'!D97)</f>
        <v/>
      </c>
      <c r="E92" s="306">
        <f>IF('Product Selections'!E97="","",'Product Selections'!E97)</f>
        <v/>
      </c>
      <c r="F92" s="306">
        <f>IF('Product Selections'!F97="","",'Product Selections'!F97)</f>
        <v/>
      </c>
      <c r="G92" s="307">
        <f>IF('Product Selections'!U96="","",'Product Selections'!U96)</f>
        <v/>
      </c>
      <c r="H92" s="316">
        <f>IFERROR(IF('Product Selections'!H97="","",'Product Selections'!H97),"")</f>
        <v/>
      </c>
      <c r="I92" s="309">
        <f>IFERROR(IF(TRIM('Product Selections'!I97)="","",TRIM('Product Selections'!I97)),"")</f>
        <v/>
      </c>
      <c r="J92" s="46" t="n"/>
      <c r="K92" s="316">
        <f>IF(C92="","",IF(O92="",AE92+L92+M92,AE92+L92+M92+O92))</f>
        <v/>
      </c>
      <c r="L92" s="361">
        <f>IF(C92="","",SUM(AC92,AD92)*(1-Y92))</f>
        <v/>
      </c>
      <c r="M92" s="357">
        <f>IF(C92="","",AB92)</f>
        <v/>
      </c>
      <c r="O92" s="600">
        <f>IF(C92="","",IF(Y92&lt;0,Z92-AE92,""))</f>
        <v/>
      </c>
      <c r="P92" s="601">
        <f>IFERROR(IF(C92="","",IF(AND(C92=$D$2,H92=0),0,IF($V$8="50% ADP Discount",AA92*0.5,IF($V$8="ADP Book Price",AA92)))),"")</f>
        <v/>
      </c>
      <c r="R92" s="602">
        <f>IF(C92="","",IF(Y92&lt;0,(Z92/F92)*(1),(Z92/F92)*(1-Y92)))</f>
        <v/>
      </c>
      <c r="S92" s="602">
        <f>IFERROR(IF(Y92&lt;0,SUM(AC92:AD92)/F92,L92/F92),"")</f>
        <v/>
      </c>
      <c r="T92" s="339">
        <f>IF(M92="","",IF(M92=0,"",SUM(M92)/F92))</f>
        <v/>
      </c>
      <c r="U92" s="585" t="n"/>
      <c r="V92" s="603">
        <f>IF(C92="","",IF(AND(C92=$D$2,H92=0),"Firm Payroll",IF(AND(F92=1,Y92&gt;0.2),"Annual 20% Max Discount",IF(AND(F92=4,Y92&gt;0.2),"Quarterly 20% Max Discount",IF(Y92&gt;=0.6,"Discount &gt;60%",IF(Y92&lt;0,"Revenue Reduction Required",""))))))</f>
        <v/>
      </c>
      <c r="W92" s="597" t="n"/>
      <c r="X92" s="314">
        <f>IF(F92=1,"Annual Payrolls on ADP Essential Payroll",IF(F92=4,"Quarterly Payrolls on ADP Essential Payroll",""))</f>
        <v/>
      </c>
      <c r="Y92" s="315">
        <f>IFERROR(1-((H92-M92)/SUM(Z92,AC92,AD92)),"")</f>
        <v/>
      </c>
      <c r="Z92" s="316">
        <f>IF(C92="","",HLOOKUP($G92&amp;'Product Selections'!$K$4&amp;'Exhibit A'!$F92,'--'!$F$3:$AT$200,$E92+6,FALSE)*F92)</f>
        <v/>
      </c>
      <c r="AA92" s="317">
        <f>IF($C92="","",7.95*$E92+54.95)</f>
        <v/>
      </c>
      <c r="AB92" s="316">
        <f>IF('Product Selections'!O97="Yes",16*'Exhibit A'!F92,0)</f>
        <v/>
      </c>
      <c r="AC92" s="318">
        <f>IF('Product Selections'!$L$11="CBA Lightning Wholesale",0,IF('Product Selections'!$L$11="CBA Lightning",0,IF($C92="",0,IF('Product Selections'!P97="",0,IF('Product Selections'!$P97="Yes",HLOOKUP($AC$10&amp;'Exhibit A'!$F92,'--'!$F$3:$AZ$200,$E92+6,FALSE)*$F92)))))</f>
        <v/>
      </c>
      <c r="AD92" s="310">
        <f>IF('Product Selections'!$L$11="CBA Lightning Wholesale",0,IF('Product Selections'!$L$11="CBA Lightning",0,IF('Product Selections'!Q97="",0,IF($C92="",0,IF('Product Selections'!$Q97&gt;=0,HLOOKUP($AD$10,'--'!$F$3:$AZ$200,3,FALSE)*12*'Product Selections'!Q97)))))</f>
        <v/>
      </c>
      <c r="AE92" s="316">
        <f>IFERROR(IF(C92="","",IF(AND(C92=$D$2,H92=0),0,IF(I92=0,H92-P92-L92-M92,IF(I92="Included",H92-P92-M92-L92,IF(I92&gt;0,H92-M92-L92))))),"")</f>
        <v/>
      </c>
      <c r="AF92" s="585" t="n"/>
      <c r="AG92" s="247">
        <f>AG91+0.01</f>
        <v/>
      </c>
      <c r="AH92" s="604">
        <f>"Estimated Payout at 100% conversion ["&amp;AG92&amp;"0 multiple * Annual Payroll Processing Revenue with Revenue Reduction]"</f>
        <v/>
      </c>
      <c r="AJ92" s="585" t="n"/>
    </row>
    <row r="93" ht="14.45" customHeight="1">
      <c r="A93" s="34" t="n"/>
      <c r="B93" s="70">
        <f>IFERROR(IF('Product Selections'!B98="","",'Product Selections'!B98),"")</f>
        <v/>
      </c>
      <c r="C93" s="71">
        <f>IF('Product Selections'!C98="","",'Product Selections'!C98)</f>
        <v/>
      </c>
      <c r="D93" s="48">
        <f>IF('Product Selections'!D98="","",'Product Selections'!D98)</f>
        <v/>
      </c>
      <c r="E93" s="51">
        <f>IF('Product Selections'!E98="","",'Product Selections'!E98)</f>
        <v/>
      </c>
      <c r="F93" s="51">
        <f>IF('Product Selections'!F98="","",'Product Selections'!F98)</f>
        <v/>
      </c>
      <c r="G93" s="34">
        <f>IF('Product Selections'!U97="","",'Product Selections'!U97)</f>
        <v/>
      </c>
      <c r="H93" s="69">
        <f>IFERROR(IF('Product Selections'!H98="","",'Product Selections'!H98),"")</f>
        <v/>
      </c>
      <c r="I93" s="592">
        <f>IFERROR(IF(TRIM('Product Selections'!I98)="","",TRIM('Product Selections'!I98)),"")</f>
        <v/>
      </c>
      <c r="J93" s="46" t="n"/>
      <c r="K93" s="69">
        <f>IF(C93="","",IF(O93="",AE93+L93+M93,AE93+L93+M93+O93))</f>
        <v/>
      </c>
      <c r="L93" s="360">
        <f>IF(C93="","",SUM(AC93,AD93)*(1-Y93))</f>
        <v/>
      </c>
      <c r="M93" s="358">
        <f>IF(C93="","",AB93)</f>
        <v/>
      </c>
      <c r="O93" s="593">
        <f>IF(C93="","",IF(Y93&lt;0,Z93-AE93,""))</f>
        <v/>
      </c>
      <c r="P93" s="594">
        <f>IFERROR(IF(C93="","",IF(AND(C93=$D$2,H93=0),0,IF($V$8="50% ADP Discount",AA93*0.5,IF($V$8="ADP Book Price",AA93)))),"")</f>
        <v/>
      </c>
      <c r="R93" s="595">
        <f>IF(C93="","",IF(Y93&lt;0,(Z93/F93)*(1),(Z93/F93)*(1-Y93)))</f>
        <v/>
      </c>
      <c r="S93" s="595">
        <f>IFERROR(IF(Y93&lt;0,SUM(AC93:AD93)/F93,L93/F93),"")</f>
        <v/>
      </c>
      <c r="T93" s="340">
        <f>IF(M93="","",IF(M93=0,"",SUM(M93)/F93))</f>
        <v/>
      </c>
      <c r="U93" s="585" t="n"/>
      <c r="V93" s="596">
        <f>IF(C93="","",IF(AND(C93=$D$2,H93=0),"Firm Payroll",IF(AND(F93=1,Y93&gt;0.2),"Annual 20% Max Discount",IF(AND(F93=4,Y93&gt;0.2),"Quarterly 20% Max Discount",IF(Y93&gt;=0.6,"Discount &gt;60%",IF(Y93&lt;0,"Revenue Reduction Required",""))))))</f>
        <v/>
      </c>
      <c r="W93" s="597" t="n"/>
      <c r="X93" s="56">
        <f>IF(F93=1,"Annual Payrolls on ADP Essential Payroll",IF(F93=4,"Quarterly Payrolls on ADP Essential Payroll",""))</f>
        <v/>
      </c>
      <c r="Y93" s="50">
        <f>IFERROR(1-((H93-M93)/SUM(Z93,AC93,AD93)),"")</f>
        <v/>
      </c>
      <c r="Z93" s="69">
        <f>IF(C93="","",HLOOKUP($G93&amp;'Product Selections'!$K$4&amp;'Exhibit A'!$F93,'--'!$F$3:$AT$200,$E93+6,FALSE)*F93)</f>
        <v/>
      </c>
      <c r="AA93" s="237">
        <f>IF($C93="","",7.95*$E93+54.95)</f>
        <v/>
      </c>
      <c r="AB93" s="69">
        <f>IF('Product Selections'!O98="Yes",16*'Exhibit A'!F93,0)</f>
        <v/>
      </c>
      <c r="AC93" s="236">
        <f>IF('Product Selections'!$L$11="CBA Lightning Wholesale",0,IF('Product Selections'!$L$11="CBA Lightning",0,IF($C93="",0,IF('Product Selections'!P98="",0,IF('Product Selections'!$P98="Yes",HLOOKUP($AC$10&amp;'Exhibit A'!$F93,'--'!$F$3:$AZ$200,$E93+6,FALSE)*$F93)))))</f>
        <v/>
      </c>
      <c r="AD93" s="54">
        <f>IF('Product Selections'!$L$11="CBA Lightning Wholesale",0,IF('Product Selections'!$L$11="CBA Lightning",0,IF('Product Selections'!Q98="",0,IF($C93="",0,IF('Product Selections'!$Q98&gt;=0,HLOOKUP($AD$10,'--'!$F$3:$AZ$200,3,FALSE)*12*'Product Selections'!Q98)))))</f>
        <v/>
      </c>
      <c r="AE93" s="69">
        <f>IFERROR(IF(C93="","",IF(AND(C93=$D$2,H93=0),0,IF(I93=0,H93-P93-L93-M93,IF(I93="Included",H93-P93-M93-L93,IF(I93&gt;0,H93-M93-L93))))),"")</f>
        <v/>
      </c>
      <c r="AF93" s="598" t="n"/>
      <c r="AG93" s="247">
        <f>AG92+0.01</f>
        <v/>
      </c>
      <c r="AH93" s="604">
        <f>"Estimated Payout at 100% conversion ["&amp;AG93&amp;"0 multiple * Annual Payroll Processing Revenue with Revenue Reduction]"</f>
        <v/>
      </c>
      <c r="AJ93" s="585" t="n"/>
    </row>
    <row r="94" ht="14.45" customHeight="1">
      <c r="A94" s="34" t="n"/>
      <c r="B94" s="303">
        <f>IFERROR(IF('Product Selections'!B99="","",'Product Selections'!B99),"")</f>
        <v/>
      </c>
      <c r="C94" s="304">
        <f>IF('Product Selections'!C99="","",'Product Selections'!C99)</f>
        <v/>
      </c>
      <c r="D94" s="305">
        <f>IF('Product Selections'!D99="","",'Product Selections'!D99)</f>
        <v/>
      </c>
      <c r="E94" s="306">
        <f>IF('Product Selections'!E99="","",'Product Selections'!E99)</f>
        <v/>
      </c>
      <c r="F94" s="306">
        <f>IF('Product Selections'!F99="","",'Product Selections'!F99)</f>
        <v/>
      </c>
      <c r="G94" s="307">
        <f>IF('Product Selections'!U98="","",'Product Selections'!U98)</f>
        <v/>
      </c>
      <c r="H94" s="316">
        <f>IFERROR(IF('Product Selections'!H99="","",'Product Selections'!H99),"")</f>
        <v/>
      </c>
      <c r="I94" s="309">
        <f>IFERROR(IF(TRIM('Product Selections'!I99)="","",TRIM('Product Selections'!I99)),"")</f>
        <v/>
      </c>
      <c r="J94" s="46" t="n"/>
      <c r="K94" s="316">
        <f>IF(C94="","",IF(O94="",AE94+L94+M94,AE94+L94+M94+O94))</f>
        <v/>
      </c>
      <c r="L94" s="361">
        <f>IF(C94="","",SUM(AC94,AD94)*(1-Y94))</f>
        <v/>
      </c>
      <c r="M94" s="357">
        <f>IF(C94="","",AB94)</f>
        <v/>
      </c>
      <c r="O94" s="600">
        <f>IF(C94="","",IF(Y94&lt;0,Z94-AE94,""))</f>
        <v/>
      </c>
      <c r="P94" s="601">
        <f>IFERROR(IF(C94="","",IF(AND(C94=$D$2,H94=0),0,IF($V$8="50% ADP Discount",AA94*0.5,IF($V$8="ADP Book Price",AA94)))),"")</f>
        <v/>
      </c>
      <c r="R94" s="602">
        <f>IF(C94="","",IF(Y94&lt;0,(Z94/F94)*(1),(Z94/F94)*(1-Y94)))</f>
        <v/>
      </c>
      <c r="S94" s="602">
        <f>IFERROR(IF(Y94&lt;0,SUM(AC94:AD94)/F94,L94/F94),"")</f>
        <v/>
      </c>
      <c r="T94" s="339">
        <f>IF(M94="","",IF(M94=0,"",SUM(M94)/F94))</f>
        <v/>
      </c>
      <c r="U94" s="585" t="n"/>
      <c r="V94" s="603">
        <f>IF(C94="","",IF(AND(C94=$D$2,H94=0),"Firm Payroll",IF(AND(F94=1,Y94&gt;0.2),"Annual 20% Max Discount",IF(AND(F94=4,Y94&gt;0.2),"Quarterly 20% Max Discount",IF(Y94&gt;=0.6,"Discount &gt;60%",IF(Y94&lt;0,"Revenue Reduction Required",""))))))</f>
        <v/>
      </c>
      <c r="W94" s="597" t="n"/>
      <c r="X94" s="314">
        <f>IF(F94=1,"Annual Payrolls on ADP Essential Payroll",IF(F94=4,"Quarterly Payrolls on ADP Essential Payroll",""))</f>
        <v/>
      </c>
      <c r="Y94" s="315">
        <f>IFERROR(1-((H94-M94)/SUM(Z94,AC94,AD94)),"")</f>
        <v/>
      </c>
      <c r="Z94" s="316">
        <f>IF(C94="","",HLOOKUP($G94&amp;'Product Selections'!$K$4&amp;'Exhibit A'!$F94,'--'!$F$3:$AT$200,$E94+6,FALSE)*F94)</f>
        <v/>
      </c>
      <c r="AA94" s="317">
        <f>IF($C94="","",7.95*$E94+54.95)</f>
        <v/>
      </c>
      <c r="AB94" s="316">
        <f>IF('Product Selections'!O99="Yes",16*'Exhibit A'!F94,0)</f>
        <v/>
      </c>
      <c r="AC94" s="318">
        <f>IF('Product Selections'!$L$11="CBA Lightning Wholesale",0,IF('Product Selections'!$L$11="CBA Lightning",0,IF($C94="",0,IF('Product Selections'!P99="",0,IF('Product Selections'!$P99="Yes",HLOOKUP($AC$10&amp;'Exhibit A'!$F94,'--'!$F$3:$AZ$200,$E94+6,FALSE)*$F94)))))</f>
        <v/>
      </c>
      <c r="AD94" s="310">
        <f>IF('Product Selections'!$L$11="CBA Lightning Wholesale",0,IF('Product Selections'!$L$11="CBA Lightning",0,IF('Product Selections'!Q99="",0,IF($C94="",0,IF('Product Selections'!$Q99&gt;=0,HLOOKUP($AD$10,'--'!$F$3:$AZ$200,3,FALSE)*12*'Product Selections'!Q99)))))</f>
        <v/>
      </c>
      <c r="AE94" s="316">
        <f>IFERROR(IF(C94="","",IF(AND(C94=$D$2,H94=0),0,IF(I94=0,H94-P94-L94-M94,IF(I94="Included",H94-P94-M94-L94,IF(I94&gt;0,H94-M94-L94))))),"")</f>
        <v/>
      </c>
      <c r="AF94" s="585" t="n"/>
      <c r="AG94" s="247">
        <f>AG93+0.01</f>
        <v/>
      </c>
      <c r="AH94" s="604">
        <f>"Estimated Payout at 100% conversion ["&amp;AG94&amp;"0 multiple * Annual Payroll Processing Revenue with Revenue Reduction]"</f>
        <v/>
      </c>
      <c r="AJ94" s="585" t="n"/>
    </row>
    <row r="95" ht="14.45" customHeight="1">
      <c r="A95" s="34" t="n"/>
      <c r="B95" s="70">
        <f>IFERROR(IF('Product Selections'!B100="","",'Product Selections'!B100),"")</f>
        <v/>
      </c>
      <c r="C95" s="71">
        <f>IF('Product Selections'!C100="","",'Product Selections'!C100)</f>
        <v/>
      </c>
      <c r="D95" s="48">
        <f>IF('Product Selections'!D100="","",'Product Selections'!D100)</f>
        <v/>
      </c>
      <c r="E95" s="51">
        <f>IF('Product Selections'!E100="","",'Product Selections'!E100)</f>
        <v/>
      </c>
      <c r="F95" s="51">
        <f>IF('Product Selections'!F100="","",'Product Selections'!F100)</f>
        <v/>
      </c>
      <c r="G95" s="34">
        <f>IF('Product Selections'!U99="","",'Product Selections'!U99)</f>
        <v/>
      </c>
      <c r="H95" s="69">
        <f>IFERROR(IF('Product Selections'!H100="","",'Product Selections'!H100),"")</f>
        <v/>
      </c>
      <c r="I95" s="592">
        <f>IFERROR(IF(TRIM('Product Selections'!I100)="","",TRIM('Product Selections'!I100)),"")</f>
        <v/>
      </c>
      <c r="J95" s="46" t="n"/>
      <c r="K95" s="69">
        <f>IF(C95="","",IF(O95="",AE95+L95+M95,AE95+L95+M95+O95))</f>
        <v/>
      </c>
      <c r="L95" s="360">
        <f>IF(C95="","",SUM(AC95,AD95)*(1-Y95))</f>
        <v/>
      </c>
      <c r="M95" s="358">
        <f>IF(C95="","",AB95)</f>
        <v/>
      </c>
      <c r="O95" s="593">
        <f>IF(C95="","",IF(Y95&lt;0,Z95-AE95,""))</f>
        <v/>
      </c>
      <c r="P95" s="594">
        <f>IFERROR(IF(C95="","",IF(AND(C95=$D$2,H95=0),0,IF($V$8="50% ADP Discount",AA95*0.5,IF($V$8="ADP Book Price",AA95)))),"")</f>
        <v/>
      </c>
      <c r="R95" s="595">
        <f>IF(C95="","",IF(Y95&lt;0,(Z95/F95)*(1),(Z95/F95)*(1-Y95)))</f>
        <v/>
      </c>
      <c r="S95" s="595">
        <f>IFERROR(IF(Y95&lt;0,SUM(AC95:AD95)/F95,L95/F95),"")</f>
        <v/>
      </c>
      <c r="T95" s="340">
        <f>IF(M95="","",IF(M95=0,"",SUM(M95)/F95))</f>
        <v/>
      </c>
      <c r="U95" s="585" t="n"/>
      <c r="V95" s="596">
        <f>IF(C95="","",IF(AND(C95=$D$2,H95=0),"Firm Payroll",IF(AND(F95=1,Y95&gt;0.2),"Annual 20% Max Discount",IF(AND(F95=4,Y95&gt;0.2),"Quarterly 20% Max Discount",IF(Y95&gt;=0.6,"Discount &gt;60%",IF(Y95&lt;0,"Revenue Reduction Required",""))))))</f>
        <v/>
      </c>
      <c r="W95" s="597" t="n"/>
      <c r="X95" s="56">
        <f>IF(F95=1,"Annual Payrolls on ADP Essential Payroll",IF(F95=4,"Quarterly Payrolls on ADP Essential Payroll",""))</f>
        <v/>
      </c>
      <c r="Y95" s="50">
        <f>IFERROR(1-((H95-M95)/SUM(Z95,AC95,AD95)),"")</f>
        <v/>
      </c>
      <c r="Z95" s="69">
        <f>IF(C95="","",HLOOKUP($G95&amp;'Product Selections'!$K$4&amp;'Exhibit A'!$F95,'--'!$F$3:$AT$200,$E95+6,FALSE)*F95)</f>
        <v/>
      </c>
      <c r="AA95" s="237">
        <f>IF($C95="","",7.95*$E95+54.95)</f>
        <v/>
      </c>
      <c r="AB95" s="69">
        <f>IF('Product Selections'!O100="Yes",16*'Exhibit A'!F95,0)</f>
        <v/>
      </c>
      <c r="AC95" s="236">
        <f>IF('Product Selections'!$L$11="CBA Lightning Wholesale",0,IF('Product Selections'!$L$11="CBA Lightning",0,IF($C95="",0,IF('Product Selections'!P100="",0,IF('Product Selections'!$P100="Yes",HLOOKUP($AC$10&amp;'Exhibit A'!$F95,'--'!$F$3:$AZ$200,$E95+6,FALSE)*$F95)))))</f>
        <v/>
      </c>
      <c r="AD95" s="54">
        <f>IF('Product Selections'!$L$11="CBA Lightning Wholesale",0,IF('Product Selections'!$L$11="CBA Lightning",0,IF('Product Selections'!Q100="",0,IF($C95="",0,IF('Product Selections'!$Q100&gt;=0,HLOOKUP($AD$10,'--'!$F$3:$AZ$200,3,FALSE)*12*'Product Selections'!Q100)))))</f>
        <v/>
      </c>
      <c r="AE95" s="69">
        <f>IFERROR(IF(C95="","",IF(AND(C95=$D$2,H95=0),0,IF(I95=0,H95-P95-L95-M95,IF(I95="Included",H95-P95-M95-L95,IF(I95&gt;0,H95-M95-L95))))),"")</f>
        <v/>
      </c>
      <c r="AF95" s="598" t="n"/>
      <c r="AG95" s="247">
        <f>AG94+0.01</f>
        <v/>
      </c>
      <c r="AH95" s="604">
        <f>"Estimated Payout at 100% conversion ["&amp;AG95&amp;"0 multiple * Annual Payroll Processing Revenue with Revenue Reduction]"</f>
        <v/>
      </c>
      <c r="AJ95" s="585" t="n"/>
    </row>
    <row r="96" ht="14.45" customHeight="1">
      <c r="A96" s="34" t="n"/>
      <c r="B96" s="303">
        <f>IFERROR(IF('Product Selections'!B101="","",'Product Selections'!B101),"")</f>
        <v/>
      </c>
      <c r="C96" s="304">
        <f>IF('Product Selections'!C101="","",'Product Selections'!C101)</f>
        <v/>
      </c>
      <c r="D96" s="305">
        <f>IF('Product Selections'!D101="","",'Product Selections'!D101)</f>
        <v/>
      </c>
      <c r="E96" s="306">
        <f>IF('Product Selections'!E101="","",'Product Selections'!E101)</f>
        <v/>
      </c>
      <c r="F96" s="306">
        <f>IF('Product Selections'!F101="","",'Product Selections'!F101)</f>
        <v/>
      </c>
      <c r="G96" s="307">
        <f>IF('Product Selections'!U100="","",'Product Selections'!U100)</f>
        <v/>
      </c>
      <c r="H96" s="316">
        <f>IFERROR(IF('Product Selections'!H101="","",'Product Selections'!H101),"")</f>
        <v/>
      </c>
      <c r="I96" s="309">
        <f>IFERROR(IF(TRIM('Product Selections'!I101)="","",TRIM('Product Selections'!I101)),"")</f>
        <v/>
      </c>
      <c r="J96" s="46" t="n"/>
      <c r="K96" s="316">
        <f>IF(C96="","",IF(O96="",AE96+L96+M96,AE96+L96+M96+O96))</f>
        <v/>
      </c>
      <c r="L96" s="361">
        <f>IF(C96="","",SUM(AC96,AD96)*(1-Y96))</f>
        <v/>
      </c>
      <c r="M96" s="357">
        <f>IF(C96="","",AB96)</f>
        <v/>
      </c>
      <c r="O96" s="600">
        <f>IF(C96="","",IF(Y96&lt;0,Z96-AE96,""))</f>
        <v/>
      </c>
      <c r="P96" s="601">
        <f>IFERROR(IF(C96="","",IF(AND(C96=$D$2,H96=0),0,IF($V$8="50% ADP Discount",AA96*0.5,IF($V$8="ADP Book Price",AA96)))),"")</f>
        <v/>
      </c>
      <c r="R96" s="602">
        <f>IF(C96="","",IF(Y96&lt;0,(Z96/F96)*(1),(Z96/F96)*(1-Y96)))</f>
        <v/>
      </c>
      <c r="S96" s="602">
        <f>IFERROR(IF(Y96&lt;0,SUM(AC96:AD96)/F96,L96/F96),"")</f>
        <v/>
      </c>
      <c r="T96" s="339">
        <f>IF(M96="","",IF(M96=0,"",SUM(M96)/F96))</f>
        <v/>
      </c>
      <c r="U96" s="585" t="n"/>
      <c r="V96" s="603">
        <f>IF(C96="","",IF(AND(C96=$D$2,H96=0),"Firm Payroll",IF(AND(F96=1,Y96&gt;0.2),"Annual 20% Max Discount",IF(AND(F96=4,Y96&gt;0.2),"Quarterly 20% Max Discount",IF(Y96&gt;=0.6,"Discount &gt;60%",IF(Y96&lt;0,"Revenue Reduction Required",""))))))</f>
        <v/>
      </c>
      <c r="W96" s="597" t="n"/>
      <c r="X96" s="314">
        <f>IF(F96=1,"Annual Payrolls on ADP Essential Payroll",IF(F96=4,"Quarterly Payrolls on ADP Essential Payroll",""))</f>
        <v/>
      </c>
      <c r="Y96" s="315">
        <f>IFERROR(1-((H96-M96)/SUM(Z96,AC96,AD96)),"")</f>
        <v/>
      </c>
      <c r="Z96" s="316">
        <f>IF(C96="","",HLOOKUP($G96&amp;'Product Selections'!$K$4&amp;'Exhibit A'!$F96,'--'!$F$3:$AT$200,$E96+6,FALSE)*F96)</f>
        <v/>
      </c>
      <c r="AA96" s="317">
        <f>IF($C96="","",7.95*$E96+54.95)</f>
        <v/>
      </c>
      <c r="AB96" s="316">
        <f>IF('Product Selections'!O101="Yes",16*'Exhibit A'!F96,0)</f>
        <v/>
      </c>
      <c r="AC96" s="318">
        <f>IF('Product Selections'!$L$11="CBA Lightning Wholesale",0,IF('Product Selections'!$L$11="CBA Lightning",0,IF($C96="",0,IF('Product Selections'!P101="",0,IF('Product Selections'!$P101="Yes",HLOOKUP($AC$10&amp;'Exhibit A'!$F96,'--'!$F$3:$AZ$200,$E96+6,FALSE)*$F96)))))</f>
        <v/>
      </c>
      <c r="AD96" s="310">
        <f>IF('Product Selections'!$L$11="CBA Lightning Wholesale",0,IF('Product Selections'!$L$11="CBA Lightning",0,IF('Product Selections'!Q101="",0,IF($C96="",0,IF('Product Selections'!$Q101&gt;=0,HLOOKUP($AD$10,'--'!$F$3:$AZ$200,3,FALSE)*12*'Product Selections'!Q101)))))</f>
        <v/>
      </c>
      <c r="AE96" s="316">
        <f>IFERROR(IF(C96="","",IF(AND(C96=$D$2,H96=0),0,IF(I96=0,H96-P96-L96-M96,IF(I96="Included",H96-P96-M96-L96,IF(I96&gt;0,H96-M96-L96))))),"")</f>
        <v/>
      </c>
      <c r="AF96" s="585" t="n"/>
      <c r="AG96" s="247">
        <f>AG95+0.01</f>
        <v/>
      </c>
      <c r="AH96" s="604">
        <f>"Estimated Payout at 100% conversion ["&amp;AG96&amp;"0 multiple * Annual Payroll Processing Revenue with Revenue Reduction]"</f>
        <v/>
      </c>
      <c r="AJ96" s="585" t="n"/>
    </row>
    <row r="97" ht="14.45" customHeight="1">
      <c r="A97" s="34" t="n"/>
      <c r="B97" s="70">
        <f>IFERROR(IF('Product Selections'!B102="","",'Product Selections'!B102),"")</f>
        <v/>
      </c>
      <c r="C97" s="71">
        <f>IF('Product Selections'!C102="","",'Product Selections'!C102)</f>
        <v/>
      </c>
      <c r="D97" s="48">
        <f>IF('Product Selections'!D102="","",'Product Selections'!D102)</f>
        <v/>
      </c>
      <c r="E97" s="51">
        <f>IF('Product Selections'!E102="","",'Product Selections'!E102)</f>
        <v/>
      </c>
      <c r="F97" s="51">
        <f>IF('Product Selections'!F102="","",'Product Selections'!F102)</f>
        <v/>
      </c>
      <c r="G97" s="34">
        <f>IF('Product Selections'!U101="","",'Product Selections'!U101)</f>
        <v/>
      </c>
      <c r="H97" s="69">
        <f>IFERROR(IF('Product Selections'!H102="","",'Product Selections'!H102),"")</f>
        <v/>
      </c>
      <c r="I97" s="592">
        <f>IFERROR(IF(TRIM('Product Selections'!I102)="","",TRIM('Product Selections'!I102)),"")</f>
        <v/>
      </c>
      <c r="J97" s="46" t="n"/>
      <c r="K97" s="69">
        <f>IF(C97="","",IF(O97="",AE97+L97+M97,AE97+L97+M97+O97))</f>
        <v/>
      </c>
      <c r="L97" s="360">
        <f>IF(C97="","",SUM(AC97,AD97)*(1-Y97))</f>
        <v/>
      </c>
      <c r="M97" s="358">
        <f>IF(C97="","",AB97)</f>
        <v/>
      </c>
      <c r="O97" s="593">
        <f>IF(C97="","",IF(Y97&lt;0,Z97-AE97,""))</f>
        <v/>
      </c>
      <c r="P97" s="594">
        <f>IFERROR(IF(C97="","",IF(AND(C97=$D$2,H97=0),0,IF($V$8="50% ADP Discount",AA97*0.5,IF($V$8="ADP Book Price",AA97)))),"")</f>
        <v/>
      </c>
      <c r="R97" s="595">
        <f>IF(C97="","",IF(Y97&lt;0,(Z97/F97)*(1),(Z97/F97)*(1-Y97)))</f>
        <v/>
      </c>
      <c r="S97" s="595">
        <f>IFERROR(IF(Y97&lt;0,SUM(AC97:AD97)/F97,L97/F97),"")</f>
        <v/>
      </c>
      <c r="T97" s="340">
        <f>IF(M97="","",IF(M97=0,"",SUM(M97)/F97))</f>
        <v/>
      </c>
      <c r="U97" s="585" t="n"/>
      <c r="V97" s="596">
        <f>IF(C97="","",IF(AND(C97=$D$2,H97=0),"Firm Payroll",IF(AND(F97=1,Y97&gt;0.2),"Annual 20% Max Discount",IF(AND(F97=4,Y97&gt;0.2),"Quarterly 20% Max Discount",IF(Y97&gt;=0.6,"Discount &gt;60%",IF(Y97&lt;0,"Revenue Reduction Required",""))))))</f>
        <v/>
      </c>
      <c r="W97" s="597" t="n"/>
      <c r="X97" s="56">
        <f>IF(F97=1,"Annual Payrolls on ADP Essential Payroll",IF(F97=4,"Quarterly Payrolls on ADP Essential Payroll",""))</f>
        <v/>
      </c>
      <c r="Y97" s="50">
        <f>IFERROR(1-((H97-M97)/SUM(Z97,AC97,AD97)),"")</f>
        <v/>
      </c>
      <c r="Z97" s="69">
        <f>IF(C97="","",HLOOKUP($G97&amp;'Product Selections'!$K$4&amp;'Exhibit A'!$F97,'--'!$F$3:$AT$200,$E97+6,FALSE)*F97)</f>
        <v/>
      </c>
      <c r="AA97" s="237">
        <f>IF($C97="","",7.95*$E97+54.95)</f>
        <v/>
      </c>
      <c r="AB97" s="69">
        <f>IF('Product Selections'!O102="Yes",16*'Exhibit A'!F97,0)</f>
        <v/>
      </c>
      <c r="AC97" s="236">
        <f>IF('Product Selections'!$L$11="CBA Lightning Wholesale",0,IF('Product Selections'!$L$11="CBA Lightning",0,IF($C97="",0,IF('Product Selections'!P102="",0,IF('Product Selections'!$P102="Yes",HLOOKUP($AC$10&amp;'Exhibit A'!$F97,'--'!$F$3:$AZ$200,$E97+6,FALSE)*$F97)))))</f>
        <v/>
      </c>
      <c r="AD97" s="54">
        <f>IF('Product Selections'!$L$11="CBA Lightning Wholesale",0,IF('Product Selections'!$L$11="CBA Lightning",0,IF('Product Selections'!Q102="",0,IF($C97="",0,IF('Product Selections'!$Q102&gt;=0,HLOOKUP($AD$10,'--'!$F$3:$AZ$200,3,FALSE)*12*'Product Selections'!Q102)))))</f>
        <v/>
      </c>
      <c r="AE97" s="69">
        <f>IFERROR(IF(C97="","",IF(AND(C97=$D$2,H97=0),0,IF(I97=0,H97-P97-L97-M97,IF(I97="Included",H97-P97-M97-L97,IF(I97&gt;0,H97-M97-L97))))),"")</f>
        <v/>
      </c>
      <c r="AF97" s="598" t="n"/>
      <c r="AG97" s="247">
        <f>AG96+0.01</f>
        <v/>
      </c>
      <c r="AH97" s="604">
        <f>"Estimated Payout at 100% conversion ["&amp;AG97&amp;"0 multiple * Annual Payroll Processing Revenue with Revenue Reduction]"</f>
        <v/>
      </c>
      <c r="AJ97" s="585" t="n"/>
    </row>
    <row r="98" ht="14.45" customHeight="1">
      <c r="A98" s="34" t="n"/>
      <c r="B98" s="303">
        <f>IFERROR(IF('Product Selections'!B103="","",'Product Selections'!B103),"")</f>
        <v/>
      </c>
      <c r="C98" s="304">
        <f>IF('Product Selections'!C103="","",'Product Selections'!C103)</f>
        <v/>
      </c>
      <c r="D98" s="305">
        <f>IF('Product Selections'!D103="","",'Product Selections'!D103)</f>
        <v/>
      </c>
      <c r="E98" s="306">
        <f>IF('Product Selections'!E103="","",'Product Selections'!E103)</f>
        <v/>
      </c>
      <c r="F98" s="306">
        <f>IF('Product Selections'!F103="","",'Product Selections'!F103)</f>
        <v/>
      </c>
      <c r="G98" s="307">
        <f>IF('Product Selections'!U102="","",'Product Selections'!U102)</f>
        <v/>
      </c>
      <c r="H98" s="316">
        <f>IFERROR(IF('Product Selections'!H103="","",'Product Selections'!H103),"")</f>
        <v/>
      </c>
      <c r="I98" s="309">
        <f>IFERROR(IF(TRIM('Product Selections'!I103)="","",TRIM('Product Selections'!I103)),"")</f>
        <v/>
      </c>
      <c r="J98" s="46" t="n"/>
      <c r="K98" s="316">
        <f>IF(C98="","",IF(O98="",AE98+L98+M98,AE98+L98+M98+O98))</f>
        <v/>
      </c>
      <c r="L98" s="361">
        <f>IF(C98="","",SUM(AC98,AD98)*(1-Y98))</f>
        <v/>
      </c>
      <c r="M98" s="357">
        <f>IF(C98="","",AB98)</f>
        <v/>
      </c>
      <c r="O98" s="600">
        <f>IF(C98="","",IF(Y98&lt;0,Z98-AE98,""))</f>
        <v/>
      </c>
      <c r="P98" s="601">
        <f>IFERROR(IF(C98="","",IF(AND(C98=$D$2,H98=0),0,IF($V$8="50% ADP Discount",AA98*0.5,IF($V$8="ADP Book Price",AA98)))),"")</f>
        <v/>
      </c>
      <c r="R98" s="602">
        <f>IF(C98="","",IF(Y98&lt;0,(Z98/F98)*(1),(Z98/F98)*(1-Y98)))</f>
        <v/>
      </c>
      <c r="S98" s="602">
        <f>IFERROR(IF(Y98&lt;0,SUM(AC98:AD98)/F98,L98/F98),"")</f>
        <v/>
      </c>
      <c r="T98" s="339">
        <f>IF(M98="","",IF(M98=0,"",SUM(M98)/F98))</f>
        <v/>
      </c>
      <c r="U98" s="585" t="n"/>
      <c r="V98" s="603">
        <f>IF(C98="","",IF(AND(C98=$D$2,H98=0),"Firm Payroll",IF(AND(F98=1,Y98&gt;0.2),"Annual 20% Max Discount",IF(AND(F98=4,Y98&gt;0.2),"Quarterly 20% Max Discount",IF(Y98&gt;=0.6,"Discount &gt;60%",IF(Y98&lt;0,"Revenue Reduction Required",""))))))</f>
        <v/>
      </c>
      <c r="W98" s="597" t="n"/>
      <c r="X98" s="314">
        <f>IF(F98=1,"Annual Payrolls on ADP Essential Payroll",IF(F98=4,"Quarterly Payrolls on ADP Essential Payroll",""))</f>
        <v/>
      </c>
      <c r="Y98" s="315">
        <f>IFERROR(1-((H98-M98)/SUM(Z98,AC98,AD98)),"")</f>
        <v/>
      </c>
      <c r="Z98" s="316">
        <f>IF(C98="","",HLOOKUP($G98&amp;'Product Selections'!$K$4&amp;'Exhibit A'!$F98,'--'!$F$3:$AT$200,$E98+6,FALSE)*F98)</f>
        <v/>
      </c>
      <c r="AA98" s="317">
        <f>IF($C98="","",7.95*$E98+54.95)</f>
        <v/>
      </c>
      <c r="AB98" s="316">
        <f>IF('Product Selections'!O103="Yes",16*'Exhibit A'!F98,0)</f>
        <v/>
      </c>
      <c r="AC98" s="318">
        <f>IF('Product Selections'!$L$11="CBA Lightning Wholesale",0,IF('Product Selections'!$L$11="CBA Lightning",0,IF($C98="",0,IF('Product Selections'!P103="",0,IF('Product Selections'!$P103="Yes",HLOOKUP($AC$10&amp;'Exhibit A'!$F98,'--'!$F$3:$AZ$200,$E98+6,FALSE)*$F98)))))</f>
        <v/>
      </c>
      <c r="AD98" s="310">
        <f>IF('Product Selections'!$L$11="CBA Lightning Wholesale",0,IF('Product Selections'!$L$11="CBA Lightning",0,IF('Product Selections'!Q103="",0,IF($C98="",0,IF('Product Selections'!$Q103&gt;=0,HLOOKUP($AD$10,'--'!$F$3:$AZ$200,3,FALSE)*12*'Product Selections'!Q103)))))</f>
        <v/>
      </c>
      <c r="AE98" s="316">
        <f>IFERROR(IF(C98="","",IF(AND(C98=$D$2,H98=0),0,IF(I98=0,H98-P98-L98-M98,IF(I98="Included",H98-P98-M98-L98,IF(I98&gt;0,H98-M98-L98))))),"")</f>
        <v/>
      </c>
      <c r="AF98" s="585" t="n"/>
      <c r="AG98" s="247">
        <f>AG97+0.01</f>
        <v/>
      </c>
      <c r="AH98" s="604">
        <f>"Estimated Payout at 100% conversion ["&amp;AG98&amp;"0 multiple * Annual Payroll Processing Revenue with Revenue Reduction]"</f>
        <v/>
      </c>
      <c r="AJ98" s="585" t="n"/>
    </row>
    <row r="99" ht="14.45" customHeight="1">
      <c r="A99" s="34" t="n"/>
      <c r="B99" s="70">
        <f>IFERROR(IF('Product Selections'!B104="","",'Product Selections'!B104),"")</f>
        <v/>
      </c>
      <c r="C99" s="71">
        <f>IF('Product Selections'!C104="","",'Product Selections'!C104)</f>
        <v/>
      </c>
      <c r="D99" s="48">
        <f>IF('Product Selections'!D104="","",'Product Selections'!D104)</f>
        <v/>
      </c>
      <c r="E99" s="51">
        <f>IF('Product Selections'!E104="","",'Product Selections'!E104)</f>
        <v/>
      </c>
      <c r="F99" s="51">
        <f>IF('Product Selections'!F104="","",'Product Selections'!F104)</f>
        <v/>
      </c>
      <c r="G99" s="34">
        <f>IF('Product Selections'!U103="","",'Product Selections'!U103)</f>
        <v/>
      </c>
      <c r="H99" s="69">
        <f>IFERROR(IF('Product Selections'!H104="","",'Product Selections'!H104),"")</f>
        <v/>
      </c>
      <c r="I99" s="592">
        <f>IFERROR(IF(TRIM('Product Selections'!I104)="","",TRIM('Product Selections'!I104)),"")</f>
        <v/>
      </c>
      <c r="J99" s="46" t="n"/>
      <c r="K99" s="69">
        <f>IF(C99="","",IF(O99="",AE99+L99+M99,AE99+L99+M99+O99))</f>
        <v/>
      </c>
      <c r="L99" s="360">
        <f>IF(C99="","",SUM(AC99,AD99)*(1-Y99))</f>
        <v/>
      </c>
      <c r="M99" s="358">
        <f>IF(C99="","",AB99)</f>
        <v/>
      </c>
      <c r="O99" s="593">
        <f>IF(C99="","",IF(Y99&lt;0,Z99-AE99,""))</f>
        <v/>
      </c>
      <c r="P99" s="594">
        <f>IFERROR(IF(C99="","",IF(AND(C99=$D$2,H99=0),0,IF($V$8="50% ADP Discount",AA99*0.5,IF($V$8="ADP Book Price",AA99)))),"")</f>
        <v/>
      </c>
      <c r="R99" s="595">
        <f>IF(C99="","",IF(Y99&lt;0,(Z99/F99)*(1),(Z99/F99)*(1-Y99)))</f>
        <v/>
      </c>
      <c r="S99" s="595">
        <f>IFERROR(IF(Y99&lt;0,SUM(AC99:AD99)/F99,L99/F99),"")</f>
        <v/>
      </c>
      <c r="T99" s="340">
        <f>IF(M99="","",IF(M99=0,"",SUM(M99)/F99))</f>
        <v/>
      </c>
      <c r="U99" s="585" t="n"/>
      <c r="V99" s="596">
        <f>IF(C99="","",IF(AND(C99=$D$2,H99=0),"Firm Payroll",IF(AND(F99=1,Y99&gt;0.2),"Annual 20% Max Discount",IF(AND(F99=4,Y99&gt;0.2),"Quarterly 20% Max Discount",IF(Y99&gt;=0.6,"Discount &gt;60%",IF(Y99&lt;0,"Revenue Reduction Required",""))))))</f>
        <v/>
      </c>
      <c r="W99" s="597" t="n"/>
      <c r="X99" s="56">
        <f>IF(F99=1,"Annual Payrolls on ADP Essential Payroll",IF(F99=4,"Quarterly Payrolls on ADP Essential Payroll",""))</f>
        <v/>
      </c>
      <c r="Y99" s="50">
        <f>IFERROR(1-((H99-M99)/SUM(Z99,AC99,AD99)),"")</f>
        <v/>
      </c>
      <c r="Z99" s="69">
        <f>IF(C99="","",HLOOKUP($G99&amp;'Product Selections'!$K$4&amp;'Exhibit A'!$F99,'--'!$F$3:$AT$200,$E99+6,FALSE)*F99)</f>
        <v/>
      </c>
      <c r="AA99" s="237">
        <f>IF($C99="","",7.95*$E99+54.95)</f>
        <v/>
      </c>
      <c r="AB99" s="69">
        <f>IF('Product Selections'!O104="Yes",16*'Exhibit A'!F99,0)</f>
        <v/>
      </c>
      <c r="AC99" s="236">
        <f>IF('Product Selections'!$L$11="CBA Lightning Wholesale",0,IF('Product Selections'!$L$11="CBA Lightning",0,IF($C99="",0,IF('Product Selections'!P104="",0,IF('Product Selections'!$P104="Yes",HLOOKUP($AC$10&amp;'Exhibit A'!$F99,'--'!$F$3:$AZ$200,$E99+6,FALSE)*$F99)))))</f>
        <v/>
      </c>
      <c r="AD99" s="54">
        <f>IF('Product Selections'!$L$11="CBA Lightning Wholesale",0,IF('Product Selections'!$L$11="CBA Lightning",0,IF('Product Selections'!Q104="",0,IF($C99="",0,IF('Product Selections'!$Q104&gt;=0,HLOOKUP($AD$10,'--'!$F$3:$AZ$200,3,FALSE)*12*'Product Selections'!Q104)))))</f>
        <v/>
      </c>
      <c r="AE99" s="69">
        <f>IFERROR(IF(C99="","",IF(AND(C99=$D$2,H99=0),0,IF(I99=0,H99-P99-L99-M99,IF(I99="Included",H99-P99-M99-L99,IF(I99&gt;0,H99-M99-L99))))),"")</f>
        <v/>
      </c>
      <c r="AF99" s="598" t="n"/>
      <c r="AG99" s="247">
        <f>AG98+0.01</f>
        <v/>
      </c>
      <c r="AH99" s="604">
        <f>"Estimated Payout at 100% conversion ["&amp;AG99&amp;"0 multiple * Annual Payroll Processing Revenue with Revenue Reduction]"</f>
        <v/>
      </c>
      <c r="AJ99" s="585" t="n"/>
    </row>
    <row r="100" ht="14.45" customHeight="1">
      <c r="A100" s="34" t="n"/>
      <c r="B100" s="303">
        <f>IFERROR(IF('Product Selections'!B105="","",'Product Selections'!B105),"")</f>
        <v/>
      </c>
      <c r="C100" s="304">
        <f>IF('Product Selections'!C105="","",'Product Selections'!C105)</f>
        <v/>
      </c>
      <c r="D100" s="305">
        <f>IF('Product Selections'!D105="","",'Product Selections'!D105)</f>
        <v/>
      </c>
      <c r="E100" s="306">
        <f>IF('Product Selections'!E105="","",'Product Selections'!E105)</f>
        <v/>
      </c>
      <c r="F100" s="306">
        <f>IF('Product Selections'!F105="","",'Product Selections'!F105)</f>
        <v/>
      </c>
      <c r="G100" s="307">
        <f>IF('Product Selections'!U104="","",'Product Selections'!U104)</f>
        <v/>
      </c>
      <c r="H100" s="316">
        <f>IFERROR(IF('Product Selections'!H105="","",'Product Selections'!H105),"")</f>
        <v/>
      </c>
      <c r="I100" s="309">
        <f>IFERROR(IF(TRIM('Product Selections'!I105)="","",TRIM('Product Selections'!I105)),"")</f>
        <v/>
      </c>
      <c r="J100" s="46" t="n"/>
      <c r="K100" s="316">
        <f>IF(C100="","",IF(O100="",AE100+L100+M100,AE100+L100+M100+O100))</f>
        <v/>
      </c>
      <c r="L100" s="361">
        <f>IF(C100="","",SUM(AC100,AD100)*(1-Y100))</f>
        <v/>
      </c>
      <c r="M100" s="357">
        <f>IF(C100="","",AB100)</f>
        <v/>
      </c>
      <c r="O100" s="600">
        <f>IF(C100="","",IF(Y100&lt;0,Z100-AE100,""))</f>
        <v/>
      </c>
      <c r="P100" s="601">
        <f>IFERROR(IF(C100="","",IF(AND(C100=$D$2,H100=0),0,IF($V$8="50% ADP Discount",AA100*0.5,IF($V$8="ADP Book Price",AA100)))),"")</f>
        <v/>
      </c>
      <c r="R100" s="602">
        <f>IF(C100="","",IF(Y100&lt;0,(Z100/F100)*(1),(Z100/F100)*(1-Y100)))</f>
        <v/>
      </c>
      <c r="S100" s="602">
        <f>IFERROR(IF(Y100&lt;0,SUM(AC100:AD100)/F100,L100/F100),"")</f>
        <v/>
      </c>
      <c r="T100" s="339">
        <f>IF(M100="","",IF(M100=0,"",SUM(M100)/F100))</f>
        <v/>
      </c>
      <c r="U100" s="585" t="n"/>
      <c r="V100" s="603">
        <f>IF(C100="","",IF(AND(C100=$D$2,H100=0),"Firm Payroll",IF(AND(F100=1,Y100&gt;0.2),"Annual 20% Max Discount",IF(AND(F100=4,Y100&gt;0.2),"Quarterly 20% Max Discount",IF(Y100&gt;=0.6,"Discount &gt;60%",IF(Y100&lt;0,"Revenue Reduction Required",""))))))</f>
        <v/>
      </c>
      <c r="W100" s="597" t="n"/>
      <c r="X100" s="314">
        <f>IF(F100=1,"Annual Payrolls on ADP Essential Payroll",IF(F100=4,"Quarterly Payrolls on ADP Essential Payroll",""))</f>
        <v/>
      </c>
      <c r="Y100" s="315">
        <f>IFERROR(1-((H100-M100)/SUM(Z100,AC100,AD100)),"")</f>
        <v/>
      </c>
      <c r="Z100" s="316">
        <f>IF(C100="","",HLOOKUP($G100&amp;'Product Selections'!$K$4&amp;'Exhibit A'!$F100,'--'!$F$3:$AT$200,$E100+6,FALSE)*F100)</f>
        <v/>
      </c>
      <c r="AA100" s="317">
        <f>IF($C100="","",7.95*$E100+54.95)</f>
        <v/>
      </c>
      <c r="AB100" s="316">
        <f>IF('Product Selections'!O105="Yes",16*'Exhibit A'!F100,0)</f>
        <v/>
      </c>
      <c r="AC100" s="318">
        <f>IF('Product Selections'!$L$11="CBA Lightning Wholesale",0,IF('Product Selections'!$L$11="CBA Lightning",0,IF($C100="",0,IF('Product Selections'!P105="",0,IF('Product Selections'!$P105="Yes",HLOOKUP($AC$10&amp;'Exhibit A'!$F100,'--'!$F$3:$AZ$200,$E100+6,FALSE)*$F100)))))</f>
        <v/>
      </c>
      <c r="AD100" s="310">
        <f>IF('Product Selections'!$L$11="CBA Lightning Wholesale",0,IF('Product Selections'!$L$11="CBA Lightning",0,IF('Product Selections'!Q105="",0,IF($C100="",0,IF('Product Selections'!$Q105&gt;=0,HLOOKUP($AD$10,'--'!$F$3:$AZ$200,3,FALSE)*12*'Product Selections'!Q105)))))</f>
        <v/>
      </c>
      <c r="AE100" s="316">
        <f>IFERROR(IF(C100="","",IF(AND(C100=$D$2,H100=0),0,IF(I100=0,H100-P100-L100-M100,IF(I100="Included",H100-P100-M100-L100,IF(I100&gt;0,H100-M100-L100))))),"")</f>
        <v/>
      </c>
      <c r="AF100" s="585" t="n"/>
      <c r="AG100" s="247">
        <f>AG99+0.01</f>
        <v/>
      </c>
      <c r="AH100" s="604">
        <f>"Estimated Payout at 100% conversion ["&amp;AG100&amp;"0 multiple * Annual Payroll Processing Revenue with Revenue Reduction]"</f>
        <v/>
      </c>
      <c r="AJ100" s="585" t="n"/>
    </row>
    <row r="101" ht="14.45" customHeight="1">
      <c r="A101" s="34" t="n"/>
      <c r="B101" s="70">
        <f>IFERROR(IF('Product Selections'!B106="","",'Product Selections'!B106),"")</f>
        <v/>
      </c>
      <c r="C101" s="71">
        <f>IF('Product Selections'!C106="","",'Product Selections'!C106)</f>
        <v/>
      </c>
      <c r="D101" s="48">
        <f>IF('Product Selections'!D106="","",'Product Selections'!D106)</f>
        <v/>
      </c>
      <c r="E101" s="51">
        <f>IF('Product Selections'!E106="","",'Product Selections'!E106)</f>
        <v/>
      </c>
      <c r="F101" s="51">
        <f>IF('Product Selections'!F106="","",'Product Selections'!F106)</f>
        <v/>
      </c>
      <c r="G101" s="34">
        <f>IF('Product Selections'!U105="","",'Product Selections'!U105)</f>
        <v/>
      </c>
      <c r="H101" s="69">
        <f>IFERROR(IF('Product Selections'!H106="","",'Product Selections'!H106),"")</f>
        <v/>
      </c>
      <c r="I101" s="592">
        <f>IFERROR(IF(TRIM('Product Selections'!I106)="","",TRIM('Product Selections'!I106)),"")</f>
        <v/>
      </c>
      <c r="J101" s="46" t="n"/>
      <c r="K101" s="69">
        <f>IF(C101="","",IF(O101="",AE101+L101+M101,AE101+L101+M101+O101))</f>
        <v/>
      </c>
      <c r="L101" s="360">
        <f>IF(C101="","",SUM(AC101,AD101)*(1-Y101))</f>
        <v/>
      </c>
      <c r="M101" s="358">
        <f>IF(C101="","",AB101)</f>
        <v/>
      </c>
      <c r="O101" s="593">
        <f>IF(C101="","",IF(Y101&lt;0,Z101-AE101,""))</f>
        <v/>
      </c>
      <c r="P101" s="594">
        <f>IFERROR(IF(C101="","",IF(AND(C101=$D$2,H101=0),0,IF($V$8="50% ADP Discount",AA101*0.5,IF($V$8="ADP Book Price",AA101)))),"")</f>
        <v/>
      </c>
      <c r="R101" s="595">
        <f>IF(C101="","",IF(Y101&lt;0,(Z101/F101)*(1),(Z101/F101)*(1-Y101)))</f>
        <v/>
      </c>
      <c r="S101" s="595">
        <f>IFERROR(IF(Y101&lt;0,SUM(AC101:AD101)/F101,L101/F101),"")</f>
        <v/>
      </c>
      <c r="T101" s="340">
        <f>IF(M101="","",IF(M101=0,"",SUM(M101)/F101))</f>
        <v/>
      </c>
      <c r="U101" s="585" t="n"/>
      <c r="V101" s="596">
        <f>IF(C101="","",IF(AND(C101=$D$2,H101=0),"Firm Payroll",IF(AND(F101=1,Y101&gt;0.2),"Annual 20% Max Discount",IF(AND(F101=4,Y101&gt;0.2),"Quarterly 20% Max Discount",IF(Y101&gt;=0.6,"Discount &gt;60%",IF(Y101&lt;0,"Revenue Reduction Required",""))))))</f>
        <v/>
      </c>
      <c r="W101" s="597" t="n"/>
      <c r="X101" s="56">
        <f>IF(F101=1,"Annual Payrolls on ADP Essential Payroll",IF(F101=4,"Quarterly Payrolls on ADP Essential Payroll",""))</f>
        <v/>
      </c>
      <c r="Y101" s="50">
        <f>IFERROR(1-((H101-M101)/SUM(Z101,AC101,AD101)),"")</f>
        <v/>
      </c>
      <c r="Z101" s="69">
        <f>IF(C101="","",HLOOKUP($G101&amp;'Product Selections'!$K$4&amp;'Exhibit A'!$F101,'--'!$F$3:$AT$200,$E101+6,FALSE)*F101)</f>
        <v/>
      </c>
      <c r="AA101" s="237">
        <f>IF($C101="","",7.95*$E101+54.95)</f>
        <v/>
      </c>
      <c r="AB101" s="69">
        <f>IF('Product Selections'!O106="Yes",16*'Exhibit A'!F101,0)</f>
        <v/>
      </c>
      <c r="AC101" s="236">
        <f>IF('Product Selections'!$L$11="CBA Lightning Wholesale",0,IF('Product Selections'!$L$11="CBA Lightning",0,IF($C101="",0,IF('Product Selections'!P106="",0,IF('Product Selections'!$P106="Yes",HLOOKUP($AC$10&amp;'Exhibit A'!$F101,'--'!$F$3:$AZ$200,$E101+6,FALSE)*$F101)))))</f>
        <v/>
      </c>
      <c r="AD101" s="54">
        <f>IF('Product Selections'!$L$11="CBA Lightning Wholesale",0,IF('Product Selections'!$L$11="CBA Lightning",0,IF('Product Selections'!Q106="",0,IF($C101="",0,IF('Product Selections'!$Q106&gt;=0,HLOOKUP($AD$10,'--'!$F$3:$AZ$200,3,FALSE)*12*'Product Selections'!Q106)))))</f>
        <v/>
      </c>
      <c r="AE101" s="69">
        <f>IFERROR(IF(C101="","",IF(AND(C101=$D$2,H101=0),0,IF(I101=0,H101-P101-L101-M101,IF(I101="Included",H101-P101-M101-L101,IF(I101&gt;0,H101-M101-L101))))),"")</f>
        <v/>
      </c>
      <c r="AF101" s="598" t="n"/>
      <c r="AG101" s="247">
        <f>AG100+0.01</f>
        <v/>
      </c>
      <c r="AH101" s="604">
        <f>"Estimated Payout at 100% conversion ["&amp;AG101&amp;"0 multiple * Annual Payroll Processing Revenue with Revenue Reduction]"</f>
        <v/>
      </c>
      <c r="AJ101" s="585" t="n"/>
    </row>
    <row r="102" ht="14.45" customHeight="1">
      <c r="A102" s="34" t="n"/>
      <c r="B102" s="303">
        <f>IFERROR(IF('Product Selections'!B107="","",'Product Selections'!B107),"")</f>
        <v/>
      </c>
      <c r="C102" s="304">
        <f>IF('Product Selections'!C107="","",'Product Selections'!C107)</f>
        <v/>
      </c>
      <c r="D102" s="305">
        <f>IF('Product Selections'!D107="","",'Product Selections'!D107)</f>
        <v/>
      </c>
      <c r="E102" s="306">
        <f>IF('Product Selections'!E107="","",'Product Selections'!E107)</f>
        <v/>
      </c>
      <c r="F102" s="306">
        <f>IF('Product Selections'!F107="","",'Product Selections'!F107)</f>
        <v/>
      </c>
      <c r="G102" s="307">
        <f>IF('Product Selections'!U106="","",'Product Selections'!U106)</f>
        <v/>
      </c>
      <c r="H102" s="316">
        <f>IFERROR(IF('Product Selections'!H107="","",'Product Selections'!H107),"")</f>
        <v/>
      </c>
      <c r="I102" s="309">
        <f>IFERROR(IF(TRIM('Product Selections'!I107)="","",TRIM('Product Selections'!I107)),"")</f>
        <v/>
      </c>
      <c r="J102" s="46" t="n"/>
      <c r="K102" s="316">
        <f>IF(C102="","",IF(O102="",AE102+L102+M102,AE102+L102+M102+O102))</f>
        <v/>
      </c>
      <c r="L102" s="361">
        <f>IF(C102="","",SUM(AC102,AD102)*(1-Y102))</f>
        <v/>
      </c>
      <c r="M102" s="357">
        <f>IF(C102="","",AB102)</f>
        <v/>
      </c>
      <c r="O102" s="600">
        <f>IF(C102="","",IF(Y102&lt;0,Z102-AE102,""))</f>
        <v/>
      </c>
      <c r="P102" s="601">
        <f>IFERROR(IF(C102="","",IF(AND(C102=$D$2,H102=0),0,IF($V$8="50% ADP Discount",AA102*0.5,IF($V$8="ADP Book Price",AA102)))),"")</f>
        <v/>
      </c>
      <c r="R102" s="602">
        <f>IF(C102="","",IF(Y102&lt;0,(Z102/F102)*(1),(Z102/F102)*(1-Y102)))</f>
        <v/>
      </c>
      <c r="S102" s="602">
        <f>IFERROR(IF(Y102&lt;0,SUM(AC102:AD102)/F102,L102/F102),"")</f>
        <v/>
      </c>
      <c r="T102" s="339">
        <f>IF(M102="","",IF(M102=0,"",SUM(M102)/F102))</f>
        <v/>
      </c>
      <c r="U102" s="585" t="n"/>
      <c r="V102" s="603">
        <f>IF(C102="","",IF(AND(C102=$D$2,H102=0),"Firm Payroll",IF(AND(F102=1,Y102&gt;0.2),"Annual 20% Max Discount",IF(AND(F102=4,Y102&gt;0.2),"Quarterly 20% Max Discount",IF(Y102&gt;=0.6,"Discount &gt;60%",IF(Y102&lt;0,"Revenue Reduction Required",""))))))</f>
        <v/>
      </c>
      <c r="W102" s="597" t="n"/>
      <c r="X102" s="314">
        <f>IF(F102=1,"Annual Payrolls on ADP Essential Payroll",IF(F102=4,"Quarterly Payrolls on ADP Essential Payroll",""))</f>
        <v/>
      </c>
      <c r="Y102" s="315">
        <f>IFERROR(1-((H102-M102)/SUM(Z102,AC102,AD102)),"")</f>
        <v/>
      </c>
      <c r="Z102" s="316">
        <f>IF(C102="","",HLOOKUP($G102&amp;'Product Selections'!$K$4&amp;'Exhibit A'!$F102,'--'!$F$3:$AT$200,$E102+6,FALSE)*F102)</f>
        <v/>
      </c>
      <c r="AA102" s="317">
        <f>IF($C102="","",7.95*$E102+54.95)</f>
        <v/>
      </c>
      <c r="AB102" s="316">
        <f>IF('Product Selections'!O107="Yes",16*'Exhibit A'!F102,0)</f>
        <v/>
      </c>
      <c r="AC102" s="318">
        <f>IF('Product Selections'!$L$11="CBA Lightning Wholesale",0,IF('Product Selections'!$L$11="CBA Lightning",0,IF($C102="",0,IF('Product Selections'!P107="",0,IF('Product Selections'!$P107="Yes",HLOOKUP($AC$10&amp;'Exhibit A'!$F102,'--'!$F$3:$AZ$200,$E102+6,FALSE)*$F102)))))</f>
        <v/>
      </c>
      <c r="AD102" s="310">
        <f>IF('Product Selections'!$L$11="CBA Lightning Wholesale",0,IF('Product Selections'!$L$11="CBA Lightning",0,IF('Product Selections'!Q107="",0,IF($C102="",0,IF('Product Selections'!$Q107&gt;=0,HLOOKUP($AD$10,'--'!$F$3:$AZ$200,3,FALSE)*12*'Product Selections'!Q107)))))</f>
        <v/>
      </c>
      <c r="AE102" s="316">
        <f>IFERROR(IF(C102="","",IF(AND(C102=$D$2,H102=0),0,IF(I102=0,H102-P102-L102-M102,IF(I102="Included",H102-P102-M102-L102,IF(I102&gt;0,H102-M102-L102))))),"")</f>
        <v/>
      </c>
      <c r="AF102" s="585" t="n"/>
      <c r="AG102" s="247">
        <f>AG101+0.01</f>
        <v/>
      </c>
      <c r="AH102" s="604">
        <f>"Estimated Payout at 100% conversion ["&amp;AG102&amp;"0 multiple * Annual Payroll Processing Revenue with Revenue Reduction]"</f>
        <v/>
      </c>
      <c r="AJ102" s="585" t="n"/>
    </row>
    <row r="103" ht="14.45" customHeight="1">
      <c r="A103" s="34" t="n"/>
      <c r="B103" s="70">
        <f>IFERROR(IF('Product Selections'!B108="","",'Product Selections'!B108),"")</f>
        <v/>
      </c>
      <c r="C103" s="71">
        <f>IF('Product Selections'!C108="","",'Product Selections'!C108)</f>
        <v/>
      </c>
      <c r="D103" s="48">
        <f>IF('Product Selections'!D108="","",'Product Selections'!D108)</f>
        <v/>
      </c>
      <c r="E103" s="51">
        <f>IF('Product Selections'!E108="","",'Product Selections'!E108)</f>
        <v/>
      </c>
      <c r="F103" s="51">
        <f>IF('Product Selections'!F108="","",'Product Selections'!F108)</f>
        <v/>
      </c>
      <c r="G103" s="34">
        <f>IF('Product Selections'!U107="","",'Product Selections'!U107)</f>
        <v/>
      </c>
      <c r="H103" s="69">
        <f>IFERROR(IF('Product Selections'!H108="","",'Product Selections'!H108),"")</f>
        <v/>
      </c>
      <c r="I103" s="592">
        <f>IFERROR(IF(TRIM('Product Selections'!I108)="","",TRIM('Product Selections'!I108)),"")</f>
        <v/>
      </c>
      <c r="J103" s="46" t="n"/>
      <c r="K103" s="69">
        <f>IF(C103="","",IF(O103="",AE103+L103+M103,AE103+L103+M103+O103))</f>
        <v/>
      </c>
      <c r="L103" s="360">
        <f>IF(C103="","",SUM(AC103,AD103)*(1-Y103))</f>
        <v/>
      </c>
      <c r="M103" s="358">
        <f>IF(C103="","",AB103)</f>
        <v/>
      </c>
      <c r="O103" s="593">
        <f>IF(C103="","",IF(Y103&lt;0,Z103-AE103,""))</f>
        <v/>
      </c>
      <c r="P103" s="594">
        <f>IFERROR(IF(C103="","",IF(AND(C103=$D$2,H103=0),0,IF($V$8="50% ADP Discount",AA103*0.5,IF($V$8="ADP Book Price",AA103)))),"")</f>
        <v/>
      </c>
      <c r="R103" s="595">
        <f>IF(C103="","",IF(Y103&lt;0,(Z103/F103)*(1),(Z103/F103)*(1-Y103)))</f>
        <v/>
      </c>
      <c r="S103" s="595">
        <f>IFERROR(IF(Y103&lt;0,SUM(AC103:AD103)/F103,L103/F103),"")</f>
        <v/>
      </c>
      <c r="T103" s="340">
        <f>IF(M103="","",IF(M103=0,"",SUM(M103)/F103))</f>
        <v/>
      </c>
      <c r="U103" s="585" t="n"/>
      <c r="V103" s="596">
        <f>IF(C103="","",IF(AND(C103=$D$2,H103=0),"Firm Payroll",IF(AND(F103=1,Y103&gt;0.2),"Annual 20% Max Discount",IF(AND(F103=4,Y103&gt;0.2),"Quarterly 20% Max Discount",IF(Y103&gt;=0.6,"Discount &gt;60%",IF(Y103&lt;0,"Revenue Reduction Required",""))))))</f>
        <v/>
      </c>
      <c r="W103" s="597" t="n"/>
      <c r="X103" s="56">
        <f>IF(F103=1,"Annual Payrolls on ADP Essential Payroll",IF(F103=4,"Quarterly Payrolls on ADP Essential Payroll",""))</f>
        <v/>
      </c>
      <c r="Y103" s="50">
        <f>IFERROR(1-((H103-M103)/SUM(Z103,AC103,AD103)),"")</f>
        <v/>
      </c>
      <c r="Z103" s="69">
        <f>IF(C103="","",HLOOKUP($G103&amp;'Product Selections'!$K$4&amp;'Exhibit A'!$F103,'--'!$F$3:$AT$200,$E103+6,FALSE)*F103)</f>
        <v/>
      </c>
      <c r="AA103" s="237">
        <f>IF($C103="","",7.95*$E103+54.95)</f>
        <v/>
      </c>
      <c r="AB103" s="69">
        <f>IF('Product Selections'!O108="Yes",16*'Exhibit A'!F103,0)</f>
        <v/>
      </c>
      <c r="AC103" s="236">
        <f>IF('Product Selections'!$L$11="CBA Lightning Wholesale",0,IF('Product Selections'!$L$11="CBA Lightning",0,IF($C103="",0,IF('Product Selections'!P108="",0,IF('Product Selections'!$P108="Yes",HLOOKUP($AC$10&amp;'Exhibit A'!$F103,'--'!$F$3:$AZ$200,$E103+6,FALSE)*$F103)))))</f>
        <v/>
      </c>
      <c r="AD103" s="54">
        <f>IF('Product Selections'!$L$11="CBA Lightning Wholesale",0,IF('Product Selections'!$L$11="CBA Lightning",0,IF('Product Selections'!Q108="",0,IF($C103="",0,IF('Product Selections'!$Q108&gt;=0,HLOOKUP($AD$10,'--'!$F$3:$AZ$200,3,FALSE)*12*'Product Selections'!Q108)))))</f>
        <v/>
      </c>
      <c r="AE103" s="69">
        <f>IFERROR(IF(C103="","",IF(AND(C103=$D$2,H103=0),0,IF(I103=0,H103-P103-L103-M103,IF(I103="Included",H103-P103-M103-L103,IF(I103&gt;0,H103-M103-L103))))),"")</f>
        <v/>
      </c>
      <c r="AF103" s="598" t="n"/>
      <c r="AG103" s="247">
        <f>AG102+0.01</f>
        <v/>
      </c>
      <c r="AH103" s="604">
        <f>"Estimated Payout at 100% conversion ["&amp;AG103&amp;"0 multiple * Annual Payroll Processing Revenue with Revenue Reduction]"</f>
        <v/>
      </c>
      <c r="AJ103" s="585" t="n"/>
    </row>
    <row r="104" ht="14.45" customHeight="1">
      <c r="A104" s="34" t="n"/>
      <c r="B104" s="303">
        <f>IFERROR(IF('Product Selections'!B109="","",'Product Selections'!B109),"")</f>
        <v/>
      </c>
      <c r="C104" s="304">
        <f>IF('Product Selections'!C109="","",'Product Selections'!C109)</f>
        <v/>
      </c>
      <c r="D104" s="305">
        <f>IF('Product Selections'!D109="","",'Product Selections'!D109)</f>
        <v/>
      </c>
      <c r="E104" s="306">
        <f>IF('Product Selections'!E109="","",'Product Selections'!E109)</f>
        <v/>
      </c>
      <c r="F104" s="306">
        <f>IF('Product Selections'!F109="","",'Product Selections'!F109)</f>
        <v/>
      </c>
      <c r="G104" s="307">
        <f>IF('Product Selections'!U108="","",'Product Selections'!U108)</f>
        <v/>
      </c>
      <c r="H104" s="316">
        <f>IFERROR(IF('Product Selections'!H109="","",'Product Selections'!H109),"")</f>
        <v/>
      </c>
      <c r="I104" s="309">
        <f>IFERROR(IF(TRIM('Product Selections'!I109)="","",TRIM('Product Selections'!I109)),"")</f>
        <v/>
      </c>
      <c r="J104" s="46" t="n"/>
      <c r="K104" s="316">
        <f>IF(C104="","",IF(O104="",AE104+L104+M104,AE104+L104+M104+O104))</f>
        <v/>
      </c>
      <c r="L104" s="361">
        <f>IF(C104="","",SUM(AC104,AD104)*(1-Y104))</f>
        <v/>
      </c>
      <c r="M104" s="357">
        <f>IF(C104="","",AB104)</f>
        <v/>
      </c>
      <c r="O104" s="600">
        <f>IF(C104="","",IF(Y104&lt;0,Z104-AE104,""))</f>
        <v/>
      </c>
      <c r="P104" s="601">
        <f>IFERROR(IF(C104="","",IF(AND(C104=$D$2,H104=0),0,IF($V$8="50% ADP Discount",AA104*0.5,IF($V$8="ADP Book Price",AA104)))),"")</f>
        <v/>
      </c>
      <c r="R104" s="602">
        <f>IF(C104="","",IF(Y104&lt;0,(Z104/F104)*(1),(Z104/F104)*(1-Y104)))</f>
        <v/>
      </c>
      <c r="S104" s="602">
        <f>IFERROR(IF(Y104&lt;0,SUM(AC104:AD104)/F104,L104/F104),"")</f>
        <v/>
      </c>
      <c r="T104" s="339">
        <f>IF(M104="","",IF(M104=0,"",SUM(M104)/F104))</f>
        <v/>
      </c>
      <c r="U104" s="585" t="n"/>
      <c r="V104" s="603">
        <f>IF(C104="","",IF(AND(C104=$D$2,H104=0),"Firm Payroll",IF(AND(F104=1,Y104&gt;0.2),"Annual 20% Max Discount",IF(AND(F104=4,Y104&gt;0.2),"Quarterly 20% Max Discount",IF(Y104&gt;=0.6,"Discount &gt;60%",IF(Y104&lt;0,"Revenue Reduction Required",""))))))</f>
        <v/>
      </c>
      <c r="W104" s="597" t="n"/>
      <c r="X104" s="314">
        <f>IF(F104=1,"Annual Payrolls on ADP Essential Payroll",IF(F104=4,"Quarterly Payrolls on ADP Essential Payroll",""))</f>
        <v/>
      </c>
      <c r="Y104" s="315">
        <f>IFERROR(1-((H104-M104)/SUM(Z104,AC104,AD104)),"")</f>
        <v/>
      </c>
      <c r="Z104" s="316">
        <f>IF(C104="","",HLOOKUP($G104&amp;'Product Selections'!$K$4&amp;'Exhibit A'!$F104,'--'!$F$3:$AT$200,$E104+6,FALSE)*F104)</f>
        <v/>
      </c>
      <c r="AA104" s="317">
        <f>IF($C104="","",7.95*$E104+54.95)</f>
        <v/>
      </c>
      <c r="AB104" s="316">
        <f>IF('Product Selections'!O109="Yes",16*'Exhibit A'!F104,0)</f>
        <v/>
      </c>
      <c r="AC104" s="318">
        <f>IF('Product Selections'!$L$11="CBA Lightning Wholesale",0,IF('Product Selections'!$L$11="CBA Lightning",0,IF($C104="",0,IF('Product Selections'!P109="",0,IF('Product Selections'!$P109="Yes",HLOOKUP($AC$10&amp;'Exhibit A'!$F104,'--'!$F$3:$AZ$200,$E104+6,FALSE)*$F104)))))</f>
        <v/>
      </c>
      <c r="AD104" s="310">
        <f>IF('Product Selections'!$L$11="CBA Lightning Wholesale",0,IF('Product Selections'!$L$11="CBA Lightning",0,IF('Product Selections'!Q109="",0,IF($C104="",0,IF('Product Selections'!$Q109&gt;=0,HLOOKUP($AD$10,'--'!$F$3:$AZ$200,3,FALSE)*12*'Product Selections'!Q109)))))</f>
        <v/>
      </c>
      <c r="AE104" s="316">
        <f>IFERROR(IF(C104="","",IF(AND(C104=$D$2,H104=0),0,IF(I104=0,H104-P104-L104-M104,IF(I104="Included",H104-P104-M104-L104,IF(I104&gt;0,H104-M104-L104))))),"")</f>
        <v/>
      </c>
      <c r="AF104" s="585" t="n"/>
      <c r="AG104" s="247">
        <f>AG103+0.01</f>
        <v/>
      </c>
      <c r="AH104" s="604">
        <f>"Estimated Payout at 100% conversion ["&amp;AG104&amp;"0 multiple * Annual Payroll Processing Revenue with Revenue Reduction]"</f>
        <v/>
      </c>
      <c r="AJ104" s="585" t="n"/>
    </row>
    <row r="105" ht="14.45" customHeight="1">
      <c r="A105" s="34" t="n"/>
      <c r="B105" s="70">
        <f>IFERROR(IF('Product Selections'!B110="","",'Product Selections'!B110),"")</f>
        <v/>
      </c>
      <c r="C105" s="71">
        <f>IF('Product Selections'!C110="","",'Product Selections'!C110)</f>
        <v/>
      </c>
      <c r="D105" s="48">
        <f>IF('Product Selections'!D110="","",'Product Selections'!D110)</f>
        <v/>
      </c>
      <c r="E105" s="51">
        <f>IF('Product Selections'!E110="","",'Product Selections'!E110)</f>
        <v/>
      </c>
      <c r="F105" s="51">
        <f>IF('Product Selections'!F110="","",'Product Selections'!F110)</f>
        <v/>
      </c>
      <c r="G105" s="34">
        <f>IF('Product Selections'!U109="","",'Product Selections'!U109)</f>
        <v/>
      </c>
      <c r="H105" s="69">
        <f>IFERROR(IF('Product Selections'!H110="","",'Product Selections'!H110),"")</f>
        <v/>
      </c>
      <c r="I105" s="592">
        <f>IFERROR(IF(TRIM('Product Selections'!I110)="","",TRIM('Product Selections'!I110)),"")</f>
        <v/>
      </c>
      <c r="J105" s="46" t="n"/>
      <c r="K105" s="69">
        <f>IF(C105="","",IF(O105="",AE105+L105+M105,AE105+L105+M105+O105))</f>
        <v/>
      </c>
      <c r="L105" s="360">
        <f>IF(C105="","",SUM(AC105,AD105)*(1-Y105))</f>
        <v/>
      </c>
      <c r="M105" s="358">
        <f>IF(C105="","",AB105)</f>
        <v/>
      </c>
      <c r="O105" s="593">
        <f>IF(C105="","",IF(Y105&lt;0,Z105-AE105,""))</f>
        <v/>
      </c>
      <c r="P105" s="594">
        <f>IFERROR(IF(C105="","",IF(AND(C105=$D$2,H105=0),0,IF($V$8="50% ADP Discount",AA105*0.5,IF($V$8="ADP Book Price",AA105)))),"")</f>
        <v/>
      </c>
      <c r="R105" s="595">
        <f>IF(C105="","",IF(Y105&lt;0,(Z105/F105)*(1),(Z105/F105)*(1-Y105)))</f>
        <v/>
      </c>
      <c r="S105" s="595">
        <f>IFERROR(IF(Y105&lt;0,SUM(AC105:AD105)/F105,L105/F105),"")</f>
        <v/>
      </c>
      <c r="T105" s="340">
        <f>IF(M105="","",IF(M105=0,"",SUM(M105)/F105))</f>
        <v/>
      </c>
      <c r="U105" s="585" t="n"/>
      <c r="V105" s="596">
        <f>IF(C105="","",IF(AND(C105=$D$2,H105=0),"Firm Payroll",IF(AND(F105=1,Y105&gt;0.2),"Annual 20% Max Discount",IF(AND(F105=4,Y105&gt;0.2),"Quarterly 20% Max Discount",IF(Y105&gt;=0.6,"Discount &gt;60%",IF(Y105&lt;0,"Revenue Reduction Required",""))))))</f>
        <v/>
      </c>
      <c r="W105" s="597" t="n"/>
      <c r="X105" s="56">
        <f>IF(F105=1,"Annual Payrolls on ADP Essential Payroll",IF(F105=4,"Quarterly Payrolls on ADP Essential Payroll",""))</f>
        <v/>
      </c>
      <c r="Y105" s="50">
        <f>IFERROR(1-((H105-M105)/SUM(Z105,AC105,AD105)),"")</f>
        <v/>
      </c>
      <c r="Z105" s="69">
        <f>IF(C105="","",HLOOKUP($G105&amp;'Product Selections'!$K$4&amp;'Exhibit A'!$F105,'--'!$F$3:$AT$200,$E105+6,FALSE)*F105)</f>
        <v/>
      </c>
      <c r="AA105" s="237">
        <f>IF($C105="","",7.95*$E105+54.95)</f>
        <v/>
      </c>
      <c r="AB105" s="69">
        <f>IF('Product Selections'!O110="Yes",16*'Exhibit A'!F105,0)</f>
        <v/>
      </c>
      <c r="AC105" s="236">
        <f>IF('Product Selections'!$L$11="CBA Lightning Wholesale",0,IF('Product Selections'!$L$11="CBA Lightning",0,IF($C105="",0,IF('Product Selections'!P110="",0,IF('Product Selections'!$P110="Yes",HLOOKUP($AC$10&amp;'Exhibit A'!$F105,'--'!$F$3:$AZ$200,$E105+6,FALSE)*$F105)))))</f>
        <v/>
      </c>
      <c r="AD105" s="54">
        <f>IF('Product Selections'!$L$11="CBA Lightning Wholesale",0,IF('Product Selections'!$L$11="CBA Lightning",0,IF('Product Selections'!Q110="",0,IF($C105="",0,IF('Product Selections'!$Q110&gt;=0,HLOOKUP($AD$10,'--'!$F$3:$AZ$200,3,FALSE)*12*'Product Selections'!Q110)))))</f>
        <v/>
      </c>
      <c r="AE105" s="69">
        <f>IFERROR(IF(C105="","",IF(AND(C105=$D$2,H105=0),0,IF(I105=0,H105-P105-L105-M105,IF(I105="Included",H105-P105-M105-L105,IF(I105&gt;0,H105-M105-L105))))),"")</f>
        <v/>
      </c>
      <c r="AF105" s="598" t="n"/>
      <c r="AG105" s="247">
        <f>AG104+0.01</f>
        <v/>
      </c>
      <c r="AH105" s="604">
        <f>"Estimated Payout at 100% conversion ["&amp;AG105&amp;"0 multiple * Annual Payroll Processing Revenue with Revenue Reduction]"</f>
        <v/>
      </c>
      <c r="AJ105" s="585" t="n"/>
    </row>
    <row r="106" ht="14.45" customHeight="1">
      <c r="A106" s="34" t="n"/>
      <c r="B106" s="303">
        <f>IFERROR(IF('Product Selections'!B111="","",'Product Selections'!B111),"")</f>
        <v/>
      </c>
      <c r="C106" s="304">
        <f>IF('Product Selections'!C111="","",'Product Selections'!C111)</f>
        <v/>
      </c>
      <c r="D106" s="305">
        <f>IF('Product Selections'!D111="","",'Product Selections'!D111)</f>
        <v/>
      </c>
      <c r="E106" s="306">
        <f>IF('Product Selections'!E111="","",'Product Selections'!E111)</f>
        <v/>
      </c>
      <c r="F106" s="306">
        <f>IF('Product Selections'!F111="","",'Product Selections'!F111)</f>
        <v/>
      </c>
      <c r="G106" s="307">
        <f>IF('Product Selections'!U110="","",'Product Selections'!U110)</f>
        <v/>
      </c>
      <c r="H106" s="316">
        <f>IFERROR(IF('Product Selections'!H111="","",'Product Selections'!H111),"")</f>
        <v/>
      </c>
      <c r="I106" s="309">
        <f>IFERROR(IF(TRIM('Product Selections'!I111)="","",TRIM('Product Selections'!I111)),"")</f>
        <v/>
      </c>
      <c r="J106" s="46" t="n"/>
      <c r="K106" s="316">
        <f>IF(C106="","",IF(O106="",AE106+L106+M106,AE106+L106+M106+O106))</f>
        <v/>
      </c>
      <c r="L106" s="361">
        <f>IF(C106="","",SUM(AC106,AD106)*(1-Y106))</f>
        <v/>
      </c>
      <c r="M106" s="357">
        <f>IF(C106="","",AB106)</f>
        <v/>
      </c>
      <c r="O106" s="600">
        <f>IF(C106="","",IF(Y106&lt;0,Z106-AE106,""))</f>
        <v/>
      </c>
      <c r="P106" s="601">
        <f>IFERROR(IF(C106="","",IF(AND(C106=$D$2,H106=0),0,IF($V$8="50% ADP Discount",AA106*0.5,IF($V$8="ADP Book Price",AA106)))),"")</f>
        <v/>
      </c>
      <c r="R106" s="602">
        <f>IF(C106="","",IF(Y106&lt;0,(Z106/F106)*(1),(Z106/F106)*(1-Y106)))</f>
        <v/>
      </c>
      <c r="S106" s="602">
        <f>IFERROR(IF(Y106&lt;0,SUM(AC106:AD106)/F106,L106/F106),"")</f>
        <v/>
      </c>
      <c r="T106" s="339">
        <f>IF(M106="","",IF(M106=0,"",SUM(M106)/F106))</f>
        <v/>
      </c>
      <c r="U106" s="585" t="n"/>
      <c r="V106" s="603">
        <f>IF(C106="","",IF(AND(C106=$D$2,H106=0),"Firm Payroll",IF(AND(F106=1,Y106&gt;0.2),"Annual 20% Max Discount",IF(AND(F106=4,Y106&gt;0.2),"Quarterly 20% Max Discount",IF(Y106&gt;=0.6,"Discount &gt;60%",IF(Y106&lt;0,"Revenue Reduction Required",""))))))</f>
        <v/>
      </c>
      <c r="W106" s="597" t="n"/>
      <c r="X106" s="314">
        <f>IF(F106=1,"Annual Payrolls on ADP Essential Payroll",IF(F106=4,"Quarterly Payrolls on ADP Essential Payroll",""))</f>
        <v/>
      </c>
      <c r="Y106" s="315">
        <f>IFERROR(1-((H106-M106)/SUM(Z106,AC106,AD106)),"")</f>
        <v/>
      </c>
      <c r="Z106" s="316">
        <f>IF(C106="","",HLOOKUP($G106&amp;'Product Selections'!$K$4&amp;'Exhibit A'!$F106,'--'!$F$3:$AT$200,$E106+6,FALSE)*F106)</f>
        <v/>
      </c>
      <c r="AA106" s="317">
        <f>IF($C106="","",7.95*$E106+54.95)</f>
        <v/>
      </c>
      <c r="AB106" s="316">
        <f>IF('Product Selections'!O111="Yes",16*'Exhibit A'!F106,0)</f>
        <v/>
      </c>
      <c r="AC106" s="318">
        <f>IF('Product Selections'!$L$11="CBA Lightning Wholesale",0,IF('Product Selections'!$L$11="CBA Lightning",0,IF($C106="",0,IF('Product Selections'!P111="",0,IF('Product Selections'!$P111="Yes",HLOOKUP($AC$10&amp;'Exhibit A'!$F106,'--'!$F$3:$AZ$200,$E106+6,FALSE)*$F106)))))</f>
        <v/>
      </c>
      <c r="AD106" s="310">
        <f>IF('Product Selections'!$L$11="CBA Lightning Wholesale",0,IF('Product Selections'!$L$11="CBA Lightning",0,IF('Product Selections'!Q111="",0,IF($C106="",0,IF('Product Selections'!$Q111&gt;=0,HLOOKUP($AD$10,'--'!$F$3:$AZ$200,3,FALSE)*12*'Product Selections'!Q111)))))</f>
        <v/>
      </c>
      <c r="AE106" s="316">
        <f>IFERROR(IF(C106="","",IF(AND(C106=$D$2,H106=0),0,IF(I106=0,H106-P106-L106-M106,IF(I106="Included",H106-P106-M106-L106,IF(I106&gt;0,H106-M106-L106))))),"")</f>
        <v/>
      </c>
      <c r="AF106" s="585" t="n"/>
      <c r="AG106" s="247">
        <f>AG105+0.01</f>
        <v/>
      </c>
      <c r="AH106" s="604">
        <f>"Estimated Payout at 100% conversion ["&amp;AG106&amp;"0 multiple * Annual Payroll Processing Revenue with Revenue Reduction]"</f>
        <v/>
      </c>
      <c r="AJ106" s="585" t="n"/>
    </row>
    <row r="107" ht="14.45" customHeight="1">
      <c r="A107" s="34" t="n"/>
      <c r="B107" s="70">
        <f>IFERROR(IF('Product Selections'!B112="","",'Product Selections'!B112),"")</f>
        <v/>
      </c>
      <c r="C107" s="71">
        <f>IF('Product Selections'!C112="","",'Product Selections'!C112)</f>
        <v/>
      </c>
      <c r="D107" s="48">
        <f>IF('Product Selections'!D112="","",'Product Selections'!D112)</f>
        <v/>
      </c>
      <c r="E107" s="51">
        <f>IF('Product Selections'!E112="","",'Product Selections'!E112)</f>
        <v/>
      </c>
      <c r="F107" s="51">
        <f>IF('Product Selections'!F112="","",'Product Selections'!F112)</f>
        <v/>
      </c>
      <c r="G107" s="34">
        <f>IF('Product Selections'!U111="","",'Product Selections'!U111)</f>
        <v/>
      </c>
      <c r="H107" s="69">
        <f>IFERROR(IF('Product Selections'!H112="","",'Product Selections'!H112),"")</f>
        <v/>
      </c>
      <c r="I107" s="592">
        <f>IFERROR(IF(TRIM('Product Selections'!I112)="","",TRIM('Product Selections'!I112)),"")</f>
        <v/>
      </c>
      <c r="J107" s="46" t="n"/>
      <c r="K107" s="69">
        <f>IF(C107="","",IF(O107="",AE107+L107+M107,AE107+L107+M107+O107))</f>
        <v/>
      </c>
      <c r="L107" s="360">
        <f>IF(C107="","",SUM(AC107,AD107)*(1-Y107))</f>
        <v/>
      </c>
      <c r="M107" s="358">
        <f>IF(C107="","",AB107)</f>
        <v/>
      </c>
      <c r="O107" s="593">
        <f>IF(C107="","",IF(Y107&lt;0,Z107-AE107,""))</f>
        <v/>
      </c>
      <c r="P107" s="594">
        <f>IFERROR(IF(C107="","",IF(AND(C107=$D$2,H107=0),0,IF($V$8="50% ADP Discount",AA107*0.5,IF($V$8="ADP Book Price",AA107)))),"")</f>
        <v/>
      </c>
      <c r="R107" s="595">
        <f>IF(C107="","",IF(Y107&lt;0,(Z107/F107)*(1),(Z107/F107)*(1-Y107)))</f>
        <v/>
      </c>
      <c r="S107" s="595">
        <f>IFERROR(IF(Y107&lt;0,SUM(AC107:AD107)/F107,L107/F107),"")</f>
        <v/>
      </c>
      <c r="T107" s="340">
        <f>IF(M107="","",IF(M107=0,"",SUM(M107)/F107))</f>
        <v/>
      </c>
      <c r="U107" s="585" t="n"/>
      <c r="V107" s="596">
        <f>IF(C107="","",IF(AND(C107=$D$2,H107=0),"Firm Payroll",IF(AND(F107=1,Y107&gt;0.2),"Annual 20% Max Discount",IF(AND(F107=4,Y107&gt;0.2),"Quarterly 20% Max Discount",IF(Y107&gt;=0.6,"Discount &gt;60%",IF(Y107&lt;0,"Revenue Reduction Required",""))))))</f>
        <v/>
      </c>
      <c r="W107" s="597" t="n"/>
      <c r="X107" s="56">
        <f>IF(F107=1,"Annual Payrolls on ADP Essential Payroll",IF(F107=4,"Quarterly Payrolls on ADP Essential Payroll",""))</f>
        <v/>
      </c>
      <c r="Y107" s="50">
        <f>IFERROR(1-((H107-M107)/SUM(Z107,AC107,AD107)),"")</f>
        <v/>
      </c>
      <c r="Z107" s="69">
        <f>IF(C107="","",HLOOKUP($G107&amp;'Product Selections'!$K$4&amp;'Exhibit A'!$F107,'--'!$F$3:$AT$200,$E107+6,FALSE)*F107)</f>
        <v/>
      </c>
      <c r="AA107" s="237">
        <f>IF($C107="","",7.95*$E107+54.95)</f>
        <v/>
      </c>
      <c r="AB107" s="69">
        <f>IF('Product Selections'!O112="Yes",16*'Exhibit A'!F107,0)</f>
        <v/>
      </c>
      <c r="AC107" s="236">
        <f>IF('Product Selections'!$L$11="CBA Lightning Wholesale",0,IF('Product Selections'!$L$11="CBA Lightning",0,IF($C107="",0,IF('Product Selections'!P112="",0,IF('Product Selections'!$P112="Yes",HLOOKUP($AC$10&amp;'Exhibit A'!$F107,'--'!$F$3:$AZ$200,$E107+6,FALSE)*$F107)))))</f>
        <v/>
      </c>
      <c r="AD107" s="54">
        <f>IF('Product Selections'!$L$11="CBA Lightning Wholesale",0,IF('Product Selections'!$L$11="CBA Lightning",0,IF('Product Selections'!Q112="",0,IF($C107="",0,IF('Product Selections'!$Q112&gt;=0,HLOOKUP($AD$10,'--'!$F$3:$AZ$200,3,FALSE)*12*'Product Selections'!Q112)))))</f>
        <v/>
      </c>
      <c r="AE107" s="69">
        <f>IFERROR(IF(C107="","",IF(AND(C107=$D$2,H107=0),0,IF(I107=0,H107-P107-L107-M107,IF(I107="Included",H107-P107-M107-L107,IF(I107&gt;0,H107-M107-L107))))),"")</f>
        <v/>
      </c>
      <c r="AF107" s="598" t="n"/>
      <c r="AG107" s="247">
        <f>AG106+0.01</f>
        <v/>
      </c>
      <c r="AH107" s="604">
        <f>"Estimated Payout at 100% conversion ["&amp;AG107&amp;"0 multiple * Annual Payroll Processing Revenue with Revenue Reduction]"</f>
        <v/>
      </c>
      <c r="AJ107" s="585" t="n"/>
    </row>
    <row r="108" ht="14.45" customHeight="1">
      <c r="A108" s="34" t="n"/>
      <c r="B108" s="303">
        <f>IFERROR(IF('Product Selections'!B113="","",'Product Selections'!B113),"")</f>
        <v/>
      </c>
      <c r="C108" s="304">
        <f>IF('Product Selections'!C113="","",'Product Selections'!C113)</f>
        <v/>
      </c>
      <c r="D108" s="305">
        <f>IF('Product Selections'!D113="","",'Product Selections'!D113)</f>
        <v/>
      </c>
      <c r="E108" s="306">
        <f>IF('Product Selections'!E113="","",'Product Selections'!E113)</f>
        <v/>
      </c>
      <c r="F108" s="306">
        <f>IF('Product Selections'!F113="","",'Product Selections'!F113)</f>
        <v/>
      </c>
      <c r="G108" s="307">
        <f>IF('Product Selections'!U112="","",'Product Selections'!U112)</f>
        <v/>
      </c>
      <c r="H108" s="316">
        <f>IFERROR(IF('Product Selections'!H113="","",'Product Selections'!H113),"")</f>
        <v/>
      </c>
      <c r="I108" s="309">
        <f>IFERROR(IF(TRIM('Product Selections'!I113)="","",TRIM('Product Selections'!I113)),"")</f>
        <v/>
      </c>
      <c r="J108" s="46" t="n"/>
      <c r="K108" s="316">
        <f>IF(C108="","",IF(O108="",AE108+L108+M108,AE108+L108+M108+O108))</f>
        <v/>
      </c>
      <c r="L108" s="361">
        <f>IF(C108="","",SUM(AC108,AD108)*(1-Y108))</f>
        <v/>
      </c>
      <c r="M108" s="357">
        <f>IF(C108="","",AB108)</f>
        <v/>
      </c>
      <c r="O108" s="600">
        <f>IF(C108="","",IF(Y108&lt;0,Z108-AE108,""))</f>
        <v/>
      </c>
      <c r="P108" s="601">
        <f>IFERROR(IF(C108="","",IF(AND(C108=$D$2,H108=0),0,IF($V$8="50% ADP Discount",AA108*0.5,IF($V$8="ADP Book Price",AA108)))),"")</f>
        <v/>
      </c>
      <c r="R108" s="602">
        <f>IF(C108="","",IF(Y108&lt;0,(Z108/F108)*(1),(Z108/F108)*(1-Y108)))</f>
        <v/>
      </c>
      <c r="S108" s="602">
        <f>IFERROR(IF(Y108&lt;0,SUM(AC108:AD108)/F108,L108/F108),"")</f>
        <v/>
      </c>
      <c r="T108" s="339">
        <f>IF(M108="","",IF(M108=0,"",SUM(M108)/F108))</f>
        <v/>
      </c>
      <c r="U108" s="585" t="n"/>
      <c r="V108" s="603">
        <f>IF(C108="","",IF(AND(C108=$D$2,H108=0),"Firm Payroll",IF(AND(F108=1,Y108&gt;0.2),"Annual 20% Max Discount",IF(AND(F108=4,Y108&gt;0.2),"Quarterly 20% Max Discount",IF(Y108&gt;=0.6,"Discount &gt;60%",IF(Y108&lt;0,"Revenue Reduction Required",""))))))</f>
        <v/>
      </c>
      <c r="W108" s="597" t="n"/>
      <c r="X108" s="314">
        <f>IF(F108=1,"Annual Payrolls on ADP Essential Payroll",IF(F108=4,"Quarterly Payrolls on ADP Essential Payroll",""))</f>
        <v/>
      </c>
      <c r="Y108" s="315">
        <f>IFERROR(1-((H108-M108)/SUM(Z108,AC108,AD108)),"")</f>
        <v/>
      </c>
      <c r="Z108" s="316">
        <f>IF(C108="","",HLOOKUP($G108&amp;'Product Selections'!$K$4&amp;'Exhibit A'!$F108,'--'!$F$3:$AT$200,$E108+6,FALSE)*F108)</f>
        <v/>
      </c>
      <c r="AA108" s="317">
        <f>IF($C108="","",7.95*$E108+54.95)</f>
        <v/>
      </c>
      <c r="AB108" s="316">
        <f>IF('Product Selections'!O113="Yes",16*'Exhibit A'!F108,0)</f>
        <v/>
      </c>
      <c r="AC108" s="318">
        <f>IF('Product Selections'!$L$11="CBA Lightning Wholesale",0,IF('Product Selections'!$L$11="CBA Lightning",0,IF($C108="",0,IF('Product Selections'!P113="",0,IF('Product Selections'!$P113="Yes",HLOOKUP($AC$10&amp;'Exhibit A'!$F108,'--'!$F$3:$AZ$200,$E108+6,FALSE)*$F108)))))</f>
        <v/>
      </c>
      <c r="AD108" s="310">
        <f>IF('Product Selections'!$L$11="CBA Lightning Wholesale",0,IF('Product Selections'!$L$11="CBA Lightning",0,IF('Product Selections'!Q113="",0,IF($C108="",0,IF('Product Selections'!$Q113&gt;=0,HLOOKUP($AD$10,'--'!$F$3:$AZ$200,3,FALSE)*12*'Product Selections'!Q113)))))</f>
        <v/>
      </c>
      <c r="AE108" s="316">
        <f>IFERROR(IF(C108="","",IF(AND(C108=$D$2,H108=0),0,IF(I108=0,H108-P108-L108-M108,IF(I108="Included",H108-P108-M108-L108,IF(I108&gt;0,H108-M108-L108))))),"")</f>
        <v/>
      </c>
      <c r="AF108" s="585" t="n"/>
      <c r="AG108" s="247">
        <f>AG107+0.01</f>
        <v/>
      </c>
      <c r="AH108" s="604">
        <f>"Estimated Payout at 100% conversion ["&amp;AG108&amp;"0 multiple * Annual Payroll Processing Revenue with Revenue Reduction]"</f>
        <v/>
      </c>
      <c r="AJ108" s="585" t="n"/>
    </row>
    <row r="109" ht="14.45" customHeight="1">
      <c r="A109" s="34" t="n"/>
      <c r="B109" s="70">
        <f>IFERROR(IF('Product Selections'!B114="","",'Product Selections'!B114),"")</f>
        <v/>
      </c>
      <c r="C109" s="71">
        <f>IF('Product Selections'!C114="","",'Product Selections'!C114)</f>
        <v/>
      </c>
      <c r="D109" s="48">
        <f>IF('Product Selections'!D114="","",'Product Selections'!D114)</f>
        <v/>
      </c>
      <c r="E109" s="51">
        <f>IF('Product Selections'!E114="","",'Product Selections'!E114)</f>
        <v/>
      </c>
      <c r="F109" s="51">
        <f>IF('Product Selections'!F114="","",'Product Selections'!F114)</f>
        <v/>
      </c>
      <c r="G109" s="34">
        <f>IF('Product Selections'!U113="","",'Product Selections'!U113)</f>
        <v/>
      </c>
      <c r="H109" s="69">
        <f>IFERROR(IF('Product Selections'!H114="","",'Product Selections'!H114),"")</f>
        <v/>
      </c>
      <c r="I109" s="592">
        <f>IFERROR(IF(TRIM('Product Selections'!I114)="","",TRIM('Product Selections'!I114)),"")</f>
        <v/>
      </c>
      <c r="J109" s="46" t="n"/>
      <c r="K109" s="69">
        <f>IF(C109="","",IF(O109="",AE109+L109+M109,AE109+L109+M109+O109))</f>
        <v/>
      </c>
      <c r="L109" s="360">
        <f>IF(C109="","",SUM(AC109,AD109)*(1-Y109))</f>
        <v/>
      </c>
      <c r="M109" s="358">
        <f>IF(C109="","",AB109)</f>
        <v/>
      </c>
      <c r="O109" s="593">
        <f>IF(C109="","",IF(Y109&lt;0,Z109-AE109,""))</f>
        <v/>
      </c>
      <c r="P109" s="594">
        <f>IFERROR(IF(C109="","",IF(AND(C109=$D$2,H109=0),0,IF($V$8="50% ADP Discount",AA109*0.5,IF($V$8="ADP Book Price",AA109)))),"")</f>
        <v/>
      </c>
      <c r="R109" s="595">
        <f>IF(C109="","",IF(Y109&lt;0,(Z109/F109)*(1),(Z109/F109)*(1-Y109)))</f>
        <v/>
      </c>
      <c r="S109" s="595">
        <f>IFERROR(IF(Y109&lt;0,SUM(AC109:AD109)/F109,L109/F109),"")</f>
        <v/>
      </c>
      <c r="T109" s="340">
        <f>IF(M109="","",IF(M109=0,"",SUM(M109)/F109))</f>
        <v/>
      </c>
      <c r="U109" s="585" t="n"/>
      <c r="V109" s="596">
        <f>IF(C109="","",IF(AND(C109=$D$2,H109=0),"Firm Payroll",IF(AND(F109=1,Y109&gt;0.2),"Annual 20% Max Discount",IF(AND(F109=4,Y109&gt;0.2),"Quarterly 20% Max Discount",IF(Y109&gt;=0.6,"Discount &gt;60%",IF(Y109&lt;0,"Revenue Reduction Required",""))))))</f>
        <v/>
      </c>
      <c r="W109" s="597" t="n"/>
      <c r="X109" s="56">
        <f>IF(F109=1,"Annual Payrolls on ADP Essential Payroll",IF(F109=4,"Quarterly Payrolls on ADP Essential Payroll",""))</f>
        <v/>
      </c>
      <c r="Y109" s="50">
        <f>IFERROR(1-((H109-M109)/SUM(Z109,AC109,AD109)),"")</f>
        <v/>
      </c>
      <c r="Z109" s="69">
        <f>IF(C109="","",HLOOKUP($G109&amp;'Product Selections'!$K$4&amp;'Exhibit A'!$F109,'--'!$F$3:$AT$200,$E109+6,FALSE)*F109)</f>
        <v/>
      </c>
      <c r="AA109" s="237">
        <f>IF($C109="","",7.95*$E109+54.95)</f>
        <v/>
      </c>
      <c r="AB109" s="69">
        <f>IF('Product Selections'!O114="Yes",16*'Exhibit A'!F109,0)</f>
        <v/>
      </c>
      <c r="AC109" s="236">
        <f>IF('Product Selections'!$L$11="CBA Lightning Wholesale",0,IF('Product Selections'!$L$11="CBA Lightning",0,IF($C109="",0,IF('Product Selections'!P114="",0,IF('Product Selections'!$P114="Yes",HLOOKUP($AC$10&amp;'Exhibit A'!$F109,'--'!$F$3:$AZ$200,$E109+6,FALSE)*$F109)))))</f>
        <v/>
      </c>
      <c r="AD109" s="54">
        <f>IF('Product Selections'!$L$11="CBA Lightning Wholesale",0,IF('Product Selections'!$L$11="CBA Lightning",0,IF('Product Selections'!Q114="",0,IF($C109="",0,IF('Product Selections'!$Q114&gt;=0,HLOOKUP($AD$10,'--'!$F$3:$AZ$200,3,FALSE)*12*'Product Selections'!Q114)))))</f>
        <v/>
      </c>
      <c r="AE109" s="69">
        <f>IFERROR(IF(C109="","",IF(AND(C109=$D$2,H109=0),0,IF(I109=0,H109-P109-L109-M109,IF(I109="Included",H109-P109-M109-L109,IF(I109&gt;0,H109-M109-L109))))),"")</f>
        <v/>
      </c>
      <c r="AF109" s="598" t="n"/>
      <c r="AG109" s="247">
        <f>AG108+0.01</f>
        <v/>
      </c>
      <c r="AH109" s="604">
        <f>"Estimated Payout at 100% conversion ["&amp;AG109&amp;"0 multiple * Annual Payroll Processing Revenue with Revenue Reduction]"</f>
        <v/>
      </c>
      <c r="AJ109" s="585" t="n"/>
    </row>
    <row r="110" ht="14.45" customHeight="1">
      <c r="A110" s="34" t="n"/>
      <c r="B110" s="303">
        <f>IFERROR(IF('Product Selections'!B115="","",'Product Selections'!B115),"")</f>
        <v/>
      </c>
      <c r="C110" s="304">
        <f>IF('Product Selections'!C115="","",'Product Selections'!C115)</f>
        <v/>
      </c>
      <c r="D110" s="305">
        <f>IF('Product Selections'!D115="","",'Product Selections'!D115)</f>
        <v/>
      </c>
      <c r="E110" s="306">
        <f>IF('Product Selections'!E115="","",'Product Selections'!E115)</f>
        <v/>
      </c>
      <c r="F110" s="306">
        <f>IF('Product Selections'!F115="","",'Product Selections'!F115)</f>
        <v/>
      </c>
      <c r="G110" s="307">
        <f>IF('Product Selections'!U114="","",'Product Selections'!U114)</f>
        <v/>
      </c>
      <c r="H110" s="316">
        <f>IFERROR(IF('Product Selections'!H115="","",'Product Selections'!H115),"")</f>
        <v/>
      </c>
      <c r="I110" s="309">
        <f>IFERROR(IF(TRIM('Product Selections'!I115)="","",TRIM('Product Selections'!I115)),"")</f>
        <v/>
      </c>
      <c r="J110" s="46" t="n"/>
      <c r="K110" s="316">
        <f>IF(C110="","",IF(O110="",AE110+L110+M110,AE110+L110+M110+O110))</f>
        <v/>
      </c>
      <c r="L110" s="361">
        <f>IF(C110="","",SUM(AC110,AD110)*(1-Y110))</f>
        <v/>
      </c>
      <c r="M110" s="357">
        <f>IF(C110="","",AB110)</f>
        <v/>
      </c>
      <c r="O110" s="600">
        <f>IF(C110="","",IF(Y110&lt;0,Z110-AE110,""))</f>
        <v/>
      </c>
      <c r="P110" s="601">
        <f>IFERROR(IF(C110="","",IF(AND(C110=$D$2,H110=0),0,IF($V$8="50% ADP Discount",AA110*0.5,IF($V$8="ADP Book Price",AA110)))),"")</f>
        <v/>
      </c>
      <c r="R110" s="602">
        <f>IF(C110="","",IF(Y110&lt;0,(Z110/F110)*(1),(Z110/F110)*(1-Y110)))</f>
        <v/>
      </c>
      <c r="S110" s="602">
        <f>IFERROR(IF(Y110&lt;0,SUM(AC110:AD110)/F110,L110/F110),"")</f>
        <v/>
      </c>
      <c r="T110" s="339">
        <f>IF(M110="","",IF(M110=0,"",SUM(M110)/F110))</f>
        <v/>
      </c>
      <c r="U110" s="585" t="n"/>
      <c r="V110" s="603">
        <f>IF(C110="","",IF(AND(C110=$D$2,H110=0),"Firm Payroll",IF(AND(F110=1,Y110&gt;0.2),"Annual 20% Max Discount",IF(AND(F110=4,Y110&gt;0.2),"Quarterly 20% Max Discount",IF(Y110&gt;=0.6,"Discount &gt;60%",IF(Y110&lt;0,"Revenue Reduction Required",""))))))</f>
        <v/>
      </c>
      <c r="W110" s="597" t="n"/>
      <c r="X110" s="314">
        <f>IF(F110=1,"Annual Payrolls on ADP Essential Payroll",IF(F110=4,"Quarterly Payrolls on ADP Essential Payroll",""))</f>
        <v/>
      </c>
      <c r="Y110" s="315">
        <f>IFERROR(1-((H110-M110)/SUM(Z110,AC110,AD110)),"")</f>
        <v/>
      </c>
      <c r="Z110" s="316">
        <f>IF(C110="","",HLOOKUP($G110&amp;'Product Selections'!$K$4&amp;'Exhibit A'!$F110,'--'!$F$3:$AT$200,$E110+6,FALSE)*F110)</f>
        <v/>
      </c>
      <c r="AA110" s="317">
        <f>IF($C110="","",7.95*$E110+54.95)</f>
        <v/>
      </c>
      <c r="AB110" s="316">
        <f>IF('Product Selections'!O115="Yes",16*'Exhibit A'!F110,0)</f>
        <v/>
      </c>
      <c r="AC110" s="318">
        <f>IF('Product Selections'!$L$11="CBA Lightning Wholesale",0,IF('Product Selections'!$L$11="CBA Lightning",0,IF($C110="",0,IF('Product Selections'!P115="",0,IF('Product Selections'!$P115="Yes",HLOOKUP($AC$10&amp;'Exhibit A'!$F110,'--'!$F$3:$AZ$200,$E110+6,FALSE)*$F110)))))</f>
        <v/>
      </c>
      <c r="AD110" s="310">
        <f>IF('Product Selections'!$L$11="CBA Lightning Wholesale",0,IF('Product Selections'!$L$11="CBA Lightning",0,IF('Product Selections'!Q115="",0,IF($C110="",0,IF('Product Selections'!$Q115&gt;=0,HLOOKUP($AD$10,'--'!$F$3:$AZ$200,3,FALSE)*12*'Product Selections'!Q115)))))</f>
        <v/>
      </c>
      <c r="AE110" s="316">
        <f>IFERROR(IF(C110="","",IF(AND(C110=$D$2,H110=0),0,IF(I110=0,H110-P110-L110-M110,IF(I110="Included",H110-P110-M110-L110,IF(I110&gt;0,H110-M110-L110))))),"")</f>
        <v/>
      </c>
      <c r="AF110" s="585" t="n"/>
      <c r="AG110" s="247">
        <f>AG109+0.01</f>
        <v/>
      </c>
      <c r="AH110" s="604">
        <f>"Estimated Payout at 100% conversion ["&amp;AG110&amp;"0 multiple * Annual Payroll Processing Revenue with Revenue Reduction]"</f>
        <v/>
      </c>
      <c r="AJ110" s="585" t="n"/>
    </row>
    <row r="111" ht="14.45" customHeight="1">
      <c r="A111" s="34" t="n"/>
      <c r="B111" s="70">
        <f>IFERROR(IF('Product Selections'!B116="","",'Product Selections'!B116),"")</f>
        <v/>
      </c>
      <c r="C111" s="71">
        <f>IF('Product Selections'!C116="","",'Product Selections'!C116)</f>
        <v/>
      </c>
      <c r="D111" s="48">
        <f>IF('Product Selections'!D116="","",'Product Selections'!D116)</f>
        <v/>
      </c>
      <c r="E111" s="51">
        <f>IF('Product Selections'!E116="","",'Product Selections'!E116)</f>
        <v/>
      </c>
      <c r="F111" s="51">
        <f>IF('Product Selections'!F116="","",'Product Selections'!F116)</f>
        <v/>
      </c>
      <c r="G111" s="34">
        <f>IF('Product Selections'!U115="","",'Product Selections'!U115)</f>
        <v/>
      </c>
      <c r="H111" s="69">
        <f>IFERROR(IF('Product Selections'!H116="","",'Product Selections'!H116),"")</f>
        <v/>
      </c>
      <c r="I111" s="592">
        <f>IFERROR(IF(TRIM('Product Selections'!I116)="","",TRIM('Product Selections'!I116)),"")</f>
        <v/>
      </c>
      <c r="J111" s="46" t="n"/>
      <c r="K111" s="69">
        <f>IF(C111="","",IF(O111="",AE111+L111+M111,AE111+L111+M111+O111))</f>
        <v/>
      </c>
      <c r="L111" s="360">
        <f>IF(C111="","",SUM(AC111,AD111)*(1-Y111))</f>
        <v/>
      </c>
      <c r="M111" s="358">
        <f>IF(C111="","",AB111)</f>
        <v/>
      </c>
      <c r="O111" s="593">
        <f>IF(C111="","",IF(Y111&lt;0,Z111-AE111,""))</f>
        <v/>
      </c>
      <c r="P111" s="594">
        <f>IFERROR(IF(C111="","",IF(AND(C111=$D$2,H111=0),0,IF($V$8="50% ADP Discount",AA111*0.5,IF($V$8="ADP Book Price",AA111)))),"")</f>
        <v/>
      </c>
      <c r="R111" s="595">
        <f>IF(C111="","",IF(Y111&lt;0,(Z111/F111)*(1),(Z111/F111)*(1-Y111)))</f>
        <v/>
      </c>
      <c r="S111" s="595">
        <f>IFERROR(IF(Y111&lt;0,SUM(AC111:AD111)/F111,L111/F111),"")</f>
        <v/>
      </c>
      <c r="T111" s="340">
        <f>IF(M111="","",IF(M111=0,"",SUM(M111)/F111))</f>
        <v/>
      </c>
      <c r="U111" s="585" t="n"/>
      <c r="V111" s="596">
        <f>IF(C111="","",IF(AND(C111=$D$2,H111=0),"Firm Payroll",IF(AND(F111=1,Y111&gt;0.2),"Annual 20% Max Discount",IF(AND(F111=4,Y111&gt;0.2),"Quarterly 20% Max Discount",IF(Y111&gt;=0.6,"Discount &gt;60%",IF(Y111&lt;0,"Revenue Reduction Required",""))))))</f>
        <v/>
      </c>
      <c r="W111" s="597" t="n"/>
      <c r="X111" s="56">
        <f>IF(F111=1,"Annual Payrolls on ADP Essential Payroll",IF(F111=4,"Quarterly Payrolls on ADP Essential Payroll",""))</f>
        <v/>
      </c>
      <c r="Y111" s="50">
        <f>IFERROR(1-((H111-M111)/SUM(Z111,AC111,AD111)),"")</f>
        <v/>
      </c>
      <c r="Z111" s="69">
        <f>IF(C111="","",HLOOKUP($G111&amp;'Product Selections'!$K$4&amp;'Exhibit A'!$F111,'--'!$F$3:$AT$200,$E111+6,FALSE)*F111)</f>
        <v/>
      </c>
      <c r="AA111" s="237">
        <f>IF($C111="","",7.95*$E111+54.95)</f>
        <v/>
      </c>
      <c r="AB111" s="69">
        <f>IF('Product Selections'!O116="Yes",16*'Exhibit A'!F111,0)</f>
        <v/>
      </c>
      <c r="AC111" s="236">
        <f>IF('Product Selections'!$L$11="CBA Lightning Wholesale",0,IF('Product Selections'!$L$11="CBA Lightning",0,IF($C111="",0,IF('Product Selections'!P116="",0,IF('Product Selections'!$P116="Yes",HLOOKUP($AC$10&amp;'Exhibit A'!$F111,'--'!$F$3:$AZ$200,$E111+6,FALSE)*$F111)))))</f>
        <v/>
      </c>
      <c r="AD111" s="54">
        <f>IF('Product Selections'!$L$11="CBA Lightning Wholesale",0,IF('Product Selections'!$L$11="CBA Lightning",0,IF('Product Selections'!Q116="",0,IF($C111="",0,IF('Product Selections'!$Q116&gt;=0,HLOOKUP($AD$10,'--'!$F$3:$AZ$200,3,FALSE)*12*'Product Selections'!Q116)))))</f>
        <v/>
      </c>
      <c r="AE111" s="69">
        <f>IFERROR(IF(C111="","",IF(AND(C111=$D$2,H111=0),0,IF(I111=0,H111-P111-L111-M111,IF(I111="Included",H111-P111-M111-L111,IF(I111&gt;0,H111-M111-L111))))),"")</f>
        <v/>
      </c>
      <c r="AF111" s="598" t="n"/>
      <c r="AG111" s="247">
        <f>AG110+0.01</f>
        <v/>
      </c>
      <c r="AH111" s="604">
        <f>"Estimated Payout at 100% conversion ["&amp;AG111&amp;"0 multiple * Annual Payroll Processing Revenue with Revenue Reduction]"</f>
        <v/>
      </c>
      <c r="AJ111" s="585" t="n"/>
    </row>
    <row r="112" ht="14.45" customHeight="1">
      <c r="A112" s="34" t="n"/>
      <c r="B112" s="303">
        <f>IFERROR(IF('Product Selections'!B117="","",'Product Selections'!B117),"")</f>
        <v/>
      </c>
      <c r="C112" s="304">
        <f>IF('Product Selections'!C117="","",'Product Selections'!C117)</f>
        <v/>
      </c>
      <c r="D112" s="305">
        <f>IF('Product Selections'!D117="","",'Product Selections'!D117)</f>
        <v/>
      </c>
      <c r="E112" s="306">
        <f>IF('Product Selections'!E117="","",'Product Selections'!E117)</f>
        <v/>
      </c>
      <c r="F112" s="306">
        <f>IF('Product Selections'!F117="","",'Product Selections'!F117)</f>
        <v/>
      </c>
      <c r="G112" s="307">
        <f>IF('Product Selections'!U116="","",'Product Selections'!U116)</f>
        <v/>
      </c>
      <c r="H112" s="316">
        <f>IFERROR(IF('Product Selections'!H117="","",'Product Selections'!H117),"")</f>
        <v/>
      </c>
      <c r="I112" s="309">
        <f>IFERROR(IF(TRIM('Product Selections'!I117)="","",TRIM('Product Selections'!I117)),"")</f>
        <v/>
      </c>
      <c r="J112" s="46" t="n"/>
      <c r="K112" s="316">
        <f>IF(C112="","",IF(O112="",AE112+L112+M112,AE112+L112+M112+O112))</f>
        <v/>
      </c>
      <c r="L112" s="361">
        <f>IF(C112="","",SUM(AC112,AD112)*(1-Y112))</f>
        <v/>
      </c>
      <c r="M112" s="357">
        <f>IF(C112="","",AB112)</f>
        <v/>
      </c>
      <c r="O112" s="600">
        <f>IF(C112="","",IF(Y112&lt;0,Z112-AE112,""))</f>
        <v/>
      </c>
      <c r="P112" s="601">
        <f>IFERROR(IF(C112="","",IF(AND(C112=$D$2,H112=0),0,IF($V$8="50% ADP Discount",AA112*0.5,IF($V$8="ADP Book Price",AA112)))),"")</f>
        <v/>
      </c>
      <c r="R112" s="602">
        <f>IF(C112="","",IF(Y112&lt;0,(Z112/F112)*(1),(Z112/F112)*(1-Y112)))</f>
        <v/>
      </c>
      <c r="S112" s="602">
        <f>IFERROR(IF(Y112&lt;0,SUM(AC112:AD112)/F112,L112/F112),"")</f>
        <v/>
      </c>
      <c r="T112" s="339">
        <f>IF(M112="","",IF(M112=0,"",SUM(M112)/F112))</f>
        <v/>
      </c>
      <c r="U112" s="585" t="n"/>
      <c r="V112" s="603">
        <f>IF(C112="","",IF(AND(C112=$D$2,H112=0),"Firm Payroll",IF(AND(F112=1,Y112&gt;0.2),"Annual 20% Max Discount",IF(AND(F112=4,Y112&gt;0.2),"Quarterly 20% Max Discount",IF(Y112&gt;=0.6,"Discount &gt;60%",IF(Y112&lt;0,"Revenue Reduction Required",""))))))</f>
        <v/>
      </c>
      <c r="W112" s="597" t="n"/>
      <c r="X112" s="314">
        <f>IF(F112=1,"Annual Payrolls on ADP Essential Payroll",IF(F112=4,"Quarterly Payrolls on ADP Essential Payroll",""))</f>
        <v/>
      </c>
      <c r="Y112" s="315">
        <f>IFERROR(1-((H112-M112)/SUM(Z112,AC112,AD112)),"")</f>
        <v/>
      </c>
      <c r="Z112" s="316">
        <f>IF(C112="","",HLOOKUP($G112&amp;'Product Selections'!$K$4&amp;'Exhibit A'!$F112,'--'!$F$3:$AT$200,$E112+6,FALSE)*F112)</f>
        <v/>
      </c>
      <c r="AA112" s="317">
        <f>IF($C112="","",7.95*$E112+54.95)</f>
        <v/>
      </c>
      <c r="AB112" s="316">
        <f>IF('Product Selections'!O117="Yes",16*'Exhibit A'!F112,0)</f>
        <v/>
      </c>
      <c r="AC112" s="318">
        <f>IF('Product Selections'!$L$11="CBA Lightning Wholesale",0,IF('Product Selections'!$L$11="CBA Lightning",0,IF($C112="",0,IF('Product Selections'!P117="",0,IF('Product Selections'!$P117="Yes",HLOOKUP($AC$10&amp;'Exhibit A'!$F112,'--'!$F$3:$AZ$200,$E112+6,FALSE)*$F112)))))</f>
        <v/>
      </c>
      <c r="AD112" s="310">
        <f>IF('Product Selections'!$L$11="CBA Lightning Wholesale",0,IF('Product Selections'!$L$11="CBA Lightning",0,IF('Product Selections'!Q117="",0,IF($C112="",0,IF('Product Selections'!$Q117&gt;=0,HLOOKUP($AD$10,'--'!$F$3:$AZ$200,3,FALSE)*12*'Product Selections'!Q117)))))</f>
        <v/>
      </c>
      <c r="AE112" s="316">
        <f>IFERROR(IF(C112="","",IF(AND(C112=$D$2,H112=0),0,IF(I112=0,H112-P112-L112-M112,IF(I112="Included",H112-P112-M112-L112,IF(I112&gt;0,H112-M112-L112))))),"")</f>
        <v/>
      </c>
      <c r="AF112" s="585" t="n"/>
      <c r="AG112" s="247">
        <f>AG111+0.01</f>
        <v/>
      </c>
      <c r="AH112" s="604">
        <f>"Estimated Payout at 100% conversion ["&amp;AG112&amp;"0 multiple * Annual Payroll Processing Revenue with Revenue Reduction]"</f>
        <v/>
      </c>
      <c r="AJ112" s="585" t="n"/>
    </row>
    <row r="113" ht="14.45" customHeight="1">
      <c r="A113" s="34" t="n"/>
      <c r="B113" s="70">
        <f>IFERROR(IF('Product Selections'!B118="","",'Product Selections'!B118),"")</f>
        <v/>
      </c>
      <c r="C113" s="71">
        <f>IF('Product Selections'!C118="","",'Product Selections'!C118)</f>
        <v/>
      </c>
      <c r="D113" s="48">
        <f>IF('Product Selections'!D118="","",'Product Selections'!D118)</f>
        <v/>
      </c>
      <c r="E113" s="51">
        <f>IF('Product Selections'!E118="","",'Product Selections'!E118)</f>
        <v/>
      </c>
      <c r="F113" s="51">
        <f>IF('Product Selections'!F118="","",'Product Selections'!F118)</f>
        <v/>
      </c>
      <c r="G113" s="34">
        <f>IF('Product Selections'!U117="","",'Product Selections'!U117)</f>
        <v/>
      </c>
      <c r="H113" s="69">
        <f>IFERROR(IF('Product Selections'!H118="","",'Product Selections'!H118),"")</f>
        <v/>
      </c>
      <c r="I113" s="592">
        <f>IFERROR(IF(TRIM('Product Selections'!I118)="","",TRIM('Product Selections'!I118)),"")</f>
        <v/>
      </c>
      <c r="J113" s="46" t="n"/>
      <c r="K113" s="69">
        <f>IF(C113="","",IF(O113="",AE113+L113+M113,AE113+L113+M113+O113))</f>
        <v/>
      </c>
      <c r="L113" s="360">
        <f>IF(C113="","",SUM(AC113,AD113)*(1-Y113))</f>
        <v/>
      </c>
      <c r="M113" s="358">
        <f>IF(C113="","",AB113)</f>
        <v/>
      </c>
      <c r="O113" s="593">
        <f>IF(C113="","",IF(Y113&lt;0,Z113-AE113,""))</f>
        <v/>
      </c>
      <c r="P113" s="594">
        <f>IFERROR(IF(C113="","",IF(AND(C113=$D$2,H113=0),0,IF($V$8="50% ADP Discount",AA113*0.5,IF($V$8="ADP Book Price",AA113)))),"")</f>
        <v/>
      </c>
      <c r="R113" s="595">
        <f>IF(C113="","",IF(Y113&lt;0,(Z113/F113)*(1),(Z113/F113)*(1-Y113)))</f>
        <v/>
      </c>
      <c r="S113" s="595">
        <f>IFERROR(IF(Y113&lt;0,SUM(AC113:AD113)/F113,L113/F113),"")</f>
        <v/>
      </c>
      <c r="T113" s="340">
        <f>IF(M113="","",IF(M113=0,"",SUM(M113)/F113))</f>
        <v/>
      </c>
      <c r="U113" s="585" t="n"/>
      <c r="V113" s="596">
        <f>IF(C113="","",IF(AND(C113=$D$2,H113=0),"Firm Payroll",IF(AND(F113=1,Y113&gt;0.2),"Annual 20% Max Discount",IF(AND(F113=4,Y113&gt;0.2),"Quarterly 20% Max Discount",IF(Y113&gt;=0.6,"Discount &gt;60%",IF(Y113&lt;0,"Revenue Reduction Required",""))))))</f>
        <v/>
      </c>
      <c r="W113" s="597" t="n"/>
      <c r="X113" s="56">
        <f>IF(F113=1,"Annual Payrolls on ADP Essential Payroll",IF(F113=4,"Quarterly Payrolls on ADP Essential Payroll",""))</f>
        <v/>
      </c>
      <c r="Y113" s="50">
        <f>IFERROR(1-((H113-M113)/SUM(Z113,AC113,AD113)),"")</f>
        <v/>
      </c>
      <c r="Z113" s="69">
        <f>IF(C113="","",HLOOKUP($G113&amp;'Product Selections'!$K$4&amp;'Exhibit A'!$F113,'--'!$F$3:$AT$200,$E113+6,FALSE)*F113)</f>
        <v/>
      </c>
      <c r="AA113" s="237">
        <f>IF($C113="","",7.95*$E113+54.95)</f>
        <v/>
      </c>
      <c r="AB113" s="69">
        <f>IF('Product Selections'!O118="Yes",16*'Exhibit A'!F113,0)</f>
        <v/>
      </c>
      <c r="AC113" s="236">
        <f>IF('Product Selections'!$L$11="CBA Lightning Wholesale",0,IF('Product Selections'!$L$11="CBA Lightning",0,IF($C113="",0,IF('Product Selections'!P118="",0,IF('Product Selections'!$P118="Yes",HLOOKUP($AC$10&amp;'Exhibit A'!$F113,'--'!$F$3:$AZ$200,$E113+6,FALSE)*$F113)))))</f>
        <v/>
      </c>
      <c r="AD113" s="54">
        <f>IF('Product Selections'!$L$11="CBA Lightning Wholesale",0,IF('Product Selections'!$L$11="CBA Lightning",0,IF('Product Selections'!Q118="",0,IF($C113="",0,IF('Product Selections'!$Q118&gt;=0,HLOOKUP($AD$10,'--'!$F$3:$AZ$200,3,FALSE)*12*'Product Selections'!Q118)))))</f>
        <v/>
      </c>
      <c r="AE113" s="69">
        <f>IFERROR(IF(C113="","",IF(AND(C113=$D$2,H113=0),0,IF(I113=0,H113-P113-L113-M113,IF(I113="Included",H113-P113-M113-L113,IF(I113&gt;0,H113-M113-L113))))),"")</f>
        <v/>
      </c>
      <c r="AF113" s="598" t="n"/>
      <c r="AG113" s="247">
        <f>AG112+0.01</f>
        <v/>
      </c>
      <c r="AH113" s="604">
        <f>"Estimated Payout at 100% conversion ["&amp;AG113&amp;"0 multiple * Annual Payroll Processing Revenue with Revenue Reduction]"</f>
        <v/>
      </c>
      <c r="AJ113" s="585" t="n"/>
    </row>
    <row r="114" ht="14.45" customHeight="1">
      <c r="A114" s="34" t="n"/>
      <c r="B114" s="303">
        <f>IFERROR(IF('Product Selections'!B119="","",'Product Selections'!B119),"")</f>
        <v/>
      </c>
      <c r="C114" s="304">
        <f>IF('Product Selections'!C119="","",'Product Selections'!C119)</f>
        <v/>
      </c>
      <c r="D114" s="305">
        <f>IF('Product Selections'!D119="","",'Product Selections'!D119)</f>
        <v/>
      </c>
      <c r="E114" s="306">
        <f>IF('Product Selections'!E119="","",'Product Selections'!E119)</f>
        <v/>
      </c>
      <c r="F114" s="306">
        <f>IF('Product Selections'!F119="","",'Product Selections'!F119)</f>
        <v/>
      </c>
      <c r="G114" s="307">
        <f>IF('Product Selections'!U118="","",'Product Selections'!U118)</f>
        <v/>
      </c>
      <c r="H114" s="316">
        <f>IFERROR(IF('Product Selections'!H119="","",'Product Selections'!H119),"")</f>
        <v/>
      </c>
      <c r="I114" s="309">
        <f>IFERROR(IF(TRIM('Product Selections'!I119)="","",TRIM('Product Selections'!I119)),"")</f>
        <v/>
      </c>
      <c r="J114" s="46" t="n"/>
      <c r="K114" s="316">
        <f>IF(C114="","",IF(O114="",AE114+L114+M114,AE114+L114+M114+O114))</f>
        <v/>
      </c>
      <c r="L114" s="361">
        <f>IF(C114="","",SUM(AC114,AD114)*(1-Y114))</f>
        <v/>
      </c>
      <c r="M114" s="357">
        <f>IF(C114="","",AB114)</f>
        <v/>
      </c>
      <c r="O114" s="600">
        <f>IF(C114="","",IF(Y114&lt;0,Z114-AE114,""))</f>
        <v/>
      </c>
      <c r="P114" s="601">
        <f>IFERROR(IF(C114="","",IF(AND(C114=$D$2,H114=0),0,IF($V$8="50% ADP Discount",AA114*0.5,IF($V$8="ADP Book Price",AA114)))),"")</f>
        <v/>
      </c>
      <c r="R114" s="602">
        <f>IF(C114="","",IF(Y114&lt;0,(Z114/F114)*(1),(Z114/F114)*(1-Y114)))</f>
        <v/>
      </c>
      <c r="S114" s="602">
        <f>IFERROR(IF(Y114&lt;0,SUM(AC114:AD114)/F114,L114/F114),"")</f>
        <v/>
      </c>
      <c r="T114" s="339">
        <f>IF(M114="","",IF(M114=0,"",SUM(M114)/F114))</f>
        <v/>
      </c>
      <c r="U114" s="585" t="n"/>
      <c r="V114" s="603">
        <f>IF(C114="","",IF(AND(C114=$D$2,H114=0),"Firm Payroll",IF(AND(F114=1,Y114&gt;0.2),"Annual 20% Max Discount",IF(AND(F114=4,Y114&gt;0.2),"Quarterly 20% Max Discount",IF(Y114&gt;=0.6,"Discount &gt;60%",IF(Y114&lt;0,"Revenue Reduction Required",""))))))</f>
        <v/>
      </c>
      <c r="W114" s="597" t="n"/>
      <c r="X114" s="314">
        <f>IF(F114=1,"Annual Payrolls on ADP Essential Payroll",IF(F114=4,"Quarterly Payrolls on ADP Essential Payroll",""))</f>
        <v/>
      </c>
      <c r="Y114" s="315">
        <f>IFERROR(1-((H114-M114)/SUM(Z114,AC114,AD114)),"")</f>
        <v/>
      </c>
      <c r="Z114" s="316">
        <f>IF(C114="","",HLOOKUP($G114&amp;'Product Selections'!$K$4&amp;'Exhibit A'!$F114,'--'!$F$3:$AT$200,$E114+6,FALSE)*F114)</f>
        <v/>
      </c>
      <c r="AA114" s="317">
        <f>IF($C114="","",7.95*$E114+54.95)</f>
        <v/>
      </c>
      <c r="AB114" s="316">
        <f>IF('Product Selections'!O119="Yes",16*'Exhibit A'!F114,0)</f>
        <v/>
      </c>
      <c r="AC114" s="318">
        <f>IF('Product Selections'!$L$11="CBA Lightning Wholesale",0,IF('Product Selections'!$L$11="CBA Lightning",0,IF($C114="",0,IF('Product Selections'!P119="",0,IF('Product Selections'!$P119="Yes",HLOOKUP($AC$10&amp;'Exhibit A'!$F114,'--'!$F$3:$AZ$200,$E114+6,FALSE)*$F114)))))</f>
        <v/>
      </c>
      <c r="AD114" s="310">
        <f>IF('Product Selections'!$L$11="CBA Lightning Wholesale",0,IF('Product Selections'!$L$11="CBA Lightning",0,IF('Product Selections'!Q119="",0,IF($C114="",0,IF('Product Selections'!$Q119&gt;=0,HLOOKUP($AD$10,'--'!$F$3:$AZ$200,3,FALSE)*12*'Product Selections'!Q119)))))</f>
        <v/>
      </c>
      <c r="AE114" s="316">
        <f>IFERROR(IF(C114="","",IF(AND(C114=$D$2,H114=0),0,IF(I114=0,H114-P114-L114-M114,IF(I114="Included",H114-P114-M114-L114,IF(I114&gt;0,H114-M114-L114))))),"")</f>
        <v/>
      </c>
      <c r="AF114" s="585" t="n"/>
      <c r="AG114" s="247">
        <f>AG113+0.01</f>
        <v/>
      </c>
      <c r="AH114" s="604">
        <f>"Estimated Payout at 100% conversion ["&amp;AG114&amp;"0 multiple * Annual Payroll Processing Revenue with Revenue Reduction]"</f>
        <v/>
      </c>
      <c r="AJ114" s="585" t="n"/>
    </row>
    <row r="115" ht="14.45" customHeight="1">
      <c r="A115" s="34" t="n"/>
      <c r="B115" s="70">
        <f>IFERROR(IF('Product Selections'!B120="","",'Product Selections'!B120),"")</f>
        <v/>
      </c>
      <c r="C115" s="71">
        <f>IF('Product Selections'!C120="","",'Product Selections'!C120)</f>
        <v/>
      </c>
      <c r="D115" s="48">
        <f>IF('Product Selections'!D120="","",'Product Selections'!D120)</f>
        <v/>
      </c>
      <c r="E115" s="51">
        <f>IF('Product Selections'!E120="","",'Product Selections'!E120)</f>
        <v/>
      </c>
      <c r="F115" s="51">
        <f>IF('Product Selections'!F120="","",'Product Selections'!F120)</f>
        <v/>
      </c>
      <c r="G115" s="34">
        <f>IF('Product Selections'!U119="","",'Product Selections'!U119)</f>
        <v/>
      </c>
      <c r="H115" s="69">
        <f>IFERROR(IF('Product Selections'!H120="","",'Product Selections'!H120),"")</f>
        <v/>
      </c>
      <c r="I115" s="592">
        <f>IFERROR(IF(TRIM('Product Selections'!I120)="","",TRIM('Product Selections'!I120)),"")</f>
        <v/>
      </c>
      <c r="J115" s="46" t="n"/>
      <c r="K115" s="69">
        <f>IF(C115="","",IF(O115="",AE115+L115+M115,AE115+L115+M115+O115))</f>
        <v/>
      </c>
      <c r="L115" s="360">
        <f>IF(C115="","",SUM(AC115,AD115)*(1-Y115))</f>
        <v/>
      </c>
      <c r="M115" s="358">
        <f>IF(C115="","",AB115)</f>
        <v/>
      </c>
      <c r="O115" s="593">
        <f>IF(C115="","",IF(Y115&lt;0,Z115-AE115,""))</f>
        <v/>
      </c>
      <c r="P115" s="594">
        <f>IFERROR(IF(C115="","",IF(AND(C115=$D$2,H115=0),0,IF($V$8="50% ADP Discount",AA115*0.5,IF($V$8="ADP Book Price",AA115)))),"")</f>
        <v/>
      </c>
      <c r="R115" s="595">
        <f>IF(C115="","",IF(Y115&lt;0,(Z115/F115)*(1),(Z115/F115)*(1-Y115)))</f>
        <v/>
      </c>
      <c r="S115" s="595">
        <f>IFERROR(IF(Y115&lt;0,SUM(AC115:AD115)/F115,L115/F115),"")</f>
        <v/>
      </c>
      <c r="T115" s="340">
        <f>IF(M115="","",IF(M115=0,"",SUM(M115)/F115))</f>
        <v/>
      </c>
      <c r="U115" s="585" t="n"/>
      <c r="V115" s="596">
        <f>IF(C115="","",IF(AND(C115=$D$2,H115=0),"Firm Payroll",IF(AND(F115=1,Y115&gt;0.2),"Annual 20% Max Discount",IF(AND(F115=4,Y115&gt;0.2),"Quarterly 20% Max Discount",IF(Y115&gt;=0.6,"Discount &gt;60%",IF(Y115&lt;0,"Revenue Reduction Required",""))))))</f>
        <v/>
      </c>
      <c r="W115" s="597" t="n"/>
      <c r="X115" s="56">
        <f>IF(F115=1,"Annual Payrolls on ADP Essential Payroll",IF(F115=4,"Quarterly Payrolls on ADP Essential Payroll",""))</f>
        <v/>
      </c>
      <c r="Y115" s="50">
        <f>IFERROR(1-((H115-M115)/SUM(Z115,AC115,AD115)),"")</f>
        <v/>
      </c>
      <c r="Z115" s="69">
        <f>IF(C115="","",HLOOKUP($G115&amp;'Product Selections'!$K$4&amp;'Exhibit A'!$F115,'--'!$F$3:$AT$200,$E115+6,FALSE)*F115)</f>
        <v/>
      </c>
      <c r="AA115" s="237">
        <f>IF($C115="","",7.95*$E115+54.95)</f>
        <v/>
      </c>
      <c r="AB115" s="69">
        <f>IF('Product Selections'!O120="Yes",16*'Exhibit A'!F115,0)</f>
        <v/>
      </c>
      <c r="AC115" s="236">
        <f>IF('Product Selections'!$L$11="CBA Lightning Wholesale",0,IF('Product Selections'!$L$11="CBA Lightning",0,IF($C115="",0,IF('Product Selections'!P120="",0,IF('Product Selections'!$P120="Yes",HLOOKUP($AC$10&amp;'Exhibit A'!$F115,'--'!$F$3:$AZ$200,$E115+6,FALSE)*$F115)))))</f>
        <v/>
      </c>
      <c r="AD115" s="54">
        <f>IF('Product Selections'!$L$11="CBA Lightning Wholesale",0,IF('Product Selections'!$L$11="CBA Lightning",0,IF('Product Selections'!Q120="",0,IF($C115="",0,IF('Product Selections'!$Q120&gt;=0,HLOOKUP($AD$10,'--'!$F$3:$AZ$200,3,FALSE)*12*'Product Selections'!Q120)))))</f>
        <v/>
      </c>
      <c r="AE115" s="69">
        <f>IFERROR(IF(C115="","",IF(AND(C115=$D$2,H115=0),0,IF(I115=0,H115-P115-L115-M115,IF(I115="Included",H115-P115-M115-L115,IF(I115&gt;0,H115-M115-L115))))),"")</f>
        <v/>
      </c>
      <c r="AF115" s="598" t="n"/>
      <c r="AG115" s="247">
        <f>AG114+0.01</f>
        <v/>
      </c>
      <c r="AH115" s="604">
        <f>"Estimated Payout at 100% conversion ["&amp;AG115&amp;"0 multiple * Annual Payroll Processing Revenue with Revenue Reduction]"</f>
        <v/>
      </c>
      <c r="AJ115" s="585" t="n"/>
    </row>
    <row r="116" ht="14.45" customHeight="1">
      <c r="A116" s="34" t="n"/>
      <c r="B116" s="303">
        <f>IFERROR(IF('Product Selections'!B121="","",'Product Selections'!B121),"")</f>
        <v/>
      </c>
      <c r="C116" s="304">
        <f>IF('Product Selections'!C121="","",'Product Selections'!C121)</f>
        <v/>
      </c>
      <c r="D116" s="305">
        <f>IF('Product Selections'!D121="","",'Product Selections'!D121)</f>
        <v/>
      </c>
      <c r="E116" s="306">
        <f>IF('Product Selections'!E121="","",'Product Selections'!E121)</f>
        <v/>
      </c>
      <c r="F116" s="306">
        <f>IF('Product Selections'!F121="","",'Product Selections'!F121)</f>
        <v/>
      </c>
      <c r="G116" s="307">
        <f>IF('Product Selections'!U120="","",'Product Selections'!U120)</f>
        <v/>
      </c>
      <c r="H116" s="316">
        <f>IFERROR(IF('Product Selections'!H121="","",'Product Selections'!H121),"")</f>
        <v/>
      </c>
      <c r="I116" s="309">
        <f>IFERROR(IF(TRIM('Product Selections'!I121)="","",TRIM('Product Selections'!I121)),"")</f>
        <v/>
      </c>
      <c r="J116" s="46" t="n"/>
      <c r="K116" s="316">
        <f>IF(C116="","",IF(O116="",AE116+L116+M116,AE116+L116+M116+O116))</f>
        <v/>
      </c>
      <c r="L116" s="361">
        <f>IF(C116="","",SUM(AC116,AD116)*(1-Y116))</f>
        <v/>
      </c>
      <c r="M116" s="357">
        <f>IF(C116="","",AB116)</f>
        <v/>
      </c>
      <c r="O116" s="600">
        <f>IF(C116="","",IF(Y116&lt;0,Z116-AE116,""))</f>
        <v/>
      </c>
      <c r="P116" s="601">
        <f>IFERROR(IF(C116="","",IF(AND(C116=$D$2,H116=0),0,IF($V$8="50% ADP Discount",AA116*0.5,IF($V$8="ADP Book Price",AA116)))),"")</f>
        <v/>
      </c>
      <c r="R116" s="602">
        <f>IF(C116="","",IF(Y116&lt;0,(Z116/F116)*(1),(Z116/F116)*(1-Y116)))</f>
        <v/>
      </c>
      <c r="S116" s="602">
        <f>IFERROR(IF(Y116&lt;0,SUM(AC116:AD116)/F116,L116/F116),"")</f>
        <v/>
      </c>
      <c r="T116" s="339">
        <f>IF(M116="","",IF(M116=0,"",SUM(M116)/F116))</f>
        <v/>
      </c>
      <c r="U116" s="585" t="n"/>
      <c r="V116" s="603">
        <f>IF(C116="","",IF(AND(C116=$D$2,H116=0),"Firm Payroll",IF(AND(F116=1,Y116&gt;0.2),"Annual 20% Max Discount",IF(AND(F116=4,Y116&gt;0.2),"Quarterly 20% Max Discount",IF(Y116&gt;=0.6,"Discount &gt;60%",IF(Y116&lt;0,"Revenue Reduction Required",""))))))</f>
        <v/>
      </c>
      <c r="W116" s="597" t="n"/>
      <c r="X116" s="314">
        <f>IF(F116=1,"Annual Payrolls on ADP Essential Payroll",IF(F116=4,"Quarterly Payrolls on ADP Essential Payroll",""))</f>
        <v/>
      </c>
      <c r="Y116" s="315">
        <f>IFERROR(1-((H116-M116)/SUM(Z116,AC116,AD116)),"")</f>
        <v/>
      </c>
      <c r="Z116" s="316">
        <f>IF(C116="","",HLOOKUP($G116&amp;'Product Selections'!$K$4&amp;'Exhibit A'!$F116,'--'!$F$3:$AT$200,$E116+6,FALSE)*F116)</f>
        <v/>
      </c>
      <c r="AA116" s="317">
        <f>IF($C116="","",7.95*$E116+54.95)</f>
        <v/>
      </c>
      <c r="AB116" s="316">
        <f>IF('Product Selections'!O121="Yes",16*'Exhibit A'!F116,0)</f>
        <v/>
      </c>
      <c r="AC116" s="318">
        <f>IF('Product Selections'!$L$11="CBA Lightning Wholesale",0,IF('Product Selections'!$L$11="CBA Lightning",0,IF($C116="",0,IF('Product Selections'!P121="",0,IF('Product Selections'!$P121="Yes",HLOOKUP($AC$10&amp;'Exhibit A'!$F116,'--'!$F$3:$AZ$200,$E116+6,FALSE)*$F116)))))</f>
        <v/>
      </c>
      <c r="AD116" s="310">
        <f>IF('Product Selections'!$L$11="CBA Lightning Wholesale",0,IF('Product Selections'!$L$11="CBA Lightning",0,IF('Product Selections'!Q121="",0,IF($C116="",0,IF('Product Selections'!$Q121&gt;=0,HLOOKUP($AD$10,'--'!$F$3:$AZ$200,3,FALSE)*12*'Product Selections'!Q121)))))</f>
        <v/>
      </c>
      <c r="AE116" s="316">
        <f>IFERROR(IF(C116="","",IF(AND(C116=$D$2,H116=0),0,IF(I116=0,H116-P116-L116-M116,IF(I116="Included",H116-P116-M116-L116,IF(I116&gt;0,H116-M116-L116))))),"")</f>
        <v/>
      </c>
      <c r="AF116" s="585" t="n"/>
      <c r="AG116" s="247">
        <f>AG115+0.01</f>
        <v/>
      </c>
      <c r="AH116" s="604">
        <f>"Estimated Payout at 100% conversion ["&amp;AG116&amp;"0 multiple * Annual Payroll Processing Revenue with Revenue Reduction]"</f>
        <v/>
      </c>
      <c r="AJ116" s="585" t="n"/>
    </row>
    <row r="117" ht="14.45" customHeight="1">
      <c r="A117" s="34" t="n"/>
      <c r="B117" s="70">
        <f>IFERROR(IF('Product Selections'!B122="","",'Product Selections'!B122),"")</f>
        <v/>
      </c>
      <c r="C117" s="71">
        <f>IF('Product Selections'!C122="","",'Product Selections'!C122)</f>
        <v/>
      </c>
      <c r="D117" s="48">
        <f>IF('Product Selections'!D122="","",'Product Selections'!D122)</f>
        <v/>
      </c>
      <c r="E117" s="51">
        <f>IF('Product Selections'!E122="","",'Product Selections'!E122)</f>
        <v/>
      </c>
      <c r="F117" s="51">
        <f>IF('Product Selections'!F122="","",'Product Selections'!F122)</f>
        <v/>
      </c>
      <c r="G117" s="34">
        <f>IF('Product Selections'!U121="","",'Product Selections'!U121)</f>
        <v/>
      </c>
      <c r="H117" s="69">
        <f>IFERROR(IF('Product Selections'!H122="","",'Product Selections'!H122),"")</f>
        <v/>
      </c>
      <c r="I117" s="592">
        <f>IFERROR(IF(TRIM('Product Selections'!I122)="","",TRIM('Product Selections'!I122)),"")</f>
        <v/>
      </c>
      <c r="J117" s="46" t="n"/>
      <c r="K117" s="69">
        <f>IF(C117="","",IF(O117="",AE117+L117+M117,AE117+L117+M117+O117))</f>
        <v/>
      </c>
      <c r="L117" s="360">
        <f>IF(C117="","",SUM(AC117,AD117)*(1-Y117))</f>
        <v/>
      </c>
      <c r="M117" s="358">
        <f>IF(C117="","",AB117)</f>
        <v/>
      </c>
      <c r="O117" s="593">
        <f>IF(C117="","",IF(Y117&lt;0,Z117-AE117,""))</f>
        <v/>
      </c>
      <c r="P117" s="594">
        <f>IFERROR(IF(C117="","",IF(AND(C117=$D$2,H117=0),0,IF($V$8="50% ADP Discount",AA117*0.5,IF($V$8="ADP Book Price",AA117)))),"")</f>
        <v/>
      </c>
      <c r="R117" s="595">
        <f>IF(C117="","",IF(Y117&lt;0,(Z117/F117)*(1),(Z117/F117)*(1-Y117)))</f>
        <v/>
      </c>
      <c r="S117" s="595">
        <f>IFERROR(IF(Y117&lt;0,SUM(AC117:AD117)/F117,L117/F117),"")</f>
        <v/>
      </c>
      <c r="T117" s="340">
        <f>IF(M117="","",IF(M117=0,"",SUM(M117)/F117))</f>
        <v/>
      </c>
      <c r="U117" s="585" t="n"/>
      <c r="V117" s="596">
        <f>IF(C117="","",IF(AND(C117=$D$2,H117=0),"Firm Payroll",IF(AND(F117=1,Y117&gt;0.2),"Annual 20% Max Discount",IF(AND(F117=4,Y117&gt;0.2),"Quarterly 20% Max Discount",IF(Y117&gt;=0.6,"Discount &gt;60%",IF(Y117&lt;0,"Revenue Reduction Required",""))))))</f>
        <v/>
      </c>
      <c r="W117" s="597" t="n"/>
      <c r="X117" s="56">
        <f>IF(F117=1,"Annual Payrolls on ADP Essential Payroll",IF(F117=4,"Quarterly Payrolls on ADP Essential Payroll",""))</f>
        <v/>
      </c>
      <c r="Y117" s="50">
        <f>IFERROR(1-((H117-M117)/SUM(Z117,AC117,AD117)),"")</f>
        <v/>
      </c>
      <c r="Z117" s="69">
        <f>IF(C117="","",HLOOKUP($G117&amp;'Product Selections'!$K$4&amp;'Exhibit A'!$F117,'--'!$F$3:$AT$200,$E117+6,FALSE)*F117)</f>
        <v/>
      </c>
      <c r="AA117" s="237">
        <f>IF($C117="","",7.95*$E117+54.95)</f>
        <v/>
      </c>
      <c r="AB117" s="69">
        <f>IF('Product Selections'!O122="Yes",16*'Exhibit A'!F117,0)</f>
        <v/>
      </c>
      <c r="AC117" s="236">
        <f>IF('Product Selections'!$L$11="CBA Lightning Wholesale",0,IF('Product Selections'!$L$11="CBA Lightning",0,IF($C117="",0,IF('Product Selections'!P122="",0,IF('Product Selections'!$P122="Yes",HLOOKUP($AC$10&amp;'Exhibit A'!$F117,'--'!$F$3:$AZ$200,$E117+6,FALSE)*$F117)))))</f>
        <v/>
      </c>
      <c r="AD117" s="54">
        <f>IF('Product Selections'!$L$11="CBA Lightning Wholesale",0,IF('Product Selections'!$L$11="CBA Lightning",0,IF('Product Selections'!Q122="",0,IF($C117="",0,IF('Product Selections'!$Q122&gt;=0,HLOOKUP($AD$10,'--'!$F$3:$AZ$200,3,FALSE)*12*'Product Selections'!Q122)))))</f>
        <v/>
      </c>
      <c r="AE117" s="69">
        <f>IFERROR(IF(C117="","",IF(AND(C117=$D$2,H117=0),0,IF(I117=0,H117-P117-L117-M117,IF(I117="Included",H117-P117-M117-L117,IF(I117&gt;0,H117-M117-L117))))),"")</f>
        <v/>
      </c>
      <c r="AF117" s="598" t="n"/>
      <c r="AG117" s="247">
        <f>AG116+0.01</f>
        <v/>
      </c>
      <c r="AH117" s="604">
        <f>"Estimated Payout at 100% conversion ["&amp;AG117&amp;"0 multiple * Annual Payroll Processing Revenue with Revenue Reduction]"</f>
        <v/>
      </c>
      <c r="AJ117" s="585" t="n"/>
    </row>
    <row r="118" ht="14.45" customHeight="1">
      <c r="A118" s="34" t="n"/>
      <c r="B118" s="303">
        <f>IFERROR(IF('Product Selections'!B123="","",'Product Selections'!B123),"")</f>
        <v/>
      </c>
      <c r="C118" s="304">
        <f>IF('Product Selections'!C123="","",'Product Selections'!C123)</f>
        <v/>
      </c>
      <c r="D118" s="305">
        <f>IF('Product Selections'!D123="","",'Product Selections'!D123)</f>
        <v/>
      </c>
      <c r="E118" s="306">
        <f>IF('Product Selections'!E123="","",'Product Selections'!E123)</f>
        <v/>
      </c>
      <c r="F118" s="306">
        <f>IF('Product Selections'!F123="","",'Product Selections'!F123)</f>
        <v/>
      </c>
      <c r="G118" s="307">
        <f>IF('Product Selections'!U122="","",'Product Selections'!U122)</f>
        <v/>
      </c>
      <c r="H118" s="316">
        <f>IFERROR(IF('Product Selections'!H123="","",'Product Selections'!H123),"")</f>
        <v/>
      </c>
      <c r="I118" s="309">
        <f>IFERROR(IF(TRIM('Product Selections'!I123)="","",TRIM('Product Selections'!I123)),"")</f>
        <v/>
      </c>
      <c r="J118" s="46" t="n"/>
      <c r="K118" s="316">
        <f>IF(C118="","",IF(O118="",AE118+L118+M118,AE118+L118+M118+O118))</f>
        <v/>
      </c>
      <c r="L118" s="361">
        <f>IF(C118="","",SUM(AC118,AD118)*(1-Y118))</f>
        <v/>
      </c>
      <c r="M118" s="357">
        <f>IF(C118="","",AB118)</f>
        <v/>
      </c>
      <c r="O118" s="600">
        <f>IF(C118="","",IF(Y118&lt;0,Z118-AE118,""))</f>
        <v/>
      </c>
      <c r="P118" s="601">
        <f>IFERROR(IF(C118="","",IF(AND(C118=$D$2,H118=0),0,IF($V$8="50% ADP Discount",AA118*0.5,IF($V$8="ADP Book Price",AA118)))),"")</f>
        <v/>
      </c>
      <c r="R118" s="602">
        <f>IF(C118="","",IF(Y118&lt;0,(Z118/F118)*(1),(Z118/F118)*(1-Y118)))</f>
        <v/>
      </c>
      <c r="S118" s="602">
        <f>IFERROR(IF(Y118&lt;0,SUM(AC118:AD118)/F118,L118/F118),"")</f>
        <v/>
      </c>
      <c r="T118" s="339">
        <f>IF(M118="","",IF(M118=0,"",SUM(M118)/F118))</f>
        <v/>
      </c>
      <c r="U118" s="585" t="n"/>
      <c r="V118" s="603">
        <f>IF(C118="","",IF(AND(C118=$D$2,H118=0),"Firm Payroll",IF(AND(F118=1,Y118&gt;0.2),"Annual 20% Max Discount",IF(AND(F118=4,Y118&gt;0.2),"Quarterly 20% Max Discount",IF(Y118&gt;=0.6,"Discount &gt;60%",IF(Y118&lt;0,"Revenue Reduction Required",""))))))</f>
        <v/>
      </c>
      <c r="W118" s="597" t="n"/>
      <c r="X118" s="314">
        <f>IF(F118=1,"Annual Payrolls on ADP Essential Payroll",IF(F118=4,"Quarterly Payrolls on ADP Essential Payroll",""))</f>
        <v/>
      </c>
      <c r="Y118" s="315">
        <f>IFERROR(1-((H118-M118)/SUM(Z118,AC118,AD118)),"")</f>
        <v/>
      </c>
      <c r="Z118" s="316">
        <f>IF(C118="","",HLOOKUP($G118&amp;'Product Selections'!$K$4&amp;'Exhibit A'!$F118,'--'!$F$3:$AT$200,$E118+6,FALSE)*F118)</f>
        <v/>
      </c>
      <c r="AA118" s="317">
        <f>IF($C118="","",7.95*$E118+54.95)</f>
        <v/>
      </c>
      <c r="AB118" s="316">
        <f>IF('Product Selections'!O123="Yes",16*'Exhibit A'!F118,0)</f>
        <v/>
      </c>
      <c r="AC118" s="318">
        <f>IF('Product Selections'!$L$11="CBA Lightning Wholesale",0,IF('Product Selections'!$L$11="CBA Lightning",0,IF($C118="",0,IF('Product Selections'!P123="",0,IF('Product Selections'!$P123="Yes",HLOOKUP($AC$10&amp;'Exhibit A'!$F118,'--'!$F$3:$AZ$200,$E118+6,FALSE)*$F118)))))</f>
        <v/>
      </c>
      <c r="AD118" s="310">
        <f>IF('Product Selections'!$L$11="CBA Lightning Wholesale",0,IF('Product Selections'!$L$11="CBA Lightning",0,IF('Product Selections'!Q123="",0,IF($C118="",0,IF('Product Selections'!$Q123&gt;=0,HLOOKUP($AD$10,'--'!$F$3:$AZ$200,3,FALSE)*12*'Product Selections'!Q123)))))</f>
        <v/>
      </c>
      <c r="AE118" s="316">
        <f>IFERROR(IF(C118="","",IF(AND(C118=$D$2,H118=0),0,IF(I118=0,H118-P118-L118-M118,IF(I118="Included",H118-P118-M118-L118,IF(I118&gt;0,H118-M118-L118))))),"")</f>
        <v/>
      </c>
      <c r="AF118" s="585" t="n"/>
      <c r="AG118" s="247">
        <f>AG117+0.01</f>
        <v/>
      </c>
      <c r="AH118" s="604">
        <f>"Estimated Payout at 100% conversion ["&amp;AG118&amp;"0 multiple * Annual Payroll Processing Revenue with Revenue Reduction]"</f>
        <v/>
      </c>
      <c r="AJ118" s="585" t="n"/>
    </row>
    <row r="119" ht="14.45" customHeight="1">
      <c r="A119" s="34" t="n"/>
      <c r="B119" s="70">
        <f>IFERROR(IF('Product Selections'!B124="","",'Product Selections'!B124),"")</f>
        <v/>
      </c>
      <c r="C119" s="71">
        <f>IF('Product Selections'!C124="","",'Product Selections'!C124)</f>
        <v/>
      </c>
      <c r="D119" s="48">
        <f>IF('Product Selections'!D124="","",'Product Selections'!D124)</f>
        <v/>
      </c>
      <c r="E119" s="51">
        <f>IF('Product Selections'!E124="","",'Product Selections'!E124)</f>
        <v/>
      </c>
      <c r="F119" s="51">
        <f>IF('Product Selections'!F124="","",'Product Selections'!F124)</f>
        <v/>
      </c>
      <c r="G119" s="34">
        <f>IF('Product Selections'!U123="","",'Product Selections'!U123)</f>
        <v/>
      </c>
      <c r="H119" s="69">
        <f>IFERROR(IF('Product Selections'!H124="","",'Product Selections'!H124),"")</f>
        <v/>
      </c>
      <c r="I119" s="592">
        <f>IFERROR(IF(TRIM('Product Selections'!I124)="","",TRIM('Product Selections'!I124)),"")</f>
        <v/>
      </c>
      <c r="J119" s="46" t="n"/>
      <c r="K119" s="69">
        <f>IF(C119="","",IF(O119="",AE119+L119+M119,AE119+L119+M119+O119))</f>
        <v/>
      </c>
      <c r="L119" s="360">
        <f>IF(C119="","",SUM(AC119,AD119)*(1-Y119))</f>
        <v/>
      </c>
      <c r="M119" s="358">
        <f>IF(C119="","",AB119)</f>
        <v/>
      </c>
      <c r="O119" s="593">
        <f>IF(C119="","",IF(Y119&lt;0,Z119-AE119,""))</f>
        <v/>
      </c>
      <c r="P119" s="594">
        <f>IFERROR(IF(C119="","",IF(AND(C119=$D$2,H119=0),0,IF($V$8="50% ADP Discount",AA119*0.5,IF($V$8="ADP Book Price",AA119)))),"")</f>
        <v/>
      </c>
      <c r="R119" s="595">
        <f>IF(C119="","",IF(Y119&lt;0,(Z119/F119)*(1),(Z119/F119)*(1-Y119)))</f>
        <v/>
      </c>
      <c r="S119" s="595">
        <f>IFERROR(IF(Y119&lt;0,SUM(AC119:AD119)/F119,L119/F119),"")</f>
        <v/>
      </c>
      <c r="T119" s="340">
        <f>IF(M119="","",IF(M119=0,"",SUM(M119)/F119))</f>
        <v/>
      </c>
      <c r="U119" s="585" t="n"/>
      <c r="V119" s="596">
        <f>IF(C119="","",IF(AND(C119=$D$2,H119=0),"Firm Payroll",IF(AND(F119=1,Y119&gt;0.2),"Annual 20% Max Discount",IF(AND(F119=4,Y119&gt;0.2),"Quarterly 20% Max Discount",IF(Y119&gt;=0.6,"Discount &gt;60%",IF(Y119&lt;0,"Revenue Reduction Required",""))))))</f>
        <v/>
      </c>
      <c r="W119" s="597" t="n"/>
      <c r="X119" s="56">
        <f>IF(F119=1,"Annual Payrolls on ADP Essential Payroll",IF(F119=4,"Quarterly Payrolls on ADP Essential Payroll",""))</f>
        <v/>
      </c>
      <c r="Y119" s="50">
        <f>IFERROR(1-((H119-M119)/SUM(Z119,AC119,AD119)),"")</f>
        <v/>
      </c>
      <c r="Z119" s="69">
        <f>IF(C119="","",HLOOKUP($G119&amp;'Product Selections'!$K$4&amp;'Exhibit A'!$F119,'--'!$F$3:$AT$200,$E119+6,FALSE)*F119)</f>
        <v/>
      </c>
      <c r="AA119" s="237">
        <f>IF($C119="","",7.95*$E119+54.95)</f>
        <v/>
      </c>
      <c r="AB119" s="69">
        <f>IF('Product Selections'!O124="Yes",16*'Exhibit A'!F119,0)</f>
        <v/>
      </c>
      <c r="AC119" s="236">
        <f>IF('Product Selections'!$L$11="CBA Lightning Wholesale",0,IF('Product Selections'!$L$11="CBA Lightning",0,IF($C119="",0,IF('Product Selections'!P124="",0,IF('Product Selections'!$P124="Yes",HLOOKUP($AC$10&amp;'Exhibit A'!$F119,'--'!$F$3:$AZ$200,$E119+6,FALSE)*$F119)))))</f>
        <v/>
      </c>
      <c r="AD119" s="54">
        <f>IF('Product Selections'!$L$11="CBA Lightning Wholesale",0,IF('Product Selections'!$L$11="CBA Lightning",0,IF('Product Selections'!Q124="",0,IF($C119="",0,IF('Product Selections'!$Q124&gt;=0,HLOOKUP($AD$10,'--'!$F$3:$AZ$200,3,FALSE)*12*'Product Selections'!Q124)))))</f>
        <v/>
      </c>
      <c r="AE119" s="69">
        <f>IFERROR(IF(C119="","",IF(AND(C119=$D$2,H119=0),0,IF(I119=0,H119-P119-L119-M119,IF(I119="Included",H119-P119-M119-L119,IF(I119&gt;0,H119-M119-L119))))),"")</f>
        <v/>
      </c>
      <c r="AF119" s="598" t="n"/>
      <c r="AG119" s="247">
        <f>AG118+0.01</f>
        <v/>
      </c>
      <c r="AH119" s="604">
        <f>"Estimated Payout at 100% conversion ["&amp;AG119&amp;"0 multiple * Annual Payroll Processing Revenue with Revenue Reduction]"</f>
        <v/>
      </c>
      <c r="AJ119" s="585" t="n"/>
    </row>
    <row r="120" ht="14.45" customHeight="1">
      <c r="A120" s="34" t="n"/>
      <c r="B120" s="303">
        <f>IFERROR(IF('Product Selections'!B125="","",'Product Selections'!B125),"")</f>
        <v/>
      </c>
      <c r="C120" s="304">
        <f>IF('Product Selections'!C125="","",'Product Selections'!C125)</f>
        <v/>
      </c>
      <c r="D120" s="305">
        <f>IF('Product Selections'!D125="","",'Product Selections'!D125)</f>
        <v/>
      </c>
      <c r="E120" s="306">
        <f>IF('Product Selections'!E125="","",'Product Selections'!E125)</f>
        <v/>
      </c>
      <c r="F120" s="306">
        <f>IF('Product Selections'!F125="","",'Product Selections'!F125)</f>
        <v/>
      </c>
      <c r="G120" s="307">
        <f>IF('Product Selections'!U124="","",'Product Selections'!U124)</f>
        <v/>
      </c>
      <c r="H120" s="316">
        <f>IFERROR(IF('Product Selections'!H125="","",'Product Selections'!H125),"")</f>
        <v/>
      </c>
      <c r="I120" s="309">
        <f>IFERROR(IF(TRIM('Product Selections'!I125)="","",TRIM('Product Selections'!I125)),"")</f>
        <v/>
      </c>
      <c r="J120" s="46" t="n"/>
      <c r="K120" s="316">
        <f>IF(C120="","",IF(O120="",AE120+L120+M120,AE120+L120+M120+O120))</f>
        <v/>
      </c>
      <c r="L120" s="361">
        <f>IF(C120="","",SUM(AC120,AD120)*(1-Y120))</f>
        <v/>
      </c>
      <c r="M120" s="357">
        <f>IF(C120="","",AB120)</f>
        <v/>
      </c>
      <c r="O120" s="600">
        <f>IF(C120="","",IF(Y120&lt;0,Z120-AE120,""))</f>
        <v/>
      </c>
      <c r="P120" s="601">
        <f>IFERROR(IF(C120="","",IF(AND(C120=$D$2,H120=0),0,IF($V$8="50% ADP Discount",AA120*0.5,IF($V$8="ADP Book Price",AA120)))),"")</f>
        <v/>
      </c>
      <c r="R120" s="602">
        <f>IF(C120="","",IF(Y120&lt;0,(Z120/F120)*(1),(Z120/F120)*(1-Y120)))</f>
        <v/>
      </c>
      <c r="S120" s="602">
        <f>IFERROR(IF(Y120&lt;0,SUM(AC120:AD120)/F120,L120/F120),"")</f>
        <v/>
      </c>
      <c r="T120" s="339">
        <f>IF(M120="","",IF(M120=0,"",SUM(M120)/F120))</f>
        <v/>
      </c>
      <c r="U120" s="585" t="n"/>
      <c r="V120" s="603">
        <f>IF(C120="","",IF(AND(C120=$D$2,H120=0),"Firm Payroll",IF(AND(F120=1,Y120&gt;0.2),"Annual 20% Max Discount",IF(AND(F120=4,Y120&gt;0.2),"Quarterly 20% Max Discount",IF(Y120&gt;=0.6,"Discount &gt;60%",IF(Y120&lt;0,"Revenue Reduction Required",""))))))</f>
        <v/>
      </c>
      <c r="W120" s="597" t="n"/>
      <c r="X120" s="314">
        <f>IF(F120=1,"Annual Payrolls on ADP Essential Payroll",IF(F120=4,"Quarterly Payrolls on ADP Essential Payroll",""))</f>
        <v/>
      </c>
      <c r="Y120" s="315">
        <f>IFERROR(1-((H120-M120)/SUM(Z120,AC120,AD120)),"")</f>
        <v/>
      </c>
      <c r="Z120" s="316">
        <f>IF(C120="","",HLOOKUP($G120&amp;'Product Selections'!$K$4&amp;'Exhibit A'!$F120,'--'!$F$3:$AT$200,$E120+6,FALSE)*F120)</f>
        <v/>
      </c>
      <c r="AA120" s="317">
        <f>IF($C120="","",7.95*$E120+54.95)</f>
        <v/>
      </c>
      <c r="AB120" s="316">
        <f>IF('Product Selections'!O125="Yes",16*'Exhibit A'!F120,0)</f>
        <v/>
      </c>
      <c r="AC120" s="318">
        <f>IF('Product Selections'!$L$11="CBA Lightning Wholesale",0,IF('Product Selections'!$L$11="CBA Lightning",0,IF($C120="",0,IF('Product Selections'!P125="",0,IF('Product Selections'!$P125="Yes",HLOOKUP($AC$10&amp;'Exhibit A'!$F120,'--'!$F$3:$AZ$200,$E120+6,FALSE)*$F120)))))</f>
        <v/>
      </c>
      <c r="AD120" s="310">
        <f>IF('Product Selections'!$L$11="CBA Lightning Wholesale",0,IF('Product Selections'!$L$11="CBA Lightning",0,IF('Product Selections'!Q125="",0,IF($C120="",0,IF('Product Selections'!$Q125&gt;=0,HLOOKUP($AD$10,'--'!$F$3:$AZ$200,3,FALSE)*12*'Product Selections'!Q125)))))</f>
        <v/>
      </c>
      <c r="AE120" s="316">
        <f>IFERROR(IF(C120="","",IF(AND(C120=$D$2,H120=0),0,IF(I120=0,H120-P120-L120-M120,IF(I120="Included",H120-P120-M120-L120,IF(I120&gt;0,H120-M120-L120))))),"")</f>
        <v/>
      </c>
      <c r="AF120" s="585" t="n"/>
      <c r="AG120" s="247">
        <f>AG119+0.01</f>
        <v/>
      </c>
      <c r="AH120" s="604">
        <f>"Estimated Payout at 100% conversion ["&amp;AG120&amp;"0 multiple * Annual Payroll Processing Revenue with Revenue Reduction]"</f>
        <v/>
      </c>
      <c r="AJ120" s="585" t="n"/>
    </row>
    <row r="121" ht="14.45" customHeight="1">
      <c r="A121" s="34" t="n"/>
      <c r="B121" s="70">
        <f>IFERROR(IF('Product Selections'!B126="","",'Product Selections'!B126),"")</f>
        <v/>
      </c>
      <c r="C121" s="71">
        <f>IF('Product Selections'!C126="","",'Product Selections'!C126)</f>
        <v/>
      </c>
      <c r="D121" s="48">
        <f>IF('Product Selections'!D126="","",'Product Selections'!D126)</f>
        <v/>
      </c>
      <c r="E121" s="51">
        <f>IF('Product Selections'!E126="","",'Product Selections'!E126)</f>
        <v/>
      </c>
      <c r="F121" s="51">
        <f>IF('Product Selections'!F126="","",'Product Selections'!F126)</f>
        <v/>
      </c>
      <c r="G121" s="34">
        <f>IF('Product Selections'!U125="","",'Product Selections'!U125)</f>
        <v/>
      </c>
      <c r="H121" s="69">
        <f>IFERROR(IF('Product Selections'!H126="","",'Product Selections'!H126),"")</f>
        <v/>
      </c>
      <c r="I121" s="592">
        <f>IFERROR(IF(TRIM('Product Selections'!I126)="","",TRIM('Product Selections'!I126)),"")</f>
        <v/>
      </c>
      <c r="J121" s="46" t="n"/>
      <c r="K121" s="69">
        <f>IF(C121="","",IF(O121="",AE121+L121+M121,AE121+L121+M121+O121))</f>
        <v/>
      </c>
      <c r="L121" s="360">
        <f>IF(C121="","",SUM(AC121,AD121)*(1-Y121))</f>
        <v/>
      </c>
      <c r="M121" s="358">
        <f>IF(C121="","",AB121)</f>
        <v/>
      </c>
      <c r="O121" s="593">
        <f>IF(C121="","",IF(Y121&lt;0,Z121-AE121,""))</f>
        <v/>
      </c>
      <c r="P121" s="594">
        <f>IFERROR(IF(C121="","",IF(AND(C121=$D$2,H121=0),0,IF($V$8="50% ADP Discount",AA121*0.5,IF($V$8="ADP Book Price",AA121)))),"")</f>
        <v/>
      </c>
      <c r="R121" s="595">
        <f>IF(C121="","",IF(Y121&lt;0,(Z121/F121)*(1),(Z121/F121)*(1-Y121)))</f>
        <v/>
      </c>
      <c r="S121" s="595">
        <f>IFERROR(IF(Y121&lt;0,SUM(AC121:AD121)/F121,L121/F121),"")</f>
        <v/>
      </c>
      <c r="T121" s="340">
        <f>IF(M121="","",IF(M121=0,"",SUM(M121)/F121))</f>
        <v/>
      </c>
      <c r="U121" s="585" t="n"/>
      <c r="V121" s="596">
        <f>IF(C121="","",IF(AND(C121=$D$2,H121=0),"Firm Payroll",IF(AND(F121=1,Y121&gt;0.2),"Annual 20% Max Discount",IF(AND(F121=4,Y121&gt;0.2),"Quarterly 20% Max Discount",IF(Y121&gt;=0.6,"Discount &gt;60%",IF(Y121&lt;0,"Revenue Reduction Required",""))))))</f>
        <v/>
      </c>
      <c r="W121" s="597" t="n"/>
      <c r="X121" s="56">
        <f>IF(F121=1,"Annual Payrolls on ADP Essential Payroll",IF(F121=4,"Quarterly Payrolls on ADP Essential Payroll",""))</f>
        <v/>
      </c>
      <c r="Y121" s="50">
        <f>IFERROR(1-((H121-M121)/SUM(Z121,AC121,AD121)),"")</f>
        <v/>
      </c>
      <c r="Z121" s="69">
        <f>IF(C121="","",HLOOKUP($G121&amp;'Product Selections'!$K$4&amp;'Exhibit A'!$F121,'--'!$F$3:$AT$200,$E121+6,FALSE)*F121)</f>
        <v/>
      </c>
      <c r="AA121" s="237">
        <f>IF($C121="","",7.95*$E121+54.95)</f>
        <v/>
      </c>
      <c r="AB121" s="69">
        <f>IF('Product Selections'!O126="Yes",16*'Exhibit A'!F121,0)</f>
        <v/>
      </c>
      <c r="AC121" s="236">
        <f>IF('Product Selections'!$L$11="CBA Lightning Wholesale",0,IF('Product Selections'!$L$11="CBA Lightning",0,IF($C121="",0,IF('Product Selections'!P126="",0,IF('Product Selections'!$P126="Yes",HLOOKUP($AC$10&amp;'Exhibit A'!$F121,'--'!$F$3:$AZ$200,$E121+6,FALSE)*$F121)))))</f>
        <v/>
      </c>
      <c r="AD121" s="54">
        <f>IF('Product Selections'!$L$11="CBA Lightning Wholesale",0,IF('Product Selections'!$L$11="CBA Lightning",0,IF('Product Selections'!Q126="",0,IF($C121="",0,IF('Product Selections'!$Q126&gt;=0,HLOOKUP($AD$10,'--'!$F$3:$AZ$200,3,FALSE)*12*'Product Selections'!Q126)))))</f>
        <v/>
      </c>
      <c r="AE121" s="69">
        <f>IFERROR(IF(C121="","",IF(AND(C121=$D$2,H121=0),0,IF(I121=0,H121-P121-L121-M121,IF(I121="Included",H121-P121-M121-L121,IF(I121&gt;0,H121-M121-L121))))),"")</f>
        <v/>
      </c>
      <c r="AF121" s="598" t="n"/>
      <c r="AG121" s="247">
        <f>AG120+0.01</f>
        <v/>
      </c>
      <c r="AH121" s="604">
        <f>"Estimated Payout at 100% conversion ["&amp;AG121&amp;"0 multiple * Annual Payroll Processing Revenue with Revenue Reduction]"</f>
        <v/>
      </c>
      <c r="AJ121" s="585" t="n"/>
    </row>
    <row r="122" ht="14.45" customHeight="1">
      <c r="A122" s="34" t="n"/>
      <c r="B122" s="303">
        <f>IFERROR(IF('Product Selections'!B127="","",'Product Selections'!B127),"")</f>
        <v/>
      </c>
      <c r="C122" s="304">
        <f>IF('Product Selections'!C127="","",'Product Selections'!C127)</f>
        <v/>
      </c>
      <c r="D122" s="305">
        <f>IF('Product Selections'!D127="","",'Product Selections'!D127)</f>
        <v/>
      </c>
      <c r="E122" s="306">
        <f>IF('Product Selections'!E127="","",'Product Selections'!E127)</f>
        <v/>
      </c>
      <c r="F122" s="306">
        <f>IF('Product Selections'!F127="","",'Product Selections'!F127)</f>
        <v/>
      </c>
      <c r="G122" s="307">
        <f>IF('Product Selections'!U126="","",'Product Selections'!U126)</f>
        <v/>
      </c>
      <c r="H122" s="316">
        <f>IFERROR(IF('Product Selections'!H127="","",'Product Selections'!H127),"")</f>
        <v/>
      </c>
      <c r="I122" s="309">
        <f>IFERROR(IF(TRIM('Product Selections'!I127)="","",TRIM('Product Selections'!I127)),"")</f>
        <v/>
      </c>
      <c r="J122" s="46" t="n"/>
      <c r="K122" s="316">
        <f>IF(C122="","",IF(O122="",AE122+L122+M122,AE122+L122+M122+O122))</f>
        <v/>
      </c>
      <c r="L122" s="361">
        <f>IF(C122="","",SUM(AC122,AD122)*(1-Y122))</f>
        <v/>
      </c>
      <c r="M122" s="357">
        <f>IF(C122="","",AB122)</f>
        <v/>
      </c>
      <c r="O122" s="600">
        <f>IF(C122="","",IF(Y122&lt;0,Z122-AE122,""))</f>
        <v/>
      </c>
      <c r="P122" s="601">
        <f>IFERROR(IF(C122="","",IF(AND(C122=$D$2,H122=0),0,IF($V$8="50% ADP Discount",AA122*0.5,IF($V$8="ADP Book Price",AA122)))),"")</f>
        <v/>
      </c>
      <c r="R122" s="602">
        <f>IF(C122="","",IF(Y122&lt;0,(Z122/F122)*(1),(Z122/F122)*(1-Y122)))</f>
        <v/>
      </c>
      <c r="S122" s="602">
        <f>IFERROR(IF(Y122&lt;0,SUM(AC122:AD122)/F122,L122/F122),"")</f>
        <v/>
      </c>
      <c r="T122" s="339">
        <f>IF(M122="","",IF(M122=0,"",SUM(M122)/F122))</f>
        <v/>
      </c>
      <c r="U122" s="585" t="n"/>
      <c r="V122" s="603">
        <f>IF(C122="","",IF(AND(C122=$D$2,H122=0),"Firm Payroll",IF(AND(F122=1,Y122&gt;0.2),"Annual 20% Max Discount",IF(AND(F122=4,Y122&gt;0.2),"Quarterly 20% Max Discount",IF(Y122&gt;=0.6,"Discount &gt;60%",IF(Y122&lt;0,"Revenue Reduction Required",""))))))</f>
        <v/>
      </c>
      <c r="W122" s="597" t="n"/>
      <c r="X122" s="314">
        <f>IF(F122=1,"Annual Payrolls on ADP Essential Payroll",IF(F122=4,"Quarterly Payrolls on ADP Essential Payroll",""))</f>
        <v/>
      </c>
      <c r="Y122" s="315">
        <f>IFERROR(1-((H122-M122)/SUM(Z122,AC122,AD122)),"")</f>
        <v/>
      </c>
      <c r="Z122" s="316">
        <f>IF(C122="","",HLOOKUP($G122&amp;'Product Selections'!$K$4&amp;'Exhibit A'!$F122,'--'!$F$3:$AT$200,$E122+6,FALSE)*F122)</f>
        <v/>
      </c>
      <c r="AA122" s="317">
        <f>IF($C122="","",7.95*$E122+54.95)</f>
        <v/>
      </c>
      <c r="AB122" s="316">
        <f>IF('Product Selections'!O127="Yes",16*'Exhibit A'!F122,0)</f>
        <v/>
      </c>
      <c r="AC122" s="318">
        <f>IF('Product Selections'!$L$11="CBA Lightning Wholesale",0,IF('Product Selections'!$L$11="CBA Lightning",0,IF($C122="",0,IF('Product Selections'!P127="",0,IF('Product Selections'!$P127="Yes",HLOOKUP($AC$10&amp;'Exhibit A'!$F122,'--'!$F$3:$AZ$200,$E122+6,FALSE)*$F122)))))</f>
        <v/>
      </c>
      <c r="AD122" s="310">
        <f>IF('Product Selections'!$L$11="CBA Lightning Wholesale",0,IF('Product Selections'!$L$11="CBA Lightning",0,IF('Product Selections'!Q127="",0,IF($C122="",0,IF('Product Selections'!$Q127&gt;=0,HLOOKUP($AD$10,'--'!$F$3:$AZ$200,3,FALSE)*12*'Product Selections'!Q127)))))</f>
        <v/>
      </c>
      <c r="AE122" s="316">
        <f>IFERROR(IF(C122="","",IF(AND(C122=$D$2,H122=0),0,IF(I122=0,H122-P122-L122-M122,IF(I122="Included",H122-P122-M122-L122,IF(I122&gt;0,H122-M122-L122))))),"")</f>
        <v/>
      </c>
      <c r="AF122" s="585" t="n"/>
      <c r="AG122" s="247">
        <f>AG121+0.01</f>
        <v/>
      </c>
      <c r="AH122" s="604">
        <f>"Estimated Payout at 100% conversion ["&amp;AG122&amp;"0 multiple * Annual Payroll Processing Revenue with Revenue Reduction]"</f>
        <v/>
      </c>
      <c r="AJ122" s="585" t="n"/>
    </row>
    <row r="123" ht="14.45" customHeight="1">
      <c r="A123" s="34" t="n"/>
      <c r="B123" s="70">
        <f>IFERROR(IF('Product Selections'!B128="","",'Product Selections'!B128),"")</f>
        <v/>
      </c>
      <c r="C123" s="71">
        <f>IF('Product Selections'!C128="","",'Product Selections'!C128)</f>
        <v/>
      </c>
      <c r="D123" s="48">
        <f>IF('Product Selections'!D128="","",'Product Selections'!D128)</f>
        <v/>
      </c>
      <c r="E123" s="51">
        <f>IF('Product Selections'!E128="","",'Product Selections'!E128)</f>
        <v/>
      </c>
      <c r="F123" s="51">
        <f>IF('Product Selections'!F128="","",'Product Selections'!F128)</f>
        <v/>
      </c>
      <c r="G123" s="34">
        <f>IF('Product Selections'!U127="","",'Product Selections'!U127)</f>
        <v/>
      </c>
      <c r="H123" s="69">
        <f>IFERROR(IF('Product Selections'!H128="","",'Product Selections'!H128),"")</f>
        <v/>
      </c>
      <c r="I123" s="592">
        <f>IFERROR(IF(TRIM('Product Selections'!I128)="","",TRIM('Product Selections'!I128)),"")</f>
        <v/>
      </c>
      <c r="J123" s="46" t="n"/>
      <c r="K123" s="69">
        <f>IF(C123="","",IF(O123="",AE123+L123+M123,AE123+L123+M123+O123))</f>
        <v/>
      </c>
      <c r="L123" s="360">
        <f>IF(C123="","",SUM(AC123,AD123)*(1-Y123))</f>
        <v/>
      </c>
      <c r="M123" s="358">
        <f>IF(C123="","",AB123)</f>
        <v/>
      </c>
      <c r="O123" s="593">
        <f>IF(C123="","",IF(Y123&lt;0,Z123-AE123,""))</f>
        <v/>
      </c>
      <c r="P123" s="594">
        <f>IFERROR(IF(C123="","",IF(AND(C123=$D$2,H123=0),0,IF($V$8="50% ADP Discount",AA123*0.5,IF($V$8="ADP Book Price",AA123)))),"")</f>
        <v/>
      </c>
      <c r="R123" s="595">
        <f>IF(C123="","",IF(Y123&lt;0,(Z123/F123)*(1),(Z123/F123)*(1-Y123)))</f>
        <v/>
      </c>
      <c r="S123" s="595">
        <f>IFERROR(IF(Y123&lt;0,SUM(AC123:AD123)/F123,L123/F123),"")</f>
        <v/>
      </c>
      <c r="T123" s="340">
        <f>IF(M123="","",IF(M123=0,"",SUM(M123)/F123))</f>
        <v/>
      </c>
      <c r="U123" s="585" t="n"/>
      <c r="V123" s="596">
        <f>IF(C123="","",IF(AND(C123=$D$2,H123=0),"Firm Payroll",IF(AND(F123=1,Y123&gt;0.2),"Annual 20% Max Discount",IF(AND(F123=4,Y123&gt;0.2),"Quarterly 20% Max Discount",IF(Y123&gt;=0.6,"Discount &gt;60%",IF(Y123&lt;0,"Revenue Reduction Required",""))))))</f>
        <v/>
      </c>
      <c r="W123" s="597" t="n"/>
      <c r="X123" s="56">
        <f>IF(F123=1,"Annual Payrolls on ADP Essential Payroll",IF(F123=4,"Quarterly Payrolls on ADP Essential Payroll",""))</f>
        <v/>
      </c>
      <c r="Y123" s="50">
        <f>IFERROR(1-((H123-M123)/SUM(Z123,AC123,AD123)),"")</f>
        <v/>
      </c>
      <c r="Z123" s="69">
        <f>IF(C123="","",HLOOKUP($G123&amp;'Product Selections'!$K$4&amp;'Exhibit A'!$F123,'--'!$F$3:$AT$200,$E123+6,FALSE)*F123)</f>
        <v/>
      </c>
      <c r="AA123" s="237">
        <f>IF($C123="","",7.95*$E123+54.95)</f>
        <v/>
      </c>
      <c r="AB123" s="69">
        <f>IF('Product Selections'!O128="Yes",16*'Exhibit A'!F123,0)</f>
        <v/>
      </c>
      <c r="AC123" s="236">
        <f>IF('Product Selections'!$L$11="CBA Lightning Wholesale",0,IF('Product Selections'!$L$11="CBA Lightning",0,IF($C123="",0,IF('Product Selections'!P128="",0,IF('Product Selections'!$P128="Yes",HLOOKUP($AC$10&amp;'Exhibit A'!$F123,'--'!$F$3:$AZ$200,$E123+6,FALSE)*$F123)))))</f>
        <v/>
      </c>
      <c r="AD123" s="54">
        <f>IF('Product Selections'!$L$11="CBA Lightning Wholesale",0,IF('Product Selections'!$L$11="CBA Lightning",0,IF('Product Selections'!Q128="",0,IF($C123="",0,IF('Product Selections'!$Q128&gt;=0,HLOOKUP($AD$10,'--'!$F$3:$AZ$200,3,FALSE)*12*'Product Selections'!Q128)))))</f>
        <v/>
      </c>
      <c r="AE123" s="69">
        <f>IFERROR(IF(C123="","",IF(AND(C123=$D$2,H123=0),0,IF(I123=0,H123-P123-L123-M123,IF(I123="Included",H123-P123-M123-L123,IF(I123&gt;0,H123-M123-L123))))),"")</f>
        <v/>
      </c>
      <c r="AF123" s="598" t="n"/>
      <c r="AG123" s="247">
        <f>AG122+0.01</f>
        <v/>
      </c>
      <c r="AH123" s="604">
        <f>"Estimated Payout at 100% conversion ["&amp;AG123&amp;"0 multiple * Annual Payroll Processing Revenue with Revenue Reduction]"</f>
        <v/>
      </c>
      <c r="AJ123" s="585" t="n"/>
    </row>
    <row r="124" ht="14.45" customHeight="1">
      <c r="A124" s="34" t="n"/>
      <c r="B124" s="303">
        <f>IFERROR(IF('Product Selections'!B129="","",'Product Selections'!B129),"")</f>
        <v/>
      </c>
      <c r="C124" s="304">
        <f>IF('Product Selections'!C129="","",'Product Selections'!C129)</f>
        <v/>
      </c>
      <c r="D124" s="305">
        <f>IF('Product Selections'!D129="","",'Product Selections'!D129)</f>
        <v/>
      </c>
      <c r="E124" s="306">
        <f>IF('Product Selections'!E129="","",'Product Selections'!E129)</f>
        <v/>
      </c>
      <c r="F124" s="306">
        <f>IF('Product Selections'!F129="","",'Product Selections'!F129)</f>
        <v/>
      </c>
      <c r="G124" s="307">
        <f>IF('Product Selections'!U128="","",'Product Selections'!U128)</f>
        <v/>
      </c>
      <c r="H124" s="316">
        <f>IFERROR(IF('Product Selections'!H129="","",'Product Selections'!H129),"")</f>
        <v/>
      </c>
      <c r="I124" s="309">
        <f>IFERROR(IF(TRIM('Product Selections'!I129)="","",TRIM('Product Selections'!I129)),"")</f>
        <v/>
      </c>
      <c r="J124" s="46" t="n"/>
      <c r="K124" s="316">
        <f>IF(C124="","",IF(O124="",AE124+L124+M124,AE124+L124+M124+O124))</f>
        <v/>
      </c>
      <c r="L124" s="361">
        <f>IF(C124="","",SUM(AC124,AD124)*(1-Y124))</f>
        <v/>
      </c>
      <c r="M124" s="357">
        <f>IF(C124="","",AB124)</f>
        <v/>
      </c>
      <c r="O124" s="600">
        <f>IF(C124="","",IF(Y124&lt;0,Z124-AE124,""))</f>
        <v/>
      </c>
      <c r="P124" s="601">
        <f>IFERROR(IF(C124="","",IF(AND(C124=$D$2,H124=0),0,IF($V$8="50% ADP Discount",AA124*0.5,IF($V$8="ADP Book Price",AA124)))),"")</f>
        <v/>
      </c>
      <c r="R124" s="602">
        <f>IF(C124="","",IF(Y124&lt;0,(Z124/F124)*(1),(Z124/F124)*(1-Y124)))</f>
        <v/>
      </c>
      <c r="S124" s="602">
        <f>IFERROR(IF(Y124&lt;0,SUM(AC124:AD124)/F124,L124/F124),"")</f>
        <v/>
      </c>
      <c r="T124" s="339">
        <f>IF(M124="","",IF(M124=0,"",SUM(M124)/F124))</f>
        <v/>
      </c>
      <c r="U124" s="585" t="n"/>
      <c r="V124" s="603">
        <f>IF(C124="","",IF(AND(C124=$D$2,H124=0),"Firm Payroll",IF(AND(F124=1,Y124&gt;0.2),"Annual 20% Max Discount",IF(AND(F124=4,Y124&gt;0.2),"Quarterly 20% Max Discount",IF(Y124&gt;=0.6,"Discount &gt;60%",IF(Y124&lt;0,"Revenue Reduction Required",""))))))</f>
        <v/>
      </c>
      <c r="W124" s="597" t="n"/>
      <c r="X124" s="314">
        <f>IF(F124=1,"Annual Payrolls on ADP Essential Payroll",IF(F124=4,"Quarterly Payrolls on ADP Essential Payroll",""))</f>
        <v/>
      </c>
      <c r="Y124" s="315">
        <f>IFERROR(1-((H124-M124)/SUM(Z124,AC124,AD124)),"")</f>
        <v/>
      </c>
      <c r="Z124" s="316">
        <f>IF(C124="","",HLOOKUP($G124&amp;'Product Selections'!$K$4&amp;'Exhibit A'!$F124,'--'!$F$3:$AT$200,$E124+6,FALSE)*F124)</f>
        <v/>
      </c>
      <c r="AA124" s="317">
        <f>IF($C124="","",7.95*$E124+54.95)</f>
        <v/>
      </c>
      <c r="AB124" s="316">
        <f>IF('Product Selections'!O129="Yes",16*'Exhibit A'!F124,0)</f>
        <v/>
      </c>
      <c r="AC124" s="318">
        <f>IF('Product Selections'!$L$11="CBA Lightning Wholesale",0,IF('Product Selections'!$L$11="CBA Lightning",0,IF($C124="",0,IF('Product Selections'!P129="",0,IF('Product Selections'!$P129="Yes",HLOOKUP($AC$10&amp;'Exhibit A'!$F124,'--'!$F$3:$AZ$200,$E124+6,FALSE)*$F124)))))</f>
        <v/>
      </c>
      <c r="AD124" s="310">
        <f>IF('Product Selections'!$L$11="CBA Lightning Wholesale",0,IF('Product Selections'!$L$11="CBA Lightning",0,IF('Product Selections'!Q129="",0,IF($C124="",0,IF('Product Selections'!$Q129&gt;=0,HLOOKUP($AD$10,'--'!$F$3:$AZ$200,3,FALSE)*12*'Product Selections'!Q129)))))</f>
        <v/>
      </c>
      <c r="AE124" s="316">
        <f>IFERROR(IF(C124="","",IF(AND(C124=$D$2,H124=0),0,IF(I124=0,H124-P124-L124-M124,IF(I124="Included",H124-P124-M124-L124,IF(I124&gt;0,H124-M124-L124))))),"")</f>
        <v/>
      </c>
      <c r="AF124" s="585" t="n"/>
      <c r="AG124" s="247">
        <f>AG123+0.01</f>
        <v/>
      </c>
      <c r="AH124" s="604">
        <f>"Estimated Payout at 100% conversion ["&amp;AG124&amp;"0 multiple * Annual Payroll Processing Revenue with Revenue Reduction]"</f>
        <v/>
      </c>
      <c r="AJ124" s="585" t="n"/>
    </row>
    <row r="125" ht="14.45" customHeight="1">
      <c r="A125" s="34" t="n"/>
      <c r="B125" s="70">
        <f>IFERROR(IF('Product Selections'!B130="","",'Product Selections'!B130),"")</f>
        <v/>
      </c>
      <c r="C125" s="71">
        <f>IF('Product Selections'!C130="","",'Product Selections'!C130)</f>
        <v/>
      </c>
      <c r="D125" s="48">
        <f>IF('Product Selections'!D130="","",'Product Selections'!D130)</f>
        <v/>
      </c>
      <c r="E125" s="51">
        <f>IF('Product Selections'!E130="","",'Product Selections'!E130)</f>
        <v/>
      </c>
      <c r="F125" s="51">
        <f>IF('Product Selections'!F130="","",'Product Selections'!F130)</f>
        <v/>
      </c>
      <c r="G125" s="34">
        <f>IF('Product Selections'!U129="","",'Product Selections'!U129)</f>
        <v/>
      </c>
      <c r="H125" s="69">
        <f>IFERROR(IF('Product Selections'!H130="","",'Product Selections'!H130),"")</f>
        <v/>
      </c>
      <c r="I125" s="592">
        <f>IFERROR(IF(TRIM('Product Selections'!I130)="","",TRIM('Product Selections'!I130)),"")</f>
        <v/>
      </c>
      <c r="J125" s="46" t="n"/>
      <c r="K125" s="69">
        <f>IF(C125="","",IF(O125="",AE125+L125+M125,AE125+L125+M125+O125))</f>
        <v/>
      </c>
      <c r="L125" s="360">
        <f>IF(C125="","",SUM(AC125,AD125)*(1-Y125))</f>
        <v/>
      </c>
      <c r="M125" s="358">
        <f>IF(C125="","",AB125)</f>
        <v/>
      </c>
      <c r="O125" s="593">
        <f>IF(C125="","",IF(Y125&lt;0,Z125-AE125,""))</f>
        <v/>
      </c>
      <c r="P125" s="594">
        <f>IFERROR(IF(C125="","",IF(AND(C125=$D$2,H125=0),0,IF($V$8="50% ADP Discount",AA125*0.5,IF($V$8="ADP Book Price",AA125)))),"")</f>
        <v/>
      </c>
      <c r="R125" s="595">
        <f>IF(C125="","",IF(Y125&lt;0,(Z125/F125)*(1),(Z125/F125)*(1-Y125)))</f>
        <v/>
      </c>
      <c r="S125" s="595">
        <f>IFERROR(IF(Y125&lt;0,SUM(AC125:AD125)/F125,L125/F125),"")</f>
        <v/>
      </c>
      <c r="T125" s="340">
        <f>IF(M125="","",IF(M125=0,"",SUM(M125)/F125))</f>
        <v/>
      </c>
      <c r="U125" s="585" t="n"/>
      <c r="V125" s="596">
        <f>IF(C125="","",IF(AND(C125=$D$2,H125=0),"Firm Payroll",IF(AND(F125=1,Y125&gt;0.2),"Annual 20% Max Discount",IF(AND(F125=4,Y125&gt;0.2),"Quarterly 20% Max Discount",IF(Y125&gt;=0.6,"Discount &gt;60%",IF(Y125&lt;0,"Revenue Reduction Required",""))))))</f>
        <v/>
      </c>
      <c r="W125" s="597" t="n"/>
      <c r="X125" s="56">
        <f>IF(F125=1,"Annual Payrolls on ADP Essential Payroll",IF(F125=4,"Quarterly Payrolls on ADP Essential Payroll",""))</f>
        <v/>
      </c>
      <c r="Y125" s="50">
        <f>IFERROR(1-((H125-M125)/SUM(Z125,AC125,AD125)),"")</f>
        <v/>
      </c>
      <c r="Z125" s="69">
        <f>IF(C125="","",HLOOKUP($G125&amp;'Product Selections'!$K$4&amp;'Exhibit A'!$F125,'--'!$F$3:$AT$200,$E125+6,FALSE)*F125)</f>
        <v/>
      </c>
      <c r="AA125" s="237">
        <f>IF($C125="","",7.95*$E125+54.95)</f>
        <v/>
      </c>
      <c r="AB125" s="69">
        <f>IF('Product Selections'!O130="Yes",16*'Exhibit A'!F125,0)</f>
        <v/>
      </c>
      <c r="AC125" s="236">
        <f>IF('Product Selections'!$L$11="CBA Lightning Wholesale",0,IF('Product Selections'!$L$11="CBA Lightning",0,IF($C125="",0,IF('Product Selections'!P130="",0,IF('Product Selections'!$P130="Yes",HLOOKUP($AC$10&amp;'Exhibit A'!$F125,'--'!$F$3:$AZ$200,$E125+6,FALSE)*$F125)))))</f>
        <v/>
      </c>
      <c r="AD125" s="54">
        <f>IF('Product Selections'!$L$11="CBA Lightning Wholesale",0,IF('Product Selections'!$L$11="CBA Lightning",0,IF('Product Selections'!Q130="",0,IF($C125="",0,IF('Product Selections'!$Q130&gt;=0,HLOOKUP($AD$10,'--'!$F$3:$AZ$200,3,FALSE)*12*'Product Selections'!Q130)))))</f>
        <v/>
      </c>
      <c r="AE125" s="69">
        <f>IFERROR(IF(C125="","",IF(AND(C125=$D$2,H125=0),0,IF(I125=0,H125-P125-L125-M125,IF(I125="Included",H125-P125-M125-L125,IF(I125&gt;0,H125-M125-L125))))),"")</f>
        <v/>
      </c>
      <c r="AF125" s="598" t="n"/>
      <c r="AG125" s="247">
        <f>AG124+0.01</f>
        <v/>
      </c>
      <c r="AH125" s="604">
        <f>"Estimated Payout at 100% conversion ["&amp;AG125&amp;"0 multiple * Annual Payroll Processing Revenue with Revenue Reduction]"</f>
        <v/>
      </c>
      <c r="AJ125" s="585" t="n"/>
    </row>
    <row r="126" ht="14.45" customHeight="1">
      <c r="A126" s="34" t="n"/>
      <c r="B126" s="303">
        <f>IFERROR(IF('Product Selections'!B131="","",'Product Selections'!B131),"")</f>
        <v/>
      </c>
      <c r="C126" s="304">
        <f>IF('Product Selections'!C131="","",'Product Selections'!C131)</f>
        <v/>
      </c>
      <c r="D126" s="305">
        <f>IF('Product Selections'!D131="","",'Product Selections'!D131)</f>
        <v/>
      </c>
      <c r="E126" s="306">
        <f>IF('Product Selections'!E131="","",'Product Selections'!E131)</f>
        <v/>
      </c>
      <c r="F126" s="306">
        <f>IF('Product Selections'!F131="","",'Product Selections'!F131)</f>
        <v/>
      </c>
      <c r="G126" s="307">
        <f>IF('Product Selections'!U130="","",'Product Selections'!U130)</f>
        <v/>
      </c>
      <c r="H126" s="316">
        <f>IFERROR(IF('Product Selections'!H131="","",'Product Selections'!H131),"")</f>
        <v/>
      </c>
      <c r="I126" s="309">
        <f>IFERROR(IF(TRIM('Product Selections'!I131)="","",TRIM('Product Selections'!I131)),"")</f>
        <v/>
      </c>
      <c r="J126" s="46" t="n"/>
      <c r="K126" s="316">
        <f>IF(C126="","",IF(O126="",AE126+L126+M126,AE126+L126+M126+O126))</f>
        <v/>
      </c>
      <c r="L126" s="361">
        <f>IF(C126="","",SUM(AC126,AD126)*(1-Y126))</f>
        <v/>
      </c>
      <c r="M126" s="357">
        <f>IF(C126="","",AB126)</f>
        <v/>
      </c>
      <c r="O126" s="600">
        <f>IF(C126="","",IF(Y126&lt;0,Z126-AE126,""))</f>
        <v/>
      </c>
      <c r="P126" s="601">
        <f>IFERROR(IF(C126="","",IF(AND(C126=$D$2,H126=0),0,IF($V$8="50% ADP Discount",AA126*0.5,IF($V$8="ADP Book Price",AA126)))),"")</f>
        <v/>
      </c>
      <c r="R126" s="602">
        <f>IF(C126="","",IF(Y126&lt;0,(Z126/F126)*(1),(Z126/F126)*(1-Y126)))</f>
        <v/>
      </c>
      <c r="S126" s="602">
        <f>IFERROR(IF(Y126&lt;0,SUM(AC126:AD126)/F126,L126/F126),"")</f>
        <v/>
      </c>
      <c r="T126" s="339">
        <f>IF(M126="","",IF(M126=0,"",SUM(M126)/F126))</f>
        <v/>
      </c>
      <c r="U126" s="585" t="n"/>
      <c r="V126" s="603">
        <f>IF(C126="","",IF(AND(C126=$D$2,H126=0),"Firm Payroll",IF(AND(F126=1,Y126&gt;0.2),"Annual 20% Max Discount",IF(AND(F126=4,Y126&gt;0.2),"Quarterly 20% Max Discount",IF(Y126&gt;=0.6,"Discount &gt;60%",IF(Y126&lt;0,"Revenue Reduction Required",""))))))</f>
        <v/>
      </c>
      <c r="W126" s="597" t="n"/>
      <c r="X126" s="314">
        <f>IF(F126=1,"Annual Payrolls on ADP Essential Payroll",IF(F126=4,"Quarterly Payrolls on ADP Essential Payroll",""))</f>
        <v/>
      </c>
      <c r="Y126" s="315">
        <f>IFERROR(1-((H126-M126)/SUM(Z126,AC126,AD126)),"")</f>
        <v/>
      </c>
      <c r="Z126" s="316">
        <f>IF(C126="","",HLOOKUP($G126&amp;'Product Selections'!$K$4&amp;'Exhibit A'!$F126,'--'!$F$3:$AT$200,$E126+6,FALSE)*F126)</f>
        <v/>
      </c>
      <c r="AA126" s="317">
        <f>IF($C126="","",7.95*$E126+54.95)</f>
        <v/>
      </c>
      <c r="AB126" s="316">
        <f>IF('Product Selections'!O131="Yes",16*'Exhibit A'!F126,0)</f>
        <v/>
      </c>
      <c r="AC126" s="318">
        <f>IF('Product Selections'!$L$11="CBA Lightning Wholesale",0,IF('Product Selections'!$L$11="CBA Lightning",0,IF($C126="",0,IF('Product Selections'!P131="",0,IF('Product Selections'!$P131="Yes",HLOOKUP($AC$10&amp;'Exhibit A'!$F126,'--'!$F$3:$AZ$200,$E126+6,FALSE)*$F126)))))</f>
        <v/>
      </c>
      <c r="AD126" s="310">
        <f>IF('Product Selections'!$L$11="CBA Lightning Wholesale",0,IF('Product Selections'!$L$11="CBA Lightning",0,IF('Product Selections'!Q131="",0,IF($C126="",0,IF('Product Selections'!$Q131&gt;=0,HLOOKUP($AD$10,'--'!$F$3:$AZ$200,3,FALSE)*12*'Product Selections'!Q131)))))</f>
        <v/>
      </c>
      <c r="AE126" s="316">
        <f>IFERROR(IF(C126="","",IF(AND(C126=$D$2,H126=0),0,IF(I126=0,H126-P126-L126-M126,IF(I126="Included",H126-P126-M126-L126,IF(I126&gt;0,H126-M126-L126))))),"")</f>
        <v/>
      </c>
      <c r="AF126" s="585" t="n"/>
      <c r="AG126" s="247">
        <f>AG125+0.01</f>
        <v/>
      </c>
      <c r="AH126" s="604">
        <f>"Estimated Payout at 100% conversion ["&amp;AG126&amp;"0 multiple * Annual Payroll Processing Revenue with Revenue Reduction]"</f>
        <v/>
      </c>
      <c r="AJ126" s="585" t="n"/>
    </row>
    <row r="127" ht="14.45" customHeight="1">
      <c r="A127" s="34" t="n"/>
      <c r="B127" s="70">
        <f>IFERROR(IF('Product Selections'!B132="","",'Product Selections'!B132),"")</f>
        <v/>
      </c>
      <c r="C127" s="71">
        <f>IF('Product Selections'!C132="","",'Product Selections'!C132)</f>
        <v/>
      </c>
      <c r="D127" s="48">
        <f>IF('Product Selections'!D132="","",'Product Selections'!D132)</f>
        <v/>
      </c>
      <c r="E127" s="51">
        <f>IF('Product Selections'!E132="","",'Product Selections'!E132)</f>
        <v/>
      </c>
      <c r="F127" s="51">
        <f>IF('Product Selections'!F132="","",'Product Selections'!F132)</f>
        <v/>
      </c>
      <c r="G127" s="34">
        <f>IF('Product Selections'!U131="","",'Product Selections'!U131)</f>
        <v/>
      </c>
      <c r="H127" s="69">
        <f>IFERROR(IF('Product Selections'!H132="","",'Product Selections'!H132),"")</f>
        <v/>
      </c>
      <c r="I127" s="592">
        <f>IFERROR(IF(TRIM('Product Selections'!I132)="","",TRIM('Product Selections'!I132)),"")</f>
        <v/>
      </c>
      <c r="J127" s="46" t="n"/>
      <c r="K127" s="69">
        <f>IF(C127="","",IF(O127="",AE127+L127+M127,AE127+L127+M127+O127))</f>
        <v/>
      </c>
      <c r="L127" s="360">
        <f>IF(C127="","",SUM(AC127,AD127)*(1-Y127))</f>
        <v/>
      </c>
      <c r="M127" s="358">
        <f>IF(C127="","",AB127)</f>
        <v/>
      </c>
      <c r="O127" s="593">
        <f>IF(C127="","",IF(Y127&lt;0,Z127-AE127,""))</f>
        <v/>
      </c>
      <c r="P127" s="594">
        <f>IFERROR(IF(C127="","",IF(AND(C127=$D$2,H127=0),0,IF($V$8="50% ADP Discount",AA127*0.5,IF($V$8="ADP Book Price",AA127)))),"")</f>
        <v/>
      </c>
      <c r="R127" s="595">
        <f>IF(C127="","",IF(Y127&lt;0,(Z127/F127)*(1),(Z127/F127)*(1-Y127)))</f>
        <v/>
      </c>
      <c r="S127" s="595">
        <f>IFERROR(IF(Y127&lt;0,SUM(AC127:AD127)/F127,L127/F127),"")</f>
        <v/>
      </c>
      <c r="T127" s="340">
        <f>IF(M127="","",IF(M127=0,"",SUM(M127)/F127))</f>
        <v/>
      </c>
      <c r="U127" s="585" t="n"/>
      <c r="V127" s="596">
        <f>IF(C127="","",IF(AND(C127=$D$2,H127=0),"Firm Payroll",IF(AND(F127=1,Y127&gt;0.2),"Annual 20% Max Discount",IF(AND(F127=4,Y127&gt;0.2),"Quarterly 20% Max Discount",IF(Y127&gt;=0.6,"Discount &gt;60%",IF(Y127&lt;0,"Revenue Reduction Required",""))))))</f>
        <v/>
      </c>
      <c r="W127" s="597" t="n"/>
      <c r="X127" s="56">
        <f>IF(F127=1,"Annual Payrolls on ADP Essential Payroll",IF(F127=4,"Quarterly Payrolls on ADP Essential Payroll",""))</f>
        <v/>
      </c>
      <c r="Y127" s="50">
        <f>IFERROR(1-((H127-M127)/SUM(Z127,AC127,AD127)),"")</f>
        <v/>
      </c>
      <c r="Z127" s="69">
        <f>IF(C127="","",HLOOKUP($G127&amp;'Product Selections'!$K$4&amp;'Exhibit A'!$F127,'--'!$F$3:$AT$200,$E127+6,FALSE)*F127)</f>
        <v/>
      </c>
      <c r="AA127" s="237">
        <f>IF($C127="","",7.95*$E127+54.95)</f>
        <v/>
      </c>
      <c r="AB127" s="69">
        <f>IF('Product Selections'!O132="Yes",16*'Exhibit A'!F127,0)</f>
        <v/>
      </c>
      <c r="AC127" s="236">
        <f>IF('Product Selections'!$L$11="CBA Lightning Wholesale",0,IF('Product Selections'!$L$11="CBA Lightning",0,IF($C127="",0,IF('Product Selections'!P132="",0,IF('Product Selections'!$P132="Yes",HLOOKUP($AC$10&amp;'Exhibit A'!$F127,'--'!$F$3:$AZ$200,$E127+6,FALSE)*$F127)))))</f>
        <v/>
      </c>
      <c r="AD127" s="54">
        <f>IF('Product Selections'!$L$11="CBA Lightning Wholesale",0,IF('Product Selections'!$L$11="CBA Lightning",0,IF('Product Selections'!Q132="",0,IF($C127="",0,IF('Product Selections'!$Q132&gt;=0,HLOOKUP($AD$10,'--'!$F$3:$AZ$200,3,FALSE)*12*'Product Selections'!Q132)))))</f>
        <v/>
      </c>
      <c r="AE127" s="69">
        <f>IFERROR(IF(C127="","",IF(AND(C127=$D$2,H127=0),0,IF(I127=0,H127-P127-L127-M127,IF(I127="Included",H127-P127-M127-L127,IF(I127&gt;0,H127-M127-L127))))),"")</f>
        <v/>
      </c>
      <c r="AF127" s="598" t="n"/>
      <c r="AG127" s="247">
        <f>AG126+0.01</f>
        <v/>
      </c>
      <c r="AH127" s="604">
        <f>"Estimated Payout at 100% conversion ["&amp;AG127&amp;"0 multiple * Annual Payroll Processing Revenue with Revenue Reduction]"</f>
        <v/>
      </c>
      <c r="AJ127" s="585" t="n"/>
    </row>
    <row r="128" ht="14.45" customHeight="1">
      <c r="A128" s="34" t="n"/>
      <c r="B128" s="303">
        <f>IFERROR(IF('Product Selections'!B133="","",'Product Selections'!B133),"")</f>
        <v/>
      </c>
      <c r="C128" s="304">
        <f>IF('Product Selections'!C133="","",'Product Selections'!C133)</f>
        <v/>
      </c>
      <c r="D128" s="305">
        <f>IF('Product Selections'!D133="","",'Product Selections'!D133)</f>
        <v/>
      </c>
      <c r="E128" s="306">
        <f>IF('Product Selections'!E133="","",'Product Selections'!E133)</f>
        <v/>
      </c>
      <c r="F128" s="306">
        <f>IF('Product Selections'!F133="","",'Product Selections'!F133)</f>
        <v/>
      </c>
      <c r="G128" s="307">
        <f>IF('Product Selections'!U132="","",'Product Selections'!U132)</f>
        <v/>
      </c>
      <c r="H128" s="316">
        <f>IFERROR(IF('Product Selections'!H133="","",'Product Selections'!H133),"")</f>
        <v/>
      </c>
      <c r="I128" s="309">
        <f>IFERROR(IF(TRIM('Product Selections'!I133)="","",TRIM('Product Selections'!I133)),"")</f>
        <v/>
      </c>
      <c r="J128" s="46" t="n"/>
      <c r="K128" s="316">
        <f>IF(C128="","",IF(O128="",AE128+L128+M128,AE128+L128+M128+O128))</f>
        <v/>
      </c>
      <c r="L128" s="361">
        <f>IF(C128="","",SUM(AC128,AD128)*(1-Y128))</f>
        <v/>
      </c>
      <c r="M128" s="357">
        <f>IF(C128="","",AB128)</f>
        <v/>
      </c>
      <c r="O128" s="600">
        <f>IF(C128="","",IF(Y128&lt;0,Z128-AE128,""))</f>
        <v/>
      </c>
      <c r="P128" s="601">
        <f>IFERROR(IF(C128="","",IF(AND(C128=$D$2,H128=0),0,IF($V$8="50% ADP Discount",AA128*0.5,IF($V$8="ADP Book Price",AA128)))),"")</f>
        <v/>
      </c>
      <c r="R128" s="602">
        <f>IF(C128="","",IF(Y128&lt;0,(Z128/F128)*(1),(Z128/F128)*(1-Y128)))</f>
        <v/>
      </c>
      <c r="S128" s="602">
        <f>IFERROR(IF(Y128&lt;0,SUM(AC128:AD128)/F128,L128/F128),"")</f>
        <v/>
      </c>
      <c r="T128" s="339">
        <f>IF(M128="","",IF(M128=0,"",SUM(M128)/F128))</f>
        <v/>
      </c>
      <c r="U128" s="585" t="n"/>
      <c r="V128" s="603">
        <f>IF(C128="","",IF(AND(C128=$D$2,H128=0),"Firm Payroll",IF(AND(F128=1,Y128&gt;0.2),"Annual 20% Max Discount",IF(AND(F128=4,Y128&gt;0.2),"Quarterly 20% Max Discount",IF(Y128&gt;=0.6,"Discount &gt;60%",IF(Y128&lt;0,"Revenue Reduction Required",""))))))</f>
        <v/>
      </c>
      <c r="W128" s="597" t="n"/>
      <c r="X128" s="314">
        <f>IF(F128=1,"Annual Payrolls on ADP Essential Payroll",IF(F128=4,"Quarterly Payrolls on ADP Essential Payroll",""))</f>
        <v/>
      </c>
      <c r="Y128" s="315">
        <f>IFERROR(1-((H128-M128)/SUM(Z128,AC128,AD128)),"")</f>
        <v/>
      </c>
      <c r="Z128" s="316">
        <f>IF(C128="","",HLOOKUP($G128&amp;'Product Selections'!$K$4&amp;'Exhibit A'!$F128,'--'!$F$3:$AT$200,$E128+6,FALSE)*F128)</f>
        <v/>
      </c>
      <c r="AA128" s="317">
        <f>IF($C128="","",7.95*$E128+54.95)</f>
        <v/>
      </c>
      <c r="AB128" s="316">
        <f>IF('Product Selections'!O133="Yes",16*'Exhibit A'!F128,0)</f>
        <v/>
      </c>
      <c r="AC128" s="318">
        <f>IF('Product Selections'!$L$11="CBA Lightning Wholesale",0,IF('Product Selections'!$L$11="CBA Lightning",0,IF($C128="",0,IF('Product Selections'!P133="",0,IF('Product Selections'!$P133="Yes",HLOOKUP($AC$10&amp;'Exhibit A'!$F128,'--'!$F$3:$AZ$200,$E128+6,FALSE)*$F128)))))</f>
        <v/>
      </c>
      <c r="AD128" s="310">
        <f>IF('Product Selections'!$L$11="CBA Lightning Wholesale",0,IF('Product Selections'!$L$11="CBA Lightning",0,IF('Product Selections'!Q133="",0,IF($C128="",0,IF('Product Selections'!$Q133&gt;=0,HLOOKUP($AD$10,'--'!$F$3:$AZ$200,3,FALSE)*12*'Product Selections'!Q133)))))</f>
        <v/>
      </c>
      <c r="AE128" s="316">
        <f>IFERROR(IF(C128="","",IF(AND(C128=$D$2,H128=0),0,IF(I128=0,H128-P128-L128-M128,IF(I128="Included",H128-P128-M128-L128,IF(I128&gt;0,H128-M128-L128))))),"")</f>
        <v/>
      </c>
      <c r="AF128" s="585" t="n"/>
      <c r="AG128" s="247">
        <f>AG127+0.01</f>
        <v/>
      </c>
      <c r="AH128" s="604">
        <f>"Estimated Payout at 100% conversion ["&amp;AG128&amp;"0 multiple * Annual Payroll Processing Revenue with Revenue Reduction]"</f>
        <v/>
      </c>
      <c r="AJ128" s="585" t="n"/>
    </row>
    <row r="129" ht="14.45" customHeight="1">
      <c r="A129" s="34" t="n"/>
      <c r="B129" s="70">
        <f>IFERROR(IF('Product Selections'!B134="","",'Product Selections'!B134),"")</f>
        <v/>
      </c>
      <c r="C129" s="71">
        <f>IF('Product Selections'!C134="","",'Product Selections'!C134)</f>
        <v/>
      </c>
      <c r="D129" s="48">
        <f>IF('Product Selections'!D134="","",'Product Selections'!D134)</f>
        <v/>
      </c>
      <c r="E129" s="51">
        <f>IF('Product Selections'!E134="","",'Product Selections'!E134)</f>
        <v/>
      </c>
      <c r="F129" s="51">
        <f>IF('Product Selections'!F134="","",'Product Selections'!F134)</f>
        <v/>
      </c>
      <c r="G129" s="34">
        <f>IF('Product Selections'!U133="","",'Product Selections'!U133)</f>
        <v/>
      </c>
      <c r="H129" s="69">
        <f>IFERROR(IF('Product Selections'!H134="","",'Product Selections'!H134),"")</f>
        <v/>
      </c>
      <c r="I129" s="592">
        <f>IFERROR(IF(TRIM('Product Selections'!I134)="","",TRIM('Product Selections'!I134)),"")</f>
        <v/>
      </c>
      <c r="J129" s="46" t="n"/>
      <c r="K129" s="69">
        <f>IF(C129="","",IF(O129="",AE129+L129+M129,AE129+L129+M129+O129))</f>
        <v/>
      </c>
      <c r="L129" s="360">
        <f>IF(C129="","",SUM(AC129,AD129)*(1-Y129))</f>
        <v/>
      </c>
      <c r="M129" s="358">
        <f>IF(C129="","",AB129)</f>
        <v/>
      </c>
      <c r="O129" s="593">
        <f>IF(C129="","",IF(Y129&lt;0,Z129-AE129,""))</f>
        <v/>
      </c>
      <c r="P129" s="594">
        <f>IFERROR(IF(C129="","",IF(AND(C129=$D$2,H129=0),0,IF($V$8="50% ADP Discount",AA129*0.5,IF($V$8="ADP Book Price",AA129)))),"")</f>
        <v/>
      </c>
      <c r="R129" s="595">
        <f>IF(C129="","",IF(Y129&lt;0,(Z129/F129)*(1),(Z129/F129)*(1-Y129)))</f>
        <v/>
      </c>
      <c r="S129" s="595">
        <f>IFERROR(IF(Y129&lt;0,SUM(AC129:AD129)/F129,L129/F129),"")</f>
        <v/>
      </c>
      <c r="T129" s="340">
        <f>IF(M129="","",IF(M129=0,"",SUM(M129)/F129))</f>
        <v/>
      </c>
      <c r="U129" s="585" t="n"/>
      <c r="V129" s="596">
        <f>IF(C129="","",IF(AND(C129=$D$2,H129=0),"Firm Payroll",IF(AND(F129=1,Y129&gt;0.2),"Annual 20% Max Discount",IF(AND(F129=4,Y129&gt;0.2),"Quarterly 20% Max Discount",IF(Y129&gt;=0.6,"Discount &gt;60%",IF(Y129&lt;0,"Revenue Reduction Required",""))))))</f>
        <v/>
      </c>
      <c r="W129" s="597" t="n"/>
      <c r="X129" s="56">
        <f>IF(F129=1,"Annual Payrolls on ADP Essential Payroll",IF(F129=4,"Quarterly Payrolls on ADP Essential Payroll",""))</f>
        <v/>
      </c>
      <c r="Y129" s="50">
        <f>IFERROR(1-((H129-M129)/SUM(Z129,AC129,AD129)),"")</f>
        <v/>
      </c>
      <c r="Z129" s="69">
        <f>IF(C129="","",HLOOKUP($G129&amp;'Product Selections'!$K$4&amp;'Exhibit A'!$F129,'--'!$F$3:$AT$200,$E129+6,FALSE)*F129)</f>
        <v/>
      </c>
      <c r="AA129" s="237">
        <f>IF($C129="","",7.95*$E129+54.95)</f>
        <v/>
      </c>
      <c r="AB129" s="69">
        <f>IF('Product Selections'!O134="Yes",16*'Exhibit A'!F129,0)</f>
        <v/>
      </c>
      <c r="AC129" s="236">
        <f>IF('Product Selections'!$L$11="CBA Lightning Wholesale",0,IF('Product Selections'!$L$11="CBA Lightning",0,IF($C129="",0,IF('Product Selections'!P134="",0,IF('Product Selections'!$P134="Yes",HLOOKUP($AC$10&amp;'Exhibit A'!$F129,'--'!$F$3:$AZ$200,$E129+6,FALSE)*$F129)))))</f>
        <v/>
      </c>
      <c r="AD129" s="54">
        <f>IF('Product Selections'!$L$11="CBA Lightning Wholesale",0,IF('Product Selections'!$L$11="CBA Lightning",0,IF('Product Selections'!Q134="",0,IF($C129="",0,IF('Product Selections'!$Q134&gt;=0,HLOOKUP($AD$10,'--'!$F$3:$AZ$200,3,FALSE)*12*'Product Selections'!Q134)))))</f>
        <v/>
      </c>
      <c r="AE129" s="69">
        <f>IFERROR(IF(C129="","",IF(AND(C129=$D$2,H129=0),0,IF(I129=0,H129-P129-L129-M129,IF(I129="Included",H129-P129-M129-L129,IF(I129&gt;0,H129-M129-L129))))),"")</f>
        <v/>
      </c>
      <c r="AF129" s="598" t="n"/>
      <c r="AG129" s="247">
        <f>AG128+0.01</f>
        <v/>
      </c>
      <c r="AH129" s="604">
        <f>"Estimated Payout at 100% conversion ["&amp;AG129&amp;"0 multiple * Annual Payroll Processing Revenue with Revenue Reduction]"</f>
        <v/>
      </c>
      <c r="AJ129" s="585" t="n"/>
    </row>
    <row r="130" ht="14.45" customHeight="1">
      <c r="A130" s="34" t="n"/>
      <c r="B130" s="303">
        <f>IFERROR(IF('Product Selections'!B135="","",'Product Selections'!B135),"")</f>
        <v/>
      </c>
      <c r="C130" s="304">
        <f>IF('Product Selections'!C135="","",'Product Selections'!C135)</f>
        <v/>
      </c>
      <c r="D130" s="305">
        <f>IF('Product Selections'!D135="","",'Product Selections'!D135)</f>
        <v/>
      </c>
      <c r="E130" s="306">
        <f>IF('Product Selections'!E135="","",'Product Selections'!E135)</f>
        <v/>
      </c>
      <c r="F130" s="306">
        <f>IF('Product Selections'!F135="","",'Product Selections'!F135)</f>
        <v/>
      </c>
      <c r="G130" s="307">
        <f>IF('Product Selections'!U134="","",'Product Selections'!U134)</f>
        <v/>
      </c>
      <c r="H130" s="316">
        <f>IFERROR(IF('Product Selections'!H135="","",'Product Selections'!H135),"")</f>
        <v/>
      </c>
      <c r="I130" s="309">
        <f>IFERROR(IF(TRIM('Product Selections'!I135)="","",TRIM('Product Selections'!I135)),"")</f>
        <v/>
      </c>
      <c r="J130" s="46" t="n"/>
      <c r="K130" s="316">
        <f>IF(C130="","",IF(O130="",AE130+L130+M130,AE130+L130+M130+O130))</f>
        <v/>
      </c>
      <c r="L130" s="361">
        <f>IF(C130="","",SUM(AC130,AD130)*(1-Y130))</f>
        <v/>
      </c>
      <c r="M130" s="357">
        <f>IF(C130="","",AB130)</f>
        <v/>
      </c>
      <c r="O130" s="600">
        <f>IF(C130="","",IF(Y130&lt;0,Z130-AE130,""))</f>
        <v/>
      </c>
      <c r="P130" s="601">
        <f>IFERROR(IF(C130="","",IF(AND(C130=$D$2,H130=0),0,IF($V$8="50% ADP Discount",AA130*0.5,IF($V$8="ADP Book Price",AA130)))),"")</f>
        <v/>
      </c>
      <c r="R130" s="602">
        <f>IF(C130="","",IF(Y130&lt;0,(Z130/F130)*(1),(Z130/F130)*(1-Y130)))</f>
        <v/>
      </c>
      <c r="S130" s="602">
        <f>IFERROR(IF(Y130&lt;0,SUM(AC130:AD130)/F130,L130/F130),"")</f>
        <v/>
      </c>
      <c r="T130" s="339">
        <f>IF(M130="","",IF(M130=0,"",SUM(M130)/F130))</f>
        <v/>
      </c>
      <c r="U130" s="585" t="n"/>
      <c r="V130" s="603">
        <f>IF(C130="","",IF(AND(C130=$D$2,H130=0),"Firm Payroll",IF(AND(F130=1,Y130&gt;0.2),"Annual 20% Max Discount",IF(AND(F130=4,Y130&gt;0.2),"Quarterly 20% Max Discount",IF(Y130&gt;=0.6,"Discount &gt;60%",IF(Y130&lt;0,"Revenue Reduction Required",""))))))</f>
        <v/>
      </c>
      <c r="W130" s="597" t="n"/>
      <c r="X130" s="314">
        <f>IF(F130=1,"Annual Payrolls on ADP Essential Payroll",IF(F130=4,"Quarterly Payrolls on ADP Essential Payroll",""))</f>
        <v/>
      </c>
      <c r="Y130" s="315">
        <f>IFERROR(1-((H130-M130)/SUM(Z130,AC130,AD130)),"")</f>
        <v/>
      </c>
      <c r="Z130" s="316">
        <f>IF(C130="","",HLOOKUP($G130&amp;'Product Selections'!$K$4&amp;'Exhibit A'!$F130,'--'!$F$3:$AT$200,$E130+6,FALSE)*F130)</f>
        <v/>
      </c>
      <c r="AA130" s="317">
        <f>IF($C130="","",7.95*$E130+54.95)</f>
        <v/>
      </c>
      <c r="AB130" s="316">
        <f>IF('Product Selections'!O135="Yes",16*'Exhibit A'!F130,0)</f>
        <v/>
      </c>
      <c r="AC130" s="318">
        <f>IF('Product Selections'!$L$11="CBA Lightning Wholesale",0,IF('Product Selections'!$L$11="CBA Lightning",0,IF($C130="",0,IF('Product Selections'!P135="",0,IF('Product Selections'!$P135="Yes",HLOOKUP($AC$10&amp;'Exhibit A'!$F130,'--'!$F$3:$AZ$200,$E130+6,FALSE)*$F130)))))</f>
        <v/>
      </c>
      <c r="AD130" s="310">
        <f>IF('Product Selections'!$L$11="CBA Lightning Wholesale",0,IF('Product Selections'!$L$11="CBA Lightning",0,IF('Product Selections'!Q135="",0,IF($C130="",0,IF('Product Selections'!$Q135&gt;=0,HLOOKUP($AD$10,'--'!$F$3:$AZ$200,3,FALSE)*12*'Product Selections'!Q135)))))</f>
        <v/>
      </c>
      <c r="AE130" s="316">
        <f>IFERROR(IF(C130="","",IF(AND(C130=$D$2,H130=0),0,IF(I130=0,H130-P130-L130-M130,IF(I130="Included",H130-P130-M130-L130,IF(I130&gt;0,H130-M130-L130))))),"")</f>
        <v/>
      </c>
      <c r="AF130" s="585" t="n"/>
      <c r="AG130" s="247">
        <f>AG129+0.01</f>
        <v/>
      </c>
      <c r="AH130" s="604">
        <f>"Estimated Payout at 100% conversion ["&amp;AG130&amp;"0 multiple * Annual Payroll Processing Revenue with Revenue Reduction]"</f>
        <v/>
      </c>
      <c r="AJ130" s="585" t="n"/>
    </row>
    <row r="131" ht="14.45" customHeight="1">
      <c r="A131" s="34" t="n"/>
      <c r="B131" s="70">
        <f>IFERROR(IF('Product Selections'!B136="","",'Product Selections'!B136),"")</f>
        <v/>
      </c>
      <c r="C131" s="71">
        <f>IF('Product Selections'!C136="","",'Product Selections'!C136)</f>
        <v/>
      </c>
      <c r="D131" s="48">
        <f>IF('Product Selections'!D136="","",'Product Selections'!D136)</f>
        <v/>
      </c>
      <c r="E131" s="51">
        <f>IF('Product Selections'!E136="","",'Product Selections'!E136)</f>
        <v/>
      </c>
      <c r="F131" s="51">
        <f>IF('Product Selections'!F136="","",'Product Selections'!F136)</f>
        <v/>
      </c>
      <c r="G131" s="34">
        <f>IF('Product Selections'!U135="","",'Product Selections'!U135)</f>
        <v/>
      </c>
      <c r="H131" s="69">
        <f>IFERROR(IF('Product Selections'!H136="","",'Product Selections'!H136),"")</f>
        <v/>
      </c>
      <c r="I131" s="592">
        <f>IFERROR(IF(TRIM('Product Selections'!I136)="","",TRIM('Product Selections'!I136)),"")</f>
        <v/>
      </c>
      <c r="J131" s="46" t="n"/>
      <c r="K131" s="69">
        <f>IF(C131="","",IF(O131="",AE131+L131+M131,AE131+L131+M131+O131))</f>
        <v/>
      </c>
      <c r="L131" s="360">
        <f>IF(C131="","",SUM(AC131,AD131)*(1-Y131))</f>
        <v/>
      </c>
      <c r="M131" s="358">
        <f>IF(C131="","",AB131)</f>
        <v/>
      </c>
      <c r="O131" s="593">
        <f>IF(C131="","",IF(Y131&lt;0,Z131-AE131,""))</f>
        <v/>
      </c>
      <c r="P131" s="594">
        <f>IFERROR(IF(C131="","",IF(AND(C131=$D$2,H131=0),0,IF($V$8="50% ADP Discount",AA131*0.5,IF($V$8="ADP Book Price",AA131)))),"")</f>
        <v/>
      </c>
      <c r="R131" s="595">
        <f>IF(C131="","",IF(Y131&lt;0,(Z131/F131)*(1),(Z131/F131)*(1-Y131)))</f>
        <v/>
      </c>
      <c r="S131" s="595">
        <f>IFERROR(IF(Y131&lt;0,SUM(AC131:AD131)/F131,L131/F131),"")</f>
        <v/>
      </c>
      <c r="T131" s="340">
        <f>IF(M131="","",IF(M131=0,"",SUM(M131)/F131))</f>
        <v/>
      </c>
      <c r="U131" s="585" t="n"/>
      <c r="V131" s="596">
        <f>IF(C131="","",IF(AND(C131=$D$2,H131=0),"Firm Payroll",IF(AND(F131=1,Y131&gt;0.2),"Annual 20% Max Discount",IF(AND(F131=4,Y131&gt;0.2),"Quarterly 20% Max Discount",IF(Y131&gt;=0.6,"Discount &gt;60%",IF(Y131&lt;0,"Revenue Reduction Required",""))))))</f>
        <v/>
      </c>
      <c r="W131" s="597" t="n"/>
      <c r="X131" s="56">
        <f>IF(F131=1,"Annual Payrolls on ADP Essential Payroll",IF(F131=4,"Quarterly Payrolls on ADP Essential Payroll",""))</f>
        <v/>
      </c>
      <c r="Y131" s="50">
        <f>IFERROR(1-((H131-M131)/SUM(Z131,AC131,AD131)),"")</f>
        <v/>
      </c>
      <c r="Z131" s="69">
        <f>IF(C131="","",HLOOKUP($G131&amp;'Product Selections'!$K$4&amp;'Exhibit A'!$F131,'--'!$F$3:$AT$200,$E131+6,FALSE)*F131)</f>
        <v/>
      </c>
      <c r="AA131" s="237">
        <f>IF($C131="","",7.95*$E131+54.95)</f>
        <v/>
      </c>
      <c r="AB131" s="69">
        <f>IF('Product Selections'!O136="Yes",16*'Exhibit A'!F131,0)</f>
        <v/>
      </c>
      <c r="AC131" s="236">
        <f>IF('Product Selections'!$L$11="CBA Lightning Wholesale",0,IF('Product Selections'!$L$11="CBA Lightning",0,IF($C131="",0,IF('Product Selections'!P136="",0,IF('Product Selections'!$P136="Yes",HLOOKUP($AC$10&amp;'Exhibit A'!$F131,'--'!$F$3:$AZ$200,$E131+6,FALSE)*$F131)))))</f>
        <v/>
      </c>
      <c r="AD131" s="54">
        <f>IF('Product Selections'!$L$11="CBA Lightning Wholesale",0,IF('Product Selections'!$L$11="CBA Lightning",0,IF('Product Selections'!Q136="",0,IF($C131="",0,IF('Product Selections'!$Q136&gt;=0,HLOOKUP($AD$10,'--'!$F$3:$AZ$200,3,FALSE)*12*'Product Selections'!Q136)))))</f>
        <v/>
      </c>
      <c r="AE131" s="69">
        <f>IFERROR(IF(C131="","",IF(AND(C131=$D$2,H131=0),0,IF(I131=0,H131-P131-L131-M131,IF(I131="Included",H131-P131-M131-L131,IF(I131&gt;0,H131-M131-L131))))),"")</f>
        <v/>
      </c>
      <c r="AF131" s="598" t="n"/>
      <c r="AG131" s="247">
        <f>AG130+0.01</f>
        <v/>
      </c>
      <c r="AH131" s="604">
        <f>"Estimated Payout at 100% conversion ["&amp;AG131&amp;"0 multiple * Annual Payroll Processing Revenue with Revenue Reduction]"</f>
        <v/>
      </c>
      <c r="AJ131" s="585" t="n"/>
    </row>
    <row r="132" ht="14.45" customHeight="1">
      <c r="A132" s="34" t="n"/>
      <c r="B132" s="303">
        <f>IFERROR(IF('Product Selections'!B137="","",'Product Selections'!B137),"")</f>
        <v/>
      </c>
      <c r="C132" s="304">
        <f>IF('Product Selections'!C137="","",'Product Selections'!C137)</f>
        <v/>
      </c>
      <c r="D132" s="305">
        <f>IF('Product Selections'!D137="","",'Product Selections'!D137)</f>
        <v/>
      </c>
      <c r="E132" s="306">
        <f>IF('Product Selections'!E137="","",'Product Selections'!E137)</f>
        <v/>
      </c>
      <c r="F132" s="306">
        <f>IF('Product Selections'!F137="","",'Product Selections'!F137)</f>
        <v/>
      </c>
      <c r="G132" s="307">
        <f>IF('Product Selections'!U136="","",'Product Selections'!U136)</f>
        <v/>
      </c>
      <c r="H132" s="316">
        <f>IFERROR(IF('Product Selections'!H137="","",'Product Selections'!H137),"")</f>
        <v/>
      </c>
      <c r="I132" s="309">
        <f>IFERROR(IF(TRIM('Product Selections'!I137)="","",TRIM('Product Selections'!I137)),"")</f>
        <v/>
      </c>
      <c r="J132" s="46" t="n"/>
      <c r="K132" s="316">
        <f>IF(C132="","",IF(O132="",AE132+L132+M132,AE132+L132+M132+O132))</f>
        <v/>
      </c>
      <c r="L132" s="361">
        <f>IF(C132="","",SUM(AC132,AD132)*(1-Y132))</f>
        <v/>
      </c>
      <c r="M132" s="357">
        <f>IF(C132="","",AB132)</f>
        <v/>
      </c>
      <c r="O132" s="600">
        <f>IF(C132="","",IF(Y132&lt;0,Z132-AE132,""))</f>
        <v/>
      </c>
      <c r="P132" s="601">
        <f>IFERROR(IF(C132="","",IF(AND(C132=$D$2,H132=0),0,IF($V$8="50% ADP Discount",AA132*0.5,IF($V$8="ADP Book Price",AA132)))),"")</f>
        <v/>
      </c>
      <c r="R132" s="602">
        <f>IF(C132="","",IF(Y132&lt;0,(Z132/F132)*(1),(Z132/F132)*(1-Y132)))</f>
        <v/>
      </c>
      <c r="S132" s="602">
        <f>IFERROR(IF(Y132&lt;0,SUM(AC132:AD132)/F132,L132/F132),"")</f>
        <v/>
      </c>
      <c r="T132" s="339">
        <f>IF(M132="","",IF(M132=0,"",SUM(M132)/F132))</f>
        <v/>
      </c>
      <c r="U132" s="585" t="n"/>
      <c r="V132" s="603">
        <f>IF(C132="","",IF(AND(C132=$D$2,H132=0),"Firm Payroll",IF(AND(F132=1,Y132&gt;0.2),"Annual 20% Max Discount",IF(AND(F132=4,Y132&gt;0.2),"Quarterly 20% Max Discount",IF(Y132&gt;=0.6,"Discount &gt;60%",IF(Y132&lt;0,"Revenue Reduction Required",""))))))</f>
        <v/>
      </c>
      <c r="W132" s="597" t="n"/>
      <c r="X132" s="314">
        <f>IF(F132=1,"Annual Payrolls on ADP Essential Payroll",IF(F132=4,"Quarterly Payrolls on ADP Essential Payroll",""))</f>
        <v/>
      </c>
      <c r="Y132" s="315">
        <f>IFERROR(1-((H132-M132)/SUM(Z132,AC132,AD132)),"")</f>
        <v/>
      </c>
      <c r="Z132" s="316">
        <f>IF(C132="","",HLOOKUP($G132&amp;'Product Selections'!$K$4&amp;'Exhibit A'!$F132,'--'!$F$3:$AT$200,$E132+6,FALSE)*F132)</f>
        <v/>
      </c>
      <c r="AA132" s="317">
        <f>IF($C132="","",7.95*$E132+54.95)</f>
        <v/>
      </c>
      <c r="AB132" s="316">
        <f>IF('Product Selections'!O137="Yes",16*'Exhibit A'!F132,0)</f>
        <v/>
      </c>
      <c r="AC132" s="318">
        <f>IF('Product Selections'!$L$11="CBA Lightning Wholesale",0,IF('Product Selections'!$L$11="CBA Lightning",0,IF($C132="",0,IF('Product Selections'!P137="",0,IF('Product Selections'!$P137="Yes",HLOOKUP($AC$10&amp;'Exhibit A'!$F132,'--'!$F$3:$AZ$200,$E132+6,FALSE)*$F132)))))</f>
        <v/>
      </c>
      <c r="AD132" s="310">
        <f>IF('Product Selections'!$L$11="CBA Lightning Wholesale",0,IF('Product Selections'!$L$11="CBA Lightning",0,IF('Product Selections'!Q137="",0,IF($C132="",0,IF('Product Selections'!$Q137&gt;=0,HLOOKUP($AD$10,'--'!$F$3:$AZ$200,3,FALSE)*12*'Product Selections'!Q137)))))</f>
        <v/>
      </c>
      <c r="AE132" s="316">
        <f>IFERROR(IF(C132="","",IF(AND(C132=$D$2,H132=0),0,IF(I132=0,H132-P132-L132-M132,IF(I132="Included",H132-P132-M132-L132,IF(I132&gt;0,H132-M132-L132))))),"")</f>
        <v/>
      </c>
      <c r="AF132" s="585" t="n"/>
      <c r="AG132" s="247">
        <f>AG131+0.01</f>
        <v/>
      </c>
      <c r="AH132" s="604">
        <f>"Estimated Payout at 100% conversion ["&amp;AG132&amp;"0 multiple * Annual Payroll Processing Revenue with Revenue Reduction]"</f>
        <v/>
      </c>
      <c r="AJ132" s="585" t="n"/>
    </row>
    <row r="133" ht="14.45" customHeight="1">
      <c r="A133" s="34" t="n"/>
      <c r="B133" s="70">
        <f>IFERROR(IF('Product Selections'!B138="","",'Product Selections'!B138),"")</f>
        <v/>
      </c>
      <c r="C133" s="71">
        <f>IF('Product Selections'!C138="","",'Product Selections'!C138)</f>
        <v/>
      </c>
      <c r="D133" s="48">
        <f>IF('Product Selections'!D138="","",'Product Selections'!D138)</f>
        <v/>
      </c>
      <c r="E133" s="51">
        <f>IF('Product Selections'!E138="","",'Product Selections'!E138)</f>
        <v/>
      </c>
      <c r="F133" s="51">
        <f>IF('Product Selections'!F138="","",'Product Selections'!F138)</f>
        <v/>
      </c>
      <c r="G133" s="34">
        <f>IF('Product Selections'!U137="","",'Product Selections'!U137)</f>
        <v/>
      </c>
      <c r="H133" s="69">
        <f>IFERROR(IF('Product Selections'!H138="","",'Product Selections'!H138),"")</f>
        <v/>
      </c>
      <c r="I133" s="592">
        <f>IFERROR(IF(TRIM('Product Selections'!I138)="","",TRIM('Product Selections'!I138)),"")</f>
        <v/>
      </c>
      <c r="J133" s="46" t="n"/>
      <c r="K133" s="69">
        <f>IF(C133="","",IF(O133="",AE133+L133+M133,AE133+L133+M133+O133))</f>
        <v/>
      </c>
      <c r="L133" s="360">
        <f>IF(C133="","",SUM(AC133,AD133)*(1-Y133))</f>
        <v/>
      </c>
      <c r="M133" s="358">
        <f>IF(C133="","",AB133)</f>
        <v/>
      </c>
      <c r="O133" s="593">
        <f>IF(C133="","",IF(Y133&lt;0,Z133-AE133,""))</f>
        <v/>
      </c>
      <c r="P133" s="594">
        <f>IFERROR(IF(C133="","",IF(AND(C133=$D$2,H133=0),0,IF($V$8="50% ADP Discount",AA133*0.5,IF($V$8="ADP Book Price",AA133)))),"")</f>
        <v/>
      </c>
      <c r="R133" s="595">
        <f>IF(C133="","",IF(Y133&lt;0,(Z133/F133)*(1),(Z133/F133)*(1-Y133)))</f>
        <v/>
      </c>
      <c r="S133" s="595">
        <f>IFERROR(IF(Y133&lt;0,SUM(AC133:AD133)/F133,L133/F133),"")</f>
        <v/>
      </c>
      <c r="T133" s="340">
        <f>IF(M133="","",IF(M133=0,"",SUM(M133)/F133))</f>
        <v/>
      </c>
      <c r="U133" s="585" t="n"/>
      <c r="V133" s="596">
        <f>IF(C133="","",IF(AND(C133=$D$2,H133=0),"Firm Payroll",IF(AND(F133=1,Y133&gt;0.2),"Annual 20% Max Discount",IF(AND(F133=4,Y133&gt;0.2),"Quarterly 20% Max Discount",IF(Y133&gt;=0.6,"Discount &gt;60%",IF(Y133&lt;0,"Revenue Reduction Required",""))))))</f>
        <v/>
      </c>
      <c r="W133" s="597" t="n"/>
      <c r="X133" s="56">
        <f>IF(F133=1,"Annual Payrolls on ADP Essential Payroll",IF(F133=4,"Quarterly Payrolls on ADP Essential Payroll",""))</f>
        <v/>
      </c>
      <c r="Y133" s="50">
        <f>IFERROR(1-((H133-M133)/SUM(Z133,AC133,AD133)),"")</f>
        <v/>
      </c>
      <c r="Z133" s="69">
        <f>IF(C133="","",HLOOKUP($G133&amp;'Product Selections'!$K$4&amp;'Exhibit A'!$F133,'--'!$F$3:$AT$200,$E133+6,FALSE)*F133)</f>
        <v/>
      </c>
      <c r="AA133" s="237">
        <f>IF($C133="","",7.95*$E133+54.95)</f>
        <v/>
      </c>
      <c r="AB133" s="69">
        <f>IF('Product Selections'!O138="Yes",16*'Exhibit A'!F133,0)</f>
        <v/>
      </c>
      <c r="AC133" s="236">
        <f>IF('Product Selections'!$L$11="CBA Lightning Wholesale",0,IF('Product Selections'!$L$11="CBA Lightning",0,IF($C133="",0,IF('Product Selections'!P138="",0,IF('Product Selections'!$P138="Yes",HLOOKUP($AC$10&amp;'Exhibit A'!$F133,'--'!$F$3:$AZ$200,$E133+6,FALSE)*$F133)))))</f>
        <v/>
      </c>
      <c r="AD133" s="54">
        <f>IF('Product Selections'!$L$11="CBA Lightning Wholesale",0,IF('Product Selections'!$L$11="CBA Lightning",0,IF('Product Selections'!Q138="",0,IF($C133="",0,IF('Product Selections'!$Q138&gt;=0,HLOOKUP($AD$10,'--'!$F$3:$AZ$200,3,FALSE)*12*'Product Selections'!Q138)))))</f>
        <v/>
      </c>
      <c r="AE133" s="69">
        <f>IFERROR(IF(C133="","",IF(AND(C133=$D$2,H133=0),0,IF(I133=0,H133-P133-L133-M133,IF(I133="Included",H133-P133-M133-L133,IF(I133&gt;0,H133-M133-L133))))),"")</f>
        <v/>
      </c>
      <c r="AF133" s="598" t="n"/>
      <c r="AG133" s="247">
        <f>AG132+0.01</f>
        <v/>
      </c>
      <c r="AH133" s="604">
        <f>"Estimated Payout at 100% conversion ["&amp;AG133&amp;"0 multiple * Annual Payroll Processing Revenue with Revenue Reduction]"</f>
        <v/>
      </c>
      <c r="AJ133" s="585" t="n"/>
    </row>
    <row r="134" ht="14.45" customHeight="1">
      <c r="A134" s="34" t="n"/>
      <c r="B134" s="303">
        <f>IFERROR(IF('Product Selections'!B139="","",'Product Selections'!B139),"")</f>
        <v/>
      </c>
      <c r="C134" s="304">
        <f>IF('Product Selections'!C139="","",'Product Selections'!C139)</f>
        <v/>
      </c>
      <c r="D134" s="305">
        <f>IF('Product Selections'!D139="","",'Product Selections'!D139)</f>
        <v/>
      </c>
      <c r="E134" s="306">
        <f>IF('Product Selections'!E139="","",'Product Selections'!E139)</f>
        <v/>
      </c>
      <c r="F134" s="306">
        <f>IF('Product Selections'!F139="","",'Product Selections'!F139)</f>
        <v/>
      </c>
      <c r="G134" s="307">
        <f>IF('Product Selections'!U138="","",'Product Selections'!U138)</f>
        <v/>
      </c>
      <c r="H134" s="316">
        <f>IFERROR(IF('Product Selections'!H139="","",'Product Selections'!H139),"")</f>
        <v/>
      </c>
      <c r="I134" s="309">
        <f>IFERROR(IF(TRIM('Product Selections'!I139)="","",TRIM('Product Selections'!I139)),"")</f>
        <v/>
      </c>
      <c r="J134" s="46" t="n"/>
      <c r="K134" s="316">
        <f>IF(C134="","",IF(O134="",AE134+L134+M134,AE134+L134+M134+O134))</f>
        <v/>
      </c>
      <c r="L134" s="361">
        <f>IF(C134="","",SUM(AC134,AD134)*(1-Y134))</f>
        <v/>
      </c>
      <c r="M134" s="357">
        <f>IF(C134="","",AB134)</f>
        <v/>
      </c>
      <c r="O134" s="600">
        <f>IF(C134="","",IF(Y134&lt;0,Z134-AE134,""))</f>
        <v/>
      </c>
      <c r="P134" s="601">
        <f>IFERROR(IF(C134="","",IF(AND(C134=$D$2,H134=0),0,IF($V$8="50% ADP Discount",AA134*0.5,IF($V$8="ADP Book Price",AA134)))),"")</f>
        <v/>
      </c>
      <c r="R134" s="602">
        <f>IF(C134="","",IF(Y134&lt;0,(Z134/F134)*(1),(Z134/F134)*(1-Y134)))</f>
        <v/>
      </c>
      <c r="S134" s="602">
        <f>IFERROR(IF(Y134&lt;0,SUM(AC134:AD134)/F134,L134/F134),"")</f>
        <v/>
      </c>
      <c r="T134" s="339">
        <f>IF(M134="","",IF(M134=0,"",SUM(M134)/F134))</f>
        <v/>
      </c>
      <c r="U134" s="585" t="n"/>
      <c r="V134" s="603">
        <f>IF(C134="","",IF(AND(C134=$D$2,H134=0),"Firm Payroll",IF(AND(F134=1,Y134&gt;0.2),"Annual 20% Max Discount",IF(AND(F134=4,Y134&gt;0.2),"Quarterly 20% Max Discount",IF(Y134&gt;=0.6,"Discount &gt;60%",IF(Y134&lt;0,"Revenue Reduction Required",""))))))</f>
        <v/>
      </c>
      <c r="W134" s="597" t="n"/>
      <c r="X134" s="314">
        <f>IF(F134=1,"Annual Payrolls on ADP Essential Payroll",IF(F134=4,"Quarterly Payrolls on ADP Essential Payroll",""))</f>
        <v/>
      </c>
      <c r="Y134" s="315">
        <f>IFERROR(1-((H134-M134)/SUM(Z134,AC134,AD134)),"")</f>
        <v/>
      </c>
      <c r="Z134" s="316">
        <f>IF(C134="","",HLOOKUP($G134&amp;'Product Selections'!$K$4&amp;'Exhibit A'!$F134,'--'!$F$3:$AT$200,$E134+6,FALSE)*F134)</f>
        <v/>
      </c>
      <c r="AA134" s="317">
        <f>IF($C134="","",7.95*$E134+54.95)</f>
        <v/>
      </c>
      <c r="AB134" s="316">
        <f>IF('Product Selections'!O139="Yes",16*'Exhibit A'!F134,0)</f>
        <v/>
      </c>
      <c r="AC134" s="318">
        <f>IF('Product Selections'!$L$11="CBA Lightning Wholesale",0,IF('Product Selections'!$L$11="CBA Lightning",0,IF($C134="",0,IF('Product Selections'!P139="",0,IF('Product Selections'!$P139="Yes",HLOOKUP($AC$10&amp;'Exhibit A'!$F134,'--'!$F$3:$AZ$200,$E134+6,FALSE)*$F134)))))</f>
        <v/>
      </c>
      <c r="AD134" s="310">
        <f>IF('Product Selections'!$L$11="CBA Lightning Wholesale",0,IF('Product Selections'!$L$11="CBA Lightning",0,IF('Product Selections'!Q139="",0,IF($C134="",0,IF('Product Selections'!$Q139&gt;=0,HLOOKUP($AD$10,'--'!$F$3:$AZ$200,3,FALSE)*12*'Product Selections'!Q139)))))</f>
        <v/>
      </c>
      <c r="AE134" s="316">
        <f>IFERROR(IF(C134="","",IF(AND(C134=$D$2,H134=0),0,IF(I134=0,H134-P134-L134-M134,IF(I134="Included",H134-P134-M134-L134,IF(I134&gt;0,H134-M134-L134))))),"")</f>
        <v/>
      </c>
      <c r="AF134" s="585" t="n"/>
      <c r="AG134" s="247">
        <f>AG133+0.01</f>
        <v/>
      </c>
      <c r="AH134" s="604">
        <f>"Estimated Payout at 100% conversion ["&amp;AG134&amp;"0 multiple * Annual Payroll Processing Revenue with Revenue Reduction]"</f>
        <v/>
      </c>
      <c r="AJ134" s="585" t="n"/>
    </row>
    <row r="135" ht="14.45" customHeight="1">
      <c r="A135" s="34" t="n"/>
      <c r="B135" s="70">
        <f>IFERROR(IF('Product Selections'!B140="","",'Product Selections'!B140),"")</f>
        <v/>
      </c>
      <c r="C135" s="71">
        <f>IF('Product Selections'!C140="","",'Product Selections'!C140)</f>
        <v/>
      </c>
      <c r="D135" s="48">
        <f>IF('Product Selections'!D140="","",'Product Selections'!D140)</f>
        <v/>
      </c>
      <c r="E135" s="51">
        <f>IF('Product Selections'!E140="","",'Product Selections'!E140)</f>
        <v/>
      </c>
      <c r="F135" s="51">
        <f>IF('Product Selections'!F140="","",'Product Selections'!F140)</f>
        <v/>
      </c>
      <c r="G135" s="34">
        <f>IF('Product Selections'!U139="","",'Product Selections'!U139)</f>
        <v/>
      </c>
      <c r="H135" s="69">
        <f>IFERROR(IF('Product Selections'!H140="","",'Product Selections'!H140),"")</f>
        <v/>
      </c>
      <c r="I135" s="592">
        <f>IFERROR(IF(TRIM('Product Selections'!I140)="","",TRIM('Product Selections'!I140)),"")</f>
        <v/>
      </c>
      <c r="J135" s="46" t="n"/>
      <c r="K135" s="69">
        <f>IF(C135="","",IF(O135="",AE135+L135+M135,AE135+L135+M135+O135))</f>
        <v/>
      </c>
      <c r="L135" s="360">
        <f>IF(C135="","",SUM(AC135,AD135)*(1-Y135))</f>
        <v/>
      </c>
      <c r="M135" s="358">
        <f>IF(C135="","",AB135)</f>
        <v/>
      </c>
      <c r="O135" s="593">
        <f>IF(C135="","",IF(Y135&lt;0,Z135-AE135,""))</f>
        <v/>
      </c>
      <c r="P135" s="594">
        <f>IFERROR(IF(C135="","",IF(AND(C135=$D$2,H135=0),0,IF($V$8="50% ADP Discount",AA135*0.5,IF($V$8="ADP Book Price",AA135)))),"")</f>
        <v/>
      </c>
      <c r="R135" s="595">
        <f>IF(C135="","",IF(Y135&lt;0,(Z135/F135)*(1),(Z135/F135)*(1-Y135)))</f>
        <v/>
      </c>
      <c r="S135" s="595">
        <f>IFERROR(IF(Y135&lt;0,SUM(AC135:AD135)/F135,L135/F135),"")</f>
        <v/>
      </c>
      <c r="T135" s="340">
        <f>IF(M135="","",IF(M135=0,"",SUM(M135)/F135))</f>
        <v/>
      </c>
      <c r="U135" s="585" t="n"/>
      <c r="V135" s="596">
        <f>IF(C135="","",IF(AND(C135=$D$2,H135=0),"Firm Payroll",IF(AND(F135=1,Y135&gt;0.2),"Annual 20% Max Discount",IF(AND(F135=4,Y135&gt;0.2),"Quarterly 20% Max Discount",IF(Y135&gt;=0.6,"Discount &gt;60%",IF(Y135&lt;0,"Revenue Reduction Required",""))))))</f>
        <v/>
      </c>
      <c r="W135" s="597" t="n"/>
      <c r="X135" s="56">
        <f>IF(F135=1,"Annual Payrolls on ADP Essential Payroll",IF(F135=4,"Quarterly Payrolls on ADP Essential Payroll",""))</f>
        <v/>
      </c>
      <c r="Y135" s="50">
        <f>IFERROR(1-((H135-M135)/SUM(Z135,AC135,AD135)),"")</f>
        <v/>
      </c>
      <c r="Z135" s="69">
        <f>IF(C135="","",HLOOKUP($G135&amp;'Product Selections'!$K$4&amp;'Exhibit A'!$F135,'--'!$F$3:$AT$200,$E135+6,FALSE)*F135)</f>
        <v/>
      </c>
      <c r="AA135" s="237">
        <f>IF($C135="","",7.95*$E135+54.95)</f>
        <v/>
      </c>
      <c r="AB135" s="69">
        <f>IF('Product Selections'!O140="Yes",16*'Exhibit A'!F135,0)</f>
        <v/>
      </c>
      <c r="AC135" s="236">
        <f>IF('Product Selections'!$L$11="CBA Lightning Wholesale",0,IF('Product Selections'!$L$11="CBA Lightning",0,IF($C135="",0,IF('Product Selections'!P140="",0,IF('Product Selections'!$P140="Yes",HLOOKUP($AC$10&amp;'Exhibit A'!$F135,'--'!$F$3:$AZ$200,$E135+6,FALSE)*$F135)))))</f>
        <v/>
      </c>
      <c r="AD135" s="54">
        <f>IF('Product Selections'!$L$11="CBA Lightning Wholesale",0,IF('Product Selections'!$L$11="CBA Lightning",0,IF('Product Selections'!Q140="",0,IF($C135="",0,IF('Product Selections'!$Q140&gt;=0,HLOOKUP($AD$10,'--'!$F$3:$AZ$200,3,FALSE)*12*'Product Selections'!Q140)))))</f>
        <v/>
      </c>
      <c r="AE135" s="69">
        <f>IFERROR(IF(C135="","",IF(AND(C135=$D$2,H135=0),0,IF(I135=0,H135-P135-L135-M135,IF(I135="Included",H135-P135-M135-L135,IF(I135&gt;0,H135-M135-L135))))),"")</f>
        <v/>
      </c>
      <c r="AF135" s="598" t="n"/>
      <c r="AG135" s="247">
        <f>AG134+0.01</f>
        <v/>
      </c>
      <c r="AH135" s="604">
        <f>"Estimated Payout at 100% conversion ["&amp;AG135&amp;"0 multiple * Annual Payroll Processing Revenue with Revenue Reduction]"</f>
        <v/>
      </c>
      <c r="AJ135" s="585" t="n"/>
    </row>
    <row r="136" ht="14.45" customHeight="1">
      <c r="A136" s="34" t="n"/>
      <c r="B136" s="303">
        <f>IFERROR(IF('Product Selections'!B141="","",'Product Selections'!B141),"")</f>
        <v/>
      </c>
      <c r="C136" s="304">
        <f>IF('Product Selections'!C141="","",'Product Selections'!C141)</f>
        <v/>
      </c>
      <c r="D136" s="305">
        <f>IF('Product Selections'!D141="","",'Product Selections'!D141)</f>
        <v/>
      </c>
      <c r="E136" s="306">
        <f>IF('Product Selections'!E141="","",'Product Selections'!E141)</f>
        <v/>
      </c>
      <c r="F136" s="306">
        <f>IF('Product Selections'!F141="","",'Product Selections'!F141)</f>
        <v/>
      </c>
      <c r="G136" s="307">
        <f>IF('Product Selections'!U140="","",'Product Selections'!U140)</f>
        <v/>
      </c>
      <c r="H136" s="316">
        <f>IFERROR(IF('Product Selections'!H141="","",'Product Selections'!H141),"")</f>
        <v/>
      </c>
      <c r="I136" s="309">
        <f>IFERROR(IF(TRIM('Product Selections'!I141)="","",TRIM('Product Selections'!I141)),"")</f>
        <v/>
      </c>
      <c r="J136" s="46" t="n"/>
      <c r="K136" s="316">
        <f>IF(C136="","",IF(O136="",AE136+L136+M136,AE136+L136+M136+O136))</f>
        <v/>
      </c>
      <c r="L136" s="361">
        <f>IF(C136="","",SUM(AC136,AD136)*(1-Y136))</f>
        <v/>
      </c>
      <c r="M136" s="357">
        <f>IF(C136="","",AB136)</f>
        <v/>
      </c>
      <c r="O136" s="600">
        <f>IF(C136="","",IF(Y136&lt;0,Z136-AE136,""))</f>
        <v/>
      </c>
      <c r="P136" s="601">
        <f>IFERROR(IF(C136="","",IF(AND(C136=$D$2,H136=0),0,IF($V$8="50% ADP Discount",AA136*0.5,IF($V$8="ADP Book Price",AA136)))),"")</f>
        <v/>
      </c>
      <c r="R136" s="602">
        <f>IF(C136="","",IF(Y136&lt;0,(Z136/F136)*(1),(Z136/F136)*(1-Y136)))</f>
        <v/>
      </c>
      <c r="S136" s="602">
        <f>IFERROR(IF(Y136&lt;0,SUM(AC136:AD136)/F136,L136/F136),"")</f>
        <v/>
      </c>
      <c r="T136" s="339">
        <f>IF(M136="","",IF(M136=0,"",SUM(M136)/F136))</f>
        <v/>
      </c>
      <c r="U136" s="585" t="n"/>
      <c r="V136" s="603">
        <f>IF(C136="","",IF(AND(C136=$D$2,H136=0),"Firm Payroll",IF(AND(F136=1,Y136&gt;0.2),"Annual 20% Max Discount",IF(AND(F136=4,Y136&gt;0.2),"Quarterly 20% Max Discount",IF(Y136&gt;=0.6,"Discount &gt;60%",IF(Y136&lt;0,"Revenue Reduction Required",""))))))</f>
        <v/>
      </c>
      <c r="W136" s="597" t="n"/>
      <c r="X136" s="314">
        <f>IF(F136=1,"Annual Payrolls on ADP Essential Payroll",IF(F136=4,"Quarterly Payrolls on ADP Essential Payroll",""))</f>
        <v/>
      </c>
      <c r="Y136" s="315">
        <f>IFERROR(1-((H136-M136)/SUM(Z136,AC136,AD136)),"")</f>
        <v/>
      </c>
      <c r="Z136" s="316">
        <f>IF(C136="","",HLOOKUP($G136&amp;'Product Selections'!$K$4&amp;'Exhibit A'!$F136,'--'!$F$3:$AT$200,$E136+6,FALSE)*F136)</f>
        <v/>
      </c>
      <c r="AA136" s="317">
        <f>IF($C136="","",7.95*$E136+54.95)</f>
        <v/>
      </c>
      <c r="AB136" s="316">
        <f>IF('Product Selections'!O141="Yes",16*'Exhibit A'!F136,0)</f>
        <v/>
      </c>
      <c r="AC136" s="318">
        <f>IF('Product Selections'!$L$11="CBA Lightning Wholesale",0,IF('Product Selections'!$L$11="CBA Lightning",0,IF($C136="",0,IF('Product Selections'!P141="",0,IF('Product Selections'!$P141="Yes",HLOOKUP($AC$10&amp;'Exhibit A'!$F136,'--'!$F$3:$AZ$200,$E136+6,FALSE)*$F136)))))</f>
        <v/>
      </c>
      <c r="AD136" s="310">
        <f>IF('Product Selections'!$L$11="CBA Lightning Wholesale",0,IF('Product Selections'!$L$11="CBA Lightning",0,IF('Product Selections'!Q141="",0,IF($C136="",0,IF('Product Selections'!$Q141&gt;=0,HLOOKUP($AD$10,'--'!$F$3:$AZ$200,3,FALSE)*12*'Product Selections'!Q141)))))</f>
        <v/>
      </c>
      <c r="AE136" s="316">
        <f>IFERROR(IF(C136="","",IF(AND(C136=$D$2,H136=0),0,IF(I136=0,H136-P136-L136-M136,IF(I136="Included",H136-P136-M136-L136,IF(I136&gt;0,H136-M136-L136))))),"")</f>
        <v/>
      </c>
      <c r="AF136" s="585" t="n"/>
      <c r="AG136" s="247">
        <f>AG135+0.01</f>
        <v/>
      </c>
      <c r="AH136" s="604">
        <f>"Estimated Payout at 100% conversion ["&amp;AG136&amp;"0 multiple * Annual Payroll Processing Revenue with Revenue Reduction]"</f>
        <v/>
      </c>
      <c r="AJ136" s="585" t="n"/>
    </row>
    <row r="137" ht="14.45" customHeight="1">
      <c r="A137" s="34" t="n"/>
      <c r="B137" s="70">
        <f>IFERROR(IF('Product Selections'!B142="","",'Product Selections'!B142),"")</f>
        <v/>
      </c>
      <c r="C137" s="71">
        <f>IF('Product Selections'!C142="","",'Product Selections'!C142)</f>
        <v/>
      </c>
      <c r="D137" s="48">
        <f>IF('Product Selections'!D142="","",'Product Selections'!D142)</f>
        <v/>
      </c>
      <c r="E137" s="51">
        <f>IF('Product Selections'!E142="","",'Product Selections'!E142)</f>
        <v/>
      </c>
      <c r="F137" s="51">
        <f>IF('Product Selections'!F142="","",'Product Selections'!F142)</f>
        <v/>
      </c>
      <c r="G137" s="34">
        <f>IF('Product Selections'!U141="","",'Product Selections'!U141)</f>
        <v/>
      </c>
      <c r="H137" s="69">
        <f>IFERROR(IF('Product Selections'!H142="","",'Product Selections'!H142),"")</f>
        <v/>
      </c>
      <c r="I137" s="592">
        <f>IFERROR(IF(TRIM('Product Selections'!I142)="","",TRIM('Product Selections'!I142)),"")</f>
        <v/>
      </c>
      <c r="J137" s="46" t="n"/>
      <c r="K137" s="69">
        <f>IF(C137="","",IF(O137="",AE137+L137+M137,AE137+L137+M137+O137))</f>
        <v/>
      </c>
      <c r="L137" s="360">
        <f>IF(C137="","",SUM(AC137,AD137)*(1-Y137))</f>
        <v/>
      </c>
      <c r="M137" s="358">
        <f>IF(C137="","",AB137)</f>
        <v/>
      </c>
      <c r="O137" s="593">
        <f>IF(C137="","",IF(Y137&lt;0,Z137-AE137,""))</f>
        <v/>
      </c>
      <c r="P137" s="594">
        <f>IFERROR(IF(C137="","",IF(AND(C137=$D$2,H137=0),0,IF($V$8="50% ADP Discount",AA137*0.5,IF($V$8="ADP Book Price",AA137)))),"")</f>
        <v/>
      </c>
      <c r="R137" s="595">
        <f>IF(C137="","",IF(Y137&lt;0,(Z137/F137)*(1),(Z137/F137)*(1-Y137)))</f>
        <v/>
      </c>
      <c r="S137" s="595">
        <f>IFERROR(IF(Y137&lt;0,SUM(AC137:AD137)/F137,L137/F137),"")</f>
        <v/>
      </c>
      <c r="T137" s="340">
        <f>IF(M137="","",IF(M137=0,"",SUM(M137)/F137))</f>
        <v/>
      </c>
      <c r="U137" s="585" t="n"/>
      <c r="V137" s="596">
        <f>IF(C137="","",IF(AND(C137=$D$2,H137=0),"Firm Payroll",IF(AND(F137=1,Y137&gt;0.2),"Annual 20% Max Discount",IF(AND(F137=4,Y137&gt;0.2),"Quarterly 20% Max Discount",IF(Y137&gt;=0.6,"Discount &gt;60%",IF(Y137&lt;0,"Revenue Reduction Required",""))))))</f>
        <v/>
      </c>
      <c r="W137" s="597" t="n"/>
      <c r="X137" s="56">
        <f>IF(F137=1,"Annual Payrolls on ADP Essential Payroll",IF(F137=4,"Quarterly Payrolls on ADP Essential Payroll",""))</f>
        <v/>
      </c>
      <c r="Y137" s="50">
        <f>IFERROR(1-((H137-M137)/SUM(Z137,AC137,AD137)),"")</f>
        <v/>
      </c>
      <c r="Z137" s="69">
        <f>IF(C137="","",HLOOKUP($G137&amp;'Product Selections'!$K$4&amp;'Exhibit A'!$F137,'--'!$F$3:$AT$200,$E137+6,FALSE)*F137)</f>
        <v/>
      </c>
      <c r="AA137" s="237">
        <f>IF($C137="","",7.95*$E137+54.95)</f>
        <v/>
      </c>
      <c r="AB137" s="69">
        <f>IF('Product Selections'!O142="Yes",16*'Exhibit A'!F137,0)</f>
        <v/>
      </c>
      <c r="AC137" s="236">
        <f>IF('Product Selections'!$L$11="CBA Lightning Wholesale",0,IF('Product Selections'!$L$11="CBA Lightning",0,IF($C137="",0,IF('Product Selections'!P142="",0,IF('Product Selections'!$P142="Yes",HLOOKUP($AC$10&amp;'Exhibit A'!$F137,'--'!$F$3:$AZ$200,$E137+6,FALSE)*$F137)))))</f>
        <v/>
      </c>
      <c r="AD137" s="54">
        <f>IF('Product Selections'!$L$11="CBA Lightning Wholesale",0,IF('Product Selections'!$L$11="CBA Lightning",0,IF('Product Selections'!Q142="",0,IF($C137="",0,IF('Product Selections'!$Q142&gt;=0,HLOOKUP($AD$10,'--'!$F$3:$AZ$200,3,FALSE)*12*'Product Selections'!Q142)))))</f>
        <v/>
      </c>
      <c r="AE137" s="69">
        <f>IFERROR(IF(C137="","",IF(AND(C137=$D$2,H137=0),0,IF(I137=0,H137-P137-L137-M137,IF(I137="Included",H137-P137-M137-L137,IF(I137&gt;0,H137-M137-L137))))),"")</f>
        <v/>
      </c>
      <c r="AF137" s="598" t="n"/>
      <c r="AG137" s="247">
        <f>AG136+0.01</f>
        <v/>
      </c>
      <c r="AH137" s="604">
        <f>"Estimated Payout at 100% conversion ["&amp;AG137&amp;"0 multiple * Annual Payroll Processing Revenue with Revenue Reduction]"</f>
        <v/>
      </c>
      <c r="AJ137" s="585" t="n"/>
    </row>
    <row r="138" ht="14.45" customHeight="1">
      <c r="A138" s="34" t="n"/>
      <c r="B138" s="303">
        <f>IFERROR(IF('Product Selections'!B143="","",'Product Selections'!B143),"")</f>
        <v/>
      </c>
      <c r="C138" s="304">
        <f>IF('Product Selections'!C143="","",'Product Selections'!C143)</f>
        <v/>
      </c>
      <c r="D138" s="305">
        <f>IF('Product Selections'!D143="","",'Product Selections'!D143)</f>
        <v/>
      </c>
      <c r="E138" s="306">
        <f>IF('Product Selections'!E143="","",'Product Selections'!E143)</f>
        <v/>
      </c>
      <c r="F138" s="306">
        <f>IF('Product Selections'!F143="","",'Product Selections'!F143)</f>
        <v/>
      </c>
      <c r="G138" s="307">
        <f>IF('Product Selections'!U142="","",'Product Selections'!U142)</f>
        <v/>
      </c>
      <c r="H138" s="316">
        <f>IFERROR(IF('Product Selections'!H143="","",'Product Selections'!H143),"")</f>
        <v/>
      </c>
      <c r="I138" s="309">
        <f>IFERROR(IF(TRIM('Product Selections'!I143)="","",TRIM('Product Selections'!I143)),"")</f>
        <v/>
      </c>
      <c r="J138" s="46" t="n"/>
      <c r="K138" s="316">
        <f>IF(C138="","",IF(O138="",AE138+L138+M138,AE138+L138+M138+O138))</f>
        <v/>
      </c>
      <c r="L138" s="361">
        <f>IF(C138="","",SUM(AC138,AD138)*(1-Y138))</f>
        <v/>
      </c>
      <c r="M138" s="357">
        <f>IF(C138="","",AB138)</f>
        <v/>
      </c>
      <c r="O138" s="600">
        <f>IF(C138="","",IF(Y138&lt;0,Z138-AE138,""))</f>
        <v/>
      </c>
      <c r="P138" s="601">
        <f>IFERROR(IF(C138="","",IF(AND(C138=$D$2,H138=0),0,IF($V$8="50% ADP Discount",AA138*0.5,IF($V$8="ADP Book Price",AA138)))),"")</f>
        <v/>
      </c>
      <c r="R138" s="602">
        <f>IF(C138="","",IF(Y138&lt;0,(Z138/F138)*(1),(Z138/F138)*(1-Y138)))</f>
        <v/>
      </c>
      <c r="S138" s="602">
        <f>IFERROR(IF(Y138&lt;0,SUM(AC138:AD138)/F138,L138/F138),"")</f>
        <v/>
      </c>
      <c r="T138" s="339">
        <f>IF(M138="","",IF(M138=0,"",SUM(M138)/F138))</f>
        <v/>
      </c>
      <c r="U138" s="585" t="n"/>
      <c r="V138" s="603">
        <f>IF(C138="","",IF(AND(C138=$D$2,H138=0),"Firm Payroll",IF(AND(F138=1,Y138&gt;0.2),"Annual 20% Max Discount",IF(AND(F138=4,Y138&gt;0.2),"Quarterly 20% Max Discount",IF(Y138&gt;=0.6,"Discount &gt;60%",IF(Y138&lt;0,"Revenue Reduction Required",""))))))</f>
        <v/>
      </c>
      <c r="W138" s="597" t="n"/>
      <c r="X138" s="314">
        <f>IF(F138=1,"Annual Payrolls on ADP Essential Payroll",IF(F138=4,"Quarterly Payrolls on ADP Essential Payroll",""))</f>
        <v/>
      </c>
      <c r="Y138" s="315">
        <f>IFERROR(1-((H138-M138)/SUM(Z138,AC138,AD138)),"")</f>
        <v/>
      </c>
      <c r="Z138" s="316">
        <f>IF(C138="","",HLOOKUP($G138&amp;'Product Selections'!$K$4&amp;'Exhibit A'!$F138,'--'!$F$3:$AT$200,$E138+6,FALSE)*F138)</f>
        <v/>
      </c>
      <c r="AA138" s="317">
        <f>IF($C138="","",7.95*$E138+54.95)</f>
        <v/>
      </c>
      <c r="AB138" s="316">
        <f>IF('Product Selections'!O143="Yes",16*'Exhibit A'!F138,0)</f>
        <v/>
      </c>
      <c r="AC138" s="318">
        <f>IF('Product Selections'!$L$11="CBA Lightning Wholesale",0,IF('Product Selections'!$L$11="CBA Lightning",0,IF($C138="",0,IF('Product Selections'!P143="",0,IF('Product Selections'!$P143="Yes",HLOOKUP($AC$10&amp;'Exhibit A'!$F138,'--'!$F$3:$AZ$200,$E138+6,FALSE)*$F138)))))</f>
        <v/>
      </c>
      <c r="AD138" s="310">
        <f>IF('Product Selections'!$L$11="CBA Lightning Wholesale",0,IF('Product Selections'!$L$11="CBA Lightning",0,IF('Product Selections'!Q143="",0,IF($C138="",0,IF('Product Selections'!$Q143&gt;=0,HLOOKUP($AD$10,'--'!$F$3:$AZ$200,3,FALSE)*12*'Product Selections'!Q143)))))</f>
        <v/>
      </c>
      <c r="AE138" s="316">
        <f>IFERROR(IF(C138="","",IF(AND(C138=$D$2,H138=0),0,IF(I138=0,H138-P138-L138-M138,IF(I138="Included",H138-P138-M138-L138,IF(I138&gt;0,H138-M138-L138))))),"")</f>
        <v/>
      </c>
      <c r="AF138" s="585" t="n"/>
      <c r="AG138" s="247">
        <f>AG137+0.01</f>
        <v/>
      </c>
      <c r="AH138" s="604">
        <f>"Estimated Payout at 100% conversion ["&amp;AG138&amp;"0 multiple * Annual Payroll Processing Revenue with Revenue Reduction]"</f>
        <v/>
      </c>
      <c r="AJ138" s="585" t="n"/>
    </row>
    <row r="139" ht="14.45" customHeight="1">
      <c r="A139" s="34" t="n"/>
      <c r="B139" s="70">
        <f>IFERROR(IF('Product Selections'!B144="","",'Product Selections'!B144),"")</f>
        <v/>
      </c>
      <c r="C139" s="71">
        <f>IF('Product Selections'!C144="","",'Product Selections'!C144)</f>
        <v/>
      </c>
      <c r="D139" s="48">
        <f>IF('Product Selections'!D144="","",'Product Selections'!D144)</f>
        <v/>
      </c>
      <c r="E139" s="51">
        <f>IF('Product Selections'!E144="","",'Product Selections'!E144)</f>
        <v/>
      </c>
      <c r="F139" s="51">
        <f>IF('Product Selections'!F144="","",'Product Selections'!F144)</f>
        <v/>
      </c>
      <c r="G139" s="34">
        <f>IF('Product Selections'!U143="","",'Product Selections'!U143)</f>
        <v/>
      </c>
      <c r="H139" s="69">
        <f>IFERROR(IF('Product Selections'!H144="","",'Product Selections'!H144),"")</f>
        <v/>
      </c>
      <c r="I139" s="592">
        <f>IFERROR(IF(TRIM('Product Selections'!I144)="","",TRIM('Product Selections'!I144)),"")</f>
        <v/>
      </c>
      <c r="J139" s="46" t="n"/>
      <c r="K139" s="69">
        <f>IF(C139="","",IF(O139="",AE139+L139+M139,AE139+L139+M139+O139))</f>
        <v/>
      </c>
      <c r="L139" s="360">
        <f>IF(C139="","",SUM(AC139,AD139)*(1-Y139))</f>
        <v/>
      </c>
      <c r="M139" s="358">
        <f>IF(C139="","",AB139)</f>
        <v/>
      </c>
      <c r="O139" s="593">
        <f>IF(C139="","",IF(Y139&lt;0,Z139-AE139,""))</f>
        <v/>
      </c>
      <c r="P139" s="594">
        <f>IFERROR(IF(C139="","",IF(AND(C139=$D$2,H139=0),0,IF($V$8="50% ADP Discount",AA139*0.5,IF($V$8="ADP Book Price",AA139)))),"")</f>
        <v/>
      </c>
      <c r="R139" s="595">
        <f>IF(C139="","",IF(Y139&lt;0,(Z139/F139)*(1),(Z139/F139)*(1-Y139)))</f>
        <v/>
      </c>
      <c r="S139" s="595">
        <f>IFERROR(IF(Y139&lt;0,SUM(AC139:AD139)/F139,L139/F139),"")</f>
        <v/>
      </c>
      <c r="T139" s="340">
        <f>IF(M139="","",IF(M139=0,"",SUM(M139)/F139))</f>
        <v/>
      </c>
      <c r="U139" s="585" t="n"/>
      <c r="V139" s="596">
        <f>IF(C139="","",IF(AND(C139=$D$2,H139=0),"Firm Payroll",IF(AND(F139=1,Y139&gt;0.2),"Annual 20% Max Discount",IF(AND(F139=4,Y139&gt;0.2),"Quarterly 20% Max Discount",IF(Y139&gt;=0.6,"Discount &gt;60%",IF(Y139&lt;0,"Revenue Reduction Required",""))))))</f>
        <v/>
      </c>
      <c r="W139" s="597" t="n"/>
      <c r="X139" s="56">
        <f>IF(F139=1,"Annual Payrolls on ADP Essential Payroll",IF(F139=4,"Quarterly Payrolls on ADP Essential Payroll",""))</f>
        <v/>
      </c>
      <c r="Y139" s="50">
        <f>IFERROR(1-((H139-M139)/SUM(Z139,AC139,AD139)),"")</f>
        <v/>
      </c>
      <c r="Z139" s="69">
        <f>IF(C139="","",HLOOKUP($G139&amp;'Product Selections'!$K$4&amp;'Exhibit A'!$F139,'--'!$F$3:$AT$200,$E139+6,FALSE)*F139)</f>
        <v/>
      </c>
      <c r="AA139" s="237">
        <f>IF($C139="","",7.95*$E139+54.95)</f>
        <v/>
      </c>
      <c r="AB139" s="69">
        <f>IF('Product Selections'!O144="Yes",16*'Exhibit A'!F139,0)</f>
        <v/>
      </c>
      <c r="AC139" s="236">
        <f>IF('Product Selections'!$L$11="CBA Lightning Wholesale",0,IF('Product Selections'!$L$11="CBA Lightning",0,IF($C139="",0,IF('Product Selections'!P144="",0,IF('Product Selections'!$P144="Yes",HLOOKUP($AC$10&amp;'Exhibit A'!$F139,'--'!$F$3:$AZ$200,$E139+6,FALSE)*$F139)))))</f>
        <v/>
      </c>
      <c r="AD139" s="54">
        <f>IF('Product Selections'!$L$11="CBA Lightning Wholesale",0,IF('Product Selections'!$L$11="CBA Lightning",0,IF('Product Selections'!Q144="",0,IF($C139="",0,IF('Product Selections'!$Q144&gt;=0,HLOOKUP($AD$10,'--'!$F$3:$AZ$200,3,FALSE)*12*'Product Selections'!Q144)))))</f>
        <v/>
      </c>
      <c r="AE139" s="69">
        <f>IFERROR(IF(C139="","",IF(AND(C139=$D$2,H139=0),0,IF(I139=0,H139-P139-L139-M139,IF(I139="Included",H139-P139-M139-L139,IF(I139&gt;0,H139-M139-L139))))),"")</f>
        <v/>
      </c>
      <c r="AF139" s="598" t="n"/>
      <c r="AG139" s="247">
        <f>AG138+0.01</f>
        <v/>
      </c>
      <c r="AH139" s="604">
        <f>"Estimated Payout at 100% conversion ["&amp;AG139&amp;"0 multiple * Annual Payroll Processing Revenue with Revenue Reduction]"</f>
        <v/>
      </c>
      <c r="AJ139" s="585" t="n"/>
    </row>
    <row r="140" ht="14.45" customHeight="1">
      <c r="A140" s="34" t="n"/>
      <c r="B140" s="303">
        <f>IFERROR(IF('Product Selections'!B145="","",'Product Selections'!B145),"")</f>
        <v/>
      </c>
      <c r="C140" s="304">
        <f>IF('Product Selections'!C145="","",'Product Selections'!C145)</f>
        <v/>
      </c>
      <c r="D140" s="305">
        <f>IF('Product Selections'!D145="","",'Product Selections'!D145)</f>
        <v/>
      </c>
      <c r="E140" s="306">
        <f>IF('Product Selections'!E145="","",'Product Selections'!E145)</f>
        <v/>
      </c>
      <c r="F140" s="306">
        <f>IF('Product Selections'!F145="","",'Product Selections'!F145)</f>
        <v/>
      </c>
      <c r="G140" s="307">
        <f>IF('Product Selections'!U144="","",'Product Selections'!U144)</f>
        <v/>
      </c>
      <c r="H140" s="316">
        <f>IFERROR(IF('Product Selections'!H145="","",'Product Selections'!H145),"")</f>
        <v/>
      </c>
      <c r="I140" s="309">
        <f>IFERROR(IF(TRIM('Product Selections'!I145)="","",TRIM('Product Selections'!I145)),"")</f>
        <v/>
      </c>
      <c r="J140" s="46" t="n"/>
      <c r="K140" s="316">
        <f>IF(C140="","",IF(O140="",AE140+L140+M140,AE140+L140+M140+O140))</f>
        <v/>
      </c>
      <c r="L140" s="361">
        <f>IF(C140="","",SUM(AC140,AD140)*(1-Y140))</f>
        <v/>
      </c>
      <c r="M140" s="357">
        <f>IF(C140="","",AB140)</f>
        <v/>
      </c>
      <c r="O140" s="600">
        <f>IF(C140="","",IF(Y140&lt;0,Z140-AE140,""))</f>
        <v/>
      </c>
      <c r="P140" s="601">
        <f>IFERROR(IF(C140="","",IF(AND(C140=$D$2,H140=0),0,IF($V$8="50% ADP Discount",AA140*0.5,IF($V$8="ADP Book Price",AA140)))),"")</f>
        <v/>
      </c>
      <c r="R140" s="602">
        <f>IF(C140="","",IF(Y140&lt;0,(Z140/F140)*(1),(Z140/F140)*(1-Y140)))</f>
        <v/>
      </c>
      <c r="S140" s="602">
        <f>IFERROR(IF(Y140&lt;0,SUM(AC140:AD140)/F140,L140/F140),"")</f>
        <v/>
      </c>
      <c r="T140" s="339">
        <f>IF(M140="","",IF(M140=0,"",SUM(M140)/F140))</f>
        <v/>
      </c>
      <c r="U140" s="585" t="n"/>
      <c r="V140" s="603">
        <f>IF(C140="","",IF(AND(C140=$D$2,H140=0),"Firm Payroll",IF(AND(F140=1,Y140&gt;0.2),"Annual 20% Max Discount",IF(AND(F140=4,Y140&gt;0.2),"Quarterly 20% Max Discount",IF(Y140&gt;=0.6,"Discount &gt;60%",IF(Y140&lt;0,"Revenue Reduction Required",""))))))</f>
        <v/>
      </c>
      <c r="W140" s="597" t="n"/>
      <c r="X140" s="314">
        <f>IF(F140=1,"Annual Payrolls on ADP Essential Payroll",IF(F140=4,"Quarterly Payrolls on ADP Essential Payroll",""))</f>
        <v/>
      </c>
      <c r="Y140" s="315">
        <f>IFERROR(1-((H140-M140)/SUM(Z140,AC140,AD140)),"")</f>
        <v/>
      </c>
      <c r="Z140" s="316">
        <f>IF(C140="","",HLOOKUP($G140&amp;'Product Selections'!$K$4&amp;'Exhibit A'!$F140,'--'!$F$3:$AT$200,$E140+6,FALSE)*F140)</f>
        <v/>
      </c>
      <c r="AA140" s="317">
        <f>IF($C140="","",7.95*$E140+54.95)</f>
        <v/>
      </c>
      <c r="AB140" s="316">
        <f>IF('Product Selections'!O145="Yes",16*'Exhibit A'!F140,0)</f>
        <v/>
      </c>
      <c r="AC140" s="318">
        <f>IF('Product Selections'!$L$11="CBA Lightning Wholesale",0,IF('Product Selections'!$L$11="CBA Lightning",0,IF($C140="",0,IF('Product Selections'!P145="",0,IF('Product Selections'!$P145="Yes",HLOOKUP($AC$10&amp;'Exhibit A'!$F140,'--'!$F$3:$AZ$200,$E140+6,FALSE)*$F140)))))</f>
        <v/>
      </c>
      <c r="AD140" s="310">
        <f>IF('Product Selections'!$L$11="CBA Lightning Wholesale",0,IF('Product Selections'!$L$11="CBA Lightning",0,IF('Product Selections'!Q145="",0,IF($C140="",0,IF('Product Selections'!$Q145&gt;=0,HLOOKUP($AD$10,'--'!$F$3:$AZ$200,3,FALSE)*12*'Product Selections'!Q145)))))</f>
        <v/>
      </c>
      <c r="AE140" s="316">
        <f>IFERROR(IF(C140="","",IF(AND(C140=$D$2,H140=0),0,IF(I140=0,H140-P140-L140-M140,IF(I140="Included",H140-P140-M140-L140,IF(I140&gt;0,H140-M140-L140))))),"")</f>
        <v/>
      </c>
      <c r="AF140" s="585" t="n"/>
      <c r="AG140" s="247">
        <f>AG139+0.01</f>
        <v/>
      </c>
      <c r="AH140" s="604">
        <f>"Estimated Payout at 100% conversion ["&amp;AG140&amp;"0 multiple * Annual Payroll Processing Revenue with Revenue Reduction]"</f>
        <v/>
      </c>
      <c r="AJ140" s="585" t="n"/>
    </row>
    <row r="141" ht="14.45" customHeight="1">
      <c r="A141" s="34" t="n"/>
      <c r="B141" s="70">
        <f>IFERROR(IF('Product Selections'!B146="","",'Product Selections'!B146),"")</f>
        <v/>
      </c>
      <c r="C141" s="71">
        <f>IF('Product Selections'!C146="","",'Product Selections'!C146)</f>
        <v/>
      </c>
      <c r="D141" s="48">
        <f>IF('Product Selections'!D146="","",'Product Selections'!D146)</f>
        <v/>
      </c>
      <c r="E141" s="51">
        <f>IF('Product Selections'!E146="","",'Product Selections'!E146)</f>
        <v/>
      </c>
      <c r="F141" s="51">
        <f>IF('Product Selections'!F146="","",'Product Selections'!F146)</f>
        <v/>
      </c>
      <c r="G141" s="34">
        <f>IF('Product Selections'!U145="","",'Product Selections'!U145)</f>
        <v/>
      </c>
      <c r="H141" s="69">
        <f>IFERROR(IF('Product Selections'!H146="","",'Product Selections'!H146),"")</f>
        <v/>
      </c>
      <c r="I141" s="592">
        <f>IFERROR(IF(TRIM('Product Selections'!I146)="","",TRIM('Product Selections'!I146)),"")</f>
        <v/>
      </c>
      <c r="J141" s="46" t="n"/>
      <c r="K141" s="69">
        <f>IF(C141="","",IF(O141="",AE141+L141+M141,AE141+L141+M141+O141))</f>
        <v/>
      </c>
      <c r="L141" s="360">
        <f>IF(C141="","",SUM(AC141,AD141)*(1-Y141))</f>
        <v/>
      </c>
      <c r="M141" s="358">
        <f>IF(C141="","",AB141)</f>
        <v/>
      </c>
      <c r="O141" s="593">
        <f>IF(C141="","",IF(Y141&lt;0,Z141-AE141,""))</f>
        <v/>
      </c>
      <c r="P141" s="594">
        <f>IFERROR(IF(C141="","",IF(AND(C141=$D$2,H141=0),0,IF($V$8="50% ADP Discount",AA141*0.5,IF($V$8="ADP Book Price",AA141)))),"")</f>
        <v/>
      </c>
      <c r="R141" s="595">
        <f>IF(C141="","",IF(Y141&lt;0,(Z141/F141)*(1),(Z141/F141)*(1-Y141)))</f>
        <v/>
      </c>
      <c r="S141" s="595">
        <f>IFERROR(IF(Y141&lt;0,SUM(AC141:AD141)/F141,L141/F141),"")</f>
        <v/>
      </c>
      <c r="T141" s="340">
        <f>IF(M141="","",IF(M141=0,"",SUM(M141)/F141))</f>
        <v/>
      </c>
      <c r="U141" s="585" t="n"/>
      <c r="V141" s="596">
        <f>IF(C141="","",IF(AND(C141=$D$2,H141=0),"Firm Payroll",IF(AND(F141=1,Y141&gt;0.2),"Annual 20% Max Discount",IF(AND(F141=4,Y141&gt;0.2),"Quarterly 20% Max Discount",IF(Y141&gt;=0.6,"Discount &gt;60%",IF(Y141&lt;0,"Revenue Reduction Required",""))))))</f>
        <v/>
      </c>
      <c r="W141" s="597" t="n"/>
      <c r="X141" s="56">
        <f>IF(F141=1,"Annual Payrolls on ADP Essential Payroll",IF(F141=4,"Quarterly Payrolls on ADP Essential Payroll",""))</f>
        <v/>
      </c>
      <c r="Y141" s="50">
        <f>IFERROR(1-((H141-M141)/SUM(Z141,AC141,AD141)),"")</f>
        <v/>
      </c>
      <c r="Z141" s="69">
        <f>IF(C141="","",HLOOKUP($G141&amp;'Product Selections'!$K$4&amp;'Exhibit A'!$F141,'--'!$F$3:$AT$200,$E141+6,FALSE)*F141)</f>
        <v/>
      </c>
      <c r="AA141" s="237">
        <f>IF($C141="","",7.95*$E141+54.95)</f>
        <v/>
      </c>
      <c r="AB141" s="69">
        <f>IF('Product Selections'!O146="Yes",16*'Exhibit A'!F141,0)</f>
        <v/>
      </c>
      <c r="AC141" s="236">
        <f>IF('Product Selections'!$L$11="CBA Lightning Wholesale",0,IF('Product Selections'!$L$11="CBA Lightning",0,IF($C141="",0,IF('Product Selections'!P146="",0,IF('Product Selections'!$P146="Yes",HLOOKUP($AC$10&amp;'Exhibit A'!$F141,'--'!$F$3:$AZ$200,$E141+6,FALSE)*$F141)))))</f>
        <v/>
      </c>
      <c r="AD141" s="54">
        <f>IF('Product Selections'!$L$11="CBA Lightning Wholesale",0,IF('Product Selections'!$L$11="CBA Lightning",0,IF('Product Selections'!Q146="",0,IF($C141="",0,IF('Product Selections'!$Q146&gt;=0,HLOOKUP($AD$10,'--'!$F$3:$AZ$200,3,FALSE)*12*'Product Selections'!Q146)))))</f>
        <v/>
      </c>
      <c r="AE141" s="69">
        <f>IFERROR(IF(C141="","",IF(AND(C141=$D$2,H141=0),0,IF(I141=0,H141-P141-L141-M141,IF(I141="Included",H141-P141-M141-L141,IF(I141&gt;0,H141-M141-L141))))),"")</f>
        <v/>
      </c>
      <c r="AF141" s="598" t="n"/>
      <c r="AG141" s="247" t="n">
        <v>2</v>
      </c>
      <c r="AH141" s="604">
        <f>"Estimated Payout at 100% conversion ["&amp;AG141&amp;".00 multiple * Annual Payroll Processing Revenue with Revenue Reduction]"</f>
        <v/>
      </c>
      <c r="AJ141" s="585" t="n"/>
    </row>
    <row r="142" ht="14.45" customHeight="1">
      <c r="A142" s="34" t="n"/>
      <c r="B142" s="303">
        <f>IFERROR(IF('Product Selections'!B147="","",'Product Selections'!B147),"")</f>
        <v/>
      </c>
      <c r="C142" s="304">
        <f>IF('Product Selections'!C147="","",'Product Selections'!C147)</f>
        <v/>
      </c>
      <c r="D142" s="305">
        <f>IF('Product Selections'!D147="","",'Product Selections'!D147)</f>
        <v/>
      </c>
      <c r="E142" s="306">
        <f>IF('Product Selections'!E147="","",'Product Selections'!E147)</f>
        <v/>
      </c>
      <c r="F142" s="306">
        <f>IF('Product Selections'!F147="","",'Product Selections'!F147)</f>
        <v/>
      </c>
      <c r="G142" s="307">
        <f>IF('Product Selections'!U146="","",'Product Selections'!U146)</f>
        <v/>
      </c>
      <c r="H142" s="316">
        <f>IFERROR(IF('Product Selections'!H147="","",'Product Selections'!H147),"")</f>
        <v/>
      </c>
      <c r="I142" s="309">
        <f>IFERROR(IF(TRIM('Product Selections'!I147)="","",TRIM('Product Selections'!I147)),"")</f>
        <v/>
      </c>
      <c r="J142" s="46" t="n"/>
      <c r="K142" s="316">
        <f>IF(C142="","",IF(O142="",AE142+L142+M142,AE142+L142+M142+O142))</f>
        <v/>
      </c>
      <c r="L142" s="361">
        <f>IF(C142="","",SUM(AC142,AD142)*(1-Y142))</f>
        <v/>
      </c>
      <c r="M142" s="357">
        <f>IF(C142="","",AB142)</f>
        <v/>
      </c>
      <c r="O142" s="600">
        <f>IF(C142="","",IF(Y142&lt;0,Z142-AE142,""))</f>
        <v/>
      </c>
      <c r="P142" s="601">
        <f>IFERROR(IF(C142="","",IF(AND(C142=$D$2,H142=0),0,IF($V$8="50% ADP Discount",AA142*0.5,IF($V$8="ADP Book Price",AA142)))),"")</f>
        <v/>
      </c>
      <c r="R142" s="602">
        <f>IF(C142="","",IF(Y142&lt;0,(Z142/F142)*(1),(Z142/F142)*(1-Y142)))</f>
        <v/>
      </c>
      <c r="S142" s="602">
        <f>IFERROR(IF(Y142&lt;0,SUM(AC142:AD142)/F142,L142/F142),"")</f>
        <v/>
      </c>
      <c r="T142" s="339">
        <f>IF(M142="","",IF(M142=0,"",SUM(M142)/F142))</f>
        <v/>
      </c>
      <c r="U142" s="585" t="n"/>
      <c r="V142" s="603">
        <f>IF(C142="","",IF(AND(C142=$D$2,H142=0),"Firm Payroll",IF(AND(F142=1,Y142&gt;0.2),"Annual 20% Max Discount",IF(AND(F142=4,Y142&gt;0.2),"Quarterly 20% Max Discount",IF(Y142&gt;=0.6,"Discount &gt;60%",IF(Y142&lt;0,"Revenue Reduction Required",""))))))</f>
        <v/>
      </c>
      <c r="W142" s="597" t="n"/>
      <c r="X142" s="314">
        <f>IF(F142=1,"Annual Payrolls on ADP Essential Payroll",IF(F142=4,"Quarterly Payrolls on ADP Essential Payroll",""))</f>
        <v/>
      </c>
      <c r="Y142" s="315">
        <f>IFERROR(1-((H142-M142)/SUM(Z142,AC142,AD142)),"")</f>
        <v/>
      </c>
      <c r="Z142" s="316">
        <f>IF(C142="","",HLOOKUP($G142&amp;'Product Selections'!$K$4&amp;'Exhibit A'!$F142,'--'!$F$3:$AT$200,$E142+6,FALSE)*F142)</f>
        <v/>
      </c>
      <c r="AA142" s="317">
        <f>IF($C142="","",7.95*$E142+54.95)</f>
        <v/>
      </c>
      <c r="AB142" s="316">
        <f>IF('Product Selections'!O147="Yes",16*'Exhibit A'!F142,0)</f>
        <v/>
      </c>
      <c r="AC142" s="318">
        <f>IF('Product Selections'!$L$11="CBA Lightning Wholesale",0,IF('Product Selections'!$L$11="CBA Lightning",0,IF($C142="",0,IF('Product Selections'!P147="",0,IF('Product Selections'!$P147="Yes",HLOOKUP($AC$10&amp;'Exhibit A'!$F142,'--'!$F$3:$AZ$200,$E142+6,FALSE)*$F142)))))</f>
        <v/>
      </c>
      <c r="AD142" s="310">
        <f>IF('Product Selections'!$L$11="CBA Lightning Wholesale",0,IF('Product Selections'!$L$11="CBA Lightning",0,IF('Product Selections'!Q147="",0,IF($C142="",0,IF('Product Selections'!$Q147&gt;=0,HLOOKUP($AD$10,'--'!$F$3:$AZ$200,3,FALSE)*12*'Product Selections'!Q147)))))</f>
        <v/>
      </c>
      <c r="AE142" s="316">
        <f>IFERROR(IF(C142="","",IF(AND(C142=$D$2,H142=0),0,IF(I142=0,H142-P142-L142-M142,IF(I142="Included",H142-P142-M142-L142,IF(I142&gt;0,H142-M142-L142))))),"")</f>
        <v/>
      </c>
      <c r="AF142" s="585" t="n"/>
      <c r="AG142" s="247">
        <f>AG141+0.01</f>
        <v/>
      </c>
      <c r="AH142" s="604">
        <f>"Estimated Payout at 100% conversion ["&amp;AG142&amp;"0 multiple * Annual Payroll Processing Revenue with Revenue Reduction]"</f>
        <v/>
      </c>
      <c r="AJ142" s="585" t="n"/>
    </row>
    <row r="143" ht="14.45" customHeight="1">
      <c r="A143" s="34" t="n"/>
      <c r="B143" s="70">
        <f>IFERROR(IF('Product Selections'!B148="","",'Product Selections'!B148),"")</f>
        <v/>
      </c>
      <c r="C143" s="71">
        <f>IF('Product Selections'!C148="","",'Product Selections'!C148)</f>
        <v/>
      </c>
      <c r="D143" s="48">
        <f>IF('Product Selections'!D148="","",'Product Selections'!D148)</f>
        <v/>
      </c>
      <c r="E143" s="51">
        <f>IF('Product Selections'!E148="","",'Product Selections'!E148)</f>
        <v/>
      </c>
      <c r="F143" s="51">
        <f>IF('Product Selections'!F148="","",'Product Selections'!F148)</f>
        <v/>
      </c>
      <c r="G143" s="34">
        <f>IF('Product Selections'!U147="","",'Product Selections'!U147)</f>
        <v/>
      </c>
      <c r="H143" s="69">
        <f>IFERROR(IF('Product Selections'!H148="","",'Product Selections'!H148),"")</f>
        <v/>
      </c>
      <c r="I143" s="592">
        <f>IFERROR(IF(TRIM('Product Selections'!I148)="","",TRIM('Product Selections'!I148)),"")</f>
        <v/>
      </c>
      <c r="J143" s="46" t="n"/>
      <c r="K143" s="69">
        <f>IF(C143="","",IF(O143="",AE143+L143+M143,AE143+L143+M143+O143))</f>
        <v/>
      </c>
      <c r="L143" s="360">
        <f>IF(C143="","",SUM(AC143,AD143)*(1-Y143))</f>
        <v/>
      </c>
      <c r="M143" s="358">
        <f>IF(C143="","",AB143)</f>
        <v/>
      </c>
      <c r="O143" s="593">
        <f>IF(C143="","",IF(Y143&lt;0,Z143-AE143,""))</f>
        <v/>
      </c>
      <c r="P143" s="594">
        <f>IFERROR(IF(C143="","",IF(AND(C143=$D$2,H143=0),0,IF($V$8="50% ADP Discount",AA143*0.5,IF($V$8="ADP Book Price",AA143)))),"")</f>
        <v/>
      </c>
      <c r="R143" s="595">
        <f>IF(C143="","",IF(Y143&lt;0,(Z143/F143)*(1),(Z143/F143)*(1-Y143)))</f>
        <v/>
      </c>
      <c r="S143" s="595">
        <f>IFERROR(IF(Y143&lt;0,SUM(AC143:AD143)/F143,L143/F143),"")</f>
        <v/>
      </c>
      <c r="T143" s="340">
        <f>IF(M143="","",IF(M143=0,"",SUM(M143)/F143))</f>
        <v/>
      </c>
      <c r="U143" s="585" t="n"/>
      <c r="V143" s="596">
        <f>IF(C143="","",IF(AND(C143=$D$2,H143=0),"Firm Payroll",IF(AND(F143=1,Y143&gt;0.2),"Annual 20% Max Discount",IF(AND(F143=4,Y143&gt;0.2),"Quarterly 20% Max Discount",IF(Y143&gt;=0.6,"Discount &gt;60%",IF(Y143&lt;0,"Revenue Reduction Required",""))))))</f>
        <v/>
      </c>
      <c r="W143" s="597" t="n"/>
      <c r="X143" s="56">
        <f>IF(F143=1,"Annual Payrolls on ADP Essential Payroll",IF(F143=4,"Quarterly Payrolls on ADP Essential Payroll",""))</f>
        <v/>
      </c>
      <c r="Y143" s="50">
        <f>IFERROR(1-((H143-M143)/SUM(Z143,AC143,AD143)),"")</f>
        <v/>
      </c>
      <c r="Z143" s="69">
        <f>IF(C143="","",HLOOKUP($G143&amp;'Product Selections'!$K$4&amp;'Exhibit A'!$F143,'--'!$F$3:$AT$200,$E143+6,FALSE)*F143)</f>
        <v/>
      </c>
      <c r="AA143" s="237">
        <f>IF($C143="","",7.95*$E143+54.95)</f>
        <v/>
      </c>
      <c r="AB143" s="69">
        <f>IF('Product Selections'!O148="Yes",16*'Exhibit A'!F143,0)</f>
        <v/>
      </c>
      <c r="AC143" s="236">
        <f>IF('Product Selections'!$L$11="CBA Lightning Wholesale",0,IF('Product Selections'!$L$11="CBA Lightning",0,IF($C143="",0,IF('Product Selections'!P148="",0,IF('Product Selections'!$P148="Yes",HLOOKUP($AC$10&amp;'Exhibit A'!$F143,'--'!$F$3:$AZ$200,$E143+6,FALSE)*$F143)))))</f>
        <v/>
      </c>
      <c r="AD143" s="54">
        <f>IF('Product Selections'!$L$11="CBA Lightning Wholesale",0,IF('Product Selections'!$L$11="CBA Lightning",0,IF('Product Selections'!Q148="",0,IF($C143="",0,IF('Product Selections'!$Q148&gt;=0,HLOOKUP($AD$10,'--'!$F$3:$AZ$200,3,FALSE)*12*'Product Selections'!Q148)))))</f>
        <v/>
      </c>
      <c r="AE143" s="69">
        <f>IFERROR(IF(C143="","",IF(AND(C143=$D$2,H143=0),0,IF(I143=0,H143-P143-L143-M143,IF(I143="Included",H143-P143-M143-L143,IF(I143&gt;0,H143-M143-L143))))),"")</f>
        <v/>
      </c>
      <c r="AF143" s="598" t="n"/>
      <c r="AG143" s="247">
        <f>AG142+0.01</f>
        <v/>
      </c>
      <c r="AH143" s="604">
        <f>"Estimated Payout at 100% conversion ["&amp;AG143&amp;"0 multiple * Annual Payroll Processing Revenue with Revenue Reduction]"</f>
        <v/>
      </c>
      <c r="AJ143" s="585" t="n"/>
    </row>
    <row r="144" ht="14.45" customHeight="1">
      <c r="A144" s="34" t="n"/>
      <c r="B144" s="303">
        <f>IFERROR(IF('Product Selections'!B149="","",'Product Selections'!B149),"")</f>
        <v/>
      </c>
      <c r="C144" s="304">
        <f>IF('Product Selections'!C149="","",'Product Selections'!C149)</f>
        <v/>
      </c>
      <c r="D144" s="305">
        <f>IF('Product Selections'!D149="","",'Product Selections'!D149)</f>
        <v/>
      </c>
      <c r="E144" s="306">
        <f>IF('Product Selections'!E149="","",'Product Selections'!E149)</f>
        <v/>
      </c>
      <c r="F144" s="306">
        <f>IF('Product Selections'!F149="","",'Product Selections'!F149)</f>
        <v/>
      </c>
      <c r="G144" s="307">
        <f>IF('Product Selections'!U148="","",'Product Selections'!U148)</f>
        <v/>
      </c>
      <c r="H144" s="316">
        <f>IFERROR(IF('Product Selections'!H149="","",'Product Selections'!H149),"")</f>
        <v/>
      </c>
      <c r="I144" s="309">
        <f>IFERROR(IF(TRIM('Product Selections'!I149)="","",TRIM('Product Selections'!I149)),"")</f>
        <v/>
      </c>
      <c r="J144" s="46" t="n"/>
      <c r="K144" s="316">
        <f>IF(C144="","",IF(O144="",AE144+L144+M144,AE144+L144+M144+O144))</f>
        <v/>
      </c>
      <c r="L144" s="361">
        <f>IF(C144="","",SUM(AC144,AD144)*(1-Y144))</f>
        <v/>
      </c>
      <c r="M144" s="357">
        <f>IF(C144="","",AB144)</f>
        <v/>
      </c>
      <c r="O144" s="600">
        <f>IF(C144="","",IF(Y144&lt;0,Z144-AE144,""))</f>
        <v/>
      </c>
      <c r="P144" s="601">
        <f>IFERROR(IF(C144="","",IF(AND(C144=$D$2,H144=0),0,IF($V$8="50% ADP Discount",AA144*0.5,IF($V$8="ADP Book Price",AA144)))),"")</f>
        <v/>
      </c>
      <c r="R144" s="602">
        <f>IF(C144="","",IF(Y144&lt;0,(Z144/F144)*(1),(Z144/F144)*(1-Y144)))</f>
        <v/>
      </c>
      <c r="S144" s="602">
        <f>IFERROR(IF(Y144&lt;0,SUM(AC144:AD144)/F144,L144/F144),"")</f>
        <v/>
      </c>
      <c r="T144" s="339">
        <f>IF(M144="","",IF(M144=0,"",SUM(M144)/F144))</f>
        <v/>
      </c>
      <c r="U144" s="585" t="n"/>
      <c r="V144" s="603">
        <f>IF(C144="","",IF(AND(C144=$D$2,H144=0),"Firm Payroll",IF(AND(F144=1,Y144&gt;0.2),"Annual 20% Max Discount",IF(AND(F144=4,Y144&gt;0.2),"Quarterly 20% Max Discount",IF(Y144&gt;=0.6,"Discount &gt;60%",IF(Y144&lt;0,"Revenue Reduction Required",""))))))</f>
        <v/>
      </c>
      <c r="W144" s="597" t="n"/>
      <c r="X144" s="314">
        <f>IF(F144=1,"Annual Payrolls on ADP Essential Payroll",IF(F144=4,"Quarterly Payrolls on ADP Essential Payroll",""))</f>
        <v/>
      </c>
      <c r="Y144" s="315">
        <f>IFERROR(1-((H144-M144)/SUM(Z144,AC144,AD144)),"")</f>
        <v/>
      </c>
      <c r="Z144" s="316">
        <f>IF(C144="","",HLOOKUP($G144&amp;'Product Selections'!$K$4&amp;'Exhibit A'!$F144,'--'!$F$3:$AT$200,$E144+6,FALSE)*F144)</f>
        <v/>
      </c>
      <c r="AA144" s="317">
        <f>IF($C144="","",7.95*$E144+54.95)</f>
        <v/>
      </c>
      <c r="AB144" s="316">
        <f>IF('Product Selections'!O149="Yes",16*'Exhibit A'!F144,0)</f>
        <v/>
      </c>
      <c r="AC144" s="318">
        <f>IF('Product Selections'!$L$11="CBA Lightning Wholesale",0,IF('Product Selections'!$L$11="CBA Lightning",0,IF($C144="",0,IF('Product Selections'!P149="",0,IF('Product Selections'!$P149="Yes",HLOOKUP($AC$10&amp;'Exhibit A'!$F144,'--'!$F$3:$AZ$200,$E144+6,FALSE)*$F144)))))</f>
        <v/>
      </c>
      <c r="AD144" s="310">
        <f>IF('Product Selections'!$L$11="CBA Lightning Wholesale",0,IF('Product Selections'!$L$11="CBA Lightning",0,IF('Product Selections'!Q149="",0,IF($C144="",0,IF('Product Selections'!$Q149&gt;=0,HLOOKUP($AD$10,'--'!$F$3:$AZ$200,3,FALSE)*12*'Product Selections'!Q149)))))</f>
        <v/>
      </c>
      <c r="AE144" s="316">
        <f>IFERROR(IF(C144="","",IF(AND(C144=$D$2,H144=0),0,IF(I144=0,H144-P144-L144-M144,IF(I144="Included",H144-P144-M144-L144,IF(I144&gt;0,H144-M144-L144))))),"")</f>
        <v/>
      </c>
      <c r="AF144" s="585" t="n"/>
      <c r="AG144" s="247">
        <f>AG143+0.01</f>
        <v/>
      </c>
      <c r="AH144" s="604">
        <f>"Estimated Payout at 100% conversion ["&amp;AG144&amp;"0 multiple * Annual Payroll Processing Revenue with Revenue Reduction]"</f>
        <v/>
      </c>
      <c r="AJ144" s="585" t="n"/>
    </row>
    <row r="145" ht="14.45" customHeight="1">
      <c r="A145" s="34" t="n"/>
      <c r="B145" s="70">
        <f>IFERROR(IF('Product Selections'!B150="","",'Product Selections'!B150),"")</f>
        <v/>
      </c>
      <c r="C145" s="71">
        <f>IF('Product Selections'!C150="","",'Product Selections'!C150)</f>
        <v/>
      </c>
      <c r="D145" s="48">
        <f>IF('Product Selections'!D150="","",'Product Selections'!D150)</f>
        <v/>
      </c>
      <c r="E145" s="51">
        <f>IF('Product Selections'!E150="","",'Product Selections'!E150)</f>
        <v/>
      </c>
      <c r="F145" s="51">
        <f>IF('Product Selections'!F150="","",'Product Selections'!F150)</f>
        <v/>
      </c>
      <c r="G145" s="34">
        <f>IF('Product Selections'!U149="","",'Product Selections'!U149)</f>
        <v/>
      </c>
      <c r="H145" s="69">
        <f>IFERROR(IF('Product Selections'!H150="","",'Product Selections'!H150),"")</f>
        <v/>
      </c>
      <c r="I145" s="592">
        <f>IFERROR(IF(TRIM('Product Selections'!I150)="","",TRIM('Product Selections'!I150)),"")</f>
        <v/>
      </c>
      <c r="J145" s="46" t="n"/>
      <c r="K145" s="69">
        <f>IF(C145="","",IF(O145="",AE145+L145+M145,AE145+L145+M145+O145))</f>
        <v/>
      </c>
      <c r="L145" s="360">
        <f>IF(C145="","",SUM(AC145,AD145)*(1-Y145))</f>
        <v/>
      </c>
      <c r="M145" s="358">
        <f>IF(C145="","",AB145)</f>
        <v/>
      </c>
      <c r="O145" s="593">
        <f>IF(C145="","",IF(Y145&lt;0,Z145-AE145,""))</f>
        <v/>
      </c>
      <c r="P145" s="594">
        <f>IFERROR(IF(C145="","",IF(AND(C145=$D$2,H145=0),0,IF($V$8="50% ADP Discount",AA145*0.5,IF($V$8="ADP Book Price",AA145)))),"")</f>
        <v/>
      </c>
      <c r="R145" s="595">
        <f>IF(C145="","",IF(Y145&lt;0,(Z145/F145)*(1),(Z145/F145)*(1-Y145)))</f>
        <v/>
      </c>
      <c r="S145" s="595">
        <f>IFERROR(IF(Y145&lt;0,SUM(AC145:AD145)/F145,L145/F145),"")</f>
        <v/>
      </c>
      <c r="T145" s="340">
        <f>IF(M145="","",IF(M145=0,"",SUM(M145)/F145))</f>
        <v/>
      </c>
      <c r="U145" s="585" t="n"/>
      <c r="V145" s="596">
        <f>IF(C145="","",IF(AND(C145=$D$2,H145=0),"Firm Payroll",IF(AND(F145=1,Y145&gt;0.2),"Annual 20% Max Discount",IF(AND(F145=4,Y145&gt;0.2),"Quarterly 20% Max Discount",IF(Y145&gt;=0.6,"Discount &gt;60%",IF(Y145&lt;0,"Revenue Reduction Required",""))))))</f>
        <v/>
      </c>
      <c r="W145" s="597" t="n"/>
      <c r="X145" s="56">
        <f>IF(F145=1,"Annual Payrolls on ADP Essential Payroll",IF(F145=4,"Quarterly Payrolls on ADP Essential Payroll",""))</f>
        <v/>
      </c>
      <c r="Y145" s="50">
        <f>IFERROR(1-((H145-M145)/SUM(Z145,AC145,AD145)),"")</f>
        <v/>
      </c>
      <c r="Z145" s="69">
        <f>IF(C145="","",HLOOKUP($G145&amp;'Product Selections'!$K$4&amp;'Exhibit A'!$F145,'--'!$F$3:$AT$200,$E145+6,FALSE)*F145)</f>
        <v/>
      </c>
      <c r="AA145" s="237">
        <f>IF($C145="","",7.95*$E145+54.95)</f>
        <v/>
      </c>
      <c r="AB145" s="69">
        <f>IF('Product Selections'!O150="Yes",16*'Exhibit A'!F145,0)</f>
        <v/>
      </c>
      <c r="AC145" s="236">
        <f>IF('Product Selections'!$L$11="CBA Lightning Wholesale",0,IF('Product Selections'!$L$11="CBA Lightning",0,IF($C145="",0,IF('Product Selections'!P150="",0,IF('Product Selections'!$P150="Yes",HLOOKUP($AC$10&amp;'Exhibit A'!$F145,'--'!$F$3:$AZ$200,$E145+6,FALSE)*$F145)))))</f>
        <v/>
      </c>
      <c r="AD145" s="54">
        <f>IF('Product Selections'!$L$11="CBA Lightning Wholesale",0,IF('Product Selections'!$L$11="CBA Lightning",0,IF('Product Selections'!Q150="",0,IF($C145="",0,IF('Product Selections'!$Q150&gt;=0,HLOOKUP($AD$10,'--'!$F$3:$AZ$200,3,FALSE)*12*'Product Selections'!Q150)))))</f>
        <v/>
      </c>
      <c r="AE145" s="69">
        <f>IFERROR(IF(C145="","",IF(AND(C145=$D$2,H145=0),0,IF(I145=0,H145-P145-L145-M145,IF(I145="Included",H145-P145-M145-L145,IF(I145&gt;0,H145-M145-L145))))),"")</f>
        <v/>
      </c>
      <c r="AF145" s="598" t="n"/>
      <c r="AG145" s="247">
        <f>AG144+0.01</f>
        <v/>
      </c>
      <c r="AH145" s="604">
        <f>"Estimated Payout at 100% conversion ["&amp;AG145&amp;"0 multiple * Annual Payroll Processing Revenue with Revenue Reduction]"</f>
        <v/>
      </c>
      <c r="AJ145" s="585" t="n"/>
    </row>
    <row r="146" ht="14.45" customHeight="1">
      <c r="A146" s="34" t="n"/>
      <c r="B146" s="303">
        <f>IFERROR(IF('Product Selections'!B151="","",'Product Selections'!B151),"")</f>
        <v/>
      </c>
      <c r="C146" s="304">
        <f>IF('Product Selections'!C151="","",'Product Selections'!C151)</f>
        <v/>
      </c>
      <c r="D146" s="305">
        <f>IF('Product Selections'!D151="","",'Product Selections'!D151)</f>
        <v/>
      </c>
      <c r="E146" s="306">
        <f>IF('Product Selections'!E151="","",'Product Selections'!E151)</f>
        <v/>
      </c>
      <c r="F146" s="306">
        <f>IF('Product Selections'!F151="","",'Product Selections'!F151)</f>
        <v/>
      </c>
      <c r="G146" s="307">
        <f>IF('Product Selections'!U150="","",'Product Selections'!U150)</f>
        <v/>
      </c>
      <c r="H146" s="316">
        <f>IFERROR(IF('Product Selections'!H151="","",'Product Selections'!H151),"")</f>
        <v/>
      </c>
      <c r="I146" s="309">
        <f>IFERROR(IF(TRIM('Product Selections'!I151)="","",TRIM('Product Selections'!I151)),"")</f>
        <v/>
      </c>
      <c r="J146" s="46" t="n"/>
      <c r="K146" s="316">
        <f>IF(C146="","",IF(O146="",AE146+L146+M146,AE146+L146+M146+O146))</f>
        <v/>
      </c>
      <c r="L146" s="361">
        <f>IF(C146="","",SUM(AC146,AD146)*(1-Y146))</f>
        <v/>
      </c>
      <c r="M146" s="357">
        <f>IF(C146="","",AB146)</f>
        <v/>
      </c>
      <c r="O146" s="600">
        <f>IF(C146="","",IF(Y146&lt;0,Z146-AE146,""))</f>
        <v/>
      </c>
      <c r="P146" s="601">
        <f>IFERROR(IF(C146="","",IF(AND(C146=$D$2,H146=0),0,IF($V$8="50% ADP Discount",AA146*0.5,IF($V$8="ADP Book Price",AA146)))),"")</f>
        <v/>
      </c>
      <c r="R146" s="602">
        <f>IF(C146="","",IF(Y146&lt;0,(Z146/F146)*(1),(Z146/F146)*(1-Y146)))</f>
        <v/>
      </c>
      <c r="S146" s="602">
        <f>IFERROR(IF(Y146&lt;0,SUM(AC146:AD146)/F146,L146/F146),"")</f>
        <v/>
      </c>
      <c r="T146" s="339">
        <f>IF(M146="","",IF(M146=0,"",SUM(M146)/F146))</f>
        <v/>
      </c>
      <c r="U146" s="585" t="n"/>
      <c r="V146" s="603">
        <f>IF(C146="","",IF(AND(C146=$D$2,H146=0),"Firm Payroll",IF(AND(F146=1,Y146&gt;0.2),"Annual 20% Max Discount",IF(AND(F146=4,Y146&gt;0.2),"Quarterly 20% Max Discount",IF(Y146&gt;=0.6,"Discount &gt;60%",IF(Y146&lt;0,"Revenue Reduction Required",""))))))</f>
        <v/>
      </c>
      <c r="W146" s="597" t="n"/>
      <c r="X146" s="314">
        <f>IF(F146=1,"Annual Payrolls on ADP Essential Payroll",IF(F146=4,"Quarterly Payrolls on ADP Essential Payroll",""))</f>
        <v/>
      </c>
      <c r="Y146" s="315">
        <f>IFERROR(1-((H146-M146)/SUM(Z146,AC146,AD146)),"")</f>
        <v/>
      </c>
      <c r="Z146" s="316">
        <f>IF(C146="","",HLOOKUP($G146&amp;'Product Selections'!$K$4&amp;'Exhibit A'!$F146,'--'!$F$3:$AT$200,$E146+6,FALSE)*F146)</f>
        <v/>
      </c>
      <c r="AA146" s="317">
        <f>IF($C146="","",7.95*$E146+54.95)</f>
        <v/>
      </c>
      <c r="AB146" s="316">
        <f>IF('Product Selections'!O151="Yes",16*'Exhibit A'!F146,0)</f>
        <v/>
      </c>
      <c r="AC146" s="318">
        <f>IF('Product Selections'!$L$11="CBA Lightning Wholesale",0,IF('Product Selections'!$L$11="CBA Lightning",0,IF($C146="",0,IF('Product Selections'!P151="",0,IF('Product Selections'!$P151="Yes",HLOOKUP($AC$10&amp;'Exhibit A'!$F146,'--'!$F$3:$AZ$200,$E146+6,FALSE)*$F146)))))</f>
        <v/>
      </c>
      <c r="AD146" s="310">
        <f>IF('Product Selections'!$L$11="CBA Lightning Wholesale",0,IF('Product Selections'!$L$11="CBA Lightning",0,IF('Product Selections'!Q151="",0,IF($C146="",0,IF('Product Selections'!$Q151&gt;=0,HLOOKUP($AD$10,'--'!$F$3:$AZ$200,3,FALSE)*12*'Product Selections'!Q151)))))</f>
        <v/>
      </c>
      <c r="AE146" s="316">
        <f>IFERROR(IF(C146="","",IF(AND(C146=$D$2,H146=0),0,IF(I146=0,H146-P146-L146-M146,IF(I146="Included",H146-P146-M146-L146,IF(I146&gt;0,H146-M146-L146))))),"")</f>
        <v/>
      </c>
      <c r="AF146" s="585" t="n"/>
      <c r="AG146" s="247">
        <f>AG145+0.01</f>
        <v/>
      </c>
      <c r="AH146" s="604">
        <f>"Estimated Payout at 100% conversion ["&amp;AG146&amp;"0 multiple * Annual Payroll Processing Revenue with Revenue Reduction]"</f>
        <v/>
      </c>
      <c r="AJ146" s="585" t="n"/>
    </row>
    <row r="147" ht="14.45" customHeight="1">
      <c r="A147" s="34" t="n"/>
      <c r="B147" s="70">
        <f>IFERROR(IF('Product Selections'!B152="","",'Product Selections'!B152),"")</f>
        <v/>
      </c>
      <c r="C147" s="71">
        <f>IF('Product Selections'!C152="","",'Product Selections'!C152)</f>
        <v/>
      </c>
      <c r="D147" s="48">
        <f>IF('Product Selections'!D152="","",'Product Selections'!D152)</f>
        <v/>
      </c>
      <c r="E147" s="51">
        <f>IF('Product Selections'!E152="","",'Product Selections'!E152)</f>
        <v/>
      </c>
      <c r="F147" s="51">
        <f>IF('Product Selections'!F152="","",'Product Selections'!F152)</f>
        <v/>
      </c>
      <c r="G147" s="34">
        <f>IF('Product Selections'!U151="","",'Product Selections'!U151)</f>
        <v/>
      </c>
      <c r="H147" s="69">
        <f>IFERROR(IF('Product Selections'!H152="","",'Product Selections'!H152),"")</f>
        <v/>
      </c>
      <c r="I147" s="592">
        <f>IFERROR(IF(TRIM('Product Selections'!I152)="","",TRIM('Product Selections'!I152)),"")</f>
        <v/>
      </c>
      <c r="J147" s="46" t="n"/>
      <c r="K147" s="69">
        <f>IF(C147="","",IF(O147="",AE147+L147+M147,AE147+L147+M147+O147))</f>
        <v/>
      </c>
      <c r="L147" s="360">
        <f>IF(C147="","",SUM(AC147,AD147)*(1-Y147))</f>
        <v/>
      </c>
      <c r="M147" s="358">
        <f>IF(C147="","",AB147)</f>
        <v/>
      </c>
      <c r="O147" s="593">
        <f>IF(C147="","",IF(Y147&lt;0,Z147-AE147,""))</f>
        <v/>
      </c>
      <c r="P147" s="594">
        <f>IFERROR(IF(C147="","",IF(AND(C147=$D$2,H147=0),0,IF($V$8="50% ADP Discount",AA147*0.5,IF($V$8="ADP Book Price",AA147)))),"")</f>
        <v/>
      </c>
      <c r="R147" s="595">
        <f>IF(C147="","",IF(Y147&lt;0,(Z147/F147)*(1),(Z147/F147)*(1-Y147)))</f>
        <v/>
      </c>
      <c r="S147" s="595">
        <f>IFERROR(IF(Y147&lt;0,SUM(AC147:AD147)/F147,L147/F147),"")</f>
        <v/>
      </c>
      <c r="T147" s="340">
        <f>IF(M147="","",IF(M147=0,"",SUM(M147)/F147))</f>
        <v/>
      </c>
      <c r="U147" s="585" t="n"/>
      <c r="V147" s="596">
        <f>IF(C147="","",IF(AND(C147=$D$2,H147=0),"Firm Payroll",IF(AND(F147=1,Y147&gt;0.2),"Annual 20% Max Discount",IF(AND(F147=4,Y147&gt;0.2),"Quarterly 20% Max Discount",IF(Y147&gt;=0.6,"Discount &gt;60%",IF(Y147&lt;0,"Revenue Reduction Required",""))))))</f>
        <v/>
      </c>
      <c r="W147" s="597" t="n"/>
      <c r="X147" s="56">
        <f>IF(F147=1,"Annual Payrolls on ADP Essential Payroll",IF(F147=4,"Quarterly Payrolls on ADP Essential Payroll",""))</f>
        <v/>
      </c>
      <c r="Y147" s="50">
        <f>IFERROR(1-((H147-M147)/SUM(Z147,AC147,AD147)),"")</f>
        <v/>
      </c>
      <c r="Z147" s="69">
        <f>IF(C147="","",HLOOKUP($G147&amp;'Product Selections'!$K$4&amp;'Exhibit A'!$F147,'--'!$F$3:$AT$200,$E147+6,FALSE)*F147)</f>
        <v/>
      </c>
      <c r="AA147" s="237">
        <f>IF($C147="","",7.95*$E147+54.95)</f>
        <v/>
      </c>
      <c r="AB147" s="69">
        <f>IF('Product Selections'!O152="Yes",16*'Exhibit A'!F147,0)</f>
        <v/>
      </c>
      <c r="AC147" s="236">
        <f>IF('Product Selections'!$L$11="CBA Lightning Wholesale",0,IF('Product Selections'!$L$11="CBA Lightning",0,IF($C147="",0,IF('Product Selections'!P152="",0,IF('Product Selections'!$P152="Yes",HLOOKUP($AC$10&amp;'Exhibit A'!$F147,'--'!$F$3:$AZ$200,$E147+6,FALSE)*$F147)))))</f>
        <v/>
      </c>
      <c r="AD147" s="54">
        <f>IF('Product Selections'!$L$11="CBA Lightning Wholesale",0,IF('Product Selections'!$L$11="CBA Lightning",0,IF('Product Selections'!Q152="",0,IF($C147="",0,IF('Product Selections'!$Q152&gt;=0,HLOOKUP($AD$10,'--'!$F$3:$AZ$200,3,FALSE)*12*'Product Selections'!Q152)))))</f>
        <v/>
      </c>
      <c r="AE147" s="69">
        <f>IFERROR(IF(C147="","",IF(AND(C147=$D$2,H147=0),0,IF(I147=0,H147-P147-L147-M147,IF(I147="Included",H147-P147-M147-L147,IF(I147&gt;0,H147-M147-L147))))),"")</f>
        <v/>
      </c>
      <c r="AF147" s="598" t="n"/>
      <c r="AG147" s="247">
        <f>AG146+0.01</f>
        <v/>
      </c>
      <c r="AH147" s="604">
        <f>"Estimated Payout at 100% conversion ["&amp;AG147&amp;"0 multiple * Annual Payroll Processing Revenue with Revenue Reduction]"</f>
        <v/>
      </c>
      <c r="AJ147" s="585" t="n"/>
    </row>
    <row r="148" ht="14.45" customHeight="1">
      <c r="A148" s="34" t="n"/>
      <c r="B148" s="303">
        <f>IFERROR(IF('Product Selections'!B153="","",'Product Selections'!B153),"")</f>
        <v/>
      </c>
      <c r="C148" s="304">
        <f>IF('Product Selections'!C153="","",'Product Selections'!C153)</f>
        <v/>
      </c>
      <c r="D148" s="305">
        <f>IF('Product Selections'!D153="","",'Product Selections'!D153)</f>
        <v/>
      </c>
      <c r="E148" s="306">
        <f>IF('Product Selections'!E153="","",'Product Selections'!E153)</f>
        <v/>
      </c>
      <c r="F148" s="306">
        <f>IF('Product Selections'!F153="","",'Product Selections'!F153)</f>
        <v/>
      </c>
      <c r="G148" s="307">
        <f>IF('Product Selections'!U152="","",'Product Selections'!U152)</f>
        <v/>
      </c>
      <c r="H148" s="316">
        <f>IFERROR(IF('Product Selections'!H153="","",'Product Selections'!H153),"")</f>
        <v/>
      </c>
      <c r="I148" s="309">
        <f>IFERROR(IF(TRIM('Product Selections'!I153)="","",TRIM('Product Selections'!I153)),"")</f>
        <v/>
      </c>
      <c r="J148" s="46" t="n"/>
      <c r="K148" s="316">
        <f>IF(C148="","",IF(O148="",AE148+L148+M148,AE148+L148+M148+O148))</f>
        <v/>
      </c>
      <c r="L148" s="361">
        <f>IF(C148="","",SUM(AC148,AD148)*(1-Y148))</f>
        <v/>
      </c>
      <c r="M148" s="357">
        <f>IF(C148="","",AB148)</f>
        <v/>
      </c>
      <c r="O148" s="600">
        <f>IF(C148="","",IF(Y148&lt;0,Z148-AE148,""))</f>
        <v/>
      </c>
      <c r="P148" s="601">
        <f>IFERROR(IF(C148="","",IF(AND(C148=$D$2,H148=0),0,IF($V$8="50% ADP Discount",AA148*0.5,IF($V$8="ADP Book Price",AA148)))),"")</f>
        <v/>
      </c>
      <c r="R148" s="602">
        <f>IF(C148="","",IF(Y148&lt;0,(Z148/F148)*(1),(Z148/F148)*(1-Y148)))</f>
        <v/>
      </c>
      <c r="S148" s="602">
        <f>IFERROR(IF(Y148&lt;0,SUM(AC148:AD148)/F148,L148/F148),"")</f>
        <v/>
      </c>
      <c r="T148" s="339">
        <f>IF(M148="","",IF(M148=0,"",SUM(M148)/F148))</f>
        <v/>
      </c>
      <c r="U148" s="585" t="n"/>
      <c r="V148" s="603">
        <f>IF(C148="","",IF(AND(C148=$D$2,H148=0),"Firm Payroll",IF(AND(F148=1,Y148&gt;0.2),"Annual 20% Max Discount",IF(AND(F148=4,Y148&gt;0.2),"Quarterly 20% Max Discount",IF(Y148&gt;=0.6,"Discount &gt;60%",IF(Y148&lt;0,"Revenue Reduction Required",""))))))</f>
        <v/>
      </c>
      <c r="W148" s="597" t="n"/>
      <c r="X148" s="314">
        <f>IF(F148=1,"Annual Payrolls on ADP Essential Payroll",IF(F148=4,"Quarterly Payrolls on ADP Essential Payroll",""))</f>
        <v/>
      </c>
      <c r="Y148" s="315">
        <f>IFERROR(1-((H148-M148)/SUM(Z148,AC148,AD148)),"")</f>
        <v/>
      </c>
      <c r="Z148" s="316">
        <f>IF(C148="","",HLOOKUP($G148&amp;'Product Selections'!$K$4&amp;'Exhibit A'!$F148,'--'!$F$3:$AT$200,$E148+6,FALSE)*F148)</f>
        <v/>
      </c>
      <c r="AA148" s="317">
        <f>IF($C148="","",7.95*$E148+54.95)</f>
        <v/>
      </c>
      <c r="AB148" s="316">
        <f>IF('Product Selections'!O153="Yes",16*'Exhibit A'!F148,0)</f>
        <v/>
      </c>
      <c r="AC148" s="318">
        <f>IF('Product Selections'!$L$11="CBA Lightning Wholesale",0,IF('Product Selections'!$L$11="CBA Lightning",0,IF($C148="",0,IF('Product Selections'!P153="",0,IF('Product Selections'!$P153="Yes",HLOOKUP($AC$10&amp;'Exhibit A'!$F148,'--'!$F$3:$AZ$200,$E148+6,FALSE)*$F148)))))</f>
        <v/>
      </c>
      <c r="AD148" s="310">
        <f>IF('Product Selections'!$L$11="CBA Lightning Wholesale",0,IF('Product Selections'!$L$11="CBA Lightning",0,IF('Product Selections'!Q153="",0,IF($C148="",0,IF('Product Selections'!$Q153&gt;=0,HLOOKUP($AD$10,'--'!$F$3:$AZ$200,3,FALSE)*12*'Product Selections'!Q153)))))</f>
        <v/>
      </c>
      <c r="AE148" s="316">
        <f>IFERROR(IF(C148="","",IF(AND(C148=$D$2,H148=0),0,IF(I148=0,H148-P148-L148-M148,IF(I148="Included",H148-P148-M148-L148,IF(I148&gt;0,H148-M148-L148))))),"")</f>
        <v/>
      </c>
      <c r="AF148" s="585" t="n"/>
      <c r="AG148" s="247">
        <f>AG147+0.01</f>
        <v/>
      </c>
      <c r="AH148" s="604">
        <f>"Estimated Payout at 100% conversion ["&amp;AG148&amp;"0 multiple * Annual Payroll Processing Revenue with Revenue Reduction]"</f>
        <v/>
      </c>
      <c r="AJ148" s="585" t="n"/>
    </row>
    <row r="149" ht="14.45" customHeight="1">
      <c r="A149" s="34" t="n"/>
      <c r="B149" s="70">
        <f>IFERROR(IF('Product Selections'!B154="","",'Product Selections'!B154),"")</f>
        <v/>
      </c>
      <c r="C149" s="71">
        <f>IF('Product Selections'!C154="","",'Product Selections'!C154)</f>
        <v/>
      </c>
      <c r="D149" s="48">
        <f>IF('Product Selections'!D154="","",'Product Selections'!D154)</f>
        <v/>
      </c>
      <c r="E149" s="51">
        <f>IF('Product Selections'!E154="","",'Product Selections'!E154)</f>
        <v/>
      </c>
      <c r="F149" s="51">
        <f>IF('Product Selections'!F154="","",'Product Selections'!F154)</f>
        <v/>
      </c>
      <c r="G149" s="34">
        <f>IF('Product Selections'!U153="","",'Product Selections'!U153)</f>
        <v/>
      </c>
      <c r="H149" s="69">
        <f>IFERROR(IF('Product Selections'!H154="","",'Product Selections'!H154),"")</f>
        <v/>
      </c>
      <c r="I149" s="592">
        <f>IFERROR(IF(TRIM('Product Selections'!I154)="","",TRIM('Product Selections'!I154)),"")</f>
        <v/>
      </c>
      <c r="J149" s="46" t="n"/>
      <c r="K149" s="69">
        <f>IF(C149="","",IF(O149="",AE149+L149+M149,AE149+L149+M149+O149))</f>
        <v/>
      </c>
      <c r="L149" s="360">
        <f>IF(C149="","",SUM(AC149,AD149)*(1-Y149))</f>
        <v/>
      </c>
      <c r="M149" s="358">
        <f>IF(C149="","",AB149)</f>
        <v/>
      </c>
      <c r="O149" s="593">
        <f>IF(C149="","",IF(Y149&lt;0,Z149-AE149,""))</f>
        <v/>
      </c>
      <c r="P149" s="594">
        <f>IFERROR(IF(C149="","",IF(AND(C149=$D$2,H149=0),0,IF($V$8="50% ADP Discount",AA149*0.5,IF($V$8="ADP Book Price",AA149)))),"")</f>
        <v/>
      </c>
      <c r="R149" s="595">
        <f>IF(C149="","",IF(Y149&lt;0,(Z149/F149)*(1),(Z149/F149)*(1-Y149)))</f>
        <v/>
      </c>
      <c r="S149" s="595">
        <f>IFERROR(IF(Y149&lt;0,SUM(AC149:AD149)/F149,L149/F149),"")</f>
        <v/>
      </c>
      <c r="T149" s="340">
        <f>IF(M149="","",IF(M149=0,"",SUM(M149)/F149))</f>
        <v/>
      </c>
      <c r="U149" s="585" t="n"/>
      <c r="V149" s="596">
        <f>IF(C149="","",IF(AND(C149=$D$2,H149=0),"Firm Payroll",IF(AND(F149=1,Y149&gt;0.2),"Annual 20% Max Discount",IF(AND(F149=4,Y149&gt;0.2),"Quarterly 20% Max Discount",IF(Y149&gt;=0.6,"Discount &gt;60%",IF(Y149&lt;0,"Revenue Reduction Required",""))))))</f>
        <v/>
      </c>
      <c r="W149" s="597" t="n"/>
      <c r="X149" s="56">
        <f>IF(F149=1,"Annual Payrolls on ADP Essential Payroll",IF(F149=4,"Quarterly Payrolls on ADP Essential Payroll",""))</f>
        <v/>
      </c>
      <c r="Y149" s="50">
        <f>IFERROR(1-((H149-M149)/SUM(Z149,AC149,AD149)),"")</f>
        <v/>
      </c>
      <c r="Z149" s="69">
        <f>IF(C149="","",HLOOKUP($G149&amp;'Product Selections'!$K$4&amp;'Exhibit A'!$F149,'--'!$F$3:$AT$200,$E149+6,FALSE)*F149)</f>
        <v/>
      </c>
      <c r="AA149" s="237">
        <f>IF($C149="","",7.95*$E149+54.95)</f>
        <v/>
      </c>
      <c r="AB149" s="69">
        <f>IF('Product Selections'!O154="Yes",16*'Exhibit A'!F149,0)</f>
        <v/>
      </c>
      <c r="AC149" s="236">
        <f>IF('Product Selections'!$L$11="CBA Lightning Wholesale",0,IF('Product Selections'!$L$11="CBA Lightning",0,IF($C149="",0,IF('Product Selections'!P154="",0,IF('Product Selections'!$P154="Yes",HLOOKUP($AC$10&amp;'Exhibit A'!$F149,'--'!$F$3:$AZ$200,$E149+6,FALSE)*$F149)))))</f>
        <v/>
      </c>
      <c r="AD149" s="54">
        <f>IF('Product Selections'!$L$11="CBA Lightning Wholesale",0,IF('Product Selections'!$L$11="CBA Lightning",0,IF('Product Selections'!Q154="",0,IF($C149="",0,IF('Product Selections'!$Q154&gt;=0,HLOOKUP($AD$10,'--'!$F$3:$AZ$200,3,FALSE)*12*'Product Selections'!Q154)))))</f>
        <v/>
      </c>
      <c r="AE149" s="69">
        <f>IFERROR(IF(C149="","",IF(AND(C149=$D$2,H149=0),0,IF(I149=0,H149-P149-L149-M149,IF(I149="Included",H149-P149-M149-L149,IF(I149&gt;0,H149-M149-L149))))),"")</f>
        <v/>
      </c>
      <c r="AF149" s="598" t="n"/>
      <c r="AG149" s="247">
        <f>AG148+0.01</f>
        <v/>
      </c>
      <c r="AH149" s="604">
        <f>"Estimated Payout at 100% conversion ["&amp;AG149&amp;"0 multiple * Annual Payroll Processing Revenue with Revenue Reduction]"</f>
        <v/>
      </c>
      <c r="AJ149" s="585" t="n"/>
    </row>
    <row r="150" ht="14.45" customHeight="1">
      <c r="A150" s="34" t="n"/>
      <c r="B150" s="303">
        <f>IFERROR(IF('Product Selections'!B155="","",'Product Selections'!B155),"")</f>
        <v/>
      </c>
      <c r="C150" s="304">
        <f>IF('Product Selections'!C155="","",'Product Selections'!C155)</f>
        <v/>
      </c>
      <c r="D150" s="305">
        <f>IF('Product Selections'!D155="","",'Product Selections'!D155)</f>
        <v/>
      </c>
      <c r="E150" s="306">
        <f>IF('Product Selections'!E155="","",'Product Selections'!E155)</f>
        <v/>
      </c>
      <c r="F150" s="306">
        <f>IF('Product Selections'!F155="","",'Product Selections'!F155)</f>
        <v/>
      </c>
      <c r="G150" s="307">
        <f>IF('Product Selections'!U154="","",'Product Selections'!U154)</f>
        <v/>
      </c>
      <c r="H150" s="316">
        <f>IFERROR(IF('Product Selections'!H155="","",'Product Selections'!H155),"")</f>
        <v/>
      </c>
      <c r="I150" s="309">
        <f>IFERROR(IF(TRIM('Product Selections'!I155)="","",TRIM('Product Selections'!I155)),"")</f>
        <v/>
      </c>
      <c r="J150" s="46" t="n"/>
      <c r="K150" s="316">
        <f>IF(C150="","",IF(O150="",AE150+L150+M150,AE150+L150+M150+O150))</f>
        <v/>
      </c>
      <c r="L150" s="361">
        <f>IF(C150="","",SUM(AC150,AD150)*(1-Y150))</f>
        <v/>
      </c>
      <c r="M150" s="357">
        <f>IF(C150="","",AB150)</f>
        <v/>
      </c>
      <c r="O150" s="600">
        <f>IF(C150="","",IF(Y150&lt;0,Z150-AE150,""))</f>
        <v/>
      </c>
      <c r="P150" s="601">
        <f>IFERROR(IF(C150="","",IF(AND(C150=$D$2,H150=0),0,IF($V$8="50% ADP Discount",AA150*0.5,IF($V$8="ADP Book Price",AA150)))),"")</f>
        <v/>
      </c>
      <c r="R150" s="602">
        <f>IF(C150="","",IF(Y150&lt;0,(Z150/F150)*(1),(Z150/F150)*(1-Y150)))</f>
        <v/>
      </c>
      <c r="S150" s="602">
        <f>IFERROR(IF(Y150&lt;0,SUM(AC150:AD150)/F150,L150/F150),"")</f>
        <v/>
      </c>
      <c r="T150" s="339">
        <f>IF(M150="","",IF(M150=0,"",SUM(M150)/F150))</f>
        <v/>
      </c>
      <c r="U150" s="585" t="n"/>
      <c r="V150" s="603">
        <f>IF(C150="","",IF(AND(C150=$D$2,H150=0),"Firm Payroll",IF(AND(F150=1,Y150&gt;0.2),"Annual 20% Max Discount",IF(AND(F150=4,Y150&gt;0.2),"Quarterly 20% Max Discount",IF(Y150&gt;=0.6,"Discount &gt;60%",IF(Y150&lt;0,"Revenue Reduction Required",""))))))</f>
        <v/>
      </c>
      <c r="W150" s="597" t="n"/>
      <c r="X150" s="314">
        <f>IF(F150=1,"Annual Payrolls on ADP Essential Payroll",IF(F150=4,"Quarterly Payrolls on ADP Essential Payroll",""))</f>
        <v/>
      </c>
      <c r="Y150" s="315">
        <f>IFERROR(1-((H150-M150)/SUM(Z150,AC150,AD150)),"")</f>
        <v/>
      </c>
      <c r="Z150" s="316">
        <f>IF(C150="","",HLOOKUP($G150&amp;'Product Selections'!$K$4&amp;'Exhibit A'!$F150,'--'!$F$3:$AT$200,$E150+6,FALSE)*F150)</f>
        <v/>
      </c>
      <c r="AA150" s="317">
        <f>IF($C150="","",7.95*$E150+54.95)</f>
        <v/>
      </c>
      <c r="AB150" s="316">
        <f>IF('Product Selections'!O155="Yes",16*'Exhibit A'!F150,0)</f>
        <v/>
      </c>
      <c r="AC150" s="318">
        <f>IF('Product Selections'!$L$11="CBA Lightning Wholesale",0,IF('Product Selections'!$L$11="CBA Lightning",0,IF($C150="",0,IF('Product Selections'!P155="",0,IF('Product Selections'!$P155="Yes",HLOOKUP($AC$10&amp;'Exhibit A'!$F150,'--'!$F$3:$AZ$200,$E150+6,FALSE)*$F150)))))</f>
        <v/>
      </c>
      <c r="AD150" s="310">
        <f>IF('Product Selections'!$L$11="CBA Lightning Wholesale",0,IF('Product Selections'!$L$11="CBA Lightning",0,IF('Product Selections'!Q155="",0,IF($C150="",0,IF('Product Selections'!$Q155&gt;=0,HLOOKUP($AD$10,'--'!$F$3:$AZ$200,3,FALSE)*12*'Product Selections'!Q155)))))</f>
        <v/>
      </c>
      <c r="AE150" s="316">
        <f>IFERROR(IF(C150="","",IF(AND(C150=$D$2,H150=0),0,IF(I150=0,H150-P150-L150-M150,IF(I150="Included",H150-P150-M150-L150,IF(I150&gt;0,H150-M150-L150))))),"")</f>
        <v/>
      </c>
      <c r="AF150" s="585" t="n"/>
      <c r="AG150" s="247">
        <f>AG149+0.01</f>
        <v/>
      </c>
      <c r="AH150" s="604">
        <f>"Estimated Payout at 100% conversion ["&amp;AG150&amp;"0 multiple * Annual Payroll Processing Revenue with Revenue Reduction]"</f>
        <v/>
      </c>
      <c r="AJ150" s="585" t="n"/>
    </row>
    <row r="151" ht="14.45" customHeight="1">
      <c r="A151" s="34" t="n"/>
      <c r="B151" s="70">
        <f>IFERROR(IF('Product Selections'!B156="","",'Product Selections'!B156),"")</f>
        <v/>
      </c>
      <c r="C151" s="71">
        <f>IF('Product Selections'!C156="","",'Product Selections'!C156)</f>
        <v/>
      </c>
      <c r="D151" s="48">
        <f>IF('Product Selections'!D156="","",'Product Selections'!D156)</f>
        <v/>
      </c>
      <c r="E151" s="51">
        <f>IF('Product Selections'!E156="","",'Product Selections'!E156)</f>
        <v/>
      </c>
      <c r="F151" s="51">
        <f>IF('Product Selections'!F156="","",'Product Selections'!F156)</f>
        <v/>
      </c>
      <c r="G151" s="34">
        <f>IF('Product Selections'!U155="","",'Product Selections'!U155)</f>
        <v/>
      </c>
      <c r="H151" s="69">
        <f>IFERROR(IF('Product Selections'!H156="","",'Product Selections'!H156),"")</f>
        <v/>
      </c>
      <c r="I151" s="592">
        <f>IFERROR(IF(TRIM('Product Selections'!I156)="","",TRIM('Product Selections'!I156)),"")</f>
        <v/>
      </c>
      <c r="J151" s="46" t="n"/>
      <c r="K151" s="69">
        <f>IF(C151="","",IF(O151="",AE151+L151+M151,AE151+L151+M151+O151))</f>
        <v/>
      </c>
      <c r="L151" s="360">
        <f>IF(C151="","",SUM(AC151,AD151)*(1-Y151))</f>
        <v/>
      </c>
      <c r="M151" s="358">
        <f>IF(C151="","",AB151)</f>
        <v/>
      </c>
      <c r="O151" s="593">
        <f>IF(C151="","",IF(Y151&lt;0,Z151-AE151,""))</f>
        <v/>
      </c>
      <c r="P151" s="594">
        <f>IFERROR(IF(C151="","",IF(AND(C151=$D$2,H151=0),0,IF($V$8="50% ADP Discount",AA151*0.5,IF($V$8="ADP Book Price",AA151)))),"")</f>
        <v/>
      </c>
      <c r="R151" s="595">
        <f>IF(C151="","",IF(Y151&lt;0,(Z151/F151)*(1),(Z151/F151)*(1-Y151)))</f>
        <v/>
      </c>
      <c r="S151" s="595">
        <f>IFERROR(IF(Y151&lt;0,SUM(AC151:AD151)/F151,L151/F151),"")</f>
        <v/>
      </c>
      <c r="T151" s="340">
        <f>IF(M151="","",IF(M151=0,"",SUM(M151)/F151))</f>
        <v/>
      </c>
      <c r="U151" s="585" t="n"/>
      <c r="V151" s="596">
        <f>IF(C151="","",IF(AND(C151=$D$2,H151=0),"Firm Payroll",IF(AND(F151=1,Y151&gt;0.2),"Annual 20% Max Discount",IF(AND(F151=4,Y151&gt;0.2),"Quarterly 20% Max Discount",IF(Y151&gt;=0.6,"Discount &gt;60%",IF(Y151&lt;0,"Revenue Reduction Required",""))))))</f>
        <v/>
      </c>
      <c r="W151" s="597" t="n"/>
      <c r="X151" s="56">
        <f>IF(F151=1,"Annual Payrolls on ADP Essential Payroll",IF(F151=4,"Quarterly Payrolls on ADP Essential Payroll",""))</f>
        <v/>
      </c>
      <c r="Y151" s="50">
        <f>IFERROR(1-((H151-M151)/SUM(Z151,AC151,AD151)),"")</f>
        <v/>
      </c>
      <c r="Z151" s="69">
        <f>IF(C151="","",HLOOKUP($G151&amp;'Product Selections'!$K$4&amp;'Exhibit A'!$F151,'--'!$F$3:$AT$200,$E151+6,FALSE)*F151)</f>
        <v/>
      </c>
      <c r="AA151" s="237">
        <f>IF($C151="","",7.95*$E151+54.95)</f>
        <v/>
      </c>
      <c r="AB151" s="69">
        <f>IF('Product Selections'!O156="Yes",16*'Exhibit A'!F151,0)</f>
        <v/>
      </c>
      <c r="AC151" s="236">
        <f>IF('Product Selections'!$L$11="CBA Lightning Wholesale",0,IF('Product Selections'!$L$11="CBA Lightning",0,IF($C151="",0,IF('Product Selections'!P156="",0,IF('Product Selections'!$P156="Yes",HLOOKUP($AC$10&amp;'Exhibit A'!$F151,'--'!$F$3:$AZ$200,$E151+6,FALSE)*$F151)))))</f>
        <v/>
      </c>
      <c r="AD151" s="54">
        <f>IF('Product Selections'!$L$11="CBA Lightning Wholesale",0,IF('Product Selections'!$L$11="CBA Lightning",0,IF('Product Selections'!Q156="",0,IF($C151="",0,IF('Product Selections'!$Q156&gt;=0,HLOOKUP($AD$10,'--'!$F$3:$AZ$200,3,FALSE)*12*'Product Selections'!Q156)))))</f>
        <v/>
      </c>
      <c r="AE151" s="69">
        <f>IFERROR(IF(C151="","",IF(AND(C151=$D$2,H151=0),0,IF(I151=0,H151-P151-L151-M151,IF(I151="Included",H151-P151-M151-L151,IF(I151&gt;0,H151-M151-L151))))),"")</f>
        <v/>
      </c>
      <c r="AF151" s="598" t="n"/>
      <c r="AG151" s="247">
        <f>AG150+0.01</f>
        <v/>
      </c>
      <c r="AH151" s="604">
        <f>"Estimated Payout at 100% conversion ["&amp;AG151&amp;"0 multiple * Annual Payroll Processing Revenue with Revenue Reduction]"</f>
        <v/>
      </c>
      <c r="AJ151" s="585" t="n"/>
    </row>
    <row r="152" ht="14.45" customHeight="1">
      <c r="A152" s="34" t="n"/>
      <c r="B152" s="303">
        <f>IFERROR(IF('Product Selections'!B157="","",'Product Selections'!B157),"")</f>
        <v/>
      </c>
      <c r="C152" s="304">
        <f>IF('Product Selections'!C157="","",'Product Selections'!C157)</f>
        <v/>
      </c>
      <c r="D152" s="305">
        <f>IF('Product Selections'!D157="","",'Product Selections'!D157)</f>
        <v/>
      </c>
      <c r="E152" s="306">
        <f>IF('Product Selections'!E157="","",'Product Selections'!E157)</f>
        <v/>
      </c>
      <c r="F152" s="306">
        <f>IF('Product Selections'!F157="","",'Product Selections'!F157)</f>
        <v/>
      </c>
      <c r="G152" s="307">
        <f>IF('Product Selections'!U156="","",'Product Selections'!U156)</f>
        <v/>
      </c>
      <c r="H152" s="316">
        <f>IFERROR(IF('Product Selections'!H157="","",'Product Selections'!H157),"")</f>
        <v/>
      </c>
      <c r="I152" s="309">
        <f>IFERROR(IF(TRIM('Product Selections'!I157)="","",TRIM('Product Selections'!I157)),"")</f>
        <v/>
      </c>
      <c r="J152" s="46" t="n"/>
      <c r="K152" s="316">
        <f>IF(C152="","",IF(O152="",AE152+L152+M152,AE152+L152+M152+O152))</f>
        <v/>
      </c>
      <c r="L152" s="361">
        <f>IF(C152="","",SUM(AC152,AD152)*(1-Y152))</f>
        <v/>
      </c>
      <c r="M152" s="357">
        <f>IF(C152="","",AB152)</f>
        <v/>
      </c>
      <c r="O152" s="600">
        <f>IF(C152="","",IF(Y152&lt;0,Z152-AE152,""))</f>
        <v/>
      </c>
      <c r="P152" s="601">
        <f>IFERROR(IF(C152="","",IF(AND(C152=$D$2,H152=0),0,IF($V$8="50% ADP Discount",AA152*0.5,IF($V$8="ADP Book Price",AA152)))),"")</f>
        <v/>
      </c>
      <c r="R152" s="602">
        <f>IF(C152="","",IF(Y152&lt;0,(Z152/F152)*(1),(Z152/F152)*(1-Y152)))</f>
        <v/>
      </c>
      <c r="S152" s="602">
        <f>IFERROR(IF(Y152&lt;0,SUM(AC152:AD152)/F152,L152/F152),"")</f>
        <v/>
      </c>
      <c r="T152" s="339">
        <f>IF(M152="","",IF(M152=0,"",SUM(M152)/F152))</f>
        <v/>
      </c>
      <c r="U152" s="585" t="n"/>
      <c r="V152" s="603">
        <f>IF(C152="","",IF(AND(C152=$D$2,H152=0),"Firm Payroll",IF(AND(F152=1,Y152&gt;0.2),"Annual 20% Max Discount",IF(AND(F152=4,Y152&gt;0.2),"Quarterly 20% Max Discount",IF(Y152&gt;=0.6,"Discount &gt;60%",IF(Y152&lt;0,"Revenue Reduction Required",""))))))</f>
        <v/>
      </c>
      <c r="W152" s="597" t="n"/>
      <c r="X152" s="314">
        <f>IF(F152=1,"Annual Payrolls on ADP Essential Payroll",IF(F152=4,"Quarterly Payrolls on ADP Essential Payroll",""))</f>
        <v/>
      </c>
      <c r="Y152" s="315">
        <f>IFERROR(1-((H152-M152)/SUM(Z152,AC152,AD152)),"")</f>
        <v/>
      </c>
      <c r="Z152" s="316">
        <f>IF(C152="","",HLOOKUP($G152&amp;'Product Selections'!$K$4&amp;'Exhibit A'!$F152,'--'!$F$3:$AT$200,$E152+6,FALSE)*F152)</f>
        <v/>
      </c>
      <c r="AA152" s="317">
        <f>IF($C152="","",7.95*$E152+54.95)</f>
        <v/>
      </c>
      <c r="AB152" s="316">
        <f>IF('Product Selections'!O157="Yes",16*'Exhibit A'!F152,0)</f>
        <v/>
      </c>
      <c r="AC152" s="318">
        <f>IF('Product Selections'!$L$11="CBA Lightning Wholesale",0,IF('Product Selections'!$L$11="CBA Lightning",0,IF($C152="",0,IF('Product Selections'!P157="",0,IF('Product Selections'!$P157="Yes",HLOOKUP($AC$10&amp;'Exhibit A'!$F152,'--'!$F$3:$AZ$200,$E152+6,FALSE)*$F152)))))</f>
        <v/>
      </c>
      <c r="AD152" s="310">
        <f>IF('Product Selections'!$L$11="CBA Lightning Wholesale",0,IF('Product Selections'!$L$11="CBA Lightning",0,IF('Product Selections'!Q157="",0,IF($C152="",0,IF('Product Selections'!$Q157&gt;=0,HLOOKUP($AD$10,'--'!$F$3:$AZ$200,3,FALSE)*12*'Product Selections'!Q157)))))</f>
        <v/>
      </c>
      <c r="AE152" s="316">
        <f>IFERROR(IF(C152="","",IF(AND(C152=$D$2,H152=0),0,IF(I152=0,H152-P152-L152-M152,IF(I152="Included",H152-P152-M152-L152,IF(I152&gt;0,H152-M152-L152))))),"")</f>
        <v/>
      </c>
      <c r="AF152" s="585" t="n"/>
      <c r="AG152" s="247">
        <f>AG151+0.01</f>
        <v/>
      </c>
      <c r="AH152" s="604">
        <f>"Estimated Payout at 100% conversion ["&amp;AG152&amp;"0 multiple * Annual Payroll Processing Revenue with Revenue Reduction]"</f>
        <v/>
      </c>
      <c r="AJ152" s="585" t="n"/>
    </row>
    <row r="153" ht="14.45" customHeight="1">
      <c r="A153" s="34" t="n"/>
      <c r="B153" s="70">
        <f>IFERROR(IF('Product Selections'!B158="","",'Product Selections'!B158),"")</f>
        <v/>
      </c>
      <c r="C153" s="71">
        <f>IF('Product Selections'!C158="","",'Product Selections'!C158)</f>
        <v/>
      </c>
      <c r="D153" s="48">
        <f>IF('Product Selections'!D158="","",'Product Selections'!D158)</f>
        <v/>
      </c>
      <c r="E153" s="51">
        <f>IF('Product Selections'!E158="","",'Product Selections'!E158)</f>
        <v/>
      </c>
      <c r="F153" s="51">
        <f>IF('Product Selections'!F158="","",'Product Selections'!F158)</f>
        <v/>
      </c>
      <c r="G153" s="34">
        <f>IF('Product Selections'!U157="","",'Product Selections'!U157)</f>
        <v/>
      </c>
      <c r="H153" s="69">
        <f>IFERROR(IF('Product Selections'!H158="","",'Product Selections'!H158),"")</f>
        <v/>
      </c>
      <c r="I153" s="592">
        <f>IFERROR(IF(TRIM('Product Selections'!I158)="","",TRIM('Product Selections'!I158)),"")</f>
        <v/>
      </c>
      <c r="J153" s="46" t="n"/>
      <c r="K153" s="69">
        <f>IF(C153="","",IF(O153="",AE153+L153+M153,AE153+L153+M153+O153))</f>
        <v/>
      </c>
      <c r="L153" s="360">
        <f>IF(C153="","",SUM(AC153,AD153)*(1-Y153))</f>
        <v/>
      </c>
      <c r="M153" s="358">
        <f>IF(C153="","",AB153)</f>
        <v/>
      </c>
      <c r="O153" s="593">
        <f>IF(C153="","",IF(Y153&lt;0,Z153-AE153,""))</f>
        <v/>
      </c>
      <c r="P153" s="594">
        <f>IFERROR(IF(C153="","",IF(AND(C153=$D$2,H153=0),0,IF($V$8="50% ADP Discount",AA153*0.5,IF($V$8="ADP Book Price",AA153)))),"")</f>
        <v/>
      </c>
      <c r="R153" s="595">
        <f>IF(C153="","",IF(Y153&lt;0,(Z153/F153)*(1),(Z153/F153)*(1-Y153)))</f>
        <v/>
      </c>
      <c r="S153" s="595">
        <f>IFERROR(IF(Y153&lt;0,SUM(AC153:AD153)/F153,L153/F153),"")</f>
        <v/>
      </c>
      <c r="T153" s="340">
        <f>IF(M153="","",IF(M153=0,"",SUM(M153)/F153))</f>
        <v/>
      </c>
      <c r="U153" s="585" t="n"/>
      <c r="V153" s="596">
        <f>IF(C153="","",IF(AND(C153=$D$2,H153=0),"Firm Payroll",IF(AND(F153=1,Y153&gt;0.2),"Annual 20% Max Discount",IF(AND(F153=4,Y153&gt;0.2),"Quarterly 20% Max Discount",IF(Y153&gt;=0.6,"Discount &gt;60%",IF(Y153&lt;0,"Revenue Reduction Required",""))))))</f>
        <v/>
      </c>
      <c r="W153" s="597" t="n"/>
      <c r="X153" s="56">
        <f>IF(F153=1,"Annual Payrolls on ADP Essential Payroll",IF(F153=4,"Quarterly Payrolls on ADP Essential Payroll",""))</f>
        <v/>
      </c>
      <c r="Y153" s="50">
        <f>IFERROR(1-((H153-M153)/SUM(Z153,AC153,AD153)),"")</f>
        <v/>
      </c>
      <c r="Z153" s="69">
        <f>IF(C153="","",HLOOKUP($G153&amp;'Product Selections'!$K$4&amp;'Exhibit A'!$F153,'--'!$F$3:$AT$200,$E153+6,FALSE)*F153)</f>
        <v/>
      </c>
      <c r="AA153" s="237">
        <f>IF($C153="","",7.95*$E153+54.95)</f>
        <v/>
      </c>
      <c r="AB153" s="69">
        <f>IF('Product Selections'!O158="Yes",16*'Exhibit A'!F153,0)</f>
        <v/>
      </c>
      <c r="AC153" s="236">
        <f>IF('Product Selections'!$L$11="CBA Lightning Wholesale",0,IF('Product Selections'!$L$11="CBA Lightning",0,IF($C153="",0,IF('Product Selections'!P158="",0,IF('Product Selections'!$P158="Yes",HLOOKUP($AC$10&amp;'Exhibit A'!$F153,'--'!$F$3:$AZ$200,$E153+6,FALSE)*$F153)))))</f>
        <v/>
      </c>
      <c r="AD153" s="54">
        <f>IF('Product Selections'!$L$11="CBA Lightning Wholesale",0,IF('Product Selections'!$L$11="CBA Lightning",0,IF('Product Selections'!Q158="",0,IF($C153="",0,IF('Product Selections'!$Q158&gt;=0,HLOOKUP($AD$10,'--'!$F$3:$AZ$200,3,FALSE)*12*'Product Selections'!Q158)))))</f>
        <v/>
      </c>
      <c r="AE153" s="69">
        <f>IFERROR(IF(C153="","",IF(AND(C153=$D$2,H153=0),0,IF(I153=0,H153-P153-L153-M153,IF(I153="Included",H153-P153-M153-L153,IF(I153&gt;0,H153-M153-L153))))),"")</f>
        <v/>
      </c>
      <c r="AF153" s="598" t="n"/>
      <c r="AG153" s="247">
        <f>AG152+0.01</f>
        <v/>
      </c>
      <c r="AH153" s="604">
        <f>"Estimated Payout at 100% conversion ["&amp;AG153&amp;"0 multiple * Annual Payroll Processing Revenue with Revenue Reduction]"</f>
        <v/>
      </c>
      <c r="AJ153" s="585" t="n"/>
    </row>
    <row r="154" ht="14.45" customHeight="1">
      <c r="A154" s="34" t="n"/>
      <c r="B154" s="303">
        <f>IFERROR(IF('Product Selections'!B159="","",'Product Selections'!B159),"")</f>
        <v/>
      </c>
      <c r="C154" s="304">
        <f>IF('Product Selections'!C159="","",'Product Selections'!C159)</f>
        <v/>
      </c>
      <c r="D154" s="305">
        <f>IF('Product Selections'!D159="","",'Product Selections'!D159)</f>
        <v/>
      </c>
      <c r="E154" s="306">
        <f>IF('Product Selections'!E159="","",'Product Selections'!E159)</f>
        <v/>
      </c>
      <c r="F154" s="306">
        <f>IF('Product Selections'!F159="","",'Product Selections'!F159)</f>
        <v/>
      </c>
      <c r="G154" s="307">
        <f>IF('Product Selections'!U158="","",'Product Selections'!U158)</f>
        <v/>
      </c>
      <c r="H154" s="316">
        <f>IFERROR(IF('Product Selections'!H159="","",'Product Selections'!H159),"")</f>
        <v/>
      </c>
      <c r="I154" s="309">
        <f>IFERROR(IF(TRIM('Product Selections'!I159)="","",TRIM('Product Selections'!I159)),"")</f>
        <v/>
      </c>
      <c r="J154" s="46" t="n"/>
      <c r="K154" s="316">
        <f>IF(C154="","",IF(O154="",AE154+L154+M154,AE154+L154+M154+O154))</f>
        <v/>
      </c>
      <c r="L154" s="361">
        <f>IF(C154="","",SUM(AC154,AD154)*(1-Y154))</f>
        <v/>
      </c>
      <c r="M154" s="357">
        <f>IF(C154="","",AB154)</f>
        <v/>
      </c>
      <c r="O154" s="600">
        <f>IF(C154="","",IF(Y154&lt;0,Z154-AE154,""))</f>
        <v/>
      </c>
      <c r="P154" s="601">
        <f>IFERROR(IF(C154="","",IF(AND(C154=$D$2,H154=0),0,IF($V$8="50% ADP Discount",AA154*0.5,IF($V$8="ADP Book Price",AA154)))),"")</f>
        <v/>
      </c>
      <c r="R154" s="602">
        <f>IF(C154="","",IF(Y154&lt;0,(Z154/F154)*(1),(Z154/F154)*(1-Y154)))</f>
        <v/>
      </c>
      <c r="S154" s="602">
        <f>IFERROR(IF(Y154&lt;0,SUM(AC154:AD154)/F154,L154/F154),"")</f>
        <v/>
      </c>
      <c r="T154" s="339">
        <f>IF(M154="","",IF(M154=0,"",SUM(M154)/F154))</f>
        <v/>
      </c>
      <c r="U154" s="585" t="n"/>
      <c r="V154" s="603">
        <f>IF(C154="","",IF(AND(C154=$D$2,H154=0),"Firm Payroll",IF(AND(F154=1,Y154&gt;0.2),"Annual 20% Max Discount",IF(AND(F154=4,Y154&gt;0.2),"Quarterly 20% Max Discount",IF(Y154&gt;=0.6,"Discount &gt;60%",IF(Y154&lt;0,"Revenue Reduction Required",""))))))</f>
        <v/>
      </c>
      <c r="W154" s="597" t="n"/>
      <c r="X154" s="314">
        <f>IF(F154=1,"Annual Payrolls on ADP Essential Payroll",IF(F154=4,"Quarterly Payrolls on ADP Essential Payroll",""))</f>
        <v/>
      </c>
      <c r="Y154" s="315">
        <f>IFERROR(1-((H154-M154)/SUM(Z154,AC154,AD154)),"")</f>
        <v/>
      </c>
      <c r="Z154" s="316">
        <f>IF(C154="","",HLOOKUP($G154&amp;'Product Selections'!$K$4&amp;'Exhibit A'!$F154,'--'!$F$3:$AT$200,$E154+6,FALSE)*F154)</f>
        <v/>
      </c>
      <c r="AA154" s="317">
        <f>IF($C154="","",7.95*$E154+54.95)</f>
        <v/>
      </c>
      <c r="AB154" s="316">
        <f>IF('Product Selections'!O159="Yes",16*'Exhibit A'!F154,0)</f>
        <v/>
      </c>
      <c r="AC154" s="318">
        <f>IF('Product Selections'!$L$11="CBA Lightning Wholesale",0,IF('Product Selections'!$L$11="CBA Lightning",0,IF($C154="",0,IF('Product Selections'!P159="",0,IF('Product Selections'!$P159="Yes",HLOOKUP($AC$10&amp;'Exhibit A'!$F154,'--'!$F$3:$AZ$200,$E154+6,FALSE)*$F154)))))</f>
        <v/>
      </c>
      <c r="AD154" s="310">
        <f>IF('Product Selections'!$L$11="CBA Lightning Wholesale",0,IF('Product Selections'!$L$11="CBA Lightning",0,IF('Product Selections'!Q159="",0,IF($C154="",0,IF('Product Selections'!$Q159&gt;=0,HLOOKUP($AD$10,'--'!$F$3:$AZ$200,3,FALSE)*12*'Product Selections'!Q159)))))</f>
        <v/>
      </c>
      <c r="AE154" s="316">
        <f>IFERROR(IF(C154="","",IF(AND(C154=$D$2,H154=0),0,IF(I154=0,H154-P154-L154-M154,IF(I154="Included",H154-P154-M154-L154,IF(I154&gt;0,H154-M154-L154))))),"")</f>
        <v/>
      </c>
      <c r="AF154" s="585" t="n"/>
      <c r="AG154" s="247">
        <f>AG153+0.01</f>
        <v/>
      </c>
      <c r="AH154" s="604">
        <f>"Estimated Payout at 100% conversion ["&amp;AG154&amp;"0 multiple * Annual Payroll Processing Revenue with Revenue Reduction]"</f>
        <v/>
      </c>
      <c r="AJ154" s="585" t="n"/>
    </row>
    <row r="155" ht="14.45" customHeight="1">
      <c r="A155" s="34" t="n"/>
      <c r="B155" s="70">
        <f>IFERROR(IF('Product Selections'!B160="","",'Product Selections'!B160),"")</f>
        <v/>
      </c>
      <c r="C155" s="71">
        <f>IF('Product Selections'!C160="","",'Product Selections'!C160)</f>
        <v/>
      </c>
      <c r="D155" s="48">
        <f>IF('Product Selections'!D160="","",'Product Selections'!D160)</f>
        <v/>
      </c>
      <c r="E155" s="51">
        <f>IF('Product Selections'!E160="","",'Product Selections'!E160)</f>
        <v/>
      </c>
      <c r="F155" s="51">
        <f>IF('Product Selections'!F160="","",'Product Selections'!F160)</f>
        <v/>
      </c>
      <c r="G155" s="34">
        <f>IF('Product Selections'!U159="","",'Product Selections'!U159)</f>
        <v/>
      </c>
      <c r="H155" s="69">
        <f>IFERROR(IF('Product Selections'!H160="","",'Product Selections'!H160),"")</f>
        <v/>
      </c>
      <c r="I155" s="592">
        <f>IFERROR(IF(TRIM('Product Selections'!I160)="","",TRIM('Product Selections'!I160)),"")</f>
        <v/>
      </c>
      <c r="J155" s="46" t="n"/>
      <c r="K155" s="69">
        <f>IF(C155="","",IF(O155="",AE155+L155+M155,AE155+L155+M155+O155))</f>
        <v/>
      </c>
      <c r="L155" s="360">
        <f>IF(C155="","",SUM(AC155,AD155)*(1-Y155))</f>
        <v/>
      </c>
      <c r="M155" s="358">
        <f>IF(C155="","",AB155)</f>
        <v/>
      </c>
      <c r="O155" s="593">
        <f>IF(C155="","",IF(Y155&lt;0,Z155-AE155,""))</f>
        <v/>
      </c>
      <c r="P155" s="594">
        <f>IFERROR(IF(C155="","",IF(AND(C155=$D$2,H155=0),0,IF($V$8="50% ADP Discount",AA155*0.5,IF($V$8="ADP Book Price",AA155)))),"")</f>
        <v/>
      </c>
      <c r="R155" s="595">
        <f>IF(C155="","",IF(Y155&lt;0,(Z155/F155)*(1),(Z155/F155)*(1-Y155)))</f>
        <v/>
      </c>
      <c r="S155" s="595">
        <f>IFERROR(IF(Y155&lt;0,SUM(AC155:AD155)/F155,L155/F155),"")</f>
        <v/>
      </c>
      <c r="T155" s="340">
        <f>IF(M155="","",IF(M155=0,"",SUM(M155)/F155))</f>
        <v/>
      </c>
      <c r="U155" s="585" t="n"/>
      <c r="V155" s="596">
        <f>IF(C155="","",IF(AND(C155=$D$2,H155=0),"Firm Payroll",IF(AND(F155=1,Y155&gt;0.2),"Annual 20% Max Discount",IF(AND(F155=4,Y155&gt;0.2),"Quarterly 20% Max Discount",IF(Y155&gt;=0.6,"Discount &gt;60%",IF(Y155&lt;0,"Revenue Reduction Required",""))))))</f>
        <v/>
      </c>
      <c r="W155" s="597" t="n"/>
      <c r="X155" s="56">
        <f>IF(F155=1,"Annual Payrolls on ADP Essential Payroll",IF(F155=4,"Quarterly Payrolls on ADP Essential Payroll",""))</f>
        <v/>
      </c>
      <c r="Y155" s="50">
        <f>IFERROR(1-((H155-M155)/SUM(Z155,AC155,AD155)),"")</f>
        <v/>
      </c>
      <c r="Z155" s="69">
        <f>IF(C155="","",HLOOKUP($G155&amp;'Product Selections'!$K$4&amp;'Exhibit A'!$F155,'--'!$F$3:$AT$200,$E155+6,FALSE)*F155)</f>
        <v/>
      </c>
      <c r="AA155" s="237">
        <f>IF($C155="","",7.95*$E155+54.95)</f>
        <v/>
      </c>
      <c r="AB155" s="69">
        <f>IF('Product Selections'!O160="Yes",16*'Exhibit A'!F155,0)</f>
        <v/>
      </c>
      <c r="AC155" s="236">
        <f>IF('Product Selections'!$L$11="CBA Lightning Wholesale",0,IF('Product Selections'!$L$11="CBA Lightning",0,IF($C155="",0,IF('Product Selections'!P160="",0,IF('Product Selections'!$P160="Yes",HLOOKUP($AC$10&amp;'Exhibit A'!$F155,'--'!$F$3:$AZ$200,$E155+6,FALSE)*$F155)))))</f>
        <v/>
      </c>
      <c r="AD155" s="54">
        <f>IF('Product Selections'!$L$11="CBA Lightning Wholesale",0,IF('Product Selections'!$L$11="CBA Lightning",0,IF('Product Selections'!Q160="",0,IF($C155="",0,IF('Product Selections'!$Q160&gt;=0,HLOOKUP($AD$10,'--'!$F$3:$AZ$200,3,FALSE)*12*'Product Selections'!Q160)))))</f>
        <v/>
      </c>
      <c r="AE155" s="69">
        <f>IFERROR(IF(C155="","",IF(AND(C155=$D$2,H155=0),0,IF(I155=0,H155-P155-L155-M155,IF(I155="Included",H155-P155-M155-L155,IF(I155&gt;0,H155-M155-L155))))),"")</f>
        <v/>
      </c>
      <c r="AF155" s="598" t="n"/>
      <c r="AG155" s="247">
        <f>AG154+0.01</f>
        <v/>
      </c>
      <c r="AH155" s="604">
        <f>"Estimated Payout at 100% conversion ["&amp;AG155&amp;"0 multiple * Annual Payroll Processing Revenue with Revenue Reduction]"</f>
        <v/>
      </c>
      <c r="AJ155" s="585" t="n"/>
    </row>
    <row r="156" ht="14.45" customHeight="1">
      <c r="A156" s="34" t="n"/>
      <c r="B156" s="303">
        <f>IFERROR(IF('Product Selections'!B161="","",'Product Selections'!B161),"")</f>
        <v/>
      </c>
      <c r="C156" s="304">
        <f>IF('Product Selections'!C161="","",'Product Selections'!C161)</f>
        <v/>
      </c>
      <c r="D156" s="305">
        <f>IF('Product Selections'!D161="","",'Product Selections'!D161)</f>
        <v/>
      </c>
      <c r="E156" s="306">
        <f>IF('Product Selections'!E161="","",'Product Selections'!E161)</f>
        <v/>
      </c>
      <c r="F156" s="306">
        <f>IF('Product Selections'!F161="","",'Product Selections'!F161)</f>
        <v/>
      </c>
      <c r="G156" s="307">
        <f>IF('Product Selections'!U160="","",'Product Selections'!U160)</f>
        <v/>
      </c>
      <c r="H156" s="316">
        <f>IFERROR(IF('Product Selections'!H161="","",'Product Selections'!H161),"")</f>
        <v/>
      </c>
      <c r="I156" s="309">
        <f>IFERROR(IF(TRIM('Product Selections'!I161)="","",TRIM('Product Selections'!I161)),"")</f>
        <v/>
      </c>
      <c r="J156" s="46" t="n"/>
      <c r="K156" s="316">
        <f>IF(C156="","",IF(O156="",AE156+L156+M156,AE156+L156+M156+O156))</f>
        <v/>
      </c>
      <c r="L156" s="361">
        <f>IF(C156="","",SUM(AC156,AD156)*(1-Y156))</f>
        <v/>
      </c>
      <c r="M156" s="357">
        <f>IF(C156="","",AB156)</f>
        <v/>
      </c>
      <c r="O156" s="600">
        <f>IF(C156="","",IF(Y156&lt;0,Z156-AE156,""))</f>
        <v/>
      </c>
      <c r="P156" s="601">
        <f>IFERROR(IF(C156="","",IF(AND(C156=$D$2,H156=0),0,IF($V$8="50% ADP Discount",AA156*0.5,IF($V$8="ADP Book Price",AA156)))),"")</f>
        <v/>
      </c>
      <c r="R156" s="602">
        <f>IF(C156="","",IF(Y156&lt;0,(Z156/F156)*(1),(Z156/F156)*(1-Y156)))</f>
        <v/>
      </c>
      <c r="S156" s="602">
        <f>IFERROR(IF(Y156&lt;0,SUM(AC156:AD156)/F156,L156/F156),"")</f>
        <v/>
      </c>
      <c r="T156" s="339">
        <f>IF(M156="","",IF(M156=0,"",SUM(M156)/F156))</f>
        <v/>
      </c>
      <c r="U156" s="585" t="n"/>
      <c r="V156" s="603">
        <f>IF(C156="","",IF(AND(C156=$D$2,H156=0),"Firm Payroll",IF(AND(F156=1,Y156&gt;0.2),"Annual 20% Max Discount",IF(AND(F156=4,Y156&gt;0.2),"Quarterly 20% Max Discount",IF(Y156&gt;=0.6,"Discount &gt;60%",IF(Y156&lt;0,"Revenue Reduction Required",""))))))</f>
        <v/>
      </c>
      <c r="W156" s="597" t="n"/>
      <c r="X156" s="314">
        <f>IF(F156=1,"Annual Payrolls on ADP Essential Payroll",IF(F156=4,"Quarterly Payrolls on ADP Essential Payroll",""))</f>
        <v/>
      </c>
      <c r="Y156" s="315">
        <f>IFERROR(1-((H156-M156)/SUM(Z156,AC156,AD156)),"")</f>
        <v/>
      </c>
      <c r="Z156" s="316">
        <f>IF(C156="","",HLOOKUP($G156&amp;'Product Selections'!$K$4&amp;'Exhibit A'!$F156,'--'!$F$3:$AT$200,$E156+6,FALSE)*F156)</f>
        <v/>
      </c>
      <c r="AA156" s="317">
        <f>IF($C156="","",7.95*$E156+54.95)</f>
        <v/>
      </c>
      <c r="AB156" s="316">
        <f>IF('Product Selections'!O161="Yes",16*'Exhibit A'!F156,0)</f>
        <v/>
      </c>
      <c r="AC156" s="318">
        <f>IF('Product Selections'!$L$11="CBA Lightning Wholesale",0,IF('Product Selections'!$L$11="CBA Lightning",0,IF($C156="",0,IF('Product Selections'!P161="",0,IF('Product Selections'!$P161="Yes",HLOOKUP($AC$10&amp;'Exhibit A'!$F156,'--'!$F$3:$AZ$200,$E156+6,FALSE)*$F156)))))</f>
        <v/>
      </c>
      <c r="AD156" s="310">
        <f>IF('Product Selections'!$L$11="CBA Lightning Wholesale",0,IF('Product Selections'!$L$11="CBA Lightning",0,IF('Product Selections'!Q161="",0,IF($C156="",0,IF('Product Selections'!$Q161&gt;=0,HLOOKUP($AD$10,'--'!$F$3:$AZ$200,3,FALSE)*12*'Product Selections'!Q161)))))</f>
        <v/>
      </c>
      <c r="AE156" s="316">
        <f>IFERROR(IF(C156="","",IF(AND(C156=$D$2,H156=0),0,IF(I156=0,H156-P156-L156-M156,IF(I156="Included",H156-P156-M156-L156,IF(I156&gt;0,H156-M156-L156))))),"")</f>
        <v/>
      </c>
      <c r="AF156" s="585" t="n"/>
      <c r="AG156" s="247">
        <f>AG155+0.01</f>
        <v/>
      </c>
      <c r="AH156" s="604">
        <f>"Estimated Payout at 100% conversion ["&amp;AG156&amp;"0 multiple * Annual Payroll Processing Revenue with Revenue Reduction]"</f>
        <v/>
      </c>
      <c r="AJ156" s="585" t="n"/>
    </row>
    <row r="157" ht="14.45" customHeight="1">
      <c r="A157" s="34" t="n"/>
      <c r="B157" s="70">
        <f>IFERROR(IF('Product Selections'!B162="","",'Product Selections'!B162),"")</f>
        <v/>
      </c>
      <c r="C157" s="71">
        <f>IF('Product Selections'!C162="","",'Product Selections'!C162)</f>
        <v/>
      </c>
      <c r="D157" s="48">
        <f>IF('Product Selections'!D162="","",'Product Selections'!D162)</f>
        <v/>
      </c>
      <c r="E157" s="51">
        <f>IF('Product Selections'!E162="","",'Product Selections'!E162)</f>
        <v/>
      </c>
      <c r="F157" s="51">
        <f>IF('Product Selections'!F162="","",'Product Selections'!F162)</f>
        <v/>
      </c>
      <c r="G157" s="34">
        <f>IF('Product Selections'!U161="","",'Product Selections'!U161)</f>
        <v/>
      </c>
      <c r="H157" s="69">
        <f>IFERROR(IF('Product Selections'!H162="","",'Product Selections'!H162),"")</f>
        <v/>
      </c>
      <c r="I157" s="592">
        <f>IFERROR(IF(TRIM('Product Selections'!I162)="","",TRIM('Product Selections'!I162)),"")</f>
        <v/>
      </c>
      <c r="J157" s="46" t="n"/>
      <c r="K157" s="69">
        <f>IF(C157="","",IF(O157="",AE157+L157+M157,AE157+L157+M157+O157))</f>
        <v/>
      </c>
      <c r="L157" s="360">
        <f>IF(C157="","",SUM(AC157,AD157)*(1-Y157))</f>
        <v/>
      </c>
      <c r="M157" s="358">
        <f>IF(C157="","",AB157)</f>
        <v/>
      </c>
      <c r="O157" s="593">
        <f>IF(C157="","",IF(Y157&lt;0,Z157-AE157,""))</f>
        <v/>
      </c>
      <c r="P157" s="594">
        <f>IFERROR(IF(C157="","",IF(AND(C157=$D$2,H157=0),0,IF($V$8="50% ADP Discount",AA157*0.5,IF($V$8="ADP Book Price",AA157)))),"")</f>
        <v/>
      </c>
      <c r="R157" s="595">
        <f>IF(C157="","",IF(Y157&lt;0,(Z157/F157)*(1),(Z157/F157)*(1-Y157)))</f>
        <v/>
      </c>
      <c r="S157" s="595">
        <f>IFERROR(IF(Y157&lt;0,SUM(AC157:AD157)/F157,L157/F157),"")</f>
        <v/>
      </c>
      <c r="T157" s="340">
        <f>IF(M157="","",IF(M157=0,"",SUM(M157)/F157))</f>
        <v/>
      </c>
      <c r="U157" s="585" t="n"/>
      <c r="V157" s="596">
        <f>IF(C157="","",IF(AND(C157=$D$2,H157=0),"Firm Payroll",IF(AND(F157=1,Y157&gt;0.2),"Annual 20% Max Discount",IF(AND(F157=4,Y157&gt;0.2),"Quarterly 20% Max Discount",IF(Y157&gt;=0.6,"Discount &gt;60%",IF(Y157&lt;0,"Revenue Reduction Required",""))))))</f>
        <v/>
      </c>
      <c r="W157" s="597" t="n"/>
      <c r="X157" s="56">
        <f>IF(F157=1,"Annual Payrolls on ADP Essential Payroll",IF(F157=4,"Quarterly Payrolls on ADP Essential Payroll",""))</f>
        <v/>
      </c>
      <c r="Y157" s="50">
        <f>IFERROR(1-((H157-M157)/SUM(Z157,AC157,AD157)),"")</f>
        <v/>
      </c>
      <c r="Z157" s="69">
        <f>IF(C157="","",HLOOKUP($G157&amp;'Product Selections'!$K$4&amp;'Exhibit A'!$F157,'--'!$F$3:$AT$200,$E157+6,FALSE)*F157)</f>
        <v/>
      </c>
      <c r="AA157" s="237">
        <f>IF($C157="","",7.95*$E157+54.95)</f>
        <v/>
      </c>
      <c r="AB157" s="69">
        <f>IF('Product Selections'!O162="Yes",16*'Exhibit A'!F157,0)</f>
        <v/>
      </c>
      <c r="AC157" s="236">
        <f>IF('Product Selections'!$L$11="CBA Lightning Wholesale",0,IF('Product Selections'!$L$11="CBA Lightning",0,IF($C157="",0,IF('Product Selections'!P162="",0,IF('Product Selections'!$P162="Yes",HLOOKUP($AC$10&amp;'Exhibit A'!$F157,'--'!$F$3:$AZ$200,$E157+6,FALSE)*$F157)))))</f>
        <v/>
      </c>
      <c r="AD157" s="54">
        <f>IF('Product Selections'!$L$11="CBA Lightning Wholesale",0,IF('Product Selections'!$L$11="CBA Lightning",0,IF('Product Selections'!Q162="",0,IF($C157="",0,IF('Product Selections'!$Q162&gt;=0,HLOOKUP($AD$10,'--'!$F$3:$AZ$200,3,FALSE)*12*'Product Selections'!Q162)))))</f>
        <v/>
      </c>
      <c r="AE157" s="69">
        <f>IFERROR(IF(C157="","",IF(AND(C157=$D$2,H157=0),0,IF(I157=0,H157-P157-L157-M157,IF(I157="Included",H157-P157-M157-L157,IF(I157&gt;0,H157-M157-L157))))),"")</f>
        <v/>
      </c>
      <c r="AF157" s="598" t="n"/>
      <c r="AG157" s="247">
        <f>AG156+0.01</f>
        <v/>
      </c>
      <c r="AH157" s="604">
        <f>"Estimated Payout at 100% conversion ["&amp;AG157&amp;"0 multiple * Annual Payroll Processing Revenue with Revenue Reduction]"</f>
        <v/>
      </c>
      <c r="AJ157" s="585" t="n"/>
    </row>
    <row r="158" ht="14.45" customHeight="1">
      <c r="A158" s="34" t="n"/>
      <c r="B158" s="303">
        <f>IFERROR(IF('Product Selections'!B163="","",'Product Selections'!B163),"")</f>
        <v/>
      </c>
      <c r="C158" s="304">
        <f>IF('Product Selections'!C163="","",'Product Selections'!C163)</f>
        <v/>
      </c>
      <c r="D158" s="305">
        <f>IF('Product Selections'!D163="","",'Product Selections'!D163)</f>
        <v/>
      </c>
      <c r="E158" s="306">
        <f>IF('Product Selections'!E163="","",'Product Selections'!E163)</f>
        <v/>
      </c>
      <c r="F158" s="306">
        <f>IF('Product Selections'!F163="","",'Product Selections'!F163)</f>
        <v/>
      </c>
      <c r="G158" s="307">
        <f>IF('Product Selections'!U162="","",'Product Selections'!U162)</f>
        <v/>
      </c>
      <c r="H158" s="316">
        <f>IFERROR(IF('Product Selections'!H163="","",'Product Selections'!H163),"")</f>
        <v/>
      </c>
      <c r="I158" s="309">
        <f>IFERROR(IF(TRIM('Product Selections'!I163)="","",TRIM('Product Selections'!I163)),"")</f>
        <v/>
      </c>
      <c r="J158" s="46" t="n"/>
      <c r="K158" s="316">
        <f>IF(C158="","",IF(O158="",AE158+L158+M158,AE158+L158+M158+O158))</f>
        <v/>
      </c>
      <c r="L158" s="361">
        <f>IF(C158="","",SUM(AC158,AD158)*(1-Y158))</f>
        <v/>
      </c>
      <c r="M158" s="357">
        <f>IF(C158="","",AB158)</f>
        <v/>
      </c>
      <c r="O158" s="600">
        <f>IF(C158="","",IF(Y158&lt;0,Z158-AE158,""))</f>
        <v/>
      </c>
      <c r="P158" s="601">
        <f>IFERROR(IF(C158="","",IF(AND(C158=$D$2,H158=0),0,IF($V$8="50% ADP Discount",AA158*0.5,IF($V$8="ADP Book Price",AA158)))),"")</f>
        <v/>
      </c>
      <c r="R158" s="602">
        <f>IF(C158="","",IF(Y158&lt;0,(Z158/F158)*(1),(Z158/F158)*(1-Y158)))</f>
        <v/>
      </c>
      <c r="S158" s="602">
        <f>IFERROR(IF(Y158&lt;0,SUM(AC158:AD158)/F158,L158/F158),"")</f>
        <v/>
      </c>
      <c r="T158" s="339">
        <f>IF(M158="","",IF(M158=0,"",SUM(M158)/F158))</f>
        <v/>
      </c>
      <c r="U158" s="585" t="n"/>
      <c r="V158" s="603">
        <f>IF(C158="","",IF(AND(C158=$D$2,H158=0),"Firm Payroll",IF(AND(F158=1,Y158&gt;0.2),"Annual 20% Max Discount",IF(AND(F158=4,Y158&gt;0.2),"Quarterly 20% Max Discount",IF(Y158&gt;=0.6,"Discount &gt;60%",IF(Y158&lt;0,"Revenue Reduction Required",""))))))</f>
        <v/>
      </c>
      <c r="W158" s="597" t="n"/>
      <c r="X158" s="314">
        <f>IF(F158=1,"Annual Payrolls on ADP Essential Payroll",IF(F158=4,"Quarterly Payrolls on ADP Essential Payroll",""))</f>
        <v/>
      </c>
      <c r="Y158" s="315">
        <f>IFERROR(1-((H158-M158)/SUM(Z158,AC158,AD158)),"")</f>
        <v/>
      </c>
      <c r="Z158" s="316">
        <f>IF(C158="","",HLOOKUP($G158&amp;'Product Selections'!$K$4&amp;'Exhibit A'!$F158,'--'!$F$3:$AT$200,$E158+6,FALSE)*F158)</f>
        <v/>
      </c>
      <c r="AA158" s="317">
        <f>IF($C158="","",7.95*$E158+54.95)</f>
        <v/>
      </c>
      <c r="AB158" s="316">
        <f>IF('Product Selections'!O163="Yes",16*'Exhibit A'!F158,0)</f>
        <v/>
      </c>
      <c r="AC158" s="318">
        <f>IF('Product Selections'!$L$11="CBA Lightning Wholesale",0,IF('Product Selections'!$L$11="CBA Lightning",0,IF($C158="",0,IF('Product Selections'!P163="",0,IF('Product Selections'!$P163="Yes",HLOOKUP($AC$10&amp;'Exhibit A'!$F158,'--'!$F$3:$AZ$200,$E158+6,FALSE)*$F158)))))</f>
        <v/>
      </c>
      <c r="AD158" s="310">
        <f>IF('Product Selections'!$L$11="CBA Lightning Wholesale",0,IF('Product Selections'!$L$11="CBA Lightning",0,IF('Product Selections'!Q163="",0,IF($C158="",0,IF('Product Selections'!$Q163&gt;=0,HLOOKUP($AD$10,'--'!$F$3:$AZ$200,3,FALSE)*12*'Product Selections'!Q163)))))</f>
        <v/>
      </c>
      <c r="AE158" s="316">
        <f>IFERROR(IF(C158="","",IF(AND(C158=$D$2,H158=0),0,IF(I158=0,H158-P158-L158-M158,IF(I158="Included",H158-P158-M158-L158,IF(I158&gt;0,H158-M158-L158))))),"")</f>
        <v/>
      </c>
      <c r="AF158" s="585" t="n"/>
      <c r="AG158" s="247">
        <f>AG157+0.01</f>
        <v/>
      </c>
      <c r="AH158" s="604">
        <f>"Estimated Payout at 100% conversion ["&amp;AG158&amp;"0 multiple * Annual Payroll Processing Revenue with Revenue Reduction]"</f>
        <v/>
      </c>
      <c r="AJ158" s="585" t="n"/>
    </row>
    <row r="159" ht="14.45" customHeight="1">
      <c r="A159" s="34" t="n"/>
      <c r="B159" s="70">
        <f>IFERROR(IF('Product Selections'!B164="","",'Product Selections'!B164),"")</f>
        <v/>
      </c>
      <c r="C159" s="71">
        <f>IF('Product Selections'!C164="","",'Product Selections'!C164)</f>
        <v/>
      </c>
      <c r="D159" s="48">
        <f>IF('Product Selections'!D164="","",'Product Selections'!D164)</f>
        <v/>
      </c>
      <c r="E159" s="51">
        <f>IF('Product Selections'!E164="","",'Product Selections'!E164)</f>
        <v/>
      </c>
      <c r="F159" s="51">
        <f>IF('Product Selections'!F164="","",'Product Selections'!F164)</f>
        <v/>
      </c>
      <c r="G159" s="34">
        <f>IF('Product Selections'!U163="","",'Product Selections'!U163)</f>
        <v/>
      </c>
      <c r="H159" s="69">
        <f>IFERROR(IF('Product Selections'!H164="","",'Product Selections'!H164),"")</f>
        <v/>
      </c>
      <c r="I159" s="592">
        <f>IFERROR(IF(TRIM('Product Selections'!I164)="","",TRIM('Product Selections'!I164)),"")</f>
        <v/>
      </c>
      <c r="J159" s="46" t="n"/>
      <c r="K159" s="69">
        <f>IF(C159="","",IF(O159="",AE159+L159+M159,AE159+L159+M159+O159))</f>
        <v/>
      </c>
      <c r="L159" s="360">
        <f>IF(C159="","",SUM(AC159,AD159)*(1-Y159))</f>
        <v/>
      </c>
      <c r="M159" s="358">
        <f>IF(C159="","",AB159)</f>
        <v/>
      </c>
      <c r="O159" s="593">
        <f>IF(C159="","",IF(Y159&lt;0,Z159-AE159,""))</f>
        <v/>
      </c>
      <c r="P159" s="594">
        <f>IFERROR(IF(C159="","",IF(AND(C159=$D$2,H159=0),0,IF($V$8="50% ADP Discount",AA159*0.5,IF($V$8="ADP Book Price",AA159)))),"")</f>
        <v/>
      </c>
      <c r="R159" s="595">
        <f>IF(C159="","",IF(Y159&lt;0,(Z159/F159)*(1),(Z159/F159)*(1-Y159)))</f>
        <v/>
      </c>
      <c r="S159" s="595">
        <f>IFERROR(IF(Y159&lt;0,SUM(AC159:AD159)/F159,L159/F159),"")</f>
        <v/>
      </c>
      <c r="T159" s="340">
        <f>IF(M159="","",IF(M159=0,"",SUM(M159)/F159))</f>
        <v/>
      </c>
      <c r="U159" s="585" t="n"/>
      <c r="V159" s="596">
        <f>IF(C159="","",IF(AND(C159=$D$2,H159=0),"Firm Payroll",IF(AND(F159=1,Y159&gt;0.2),"Annual 20% Max Discount",IF(AND(F159=4,Y159&gt;0.2),"Quarterly 20% Max Discount",IF(Y159&gt;=0.6,"Discount &gt;60%",IF(Y159&lt;0,"Revenue Reduction Required",""))))))</f>
        <v/>
      </c>
      <c r="W159" s="597" t="n"/>
      <c r="X159" s="56">
        <f>IF(F159=1,"Annual Payrolls on ADP Essential Payroll",IF(F159=4,"Quarterly Payrolls on ADP Essential Payroll",""))</f>
        <v/>
      </c>
      <c r="Y159" s="50">
        <f>IFERROR(1-((H159-M159)/SUM(Z159,AC159,AD159)),"")</f>
        <v/>
      </c>
      <c r="Z159" s="69">
        <f>IF(C159="","",HLOOKUP($G159&amp;'Product Selections'!$K$4&amp;'Exhibit A'!$F159,'--'!$F$3:$AT$200,$E159+6,FALSE)*F159)</f>
        <v/>
      </c>
      <c r="AA159" s="237">
        <f>IF($C159="","",7.95*$E159+54.95)</f>
        <v/>
      </c>
      <c r="AB159" s="69">
        <f>IF('Product Selections'!O164="Yes",16*'Exhibit A'!F159,0)</f>
        <v/>
      </c>
      <c r="AC159" s="236">
        <f>IF('Product Selections'!$L$11="CBA Lightning Wholesale",0,IF('Product Selections'!$L$11="CBA Lightning",0,IF($C159="",0,IF('Product Selections'!P164="",0,IF('Product Selections'!$P164="Yes",HLOOKUP($AC$10&amp;'Exhibit A'!$F159,'--'!$F$3:$AZ$200,$E159+6,FALSE)*$F159)))))</f>
        <v/>
      </c>
      <c r="AD159" s="54">
        <f>IF('Product Selections'!$L$11="CBA Lightning Wholesale",0,IF('Product Selections'!$L$11="CBA Lightning",0,IF('Product Selections'!Q164="",0,IF($C159="",0,IF('Product Selections'!$Q164&gt;=0,HLOOKUP($AD$10,'--'!$F$3:$AZ$200,3,FALSE)*12*'Product Selections'!Q164)))))</f>
        <v/>
      </c>
      <c r="AE159" s="69">
        <f>IFERROR(IF(C159="","",IF(AND(C159=$D$2,H159=0),0,IF(I159=0,H159-P159-L159-M159,IF(I159="Included",H159-P159-M159-L159,IF(I159&gt;0,H159-M159-L159))))),"")</f>
        <v/>
      </c>
      <c r="AF159" s="598" t="n"/>
      <c r="AG159" s="247">
        <f>AG158+0.01</f>
        <v/>
      </c>
      <c r="AH159" s="604">
        <f>"Estimated Payout at 100% conversion ["&amp;AG159&amp;"0 multiple * Annual Payroll Processing Revenue with Revenue Reduction]"</f>
        <v/>
      </c>
      <c r="AJ159" s="585" t="n"/>
    </row>
    <row r="160" ht="14.45" customHeight="1">
      <c r="A160" s="34" t="n"/>
      <c r="B160" s="303">
        <f>IFERROR(IF('Product Selections'!B165="","",'Product Selections'!B165),"")</f>
        <v/>
      </c>
      <c r="C160" s="304">
        <f>IF('Product Selections'!C165="","",'Product Selections'!C165)</f>
        <v/>
      </c>
      <c r="D160" s="305">
        <f>IF('Product Selections'!D165="","",'Product Selections'!D165)</f>
        <v/>
      </c>
      <c r="E160" s="306">
        <f>IF('Product Selections'!E165="","",'Product Selections'!E165)</f>
        <v/>
      </c>
      <c r="F160" s="306">
        <f>IF('Product Selections'!F165="","",'Product Selections'!F165)</f>
        <v/>
      </c>
      <c r="G160" s="307">
        <f>IF('Product Selections'!U164="","",'Product Selections'!U164)</f>
        <v/>
      </c>
      <c r="H160" s="316">
        <f>IFERROR(IF('Product Selections'!H165="","",'Product Selections'!H165),"")</f>
        <v/>
      </c>
      <c r="I160" s="309">
        <f>IFERROR(IF(TRIM('Product Selections'!I165)="","",TRIM('Product Selections'!I165)),"")</f>
        <v/>
      </c>
      <c r="J160" s="46" t="n"/>
      <c r="K160" s="316">
        <f>IF(C160="","",IF(O160="",AE160+L160+M160,AE160+L160+M160+O160))</f>
        <v/>
      </c>
      <c r="L160" s="361">
        <f>IF(C160="","",SUM(AC160,AD160)*(1-Y160))</f>
        <v/>
      </c>
      <c r="M160" s="357">
        <f>IF(C160="","",AB160)</f>
        <v/>
      </c>
      <c r="O160" s="600">
        <f>IF(C160="","",IF(Y160&lt;0,Z160-AE160,""))</f>
        <v/>
      </c>
      <c r="P160" s="601">
        <f>IFERROR(IF(C160="","",IF(AND(C160=$D$2,H160=0),0,IF($V$8="50% ADP Discount",AA160*0.5,IF($V$8="ADP Book Price",AA160)))),"")</f>
        <v/>
      </c>
      <c r="R160" s="602">
        <f>IF(C160="","",IF(Y160&lt;0,(Z160/F160)*(1),(Z160/F160)*(1-Y160)))</f>
        <v/>
      </c>
      <c r="S160" s="602">
        <f>IFERROR(IF(Y160&lt;0,SUM(AC160:AD160)/F160,L160/F160),"")</f>
        <v/>
      </c>
      <c r="T160" s="339">
        <f>IF(M160="","",IF(M160=0,"",SUM(M160)/F160))</f>
        <v/>
      </c>
      <c r="U160" s="585" t="n"/>
      <c r="V160" s="603">
        <f>IF(C160="","",IF(AND(C160=$D$2,H160=0),"Firm Payroll",IF(AND(F160=1,Y160&gt;0.2),"Annual 20% Max Discount",IF(AND(F160=4,Y160&gt;0.2),"Quarterly 20% Max Discount",IF(Y160&gt;=0.6,"Discount &gt;60%",IF(Y160&lt;0,"Revenue Reduction Required",""))))))</f>
        <v/>
      </c>
      <c r="W160" s="597" t="n"/>
      <c r="X160" s="314">
        <f>IF(F160=1,"Annual Payrolls on ADP Essential Payroll",IF(F160=4,"Quarterly Payrolls on ADP Essential Payroll",""))</f>
        <v/>
      </c>
      <c r="Y160" s="315">
        <f>IFERROR(1-((H160-M160)/SUM(Z160,AC160,AD160)),"")</f>
        <v/>
      </c>
      <c r="Z160" s="316">
        <f>IF(C160="","",HLOOKUP($G160&amp;'Product Selections'!$K$4&amp;'Exhibit A'!$F160,'--'!$F$3:$AT$200,$E160+6,FALSE)*F160)</f>
        <v/>
      </c>
      <c r="AA160" s="317">
        <f>IF($C160="","",7.95*$E160+54.95)</f>
        <v/>
      </c>
      <c r="AB160" s="316">
        <f>IF('Product Selections'!O165="Yes",16*'Exhibit A'!F160,0)</f>
        <v/>
      </c>
      <c r="AC160" s="318">
        <f>IF('Product Selections'!$L$11="CBA Lightning Wholesale",0,IF('Product Selections'!$L$11="CBA Lightning",0,IF($C160="",0,IF('Product Selections'!P165="",0,IF('Product Selections'!$P165="Yes",HLOOKUP($AC$10&amp;'Exhibit A'!$F160,'--'!$F$3:$AZ$200,$E160+6,FALSE)*$F160)))))</f>
        <v/>
      </c>
      <c r="AD160" s="310">
        <f>IF('Product Selections'!$L$11="CBA Lightning Wholesale",0,IF('Product Selections'!$L$11="CBA Lightning",0,IF('Product Selections'!Q165="",0,IF($C160="",0,IF('Product Selections'!$Q165&gt;=0,HLOOKUP($AD$10,'--'!$F$3:$AZ$200,3,FALSE)*12*'Product Selections'!Q165)))))</f>
        <v/>
      </c>
      <c r="AE160" s="316">
        <f>IFERROR(IF(C160="","",IF(AND(C160=$D$2,H160=0),0,IF(I160=0,H160-P160-L160-M160,IF(I160="Included",H160-P160-M160-L160,IF(I160&gt;0,H160-M160-L160))))),"")</f>
        <v/>
      </c>
      <c r="AF160" s="585" t="n"/>
      <c r="AG160" s="247">
        <f>AG159+0.01</f>
        <v/>
      </c>
      <c r="AH160" s="604">
        <f>"Estimated Payout at 100% conversion ["&amp;AG160&amp;"0 multiple * Annual Payroll Processing Revenue with Revenue Reduction]"</f>
        <v/>
      </c>
      <c r="AJ160" s="585" t="n"/>
    </row>
    <row r="161" ht="14.45" customHeight="1">
      <c r="A161" s="34" t="n"/>
      <c r="B161" s="70">
        <f>IFERROR(IF('Product Selections'!B166="","",'Product Selections'!B166),"")</f>
        <v/>
      </c>
      <c r="C161" s="71">
        <f>IF('Product Selections'!C166="","",'Product Selections'!C166)</f>
        <v/>
      </c>
      <c r="D161" s="48">
        <f>IF('Product Selections'!D166="","",'Product Selections'!D166)</f>
        <v/>
      </c>
      <c r="E161" s="51">
        <f>IF('Product Selections'!E166="","",'Product Selections'!E166)</f>
        <v/>
      </c>
      <c r="F161" s="51">
        <f>IF('Product Selections'!F166="","",'Product Selections'!F166)</f>
        <v/>
      </c>
      <c r="G161" s="34">
        <f>IF('Product Selections'!U165="","",'Product Selections'!U165)</f>
        <v/>
      </c>
      <c r="H161" s="69">
        <f>IFERROR(IF('Product Selections'!H166="","",'Product Selections'!H166),"")</f>
        <v/>
      </c>
      <c r="I161" s="592">
        <f>IFERROR(IF(TRIM('Product Selections'!I166)="","",TRIM('Product Selections'!I166)),"")</f>
        <v/>
      </c>
      <c r="J161" s="46" t="n"/>
      <c r="K161" s="69">
        <f>IF(C161="","",IF(O161="",AE161+L161+M161,AE161+L161+M161+O161))</f>
        <v/>
      </c>
      <c r="L161" s="360">
        <f>IF(C161="","",SUM(AC161,AD161)*(1-Y161))</f>
        <v/>
      </c>
      <c r="M161" s="358">
        <f>IF(C161="","",AB161)</f>
        <v/>
      </c>
      <c r="O161" s="593">
        <f>IF(C161="","",IF(Y161&lt;0,Z161-AE161,""))</f>
        <v/>
      </c>
      <c r="P161" s="594">
        <f>IFERROR(IF(C161="","",IF(AND(C161=$D$2,H161=0),0,IF($V$8="50% ADP Discount",AA161*0.5,IF($V$8="ADP Book Price",AA161)))),"")</f>
        <v/>
      </c>
      <c r="R161" s="595">
        <f>IF(C161="","",IF(Y161&lt;0,(Z161/F161)*(1),(Z161/F161)*(1-Y161)))</f>
        <v/>
      </c>
      <c r="S161" s="595">
        <f>IFERROR(IF(Y161&lt;0,SUM(AC161:AD161)/F161,L161/F161),"")</f>
        <v/>
      </c>
      <c r="T161" s="340">
        <f>IF(M161="","",IF(M161=0,"",SUM(M161)/F161))</f>
        <v/>
      </c>
      <c r="U161" s="585" t="n"/>
      <c r="V161" s="596">
        <f>IF(C161="","",IF(AND(C161=$D$2,H161=0),"Firm Payroll",IF(AND(F161=1,Y161&gt;0.2),"Annual 20% Max Discount",IF(AND(F161=4,Y161&gt;0.2),"Quarterly 20% Max Discount",IF(Y161&gt;=0.6,"Discount &gt;60%",IF(Y161&lt;0,"Revenue Reduction Required",""))))))</f>
        <v/>
      </c>
      <c r="W161" s="597" t="n"/>
      <c r="X161" s="56">
        <f>IF(F161=1,"Annual Payrolls on ADP Essential Payroll",IF(F161=4,"Quarterly Payrolls on ADP Essential Payroll",""))</f>
        <v/>
      </c>
      <c r="Y161" s="50">
        <f>IFERROR(1-((H161-M161)/SUM(Z161,AC161,AD161)),"")</f>
        <v/>
      </c>
      <c r="Z161" s="69">
        <f>IF(C161="","",HLOOKUP($G161&amp;'Product Selections'!$K$4&amp;'Exhibit A'!$F161,'--'!$F$3:$AT$200,$E161+6,FALSE)*F161)</f>
        <v/>
      </c>
      <c r="AA161" s="237">
        <f>IF($C161="","",7.95*$E161+54.95)</f>
        <v/>
      </c>
      <c r="AB161" s="69">
        <f>IF('Product Selections'!O166="Yes",16*'Exhibit A'!F161,0)</f>
        <v/>
      </c>
      <c r="AC161" s="236">
        <f>IF('Product Selections'!$L$11="CBA Lightning Wholesale",0,IF('Product Selections'!$L$11="CBA Lightning",0,IF($C161="",0,IF('Product Selections'!P166="",0,IF('Product Selections'!$P166="Yes",HLOOKUP($AC$10&amp;'Exhibit A'!$F161,'--'!$F$3:$AZ$200,$E161+6,FALSE)*$F161)))))</f>
        <v/>
      </c>
      <c r="AD161" s="54">
        <f>IF('Product Selections'!$L$11="CBA Lightning Wholesale",0,IF('Product Selections'!$L$11="CBA Lightning",0,IF('Product Selections'!Q166="",0,IF($C161="",0,IF('Product Selections'!$Q166&gt;=0,HLOOKUP($AD$10,'--'!$F$3:$AZ$200,3,FALSE)*12*'Product Selections'!Q166)))))</f>
        <v/>
      </c>
      <c r="AE161" s="69">
        <f>IFERROR(IF(C161="","",IF(AND(C161=$D$2,H161=0),0,IF(I161=0,H161-P161-L161-M161,IF(I161="Included",H161-P161-M161-L161,IF(I161&gt;0,H161-M161-L161))))),"")</f>
        <v/>
      </c>
      <c r="AF161" s="598" t="n"/>
      <c r="AG161" s="247">
        <f>AG160+0.01</f>
        <v/>
      </c>
      <c r="AH161" s="604">
        <f>"Estimated Payout at 100% conversion ["&amp;AG161&amp;"0 multiple * Annual Payroll Processing Revenue with Revenue Reduction]"</f>
        <v/>
      </c>
      <c r="AJ161" s="585" t="n"/>
    </row>
    <row r="162" ht="14.45" customHeight="1">
      <c r="A162" s="34" t="n"/>
      <c r="B162" s="303">
        <f>IFERROR(IF('Product Selections'!B167="","",'Product Selections'!B167),"")</f>
        <v/>
      </c>
      <c r="C162" s="304">
        <f>IF('Product Selections'!C167="","",'Product Selections'!C167)</f>
        <v/>
      </c>
      <c r="D162" s="305">
        <f>IF('Product Selections'!D167="","",'Product Selections'!D167)</f>
        <v/>
      </c>
      <c r="E162" s="306">
        <f>IF('Product Selections'!E167="","",'Product Selections'!E167)</f>
        <v/>
      </c>
      <c r="F162" s="306">
        <f>IF('Product Selections'!F167="","",'Product Selections'!F167)</f>
        <v/>
      </c>
      <c r="G162" s="307">
        <f>IF('Product Selections'!U166="","",'Product Selections'!U166)</f>
        <v/>
      </c>
      <c r="H162" s="316">
        <f>IFERROR(IF('Product Selections'!H167="","",'Product Selections'!H167),"")</f>
        <v/>
      </c>
      <c r="I162" s="309">
        <f>IFERROR(IF(TRIM('Product Selections'!I167)="","",TRIM('Product Selections'!I167)),"")</f>
        <v/>
      </c>
      <c r="J162" s="46" t="n"/>
      <c r="K162" s="316">
        <f>IF(C162="","",IF(O162="",AE162+L162+M162,AE162+L162+M162+O162))</f>
        <v/>
      </c>
      <c r="L162" s="361">
        <f>IF(C162="","",SUM(AC162,AD162)*(1-Y162))</f>
        <v/>
      </c>
      <c r="M162" s="357">
        <f>IF(C162="","",AB162)</f>
        <v/>
      </c>
      <c r="O162" s="600">
        <f>IF(C162="","",IF(Y162&lt;0,Z162-AE162,""))</f>
        <v/>
      </c>
      <c r="P162" s="601">
        <f>IFERROR(IF(C162="","",IF(AND(C162=$D$2,H162=0),0,IF($V$8="50% ADP Discount",AA162*0.5,IF($V$8="ADP Book Price",AA162)))),"")</f>
        <v/>
      </c>
      <c r="R162" s="602">
        <f>IF(C162="","",IF(Y162&lt;0,(Z162/F162)*(1),(Z162/F162)*(1-Y162)))</f>
        <v/>
      </c>
      <c r="S162" s="602">
        <f>IFERROR(IF(Y162&lt;0,SUM(AC162:AD162)/F162,L162/F162),"")</f>
        <v/>
      </c>
      <c r="T162" s="339">
        <f>IF(M162="","",IF(M162=0,"",SUM(M162)/F162))</f>
        <v/>
      </c>
      <c r="U162" s="585" t="n"/>
      <c r="V162" s="603">
        <f>IF(C162="","",IF(AND(C162=$D$2,H162=0),"Firm Payroll",IF(AND(F162=1,Y162&gt;0.2),"Annual 20% Max Discount",IF(AND(F162=4,Y162&gt;0.2),"Quarterly 20% Max Discount",IF(Y162&gt;=0.6,"Discount &gt;60%",IF(Y162&lt;0,"Revenue Reduction Required",""))))))</f>
        <v/>
      </c>
      <c r="W162" s="597" t="n"/>
      <c r="X162" s="314">
        <f>IF(F162=1,"Annual Payrolls on ADP Essential Payroll",IF(F162=4,"Quarterly Payrolls on ADP Essential Payroll",""))</f>
        <v/>
      </c>
      <c r="Y162" s="315">
        <f>IFERROR(1-((H162-M162)/SUM(Z162,AC162,AD162)),"")</f>
        <v/>
      </c>
      <c r="Z162" s="316">
        <f>IF(C162="","",HLOOKUP($G162&amp;'Product Selections'!$K$4&amp;'Exhibit A'!$F162,'--'!$F$3:$AT$200,$E162+6,FALSE)*F162)</f>
        <v/>
      </c>
      <c r="AA162" s="317">
        <f>IF($C162="","",7.95*$E162+54.95)</f>
        <v/>
      </c>
      <c r="AB162" s="316">
        <f>IF('Product Selections'!O167="Yes",16*'Exhibit A'!F162,0)</f>
        <v/>
      </c>
      <c r="AC162" s="318">
        <f>IF('Product Selections'!$L$11="CBA Lightning Wholesale",0,IF('Product Selections'!$L$11="CBA Lightning",0,IF($C162="",0,IF('Product Selections'!P167="",0,IF('Product Selections'!$P167="Yes",HLOOKUP($AC$10&amp;'Exhibit A'!$F162,'--'!$F$3:$AZ$200,$E162+6,FALSE)*$F162)))))</f>
        <v/>
      </c>
      <c r="AD162" s="310">
        <f>IF('Product Selections'!$L$11="CBA Lightning Wholesale",0,IF('Product Selections'!$L$11="CBA Lightning",0,IF('Product Selections'!Q167="",0,IF($C162="",0,IF('Product Selections'!$Q167&gt;=0,HLOOKUP($AD$10,'--'!$F$3:$AZ$200,3,FALSE)*12*'Product Selections'!Q167)))))</f>
        <v/>
      </c>
      <c r="AE162" s="316">
        <f>IFERROR(IF(C162="","",IF(AND(C162=$D$2,H162=0),0,IF(I162=0,H162-P162-L162-M162,IF(I162="Included",H162-P162-M162-L162,IF(I162&gt;0,H162-M162-L162))))),"")</f>
        <v/>
      </c>
      <c r="AF162" s="585" t="n"/>
      <c r="AG162" s="247">
        <f>AG161+0.01</f>
        <v/>
      </c>
      <c r="AH162" s="604">
        <f>"Estimated Payout at 100% conversion ["&amp;AG162&amp;"0 multiple * Annual Payroll Processing Revenue with Revenue Reduction]"</f>
        <v/>
      </c>
      <c r="AJ162" s="585" t="n"/>
    </row>
    <row r="163" ht="14.45" customHeight="1">
      <c r="A163" s="34" t="n"/>
      <c r="B163" s="70">
        <f>IFERROR(IF('Product Selections'!B168="","",'Product Selections'!B168),"")</f>
        <v/>
      </c>
      <c r="C163" s="71">
        <f>IF('Product Selections'!C168="","",'Product Selections'!C168)</f>
        <v/>
      </c>
      <c r="D163" s="48">
        <f>IF('Product Selections'!D168="","",'Product Selections'!D168)</f>
        <v/>
      </c>
      <c r="E163" s="51">
        <f>IF('Product Selections'!E168="","",'Product Selections'!E168)</f>
        <v/>
      </c>
      <c r="F163" s="51">
        <f>IF('Product Selections'!F168="","",'Product Selections'!F168)</f>
        <v/>
      </c>
      <c r="G163" s="34">
        <f>IF('Product Selections'!U167="","",'Product Selections'!U167)</f>
        <v/>
      </c>
      <c r="H163" s="69">
        <f>IFERROR(IF('Product Selections'!H168="","",'Product Selections'!H168),"")</f>
        <v/>
      </c>
      <c r="I163" s="592">
        <f>IFERROR(IF(TRIM('Product Selections'!I168)="","",TRIM('Product Selections'!I168)),"")</f>
        <v/>
      </c>
      <c r="J163" s="46" t="n"/>
      <c r="K163" s="69">
        <f>IF(C163="","",IF(O163="",AE163+L163+M163,AE163+L163+M163+O163))</f>
        <v/>
      </c>
      <c r="L163" s="360">
        <f>IF(C163="","",SUM(AC163,AD163)*(1-Y163))</f>
        <v/>
      </c>
      <c r="M163" s="358">
        <f>IF(C163="","",AB163)</f>
        <v/>
      </c>
      <c r="O163" s="593">
        <f>IF(C163="","",IF(Y163&lt;0,Z163-AE163,""))</f>
        <v/>
      </c>
      <c r="P163" s="594">
        <f>IFERROR(IF(C163="","",IF(AND(C163=$D$2,H163=0),0,IF($V$8="50% ADP Discount",AA163*0.5,IF($V$8="ADP Book Price",AA163)))),"")</f>
        <v/>
      </c>
      <c r="R163" s="595">
        <f>IF(C163="","",IF(Y163&lt;0,(Z163/F163)*(1),(Z163/F163)*(1-Y163)))</f>
        <v/>
      </c>
      <c r="S163" s="595">
        <f>IFERROR(IF(Y163&lt;0,SUM(AC163:AD163)/F163,L163/F163),"")</f>
        <v/>
      </c>
      <c r="T163" s="340">
        <f>IF(M163="","",IF(M163=0,"",SUM(M163)/F163))</f>
        <v/>
      </c>
      <c r="U163" s="585" t="n"/>
      <c r="V163" s="596">
        <f>IF(C163="","",IF(AND(C163=$D$2,H163=0),"Firm Payroll",IF(AND(F163=1,Y163&gt;0.2),"Annual 20% Max Discount",IF(AND(F163=4,Y163&gt;0.2),"Quarterly 20% Max Discount",IF(Y163&gt;=0.6,"Discount &gt;60%",IF(Y163&lt;0,"Revenue Reduction Required",""))))))</f>
        <v/>
      </c>
      <c r="W163" s="597" t="n"/>
      <c r="X163" s="56">
        <f>IF(F163=1,"Annual Payrolls on ADP Essential Payroll",IF(F163=4,"Quarterly Payrolls on ADP Essential Payroll",""))</f>
        <v/>
      </c>
      <c r="Y163" s="50">
        <f>IFERROR(1-((H163-M163)/SUM(Z163,AC163,AD163)),"")</f>
        <v/>
      </c>
      <c r="Z163" s="69">
        <f>IF(C163="","",HLOOKUP($G163&amp;'Product Selections'!$K$4&amp;'Exhibit A'!$F163,'--'!$F$3:$AT$200,$E163+6,FALSE)*F163)</f>
        <v/>
      </c>
      <c r="AA163" s="237">
        <f>IF($C163="","",7.95*$E163+54.95)</f>
        <v/>
      </c>
      <c r="AB163" s="69">
        <f>IF('Product Selections'!O168="Yes",16*'Exhibit A'!F163,0)</f>
        <v/>
      </c>
      <c r="AC163" s="236">
        <f>IF('Product Selections'!$L$11="CBA Lightning Wholesale",0,IF('Product Selections'!$L$11="CBA Lightning",0,IF($C163="",0,IF('Product Selections'!P168="",0,IF('Product Selections'!$P168="Yes",HLOOKUP($AC$10&amp;'Exhibit A'!$F163,'--'!$F$3:$AZ$200,$E163+6,FALSE)*$F163)))))</f>
        <v/>
      </c>
      <c r="AD163" s="54">
        <f>IF('Product Selections'!$L$11="CBA Lightning Wholesale",0,IF('Product Selections'!$L$11="CBA Lightning",0,IF('Product Selections'!Q168="",0,IF($C163="",0,IF('Product Selections'!$Q168&gt;=0,HLOOKUP($AD$10,'--'!$F$3:$AZ$200,3,FALSE)*12*'Product Selections'!Q168)))))</f>
        <v/>
      </c>
      <c r="AE163" s="69">
        <f>IFERROR(IF(C163="","",IF(AND(C163=$D$2,H163=0),0,IF(I163=0,H163-P163-L163-M163,IF(I163="Included",H163-P163-M163-L163,IF(I163&gt;0,H163-M163-L163))))),"")</f>
        <v/>
      </c>
      <c r="AF163" s="598" t="n"/>
      <c r="AG163" s="247">
        <f>AG162+0.01</f>
        <v/>
      </c>
      <c r="AH163" s="604">
        <f>"Estimated Payout at 100% conversion ["&amp;AG163&amp;"0 multiple * Annual Payroll Processing Revenue with Revenue Reduction]"</f>
        <v/>
      </c>
      <c r="AJ163" s="585" t="n"/>
    </row>
    <row r="164" ht="14.45" customHeight="1">
      <c r="A164" s="34" t="n"/>
      <c r="B164" s="303">
        <f>IFERROR(IF('Product Selections'!B169="","",'Product Selections'!B169),"")</f>
        <v/>
      </c>
      <c r="C164" s="304">
        <f>IF('Product Selections'!C169="","",'Product Selections'!C169)</f>
        <v/>
      </c>
      <c r="D164" s="305">
        <f>IF('Product Selections'!D169="","",'Product Selections'!D169)</f>
        <v/>
      </c>
      <c r="E164" s="306">
        <f>IF('Product Selections'!E169="","",'Product Selections'!E169)</f>
        <v/>
      </c>
      <c r="F164" s="306">
        <f>IF('Product Selections'!F169="","",'Product Selections'!F169)</f>
        <v/>
      </c>
      <c r="G164" s="307">
        <f>IF('Product Selections'!U168="","",'Product Selections'!U168)</f>
        <v/>
      </c>
      <c r="H164" s="316">
        <f>IFERROR(IF('Product Selections'!H169="","",'Product Selections'!H169),"")</f>
        <v/>
      </c>
      <c r="I164" s="309">
        <f>IFERROR(IF(TRIM('Product Selections'!I169)="","",TRIM('Product Selections'!I169)),"")</f>
        <v/>
      </c>
      <c r="J164" s="46" t="n"/>
      <c r="K164" s="316">
        <f>IF(C164="","",IF(O164="",AE164+L164+M164,AE164+L164+M164+O164))</f>
        <v/>
      </c>
      <c r="L164" s="361">
        <f>IF(C164="","",SUM(AC164,AD164)*(1-Y164))</f>
        <v/>
      </c>
      <c r="M164" s="357">
        <f>IF(C164="","",AB164)</f>
        <v/>
      </c>
      <c r="O164" s="600">
        <f>IF(C164="","",IF(Y164&lt;0,Z164-AE164,""))</f>
        <v/>
      </c>
      <c r="P164" s="601">
        <f>IFERROR(IF(C164="","",IF(AND(C164=$D$2,H164=0),0,IF($V$8="50% ADP Discount",AA164*0.5,IF($V$8="ADP Book Price",AA164)))),"")</f>
        <v/>
      </c>
      <c r="R164" s="602">
        <f>IF(C164="","",IF(Y164&lt;0,(Z164/F164)*(1),(Z164/F164)*(1-Y164)))</f>
        <v/>
      </c>
      <c r="S164" s="602">
        <f>IFERROR(IF(Y164&lt;0,SUM(AC164:AD164)/F164,L164/F164),"")</f>
        <v/>
      </c>
      <c r="T164" s="339">
        <f>IF(M164="","",IF(M164=0,"",SUM(M164)/F164))</f>
        <v/>
      </c>
      <c r="U164" s="585" t="n"/>
      <c r="V164" s="603">
        <f>IF(C164="","",IF(AND(C164=$D$2,H164=0),"Firm Payroll",IF(AND(F164=1,Y164&gt;0.2),"Annual 20% Max Discount",IF(AND(F164=4,Y164&gt;0.2),"Quarterly 20% Max Discount",IF(Y164&gt;=0.6,"Discount &gt;60%",IF(Y164&lt;0,"Revenue Reduction Required",""))))))</f>
        <v/>
      </c>
      <c r="W164" s="597" t="n"/>
      <c r="X164" s="314">
        <f>IF(F164=1,"Annual Payrolls on ADP Essential Payroll",IF(F164=4,"Quarterly Payrolls on ADP Essential Payroll",""))</f>
        <v/>
      </c>
      <c r="Y164" s="315">
        <f>IFERROR(1-((H164-M164)/SUM(Z164,AC164,AD164)),"")</f>
        <v/>
      </c>
      <c r="Z164" s="316">
        <f>IF(C164="","",HLOOKUP($G164&amp;'Product Selections'!$K$4&amp;'Exhibit A'!$F164,'--'!$F$3:$AT$200,$E164+6,FALSE)*F164)</f>
        <v/>
      </c>
      <c r="AA164" s="317">
        <f>IF($C164="","",7.95*$E164+54.95)</f>
        <v/>
      </c>
      <c r="AB164" s="316">
        <f>IF('Product Selections'!O169="Yes",16*'Exhibit A'!F164,0)</f>
        <v/>
      </c>
      <c r="AC164" s="318">
        <f>IF('Product Selections'!$L$11="CBA Lightning Wholesale",0,IF('Product Selections'!$L$11="CBA Lightning",0,IF($C164="",0,IF('Product Selections'!P169="",0,IF('Product Selections'!$P169="Yes",HLOOKUP($AC$10&amp;'Exhibit A'!$F164,'--'!$F$3:$AZ$200,$E164+6,FALSE)*$F164)))))</f>
        <v/>
      </c>
      <c r="AD164" s="310">
        <f>IF('Product Selections'!$L$11="CBA Lightning Wholesale",0,IF('Product Selections'!$L$11="CBA Lightning",0,IF('Product Selections'!Q169="",0,IF($C164="",0,IF('Product Selections'!$Q169&gt;=0,HLOOKUP($AD$10,'--'!$F$3:$AZ$200,3,FALSE)*12*'Product Selections'!Q169)))))</f>
        <v/>
      </c>
      <c r="AE164" s="316">
        <f>IFERROR(IF(C164="","",IF(AND(C164=$D$2,H164=0),0,IF(I164=0,H164-P164-L164-M164,IF(I164="Included",H164-P164-M164-L164,IF(I164&gt;0,H164-M164-L164))))),"")</f>
        <v/>
      </c>
      <c r="AF164" s="585" t="n"/>
      <c r="AG164" s="247">
        <f>AG163+0.01</f>
        <v/>
      </c>
      <c r="AH164" s="604">
        <f>"Estimated Payout at 100% conversion ["&amp;AG164&amp;"0 multiple * Annual Payroll Processing Revenue with Revenue Reduction]"</f>
        <v/>
      </c>
      <c r="AJ164" s="585" t="n"/>
    </row>
    <row r="165" ht="14.45" customHeight="1">
      <c r="A165" s="34" t="n"/>
      <c r="B165" s="70">
        <f>IFERROR(IF('Product Selections'!B170="","",'Product Selections'!B170),"")</f>
        <v/>
      </c>
      <c r="C165" s="71">
        <f>IF('Product Selections'!C170="","",'Product Selections'!C170)</f>
        <v/>
      </c>
      <c r="D165" s="48">
        <f>IF('Product Selections'!D170="","",'Product Selections'!D170)</f>
        <v/>
      </c>
      <c r="E165" s="51">
        <f>IF('Product Selections'!E170="","",'Product Selections'!E170)</f>
        <v/>
      </c>
      <c r="F165" s="51">
        <f>IF('Product Selections'!F170="","",'Product Selections'!F170)</f>
        <v/>
      </c>
      <c r="G165" s="34">
        <f>IF('Product Selections'!U169="","",'Product Selections'!U169)</f>
        <v/>
      </c>
      <c r="H165" s="69">
        <f>IFERROR(IF('Product Selections'!H170="","",'Product Selections'!H170),"")</f>
        <v/>
      </c>
      <c r="I165" s="592">
        <f>IFERROR(IF(TRIM('Product Selections'!I170)="","",TRIM('Product Selections'!I170)),"")</f>
        <v/>
      </c>
      <c r="J165" s="46" t="n"/>
      <c r="K165" s="69">
        <f>IF(C165="","",IF(O165="",AE165+L165+M165,AE165+L165+M165+O165))</f>
        <v/>
      </c>
      <c r="L165" s="360">
        <f>IF(C165="","",SUM(AC165,AD165)*(1-Y165))</f>
        <v/>
      </c>
      <c r="M165" s="358">
        <f>IF(C165="","",AB165)</f>
        <v/>
      </c>
      <c r="O165" s="593">
        <f>IF(C165="","",IF(Y165&lt;0,Z165-AE165,""))</f>
        <v/>
      </c>
      <c r="P165" s="594">
        <f>IFERROR(IF(C165="","",IF(AND(C165=$D$2,H165=0),0,IF($V$8="50% ADP Discount",AA165*0.5,IF($V$8="ADP Book Price",AA165)))),"")</f>
        <v/>
      </c>
      <c r="R165" s="595">
        <f>IF(C165="","",IF(Y165&lt;0,(Z165/F165)*(1),(Z165/F165)*(1-Y165)))</f>
        <v/>
      </c>
      <c r="S165" s="595">
        <f>IFERROR(IF(Y165&lt;0,SUM(AC165:AD165)/F165,L165/F165),"")</f>
        <v/>
      </c>
      <c r="T165" s="340">
        <f>IF(M165="","",IF(M165=0,"",SUM(M165)/F165))</f>
        <v/>
      </c>
      <c r="U165" s="585" t="n"/>
      <c r="V165" s="596">
        <f>IF(C165="","",IF(AND(C165=$D$2,H165=0),"Firm Payroll",IF(AND(F165=1,Y165&gt;0.2),"Annual 20% Max Discount",IF(AND(F165=4,Y165&gt;0.2),"Quarterly 20% Max Discount",IF(Y165&gt;=0.6,"Discount &gt;60%",IF(Y165&lt;0,"Revenue Reduction Required",""))))))</f>
        <v/>
      </c>
      <c r="W165" s="597" t="n"/>
      <c r="X165" s="56">
        <f>IF(F165=1,"Annual Payrolls on ADP Essential Payroll",IF(F165=4,"Quarterly Payrolls on ADP Essential Payroll",""))</f>
        <v/>
      </c>
      <c r="Y165" s="50">
        <f>IFERROR(1-((H165-M165)/SUM(Z165,AC165,AD165)),"")</f>
        <v/>
      </c>
      <c r="Z165" s="69">
        <f>IF(C165="","",HLOOKUP($G165&amp;'Product Selections'!$K$4&amp;'Exhibit A'!$F165,'--'!$F$3:$AT$200,$E165+6,FALSE)*F165)</f>
        <v/>
      </c>
      <c r="AA165" s="237">
        <f>IF($C165="","",7.95*$E165+54.95)</f>
        <v/>
      </c>
      <c r="AB165" s="69">
        <f>IF('Product Selections'!O170="Yes",16*'Exhibit A'!F165,0)</f>
        <v/>
      </c>
      <c r="AC165" s="236">
        <f>IF('Product Selections'!$L$11="CBA Lightning Wholesale",0,IF('Product Selections'!$L$11="CBA Lightning",0,IF($C165="",0,IF('Product Selections'!P170="",0,IF('Product Selections'!$P170="Yes",HLOOKUP($AC$10&amp;'Exhibit A'!$F165,'--'!$F$3:$AZ$200,$E165+6,FALSE)*$F165)))))</f>
        <v/>
      </c>
      <c r="AD165" s="54">
        <f>IF('Product Selections'!$L$11="CBA Lightning Wholesale",0,IF('Product Selections'!$L$11="CBA Lightning",0,IF('Product Selections'!Q170="",0,IF($C165="",0,IF('Product Selections'!$Q170&gt;=0,HLOOKUP($AD$10,'--'!$F$3:$AZ$200,3,FALSE)*12*'Product Selections'!Q170)))))</f>
        <v/>
      </c>
      <c r="AE165" s="69">
        <f>IFERROR(IF(C165="","",IF(AND(C165=$D$2,H165=0),0,IF(I165=0,H165-P165-L165-M165,IF(I165="Included",H165-P165-M165-L165,IF(I165&gt;0,H165-M165-L165))))),"")</f>
        <v/>
      </c>
      <c r="AF165" s="598" t="n"/>
      <c r="AG165" s="247">
        <f>AG164+0.01</f>
        <v/>
      </c>
      <c r="AH165" s="604">
        <f>"Estimated Payout at 100% conversion ["&amp;AG165&amp;"0 multiple * Annual Payroll Processing Revenue with Revenue Reduction]"</f>
        <v/>
      </c>
      <c r="AJ165" s="585" t="n"/>
    </row>
    <row r="166" ht="14.45" customHeight="1">
      <c r="A166" s="34" t="n"/>
      <c r="B166" s="303">
        <f>IFERROR(IF('Product Selections'!B171="","",'Product Selections'!B171),"")</f>
        <v/>
      </c>
      <c r="C166" s="304">
        <f>IF('Product Selections'!C171="","",'Product Selections'!C171)</f>
        <v/>
      </c>
      <c r="D166" s="305">
        <f>IF('Product Selections'!D171="","",'Product Selections'!D171)</f>
        <v/>
      </c>
      <c r="E166" s="306">
        <f>IF('Product Selections'!E171="","",'Product Selections'!E171)</f>
        <v/>
      </c>
      <c r="F166" s="306">
        <f>IF('Product Selections'!F171="","",'Product Selections'!F171)</f>
        <v/>
      </c>
      <c r="G166" s="307">
        <f>IF('Product Selections'!U170="","",'Product Selections'!U170)</f>
        <v/>
      </c>
      <c r="H166" s="316">
        <f>IFERROR(IF('Product Selections'!H171="","",'Product Selections'!H171),"")</f>
        <v/>
      </c>
      <c r="I166" s="309">
        <f>IFERROR(IF(TRIM('Product Selections'!I171)="","",TRIM('Product Selections'!I171)),"")</f>
        <v/>
      </c>
      <c r="J166" s="46" t="n"/>
      <c r="K166" s="316">
        <f>IF(C166="","",IF(O166="",AE166+L166+M166,AE166+L166+M166+O166))</f>
        <v/>
      </c>
      <c r="L166" s="361">
        <f>IF(C166="","",SUM(AC166,AD166)*(1-Y166))</f>
        <v/>
      </c>
      <c r="M166" s="357">
        <f>IF(C166="","",AB166)</f>
        <v/>
      </c>
      <c r="O166" s="600">
        <f>IF(C166="","",IF(Y166&lt;0,Z166-AE166,""))</f>
        <v/>
      </c>
      <c r="P166" s="601">
        <f>IFERROR(IF(C166="","",IF(AND(C166=$D$2,H166=0),0,IF($V$8="50% ADP Discount",AA166*0.5,IF($V$8="ADP Book Price",AA166)))),"")</f>
        <v/>
      </c>
      <c r="R166" s="602">
        <f>IF(C166="","",IF(Y166&lt;0,(Z166/F166)*(1),(Z166/F166)*(1-Y166)))</f>
        <v/>
      </c>
      <c r="S166" s="602">
        <f>IFERROR(IF(Y166&lt;0,SUM(AC166:AD166)/F166,L166/F166),"")</f>
        <v/>
      </c>
      <c r="T166" s="339">
        <f>IF(M166="","",IF(M166=0,"",SUM(M166)/F166))</f>
        <v/>
      </c>
      <c r="U166" s="585" t="n"/>
      <c r="V166" s="603">
        <f>IF(C166="","",IF(AND(C166=$D$2,H166=0),"Firm Payroll",IF(AND(F166=1,Y166&gt;0.2),"Annual 20% Max Discount",IF(AND(F166=4,Y166&gt;0.2),"Quarterly 20% Max Discount",IF(Y166&gt;=0.6,"Discount &gt;60%",IF(Y166&lt;0,"Revenue Reduction Required",""))))))</f>
        <v/>
      </c>
      <c r="W166" s="597" t="n"/>
      <c r="X166" s="314">
        <f>IF(F166=1,"Annual Payrolls on ADP Essential Payroll",IF(F166=4,"Quarterly Payrolls on ADP Essential Payroll",""))</f>
        <v/>
      </c>
      <c r="Y166" s="315">
        <f>IFERROR(1-((H166-M166)/SUM(Z166,AC166,AD166)),"")</f>
        <v/>
      </c>
      <c r="Z166" s="316">
        <f>IF(C166="","",HLOOKUP($G166&amp;'Product Selections'!$K$4&amp;'Exhibit A'!$F166,'--'!$F$3:$AT$200,$E166+6,FALSE)*F166)</f>
        <v/>
      </c>
      <c r="AA166" s="317">
        <f>IF($C166="","",7.95*$E166+54.95)</f>
        <v/>
      </c>
      <c r="AB166" s="316">
        <f>IF('Product Selections'!O171="Yes",16*'Exhibit A'!F166,0)</f>
        <v/>
      </c>
      <c r="AC166" s="318">
        <f>IF('Product Selections'!$L$11="CBA Lightning Wholesale",0,IF('Product Selections'!$L$11="CBA Lightning",0,IF($C166="",0,IF('Product Selections'!P171="",0,IF('Product Selections'!$P171="Yes",HLOOKUP($AC$10&amp;'Exhibit A'!$F166,'--'!$F$3:$AZ$200,$E166+6,FALSE)*$F166)))))</f>
        <v/>
      </c>
      <c r="AD166" s="310">
        <f>IF('Product Selections'!$L$11="CBA Lightning Wholesale",0,IF('Product Selections'!$L$11="CBA Lightning",0,IF('Product Selections'!Q171="",0,IF($C166="",0,IF('Product Selections'!$Q171&gt;=0,HLOOKUP($AD$10,'--'!$F$3:$AZ$200,3,FALSE)*12*'Product Selections'!Q171)))))</f>
        <v/>
      </c>
      <c r="AE166" s="316">
        <f>IFERROR(IF(C166="","",IF(AND(C166=$D$2,H166=0),0,IF(I166=0,H166-P166-L166-M166,IF(I166="Included",H166-P166-M166-L166,IF(I166&gt;0,H166-M166-L166))))),"")</f>
        <v/>
      </c>
      <c r="AF166" s="585" t="n"/>
      <c r="AG166" s="247">
        <f>AG165+0.01</f>
        <v/>
      </c>
      <c r="AH166" s="604">
        <f>"Estimated Payout at 100% conversion ["&amp;AG166&amp;"0 multiple * Annual Payroll Processing Revenue with Revenue Reduction]"</f>
        <v/>
      </c>
      <c r="AJ166" s="585" t="n"/>
    </row>
    <row r="167" ht="14.45" customHeight="1">
      <c r="A167" s="34" t="n"/>
      <c r="B167" s="70">
        <f>IFERROR(IF('Product Selections'!B172="","",'Product Selections'!B172),"")</f>
        <v/>
      </c>
      <c r="C167" s="71">
        <f>IF('Product Selections'!C172="","",'Product Selections'!C172)</f>
        <v/>
      </c>
      <c r="D167" s="48">
        <f>IF('Product Selections'!D172="","",'Product Selections'!D172)</f>
        <v/>
      </c>
      <c r="E167" s="51">
        <f>IF('Product Selections'!E172="","",'Product Selections'!E172)</f>
        <v/>
      </c>
      <c r="F167" s="51">
        <f>IF('Product Selections'!F172="","",'Product Selections'!F172)</f>
        <v/>
      </c>
      <c r="G167" s="34">
        <f>IF('Product Selections'!U171="","",'Product Selections'!U171)</f>
        <v/>
      </c>
      <c r="H167" s="69">
        <f>IFERROR(IF('Product Selections'!H172="","",'Product Selections'!H172),"")</f>
        <v/>
      </c>
      <c r="I167" s="592">
        <f>IFERROR(IF(TRIM('Product Selections'!I172)="","",TRIM('Product Selections'!I172)),"")</f>
        <v/>
      </c>
      <c r="J167" s="46" t="n"/>
      <c r="K167" s="69">
        <f>IF(C167="","",IF(O167="",AE167+L167+M167,AE167+L167+M167+O167))</f>
        <v/>
      </c>
      <c r="L167" s="360">
        <f>IF(C167="","",SUM(AC167,AD167)*(1-Y167))</f>
        <v/>
      </c>
      <c r="M167" s="358">
        <f>IF(C167="","",AB167)</f>
        <v/>
      </c>
      <c r="O167" s="593">
        <f>IF(C167="","",IF(Y167&lt;0,Z167-AE167,""))</f>
        <v/>
      </c>
      <c r="P167" s="594">
        <f>IFERROR(IF(C167="","",IF(AND(C167=$D$2,H167=0),0,IF($V$8="50% ADP Discount",AA167*0.5,IF($V$8="ADP Book Price",AA167)))),"")</f>
        <v/>
      </c>
      <c r="R167" s="595">
        <f>IF(C167="","",IF(Y167&lt;0,(Z167/F167)*(1),(Z167/F167)*(1-Y167)))</f>
        <v/>
      </c>
      <c r="S167" s="595">
        <f>IFERROR(IF(Y167&lt;0,SUM(AC167:AD167)/F167,L167/F167),"")</f>
        <v/>
      </c>
      <c r="T167" s="340">
        <f>IF(M167="","",IF(M167=0,"",SUM(M167)/F167))</f>
        <v/>
      </c>
      <c r="U167" s="585" t="n"/>
      <c r="V167" s="596">
        <f>IF(C167="","",IF(AND(C167=$D$2,H167=0),"Firm Payroll",IF(AND(F167=1,Y167&gt;0.2),"Annual 20% Max Discount",IF(AND(F167=4,Y167&gt;0.2),"Quarterly 20% Max Discount",IF(Y167&gt;=0.6,"Discount &gt;60%",IF(Y167&lt;0,"Revenue Reduction Required",""))))))</f>
        <v/>
      </c>
      <c r="W167" s="597" t="n"/>
      <c r="X167" s="56">
        <f>IF(F167=1,"Annual Payrolls on ADP Essential Payroll",IF(F167=4,"Quarterly Payrolls on ADP Essential Payroll",""))</f>
        <v/>
      </c>
      <c r="Y167" s="50">
        <f>IFERROR(1-((H167-M167)/SUM(Z167,AC167,AD167)),"")</f>
        <v/>
      </c>
      <c r="Z167" s="69">
        <f>IF(C167="","",HLOOKUP($G167&amp;'Product Selections'!$K$4&amp;'Exhibit A'!$F167,'--'!$F$3:$AT$200,$E167+6,FALSE)*F167)</f>
        <v/>
      </c>
      <c r="AA167" s="237">
        <f>IF($C167="","",7.95*$E167+54.95)</f>
        <v/>
      </c>
      <c r="AB167" s="69">
        <f>IF('Product Selections'!O172="Yes",16*'Exhibit A'!F167,0)</f>
        <v/>
      </c>
      <c r="AC167" s="236">
        <f>IF('Product Selections'!$L$11="CBA Lightning Wholesale",0,IF('Product Selections'!$L$11="CBA Lightning",0,IF($C167="",0,IF('Product Selections'!P172="",0,IF('Product Selections'!$P172="Yes",HLOOKUP($AC$10&amp;'Exhibit A'!$F167,'--'!$F$3:$AZ$200,$E167+6,FALSE)*$F167)))))</f>
        <v/>
      </c>
      <c r="AD167" s="54">
        <f>IF('Product Selections'!$L$11="CBA Lightning Wholesale",0,IF('Product Selections'!$L$11="CBA Lightning",0,IF('Product Selections'!Q172="",0,IF($C167="",0,IF('Product Selections'!$Q172&gt;=0,HLOOKUP($AD$10,'--'!$F$3:$AZ$200,3,FALSE)*12*'Product Selections'!Q172)))))</f>
        <v/>
      </c>
      <c r="AE167" s="69">
        <f>IFERROR(IF(C167="","",IF(AND(C167=$D$2,H167=0),0,IF(I167=0,H167-P167-L167-M167,IF(I167="Included",H167-P167-M167-L167,IF(I167&gt;0,H167-M167-L167))))),"")</f>
        <v/>
      </c>
      <c r="AF167" s="598" t="n"/>
      <c r="AG167" s="247">
        <f>AG166+0.01</f>
        <v/>
      </c>
      <c r="AH167" s="604">
        <f>"Estimated Payout at 100% conversion ["&amp;AG167&amp;"0 multiple * Annual Payroll Processing Revenue with Revenue Reduction]"</f>
        <v/>
      </c>
      <c r="AJ167" s="585" t="n"/>
    </row>
    <row r="168" ht="14.45" customHeight="1">
      <c r="A168" s="34" t="n"/>
      <c r="B168" s="303">
        <f>IFERROR(IF('Product Selections'!B173="","",'Product Selections'!B173),"")</f>
        <v/>
      </c>
      <c r="C168" s="304">
        <f>IF('Product Selections'!C173="","",'Product Selections'!C173)</f>
        <v/>
      </c>
      <c r="D168" s="305">
        <f>IF('Product Selections'!D173="","",'Product Selections'!D173)</f>
        <v/>
      </c>
      <c r="E168" s="306">
        <f>IF('Product Selections'!E173="","",'Product Selections'!E173)</f>
        <v/>
      </c>
      <c r="F168" s="306">
        <f>IF('Product Selections'!F173="","",'Product Selections'!F173)</f>
        <v/>
      </c>
      <c r="G168" s="307">
        <f>IF('Product Selections'!U172="","",'Product Selections'!U172)</f>
        <v/>
      </c>
      <c r="H168" s="316">
        <f>IFERROR(IF('Product Selections'!H173="","",'Product Selections'!H173),"")</f>
        <v/>
      </c>
      <c r="I168" s="309">
        <f>IFERROR(IF(TRIM('Product Selections'!I173)="","",TRIM('Product Selections'!I173)),"")</f>
        <v/>
      </c>
      <c r="J168" s="46" t="n"/>
      <c r="K168" s="316">
        <f>IF(C168="","",IF(O168="",AE168+L168+M168,AE168+L168+M168+O168))</f>
        <v/>
      </c>
      <c r="L168" s="361">
        <f>IF(C168="","",SUM(AC168,AD168)*(1-Y168))</f>
        <v/>
      </c>
      <c r="M168" s="357">
        <f>IF(C168="","",AB168)</f>
        <v/>
      </c>
      <c r="O168" s="600">
        <f>IF(C168="","",IF(Y168&lt;0,Z168-AE168,""))</f>
        <v/>
      </c>
      <c r="P168" s="601">
        <f>IFERROR(IF(C168="","",IF(AND(C168=$D$2,H168=0),0,IF($V$8="50% ADP Discount",AA168*0.5,IF($V$8="ADP Book Price",AA168)))),"")</f>
        <v/>
      </c>
      <c r="R168" s="602">
        <f>IF(C168="","",IF(Y168&lt;0,(Z168/F168)*(1),(Z168/F168)*(1-Y168)))</f>
        <v/>
      </c>
      <c r="S168" s="602">
        <f>IFERROR(IF(Y168&lt;0,SUM(AC168:AD168)/F168,L168/F168),"")</f>
        <v/>
      </c>
      <c r="T168" s="339">
        <f>IF(M168="","",IF(M168=0,"",SUM(M168)/F168))</f>
        <v/>
      </c>
      <c r="U168" s="585" t="n"/>
      <c r="V168" s="603">
        <f>IF(C168="","",IF(AND(C168=$D$2,H168=0),"Firm Payroll",IF(AND(F168=1,Y168&gt;0.2),"Annual 20% Max Discount",IF(AND(F168=4,Y168&gt;0.2),"Quarterly 20% Max Discount",IF(Y168&gt;=0.6,"Discount &gt;60%",IF(Y168&lt;0,"Revenue Reduction Required",""))))))</f>
        <v/>
      </c>
      <c r="W168" s="597" t="n"/>
      <c r="X168" s="314">
        <f>IF(F168=1,"Annual Payrolls on ADP Essential Payroll",IF(F168=4,"Quarterly Payrolls on ADP Essential Payroll",""))</f>
        <v/>
      </c>
      <c r="Y168" s="315">
        <f>IFERROR(1-((H168-M168)/SUM(Z168,AC168,AD168)),"")</f>
        <v/>
      </c>
      <c r="Z168" s="316">
        <f>IF(C168="","",HLOOKUP($G168&amp;'Product Selections'!$K$4&amp;'Exhibit A'!$F168,'--'!$F$3:$AT$200,$E168+6,FALSE)*F168)</f>
        <v/>
      </c>
      <c r="AA168" s="317">
        <f>IF($C168="","",7.95*$E168+54.95)</f>
        <v/>
      </c>
      <c r="AB168" s="316">
        <f>IF('Product Selections'!O173="Yes",16*'Exhibit A'!F168,0)</f>
        <v/>
      </c>
      <c r="AC168" s="318">
        <f>IF('Product Selections'!$L$11="CBA Lightning Wholesale",0,IF('Product Selections'!$L$11="CBA Lightning",0,IF($C168="",0,IF('Product Selections'!P173="",0,IF('Product Selections'!$P173="Yes",HLOOKUP($AC$10&amp;'Exhibit A'!$F168,'--'!$F$3:$AZ$200,$E168+6,FALSE)*$F168)))))</f>
        <v/>
      </c>
      <c r="AD168" s="310">
        <f>IF('Product Selections'!$L$11="CBA Lightning Wholesale",0,IF('Product Selections'!$L$11="CBA Lightning",0,IF('Product Selections'!Q173="",0,IF($C168="",0,IF('Product Selections'!$Q173&gt;=0,HLOOKUP($AD$10,'--'!$F$3:$AZ$200,3,FALSE)*12*'Product Selections'!Q173)))))</f>
        <v/>
      </c>
      <c r="AE168" s="316">
        <f>IFERROR(IF(C168="","",IF(AND(C168=$D$2,H168=0),0,IF(I168=0,H168-P168-L168-M168,IF(I168="Included",H168-P168-M168-L168,IF(I168&gt;0,H168-M168-L168))))),"")</f>
        <v/>
      </c>
      <c r="AF168" s="585" t="n"/>
      <c r="AG168" s="247">
        <f>AG167+0.01</f>
        <v/>
      </c>
      <c r="AH168" s="604">
        <f>"Estimated Payout at 100% conversion ["&amp;AG168&amp;"0 multiple * Annual Payroll Processing Revenue with Revenue Reduction]"</f>
        <v/>
      </c>
      <c r="AJ168" s="585" t="n"/>
    </row>
    <row r="169" ht="14.45" customHeight="1">
      <c r="A169" s="34" t="n"/>
      <c r="B169" s="70">
        <f>IFERROR(IF('Product Selections'!B174="","",'Product Selections'!B174),"")</f>
        <v/>
      </c>
      <c r="C169" s="71">
        <f>IF('Product Selections'!C174="","",'Product Selections'!C174)</f>
        <v/>
      </c>
      <c r="D169" s="48">
        <f>IF('Product Selections'!D174="","",'Product Selections'!D174)</f>
        <v/>
      </c>
      <c r="E169" s="51">
        <f>IF('Product Selections'!E174="","",'Product Selections'!E174)</f>
        <v/>
      </c>
      <c r="F169" s="51">
        <f>IF('Product Selections'!F174="","",'Product Selections'!F174)</f>
        <v/>
      </c>
      <c r="G169" s="34">
        <f>IF('Product Selections'!U173="","",'Product Selections'!U173)</f>
        <v/>
      </c>
      <c r="H169" s="69">
        <f>IFERROR(IF('Product Selections'!H174="","",'Product Selections'!H174),"")</f>
        <v/>
      </c>
      <c r="I169" s="592">
        <f>IFERROR(IF(TRIM('Product Selections'!I174)="","",TRIM('Product Selections'!I174)),"")</f>
        <v/>
      </c>
      <c r="J169" s="46" t="n"/>
      <c r="K169" s="69">
        <f>IF(C169="","",IF(O169="",AE169+L169+M169,AE169+L169+M169+O169))</f>
        <v/>
      </c>
      <c r="L169" s="360">
        <f>IF(C169="","",SUM(AC169,AD169)*(1-Y169))</f>
        <v/>
      </c>
      <c r="M169" s="358">
        <f>IF(C169="","",AB169)</f>
        <v/>
      </c>
      <c r="O169" s="593">
        <f>IF(C169="","",IF(Y169&lt;0,Z169-AE169,""))</f>
        <v/>
      </c>
      <c r="P169" s="594">
        <f>IFERROR(IF(C169="","",IF(AND(C169=$D$2,H169=0),0,IF($V$8="50% ADP Discount",AA169*0.5,IF($V$8="ADP Book Price",AA169)))),"")</f>
        <v/>
      </c>
      <c r="R169" s="595">
        <f>IF(C169="","",IF(Y169&lt;0,(Z169/F169)*(1),(Z169/F169)*(1-Y169)))</f>
        <v/>
      </c>
      <c r="S169" s="595">
        <f>IFERROR(IF(Y169&lt;0,SUM(AC169:AD169)/F169,L169/F169),"")</f>
        <v/>
      </c>
      <c r="T169" s="340">
        <f>IF(M169="","",IF(M169=0,"",SUM(M169)/F169))</f>
        <v/>
      </c>
      <c r="U169" s="585" t="n"/>
      <c r="V169" s="596">
        <f>IF(C169="","",IF(AND(C169=$D$2,H169=0),"Firm Payroll",IF(AND(F169=1,Y169&gt;0.2),"Annual 20% Max Discount",IF(AND(F169=4,Y169&gt;0.2),"Quarterly 20% Max Discount",IF(Y169&gt;=0.6,"Discount &gt;60%",IF(Y169&lt;0,"Revenue Reduction Required",""))))))</f>
        <v/>
      </c>
      <c r="W169" s="597" t="n"/>
      <c r="X169" s="56">
        <f>IF(F169=1,"Annual Payrolls on ADP Essential Payroll",IF(F169=4,"Quarterly Payrolls on ADP Essential Payroll",""))</f>
        <v/>
      </c>
      <c r="Y169" s="50">
        <f>IFERROR(1-((H169-M169)/SUM(Z169,AC169,AD169)),"")</f>
        <v/>
      </c>
      <c r="Z169" s="69">
        <f>IF(C169="","",HLOOKUP($G169&amp;'Product Selections'!$K$4&amp;'Exhibit A'!$F169,'--'!$F$3:$AT$200,$E169+6,FALSE)*F169)</f>
        <v/>
      </c>
      <c r="AA169" s="237">
        <f>IF($C169="","",7.95*$E169+54.95)</f>
        <v/>
      </c>
      <c r="AB169" s="69">
        <f>IF('Product Selections'!O174="Yes",16*'Exhibit A'!F169,0)</f>
        <v/>
      </c>
      <c r="AC169" s="236">
        <f>IF('Product Selections'!$L$11="CBA Lightning Wholesale",0,IF('Product Selections'!$L$11="CBA Lightning",0,IF($C169="",0,IF('Product Selections'!P174="",0,IF('Product Selections'!$P174="Yes",HLOOKUP($AC$10&amp;'Exhibit A'!$F169,'--'!$F$3:$AZ$200,$E169+6,FALSE)*$F169)))))</f>
        <v/>
      </c>
      <c r="AD169" s="54">
        <f>IF('Product Selections'!$L$11="CBA Lightning Wholesale",0,IF('Product Selections'!$L$11="CBA Lightning",0,IF('Product Selections'!Q174="",0,IF($C169="",0,IF('Product Selections'!$Q174&gt;=0,HLOOKUP($AD$10,'--'!$F$3:$AZ$200,3,FALSE)*12*'Product Selections'!Q174)))))</f>
        <v/>
      </c>
      <c r="AE169" s="69">
        <f>IFERROR(IF(C169="","",IF(AND(C169=$D$2,H169=0),0,IF(I169=0,H169-P169-L169-M169,IF(I169="Included",H169-P169-M169-L169,IF(I169&gt;0,H169-M169-L169))))),"")</f>
        <v/>
      </c>
      <c r="AF169" s="598" t="n"/>
      <c r="AG169" s="247">
        <f>AG168+0.01</f>
        <v/>
      </c>
      <c r="AH169" s="604">
        <f>"Estimated Payout at 100% conversion ["&amp;AG169&amp;"0 multiple * Annual Payroll Processing Revenue with Revenue Reduction]"</f>
        <v/>
      </c>
      <c r="AJ169" s="585" t="n"/>
    </row>
    <row r="170" ht="14.45" customHeight="1">
      <c r="A170" s="34" t="n"/>
      <c r="B170" s="303">
        <f>IFERROR(IF('Product Selections'!B175="","",'Product Selections'!B175),"")</f>
        <v/>
      </c>
      <c r="C170" s="304">
        <f>IF('Product Selections'!C175="","",'Product Selections'!C175)</f>
        <v/>
      </c>
      <c r="D170" s="305">
        <f>IF('Product Selections'!D175="","",'Product Selections'!D175)</f>
        <v/>
      </c>
      <c r="E170" s="306">
        <f>IF('Product Selections'!E175="","",'Product Selections'!E175)</f>
        <v/>
      </c>
      <c r="F170" s="306">
        <f>IF('Product Selections'!F175="","",'Product Selections'!F175)</f>
        <v/>
      </c>
      <c r="G170" s="307">
        <f>IF('Product Selections'!U174="","",'Product Selections'!U174)</f>
        <v/>
      </c>
      <c r="H170" s="316">
        <f>IFERROR(IF('Product Selections'!H175="","",'Product Selections'!H175),"")</f>
        <v/>
      </c>
      <c r="I170" s="309">
        <f>IFERROR(IF(TRIM('Product Selections'!I175)="","",TRIM('Product Selections'!I175)),"")</f>
        <v/>
      </c>
      <c r="J170" s="46" t="n"/>
      <c r="K170" s="316">
        <f>IF(C170="","",IF(O170="",AE170+L170+M170,AE170+L170+M170+O170))</f>
        <v/>
      </c>
      <c r="L170" s="361">
        <f>IF(C170="","",SUM(AC170,AD170)*(1-Y170))</f>
        <v/>
      </c>
      <c r="M170" s="357">
        <f>IF(C170="","",AB170)</f>
        <v/>
      </c>
      <c r="O170" s="600">
        <f>IF(C170="","",IF(Y170&lt;0,Z170-AE170,""))</f>
        <v/>
      </c>
      <c r="P170" s="601">
        <f>IFERROR(IF(C170="","",IF(AND(C170=$D$2,H170=0),0,IF($V$8="50% ADP Discount",AA170*0.5,IF($V$8="ADP Book Price",AA170)))),"")</f>
        <v/>
      </c>
      <c r="R170" s="602">
        <f>IF(C170="","",IF(Y170&lt;0,(Z170/F170)*(1),(Z170/F170)*(1-Y170)))</f>
        <v/>
      </c>
      <c r="S170" s="602">
        <f>IFERROR(IF(Y170&lt;0,SUM(AC170:AD170)/F170,L170/F170),"")</f>
        <v/>
      </c>
      <c r="T170" s="339">
        <f>IF(M170="","",IF(M170=0,"",SUM(M170)/F170))</f>
        <v/>
      </c>
      <c r="U170" s="585" t="n"/>
      <c r="V170" s="603">
        <f>IF(C170="","",IF(AND(C170=$D$2,H170=0),"Firm Payroll",IF(AND(F170=1,Y170&gt;0.2),"Annual 20% Max Discount",IF(AND(F170=4,Y170&gt;0.2),"Quarterly 20% Max Discount",IF(Y170&gt;=0.6,"Discount &gt;60%",IF(Y170&lt;0,"Revenue Reduction Required",""))))))</f>
        <v/>
      </c>
      <c r="W170" s="597" t="n"/>
      <c r="X170" s="314">
        <f>IF(F170=1,"Annual Payrolls on ADP Essential Payroll",IF(F170=4,"Quarterly Payrolls on ADP Essential Payroll",""))</f>
        <v/>
      </c>
      <c r="Y170" s="315">
        <f>IFERROR(1-((H170-M170)/SUM(Z170,AC170,AD170)),"")</f>
        <v/>
      </c>
      <c r="Z170" s="316">
        <f>IF(C170="","",HLOOKUP($G170&amp;'Product Selections'!$K$4&amp;'Exhibit A'!$F170,'--'!$F$3:$AT$200,$E170+6,FALSE)*F170)</f>
        <v/>
      </c>
      <c r="AA170" s="317">
        <f>IF($C170="","",7.95*$E170+54.95)</f>
        <v/>
      </c>
      <c r="AB170" s="316">
        <f>IF('Product Selections'!O175="Yes",16*'Exhibit A'!F170,0)</f>
        <v/>
      </c>
      <c r="AC170" s="318">
        <f>IF('Product Selections'!$L$11="CBA Lightning Wholesale",0,IF('Product Selections'!$L$11="CBA Lightning",0,IF($C170="",0,IF('Product Selections'!P175="",0,IF('Product Selections'!$P175="Yes",HLOOKUP($AC$10&amp;'Exhibit A'!$F170,'--'!$F$3:$AZ$200,$E170+6,FALSE)*$F170)))))</f>
        <v/>
      </c>
      <c r="AD170" s="310">
        <f>IF('Product Selections'!$L$11="CBA Lightning Wholesale",0,IF('Product Selections'!$L$11="CBA Lightning",0,IF('Product Selections'!Q175="",0,IF($C170="",0,IF('Product Selections'!$Q175&gt;=0,HLOOKUP($AD$10,'--'!$F$3:$AZ$200,3,FALSE)*12*'Product Selections'!Q175)))))</f>
        <v/>
      </c>
      <c r="AE170" s="316">
        <f>IFERROR(IF(C170="","",IF(AND(C170=$D$2,H170=0),0,IF(I170=0,H170-P170-L170-M170,IF(I170="Included",H170-P170-M170-L170,IF(I170&gt;0,H170-M170-L170))))),"")</f>
        <v/>
      </c>
      <c r="AF170" s="585" t="n"/>
      <c r="AG170" s="247">
        <f>AG169+0.01</f>
        <v/>
      </c>
      <c r="AH170" s="604">
        <f>"Estimated Payout at 100% conversion ["&amp;AG170&amp;"0 multiple * Annual Payroll Processing Revenue with Revenue Reduction]"</f>
        <v/>
      </c>
      <c r="AJ170" s="585" t="n"/>
    </row>
    <row r="171" ht="14.45" customHeight="1">
      <c r="A171" s="34" t="n"/>
      <c r="B171" s="70">
        <f>IFERROR(IF('Product Selections'!B176="","",'Product Selections'!B176),"")</f>
        <v/>
      </c>
      <c r="C171" s="71">
        <f>IF('Product Selections'!C176="","",'Product Selections'!C176)</f>
        <v/>
      </c>
      <c r="D171" s="48">
        <f>IF('Product Selections'!D176="","",'Product Selections'!D176)</f>
        <v/>
      </c>
      <c r="E171" s="51">
        <f>IF('Product Selections'!E176="","",'Product Selections'!E176)</f>
        <v/>
      </c>
      <c r="F171" s="51">
        <f>IF('Product Selections'!F176="","",'Product Selections'!F176)</f>
        <v/>
      </c>
      <c r="G171" s="34">
        <f>IF('Product Selections'!U175="","",'Product Selections'!U175)</f>
        <v/>
      </c>
      <c r="H171" s="69">
        <f>IFERROR(IF('Product Selections'!H176="","",'Product Selections'!H176),"")</f>
        <v/>
      </c>
      <c r="I171" s="592">
        <f>IFERROR(IF(TRIM('Product Selections'!I176)="","",TRIM('Product Selections'!I176)),"")</f>
        <v/>
      </c>
      <c r="J171" s="46" t="n"/>
      <c r="K171" s="69">
        <f>IF(C171="","",IF(O171="",AE171+L171+M171,AE171+L171+M171+O171))</f>
        <v/>
      </c>
      <c r="L171" s="360">
        <f>IF(C171="","",SUM(AC171,AD171)*(1-Y171))</f>
        <v/>
      </c>
      <c r="M171" s="358">
        <f>IF(C171="","",AB171)</f>
        <v/>
      </c>
      <c r="O171" s="593">
        <f>IF(C171="","",IF(Y171&lt;0,Z171-AE171,""))</f>
        <v/>
      </c>
      <c r="P171" s="594">
        <f>IFERROR(IF(C171="","",IF(AND(C171=$D$2,H171=0),0,IF($V$8="50% ADP Discount",AA171*0.5,IF($V$8="ADP Book Price",AA171)))),"")</f>
        <v/>
      </c>
      <c r="R171" s="595">
        <f>IF(C171="","",IF(Y171&lt;0,(Z171/F171)*(1),(Z171/F171)*(1-Y171)))</f>
        <v/>
      </c>
      <c r="S171" s="595">
        <f>IFERROR(IF(Y171&lt;0,SUM(AC171:AD171)/F171,L171/F171),"")</f>
        <v/>
      </c>
      <c r="T171" s="340">
        <f>IF(M171="","",IF(M171=0,"",SUM(M171)/F171))</f>
        <v/>
      </c>
      <c r="U171" s="585" t="n"/>
      <c r="V171" s="596">
        <f>IF(C171="","",IF(AND(C171=$D$2,H171=0),"Firm Payroll",IF(AND(F171=1,Y171&gt;0.2),"Annual 20% Max Discount",IF(AND(F171=4,Y171&gt;0.2),"Quarterly 20% Max Discount",IF(Y171&gt;=0.6,"Discount &gt;60%",IF(Y171&lt;0,"Revenue Reduction Required",""))))))</f>
        <v/>
      </c>
      <c r="W171" s="597" t="n"/>
      <c r="X171" s="56">
        <f>IF(F171=1,"Annual Payrolls on ADP Essential Payroll",IF(F171=4,"Quarterly Payrolls on ADP Essential Payroll",""))</f>
        <v/>
      </c>
      <c r="Y171" s="50">
        <f>IFERROR(1-((H171-M171)/SUM(Z171,AC171,AD171)),"")</f>
        <v/>
      </c>
      <c r="Z171" s="69">
        <f>IF(C171="","",HLOOKUP($G171&amp;'Product Selections'!$K$4&amp;'Exhibit A'!$F171,'--'!$F$3:$AT$200,$E171+6,FALSE)*F171)</f>
        <v/>
      </c>
      <c r="AA171" s="237">
        <f>IF($C171="","",7.95*$E171+54.95)</f>
        <v/>
      </c>
      <c r="AB171" s="69">
        <f>IF('Product Selections'!O176="Yes",16*'Exhibit A'!F171,0)</f>
        <v/>
      </c>
      <c r="AC171" s="236">
        <f>IF('Product Selections'!$L$11="CBA Lightning Wholesale",0,IF('Product Selections'!$L$11="CBA Lightning",0,IF($C171="",0,IF('Product Selections'!P176="",0,IF('Product Selections'!$P176="Yes",HLOOKUP($AC$10&amp;'Exhibit A'!$F171,'--'!$F$3:$AZ$200,$E171+6,FALSE)*$F171)))))</f>
        <v/>
      </c>
      <c r="AD171" s="54">
        <f>IF('Product Selections'!$L$11="CBA Lightning Wholesale",0,IF('Product Selections'!$L$11="CBA Lightning",0,IF('Product Selections'!Q176="",0,IF($C171="",0,IF('Product Selections'!$Q176&gt;=0,HLOOKUP($AD$10,'--'!$F$3:$AZ$200,3,FALSE)*12*'Product Selections'!Q176)))))</f>
        <v/>
      </c>
      <c r="AE171" s="69">
        <f>IFERROR(IF(C171="","",IF(AND(C171=$D$2,H171=0),0,IF(I171=0,H171-P171-L171-M171,IF(I171="Included",H171-P171-M171-L171,IF(I171&gt;0,H171-M171-L171))))),"")</f>
        <v/>
      </c>
      <c r="AF171" s="598" t="n"/>
      <c r="AG171" s="247">
        <f>AG170+0.01</f>
        <v/>
      </c>
      <c r="AH171" s="604">
        <f>"Estimated Payout at 100% conversion ["&amp;AG171&amp;"0 multiple * Annual Payroll Processing Revenue with Revenue Reduction]"</f>
        <v/>
      </c>
      <c r="AJ171" s="585" t="n"/>
    </row>
    <row r="172" ht="14.45" customHeight="1">
      <c r="A172" s="34" t="n"/>
      <c r="B172" s="303">
        <f>IFERROR(IF('Product Selections'!B177="","",'Product Selections'!B177),"")</f>
        <v/>
      </c>
      <c r="C172" s="304">
        <f>IF('Product Selections'!C177="","",'Product Selections'!C177)</f>
        <v/>
      </c>
      <c r="D172" s="305">
        <f>IF('Product Selections'!D177="","",'Product Selections'!D177)</f>
        <v/>
      </c>
      <c r="E172" s="306">
        <f>IF('Product Selections'!E177="","",'Product Selections'!E177)</f>
        <v/>
      </c>
      <c r="F172" s="306">
        <f>IF('Product Selections'!F177="","",'Product Selections'!F177)</f>
        <v/>
      </c>
      <c r="G172" s="307">
        <f>IF('Product Selections'!U176="","",'Product Selections'!U176)</f>
        <v/>
      </c>
      <c r="H172" s="316">
        <f>IFERROR(IF('Product Selections'!H177="","",'Product Selections'!H177),"")</f>
        <v/>
      </c>
      <c r="I172" s="309">
        <f>IFERROR(IF(TRIM('Product Selections'!I177)="","",TRIM('Product Selections'!I177)),"")</f>
        <v/>
      </c>
      <c r="J172" s="46" t="n"/>
      <c r="K172" s="316">
        <f>IF(C172="","",IF(O172="",AE172+L172+M172,AE172+L172+M172+O172))</f>
        <v/>
      </c>
      <c r="L172" s="361">
        <f>IF(C172="","",SUM(AC172,AD172)*(1-Y172))</f>
        <v/>
      </c>
      <c r="M172" s="357">
        <f>IF(C172="","",AB172)</f>
        <v/>
      </c>
      <c r="O172" s="600">
        <f>IF(C172="","",IF(Y172&lt;0,Z172-AE172,""))</f>
        <v/>
      </c>
      <c r="P172" s="601">
        <f>IFERROR(IF(C172="","",IF(AND(C172=$D$2,H172=0),0,IF($V$8="50% ADP Discount",AA172*0.5,IF($V$8="ADP Book Price",AA172)))),"")</f>
        <v/>
      </c>
      <c r="R172" s="602">
        <f>IF(C172="","",IF(Y172&lt;0,(Z172/F172)*(1),(Z172/F172)*(1-Y172)))</f>
        <v/>
      </c>
      <c r="S172" s="602">
        <f>IFERROR(IF(Y172&lt;0,SUM(AC172:AD172)/F172,L172/F172),"")</f>
        <v/>
      </c>
      <c r="T172" s="339">
        <f>IF(M172="","",IF(M172=0,"",SUM(M172)/F172))</f>
        <v/>
      </c>
      <c r="U172" s="585" t="n"/>
      <c r="V172" s="603">
        <f>IF(C172="","",IF(AND(C172=$D$2,H172=0),"Firm Payroll",IF(AND(F172=1,Y172&gt;0.2),"Annual 20% Max Discount",IF(AND(F172=4,Y172&gt;0.2),"Quarterly 20% Max Discount",IF(Y172&gt;=0.6,"Discount &gt;60%",IF(Y172&lt;0,"Revenue Reduction Required",""))))))</f>
        <v/>
      </c>
      <c r="W172" s="597" t="n"/>
      <c r="X172" s="314">
        <f>IF(F172=1,"Annual Payrolls on ADP Essential Payroll",IF(F172=4,"Quarterly Payrolls on ADP Essential Payroll",""))</f>
        <v/>
      </c>
      <c r="Y172" s="315">
        <f>IFERROR(1-((H172-M172)/SUM(Z172,AC172,AD172)),"")</f>
        <v/>
      </c>
      <c r="Z172" s="316">
        <f>IF(C172="","",HLOOKUP($G172&amp;'Product Selections'!$K$4&amp;'Exhibit A'!$F172,'--'!$F$3:$AT$200,$E172+6,FALSE)*F172)</f>
        <v/>
      </c>
      <c r="AA172" s="317">
        <f>IF($C172="","",7.95*$E172+54.95)</f>
        <v/>
      </c>
      <c r="AB172" s="316">
        <f>IF('Product Selections'!O177="Yes",16*'Exhibit A'!F172,0)</f>
        <v/>
      </c>
      <c r="AC172" s="318">
        <f>IF('Product Selections'!$L$11="CBA Lightning Wholesale",0,IF('Product Selections'!$L$11="CBA Lightning",0,IF($C172="",0,IF('Product Selections'!P177="",0,IF('Product Selections'!$P177="Yes",HLOOKUP($AC$10&amp;'Exhibit A'!$F172,'--'!$F$3:$AZ$200,$E172+6,FALSE)*$F172)))))</f>
        <v/>
      </c>
      <c r="AD172" s="310">
        <f>IF('Product Selections'!$L$11="CBA Lightning Wholesale",0,IF('Product Selections'!$L$11="CBA Lightning",0,IF('Product Selections'!Q177="",0,IF($C172="",0,IF('Product Selections'!$Q177&gt;=0,HLOOKUP($AD$10,'--'!$F$3:$AZ$200,3,FALSE)*12*'Product Selections'!Q177)))))</f>
        <v/>
      </c>
      <c r="AE172" s="316">
        <f>IFERROR(IF(C172="","",IF(AND(C172=$D$2,H172=0),0,IF(I172=0,H172-P172-L172-M172,IF(I172="Included",H172-P172-M172-L172,IF(I172&gt;0,H172-M172-L172))))),"")</f>
        <v/>
      </c>
      <c r="AF172" s="585" t="n"/>
      <c r="AG172" s="247">
        <f>AG171+0.01</f>
        <v/>
      </c>
      <c r="AH172" s="604">
        <f>"Estimated Payout at 100% conversion ["&amp;AG172&amp;"0 multiple * Annual Payroll Processing Revenue with Revenue Reduction]"</f>
        <v/>
      </c>
      <c r="AJ172" s="585" t="n"/>
    </row>
    <row r="173" ht="14.45" customHeight="1">
      <c r="A173" s="34" t="n"/>
      <c r="B173" s="70">
        <f>IFERROR(IF('Product Selections'!B178="","",'Product Selections'!B178),"")</f>
        <v/>
      </c>
      <c r="C173" s="71">
        <f>IF('Product Selections'!C178="","",'Product Selections'!C178)</f>
        <v/>
      </c>
      <c r="D173" s="48">
        <f>IF('Product Selections'!D178="","",'Product Selections'!D178)</f>
        <v/>
      </c>
      <c r="E173" s="51">
        <f>IF('Product Selections'!E178="","",'Product Selections'!E178)</f>
        <v/>
      </c>
      <c r="F173" s="51">
        <f>IF('Product Selections'!F178="","",'Product Selections'!F178)</f>
        <v/>
      </c>
      <c r="G173" s="34">
        <f>IF('Product Selections'!U177="","",'Product Selections'!U177)</f>
        <v/>
      </c>
      <c r="H173" s="69">
        <f>IFERROR(IF('Product Selections'!H178="","",'Product Selections'!H178),"")</f>
        <v/>
      </c>
      <c r="I173" s="592">
        <f>IFERROR(IF(TRIM('Product Selections'!I178)="","",TRIM('Product Selections'!I178)),"")</f>
        <v/>
      </c>
      <c r="J173" s="46" t="n"/>
      <c r="K173" s="69">
        <f>IF(C173="","",IF(O173="",AE173+L173+M173,AE173+L173+M173+O173))</f>
        <v/>
      </c>
      <c r="L173" s="360">
        <f>IF(C173="","",SUM(AC173,AD173)*(1-Y173))</f>
        <v/>
      </c>
      <c r="M173" s="358">
        <f>IF(C173="","",AB173)</f>
        <v/>
      </c>
      <c r="O173" s="593">
        <f>IF(C173="","",IF(Y173&lt;0,Z173-AE173,""))</f>
        <v/>
      </c>
      <c r="P173" s="594">
        <f>IFERROR(IF(C173="","",IF(AND(C173=$D$2,H173=0),0,IF($V$8="50% ADP Discount",AA173*0.5,IF($V$8="ADP Book Price",AA173)))),"")</f>
        <v/>
      </c>
      <c r="R173" s="595">
        <f>IF(C173="","",IF(Y173&lt;0,(Z173/F173)*(1),(Z173/F173)*(1-Y173)))</f>
        <v/>
      </c>
      <c r="S173" s="595">
        <f>IFERROR(IF(Y173&lt;0,SUM(AC173:AD173)/F173,L173/F173),"")</f>
        <v/>
      </c>
      <c r="T173" s="340">
        <f>IF(M173="","",IF(M173=0,"",SUM(M173)/F173))</f>
        <v/>
      </c>
      <c r="U173" s="585" t="n"/>
      <c r="V173" s="596">
        <f>IF(C173="","",IF(AND(C173=$D$2,H173=0),"Firm Payroll",IF(AND(F173=1,Y173&gt;0.2),"Annual 20% Max Discount",IF(AND(F173=4,Y173&gt;0.2),"Quarterly 20% Max Discount",IF(Y173&gt;=0.6,"Discount &gt;60%",IF(Y173&lt;0,"Revenue Reduction Required",""))))))</f>
        <v/>
      </c>
      <c r="W173" s="597" t="n"/>
      <c r="X173" s="56">
        <f>IF(F173=1,"Annual Payrolls on ADP Essential Payroll",IF(F173=4,"Quarterly Payrolls on ADP Essential Payroll",""))</f>
        <v/>
      </c>
      <c r="Y173" s="50">
        <f>IFERROR(1-((H173-M173)/SUM(Z173,AC173,AD173)),"")</f>
        <v/>
      </c>
      <c r="Z173" s="69">
        <f>IF(C173="","",HLOOKUP($G173&amp;'Product Selections'!$K$4&amp;'Exhibit A'!$F173,'--'!$F$3:$AT$200,$E173+6,FALSE)*F173)</f>
        <v/>
      </c>
      <c r="AA173" s="237">
        <f>IF($C173="","",7.95*$E173+54.95)</f>
        <v/>
      </c>
      <c r="AB173" s="69">
        <f>IF('Product Selections'!O178="Yes",16*'Exhibit A'!F173,0)</f>
        <v/>
      </c>
      <c r="AC173" s="236">
        <f>IF('Product Selections'!$L$11="CBA Lightning Wholesale",0,IF('Product Selections'!$L$11="CBA Lightning",0,IF($C173="",0,IF('Product Selections'!P178="",0,IF('Product Selections'!$P178="Yes",HLOOKUP($AC$10&amp;'Exhibit A'!$F173,'--'!$F$3:$AZ$200,$E173+6,FALSE)*$F173)))))</f>
        <v/>
      </c>
      <c r="AD173" s="54">
        <f>IF('Product Selections'!$L$11="CBA Lightning Wholesale",0,IF('Product Selections'!$L$11="CBA Lightning",0,IF('Product Selections'!Q178="",0,IF($C173="",0,IF('Product Selections'!$Q178&gt;=0,HLOOKUP($AD$10,'--'!$F$3:$AZ$200,3,FALSE)*12*'Product Selections'!Q178)))))</f>
        <v/>
      </c>
      <c r="AE173" s="69">
        <f>IFERROR(IF(C173="","",IF(AND(C173=$D$2,H173=0),0,IF(I173=0,H173-P173-L173-M173,IF(I173="Included",H173-P173-M173-L173,IF(I173&gt;0,H173-M173-L173))))),"")</f>
        <v/>
      </c>
      <c r="AF173" s="598" t="n"/>
      <c r="AG173" s="247">
        <f>AG172+0.01</f>
        <v/>
      </c>
      <c r="AH173" s="604">
        <f>"Estimated Payout at 100% conversion ["&amp;AG173&amp;"0 multiple * Annual Payroll Processing Revenue with Revenue Reduction]"</f>
        <v/>
      </c>
      <c r="AJ173" s="585" t="n"/>
    </row>
    <row r="174" ht="14.45" customHeight="1">
      <c r="A174" s="34" t="n"/>
      <c r="B174" s="303">
        <f>IFERROR(IF('Product Selections'!B179="","",'Product Selections'!B179),"")</f>
        <v/>
      </c>
      <c r="C174" s="304">
        <f>IF('Product Selections'!C179="","",'Product Selections'!C179)</f>
        <v/>
      </c>
      <c r="D174" s="305">
        <f>IF('Product Selections'!D179="","",'Product Selections'!D179)</f>
        <v/>
      </c>
      <c r="E174" s="306">
        <f>IF('Product Selections'!E179="","",'Product Selections'!E179)</f>
        <v/>
      </c>
      <c r="F174" s="306">
        <f>IF('Product Selections'!F179="","",'Product Selections'!F179)</f>
        <v/>
      </c>
      <c r="G174" s="307">
        <f>IF('Product Selections'!U178="","",'Product Selections'!U178)</f>
        <v/>
      </c>
      <c r="H174" s="316">
        <f>IFERROR(IF('Product Selections'!H179="","",'Product Selections'!H179),"")</f>
        <v/>
      </c>
      <c r="I174" s="309">
        <f>IFERROR(IF(TRIM('Product Selections'!I179)="","",TRIM('Product Selections'!I179)),"")</f>
        <v/>
      </c>
      <c r="J174" s="46" t="n"/>
      <c r="K174" s="316">
        <f>IF(C174="","",IF(O174="",AE174+L174+M174,AE174+L174+M174+O174))</f>
        <v/>
      </c>
      <c r="L174" s="361">
        <f>IF(C174="","",SUM(AC174,AD174)*(1-Y174))</f>
        <v/>
      </c>
      <c r="M174" s="357">
        <f>IF(C174="","",AB174)</f>
        <v/>
      </c>
      <c r="O174" s="600">
        <f>IF(C174="","",IF(Y174&lt;0,Z174-AE174,""))</f>
        <v/>
      </c>
      <c r="P174" s="601">
        <f>IFERROR(IF(C174="","",IF(AND(C174=$D$2,H174=0),0,IF($V$8="50% ADP Discount",AA174*0.5,IF($V$8="ADP Book Price",AA174)))),"")</f>
        <v/>
      </c>
      <c r="R174" s="602">
        <f>IF(C174="","",IF(Y174&lt;0,(Z174/F174)*(1),(Z174/F174)*(1-Y174)))</f>
        <v/>
      </c>
      <c r="S174" s="602">
        <f>IFERROR(IF(Y174&lt;0,SUM(AC174:AD174)/F174,L174/F174),"")</f>
        <v/>
      </c>
      <c r="T174" s="339">
        <f>IF(M174="","",IF(M174=0,"",SUM(M174)/F174))</f>
        <v/>
      </c>
      <c r="U174" s="585" t="n"/>
      <c r="V174" s="603">
        <f>IF(C174="","",IF(AND(C174=$D$2,H174=0),"Firm Payroll",IF(AND(F174=1,Y174&gt;0.2),"Annual 20% Max Discount",IF(AND(F174=4,Y174&gt;0.2),"Quarterly 20% Max Discount",IF(Y174&gt;=0.6,"Discount &gt;60%",IF(Y174&lt;0,"Revenue Reduction Required",""))))))</f>
        <v/>
      </c>
      <c r="W174" s="597" t="n"/>
      <c r="X174" s="314">
        <f>IF(F174=1,"Annual Payrolls on ADP Essential Payroll",IF(F174=4,"Quarterly Payrolls on ADP Essential Payroll",""))</f>
        <v/>
      </c>
      <c r="Y174" s="315">
        <f>IFERROR(1-((H174-M174)/SUM(Z174,AC174,AD174)),"")</f>
        <v/>
      </c>
      <c r="Z174" s="316">
        <f>IF(C174="","",HLOOKUP($G174&amp;'Product Selections'!$K$4&amp;'Exhibit A'!$F174,'--'!$F$3:$AT$200,$E174+6,FALSE)*F174)</f>
        <v/>
      </c>
      <c r="AA174" s="317">
        <f>IF($C174="","",7.95*$E174+54.95)</f>
        <v/>
      </c>
      <c r="AB174" s="316">
        <f>IF('Product Selections'!O179="Yes",16*'Exhibit A'!F174,0)</f>
        <v/>
      </c>
      <c r="AC174" s="318">
        <f>IF('Product Selections'!$L$11="CBA Lightning Wholesale",0,IF('Product Selections'!$L$11="CBA Lightning",0,IF($C174="",0,IF('Product Selections'!P179="",0,IF('Product Selections'!$P179="Yes",HLOOKUP($AC$10&amp;'Exhibit A'!$F174,'--'!$F$3:$AZ$200,$E174+6,FALSE)*$F174)))))</f>
        <v/>
      </c>
      <c r="AD174" s="310">
        <f>IF('Product Selections'!$L$11="CBA Lightning Wholesale",0,IF('Product Selections'!$L$11="CBA Lightning",0,IF('Product Selections'!Q179="",0,IF($C174="",0,IF('Product Selections'!$Q179&gt;=0,HLOOKUP($AD$10,'--'!$F$3:$AZ$200,3,FALSE)*12*'Product Selections'!Q179)))))</f>
        <v/>
      </c>
      <c r="AE174" s="316">
        <f>IFERROR(IF(C174="","",IF(AND(C174=$D$2,H174=0),0,IF(I174=0,H174-P174-L174-M174,IF(I174="Included",H174-P174-M174-L174,IF(I174&gt;0,H174-M174-L174))))),"")</f>
        <v/>
      </c>
      <c r="AF174" s="585" t="n"/>
      <c r="AG174" s="247">
        <f>AG173+0.01</f>
        <v/>
      </c>
      <c r="AH174" s="604">
        <f>"Estimated Payout at 100% conversion ["&amp;AG174&amp;"0 multiple * Annual Payroll Processing Revenue with Revenue Reduction]"</f>
        <v/>
      </c>
      <c r="AJ174" s="585" t="n"/>
    </row>
    <row r="175" ht="14.45" customHeight="1">
      <c r="A175" s="34" t="n"/>
      <c r="B175" s="70">
        <f>IFERROR(IF('Product Selections'!B180="","",'Product Selections'!B180),"")</f>
        <v/>
      </c>
      <c r="C175" s="71">
        <f>IF('Product Selections'!C180="","",'Product Selections'!C180)</f>
        <v/>
      </c>
      <c r="D175" s="48">
        <f>IF('Product Selections'!D180="","",'Product Selections'!D180)</f>
        <v/>
      </c>
      <c r="E175" s="51">
        <f>IF('Product Selections'!E180="","",'Product Selections'!E180)</f>
        <v/>
      </c>
      <c r="F175" s="51">
        <f>IF('Product Selections'!F180="","",'Product Selections'!F180)</f>
        <v/>
      </c>
      <c r="G175" s="34">
        <f>IF('Product Selections'!U179="","",'Product Selections'!U179)</f>
        <v/>
      </c>
      <c r="H175" s="69">
        <f>IFERROR(IF('Product Selections'!H180="","",'Product Selections'!H180),"")</f>
        <v/>
      </c>
      <c r="I175" s="592">
        <f>IFERROR(IF(TRIM('Product Selections'!I180)="","",TRIM('Product Selections'!I180)),"")</f>
        <v/>
      </c>
      <c r="J175" s="46" t="n"/>
      <c r="K175" s="69">
        <f>IF(C175="","",IF(O175="",AE175+L175+M175,AE175+L175+M175+O175))</f>
        <v/>
      </c>
      <c r="L175" s="360">
        <f>IF(C175="","",SUM(AC175,AD175)*(1-Y175))</f>
        <v/>
      </c>
      <c r="M175" s="358">
        <f>IF(C175="","",AB175)</f>
        <v/>
      </c>
      <c r="O175" s="593">
        <f>IF(C175="","",IF(Y175&lt;0,Z175-AE175,""))</f>
        <v/>
      </c>
      <c r="P175" s="594">
        <f>IFERROR(IF(C175="","",IF(AND(C175=$D$2,H175=0),0,IF($V$8="50% ADP Discount",AA175*0.5,IF($V$8="ADP Book Price",AA175)))),"")</f>
        <v/>
      </c>
      <c r="R175" s="595">
        <f>IF(C175="","",IF(Y175&lt;0,(Z175/F175)*(1),(Z175/F175)*(1-Y175)))</f>
        <v/>
      </c>
      <c r="S175" s="595">
        <f>IFERROR(IF(Y175&lt;0,SUM(AC175:AD175)/F175,L175/F175),"")</f>
        <v/>
      </c>
      <c r="T175" s="340">
        <f>IF(M175="","",IF(M175=0,"",SUM(M175)/F175))</f>
        <v/>
      </c>
      <c r="U175" s="585" t="n"/>
      <c r="V175" s="596">
        <f>IF(C175="","",IF(AND(C175=$D$2,H175=0),"Firm Payroll",IF(AND(F175=1,Y175&gt;0.2),"Annual 20% Max Discount",IF(AND(F175=4,Y175&gt;0.2),"Quarterly 20% Max Discount",IF(Y175&gt;=0.6,"Discount &gt;60%",IF(Y175&lt;0,"Revenue Reduction Required",""))))))</f>
        <v/>
      </c>
      <c r="W175" s="597" t="n"/>
      <c r="X175" s="56">
        <f>IF(F175=1,"Annual Payrolls on ADP Essential Payroll",IF(F175=4,"Quarterly Payrolls on ADP Essential Payroll",""))</f>
        <v/>
      </c>
      <c r="Y175" s="50">
        <f>IFERROR(1-((H175-M175)/SUM(Z175,AC175,AD175)),"")</f>
        <v/>
      </c>
      <c r="Z175" s="69">
        <f>IF(C175="","",HLOOKUP($G175&amp;'Product Selections'!$K$4&amp;'Exhibit A'!$F175,'--'!$F$3:$AT$200,$E175+6,FALSE)*F175)</f>
        <v/>
      </c>
      <c r="AA175" s="237">
        <f>IF($C175="","",7.95*$E175+54.95)</f>
        <v/>
      </c>
      <c r="AB175" s="69">
        <f>IF('Product Selections'!O180="Yes",16*'Exhibit A'!F175,0)</f>
        <v/>
      </c>
      <c r="AC175" s="236">
        <f>IF('Product Selections'!$L$11="CBA Lightning Wholesale",0,IF('Product Selections'!$L$11="CBA Lightning",0,IF($C175="",0,IF('Product Selections'!P180="",0,IF('Product Selections'!$P180="Yes",HLOOKUP($AC$10&amp;'Exhibit A'!$F175,'--'!$F$3:$AZ$200,$E175+6,FALSE)*$F175)))))</f>
        <v/>
      </c>
      <c r="AD175" s="54">
        <f>IF('Product Selections'!$L$11="CBA Lightning Wholesale",0,IF('Product Selections'!$L$11="CBA Lightning",0,IF('Product Selections'!Q180="",0,IF($C175="",0,IF('Product Selections'!$Q180&gt;=0,HLOOKUP($AD$10,'--'!$F$3:$AZ$200,3,FALSE)*12*'Product Selections'!Q180)))))</f>
        <v/>
      </c>
      <c r="AE175" s="69">
        <f>IFERROR(IF(C175="","",IF(AND(C175=$D$2,H175=0),0,IF(I175=0,H175-P175-L175-M175,IF(I175="Included",H175-P175-M175-L175,IF(I175&gt;0,H175-M175-L175))))),"")</f>
        <v/>
      </c>
      <c r="AF175" s="598" t="n"/>
      <c r="AG175" s="247">
        <f>AG174+0.01</f>
        <v/>
      </c>
      <c r="AH175" s="604">
        <f>"Estimated Payout at 100% conversion ["&amp;AG175&amp;"0 multiple * Annual Payroll Processing Revenue with Revenue Reduction]"</f>
        <v/>
      </c>
      <c r="AJ175" s="585" t="n"/>
    </row>
    <row r="176" ht="14.45" customHeight="1">
      <c r="A176" s="34" t="n"/>
      <c r="B176" s="303">
        <f>IFERROR(IF('Product Selections'!B181="","",'Product Selections'!B181),"")</f>
        <v/>
      </c>
      <c r="C176" s="304">
        <f>IF('Product Selections'!C181="","",'Product Selections'!C181)</f>
        <v/>
      </c>
      <c r="D176" s="305">
        <f>IF('Product Selections'!D181="","",'Product Selections'!D181)</f>
        <v/>
      </c>
      <c r="E176" s="306">
        <f>IF('Product Selections'!E181="","",'Product Selections'!E181)</f>
        <v/>
      </c>
      <c r="F176" s="306">
        <f>IF('Product Selections'!F181="","",'Product Selections'!F181)</f>
        <v/>
      </c>
      <c r="G176" s="307">
        <f>IF('Product Selections'!U180="","",'Product Selections'!U180)</f>
        <v/>
      </c>
      <c r="H176" s="316">
        <f>IFERROR(IF('Product Selections'!H181="","",'Product Selections'!H181),"")</f>
        <v/>
      </c>
      <c r="I176" s="309">
        <f>IFERROR(IF(TRIM('Product Selections'!I181)="","",TRIM('Product Selections'!I181)),"")</f>
        <v/>
      </c>
      <c r="J176" s="46" t="n"/>
      <c r="K176" s="316">
        <f>IF(C176="","",IF(O176="",AE176+L176+M176,AE176+L176+M176+O176))</f>
        <v/>
      </c>
      <c r="L176" s="361">
        <f>IF(C176="","",SUM(AC176,AD176)*(1-Y176))</f>
        <v/>
      </c>
      <c r="M176" s="357">
        <f>IF(C176="","",AB176)</f>
        <v/>
      </c>
      <c r="O176" s="600">
        <f>IF(C176="","",IF(Y176&lt;0,Z176-AE176,""))</f>
        <v/>
      </c>
      <c r="P176" s="601">
        <f>IFERROR(IF(C176="","",IF(AND(C176=$D$2,H176=0),0,IF($V$8="50% ADP Discount",AA176*0.5,IF($V$8="ADP Book Price",AA176)))),"")</f>
        <v/>
      </c>
      <c r="R176" s="602">
        <f>IF(C176="","",IF(Y176&lt;0,(Z176/F176)*(1),(Z176/F176)*(1-Y176)))</f>
        <v/>
      </c>
      <c r="S176" s="602">
        <f>IFERROR(IF(Y176&lt;0,SUM(AC176:AD176)/F176,L176/F176),"")</f>
        <v/>
      </c>
      <c r="T176" s="339">
        <f>IF(M176="","",IF(M176=0,"",SUM(M176)/F176))</f>
        <v/>
      </c>
      <c r="U176" s="585" t="n"/>
      <c r="V176" s="603">
        <f>IF(C176="","",IF(AND(C176=$D$2,H176=0),"Firm Payroll",IF(AND(F176=1,Y176&gt;0.2),"Annual 20% Max Discount",IF(AND(F176=4,Y176&gt;0.2),"Quarterly 20% Max Discount",IF(Y176&gt;=0.6,"Discount &gt;60%",IF(Y176&lt;0,"Revenue Reduction Required",""))))))</f>
        <v/>
      </c>
      <c r="W176" s="597" t="n"/>
      <c r="X176" s="314">
        <f>IF(F176=1,"Annual Payrolls on ADP Essential Payroll",IF(F176=4,"Quarterly Payrolls on ADP Essential Payroll",""))</f>
        <v/>
      </c>
      <c r="Y176" s="315">
        <f>IFERROR(1-((H176-M176)/SUM(Z176,AC176,AD176)),"")</f>
        <v/>
      </c>
      <c r="Z176" s="316">
        <f>IF(C176="","",HLOOKUP($G176&amp;'Product Selections'!$K$4&amp;'Exhibit A'!$F176,'--'!$F$3:$AT$200,$E176+6,FALSE)*F176)</f>
        <v/>
      </c>
      <c r="AA176" s="317">
        <f>IF($C176="","",7.95*$E176+54.95)</f>
        <v/>
      </c>
      <c r="AB176" s="316">
        <f>IF('Product Selections'!O181="Yes",16*'Exhibit A'!F176,0)</f>
        <v/>
      </c>
      <c r="AC176" s="318">
        <f>IF('Product Selections'!$L$11="CBA Lightning Wholesale",0,IF('Product Selections'!$L$11="CBA Lightning",0,IF($C176="",0,IF('Product Selections'!P181="",0,IF('Product Selections'!$P181="Yes",HLOOKUP($AC$10&amp;'Exhibit A'!$F176,'--'!$F$3:$AZ$200,$E176+6,FALSE)*$F176)))))</f>
        <v/>
      </c>
      <c r="AD176" s="310">
        <f>IF('Product Selections'!$L$11="CBA Lightning Wholesale",0,IF('Product Selections'!$L$11="CBA Lightning",0,IF('Product Selections'!Q181="",0,IF($C176="",0,IF('Product Selections'!$Q181&gt;=0,HLOOKUP($AD$10,'--'!$F$3:$AZ$200,3,FALSE)*12*'Product Selections'!Q181)))))</f>
        <v/>
      </c>
      <c r="AE176" s="316">
        <f>IFERROR(IF(C176="","",IF(AND(C176=$D$2,H176=0),0,IF(I176=0,H176-P176-L176-M176,IF(I176="Included",H176-P176-M176-L176,IF(I176&gt;0,H176-M176-L176))))),"")</f>
        <v/>
      </c>
      <c r="AF176" s="585" t="n"/>
      <c r="AG176" s="247">
        <f>AG175+0.01</f>
        <v/>
      </c>
      <c r="AH176" s="604">
        <f>"Estimated Payout at 100% conversion ["&amp;AG176&amp;"0 multiple * Annual Payroll Processing Revenue with Revenue Reduction]"</f>
        <v/>
      </c>
      <c r="AJ176" s="585" t="n"/>
    </row>
    <row r="177" ht="14.45" customHeight="1">
      <c r="A177" s="34" t="n"/>
      <c r="B177" s="70">
        <f>IFERROR(IF('Product Selections'!B182="","",'Product Selections'!B182),"")</f>
        <v/>
      </c>
      <c r="C177" s="71">
        <f>IF('Product Selections'!C182="","",'Product Selections'!C182)</f>
        <v/>
      </c>
      <c r="D177" s="48">
        <f>IF('Product Selections'!D182="","",'Product Selections'!D182)</f>
        <v/>
      </c>
      <c r="E177" s="51">
        <f>IF('Product Selections'!E182="","",'Product Selections'!E182)</f>
        <v/>
      </c>
      <c r="F177" s="51">
        <f>IF('Product Selections'!F182="","",'Product Selections'!F182)</f>
        <v/>
      </c>
      <c r="G177" s="34">
        <f>IF('Product Selections'!U181="","",'Product Selections'!U181)</f>
        <v/>
      </c>
      <c r="H177" s="69">
        <f>IFERROR(IF('Product Selections'!H182="","",'Product Selections'!H182),"")</f>
        <v/>
      </c>
      <c r="I177" s="592">
        <f>IFERROR(IF(TRIM('Product Selections'!I182)="","",TRIM('Product Selections'!I182)),"")</f>
        <v/>
      </c>
      <c r="J177" s="46" t="n"/>
      <c r="K177" s="69">
        <f>IF(C177="","",IF(O177="",AE177+L177+M177,AE177+L177+M177+O177))</f>
        <v/>
      </c>
      <c r="L177" s="360">
        <f>IF(C177="","",SUM(AC177,AD177)*(1-Y177))</f>
        <v/>
      </c>
      <c r="M177" s="358">
        <f>IF(C177="","",AB177)</f>
        <v/>
      </c>
      <c r="O177" s="593">
        <f>IF(C177="","",IF(Y177&lt;0,Z177-AE177,""))</f>
        <v/>
      </c>
      <c r="P177" s="594">
        <f>IFERROR(IF(C177="","",IF(AND(C177=$D$2,H177=0),0,IF($V$8="50% ADP Discount",AA177*0.5,IF($V$8="ADP Book Price",AA177)))),"")</f>
        <v/>
      </c>
      <c r="R177" s="595">
        <f>IF(C177="","",IF(Y177&lt;0,(Z177/F177)*(1),(Z177/F177)*(1-Y177)))</f>
        <v/>
      </c>
      <c r="S177" s="595">
        <f>IFERROR(IF(Y177&lt;0,SUM(AC177:AD177)/F177,L177/F177),"")</f>
        <v/>
      </c>
      <c r="T177" s="340">
        <f>IF(M177="","",IF(M177=0,"",SUM(M177)/F177))</f>
        <v/>
      </c>
      <c r="U177" s="585" t="n"/>
      <c r="V177" s="596">
        <f>IF(C177="","",IF(AND(C177=$D$2,H177=0),"Firm Payroll",IF(AND(F177=1,Y177&gt;0.2),"Annual 20% Max Discount",IF(AND(F177=4,Y177&gt;0.2),"Quarterly 20% Max Discount",IF(Y177&gt;=0.6,"Discount &gt;60%",IF(Y177&lt;0,"Revenue Reduction Required",""))))))</f>
        <v/>
      </c>
      <c r="W177" s="597" t="n"/>
      <c r="X177" s="56">
        <f>IF(F177=1,"Annual Payrolls on ADP Essential Payroll",IF(F177=4,"Quarterly Payrolls on ADP Essential Payroll",""))</f>
        <v/>
      </c>
      <c r="Y177" s="50">
        <f>IFERROR(1-((H177-M177)/SUM(Z177,AC177,AD177)),"")</f>
        <v/>
      </c>
      <c r="Z177" s="69">
        <f>IF(C177="","",HLOOKUP($G177&amp;'Product Selections'!$K$4&amp;'Exhibit A'!$F177,'--'!$F$3:$AT$200,$E177+6,FALSE)*F177)</f>
        <v/>
      </c>
      <c r="AA177" s="237">
        <f>IF($C177="","",7.95*$E177+54.95)</f>
        <v/>
      </c>
      <c r="AB177" s="69">
        <f>IF('Product Selections'!O182="Yes",16*'Exhibit A'!F177,0)</f>
        <v/>
      </c>
      <c r="AC177" s="236">
        <f>IF('Product Selections'!$L$11="CBA Lightning Wholesale",0,IF('Product Selections'!$L$11="CBA Lightning",0,IF($C177="",0,IF('Product Selections'!P182="",0,IF('Product Selections'!$P182="Yes",HLOOKUP($AC$10&amp;'Exhibit A'!$F177,'--'!$F$3:$AZ$200,$E177+6,FALSE)*$F177)))))</f>
        <v/>
      </c>
      <c r="AD177" s="54">
        <f>IF('Product Selections'!$L$11="CBA Lightning Wholesale",0,IF('Product Selections'!$L$11="CBA Lightning",0,IF('Product Selections'!Q182="",0,IF($C177="",0,IF('Product Selections'!$Q182&gt;=0,HLOOKUP($AD$10,'--'!$F$3:$AZ$200,3,FALSE)*12*'Product Selections'!Q182)))))</f>
        <v/>
      </c>
      <c r="AE177" s="69">
        <f>IFERROR(IF(C177="","",IF(AND(C177=$D$2,H177=0),0,IF(I177=0,H177-P177-L177-M177,IF(I177="Included",H177-P177-M177-L177,IF(I177&gt;0,H177-M177-L177))))),"")</f>
        <v/>
      </c>
      <c r="AF177" s="598" t="n"/>
      <c r="AG177" s="247">
        <f>AG176+0.01</f>
        <v/>
      </c>
      <c r="AH177" s="604">
        <f>"Estimated Payout at 100% conversion ["&amp;AG177&amp;"0 multiple * Annual Payroll Processing Revenue with Revenue Reduction]"</f>
        <v/>
      </c>
      <c r="AJ177" s="585" t="n"/>
    </row>
    <row r="178" ht="14.45" customHeight="1">
      <c r="A178" s="34" t="n"/>
      <c r="B178" s="303">
        <f>IFERROR(IF('Product Selections'!B183="","",'Product Selections'!B183),"")</f>
        <v/>
      </c>
      <c r="C178" s="304">
        <f>IF('Product Selections'!C183="","",'Product Selections'!C183)</f>
        <v/>
      </c>
      <c r="D178" s="305">
        <f>IF('Product Selections'!D183="","",'Product Selections'!D183)</f>
        <v/>
      </c>
      <c r="E178" s="306">
        <f>IF('Product Selections'!E183="","",'Product Selections'!E183)</f>
        <v/>
      </c>
      <c r="F178" s="306">
        <f>IF('Product Selections'!F183="","",'Product Selections'!F183)</f>
        <v/>
      </c>
      <c r="G178" s="307">
        <f>IF('Product Selections'!U182="","",'Product Selections'!U182)</f>
        <v/>
      </c>
      <c r="H178" s="316">
        <f>IFERROR(IF('Product Selections'!H183="","",'Product Selections'!H183),"")</f>
        <v/>
      </c>
      <c r="I178" s="309">
        <f>IFERROR(IF(TRIM('Product Selections'!I183)="","",TRIM('Product Selections'!I183)),"")</f>
        <v/>
      </c>
      <c r="J178" s="46" t="n"/>
      <c r="K178" s="316">
        <f>IF(C178="","",IF(O178="",AE178+L178+M178,AE178+L178+M178+O178))</f>
        <v/>
      </c>
      <c r="L178" s="361">
        <f>IF(C178="","",SUM(AC178,AD178)*(1-Y178))</f>
        <v/>
      </c>
      <c r="M178" s="357">
        <f>IF(C178="","",AB178)</f>
        <v/>
      </c>
      <c r="O178" s="600">
        <f>IF(C178="","",IF(Y178&lt;0,Z178-AE178,""))</f>
        <v/>
      </c>
      <c r="P178" s="601">
        <f>IFERROR(IF(C178="","",IF(AND(C178=$D$2,H178=0),0,IF($V$8="50% ADP Discount",AA178*0.5,IF($V$8="ADP Book Price",AA178)))),"")</f>
        <v/>
      </c>
      <c r="R178" s="602">
        <f>IF(C178="","",IF(Y178&lt;0,(Z178/F178)*(1),(Z178/F178)*(1-Y178)))</f>
        <v/>
      </c>
      <c r="S178" s="602">
        <f>IFERROR(IF(Y178&lt;0,SUM(AC178:AD178)/F178,L178/F178),"")</f>
        <v/>
      </c>
      <c r="T178" s="339">
        <f>IF(M178="","",IF(M178=0,"",SUM(M178)/F178))</f>
        <v/>
      </c>
      <c r="U178" s="585" t="n"/>
      <c r="V178" s="603">
        <f>IF(C178="","",IF(AND(C178=$D$2,H178=0),"Firm Payroll",IF(AND(F178=1,Y178&gt;0.2),"Annual 20% Max Discount",IF(AND(F178=4,Y178&gt;0.2),"Quarterly 20% Max Discount",IF(Y178&gt;=0.6,"Discount &gt;60%",IF(Y178&lt;0,"Revenue Reduction Required",""))))))</f>
        <v/>
      </c>
      <c r="W178" s="597" t="n"/>
      <c r="X178" s="314">
        <f>IF(F178=1,"Annual Payrolls on ADP Essential Payroll",IF(F178=4,"Quarterly Payrolls on ADP Essential Payroll",""))</f>
        <v/>
      </c>
      <c r="Y178" s="315">
        <f>IFERROR(1-((H178-M178)/SUM(Z178,AC178,AD178)),"")</f>
        <v/>
      </c>
      <c r="Z178" s="316">
        <f>IF(C178="","",HLOOKUP($G178&amp;'Product Selections'!$K$4&amp;'Exhibit A'!$F178,'--'!$F$3:$AT$200,$E178+6,FALSE)*F178)</f>
        <v/>
      </c>
      <c r="AA178" s="317">
        <f>IF($C178="","",7.95*$E178+54.95)</f>
        <v/>
      </c>
      <c r="AB178" s="316">
        <f>IF('Product Selections'!O183="Yes",16*'Exhibit A'!F178,0)</f>
        <v/>
      </c>
      <c r="AC178" s="318">
        <f>IF('Product Selections'!$L$11="CBA Lightning Wholesale",0,IF('Product Selections'!$L$11="CBA Lightning",0,IF($C178="",0,IF('Product Selections'!P183="",0,IF('Product Selections'!$P183="Yes",HLOOKUP($AC$10&amp;'Exhibit A'!$F178,'--'!$F$3:$AZ$200,$E178+6,FALSE)*$F178)))))</f>
        <v/>
      </c>
      <c r="AD178" s="310">
        <f>IF('Product Selections'!$L$11="CBA Lightning Wholesale",0,IF('Product Selections'!$L$11="CBA Lightning",0,IF('Product Selections'!Q183="",0,IF($C178="",0,IF('Product Selections'!$Q183&gt;=0,HLOOKUP($AD$10,'--'!$F$3:$AZ$200,3,FALSE)*12*'Product Selections'!Q183)))))</f>
        <v/>
      </c>
      <c r="AE178" s="316">
        <f>IFERROR(IF(C178="","",IF(AND(C178=$D$2,H178=0),0,IF(I178=0,H178-P178-L178-M178,IF(I178="Included",H178-P178-M178-L178,IF(I178&gt;0,H178-M178-L178))))),"")</f>
        <v/>
      </c>
      <c r="AF178" s="585" t="n"/>
      <c r="AG178" s="247">
        <f>AG177+0.01</f>
        <v/>
      </c>
      <c r="AH178" s="604">
        <f>"Estimated Payout at 100% conversion ["&amp;AG178&amp;"0 multiple * Annual Payroll Processing Revenue with Revenue Reduction]"</f>
        <v/>
      </c>
      <c r="AJ178" s="585" t="n"/>
    </row>
    <row r="179" ht="14.45" customHeight="1">
      <c r="A179" s="34" t="n"/>
      <c r="B179" s="70">
        <f>IFERROR(IF('Product Selections'!B184="","",'Product Selections'!B184),"")</f>
        <v/>
      </c>
      <c r="C179" s="71">
        <f>IF('Product Selections'!C184="","",'Product Selections'!C184)</f>
        <v/>
      </c>
      <c r="D179" s="48">
        <f>IF('Product Selections'!D184="","",'Product Selections'!D184)</f>
        <v/>
      </c>
      <c r="E179" s="51">
        <f>IF('Product Selections'!E184="","",'Product Selections'!E184)</f>
        <v/>
      </c>
      <c r="F179" s="51">
        <f>IF('Product Selections'!F184="","",'Product Selections'!F184)</f>
        <v/>
      </c>
      <c r="G179" s="34">
        <f>IF('Product Selections'!U183="","",'Product Selections'!U183)</f>
        <v/>
      </c>
      <c r="H179" s="69">
        <f>IFERROR(IF('Product Selections'!H184="","",'Product Selections'!H184),"")</f>
        <v/>
      </c>
      <c r="I179" s="592">
        <f>IFERROR(IF(TRIM('Product Selections'!I184)="","",TRIM('Product Selections'!I184)),"")</f>
        <v/>
      </c>
      <c r="J179" s="46" t="n"/>
      <c r="K179" s="69">
        <f>IF(C179="","",IF(O179="",AE179+L179+M179,AE179+L179+M179+O179))</f>
        <v/>
      </c>
      <c r="L179" s="360">
        <f>IF(C179="","",SUM(AC179,AD179)*(1-Y179))</f>
        <v/>
      </c>
      <c r="M179" s="358">
        <f>IF(C179="","",AB179)</f>
        <v/>
      </c>
      <c r="O179" s="593">
        <f>IF(C179="","",IF(Y179&lt;0,Z179-AE179,""))</f>
        <v/>
      </c>
      <c r="P179" s="594">
        <f>IFERROR(IF(C179="","",IF(AND(C179=$D$2,H179=0),0,IF($V$8="50% ADP Discount",AA179*0.5,IF($V$8="ADP Book Price",AA179)))),"")</f>
        <v/>
      </c>
      <c r="R179" s="595">
        <f>IF(C179="","",IF(Y179&lt;0,(Z179/F179)*(1),(Z179/F179)*(1-Y179)))</f>
        <v/>
      </c>
      <c r="S179" s="595">
        <f>IFERROR(IF(Y179&lt;0,SUM(AC179:AD179)/F179,L179/F179),"")</f>
        <v/>
      </c>
      <c r="T179" s="340">
        <f>IF(M179="","",IF(M179=0,"",SUM(M179)/F179))</f>
        <v/>
      </c>
      <c r="U179" s="585" t="n"/>
      <c r="V179" s="596">
        <f>IF(C179="","",IF(AND(C179=$D$2,H179=0),"Firm Payroll",IF(AND(F179=1,Y179&gt;0.2),"Annual 20% Max Discount",IF(AND(F179=4,Y179&gt;0.2),"Quarterly 20% Max Discount",IF(Y179&gt;=0.6,"Discount &gt;60%",IF(Y179&lt;0,"Revenue Reduction Required",""))))))</f>
        <v/>
      </c>
      <c r="W179" s="597" t="n"/>
      <c r="X179" s="56">
        <f>IF(F179=1,"Annual Payrolls on ADP Essential Payroll",IF(F179=4,"Quarterly Payrolls on ADP Essential Payroll",""))</f>
        <v/>
      </c>
      <c r="Y179" s="50">
        <f>IFERROR(1-((H179-M179)/SUM(Z179,AC179,AD179)),"")</f>
        <v/>
      </c>
      <c r="Z179" s="69">
        <f>IF(C179="","",HLOOKUP($G179&amp;'Product Selections'!$K$4&amp;'Exhibit A'!$F179,'--'!$F$3:$AT$200,$E179+6,FALSE)*F179)</f>
        <v/>
      </c>
      <c r="AA179" s="237">
        <f>IF($C179="","",7.95*$E179+54.95)</f>
        <v/>
      </c>
      <c r="AB179" s="69">
        <f>IF('Product Selections'!O184="Yes",16*'Exhibit A'!F179,0)</f>
        <v/>
      </c>
      <c r="AC179" s="236">
        <f>IF('Product Selections'!$L$11="CBA Lightning Wholesale",0,IF('Product Selections'!$L$11="CBA Lightning",0,IF($C179="",0,IF('Product Selections'!P184="",0,IF('Product Selections'!$P184="Yes",HLOOKUP($AC$10&amp;'Exhibit A'!$F179,'--'!$F$3:$AZ$200,$E179+6,FALSE)*$F179)))))</f>
        <v/>
      </c>
      <c r="AD179" s="54">
        <f>IF('Product Selections'!$L$11="CBA Lightning Wholesale",0,IF('Product Selections'!$L$11="CBA Lightning",0,IF('Product Selections'!Q184="",0,IF($C179="",0,IF('Product Selections'!$Q184&gt;=0,HLOOKUP($AD$10,'--'!$F$3:$AZ$200,3,FALSE)*12*'Product Selections'!Q184)))))</f>
        <v/>
      </c>
      <c r="AE179" s="69">
        <f>IFERROR(IF(C179="","",IF(AND(C179=$D$2,H179=0),0,IF(I179=0,H179-P179-L179-M179,IF(I179="Included",H179-P179-M179-L179,IF(I179&gt;0,H179-M179-L179))))),"")</f>
        <v/>
      </c>
      <c r="AF179" s="598" t="n"/>
      <c r="AG179" s="247">
        <f>AG178+0.01</f>
        <v/>
      </c>
      <c r="AH179" s="604">
        <f>"Estimated Payout at 100% conversion ["&amp;AG179&amp;"0 multiple * Annual Payroll Processing Revenue with Revenue Reduction]"</f>
        <v/>
      </c>
      <c r="AJ179" s="585" t="n"/>
    </row>
    <row r="180" ht="14.45" customHeight="1">
      <c r="A180" s="34" t="n"/>
      <c r="B180" s="303">
        <f>IFERROR(IF('Product Selections'!B185="","",'Product Selections'!B185),"")</f>
        <v/>
      </c>
      <c r="C180" s="304">
        <f>IF('Product Selections'!C185="","",'Product Selections'!C185)</f>
        <v/>
      </c>
      <c r="D180" s="305">
        <f>IF('Product Selections'!D185="","",'Product Selections'!D185)</f>
        <v/>
      </c>
      <c r="E180" s="306">
        <f>IF('Product Selections'!E185="","",'Product Selections'!E185)</f>
        <v/>
      </c>
      <c r="F180" s="306">
        <f>IF('Product Selections'!F185="","",'Product Selections'!F185)</f>
        <v/>
      </c>
      <c r="G180" s="307">
        <f>IF('Product Selections'!U184="","",'Product Selections'!U184)</f>
        <v/>
      </c>
      <c r="H180" s="316">
        <f>IFERROR(IF('Product Selections'!H185="","",'Product Selections'!H185),"")</f>
        <v/>
      </c>
      <c r="I180" s="309">
        <f>IFERROR(IF(TRIM('Product Selections'!I185)="","",TRIM('Product Selections'!I185)),"")</f>
        <v/>
      </c>
      <c r="J180" s="46" t="n"/>
      <c r="K180" s="316">
        <f>IF(C180="","",IF(O180="",AE180+L180+M180,AE180+L180+M180+O180))</f>
        <v/>
      </c>
      <c r="L180" s="361">
        <f>IF(C180="","",SUM(AC180,AD180)*(1-Y180))</f>
        <v/>
      </c>
      <c r="M180" s="357">
        <f>IF(C180="","",AB180)</f>
        <v/>
      </c>
      <c r="O180" s="600">
        <f>IF(C180="","",IF(Y180&lt;0,Z180-AE180,""))</f>
        <v/>
      </c>
      <c r="P180" s="601">
        <f>IFERROR(IF(C180="","",IF(AND(C180=$D$2,H180=0),0,IF($V$8="50% ADP Discount",AA180*0.5,IF($V$8="ADP Book Price",AA180)))),"")</f>
        <v/>
      </c>
      <c r="R180" s="602">
        <f>IF(C180="","",IF(Y180&lt;0,(Z180/F180)*(1),(Z180/F180)*(1-Y180)))</f>
        <v/>
      </c>
      <c r="S180" s="602">
        <f>IFERROR(IF(Y180&lt;0,SUM(AC180:AD180)/F180,L180/F180),"")</f>
        <v/>
      </c>
      <c r="T180" s="339">
        <f>IF(M180="","",IF(M180=0,"",SUM(M180)/F180))</f>
        <v/>
      </c>
      <c r="U180" s="585" t="n"/>
      <c r="V180" s="603">
        <f>IF(C180="","",IF(AND(C180=$D$2,H180=0),"Firm Payroll",IF(AND(F180=1,Y180&gt;0.2),"Annual 20% Max Discount",IF(AND(F180=4,Y180&gt;0.2),"Quarterly 20% Max Discount",IF(Y180&gt;=0.6,"Discount &gt;60%",IF(Y180&lt;0,"Revenue Reduction Required",""))))))</f>
        <v/>
      </c>
      <c r="W180" s="597" t="n"/>
      <c r="X180" s="314">
        <f>IF(F180=1,"Annual Payrolls on ADP Essential Payroll",IF(F180=4,"Quarterly Payrolls on ADP Essential Payroll",""))</f>
        <v/>
      </c>
      <c r="Y180" s="315">
        <f>IFERROR(1-((H180-M180)/SUM(Z180,AC180,AD180)),"")</f>
        <v/>
      </c>
      <c r="Z180" s="316">
        <f>IF(C180="","",HLOOKUP($G180&amp;'Product Selections'!$K$4&amp;'Exhibit A'!$F180,'--'!$F$3:$AT$200,$E180+6,FALSE)*F180)</f>
        <v/>
      </c>
      <c r="AA180" s="317">
        <f>IF($C180="","",7.95*$E180+54.95)</f>
        <v/>
      </c>
      <c r="AB180" s="316">
        <f>IF('Product Selections'!O185="Yes",16*'Exhibit A'!F180,0)</f>
        <v/>
      </c>
      <c r="AC180" s="318">
        <f>IF('Product Selections'!$L$11="CBA Lightning Wholesale",0,IF('Product Selections'!$L$11="CBA Lightning",0,IF($C180="",0,IF('Product Selections'!P185="",0,IF('Product Selections'!$P185="Yes",HLOOKUP($AC$10&amp;'Exhibit A'!$F180,'--'!$F$3:$AZ$200,$E180+6,FALSE)*$F180)))))</f>
        <v/>
      </c>
      <c r="AD180" s="310">
        <f>IF('Product Selections'!$L$11="CBA Lightning Wholesale",0,IF('Product Selections'!$L$11="CBA Lightning",0,IF('Product Selections'!Q185="",0,IF($C180="",0,IF('Product Selections'!$Q185&gt;=0,HLOOKUP($AD$10,'--'!$F$3:$AZ$200,3,FALSE)*12*'Product Selections'!Q185)))))</f>
        <v/>
      </c>
      <c r="AE180" s="316">
        <f>IFERROR(IF(C180="","",IF(AND(C180=$D$2,H180=0),0,IF(I180=0,H180-P180-L180-M180,IF(I180="Included",H180-P180-M180-L180,IF(I180&gt;0,H180-M180-L180))))),"")</f>
        <v/>
      </c>
      <c r="AF180" s="585" t="n"/>
      <c r="AG180" s="247">
        <f>AG179+0.01</f>
        <v/>
      </c>
      <c r="AH180" s="604">
        <f>"Estimated Payout at 100% conversion ["&amp;AG180&amp;"0 multiple * Annual Payroll Processing Revenue with Revenue Reduction]"</f>
        <v/>
      </c>
      <c r="AJ180" s="585" t="n"/>
    </row>
    <row r="181" ht="14.45" customHeight="1">
      <c r="A181" s="34" t="n"/>
      <c r="B181" s="70">
        <f>IFERROR(IF('Product Selections'!B186="","",'Product Selections'!B186),"")</f>
        <v/>
      </c>
      <c r="C181" s="71">
        <f>IF('Product Selections'!C186="","",'Product Selections'!C186)</f>
        <v/>
      </c>
      <c r="D181" s="48">
        <f>IF('Product Selections'!D186="","",'Product Selections'!D186)</f>
        <v/>
      </c>
      <c r="E181" s="51">
        <f>IF('Product Selections'!E186="","",'Product Selections'!E186)</f>
        <v/>
      </c>
      <c r="F181" s="51">
        <f>IF('Product Selections'!F186="","",'Product Selections'!F186)</f>
        <v/>
      </c>
      <c r="G181" s="34">
        <f>IF('Product Selections'!U185="","",'Product Selections'!U185)</f>
        <v/>
      </c>
      <c r="H181" s="69">
        <f>IFERROR(IF('Product Selections'!H186="","",'Product Selections'!H186),"")</f>
        <v/>
      </c>
      <c r="I181" s="592">
        <f>IFERROR(IF(TRIM('Product Selections'!I186)="","",TRIM('Product Selections'!I186)),"")</f>
        <v/>
      </c>
      <c r="J181" s="46" t="n"/>
      <c r="K181" s="69">
        <f>IF(C181="","",IF(O181="",AE181+L181+M181,AE181+L181+M181+O181))</f>
        <v/>
      </c>
      <c r="L181" s="360">
        <f>IF(C181="","",SUM(AC181,AD181)*(1-Y181))</f>
        <v/>
      </c>
      <c r="M181" s="358">
        <f>IF(C181="","",AB181)</f>
        <v/>
      </c>
      <c r="O181" s="593">
        <f>IF(C181="","",IF(Y181&lt;0,Z181-AE181,""))</f>
        <v/>
      </c>
      <c r="P181" s="594">
        <f>IFERROR(IF(C181="","",IF(AND(C181=$D$2,H181=0),0,IF($V$8="50% ADP Discount",AA181*0.5,IF($V$8="ADP Book Price",AA181)))),"")</f>
        <v/>
      </c>
      <c r="R181" s="595">
        <f>IF(C181="","",IF(Y181&lt;0,(Z181/F181)*(1),(Z181/F181)*(1-Y181)))</f>
        <v/>
      </c>
      <c r="S181" s="595">
        <f>IFERROR(IF(Y181&lt;0,SUM(AC181:AD181)/F181,L181/F181),"")</f>
        <v/>
      </c>
      <c r="T181" s="340">
        <f>IF(M181="","",IF(M181=0,"",SUM(M181)/F181))</f>
        <v/>
      </c>
      <c r="U181" s="585" t="n"/>
      <c r="V181" s="596">
        <f>IF(C181="","",IF(AND(C181=$D$2,H181=0),"Firm Payroll",IF(AND(F181=1,Y181&gt;0.2),"Annual 20% Max Discount",IF(AND(F181=4,Y181&gt;0.2),"Quarterly 20% Max Discount",IF(Y181&gt;=0.6,"Discount &gt;60%",IF(Y181&lt;0,"Revenue Reduction Required",""))))))</f>
        <v/>
      </c>
      <c r="W181" s="597" t="n"/>
      <c r="X181" s="56">
        <f>IF(F181=1,"Annual Payrolls on ADP Essential Payroll",IF(F181=4,"Quarterly Payrolls on ADP Essential Payroll",""))</f>
        <v/>
      </c>
      <c r="Y181" s="50">
        <f>IFERROR(1-((H181-M181)/SUM(Z181,AC181,AD181)),"")</f>
        <v/>
      </c>
      <c r="Z181" s="69">
        <f>IF(C181="","",HLOOKUP($G181&amp;'Product Selections'!$K$4&amp;'Exhibit A'!$F181,'--'!$F$3:$AT$200,$E181+6,FALSE)*F181)</f>
        <v/>
      </c>
      <c r="AA181" s="237">
        <f>IF($C181="","",7.95*$E181+54.95)</f>
        <v/>
      </c>
      <c r="AB181" s="69">
        <f>IF('Product Selections'!O186="Yes",16*'Exhibit A'!F181,0)</f>
        <v/>
      </c>
      <c r="AC181" s="236">
        <f>IF('Product Selections'!$L$11="CBA Lightning Wholesale",0,IF('Product Selections'!$L$11="CBA Lightning",0,IF($C181="",0,IF('Product Selections'!P186="",0,IF('Product Selections'!$P186="Yes",HLOOKUP($AC$10&amp;'Exhibit A'!$F181,'--'!$F$3:$AZ$200,$E181+6,FALSE)*$F181)))))</f>
        <v/>
      </c>
      <c r="AD181" s="54">
        <f>IF('Product Selections'!$L$11="CBA Lightning Wholesale",0,IF('Product Selections'!$L$11="CBA Lightning",0,IF('Product Selections'!Q186="",0,IF($C181="",0,IF('Product Selections'!$Q186&gt;=0,HLOOKUP($AD$10,'--'!$F$3:$AZ$200,3,FALSE)*12*'Product Selections'!Q186)))))</f>
        <v/>
      </c>
      <c r="AE181" s="69">
        <f>IFERROR(IF(C181="","",IF(AND(C181=$D$2,H181=0),0,IF(I181=0,H181-P181-L181-M181,IF(I181="Included",H181-P181-M181-L181,IF(I181&gt;0,H181-M181-L181))))),"")</f>
        <v/>
      </c>
      <c r="AF181" s="598" t="n"/>
      <c r="AG181" s="247">
        <f>AG180+0.01</f>
        <v/>
      </c>
      <c r="AH181" s="604">
        <f>"Estimated Payout at 100% conversion ["&amp;AG181&amp;"0 multiple * Annual Payroll Processing Revenue with Revenue Reduction]"</f>
        <v/>
      </c>
      <c r="AJ181" s="585" t="n"/>
    </row>
    <row r="182" ht="14.45" customHeight="1">
      <c r="A182" s="34" t="n"/>
      <c r="B182" s="303">
        <f>IFERROR(IF('Product Selections'!B187="","",'Product Selections'!B187),"")</f>
        <v/>
      </c>
      <c r="C182" s="304">
        <f>IF('Product Selections'!C187="","",'Product Selections'!C187)</f>
        <v/>
      </c>
      <c r="D182" s="305">
        <f>IF('Product Selections'!D187="","",'Product Selections'!D187)</f>
        <v/>
      </c>
      <c r="E182" s="306">
        <f>IF('Product Selections'!E187="","",'Product Selections'!E187)</f>
        <v/>
      </c>
      <c r="F182" s="306">
        <f>IF('Product Selections'!F187="","",'Product Selections'!F187)</f>
        <v/>
      </c>
      <c r="G182" s="307">
        <f>IF('Product Selections'!U186="","",'Product Selections'!U186)</f>
        <v/>
      </c>
      <c r="H182" s="316">
        <f>IFERROR(IF('Product Selections'!H187="","",'Product Selections'!H187),"")</f>
        <v/>
      </c>
      <c r="I182" s="309">
        <f>IFERROR(IF(TRIM('Product Selections'!I187)="","",TRIM('Product Selections'!I187)),"")</f>
        <v/>
      </c>
      <c r="J182" s="46" t="n"/>
      <c r="K182" s="316">
        <f>IF(C182="","",IF(O182="",AE182+L182+M182,AE182+L182+M182+O182))</f>
        <v/>
      </c>
      <c r="L182" s="361">
        <f>IF(C182="","",SUM(AC182,AD182)*(1-Y182))</f>
        <v/>
      </c>
      <c r="M182" s="357">
        <f>IF(C182="","",AB182)</f>
        <v/>
      </c>
      <c r="O182" s="600">
        <f>IF(C182="","",IF(Y182&lt;0,Z182-AE182,""))</f>
        <v/>
      </c>
      <c r="P182" s="601">
        <f>IFERROR(IF(C182="","",IF(AND(C182=$D$2,H182=0),0,IF($V$8="50% ADP Discount",AA182*0.5,IF($V$8="ADP Book Price",AA182)))),"")</f>
        <v/>
      </c>
      <c r="R182" s="602">
        <f>IF(C182="","",IF(Y182&lt;0,(Z182/F182)*(1),(Z182/F182)*(1-Y182)))</f>
        <v/>
      </c>
      <c r="S182" s="602">
        <f>IFERROR(IF(Y182&lt;0,SUM(AC182:AD182)/F182,L182/F182),"")</f>
        <v/>
      </c>
      <c r="T182" s="339">
        <f>IF(M182="","",IF(M182=0,"",SUM(M182)/F182))</f>
        <v/>
      </c>
      <c r="U182" s="585" t="n"/>
      <c r="V182" s="603">
        <f>IF(C182="","",IF(AND(C182=$D$2,H182=0),"Firm Payroll",IF(AND(F182=1,Y182&gt;0.2),"Annual 20% Max Discount",IF(AND(F182=4,Y182&gt;0.2),"Quarterly 20% Max Discount",IF(Y182&gt;=0.6,"Discount &gt;60%",IF(Y182&lt;0,"Revenue Reduction Required",""))))))</f>
        <v/>
      </c>
      <c r="W182" s="597" t="n"/>
      <c r="X182" s="314">
        <f>IF(F182=1,"Annual Payrolls on ADP Essential Payroll",IF(F182=4,"Quarterly Payrolls on ADP Essential Payroll",""))</f>
        <v/>
      </c>
      <c r="Y182" s="315">
        <f>IFERROR(1-((H182-M182)/SUM(Z182,AC182,AD182)),"")</f>
        <v/>
      </c>
      <c r="Z182" s="316">
        <f>IF(C182="","",HLOOKUP($G182&amp;'Product Selections'!$K$4&amp;'Exhibit A'!$F182,'--'!$F$3:$AT$200,$E182+6,FALSE)*F182)</f>
        <v/>
      </c>
      <c r="AA182" s="317">
        <f>IF($C182="","",7.95*$E182+54.95)</f>
        <v/>
      </c>
      <c r="AB182" s="316">
        <f>IF('Product Selections'!O187="Yes",16*'Exhibit A'!F182,0)</f>
        <v/>
      </c>
      <c r="AC182" s="318">
        <f>IF('Product Selections'!$L$11="CBA Lightning Wholesale",0,IF('Product Selections'!$L$11="CBA Lightning",0,IF($C182="",0,IF('Product Selections'!P187="",0,IF('Product Selections'!$P187="Yes",HLOOKUP($AC$10&amp;'Exhibit A'!$F182,'--'!$F$3:$AZ$200,$E182+6,FALSE)*$F182)))))</f>
        <v/>
      </c>
      <c r="AD182" s="310">
        <f>IF('Product Selections'!$L$11="CBA Lightning Wholesale",0,IF('Product Selections'!$L$11="CBA Lightning",0,IF('Product Selections'!Q187="",0,IF($C182="",0,IF('Product Selections'!$Q187&gt;=0,HLOOKUP($AD$10,'--'!$F$3:$AZ$200,3,FALSE)*12*'Product Selections'!Q187)))))</f>
        <v/>
      </c>
      <c r="AE182" s="316">
        <f>IFERROR(IF(C182="","",IF(AND(C182=$D$2,H182=0),0,IF(I182=0,H182-P182-L182-M182,IF(I182="Included",H182-P182-M182-L182,IF(I182&gt;0,H182-M182-L182))))),"")</f>
        <v/>
      </c>
      <c r="AF182" s="585" t="n"/>
      <c r="AG182" s="247">
        <f>AG181+0.01</f>
        <v/>
      </c>
      <c r="AH182" s="604">
        <f>"Estimated Payout at 100% conversion ["&amp;AG182&amp;"0 multiple * Annual Payroll Processing Revenue with Revenue Reduction]"</f>
        <v/>
      </c>
      <c r="AJ182" s="585" t="n"/>
    </row>
    <row r="183" ht="14.45" customHeight="1">
      <c r="A183" s="34" t="n"/>
      <c r="B183" s="70">
        <f>IFERROR(IF('Product Selections'!B188="","",'Product Selections'!B188),"")</f>
        <v/>
      </c>
      <c r="C183" s="71">
        <f>IF('Product Selections'!C188="","",'Product Selections'!C188)</f>
        <v/>
      </c>
      <c r="D183" s="48">
        <f>IF('Product Selections'!D188="","",'Product Selections'!D188)</f>
        <v/>
      </c>
      <c r="E183" s="51">
        <f>IF('Product Selections'!E188="","",'Product Selections'!E188)</f>
        <v/>
      </c>
      <c r="F183" s="51">
        <f>IF('Product Selections'!F188="","",'Product Selections'!F188)</f>
        <v/>
      </c>
      <c r="G183" s="34">
        <f>IF('Product Selections'!U187="","",'Product Selections'!U187)</f>
        <v/>
      </c>
      <c r="H183" s="69">
        <f>IFERROR(IF('Product Selections'!H188="","",'Product Selections'!H188),"")</f>
        <v/>
      </c>
      <c r="I183" s="592">
        <f>IFERROR(IF(TRIM('Product Selections'!I188)="","",TRIM('Product Selections'!I188)),"")</f>
        <v/>
      </c>
      <c r="J183" s="46" t="n"/>
      <c r="K183" s="69">
        <f>IF(C183="","",IF(O183="",AE183+L183+M183,AE183+L183+M183+O183))</f>
        <v/>
      </c>
      <c r="L183" s="360">
        <f>IF(C183="","",SUM(AC183,AD183)*(1-Y183))</f>
        <v/>
      </c>
      <c r="M183" s="358">
        <f>IF(C183="","",AB183)</f>
        <v/>
      </c>
      <c r="O183" s="593">
        <f>IF(C183="","",IF(Y183&lt;0,Z183-AE183,""))</f>
        <v/>
      </c>
      <c r="P183" s="594">
        <f>IFERROR(IF(C183="","",IF(AND(C183=$D$2,H183=0),0,IF($V$8="50% ADP Discount",AA183*0.5,IF($V$8="ADP Book Price",AA183)))),"")</f>
        <v/>
      </c>
      <c r="R183" s="595">
        <f>IF(C183="","",IF(Y183&lt;0,(Z183/F183)*(1),(Z183/F183)*(1-Y183)))</f>
        <v/>
      </c>
      <c r="S183" s="595">
        <f>IFERROR(IF(Y183&lt;0,SUM(AC183:AD183)/F183,L183/F183),"")</f>
        <v/>
      </c>
      <c r="T183" s="340">
        <f>IF(M183="","",IF(M183=0,"",SUM(M183)/F183))</f>
        <v/>
      </c>
      <c r="U183" s="585" t="n"/>
      <c r="V183" s="596">
        <f>IF(C183="","",IF(AND(C183=$D$2,H183=0),"Firm Payroll",IF(AND(F183=1,Y183&gt;0.2),"Annual 20% Max Discount",IF(AND(F183=4,Y183&gt;0.2),"Quarterly 20% Max Discount",IF(Y183&gt;=0.6,"Discount &gt;60%",IF(Y183&lt;0,"Revenue Reduction Required",""))))))</f>
        <v/>
      </c>
      <c r="W183" s="597" t="n"/>
      <c r="X183" s="56">
        <f>IF(F183=1,"Annual Payrolls on ADP Essential Payroll",IF(F183=4,"Quarterly Payrolls on ADP Essential Payroll",""))</f>
        <v/>
      </c>
      <c r="Y183" s="50">
        <f>IFERROR(1-((H183-M183)/SUM(Z183,AC183,AD183)),"")</f>
        <v/>
      </c>
      <c r="Z183" s="69">
        <f>IF(C183="","",HLOOKUP($G183&amp;'Product Selections'!$K$4&amp;'Exhibit A'!$F183,'--'!$F$3:$AT$200,$E183+6,FALSE)*F183)</f>
        <v/>
      </c>
      <c r="AA183" s="237">
        <f>IF($C183="","",7.95*$E183+54.95)</f>
        <v/>
      </c>
      <c r="AB183" s="69">
        <f>IF('Product Selections'!O188="Yes",16*'Exhibit A'!F183,0)</f>
        <v/>
      </c>
      <c r="AC183" s="236">
        <f>IF('Product Selections'!$L$11="CBA Lightning Wholesale",0,IF('Product Selections'!$L$11="CBA Lightning",0,IF($C183="",0,IF('Product Selections'!P188="",0,IF('Product Selections'!$P188="Yes",HLOOKUP($AC$10&amp;'Exhibit A'!$F183,'--'!$F$3:$AZ$200,$E183+6,FALSE)*$F183)))))</f>
        <v/>
      </c>
      <c r="AD183" s="54">
        <f>IF('Product Selections'!$L$11="CBA Lightning Wholesale",0,IF('Product Selections'!$L$11="CBA Lightning",0,IF('Product Selections'!Q188="",0,IF($C183="",0,IF('Product Selections'!$Q188&gt;=0,HLOOKUP($AD$10,'--'!$F$3:$AZ$200,3,FALSE)*12*'Product Selections'!Q188)))))</f>
        <v/>
      </c>
      <c r="AE183" s="69">
        <f>IFERROR(IF(C183="","",IF(AND(C183=$D$2,H183=0),0,IF(I183=0,H183-P183-L183-M183,IF(I183="Included",H183-P183-M183-L183,IF(I183&gt;0,H183-M183-L183))))),"")</f>
        <v/>
      </c>
      <c r="AF183" s="598" t="n"/>
      <c r="AG183" s="247">
        <f>AG182+0.01</f>
        <v/>
      </c>
      <c r="AH183" s="604">
        <f>"Estimated Payout at 100% conversion ["&amp;AG183&amp;"0 multiple * Annual Payroll Processing Revenue with Revenue Reduction]"</f>
        <v/>
      </c>
      <c r="AJ183" s="585" t="n"/>
    </row>
    <row r="184" ht="14.45" customHeight="1">
      <c r="A184" s="34" t="n"/>
      <c r="B184" s="303">
        <f>IFERROR(IF('Product Selections'!B189="","",'Product Selections'!B189),"")</f>
        <v/>
      </c>
      <c r="C184" s="304">
        <f>IF('Product Selections'!C189="","",'Product Selections'!C189)</f>
        <v/>
      </c>
      <c r="D184" s="305">
        <f>IF('Product Selections'!D189="","",'Product Selections'!D189)</f>
        <v/>
      </c>
      <c r="E184" s="306">
        <f>IF('Product Selections'!E189="","",'Product Selections'!E189)</f>
        <v/>
      </c>
      <c r="F184" s="306">
        <f>IF('Product Selections'!F189="","",'Product Selections'!F189)</f>
        <v/>
      </c>
      <c r="G184" s="307">
        <f>IF('Product Selections'!U188="","",'Product Selections'!U188)</f>
        <v/>
      </c>
      <c r="H184" s="316">
        <f>IFERROR(IF('Product Selections'!H189="","",'Product Selections'!H189),"")</f>
        <v/>
      </c>
      <c r="I184" s="309">
        <f>IFERROR(IF(TRIM('Product Selections'!I189)="","",TRIM('Product Selections'!I189)),"")</f>
        <v/>
      </c>
      <c r="J184" s="46" t="n"/>
      <c r="K184" s="316">
        <f>IF(C184="","",IF(O184="",AE184+L184+M184,AE184+L184+M184+O184))</f>
        <v/>
      </c>
      <c r="L184" s="361">
        <f>IF(C184="","",SUM(AC184,AD184)*(1-Y184))</f>
        <v/>
      </c>
      <c r="M184" s="357">
        <f>IF(C184="","",AB184)</f>
        <v/>
      </c>
      <c r="O184" s="600">
        <f>IF(C184="","",IF(Y184&lt;0,Z184-AE184,""))</f>
        <v/>
      </c>
      <c r="P184" s="601">
        <f>IFERROR(IF(C184="","",IF(AND(C184=$D$2,H184=0),0,IF($V$8="50% ADP Discount",AA184*0.5,IF($V$8="ADP Book Price",AA184)))),"")</f>
        <v/>
      </c>
      <c r="R184" s="602">
        <f>IF(C184="","",IF(Y184&lt;0,(Z184/F184)*(1),(Z184/F184)*(1-Y184)))</f>
        <v/>
      </c>
      <c r="S184" s="602">
        <f>IFERROR(IF(Y184&lt;0,SUM(AC184:AD184)/F184,L184/F184),"")</f>
        <v/>
      </c>
      <c r="T184" s="339">
        <f>IF(M184="","",IF(M184=0,"",SUM(M184)/F184))</f>
        <v/>
      </c>
      <c r="U184" s="585" t="n"/>
      <c r="V184" s="603">
        <f>IF(C184="","",IF(AND(C184=$D$2,H184=0),"Firm Payroll",IF(AND(F184=1,Y184&gt;0.2),"Annual 20% Max Discount",IF(AND(F184=4,Y184&gt;0.2),"Quarterly 20% Max Discount",IF(Y184&gt;=0.6,"Discount &gt;60%",IF(Y184&lt;0,"Revenue Reduction Required",""))))))</f>
        <v/>
      </c>
      <c r="W184" s="597" t="n"/>
      <c r="X184" s="314">
        <f>IF(F184=1,"Annual Payrolls on ADP Essential Payroll",IF(F184=4,"Quarterly Payrolls on ADP Essential Payroll",""))</f>
        <v/>
      </c>
      <c r="Y184" s="315">
        <f>IFERROR(1-((H184-M184)/SUM(Z184,AC184,AD184)),"")</f>
        <v/>
      </c>
      <c r="Z184" s="316">
        <f>IF(C184="","",HLOOKUP($G184&amp;'Product Selections'!$K$4&amp;'Exhibit A'!$F184,'--'!$F$3:$AT$200,$E184+6,FALSE)*F184)</f>
        <v/>
      </c>
      <c r="AA184" s="317">
        <f>IF($C184="","",7.95*$E184+54.95)</f>
        <v/>
      </c>
      <c r="AB184" s="316">
        <f>IF('Product Selections'!O189="Yes",16*'Exhibit A'!F184,0)</f>
        <v/>
      </c>
      <c r="AC184" s="318">
        <f>IF('Product Selections'!$L$11="CBA Lightning Wholesale",0,IF('Product Selections'!$L$11="CBA Lightning",0,IF($C184="",0,IF('Product Selections'!P189="",0,IF('Product Selections'!$P189="Yes",HLOOKUP($AC$10&amp;'Exhibit A'!$F184,'--'!$F$3:$AZ$200,$E184+6,FALSE)*$F184)))))</f>
        <v/>
      </c>
      <c r="AD184" s="310">
        <f>IF('Product Selections'!$L$11="CBA Lightning Wholesale",0,IF('Product Selections'!$L$11="CBA Lightning",0,IF('Product Selections'!Q189="",0,IF($C184="",0,IF('Product Selections'!$Q189&gt;=0,HLOOKUP($AD$10,'--'!$F$3:$AZ$200,3,FALSE)*12*'Product Selections'!Q189)))))</f>
        <v/>
      </c>
      <c r="AE184" s="316">
        <f>IFERROR(IF(C184="","",IF(AND(C184=$D$2,H184=0),0,IF(I184=0,H184-P184-L184-M184,IF(I184="Included",H184-P184-M184-L184,IF(I184&gt;0,H184-M184-L184))))),"")</f>
        <v/>
      </c>
      <c r="AF184" s="585" t="n"/>
      <c r="AG184" s="247">
        <f>AG183+0.01</f>
        <v/>
      </c>
      <c r="AH184" s="604">
        <f>"Estimated Payout at 100% conversion ["&amp;AG184&amp;"0 multiple * Annual Payroll Processing Revenue with Revenue Reduction]"</f>
        <v/>
      </c>
      <c r="AJ184" s="585" t="n"/>
    </row>
    <row r="185" ht="14.45" customHeight="1">
      <c r="A185" s="34" t="n"/>
      <c r="B185" s="70">
        <f>IFERROR(IF('Product Selections'!B190="","",'Product Selections'!B190),"")</f>
        <v/>
      </c>
      <c r="C185" s="71">
        <f>IF('Product Selections'!C190="","",'Product Selections'!C190)</f>
        <v/>
      </c>
      <c r="D185" s="48">
        <f>IF('Product Selections'!D190="","",'Product Selections'!D190)</f>
        <v/>
      </c>
      <c r="E185" s="51">
        <f>IF('Product Selections'!E190="","",'Product Selections'!E190)</f>
        <v/>
      </c>
      <c r="F185" s="51">
        <f>IF('Product Selections'!F190="","",'Product Selections'!F190)</f>
        <v/>
      </c>
      <c r="G185" s="34">
        <f>IF('Product Selections'!U189="","",'Product Selections'!U189)</f>
        <v/>
      </c>
      <c r="H185" s="69">
        <f>IFERROR(IF('Product Selections'!H190="","",'Product Selections'!H190),"")</f>
        <v/>
      </c>
      <c r="I185" s="592">
        <f>IFERROR(IF(TRIM('Product Selections'!I190)="","",TRIM('Product Selections'!I190)),"")</f>
        <v/>
      </c>
      <c r="J185" s="46" t="n"/>
      <c r="K185" s="69">
        <f>IF(C185="","",IF(O185="",AE185+L185+M185,AE185+L185+M185+O185))</f>
        <v/>
      </c>
      <c r="L185" s="360">
        <f>IF(C185="","",SUM(AC185,AD185)*(1-Y185))</f>
        <v/>
      </c>
      <c r="M185" s="358">
        <f>IF(C185="","",AB185)</f>
        <v/>
      </c>
      <c r="O185" s="593">
        <f>IF(C185="","",IF(Y185&lt;0,Z185-AE185,""))</f>
        <v/>
      </c>
      <c r="P185" s="594">
        <f>IFERROR(IF(C185="","",IF(AND(C185=$D$2,H185=0),0,IF($V$8="50% ADP Discount",AA185*0.5,IF($V$8="ADP Book Price",AA185)))),"")</f>
        <v/>
      </c>
      <c r="R185" s="595">
        <f>IF(C185="","",IF(Y185&lt;0,(Z185/F185)*(1),(Z185/F185)*(1-Y185)))</f>
        <v/>
      </c>
      <c r="S185" s="595">
        <f>IFERROR(IF(Y185&lt;0,SUM(AC185:AD185)/F185,L185/F185),"")</f>
        <v/>
      </c>
      <c r="T185" s="340">
        <f>IF(M185="","",IF(M185=0,"",SUM(M185)/F185))</f>
        <v/>
      </c>
      <c r="U185" s="585" t="n"/>
      <c r="V185" s="596">
        <f>IF(C185="","",IF(AND(C185=$D$2,H185=0),"Firm Payroll",IF(AND(F185=1,Y185&gt;0.2),"Annual 20% Max Discount",IF(AND(F185=4,Y185&gt;0.2),"Quarterly 20% Max Discount",IF(Y185&gt;=0.6,"Discount &gt;60%",IF(Y185&lt;0,"Revenue Reduction Required",""))))))</f>
        <v/>
      </c>
      <c r="W185" s="597" t="n"/>
      <c r="X185" s="56">
        <f>IF(F185=1,"Annual Payrolls on ADP Essential Payroll",IF(F185=4,"Quarterly Payrolls on ADP Essential Payroll",""))</f>
        <v/>
      </c>
      <c r="Y185" s="50">
        <f>IFERROR(1-((H185-M185)/SUM(Z185,AC185,AD185)),"")</f>
        <v/>
      </c>
      <c r="Z185" s="69">
        <f>IF(C185="","",HLOOKUP($G185&amp;'Product Selections'!$K$4&amp;'Exhibit A'!$F185,'--'!$F$3:$AT$200,$E185+6,FALSE)*F185)</f>
        <v/>
      </c>
      <c r="AA185" s="237">
        <f>IF($C185="","",7.95*$E185+54.95)</f>
        <v/>
      </c>
      <c r="AB185" s="69">
        <f>IF('Product Selections'!O190="Yes",16*'Exhibit A'!F185,0)</f>
        <v/>
      </c>
      <c r="AC185" s="236">
        <f>IF('Product Selections'!$L$11="CBA Lightning Wholesale",0,IF('Product Selections'!$L$11="CBA Lightning",0,IF($C185="",0,IF('Product Selections'!P190="",0,IF('Product Selections'!$P190="Yes",HLOOKUP($AC$10&amp;'Exhibit A'!$F185,'--'!$F$3:$AZ$200,$E185+6,FALSE)*$F185)))))</f>
        <v/>
      </c>
      <c r="AD185" s="54">
        <f>IF('Product Selections'!$L$11="CBA Lightning Wholesale",0,IF('Product Selections'!$L$11="CBA Lightning",0,IF('Product Selections'!Q190="",0,IF($C185="",0,IF('Product Selections'!$Q190&gt;=0,HLOOKUP($AD$10,'--'!$F$3:$AZ$200,3,FALSE)*12*'Product Selections'!Q190)))))</f>
        <v/>
      </c>
      <c r="AE185" s="69">
        <f>IFERROR(IF(C185="","",IF(AND(C185=$D$2,H185=0),0,IF(I185=0,H185-P185-L185-M185,IF(I185="Included",H185-P185-M185-L185,IF(I185&gt;0,H185-M185-L185))))),"")</f>
        <v/>
      </c>
      <c r="AF185" s="598" t="n"/>
      <c r="AG185" s="247">
        <f>AG184+0.01</f>
        <v/>
      </c>
      <c r="AH185" s="604">
        <f>"Estimated Payout at 100% conversion ["&amp;AG185&amp;"0 multiple * Annual Payroll Processing Revenue with Revenue Reduction]"</f>
        <v/>
      </c>
      <c r="AJ185" s="585" t="n"/>
    </row>
    <row r="186" ht="14.45" customHeight="1">
      <c r="A186" s="34" t="n"/>
      <c r="B186" s="303">
        <f>IFERROR(IF('Product Selections'!B191="","",'Product Selections'!B191),"")</f>
        <v/>
      </c>
      <c r="C186" s="304">
        <f>IF('Product Selections'!C191="","",'Product Selections'!C191)</f>
        <v/>
      </c>
      <c r="D186" s="305">
        <f>IF('Product Selections'!D191="","",'Product Selections'!D191)</f>
        <v/>
      </c>
      <c r="E186" s="306">
        <f>IF('Product Selections'!E191="","",'Product Selections'!E191)</f>
        <v/>
      </c>
      <c r="F186" s="306">
        <f>IF('Product Selections'!F191="","",'Product Selections'!F191)</f>
        <v/>
      </c>
      <c r="G186" s="307">
        <f>IF('Product Selections'!U190="","",'Product Selections'!U190)</f>
        <v/>
      </c>
      <c r="H186" s="316">
        <f>IFERROR(IF('Product Selections'!H191="","",'Product Selections'!H191),"")</f>
        <v/>
      </c>
      <c r="I186" s="309">
        <f>IFERROR(IF(TRIM('Product Selections'!I191)="","",TRIM('Product Selections'!I191)),"")</f>
        <v/>
      </c>
      <c r="J186" s="46" t="n"/>
      <c r="K186" s="316">
        <f>IF(C186="","",IF(O186="",AE186+L186+M186,AE186+L186+M186+O186))</f>
        <v/>
      </c>
      <c r="L186" s="361">
        <f>IF(C186="","",SUM(AC186,AD186)*(1-Y186))</f>
        <v/>
      </c>
      <c r="M186" s="357">
        <f>IF(C186="","",AB186)</f>
        <v/>
      </c>
      <c r="O186" s="600">
        <f>IF(C186="","",IF(Y186&lt;0,Z186-AE186,""))</f>
        <v/>
      </c>
      <c r="P186" s="601">
        <f>IFERROR(IF(C186="","",IF(AND(C186=$D$2,H186=0),0,IF($V$8="50% ADP Discount",AA186*0.5,IF($V$8="ADP Book Price",AA186)))),"")</f>
        <v/>
      </c>
      <c r="R186" s="602">
        <f>IF(C186="","",IF(Y186&lt;0,(Z186/F186)*(1),(Z186/F186)*(1-Y186)))</f>
        <v/>
      </c>
      <c r="S186" s="602">
        <f>IFERROR(IF(Y186&lt;0,SUM(AC186:AD186)/F186,L186/F186),"")</f>
        <v/>
      </c>
      <c r="T186" s="339">
        <f>IF(M186="","",IF(M186=0,"",SUM(M186)/F186))</f>
        <v/>
      </c>
      <c r="U186" s="585" t="n"/>
      <c r="V186" s="603">
        <f>IF(C186="","",IF(AND(C186=$D$2,H186=0),"Firm Payroll",IF(AND(F186=1,Y186&gt;0.2),"Annual 20% Max Discount",IF(AND(F186=4,Y186&gt;0.2),"Quarterly 20% Max Discount",IF(Y186&gt;=0.6,"Discount &gt;60%",IF(Y186&lt;0,"Revenue Reduction Required",""))))))</f>
        <v/>
      </c>
      <c r="W186" s="597" t="n"/>
      <c r="X186" s="314">
        <f>IF(F186=1,"Annual Payrolls on ADP Essential Payroll",IF(F186=4,"Quarterly Payrolls on ADP Essential Payroll",""))</f>
        <v/>
      </c>
      <c r="Y186" s="315">
        <f>IFERROR(1-((H186-M186)/SUM(Z186,AC186,AD186)),"")</f>
        <v/>
      </c>
      <c r="Z186" s="316">
        <f>IF(C186="","",HLOOKUP($G186&amp;'Product Selections'!$K$4&amp;'Exhibit A'!$F186,'--'!$F$3:$AT$200,$E186+6,FALSE)*F186)</f>
        <v/>
      </c>
      <c r="AA186" s="317">
        <f>IF($C186="","",7.95*$E186+54.95)</f>
        <v/>
      </c>
      <c r="AB186" s="316">
        <f>IF('Product Selections'!O191="Yes",16*'Exhibit A'!F186,0)</f>
        <v/>
      </c>
      <c r="AC186" s="318">
        <f>IF('Product Selections'!$L$11="CBA Lightning Wholesale",0,IF('Product Selections'!$L$11="CBA Lightning",0,IF($C186="",0,IF('Product Selections'!P191="",0,IF('Product Selections'!$P191="Yes",HLOOKUP($AC$10&amp;'Exhibit A'!$F186,'--'!$F$3:$AZ$200,$E186+6,FALSE)*$F186)))))</f>
        <v/>
      </c>
      <c r="AD186" s="310">
        <f>IF('Product Selections'!$L$11="CBA Lightning Wholesale",0,IF('Product Selections'!$L$11="CBA Lightning",0,IF('Product Selections'!Q191="",0,IF($C186="",0,IF('Product Selections'!$Q191&gt;=0,HLOOKUP($AD$10,'--'!$F$3:$AZ$200,3,FALSE)*12*'Product Selections'!Q191)))))</f>
        <v/>
      </c>
      <c r="AE186" s="316">
        <f>IFERROR(IF(C186="","",IF(AND(C186=$D$2,H186=0),0,IF(I186=0,H186-P186-L186-M186,IF(I186="Included",H186-P186-M186-L186,IF(I186&gt;0,H186-M186-L186))))),"")</f>
        <v/>
      </c>
      <c r="AF186" s="585" t="n"/>
      <c r="AG186" s="247">
        <f>AG185+0.01</f>
        <v/>
      </c>
      <c r="AH186" s="604">
        <f>"Estimated Payout at 100% conversion ["&amp;AG186&amp;"0 multiple * Annual Payroll Processing Revenue with Revenue Reduction]"</f>
        <v/>
      </c>
      <c r="AJ186" s="585" t="n"/>
    </row>
    <row r="187" ht="14.45" customHeight="1">
      <c r="A187" s="34" t="n"/>
      <c r="B187" s="70">
        <f>IFERROR(IF('Product Selections'!B192="","",'Product Selections'!B192),"")</f>
        <v/>
      </c>
      <c r="C187" s="71">
        <f>IF('Product Selections'!C192="","",'Product Selections'!C192)</f>
        <v/>
      </c>
      <c r="D187" s="48">
        <f>IF('Product Selections'!D192="","",'Product Selections'!D192)</f>
        <v/>
      </c>
      <c r="E187" s="51">
        <f>IF('Product Selections'!E192="","",'Product Selections'!E192)</f>
        <v/>
      </c>
      <c r="F187" s="51">
        <f>IF('Product Selections'!F192="","",'Product Selections'!F192)</f>
        <v/>
      </c>
      <c r="G187" s="34">
        <f>IF('Product Selections'!U191="","",'Product Selections'!U191)</f>
        <v/>
      </c>
      <c r="H187" s="69">
        <f>IFERROR(IF('Product Selections'!H192="","",'Product Selections'!H192),"")</f>
        <v/>
      </c>
      <c r="I187" s="592">
        <f>IFERROR(IF(TRIM('Product Selections'!I192)="","",TRIM('Product Selections'!I192)),"")</f>
        <v/>
      </c>
      <c r="J187" s="46" t="n"/>
      <c r="K187" s="69">
        <f>IF(C187="","",IF(O187="",AE187+L187+M187,AE187+L187+M187+O187))</f>
        <v/>
      </c>
      <c r="L187" s="360">
        <f>IF(C187="","",SUM(AC187,AD187)*(1-Y187))</f>
        <v/>
      </c>
      <c r="M187" s="358">
        <f>IF(C187="","",AB187)</f>
        <v/>
      </c>
      <c r="O187" s="593">
        <f>IF(C187="","",IF(Y187&lt;0,Z187-AE187,""))</f>
        <v/>
      </c>
      <c r="P187" s="594">
        <f>IFERROR(IF(C187="","",IF(AND(C187=$D$2,H187=0),0,IF($V$8="50% ADP Discount",AA187*0.5,IF($V$8="ADP Book Price",AA187)))),"")</f>
        <v/>
      </c>
      <c r="R187" s="595">
        <f>IF(C187="","",IF(Y187&lt;0,(Z187/F187)*(1),(Z187/F187)*(1-Y187)))</f>
        <v/>
      </c>
      <c r="S187" s="595">
        <f>IFERROR(IF(Y187&lt;0,SUM(AC187:AD187)/F187,L187/F187),"")</f>
        <v/>
      </c>
      <c r="T187" s="340">
        <f>IF(M187="","",IF(M187=0,"",SUM(M187)/F187))</f>
        <v/>
      </c>
      <c r="U187" s="585" t="n"/>
      <c r="V187" s="596">
        <f>IF(C187="","",IF(AND(C187=$D$2,H187=0),"Firm Payroll",IF(AND(F187=1,Y187&gt;0.2),"Annual 20% Max Discount",IF(AND(F187=4,Y187&gt;0.2),"Quarterly 20% Max Discount",IF(Y187&gt;=0.6,"Discount &gt;60%",IF(Y187&lt;0,"Revenue Reduction Required",""))))))</f>
        <v/>
      </c>
      <c r="W187" s="597" t="n"/>
      <c r="X187" s="56">
        <f>IF(F187=1,"Annual Payrolls on ADP Essential Payroll",IF(F187=4,"Quarterly Payrolls on ADP Essential Payroll",""))</f>
        <v/>
      </c>
      <c r="Y187" s="50">
        <f>IFERROR(1-((H187-M187)/SUM(Z187,AC187,AD187)),"")</f>
        <v/>
      </c>
      <c r="Z187" s="69">
        <f>IF(C187="","",HLOOKUP($G187&amp;'Product Selections'!$K$4&amp;'Exhibit A'!$F187,'--'!$F$3:$AT$200,$E187+6,FALSE)*F187)</f>
        <v/>
      </c>
      <c r="AA187" s="237">
        <f>IF($C187="","",7.95*$E187+54.95)</f>
        <v/>
      </c>
      <c r="AB187" s="69">
        <f>IF('Product Selections'!O192="Yes",16*'Exhibit A'!F187,0)</f>
        <v/>
      </c>
      <c r="AC187" s="236">
        <f>IF('Product Selections'!$L$11="CBA Lightning Wholesale",0,IF('Product Selections'!$L$11="CBA Lightning",0,IF($C187="",0,IF('Product Selections'!P192="",0,IF('Product Selections'!$P192="Yes",HLOOKUP($AC$10&amp;'Exhibit A'!$F187,'--'!$F$3:$AZ$200,$E187+6,FALSE)*$F187)))))</f>
        <v/>
      </c>
      <c r="AD187" s="54">
        <f>IF('Product Selections'!$L$11="CBA Lightning Wholesale",0,IF('Product Selections'!$L$11="CBA Lightning",0,IF('Product Selections'!Q192="",0,IF($C187="",0,IF('Product Selections'!$Q192&gt;=0,HLOOKUP($AD$10,'--'!$F$3:$AZ$200,3,FALSE)*12*'Product Selections'!Q192)))))</f>
        <v/>
      </c>
      <c r="AE187" s="69">
        <f>IFERROR(IF(C187="","",IF(AND(C187=$D$2,H187=0),0,IF(I187=0,H187-P187-L187-M187,IF(I187="Included",H187-P187-M187-L187,IF(I187&gt;0,H187-M187-L187))))),"")</f>
        <v/>
      </c>
      <c r="AF187" s="598" t="n"/>
      <c r="AG187" s="247">
        <f>AG186+0.01</f>
        <v/>
      </c>
      <c r="AH187" s="604">
        <f>"Estimated Payout at 100% conversion ["&amp;AG187&amp;"0 multiple * Annual Payroll Processing Revenue with Revenue Reduction]"</f>
        <v/>
      </c>
      <c r="AJ187" s="585" t="n"/>
    </row>
    <row r="188" ht="14.45" customHeight="1">
      <c r="A188" s="34" t="n"/>
      <c r="B188" s="303">
        <f>IFERROR(IF('Product Selections'!B193="","",'Product Selections'!B193),"")</f>
        <v/>
      </c>
      <c r="C188" s="304">
        <f>IF('Product Selections'!C193="","",'Product Selections'!C193)</f>
        <v/>
      </c>
      <c r="D188" s="305">
        <f>IF('Product Selections'!D193="","",'Product Selections'!D193)</f>
        <v/>
      </c>
      <c r="E188" s="306">
        <f>IF('Product Selections'!E193="","",'Product Selections'!E193)</f>
        <v/>
      </c>
      <c r="F188" s="306">
        <f>IF('Product Selections'!F193="","",'Product Selections'!F193)</f>
        <v/>
      </c>
      <c r="G188" s="307">
        <f>IF('Product Selections'!U192="","",'Product Selections'!U192)</f>
        <v/>
      </c>
      <c r="H188" s="316">
        <f>IFERROR(IF('Product Selections'!H193="","",'Product Selections'!H193),"")</f>
        <v/>
      </c>
      <c r="I188" s="309">
        <f>IFERROR(IF(TRIM('Product Selections'!I193)="","",TRIM('Product Selections'!I193)),"")</f>
        <v/>
      </c>
      <c r="J188" s="46" t="n"/>
      <c r="K188" s="316">
        <f>IF(C188="","",IF(O188="",AE188+L188+M188,AE188+L188+M188+O188))</f>
        <v/>
      </c>
      <c r="L188" s="361">
        <f>IF(C188="","",SUM(AC188,AD188)*(1-Y188))</f>
        <v/>
      </c>
      <c r="M188" s="357">
        <f>IF(C188="","",AB188)</f>
        <v/>
      </c>
      <c r="O188" s="600">
        <f>IF(C188="","",IF(Y188&lt;0,Z188-AE188,""))</f>
        <v/>
      </c>
      <c r="P188" s="601">
        <f>IFERROR(IF(C188="","",IF(AND(C188=$D$2,H188=0),0,IF($V$8="50% ADP Discount",AA188*0.5,IF($V$8="ADP Book Price",AA188)))),"")</f>
        <v/>
      </c>
      <c r="R188" s="602">
        <f>IF(C188="","",IF(Y188&lt;0,(Z188/F188)*(1),(Z188/F188)*(1-Y188)))</f>
        <v/>
      </c>
      <c r="S188" s="602">
        <f>IFERROR(IF(Y188&lt;0,SUM(AC188:AD188)/F188,L188/F188),"")</f>
        <v/>
      </c>
      <c r="T188" s="339">
        <f>IF(M188="","",IF(M188=0,"",SUM(M188)/F188))</f>
        <v/>
      </c>
      <c r="U188" s="585" t="n"/>
      <c r="V188" s="603">
        <f>IF(C188="","",IF(AND(C188=$D$2,H188=0),"Firm Payroll",IF(AND(F188=1,Y188&gt;0.2),"Annual 20% Max Discount",IF(AND(F188=4,Y188&gt;0.2),"Quarterly 20% Max Discount",IF(Y188&gt;=0.6,"Discount &gt;60%",IF(Y188&lt;0,"Revenue Reduction Required",""))))))</f>
        <v/>
      </c>
      <c r="W188" s="597" t="n"/>
      <c r="X188" s="314">
        <f>IF(F188=1,"Annual Payrolls on ADP Essential Payroll",IF(F188=4,"Quarterly Payrolls on ADP Essential Payroll",""))</f>
        <v/>
      </c>
      <c r="Y188" s="315">
        <f>IFERROR(1-((H188-M188)/SUM(Z188,AC188,AD188)),"")</f>
        <v/>
      </c>
      <c r="Z188" s="316">
        <f>IF(C188="","",HLOOKUP($G188&amp;'Product Selections'!$K$4&amp;'Exhibit A'!$F188,'--'!$F$3:$AT$200,$E188+6,FALSE)*F188)</f>
        <v/>
      </c>
      <c r="AA188" s="317">
        <f>IF($C188="","",7.95*$E188+54.95)</f>
        <v/>
      </c>
      <c r="AB188" s="316">
        <f>IF('Product Selections'!O193="Yes",16*'Exhibit A'!F188,0)</f>
        <v/>
      </c>
      <c r="AC188" s="318">
        <f>IF('Product Selections'!$L$11="CBA Lightning Wholesale",0,IF('Product Selections'!$L$11="CBA Lightning",0,IF($C188="",0,IF('Product Selections'!P193="",0,IF('Product Selections'!$P193="Yes",HLOOKUP($AC$10&amp;'Exhibit A'!$F188,'--'!$F$3:$AZ$200,$E188+6,FALSE)*$F188)))))</f>
        <v/>
      </c>
      <c r="AD188" s="310">
        <f>IF('Product Selections'!$L$11="CBA Lightning Wholesale",0,IF('Product Selections'!$L$11="CBA Lightning",0,IF('Product Selections'!Q193="",0,IF($C188="",0,IF('Product Selections'!$Q193&gt;=0,HLOOKUP($AD$10,'--'!$F$3:$AZ$200,3,FALSE)*12*'Product Selections'!Q193)))))</f>
        <v/>
      </c>
      <c r="AE188" s="316">
        <f>IFERROR(IF(C188="","",IF(AND(C188=$D$2,H188=0),0,IF(I188=0,H188-P188-L188-M188,IF(I188="Included",H188-P188-M188-L188,IF(I188&gt;0,H188-M188-L188))))),"")</f>
        <v/>
      </c>
      <c r="AF188" s="585" t="n"/>
      <c r="AG188" s="247">
        <f>AG187+0.01</f>
        <v/>
      </c>
      <c r="AH188" s="604">
        <f>"Estimated Payout at 100% conversion ["&amp;AG188&amp;"0 multiple * Annual Payroll Processing Revenue with Revenue Reduction]"</f>
        <v/>
      </c>
      <c r="AJ188" s="585" t="n"/>
    </row>
    <row r="189" ht="14.45" customHeight="1">
      <c r="A189" s="34" t="n"/>
      <c r="B189" s="70">
        <f>IFERROR(IF('Product Selections'!B194="","",'Product Selections'!B194),"")</f>
        <v/>
      </c>
      <c r="C189" s="71">
        <f>IF('Product Selections'!C194="","",'Product Selections'!C194)</f>
        <v/>
      </c>
      <c r="D189" s="48">
        <f>IF('Product Selections'!D194="","",'Product Selections'!D194)</f>
        <v/>
      </c>
      <c r="E189" s="51">
        <f>IF('Product Selections'!E194="","",'Product Selections'!E194)</f>
        <v/>
      </c>
      <c r="F189" s="51">
        <f>IF('Product Selections'!F194="","",'Product Selections'!F194)</f>
        <v/>
      </c>
      <c r="G189" s="34">
        <f>IF('Product Selections'!U193="","",'Product Selections'!U193)</f>
        <v/>
      </c>
      <c r="H189" s="69">
        <f>IFERROR(IF('Product Selections'!H194="","",'Product Selections'!H194),"")</f>
        <v/>
      </c>
      <c r="I189" s="592">
        <f>IFERROR(IF(TRIM('Product Selections'!I194)="","",TRIM('Product Selections'!I194)),"")</f>
        <v/>
      </c>
      <c r="J189" s="46" t="n"/>
      <c r="K189" s="69">
        <f>IF(C189="","",IF(O189="",AE189+L189+M189,AE189+L189+M189+O189))</f>
        <v/>
      </c>
      <c r="L189" s="360">
        <f>IF(C189="","",SUM(AC189,AD189)*(1-Y189))</f>
        <v/>
      </c>
      <c r="M189" s="358">
        <f>IF(C189="","",AB189)</f>
        <v/>
      </c>
      <c r="O189" s="593">
        <f>IF(C189="","",IF(Y189&lt;0,Z189-AE189,""))</f>
        <v/>
      </c>
      <c r="P189" s="594">
        <f>IFERROR(IF(C189="","",IF(AND(C189=$D$2,H189=0),0,IF($V$8="50% ADP Discount",AA189*0.5,IF($V$8="ADP Book Price",AA189)))),"")</f>
        <v/>
      </c>
      <c r="R189" s="595">
        <f>IF(C189="","",IF(Y189&lt;0,(Z189/F189)*(1),(Z189/F189)*(1-Y189)))</f>
        <v/>
      </c>
      <c r="S189" s="595">
        <f>IFERROR(IF(Y189&lt;0,SUM(AC189:AD189)/F189,L189/F189),"")</f>
        <v/>
      </c>
      <c r="T189" s="340">
        <f>IF(M189="","",IF(M189=0,"",SUM(M189)/F189))</f>
        <v/>
      </c>
      <c r="U189" s="585" t="n"/>
      <c r="V189" s="596">
        <f>IF(C189="","",IF(AND(C189=$D$2,H189=0),"Firm Payroll",IF(AND(F189=1,Y189&gt;0.2),"Annual 20% Max Discount",IF(AND(F189=4,Y189&gt;0.2),"Quarterly 20% Max Discount",IF(Y189&gt;=0.6,"Discount &gt;60%",IF(Y189&lt;0,"Revenue Reduction Required",""))))))</f>
        <v/>
      </c>
      <c r="W189" s="597" t="n"/>
      <c r="X189" s="56">
        <f>IF(F189=1,"Annual Payrolls on ADP Essential Payroll",IF(F189=4,"Quarterly Payrolls on ADP Essential Payroll",""))</f>
        <v/>
      </c>
      <c r="Y189" s="50">
        <f>IFERROR(1-((H189-M189)/SUM(Z189,AC189,AD189)),"")</f>
        <v/>
      </c>
      <c r="Z189" s="69">
        <f>IF(C189="","",HLOOKUP($G189&amp;'Product Selections'!$K$4&amp;'Exhibit A'!$F189,'--'!$F$3:$AT$200,$E189+6,FALSE)*F189)</f>
        <v/>
      </c>
      <c r="AA189" s="237">
        <f>IF($C189="","",7.95*$E189+54.95)</f>
        <v/>
      </c>
      <c r="AB189" s="69">
        <f>IF('Product Selections'!O194="Yes",16*'Exhibit A'!F189,0)</f>
        <v/>
      </c>
      <c r="AC189" s="236">
        <f>IF('Product Selections'!$L$11="CBA Lightning Wholesale",0,IF('Product Selections'!$L$11="CBA Lightning",0,IF($C189="",0,IF('Product Selections'!P194="",0,IF('Product Selections'!$P194="Yes",HLOOKUP($AC$10&amp;'Exhibit A'!$F189,'--'!$F$3:$AZ$200,$E189+6,FALSE)*$F189)))))</f>
        <v/>
      </c>
      <c r="AD189" s="54">
        <f>IF('Product Selections'!$L$11="CBA Lightning Wholesale",0,IF('Product Selections'!$L$11="CBA Lightning",0,IF('Product Selections'!Q194="",0,IF($C189="",0,IF('Product Selections'!$Q194&gt;=0,HLOOKUP($AD$10,'--'!$F$3:$AZ$200,3,FALSE)*12*'Product Selections'!Q194)))))</f>
        <v/>
      </c>
      <c r="AE189" s="69">
        <f>IFERROR(IF(C189="","",IF(AND(C189=$D$2,H189=0),0,IF(I189=0,H189-P189-L189-M189,IF(I189="Included",H189-P189-M189-L189,IF(I189&gt;0,H189-M189-L189))))),"")</f>
        <v/>
      </c>
      <c r="AF189" s="598" t="n"/>
      <c r="AG189" s="247">
        <f>AG188+0.01</f>
        <v/>
      </c>
      <c r="AH189" s="604">
        <f>"Estimated Payout at 100% conversion ["&amp;AG189&amp;"0 multiple * Annual Payroll Processing Revenue with Revenue Reduction]"</f>
        <v/>
      </c>
      <c r="AJ189" s="585" t="n"/>
    </row>
    <row r="190" ht="14.45" customHeight="1">
      <c r="A190" s="34" t="n"/>
      <c r="B190" s="303">
        <f>IFERROR(IF('Product Selections'!B195="","",'Product Selections'!B195),"")</f>
        <v/>
      </c>
      <c r="C190" s="304">
        <f>IF('Product Selections'!C195="","",'Product Selections'!C195)</f>
        <v/>
      </c>
      <c r="D190" s="305">
        <f>IF('Product Selections'!D195="","",'Product Selections'!D195)</f>
        <v/>
      </c>
      <c r="E190" s="306">
        <f>IF('Product Selections'!E195="","",'Product Selections'!E195)</f>
        <v/>
      </c>
      <c r="F190" s="306">
        <f>IF('Product Selections'!F195="","",'Product Selections'!F195)</f>
        <v/>
      </c>
      <c r="G190" s="307">
        <f>IF('Product Selections'!U194="","",'Product Selections'!U194)</f>
        <v/>
      </c>
      <c r="H190" s="316">
        <f>IFERROR(IF('Product Selections'!H195="","",'Product Selections'!H195),"")</f>
        <v/>
      </c>
      <c r="I190" s="309">
        <f>IFERROR(IF(TRIM('Product Selections'!I195)="","",TRIM('Product Selections'!I195)),"")</f>
        <v/>
      </c>
      <c r="J190" s="46" t="n"/>
      <c r="K190" s="316">
        <f>IF(C190="","",IF(O190="",AE190+L190+M190,AE190+L190+M190+O190))</f>
        <v/>
      </c>
      <c r="L190" s="361">
        <f>IF(C190="","",SUM(AC190,AD190)*(1-Y190))</f>
        <v/>
      </c>
      <c r="M190" s="357">
        <f>IF(C190="","",AB190)</f>
        <v/>
      </c>
      <c r="O190" s="600">
        <f>IF(C190="","",IF(Y190&lt;0,Z190-AE190,""))</f>
        <v/>
      </c>
      <c r="P190" s="601">
        <f>IFERROR(IF(C190="","",IF(AND(C190=$D$2,H190=0),0,IF($V$8="50% ADP Discount",AA190*0.5,IF($V$8="ADP Book Price",AA190)))),"")</f>
        <v/>
      </c>
      <c r="R190" s="602">
        <f>IF(C190="","",IF(Y190&lt;0,(Z190/F190)*(1),(Z190/F190)*(1-Y190)))</f>
        <v/>
      </c>
      <c r="S190" s="602">
        <f>IFERROR(IF(Y190&lt;0,SUM(AC190:AD190)/F190,L190/F190),"")</f>
        <v/>
      </c>
      <c r="T190" s="339">
        <f>IF(M190="","",IF(M190=0,"",SUM(M190)/F190))</f>
        <v/>
      </c>
      <c r="U190" s="585" t="n"/>
      <c r="V190" s="603">
        <f>IF(C190="","",IF(AND(C190=$D$2,H190=0),"Firm Payroll",IF(AND(F190=1,Y190&gt;0.2),"Annual 20% Max Discount",IF(AND(F190=4,Y190&gt;0.2),"Quarterly 20% Max Discount",IF(Y190&gt;=0.6,"Discount &gt;60%",IF(Y190&lt;0,"Revenue Reduction Required",""))))))</f>
        <v/>
      </c>
      <c r="W190" s="597" t="n"/>
      <c r="X190" s="314">
        <f>IF(F190=1,"Annual Payrolls on ADP Essential Payroll",IF(F190=4,"Quarterly Payrolls on ADP Essential Payroll",""))</f>
        <v/>
      </c>
      <c r="Y190" s="315">
        <f>IFERROR(1-((H190-M190)/SUM(Z190,AC190,AD190)),"")</f>
        <v/>
      </c>
      <c r="Z190" s="316">
        <f>IF(C190="","",HLOOKUP($G190&amp;'Product Selections'!$K$4&amp;'Exhibit A'!$F190,'--'!$F$3:$AT$200,$E190+6,FALSE)*F190)</f>
        <v/>
      </c>
      <c r="AA190" s="317">
        <f>IF($C190="","",7.95*$E190+54.95)</f>
        <v/>
      </c>
      <c r="AB190" s="316">
        <f>IF('Product Selections'!O195="Yes",16*'Exhibit A'!F190,0)</f>
        <v/>
      </c>
      <c r="AC190" s="318">
        <f>IF('Product Selections'!$L$11="CBA Lightning Wholesale",0,IF('Product Selections'!$L$11="CBA Lightning",0,IF($C190="",0,IF('Product Selections'!P195="",0,IF('Product Selections'!$P195="Yes",HLOOKUP($AC$10&amp;'Exhibit A'!$F190,'--'!$F$3:$AZ$200,$E190+6,FALSE)*$F190)))))</f>
        <v/>
      </c>
      <c r="AD190" s="310">
        <f>IF('Product Selections'!$L$11="CBA Lightning Wholesale",0,IF('Product Selections'!$L$11="CBA Lightning",0,IF('Product Selections'!Q195="",0,IF($C190="",0,IF('Product Selections'!$Q195&gt;=0,HLOOKUP($AD$10,'--'!$F$3:$AZ$200,3,FALSE)*12*'Product Selections'!Q195)))))</f>
        <v/>
      </c>
      <c r="AE190" s="316">
        <f>IFERROR(IF(C190="","",IF(AND(C190=$D$2,H190=0),0,IF(I190=0,H190-P190-L190-M190,IF(I190="Included",H190-P190-M190-L190,IF(I190&gt;0,H190-M190-L190))))),"")</f>
        <v/>
      </c>
      <c r="AF190" s="585" t="n"/>
      <c r="AG190" s="247">
        <f>AG189+0.01</f>
        <v/>
      </c>
      <c r="AH190" s="604">
        <f>"Estimated Payout at 100% conversion ["&amp;AG190&amp;"0 multiple * Annual Payroll Processing Revenue with Revenue Reduction]"</f>
        <v/>
      </c>
      <c r="AJ190" s="585" t="n"/>
    </row>
    <row r="191" ht="14.45" customHeight="1">
      <c r="A191" s="34" t="n"/>
      <c r="B191" s="70">
        <f>IFERROR(IF('Product Selections'!B196="","",'Product Selections'!B196),"")</f>
        <v/>
      </c>
      <c r="C191" s="71">
        <f>IF('Product Selections'!C196="","",'Product Selections'!C196)</f>
        <v/>
      </c>
      <c r="D191" s="48">
        <f>IF('Product Selections'!D196="","",'Product Selections'!D196)</f>
        <v/>
      </c>
      <c r="E191" s="51">
        <f>IF('Product Selections'!E196="","",'Product Selections'!E196)</f>
        <v/>
      </c>
      <c r="F191" s="51">
        <f>IF('Product Selections'!F196="","",'Product Selections'!F196)</f>
        <v/>
      </c>
      <c r="G191" s="34">
        <f>IF('Product Selections'!U195="","",'Product Selections'!U195)</f>
        <v/>
      </c>
      <c r="H191" s="69">
        <f>IFERROR(IF('Product Selections'!H196="","",'Product Selections'!H196),"")</f>
        <v/>
      </c>
      <c r="I191" s="592">
        <f>IFERROR(IF(TRIM('Product Selections'!I196)="","",TRIM('Product Selections'!I196)),"")</f>
        <v/>
      </c>
      <c r="J191" s="46" t="n"/>
      <c r="K191" s="69">
        <f>IF(C191="","",IF(O191="",AE191+L191+M191,AE191+L191+M191+O191))</f>
        <v/>
      </c>
      <c r="L191" s="360">
        <f>IF(C191="","",SUM(AC191,AD191)*(1-Y191))</f>
        <v/>
      </c>
      <c r="M191" s="358">
        <f>IF(C191="","",AB191)</f>
        <v/>
      </c>
      <c r="O191" s="593">
        <f>IF(C191="","",IF(Y191&lt;0,Z191-AE191,""))</f>
        <v/>
      </c>
      <c r="P191" s="594">
        <f>IFERROR(IF(C191="","",IF(AND(C191=$D$2,H191=0),0,IF($V$8="50% ADP Discount",AA191*0.5,IF($V$8="ADP Book Price",AA191)))),"")</f>
        <v/>
      </c>
      <c r="R191" s="595">
        <f>IF(C191="","",IF(Y191&lt;0,(Z191/F191)*(1),(Z191/F191)*(1-Y191)))</f>
        <v/>
      </c>
      <c r="S191" s="595">
        <f>IFERROR(IF(Y191&lt;0,SUM(AC191:AD191)/F191,L191/F191),"")</f>
        <v/>
      </c>
      <c r="T191" s="340">
        <f>IF(M191="","",IF(M191=0,"",SUM(M191)/F191))</f>
        <v/>
      </c>
      <c r="U191" s="585" t="n"/>
      <c r="V191" s="596">
        <f>IF(C191="","",IF(AND(C191=$D$2,H191=0),"Firm Payroll",IF(AND(F191=1,Y191&gt;0.2),"Annual 20% Max Discount",IF(AND(F191=4,Y191&gt;0.2),"Quarterly 20% Max Discount",IF(Y191&gt;=0.6,"Discount &gt;60%",IF(Y191&lt;0,"Revenue Reduction Required",""))))))</f>
        <v/>
      </c>
      <c r="W191" s="597" t="n"/>
      <c r="X191" s="56">
        <f>IF(F191=1,"Annual Payrolls on ADP Essential Payroll",IF(F191=4,"Quarterly Payrolls on ADP Essential Payroll",""))</f>
        <v/>
      </c>
      <c r="Y191" s="50">
        <f>IFERROR(1-((H191-M191)/SUM(Z191,AC191,AD191)),"")</f>
        <v/>
      </c>
      <c r="Z191" s="69">
        <f>IF(C191="","",HLOOKUP($G191&amp;'Product Selections'!$K$4&amp;'Exhibit A'!$F191,'--'!$F$3:$AT$200,$E191+6,FALSE)*F191)</f>
        <v/>
      </c>
      <c r="AA191" s="237">
        <f>IF($C191="","",7.95*$E191+54.95)</f>
        <v/>
      </c>
      <c r="AB191" s="69">
        <f>IF('Product Selections'!O196="Yes",16*'Exhibit A'!F191,0)</f>
        <v/>
      </c>
      <c r="AC191" s="236">
        <f>IF('Product Selections'!$L$11="CBA Lightning Wholesale",0,IF('Product Selections'!$L$11="CBA Lightning",0,IF($C191="",0,IF('Product Selections'!P196="",0,IF('Product Selections'!$P196="Yes",HLOOKUP($AC$10&amp;'Exhibit A'!$F191,'--'!$F$3:$AZ$200,$E191+6,FALSE)*$F191)))))</f>
        <v/>
      </c>
      <c r="AD191" s="54">
        <f>IF('Product Selections'!$L$11="CBA Lightning Wholesale",0,IF('Product Selections'!$L$11="CBA Lightning",0,IF('Product Selections'!Q196="",0,IF($C191="",0,IF('Product Selections'!$Q196&gt;=0,HLOOKUP($AD$10,'--'!$F$3:$AZ$200,3,FALSE)*12*'Product Selections'!Q196)))))</f>
        <v/>
      </c>
      <c r="AE191" s="69">
        <f>IFERROR(IF(C191="","",IF(AND(C191=$D$2,H191=0),0,IF(I191=0,H191-P191-L191-M191,IF(I191="Included",H191-P191-M191-L191,IF(I191&gt;0,H191-M191-L191))))),"")</f>
        <v/>
      </c>
      <c r="AF191" s="598" t="n"/>
      <c r="AG191" s="247">
        <f>AG190+0.01</f>
        <v/>
      </c>
      <c r="AH191" s="604">
        <f>"Estimated Payout at 100% conversion ["&amp;AG191&amp;"0 multiple * Annual Payroll Processing Revenue with Revenue Reduction]"</f>
        <v/>
      </c>
      <c r="AJ191" s="585" t="n"/>
    </row>
    <row r="192" ht="14.45" customHeight="1">
      <c r="A192" s="34" t="n"/>
      <c r="B192" s="303">
        <f>IFERROR(IF('Product Selections'!B197="","",'Product Selections'!B197),"")</f>
        <v/>
      </c>
      <c r="C192" s="304">
        <f>IF('Product Selections'!C197="","",'Product Selections'!C197)</f>
        <v/>
      </c>
      <c r="D192" s="305">
        <f>IF('Product Selections'!D197="","",'Product Selections'!D197)</f>
        <v/>
      </c>
      <c r="E192" s="306">
        <f>IF('Product Selections'!E197="","",'Product Selections'!E197)</f>
        <v/>
      </c>
      <c r="F192" s="306">
        <f>IF('Product Selections'!F197="","",'Product Selections'!F197)</f>
        <v/>
      </c>
      <c r="G192" s="307">
        <f>IF('Product Selections'!U196="","",'Product Selections'!U196)</f>
        <v/>
      </c>
      <c r="H192" s="316">
        <f>IFERROR(IF('Product Selections'!H197="","",'Product Selections'!H197),"")</f>
        <v/>
      </c>
      <c r="I192" s="309">
        <f>IFERROR(IF(TRIM('Product Selections'!I197)="","",TRIM('Product Selections'!I197)),"")</f>
        <v/>
      </c>
      <c r="J192" s="46" t="n"/>
      <c r="K192" s="316">
        <f>IF(C192="","",IF(O192="",AE192+L192+M192,AE192+L192+M192+O192))</f>
        <v/>
      </c>
      <c r="L192" s="361">
        <f>IF(C192="","",SUM(AC192,AD192)*(1-Y192))</f>
        <v/>
      </c>
      <c r="M192" s="357">
        <f>IF(C192="","",AB192)</f>
        <v/>
      </c>
      <c r="O192" s="600">
        <f>IF(C192="","",IF(Y192&lt;0,Z192-AE192,""))</f>
        <v/>
      </c>
      <c r="P192" s="601">
        <f>IFERROR(IF(C192="","",IF(AND(C192=$D$2,H192=0),0,IF($V$8="50% ADP Discount",AA192*0.5,IF($V$8="ADP Book Price",AA192)))),"")</f>
        <v/>
      </c>
      <c r="R192" s="602">
        <f>IF(C192="","",IF(Y192&lt;0,(Z192/F192)*(1),(Z192/F192)*(1-Y192)))</f>
        <v/>
      </c>
      <c r="S192" s="602">
        <f>IFERROR(IF(Y192&lt;0,SUM(AC192:AD192)/F192,L192/F192),"")</f>
        <v/>
      </c>
      <c r="T192" s="339">
        <f>IF(M192="","",IF(M192=0,"",SUM(M192)/F192))</f>
        <v/>
      </c>
      <c r="U192" s="585" t="n"/>
      <c r="V192" s="603">
        <f>IF(C192="","",IF(AND(C192=$D$2,H192=0),"Firm Payroll",IF(AND(F192=1,Y192&gt;0.2),"Annual 20% Max Discount",IF(AND(F192=4,Y192&gt;0.2),"Quarterly 20% Max Discount",IF(Y192&gt;=0.6,"Discount &gt;60%",IF(Y192&lt;0,"Revenue Reduction Required",""))))))</f>
        <v/>
      </c>
      <c r="W192" s="597" t="n"/>
      <c r="X192" s="314">
        <f>IF(F192=1,"Annual Payrolls on ADP Essential Payroll",IF(F192=4,"Quarterly Payrolls on ADP Essential Payroll",""))</f>
        <v/>
      </c>
      <c r="Y192" s="315">
        <f>IFERROR(1-((H192-M192)/SUM(Z192,AC192,AD192)),"")</f>
        <v/>
      </c>
      <c r="Z192" s="316">
        <f>IF(C192="","",HLOOKUP($G192&amp;'Product Selections'!$K$4&amp;'Exhibit A'!$F192,'--'!$F$3:$AT$200,$E192+6,FALSE)*F192)</f>
        <v/>
      </c>
      <c r="AA192" s="317">
        <f>IF($C192="","",7.95*$E192+54.95)</f>
        <v/>
      </c>
      <c r="AB192" s="316">
        <f>IF('Product Selections'!O197="Yes",16*'Exhibit A'!F192,0)</f>
        <v/>
      </c>
      <c r="AC192" s="318">
        <f>IF('Product Selections'!$L$11="CBA Lightning Wholesale",0,IF('Product Selections'!$L$11="CBA Lightning",0,IF($C192="",0,IF('Product Selections'!P197="",0,IF('Product Selections'!$P197="Yes",HLOOKUP($AC$10&amp;'Exhibit A'!$F192,'--'!$F$3:$AZ$200,$E192+6,FALSE)*$F192)))))</f>
        <v/>
      </c>
      <c r="AD192" s="310">
        <f>IF('Product Selections'!$L$11="CBA Lightning Wholesale",0,IF('Product Selections'!$L$11="CBA Lightning",0,IF('Product Selections'!Q197="",0,IF($C192="",0,IF('Product Selections'!$Q197&gt;=0,HLOOKUP($AD$10,'--'!$F$3:$AZ$200,3,FALSE)*12*'Product Selections'!Q197)))))</f>
        <v/>
      </c>
      <c r="AE192" s="316">
        <f>IFERROR(IF(C192="","",IF(AND(C192=$D$2,H192=0),0,IF(I192=0,H192-P192-L192-M192,IF(I192="Included",H192-P192-M192-L192,IF(I192&gt;0,H192-M192-L192))))),"")</f>
        <v/>
      </c>
      <c r="AF192" s="585" t="n"/>
      <c r="AG192" s="247">
        <f>AG191+0.01</f>
        <v/>
      </c>
      <c r="AH192" s="604">
        <f>"Estimated Payout at 100% conversion ["&amp;AG192&amp;"0 multiple * Annual Payroll Processing Revenue with Revenue Reduction]"</f>
        <v/>
      </c>
      <c r="AJ192" s="585" t="n"/>
    </row>
    <row r="193" ht="14.45" customHeight="1">
      <c r="A193" s="34" t="n"/>
      <c r="B193" s="70">
        <f>IFERROR(IF('Product Selections'!B198="","",'Product Selections'!B198),"")</f>
        <v/>
      </c>
      <c r="C193" s="71">
        <f>IF('Product Selections'!C198="","",'Product Selections'!C198)</f>
        <v/>
      </c>
      <c r="D193" s="48">
        <f>IF('Product Selections'!D198="","",'Product Selections'!D198)</f>
        <v/>
      </c>
      <c r="E193" s="51">
        <f>IF('Product Selections'!E198="","",'Product Selections'!E198)</f>
        <v/>
      </c>
      <c r="F193" s="51">
        <f>IF('Product Selections'!F198="","",'Product Selections'!F198)</f>
        <v/>
      </c>
      <c r="G193" s="34">
        <f>IF('Product Selections'!U197="","",'Product Selections'!U197)</f>
        <v/>
      </c>
      <c r="H193" s="69">
        <f>IFERROR(IF('Product Selections'!H198="","",'Product Selections'!H198),"")</f>
        <v/>
      </c>
      <c r="I193" s="592">
        <f>IFERROR(IF(TRIM('Product Selections'!I198)="","",TRIM('Product Selections'!I198)),"")</f>
        <v/>
      </c>
      <c r="J193" s="46" t="n"/>
      <c r="K193" s="69">
        <f>IF(C193="","",IF(O193="",AE193+L193+M193,AE193+L193+M193+O193))</f>
        <v/>
      </c>
      <c r="L193" s="360">
        <f>IF(C193="","",SUM(AC193,AD193)*(1-Y193))</f>
        <v/>
      </c>
      <c r="M193" s="358">
        <f>IF(C193="","",AB193)</f>
        <v/>
      </c>
      <c r="O193" s="593">
        <f>IF(C193="","",IF(Y193&lt;0,Z193-AE193,""))</f>
        <v/>
      </c>
      <c r="P193" s="594">
        <f>IFERROR(IF(C193="","",IF(AND(C193=$D$2,H193=0),0,IF($V$8="50% ADP Discount",AA193*0.5,IF($V$8="ADP Book Price",AA193)))),"")</f>
        <v/>
      </c>
      <c r="R193" s="595">
        <f>IF(C193="","",IF(Y193&lt;0,(Z193/F193)*(1),(Z193/F193)*(1-Y193)))</f>
        <v/>
      </c>
      <c r="S193" s="595">
        <f>IFERROR(IF(Y193&lt;0,SUM(AC193:AD193)/F193,L193/F193),"")</f>
        <v/>
      </c>
      <c r="T193" s="340">
        <f>IF(M193="","",IF(M193=0,"",SUM(M193)/F193))</f>
        <v/>
      </c>
      <c r="U193" s="585" t="n"/>
      <c r="V193" s="596">
        <f>IF(C193="","",IF(AND(C193=$D$2,H193=0),"Firm Payroll",IF(AND(F193=1,Y193&gt;0.2),"Annual 20% Max Discount",IF(AND(F193=4,Y193&gt;0.2),"Quarterly 20% Max Discount",IF(Y193&gt;=0.6,"Discount &gt;60%",IF(Y193&lt;0,"Revenue Reduction Required",""))))))</f>
        <v/>
      </c>
      <c r="W193" s="597" t="n"/>
      <c r="X193" s="56">
        <f>IF(F193=1,"Annual Payrolls on ADP Essential Payroll",IF(F193=4,"Quarterly Payrolls on ADP Essential Payroll",""))</f>
        <v/>
      </c>
      <c r="Y193" s="50">
        <f>IFERROR(1-((H193-M193)/SUM(Z193,AC193,AD193)),"")</f>
        <v/>
      </c>
      <c r="Z193" s="69">
        <f>IF(C193="","",HLOOKUP($G193&amp;'Product Selections'!$K$4&amp;'Exhibit A'!$F193,'--'!$F$3:$AT$200,$E193+6,FALSE)*F193)</f>
        <v/>
      </c>
      <c r="AA193" s="237">
        <f>IF($C193="","",7.95*$E193+54.95)</f>
        <v/>
      </c>
      <c r="AB193" s="69">
        <f>IF('Product Selections'!O198="Yes",16*'Exhibit A'!F193,0)</f>
        <v/>
      </c>
      <c r="AC193" s="236">
        <f>IF('Product Selections'!$L$11="CBA Lightning Wholesale",0,IF('Product Selections'!$L$11="CBA Lightning",0,IF($C193="",0,IF('Product Selections'!P198="",0,IF('Product Selections'!$P198="Yes",HLOOKUP($AC$10&amp;'Exhibit A'!$F193,'--'!$F$3:$AZ$200,$E193+6,FALSE)*$F193)))))</f>
        <v/>
      </c>
      <c r="AD193" s="54">
        <f>IF('Product Selections'!$L$11="CBA Lightning Wholesale",0,IF('Product Selections'!$L$11="CBA Lightning",0,IF('Product Selections'!Q198="",0,IF($C193="",0,IF('Product Selections'!$Q198&gt;=0,HLOOKUP($AD$10,'--'!$F$3:$AZ$200,3,FALSE)*12*'Product Selections'!Q198)))))</f>
        <v/>
      </c>
      <c r="AE193" s="69">
        <f>IFERROR(IF(C193="","",IF(AND(C193=$D$2,H193=0),0,IF(I193=0,H193-P193-L193-M193,IF(I193="Included",H193-P193-M193-L193,IF(I193&gt;0,H193-M193-L193))))),"")</f>
        <v/>
      </c>
      <c r="AF193" s="598" t="n"/>
      <c r="AG193" s="247">
        <f>AG192+0.01</f>
        <v/>
      </c>
      <c r="AH193" s="604">
        <f>"Estimated Payout at 100% conversion ["&amp;AG193&amp;"0 multiple * Annual Payroll Processing Revenue with Revenue Reduction]"</f>
        <v/>
      </c>
      <c r="AJ193" s="585" t="n"/>
    </row>
    <row r="194" ht="14.45" customHeight="1">
      <c r="A194" s="34" t="n"/>
      <c r="B194" s="303">
        <f>IFERROR(IF('Product Selections'!B199="","",'Product Selections'!B199),"")</f>
        <v/>
      </c>
      <c r="C194" s="304">
        <f>IF('Product Selections'!C199="","",'Product Selections'!C199)</f>
        <v/>
      </c>
      <c r="D194" s="305">
        <f>IF('Product Selections'!D199="","",'Product Selections'!D199)</f>
        <v/>
      </c>
      <c r="E194" s="306">
        <f>IF('Product Selections'!E199="","",'Product Selections'!E199)</f>
        <v/>
      </c>
      <c r="F194" s="306">
        <f>IF('Product Selections'!F199="","",'Product Selections'!F199)</f>
        <v/>
      </c>
      <c r="G194" s="307">
        <f>IF('Product Selections'!U198="","",'Product Selections'!U198)</f>
        <v/>
      </c>
      <c r="H194" s="316">
        <f>IFERROR(IF('Product Selections'!H199="","",'Product Selections'!H199),"")</f>
        <v/>
      </c>
      <c r="I194" s="309">
        <f>IFERROR(IF(TRIM('Product Selections'!I199)="","",TRIM('Product Selections'!I199)),"")</f>
        <v/>
      </c>
      <c r="J194" s="46" t="n"/>
      <c r="K194" s="316">
        <f>IF(C194="","",IF(O194="",AE194+L194+M194,AE194+L194+M194+O194))</f>
        <v/>
      </c>
      <c r="L194" s="361">
        <f>IF(C194="","",SUM(AC194,AD194)*(1-Y194))</f>
        <v/>
      </c>
      <c r="M194" s="357">
        <f>IF(C194="","",AB194)</f>
        <v/>
      </c>
      <c r="O194" s="600">
        <f>IF(C194="","",IF(Y194&lt;0,Z194-AE194,""))</f>
        <v/>
      </c>
      <c r="P194" s="601">
        <f>IFERROR(IF(C194="","",IF(AND(C194=$D$2,H194=0),0,IF($V$8="50% ADP Discount",AA194*0.5,IF($V$8="ADP Book Price",AA194)))),"")</f>
        <v/>
      </c>
      <c r="R194" s="602">
        <f>IF(C194="","",IF(Y194&lt;0,(Z194/F194)*(1),(Z194/F194)*(1-Y194)))</f>
        <v/>
      </c>
      <c r="S194" s="602">
        <f>IFERROR(IF(Y194&lt;0,SUM(AC194:AD194)/F194,L194/F194),"")</f>
        <v/>
      </c>
      <c r="T194" s="339">
        <f>IF(M194="","",IF(M194=0,"",SUM(M194)/F194))</f>
        <v/>
      </c>
      <c r="U194" s="585" t="n"/>
      <c r="V194" s="603">
        <f>IF(C194="","",IF(AND(C194=$D$2,H194=0),"Firm Payroll",IF(AND(F194=1,Y194&gt;0.2),"Annual 20% Max Discount",IF(AND(F194=4,Y194&gt;0.2),"Quarterly 20% Max Discount",IF(Y194&gt;=0.6,"Discount &gt;60%",IF(Y194&lt;0,"Revenue Reduction Required",""))))))</f>
        <v/>
      </c>
      <c r="W194" s="597" t="n"/>
      <c r="X194" s="314">
        <f>IF(F194=1,"Annual Payrolls on ADP Essential Payroll",IF(F194=4,"Quarterly Payrolls on ADP Essential Payroll",""))</f>
        <v/>
      </c>
      <c r="Y194" s="315">
        <f>IFERROR(1-((H194-M194)/SUM(Z194,AC194,AD194)),"")</f>
        <v/>
      </c>
      <c r="Z194" s="316">
        <f>IF(C194="","",HLOOKUP($G194&amp;'Product Selections'!$K$4&amp;'Exhibit A'!$F194,'--'!$F$3:$AT$200,$E194+6,FALSE)*F194)</f>
        <v/>
      </c>
      <c r="AA194" s="317">
        <f>IF($C194="","",7.95*$E194+54.95)</f>
        <v/>
      </c>
      <c r="AB194" s="316">
        <f>IF('Product Selections'!O199="Yes",16*'Exhibit A'!F194,0)</f>
        <v/>
      </c>
      <c r="AC194" s="318">
        <f>IF('Product Selections'!$L$11="CBA Lightning Wholesale",0,IF('Product Selections'!$L$11="CBA Lightning",0,IF($C194="",0,IF('Product Selections'!P199="",0,IF('Product Selections'!$P199="Yes",HLOOKUP($AC$10&amp;'Exhibit A'!$F194,'--'!$F$3:$AZ$200,$E194+6,FALSE)*$F194)))))</f>
        <v/>
      </c>
      <c r="AD194" s="310">
        <f>IF('Product Selections'!$L$11="CBA Lightning Wholesale",0,IF('Product Selections'!$L$11="CBA Lightning",0,IF('Product Selections'!Q199="",0,IF($C194="",0,IF('Product Selections'!$Q199&gt;=0,HLOOKUP($AD$10,'--'!$F$3:$AZ$200,3,FALSE)*12*'Product Selections'!Q199)))))</f>
        <v/>
      </c>
      <c r="AE194" s="316">
        <f>IFERROR(IF(C194="","",IF(AND(C194=$D$2,H194=0),0,IF(I194=0,H194-P194-L194-M194,IF(I194="Included",H194-P194-M194-L194,IF(I194&gt;0,H194-M194-L194))))),"")</f>
        <v/>
      </c>
      <c r="AF194" s="585" t="n"/>
      <c r="AG194" s="247">
        <f>AG193+0.01</f>
        <v/>
      </c>
      <c r="AH194" s="604">
        <f>"Estimated Payout at 100% conversion ["&amp;AG194&amp;"0 multiple * Annual Payroll Processing Revenue with Revenue Reduction]"</f>
        <v/>
      </c>
      <c r="AJ194" s="585" t="n"/>
    </row>
    <row r="195" ht="14.45" customHeight="1">
      <c r="A195" s="34" t="n"/>
      <c r="B195" s="70">
        <f>IFERROR(IF('Product Selections'!B200="","",'Product Selections'!B200),"")</f>
        <v/>
      </c>
      <c r="C195" s="71">
        <f>IF('Product Selections'!C200="","",'Product Selections'!C200)</f>
        <v/>
      </c>
      <c r="D195" s="48">
        <f>IF('Product Selections'!D200="","",'Product Selections'!D200)</f>
        <v/>
      </c>
      <c r="E195" s="51">
        <f>IF('Product Selections'!E200="","",'Product Selections'!E200)</f>
        <v/>
      </c>
      <c r="F195" s="51">
        <f>IF('Product Selections'!F200="","",'Product Selections'!F200)</f>
        <v/>
      </c>
      <c r="G195" s="34">
        <f>IF('Product Selections'!U199="","",'Product Selections'!U199)</f>
        <v/>
      </c>
      <c r="H195" s="69">
        <f>IFERROR(IF('Product Selections'!H200="","",'Product Selections'!H200),"")</f>
        <v/>
      </c>
      <c r="I195" s="592">
        <f>IFERROR(IF(TRIM('Product Selections'!I200)="","",TRIM('Product Selections'!I200)),"")</f>
        <v/>
      </c>
      <c r="J195" s="46" t="n"/>
      <c r="K195" s="69">
        <f>IF(C195="","",IF(O195="",AE195+L195+M195,AE195+L195+M195+O195))</f>
        <v/>
      </c>
      <c r="L195" s="360">
        <f>IF(C195="","",SUM(AC195,AD195)*(1-Y195))</f>
        <v/>
      </c>
      <c r="M195" s="358">
        <f>IF(C195="","",AB195)</f>
        <v/>
      </c>
      <c r="O195" s="593">
        <f>IF(C195="","",IF(Y195&lt;0,Z195-AE195,""))</f>
        <v/>
      </c>
      <c r="P195" s="594">
        <f>IFERROR(IF(C195="","",IF(AND(C195=$D$2,H195=0),0,IF($V$8="50% ADP Discount",AA195*0.5,IF($V$8="ADP Book Price",AA195)))),"")</f>
        <v/>
      </c>
      <c r="R195" s="595">
        <f>IF(C195="","",IF(Y195&lt;0,(Z195/F195)*(1),(Z195/F195)*(1-Y195)))</f>
        <v/>
      </c>
      <c r="S195" s="595">
        <f>IFERROR(IF(Y195&lt;0,SUM(AC195:AD195)/F195,L195/F195),"")</f>
        <v/>
      </c>
      <c r="T195" s="340">
        <f>IF(M195="","",IF(M195=0,"",SUM(M195)/F195))</f>
        <v/>
      </c>
      <c r="U195" s="585" t="n"/>
      <c r="V195" s="596">
        <f>IF(C195="","",IF(AND(C195=$D$2,H195=0),"Firm Payroll",IF(AND(F195=1,Y195&gt;0.2),"Annual 20% Max Discount",IF(AND(F195=4,Y195&gt;0.2),"Quarterly 20% Max Discount",IF(Y195&gt;=0.6,"Discount &gt;60%",IF(Y195&lt;0,"Revenue Reduction Required",""))))))</f>
        <v/>
      </c>
      <c r="W195" s="597" t="n"/>
      <c r="X195" s="56">
        <f>IF(F195=1,"Annual Payrolls on ADP Essential Payroll",IF(F195=4,"Quarterly Payrolls on ADP Essential Payroll",""))</f>
        <v/>
      </c>
      <c r="Y195" s="50">
        <f>IFERROR(1-((H195-M195)/SUM(Z195,AC195,AD195)),"")</f>
        <v/>
      </c>
      <c r="Z195" s="69">
        <f>IF(C195="","",HLOOKUP($G195&amp;'Product Selections'!$K$4&amp;'Exhibit A'!$F195,'--'!$F$3:$AT$200,$E195+6,FALSE)*F195)</f>
        <v/>
      </c>
      <c r="AA195" s="237">
        <f>IF($C195="","",7.95*$E195+54.95)</f>
        <v/>
      </c>
      <c r="AB195" s="69">
        <f>IF('Product Selections'!O200="Yes",16*'Exhibit A'!F195,0)</f>
        <v/>
      </c>
      <c r="AC195" s="236">
        <f>IF('Product Selections'!$L$11="CBA Lightning Wholesale",0,IF('Product Selections'!$L$11="CBA Lightning",0,IF($C195="",0,IF('Product Selections'!P200="",0,IF('Product Selections'!$P200="Yes",HLOOKUP($AC$10&amp;'Exhibit A'!$F195,'--'!$F$3:$AZ$200,$E195+6,FALSE)*$F195)))))</f>
        <v/>
      </c>
      <c r="AD195" s="54">
        <f>IF('Product Selections'!$L$11="CBA Lightning Wholesale",0,IF('Product Selections'!$L$11="CBA Lightning",0,IF('Product Selections'!Q200="",0,IF($C195="",0,IF('Product Selections'!$Q200&gt;=0,HLOOKUP($AD$10,'--'!$F$3:$AZ$200,3,FALSE)*12*'Product Selections'!Q200)))))</f>
        <v/>
      </c>
      <c r="AE195" s="69">
        <f>IFERROR(IF(C195="","",IF(AND(C195=$D$2,H195=0),0,IF(I195=0,H195-P195-L195-M195,IF(I195="Included",H195-P195-M195-L195,IF(I195&gt;0,H195-M195-L195))))),"")</f>
        <v/>
      </c>
      <c r="AF195" s="598" t="n"/>
      <c r="AG195" s="247">
        <f>AG194+0.01</f>
        <v/>
      </c>
      <c r="AH195" s="604">
        <f>"Estimated Payout at 100% conversion ["&amp;AG195&amp;"0 multiple * Annual Payroll Processing Revenue with Revenue Reduction]"</f>
        <v/>
      </c>
      <c r="AJ195" s="585" t="n"/>
    </row>
    <row r="196" ht="14.45" customHeight="1">
      <c r="A196" s="34" t="n"/>
      <c r="B196" s="303">
        <f>IFERROR(IF('Product Selections'!B201="","",'Product Selections'!B201),"")</f>
        <v/>
      </c>
      <c r="C196" s="304">
        <f>IF('Product Selections'!C201="","",'Product Selections'!C201)</f>
        <v/>
      </c>
      <c r="D196" s="305">
        <f>IF('Product Selections'!D201="","",'Product Selections'!D201)</f>
        <v/>
      </c>
      <c r="E196" s="306">
        <f>IF('Product Selections'!E201="","",'Product Selections'!E201)</f>
        <v/>
      </c>
      <c r="F196" s="306">
        <f>IF('Product Selections'!F201="","",'Product Selections'!F201)</f>
        <v/>
      </c>
      <c r="G196" s="307">
        <f>IF('Product Selections'!U200="","",'Product Selections'!U200)</f>
        <v/>
      </c>
      <c r="H196" s="316">
        <f>IFERROR(IF('Product Selections'!H201="","",'Product Selections'!H201),"")</f>
        <v/>
      </c>
      <c r="I196" s="309">
        <f>IFERROR(IF(TRIM('Product Selections'!I201)="","",TRIM('Product Selections'!I201)),"")</f>
        <v/>
      </c>
      <c r="J196" s="46" t="n"/>
      <c r="K196" s="316">
        <f>IF(C196="","",IF(O196="",AE196+L196+M196,AE196+L196+M196+O196))</f>
        <v/>
      </c>
      <c r="L196" s="361">
        <f>IF(C196="","",SUM(AC196,AD196)*(1-Y196))</f>
        <v/>
      </c>
      <c r="M196" s="357">
        <f>IF(C196="","",AB196)</f>
        <v/>
      </c>
      <c r="O196" s="600">
        <f>IF(C196="","",IF(Y196&lt;0,Z196-AE196,""))</f>
        <v/>
      </c>
      <c r="P196" s="601">
        <f>IFERROR(IF(C196="","",IF(AND(C196=$D$2,H196=0),0,IF($V$8="50% ADP Discount",AA196*0.5,IF($V$8="ADP Book Price",AA196)))),"")</f>
        <v/>
      </c>
      <c r="R196" s="602">
        <f>IF(C196="","",IF(Y196&lt;0,(Z196/F196)*(1),(Z196/F196)*(1-Y196)))</f>
        <v/>
      </c>
      <c r="S196" s="602">
        <f>IFERROR(IF(Y196&lt;0,SUM(AC196:AD196)/F196,L196/F196),"")</f>
        <v/>
      </c>
      <c r="T196" s="339">
        <f>IF(M196="","",IF(M196=0,"",SUM(M196)/F196))</f>
        <v/>
      </c>
      <c r="U196" s="585" t="n"/>
      <c r="V196" s="603">
        <f>IF(C196="","",IF(AND(C196=$D$2,H196=0),"Firm Payroll",IF(AND(F196=1,Y196&gt;0.2),"Annual 20% Max Discount",IF(AND(F196=4,Y196&gt;0.2),"Quarterly 20% Max Discount",IF(Y196&gt;=0.6,"Discount &gt;60%",IF(Y196&lt;0,"Revenue Reduction Required",""))))))</f>
        <v/>
      </c>
      <c r="W196" s="597" t="n"/>
      <c r="X196" s="314">
        <f>IF(F196=1,"Annual Payrolls on ADP Essential Payroll",IF(F196=4,"Quarterly Payrolls on ADP Essential Payroll",""))</f>
        <v/>
      </c>
      <c r="Y196" s="315">
        <f>IFERROR(1-((H196-M196)/SUM(Z196,AC196,AD196)),"")</f>
        <v/>
      </c>
      <c r="Z196" s="316">
        <f>IF(C196="","",HLOOKUP($G196&amp;'Product Selections'!$K$4&amp;'Exhibit A'!$F196,'--'!$F$3:$AT$200,$E196+6,FALSE)*F196)</f>
        <v/>
      </c>
      <c r="AA196" s="317">
        <f>IF($C196="","",7.95*$E196+54.95)</f>
        <v/>
      </c>
      <c r="AB196" s="316">
        <f>IF('Product Selections'!O201="Yes",16*'Exhibit A'!F196,0)</f>
        <v/>
      </c>
      <c r="AC196" s="318">
        <f>IF('Product Selections'!$L$11="CBA Lightning Wholesale",0,IF('Product Selections'!$L$11="CBA Lightning",0,IF($C196="",0,IF('Product Selections'!P201="",0,IF('Product Selections'!$P201="Yes",HLOOKUP($AC$10&amp;'Exhibit A'!$F196,'--'!$F$3:$AZ$200,$E196+6,FALSE)*$F196)))))</f>
        <v/>
      </c>
      <c r="AD196" s="310">
        <f>IF('Product Selections'!$L$11="CBA Lightning Wholesale",0,IF('Product Selections'!$L$11="CBA Lightning",0,IF('Product Selections'!Q201="",0,IF($C196="",0,IF('Product Selections'!$Q201&gt;=0,HLOOKUP($AD$10,'--'!$F$3:$AZ$200,3,FALSE)*12*'Product Selections'!Q201)))))</f>
        <v/>
      </c>
      <c r="AE196" s="316">
        <f>IFERROR(IF(C196="","",IF(AND(C196=$D$2,H196=0),0,IF(I196=0,H196-P196-L196-M196,IF(I196="Included",H196-P196-M196-L196,IF(I196&gt;0,H196-M196-L196))))),"")</f>
        <v/>
      </c>
      <c r="AF196" s="585" t="n"/>
      <c r="AG196" s="247">
        <f>AG195+0.01</f>
        <v/>
      </c>
      <c r="AH196" s="604">
        <f>"Estimated Payout at 100% conversion ["&amp;AG196&amp;"0 multiple * Annual Payroll Processing Revenue with Revenue Reduction]"</f>
        <v/>
      </c>
      <c r="AJ196" s="585" t="n"/>
    </row>
    <row r="197" ht="14.45" customHeight="1">
      <c r="A197" s="34" t="n"/>
      <c r="B197" s="70">
        <f>IFERROR(IF('Product Selections'!B202="","",'Product Selections'!B202),"")</f>
        <v/>
      </c>
      <c r="C197" s="71">
        <f>IF('Product Selections'!C202="","",'Product Selections'!C202)</f>
        <v/>
      </c>
      <c r="D197" s="48">
        <f>IF('Product Selections'!D202="","",'Product Selections'!D202)</f>
        <v/>
      </c>
      <c r="E197" s="51">
        <f>IF('Product Selections'!E202="","",'Product Selections'!E202)</f>
        <v/>
      </c>
      <c r="F197" s="51">
        <f>IF('Product Selections'!F202="","",'Product Selections'!F202)</f>
        <v/>
      </c>
      <c r="G197" s="34">
        <f>IF('Product Selections'!U201="","",'Product Selections'!U201)</f>
        <v/>
      </c>
      <c r="H197" s="69">
        <f>IFERROR(IF('Product Selections'!H202="","",'Product Selections'!H202),"")</f>
        <v/>
      </c>
      <c r="I197" s="592">
        <f>IFERROR(IF(TRIM('Product Selections'!I202)="","",TRIM('Product Selections'!I202)),"")</f>
        <v/>
      </c>
      <c r="J197" s="46" t="n"/>
      <c r="K197" s="69">
        <f>IF(C197="","",IF(O197="",AE197+L197+M197,AE197+L197+M197+O197))</f>
        <v/>
      </c>
      <c r="L197" s="360">
        <f>IF(C197="","",SUM(AC197,AD197)*(1-Y197))</f>
        <v/>
      </c>
      <c r="M197" s="358">
        <f>IF(C197="","",AB197)</f>
        <v/>
      </c>
      <c r="O197" s="593">
        <f>IF(C197="","",IF(Y197&lt;0,Z197-AE197,""))</f>
        <v/>
      </c>
      <c r="P197" s="594">
        <f>IFERROR(IF(C197="","",IF(AND(C197=$D$2,H197=0),0,IF($V$8="50% ADP Discount",AA197*0.5,IF($V$8="ADP Book Price",AA197)))),"")</f>
        <v/>
      </c>
      <c r="R197" s="595">
        <f>IF(C197="","",IF(Y197&lt;0,(Z197/F197)*(1),(Z197/F197)*(1-Y197)))</f>
        <v/>
      </c>
      <c r="S197" s="595">
        <f>IFERROR(IF(Y197&lt;0,SUM(AC197:AD197)/F197,L197/F197),"")</f>
        <v/>
      </c>
      <c r="T197" s="340">
        <f>IF(M197="","",IF(M197=0,"",SUM(M197)/F197))</f>
        <v/>
      </c>
      <c r="U197" s="585" t="n"/>
      <c r="V197" s="596">
        <f>IF(C197="","",IF(AND(C197=$D$2,H197=0),"Firm Payroll",IF(AND(F197=1,Y197&gt;0.2),"Annual 20% Max Discount",IF(AND(F197=4,Y197&gt;0.2),"Quarterly 20% Max Discount",IF(Y197&gt;=0.6,"Discount &gt;60%",IF(Y197&lt;0,"Revenue Reduction Required",""))))))</f>
        <v/>
      </c>
      <c r="W197" s="597" t="n"/>
      <c r="X197" s="56">
        <f>IF(F197=1,"Annual Payrolls on ADP Essential Payroll",IF(F197=4,"Quarterly Payrolls on ADP Essential Payroll",""))</f>
        <v/>
      </c>
      <c r="Y197" s="50">
        <f>IFERROR(1-((H197-M197)/SUM(Z197,AC197,AD197)),"")</f>
        <v/>
      </c>
      <c r="Z197" s="69">
        <f>IF(C197="","",HLOOKUP($G197&amp;'Product Selections'!$K$4&amp;'Exhibit A'!$F197,'--'!$F$3:$AT$200,$E197+6,FALSE)*F197)</f>
        <v/>
      </c>
      <c r="AA197" s="237">
        <f>IF($C197="","",7.95*$E197+54.95)</f>
        <v/>
      </c>
      <c r="AB197" s="69">
        <f>IF('Product Selections'!O202="Yes",16*'Exhibit A'!F197,0)</f>
        <v/>
      </c>
      <c r="AC197" s="236">
        <f>IF('Product Selections'!$L$11="CBA Lightning Wholesale",0,IF('Product Selections'!$L$11="CBA Lightning",0,IF($C197="",0,IF('Product Selections'!P202="",0,IF('Product Selections'!$P202="Yes",HLOOKUP($AC$10&amp;'Exhibit A'!$F197,'--'!$F$3:$AZ$200,$E197+6,FALSE)*$F197)))))</f>
        <v/>
      </c>
      <c r="AD197" s="54">
        <f>IF('Product Selections'!$L$11="CBA Lightning Wholesale",0,IF('Product Selections'!$L$11="CBA Lightning",0,IF('Product Selections'!Q202="",0,IF($C197="",0,IF('Product Selections'!$Q202&gt;=0,HLOOKUP($AD$10,'--'!$F$3:$AZ$200,3,FALSE)*12*'Product Selections'!Q202)))))</f>
        <v/>
      </c>
      <c r="AE197" s="69">
        <f>IFERROR(IF(C197="","",IF(AND(C197=$D$2,H197=0),0,IF(I197=0,H197-P197-L197-M197,IF(I197="Included",H197-P197-M197-L197,IF(I197&gt;0,H197-M197-L197))))),"")</f>
        <v/>
      </c>
      <c r="AF197" s="598" t="n"/>
      <c r="AG197" s="247">
        <f>AG196+0.01</f>
        <v/>
      </c>
      <c r="AH197" s="604">
        <f>"Estimated Payout at 100% conversion ["&amp;AG197&amp;"0 multiple * Annual Payroll Processing Revenue with Revenue Reduction]"</f>
        <v/>
      </c>
      <c r="AJ197" s="585" t="n"/>
    </row>
    <row r="198" ht="14.45" customHeight="1">
      <c r="A198" s="34" t="n"/>
      <c r="B198" s="303">
        <f>IFERROR(IF('Product Selections'!B203="","",'Product Selections'!B203),"")</f>
        <v/>
      </c>
      <c r="C198" s="304">
        <f>IF('Product Selections'!C203="","",'Product Selections'!C203)</f>
        <v/>
      </c>
      <c r="D198" s="305">
        <f>IF('Product Selections'!D203="","",'Product Selections'!D203)</f>
        <v/>
      </c>
      <c r="E198" s="306">
        <f>IF('Product Selections'!E203="","",'Product Selections'!E203)</f>
        <v/>
      </c>
      <c r="F198" s="306">
        <f>IF('Product Selections'!F203="","",'Product Selections'!F203)</f>
        <v/>
      </c>
      <c r="G198" s="307">
        <f>IF('Product Selections'!U202="","",'Product Selections'!U202)</f>
        <v/>
      </c>
      <c r="H198" s="316">
        <f>IFERROR(IF('Product Selections'!H203="","",'Product Selections'!H203),"")</f>
        <v/>
      </c>
      <c r="I198" s="309">
        <f>IFERROR(IF(TRIM('Product Selections'!I203)="","",TRIM('Product Selections'!I203)),"")</f>
        <v/>
      </c>
      <c r="J198" s="46" t="n"/>
      <c r="K198" s="316">
        <f>IF(C198="","",IF(O198="",AE198+L198+M198,AE198+L198+M198+O198))</f>
        <v/>
      </c>
      <c r="L198" s="361">
        <f>IF(C198="","",SUM(AC198,AD198)*(1-Y198))</f>
        <v/>
      </c>
      <c r="M198" s="357">
        <f>IF(C198="","",AB198)</f>
        <v/>
      </c>
      <c r="O198" s="600">
        <f>IF(C198="","",IF(Y198&lt;0,Z198-AE198,""))</f>
        <v/>
      </c>
      <c r="P198" s="601">
        <f>IFERROR(IF(C198="","",IF(AND(C198=$D$2,H198=0),0,IF($V$8="50% ADP Discount",AA198*0.5,IF($V$8="ADP Book Price",AA198)))),"")</f>
        <v/>
      </c>
      <c r="R198" s="602">
        <f>IF(C198="","",IF(Y198&lt;0,(Z198/F198)*(1),(Z198/F198)*(1-Y198)))</f>
        <v/>
      </c>
      <c r="S198" s="602">
        <f>IFERROR(IF(Y198&lt;0,SUM(AC198:AD198)/F198,L198/F198),"")</f>
        <v/>
      </c>
      <c r="T198" s="339">
        <f>IF(M198="","",IF(M198=0,"",SUM(M198)/F198))</f>
        <v/>
      </c>
      <c r="U198" s="585" t="n"/>
      <c r="V198" s="603">
        <f>IF(C198="","",IF(AND(C198=$D$2,H198=0),"Firm Payroll",IF(AND(F198=1,Y198&gt;0.2),"Annual 20% Max Discount",IF(AND(F198=4,Y198&gt;0.2),"Quarterly 20% Max Discount",IF(Y198&gt;=0.6,"Discount &gt;60%",IF(Y198&lt;0,"Revenue Reduction Required",""))))))</f>
        <v/>
      </c>
      <c r="W198" s="597" t="n"/>
      <c r="X198" s="314">
        <f>IF(F198=1,"Annual Payrolls on ADP Essential Payroll",IF(F198=4,"Quarterly Payrolls on ADP Essential Payroll",""))</f>
        <v/>
      </c>
      <c r="Y198" s="315">
        <f>IFERROR(1-((H198-M198)/SUM(Z198,AC198,AD198)),"")</f>
        <v/>
      </c>
      <c r="Z198" s="316">
        <f>IF(C198="","",HLOOKUP($G198&amp;'Product Selections'!$K$4&amp;'Exhibit A'!$F198,'--'!$F$3:$AT$200,$E198+6,FALSE)*F198)</f>
        <v/>
      </c>
      <c r="AA198" s="317">
        <f>IF($C198="","",7.95*$E198+54.95)</f>
        <v/>
      </c>
      <c r="AB198" s="316">
        <f>IF('Product Selections'!O203="Yes",16*'Exhibit A'!F198,0)</f>
        <v/>
      </c>
      <c r="AC198" s="318">
        <f>IF('Product Selections'!$L$11="CBA Lightning Wholesale",0,IF('Product Selections'!$L$11="CBA Lightning",0,IF($C198="",0,IF('Product Selections'!P203="",0,IF('Product Selections'!$P203="Yes",HLOOKUP($AC$10&amp;'Exhibit A'!$F198,'--'!$F$3:$AZ$200,$E198+6,FALSE)*$F198)))))</f>
        <v/>
      </c>
      <c r="AD198" s="310">
        <f>IF('Product Selections'!$L$11="CBA Lightning Wholesale",0,IF('Product Selections'!$L$11="CBA Lightning",0,IF('Product Selections'!Q203="",0,IF($C198="",0,IF('Product Selections'!$Q203&gt;=0,HLOOKUP($AD$10,'--'!$F$3:$AZ$200,3,FALSE)*12*'Product Selections'!Q203)))))</f>
        <v/>
      </c>
      <c r="AE198" s="316">
        <f>IFERROR(IF(C198="","",IF(AND(C198=$D$2,H198=0),0,IF(I198=0,H198-P198-L198-M198,IF(I198="Included",H198-P198-M198-L198,IF(I198&gt;0,H198-M198-L198))))),"")</f>
        <v/>
      </c>
      <c r="AF198" s="585" t="n"/>
      <c r="AG198" s="247">
        <f>AG197+0.01</f>
        <v/>
      </c>
      <c r="AH198" s="604">
        <f>"Estimated Payout at 100% conversion ["&amp;AG198&amp;"0 multiple * Annual Payroll Processing Revenue with Revenue Reduction]"</f>
        <v/>
      </c>
      <c r="AJ198" s="585" t="n"/>
    </row>
    <row r="199" ht="14.45" customHeight="1">
      <c r="A199" s="34" t="n"/>
      <c r="B199" s="70">
        <f>IFERROR(IF('Product Selections'!B204="","",'Product Selections'!B204),"")</f>
        <v/>
      </c>
      <c r="C199" s="71">
        <f>IF('Product Selections'!C204="","",'Product Selections'!C204)</f>
        <v/>
      </c>
      <c r="D199" s="48">
        <f>IF('Product Selections'!D204="","",'Product Selections'!D204)</f>
        <v/>
      </c>
      <c r="E199" s="51">
        <f>IF('Product Selections'!E204="","",'Product Selections'!E204)</f>
        <v/>
      </c>
      <c r="F199" s="51">
        <f>IF('Product Selections'!F204="","",'Product Selections'!F204)</f>
        <v/>
      </c>
      <c r="G199" s="34">
        <f>IF('Product Selections'!U203="","",'Product Selections'!U203)</f>
        <v/>
      </c>
      <c r="H199" s="69">
        <f>IFERROR(IF('Product Selections'!H204="","",'Product Selections'!H204),"")</f>
        <v/>
      </c>
      <c r="I199" s="592">
        <f>IFERROR(IF(TRIM('Product Selections'!I204)="","",TRIM('Product Selections'!I204)),"")</f>
        <v/>
      </c>
      <c r="J199" s="46" t="n"/>
      <c r="K199" s="69">
        <f>IF(C199="","",IF(O199="",AE199+L199+M199,AE199+L199+M199+O199))</f>
        <v/>
      </c>
      <c r="L199" s="360">
        <f>IF(C199="","",SUM(AC199,AD199)*(1-Y199))</f>
        <v/>
      </c>
      <c r="M199" s="358">
        <f>IF(C199="","",AB199)</f>
        <v/>
      </c>
      <c r="O199" s="593">
        <f>IF(C199="","",IF(Y199&lt;0,Z199-AE199,""))</f>
        <v/>
      </c>
      <c r="P199" s="594">
        <f>IFERROR(IF(C199="","",IF(AND(C199=$D$2,H199=0),0,IF($V$8="50% ADP Discount",AA199*0.5,IF($V$8="ADP Book Price",AA199)))),"")</f>
        <v/>
      </c>
      <c r="R199" s="595">
        <f>IF(C199="","",IF(Y199&lt;0,(Z199/F199)*(1),(Z199/F199)*(1-Y199)))</f>
        <v/>
      </c>
      <c r="S199" s="595">
        <f>IFERROR(IF(Y199&lt;0,SUM(AC199:AD199)/F199,L199/F199),"")</f>
        <v/>
      </c>
      <c r="T199" s="340">
        <f>IF(M199="","",IF(M199=0,"",SUM(M199)/F199))</f>
        <v/>
      </c>
      <c r="U199" s="585" t="n"/>
      <c r="V199" s="596">
        <f>IF(C199="","",IF(AND(C199=$D$2,H199=0),"Firm Payroll",IF(AND(F199=1,Y199&gt;0.2),"Annual 20% Max Discount",IF(AND(F199=4,Y199&gt;0.2),"Quarterly 20% Max Discount",IF(Y199&gt;=0.6,"Discount &gt;60%",IF(Y199&lt;0,"Revenue Reduction Required",""))))))</f>
        <v/>
      </c>
      <c r="W199" s="597" t="n"/>
      <c r="X199" s="56">
        <f>IF(F199=1,"Annual Payrolls on ADP Essential Payroll",IF(F199=4,"Quarterly Payrolls on ADP Essential Payroll",""))</f>
        <v/>
      </c>
      <c r="Y199" s="50">
        <f>IFERROR(1-((H199-M199)/SUM(Z199,AC199,AD199)),"")</f>
        <v/>
      </c>
      <c r="Z199" s="69">
        <f>IF(C199="","",HLOOKUP($G199&amp;'Product Selections'!$K$4&amp;'Exhibit A'!$F199,'--'!$F$3:$AT$200,$E199+6,FALSE)*F199)</f>
        <v/>
      </c>
      <c r="AA199" s="237">
        <f>IF($C199="","",7.95*$E199+54.95)</f>
        <v/>
      </c>
      <c r="AB199" s="69">
        <f>IF('Product Selections'!O204="Yes",16*'Exhibit A'!F199,0)</f>
        <v/>
      </c>
      <c r="AC199" s="236">
        <f>IF('Product Selections'!$L$11="CBA Lightning Wholesale",0,IF('Product Selections'!$L$11="CBA Lightning",0,IF($C199="",0,IF('Product Selections'!P204="",0,IF('Product Selections'!$P204="Yes",HLOOKUP($AC$10&amp;'Exhibit A'!$F199,'--'!$F$3:$AZ$200,$E199+6,FALSE)*$F199)))))</f>
        <v/>
      </c>
      <c r="AD199" s="54">
        <f>IF('Product Selections'!$L$11="CBA Lightning Wholesale",0,IF('Product Selections'!$L$11="CBA Lightning",0,IF('Product Selections'!Q204="",0,IF($C199="",0,IF('Product Selections'!$Q204&gt;=0,HLOOKUP($AD$10,'--'!$F$3:$AZ$200,3,FALSE)*12*'Product Selections'!Q204)))))</f>
        <v/>
      </c>
      <c r="AE199" s="69">
        <f>IFERROR(IF(C199="","",IF(AND(C199=$D$2,H199=0),0,IF(I199=0,H199-P199-L199-M199,IF(I199="Included",H199-P199-M199-L199,IF(I199&gt;0,H199-M199-L199))))),"")</f>
        <v/>
      </c>
      <c r="AF199" s="598" t="n"/>
      <c r="AG199" s="247">
        <f>AG198+0.01</f>
        <v/>
      </c>
      <c r="AH199" s="604">
        <f>"Estimated Payout at 100% conversion ["&amp;AG199&amp;"0 multiple * Annual Payroll Processing Revenue with Revenue Reduction]"</f>
        <v/>
      </c>
      <c r="AJ199" s="585" t="n"/>
    </row>
    <row r="200" ht="14.45" customHeight="1">
      <c r="A200" s="34" t="n"/>
      <c r="B200" s="303">
        <f>IFERROR(IF('Product Selections'!B205="","",'Product Selections'!B205),"")</f>
        <v/>
      </c>
      <c r="C200" s="304">
        <f>IF('Product Selections'!C205="","",'Product Selections'!C205)</f>
        <v/>
      </c>
      <c r="D200" s="305">
        <f>IF('Product Selections'!D205="","",'Product Selections'!D205)</f>
        <v/>
      </c>
      <c r="E200" s="306">
        <f>IF('Product Selections'!E205="","",'Product Selections'!E205)</f>
        <v/>
      </c>
      <c r="F200" s="306">
        <f>IF('Product Selections'!F205="","",'Product Selections'!F205)</f>
        <v/>
      </c>
      <c r="G200" s="307">
        <f>IF('Product Selections'!U204="","",'Product Selections'!U204)</f>
        <v/>
      </c>
      <c r="H200" s="316">
        <f>IFERROR(IF('Product Selections'!H205="","",'Product Selections'!H205),"")</f>
        <v/>
      </c>
      <c r="I200" s="309">
        <f>IFERROR(IF(TRIM('Product Selections'!I205)="","",TRIM('Product Selections'!I205)),"")</f>
        <v/>
      </c>
      <c r="J200" s="46" t="n"/>
      <c r="K200" s="316">
        <f>IF(C200="","",IF(O200="",AE200+L200+M200,AE200+L200+M200+O200))</f>
        <v/>
      </c>
      <c r="L200" s="361">
        <f>IF(C200="","",SUM(AC200,AD200)*(1-Y200))</f>
        <v/>
      </c>
      <c r="M200" s="357">
        <f>IF(C200="","",AB200)</f>
        <v/>
      </c>
      <c r="O200" s="600">
        <f>IF(C200="","",IF(Y200&lt;0,Z200-AE200,""))</f>
        <v/>
      </c>
      <c r="P200" s="601">
        <f>IFERROR(IF(C200="","",IF(AND(C200=$D$2,H200=0),0,IF($V$8="50% ADP Discount",AA200*0.5,IF($V$8="ADP Book Price",AA200)))),"")</f>
        <v/>
      </c>
      <c r="R200" s="602">
        <f>IF(C200="","",IF(Y200&lt;0,(Z200/F200)*(1),(Z200/F200)*(1-Y200)))</f>
        <v/>
      </c>
      <c r="S200" s="602">
        <f>IFERROR(IF(Y200&lt;0,SUM(AC200:AD200)/F200,L200/F200),"")</f>
        <v/>
      </c>
      <c r="T200" s="339">
        <f>IF(M200="","",IF(M200=0,"",SUM(M200)/F200))</f>
        <v/>
      </c>
      <c r="U200" s="585" t="n"/>
      <c r="V200" s="603">
        <f>IF(C200="","",IF(AND(C200=$D$2,H200=0),"Firm Payroll",IF(AND(F200=1,Y200&gt;0.2),"Annual 20% Max Discount",IF(AND(F200=4,Y200&gt;0.2),"Quarterly 20% Max Discount",IF(Y200&gt;=0.6,"Discount &gt;60%",IF(Y200&lt;0,"Revenue Reduction Required",""))))))</f>
        <v/>
      </c>
      <c r="W200" s="597" t="n"/>
      <c r="X200" s="314">
        <f>IF(F200=1,"Annual Payrolls on ADP Essential Payroll",IF(F200=4,"Quarterly Payrolls on ADP Essential Payroll",""))</f>
        <v/>
      </c>
      <c r="Y200" s="315">
        <f>IFERROR(1-((H200-M200)/SUM(Z200,AC200,AD200)),"")</f>
        <v/>
      </c>
      <c r="Z200" s="316">
        <f>IF(C200="","",HLOOKUP($G200&amp;'Product Selections'!$K$4&amp;'Exhibit A'!$F200,'--'!$F$3:$AT$200,$E200+6,FALSE)*F200)</f>
        <v/>
      </c>
      <c r="AA200" s="317">
        <f>IF($C200="","",7.95*$E200+54.95)</f>
        <v/>
      </c>
      <c r="AB200" s="316">
        <f>IF('Product Selections'!O205="Yes",16*'Exhibit A'!F200,0)</f>
        <v/>
      </c>
      <c r="AC200" s="318">
        <f>IF('Product Selections'!$L$11="CBA Lightning Wholesale",0,IF('Product Selections'!$L$11="CBA Lightning",0,IF($C200="",0,IF('Product Selections'!P205="",0,IF('Product Selections'!$P205="Yes",HLOOKUP($AC$10&amp;'Exhibit A'!$F200,'--'!$F$3:$AZ$200,$E200+6,FALSE)*$F200)))))</f>
        <v/>
      </c>
      <c r="AD200" s="310">
        <f>IF('Product Selections'!$L$11="CBA Lightning Wholesale",0,IF('Product Selections'!$L$11="CBA Lightning",0,IF('Product Selections'!Q205="",0,IF($C200="",0,IF('Product Selections'!$Q205&gt;=0,HLOOKUP($AD$10,'--'!$F$3:$AZ$200,3,FALSE)*12*'Product Selections'!Q205)))))</f>
        <v/>
      </c>
      <c r="AE200" s="316">
        <f>IFERROR(IF(C200="","",IF(AND(C200=$D$2,H200=0),0,IF(I200=0,H200-P200-L200-M200,IF(I200="Included",H200-P200-M200-L200,IF(I200&gt;0,H200-M200-L200))))),"")</f>
        <v/>
      </c>
      <c r="AF200" s="585" t="n"/>
      <c r="AG200" s="247">
        <f>AG199+0.01</f>
        <v/>
      </c>
      <c r="AH200" s="604">
        <f>"Estimated Payout at 100% conversion ["&amp;AG200&amp;"0 multiple * Annual Payroll Processing Revenue with Revenue Reduction]"</f>
        <v/>
      </c>
      <c r="AJ200" s="585" t="n"/>
    </row>
    <row r="201" ht="14.45" customHeight="1">
      <c r="A201" s="34" t="n"/>
      <c r="B201" s="70">
        <f>IFERROR(IF('Product Selections'!B206="","",'Product Selections'!B206),"")</f>
        <v/>
      </c>
      <c r="C201" s="71">
        <f>IF('Product Selections'!C206="","",'Product Selections'!C206)</f>
        <v/>
      </c>
      <c r="D201" s="48">
        <f>IF('Product Selections'!D206="","",'Product Selections'!D206)</f>
        <v/>
      </c>
      <c r="E201" s="51">
        <f>IF('Product Selections'!E206="","",'Product Selections'!E206)</f>
        <v/>
      </c>
      <c r="F201" s="51">
        <f>IF('Product Selections'!F206="","",'Product Selections'!F206)</f>
        <v/>
      </c>
      <c r="G201" s="34">
        <f>IF('Product Selections'!U205="","",'Product Selections'!U205)</f>
        <v/>
      </c>
      <c r="H201" s="69">
        <f>IFERROR(IF('Product Selections'!H206="","",'Product Selections'!H206),"")</f>
        <v/>
      </c>
      <c r="I201" s="592">
        <f>IFERROR(IF(TRIM('Product Selections'!I206)="","",TRIM('Product Selections'!I206)),"")</f>
        <v/>
      </c>
      <c r="J201" s="46" t="n"/>
      <c r="K201" s="69">
        <f>IF(C201="","",IF(O201="",AE201+L201+M201,AE201+L201+M201+O201))</f>
        <v/>
      </c>
      <c r="L201" s="360">
        <f>IF(C201="","",SUM(AC201,AD201)*(1-Y201))</f>
        <v/>
      </c>
      <c r="M201" s="358">
        <f>IF(C201="","",AB201)</f>
        <v/>
      </c>
      <c r="O201" s="593">
        <f>IF(C201="","",IF(Y201&lt;0,Z201-AE201,""))</f>
        <v/>
      </c>
      <c r="P201" s="594">
        <f>IFERROR(IF(C201="","",IF(AND(C201=$D$2,H201=0),0,IF($V$8="50% ADP Discount",AA201*0.5,IF($V$8="ADP Book Price",AA201)))),"")</f>
        <v/>
      </c>
      <c r="R201" s="595">
        <f>IF(C201="","",IF(Y201&lt;0,(Z201/F201)*(1),(Z201/F201)*(1-Y201)))</f>
        <v/>
      </c>
      <c r="S201" s="595">
        <f>IFERROR(IF(Y201&lt;0,SUM(AC201:AD201)/F201,L201/F201),"")</f>
        <v/>
      </c>
      <c r="T201" s="340">
        <f>IF(M201="","",IF(M201=0,"",SUM(M201)/F201))</f>
        <v/>
      </c>
      <c r="U201" s="585" t="n"/>
      <c r="V201" s="596">
        <f>IF(C201="","",IF(AND(C201=$D$2,H201=0),"Firm Payroll",IF(AND(F201=1,Y201&gt;0.2),"Annual 20% Max Discount",IF(AND(F201=4,Y201&gt;0.2),"Quarterly 20% Max Discount",IF(Y201&gt;=0.6,"Discount &gt;60%",IF(Y201&lt;0,"Revenue Reduction Required",""))))))</f>
        <v/>
      </c>
      <c r="W201" s="597" t="n"/>
      <c r="X201" s="56">
        <f>IF(F201=1,"Annual Payrolls on ADP Essential Payroll",IF(F201=4,"Quarterly Payrolls on ADP Essential Payroll",""))</f>
        <v/>
      </c>
      <c r="Y201" s="50">
        <f>IFERROR(1-((H201-M201)/SUM(Z201,AC201,AD201)),"")</f>
        <v/>
      </c>
      <c r="Z201" s="69">
        <f>IF(C201="","",HLOOKUP($G201&amp;'Product Selections'!$K$4&amp;'Exhibit A'!$F201,'--'!$F$3:$AT$200,$E201+6,FALSE)*F201)</f>
        <v/>
      </c>
      <c r="AA201" s="237">
        <f>IF($C201="","",7.95*$E201+54.95)</f>
        <v/>
      </c>
      <c r="AB201" s="69">
        <f>IF('Product Selections'!O206="Yes",16*'Exhibit A'!F201,0)</f>
        <v/>
      </c>
      <c r="AC201" s="236">
        <f>IF('Product Selections'!$L$11="CBA Lightning Wholesale",0,IF('Product Selections'!$L$11="CBA Lightning",0,IF($C201="",0,IF('Product Selections'!P206="",0,IF('Product Selections'!$P206="Yes",HLOOKUP($AC$10&amp;'Exhibit A'!$F201,'--'!$F$3:$AZ$200,$E201+6,FALSE)*$F201)))))</f>
        <v/>
      </c>
      <c r="AD201" s="54">
        <f>IF('Product Selections'!$L$11="CBA Lightning Wholesale",0,IF('Product Selections'!$L$11="CBA Lightning",0,IF('Product Selections'!Q206="",0,IF($C201="",0,IF('Product Selections'!$Q206&gt;=0,HLOOKUP($AD$10,'--'!$F$3:$AZ$200,3,FALSE)*12*'Product Selections'!Q206)))))</f>
        <v/>
      </c>
      <c r="AE201" s="69">
        <f>IFERROR(IF(C201="","",IF(AND(C201=$D$2,H201=0),0,IF(I201=0,H201-P201-L201-M201,IF(I201="Included",H201-P201-M201-L201,IF(I201&gt;0,H201-M201-L201))))),"")</f>
        <v/>
      </c>
      <c r="AF201" s="598" t="n"/>
      <c r="AG201" s="247">
        <f>AG200+0.01</f>
        <v/>
      </c>
      <c r="AH201" s="604">
        <f>"Estimated Payout at 100% conversion ["&amp;AG201&amp;"0 multiple * Annual Payroll Processing Revenue with Revenue Reduction]"</f>
        <v/>
      </c>
      <c r="AJ201" s="585" t="n"/>
    </row>
    <row r="202" ht="14.45" customHeight="1">
      <c r="A202" s="34" t="n"/>
      <c r="B202" s="303">
        <f>IFERROR(IF('Product Selections'!B207="","",'Product Selections'!B207),"")</f>
        <v/>
      </c>
      <c r="C202" s="304">
        <f>IF('Product Selections'!C207="","",'Product Selections'!C207)</f>
        <v/>
      </c>
      <c r="D202" s="305">
        <f>IF('Product Selections'!D207="","",'Product Selections'!D207)</f>
        <v/>
      </c>
      <c r="E202" s="306">
        <f>IF('Product Selections'!E207="","",'Product Selections'!E207)</f>
        <v/>
      </c>
      <c r="F202" s="306">
        <f>IF('Product Selections'!F207="","",'Product Selections'!F207)</f>
        <v/>
      </c>
      <c r="G202" s="307">
        <f>IF('Product Selections'!U206="","",'Product Selections'!U206)</f>
        <v/>
      </c>
      <c r="H202" s="316">
        <f>IFERROR(IF('Product Selections'!H207="","",'Product Selections'!H207),"")</f>
        <v/>
      </c>
      <c r="I202" s="309">
        <f>IFERROR(IF(TRIM('Product Selections'!I207)="","",TRIM('Product Selections'!I207)),"")</f>
        <v/>
      </c>
      <c r="J202" s="46" t="n"/>
      <c r="K202" s="316">
        <f>IF(C202="","",IF(O202="",AE202+L202+M202,AE202+L202+M202+O202))</f>
        <v/>
      </c>
      <c r="L202" s="361">
        <f>IF(C202="","",SUM(AC202,AD202)*(1-Y202))</f>
        <v/>
      </c>
      <c r="M202" s="357">
        <f>IF(C202="","",AB202)</f>
        <v/>
      </c>
      <c r="O202" s="600">
        <f>IF(C202="","",IF(Y202&lt;0,Z202-AE202,""))</f>
        <v/>
      </c>
      <c r="P202" s="601">
        <f>IFERROR(IF(C202="","",IF(AND(C202=$D$2,H202=0),0,IF($V$8="50% ADP Discount",AA202*0.5,IF($V$8="ADP Book Price",AA202)))),"")</f>
        <v/>
      </c>
      <c r="R202" s="602">
        <f>IF(C202="","",IF(Y202&lt;0,(Z202/F202)*(1),(Z202/F202)*(1-Y202)))</f>
        <v/>
      </c>
      <c r="S202" s="602">
        <f>IFERROR(IF(Y202&lt;0,SUM(AC202:AD202)/F202,L202/F202),"")</f>
        <v/>
      </c>
      <c r="T202" s="339">
        <f>IF(M202="","",IF(M202=0,"",SUM(M202)/F202))</f>
        <v/>
      </c>
      <c r="U202" s="585" t="n"/>
      <c r="V202" s="603">
        <f>IF(C202="","",IF(AND(C202=$D$2,H202=0),"Firm Payroll",IF(AND(F202=1,Y202&gt;0.2),"Annual 20% Max Discount",IF(AND(F202=4,Y202&gt;0.2),"Quarterly 20% Max Discount",IF(Y202&gt;=0.6,"Discount &gt;60%",IF(Y202&lt;0,"Revenue Reduction Required",""))))))</f>
        <v/>
      </c>
      <c r="W202" s="597" t="n"/>
      <c r="X202" s="314">
        <f>IF(F202=1,"Annual Payrolls on ADP Essential Payroll",IF(F202=4,"Quarterly Payrolls on ADP Essential Payroll",""))</f>
        <v/>
      </c>
      <c r="Y202" s="315">
        <f>IFERROR(1-((H202-M202)/SUM(Z202,AC202,AD202)),"")</f>
        <v/>
      </c>
      <c r="Z202" s="316">
        <f>IF(C202="","",HLOOKUP($G202&amp;'Product Selections'!$K$4&amp;'Exhibit A'!$F202,'--'!$F$3:$AT$200,$E202+6,FALSE)*F202)</f>
        <v/>
      </c>
      <c r="AA202" s="317">
        <f>IF($C202="","",7.95*$E202+54.95)</f>
        <v/>
      </c>
      <c r="AB202" s="316">
        <f>IF('Product Selections'!O207="Yes",16*'Exhibit A'!F202,0)</f>
        <v/>
      </c>
      <c r="AC202" s="318">
        <f>IF('Product Selections'!$L$11="CBA Lightning Wholesale",0,IF('Product Selections'!$L$11="CBA Lightning",0,IF($C202="",0,IF('Product Selections'!P207="",0,IF('Product Selections'!$P207="Yes",HLOOKUP($AC$10&amp;'Exhibit A'!$F202,'--'!$F$3:$AZ$200,$E202+6,FALSE)*$F202)))))</f>
        <v/>
      </c>
      <c r="AD202" s="310">
        <f>IF('Product Selections'!$L$11="CBA Lightning Wholesale",0,IF('Product Selections'!$L$11="CBA Lightning",0,IF('Product Selections'!Q207="",0,IF($C202="",0,IF('Product Selections'!$Q207&gt;=0,HLOOKUP($AD$10,'--'!$F$3:$AZ$200,3,FALSE)*12*'Product Selections'!Q207)))))</f>
        <v/>
      </c>
      <c r="AE202" s="316">
        <f>IFERROR(IF(C202="","",IF(AND(C202=$D$2,H202=0),0,IF(I202=0,H202-P202-L202-M202,IF(I202="Included",H202-P202-M202-L202,IF(I202&gt;0,H202-M202-L202))))),"")</f>
        <v/>
      </c>
      <c r="AF202" s="585" t="n"/>
      <c r="AG202" s="247">
        <f>AG201+0.01</f>
        <v/>
      </c>
      <c r="AH202" s="604">
        <f>"Estimated Payout at 100% conversion ["&amp;AG202&amp;"0 multiple * Annual Payroll Processing Revenue with Revenue Reduction]"</f>
        <v/>
      </c>
      <c r="AJ202" s="585" t="n"/>
    </row>
    <row r="203" ht="14.45" customHeight="1">
      <c r="A203" s="34" t="n"/>
      <c r="B203" s="70">
        <f>IFERROR(IF('Product Selections'!B208="","",'Product Selections'!B208),"")</f>
        <v/>
      </c>
      <c r="C203" s="71">
        <f>IF('Product Selections'!C208="","",'Product Selections'!C208)</f>
        <v/>
      </c>
      <c r="D203" s="48">
        <f>IF('Product Selections'!D208="","",'Product Selections'!D208)</f>
        <v/>
      </c>
      <c r="E203" s="51">
        <f>IF('Product Selections'!E208="","",'Product Selections'!E208)</f>
        <v/>
      </c>
      <c r="F203" s="51">
        <f>IF('Product Selections'!F208="","",'Product Selections'!F208)</f>
        <v/>
      </c>
      <c r="G203" s="34">
        <f>IF('Product Selections'!U207="","",'Product Selections'!U207)</f>
        <v/>
      </c>
      <c r="H203" s="69">
        <f>IFERROR(IF('Product Selections'!H208="","",'Product Selections'!H208),"")</f>
        <v/>
      </c>
      <c r="I203" s="592">
        <f>IFERROR(IF(TRIM('Product Selections'!I208)="","",TRIM('Product Selections'!I208)),"")</f>
        <v/>
      </c>
      <c r="J203" s="46" t="n"/>
      <c r="K203" s="69">
        <f>IF(C203="","",IF(O203="",AE203+L203+M203,AE203+L203+M203+O203))</f>
        <v/>
      </c>
      <c r="L203" s="360">
        <f>IF(C203="","",SUM(AC203,AD203)*(1-Y203))</f>
        <v/>
      </c>
      <c r="M203" s="358">
        <f>IF(C203="","",AB203)</f>
        <v/>
      </c>
      <c r="O203" s="593">
        <f>IF(C203="","",IF(Y203&lt;0,Z203-AE203,""))</f>
        <v/>
      </c>
      <c r="P203" s="594">
        <f>IFERROR(IF(C203="","",IF(AND(C203=$D$2,H203=0),0,IF($V$8="50% ADP Discount",AA203*0.5,IF($V$8="ADP Book Price",AA203)))),"")</f>
        <v/>
      </c>
      <c r="R203" s="595">
        <f>IF(C203="","",IF(Y203&lt;0,(Z203/F203)*(1),(Z203/F203)*(1-Y203)))</f>
        <v/>
      </c>
      <c r="S203" s="595">
        <f>IFERROR(IF(Y203&lt;0,SUM(AC203:AD203)/F203,L203/F203),"")</f>
        <v/>
      </c>
      <c r="T203" s="340">
        <f>IF(M203="","",IF(M203=0,"",SUM(M203)/F203))</f>
        <v/>
      </c>
      <c r="U203" s="585" t="n"/>
      <c r="V203" s="596">
        <f>IF(C203="","",IF(AND(C203=$D$2,H203=0),"Firm Payroll",IF(AND(F203=1,Y203&gt;0.2),"Annual 20% Max Discount",IF(AND(F203=4,Y203&gt;0.2),"Quarterly 20% Max Discount",IF(Y203&gt;=0.6,"Discount &gt;60%",IF(Y203&lt;0,"Revenue Reduction Required",""))))))</f>
        <v/>
      </c>
      <c r="W203" s="597" t="n"/>
      <c r="X203" s="56">
        <f>IF(F203=1,"Annual Payrolls on ADP Essential Payroll",IF(F203=4,"Quarterly Payrolls on ADP Essential Payroll",""))</f>
        <v/>
      </c>
      <c r="Y203" s="50">
        <f>IFERROR(1-((H203-M203)/SUM(Z203,AC203,AD203)),"")</f>
        <v/>
      </c>
      <c r="Z203" s="69">
        <f>IF(C203="","",HLOOKUP($G203&amp;'Product Selections'!$K$4&amp;'Exhibit A'!$F203,'--'!$F$3:$AT$200,$E203+6,FALSE)*F203)</f>
        <v/>
      </c>
      <c r="AA203" s="237">
        <f>IF($C203="","",7.95*$E203+54.95)</f>
        <v/>
      </c>
      <c r="AB203" s="69">
        <f>IF('Product Selections'!O208="Yes",16*'Exhibit A'!F203,0)</f>
        <v/>
      </c>
      <c r="AC203" s="236">
        <f>IF('Product Selections'!$L$11="CBA Lightning Wholesale",0,IF('Product Selections'!$L$11="CBA Lightning",0,IF($C203="",0,IF('Product Selections'!P208="",0,IF('Product Selections'!$P208="Yes",HLOOKUP($AC$10&amp;'Exhibit A'!$F203,'--'!$F$3:$AZ$200,$E203+6,FALSE)*$F203)))))</f>
        <v/>
      </c>
      <c r="AD203" s="54">
        <f>IF('Product Selections'!$L$11="CBA Lightning Wholesale",0,IF('Product Selections'!$L$11="CBA Lightning",0,IF('Product Selections'!Q208="",0,IF($C203="",0,IF('Product Selections'!$Q208&gt;=0,HLOOKUP($AD$10,'--'!$F$3:$AZ$200,3,FALSE)*12*'Product Selections'!Q208)))))</f>
        <v/>
      </c>
      <c r="AE203" s="69">
        <f>IFERROR(IF(C203="","",IF(AND(C203=$D$2,H203=0),0,IF(I203=0,H203-P203-L203-M203,IF(I203="Included",H203-P203-M203-L203,IF(I203&gt;0,H203-M203-L203))))),"")</f>
        <v/>
      </c>
      <c r="AF203" s="598" t="n"/>
      <c r="AG203" s="247">
        <f>AG202+0.01</f>
        <v/>
      </c>
      <c r="AH203" s="604">
        <f>"Estimated Payout at 100% conversion ["&amp;AG203&amp;"0 multiple * Annual Payroll Processing Revenue with Revenue Reduction]"</f>
        <v/>
      </c>
      <c r="AJ203" s="585" t="n"/>
    </row>
    <row r="204" ht="14.45" customHeight="1">
      <c r="A204" s="34" t="n"/>
      <c r="B204" s="303">
        <f>IFERROR(IF('Product Selections'!B209="","",'Product Selections'!B209),"")</f>
        <v/>
      </c>
      <c r="C204" s="304">
        <f>IF('Product Selections'!C209="","",'Product Selections'!C209)</f>
        <v/>
      </c>
      <c r="D204" s="305">
        <f>IF('Product Selections'!D209="","",'Product Selections'!D209)</f>
        <v/>
      </c>
      <c r="E204" s="306">
        <f>IF('Product Selections'!E209="","",'Product Selections'!E209)</f>
        <v/>
      </c>
      <c r="F204" s="306">
        <f>IF('Product Selections'!F209="","",'Product Selections'!F209)</f>
        <v/>
      </c>
      <c r="G204" s="307">
        <f>IF('Product Selections'!U208="","",'Product Selections'!U208)</f>
        <v/>
      </c>
      <c r="H204" s="316">
        <f>IFERROR(IF('Product Selections'!H209="","",'Product Selections'!H209),"")</f>
        <v/>
      </c>
      <c r="I204" s="309">
        <f>IFERROR(IF(TRIM('Product Selections'!I209)="","",TRIM('Product Selections'!I209)),"")</f>
        <v/>
      </c>
      <c r="J204" s="46" t="n"/>
      <c r="K204" s="316">
        <f>IF(C204="","",IF(O204="",AE204+L204+M204,AE204+L204+M204+O204))</f>
        <v/>
      </c>
      <c r="L204" s="361">
        <f>IF(C204="","",SUM(AC204,AD204)*(1-Y204))</f>
        <v/>
      </c>
      <c r="M204" s="357">
        <f>IF(C204="","",AB204)</f>
        <v/>
      </c>
      <c r="O204" s="600">
        <f>IF(C204="","",IF(Y204&lt;0,Z204-AE204,""))</f>
        <v/>
      </c>
      <c r="P204" s="601">
        <f>IFERROR(IF(C204="","",IF(AND(C204=$D$2,H204=0),0,IF($V$8="50% ADP Discount",AA204*0.5,IF($V$8="ADP Book Price",AA204)))),"")</f>
        <v/>
      </c>
      <c r="R204" s="602">
        <f>IF(C204="","",IF(Y204&lt;0,(Z204/F204)*(1),(Z204/F204)*(1-Y204)))</f>
        <v/>
      </c>
      <c r="S204" s="602">
        <f>IFERROR(IF(Y204&lt;0,SUM(AC204:AD204)/F204,L204/F204),"")</f>
        <v/>
      </c>
      <c r="T204" s="339">
        <f>IF(M204="","",IF(M204=0,"",SUM(M204)/F204))</f>
        <v/>
      </c>
      <c r="U204" s="585" t="n"/>
      <c r="V204" s="603">
        <f>IF(C204="","",IF(AND(C204=$D$2,H204=0),"Firm Payroll",IF(AND(F204=1,Y204&gt;0.2),"Annual 20% Max Discount",IF(AND(F204=4,Y204&gt;0.2),"Quarterly 20% Max Discount",IF(Y204&gt;=0.6,"Discount &gt;60%",IF(Y204&lt;0,"Revenue Reduction Required",""))))))</f>
        <v/>
      </c>
      <c r="W204" s="597" t="n"/>
      <c r="X204" s="314">
        <f>IF(F204=1,"Annual Payrolls on ADP Essential Payroll",IF(F204=4,"Quarterly Payrolls on ADP Essential Payroll",""))</f>
        <v/>
      </c>
      <c r="Y204" s="315">
        <f>IFERROR(1-((H204-M204)/SUM(Z204,AC204,AD204)),"")</f>
        <v/>
      </c>
      <c r="Z204" s="316">
        <f>IF(C204="","",HLOOKUP($G204&amp;'Product Selections'!$K$4&amp;'Exhibit A'!$F204,'--'!$F$3:$AT$200,$E204+6,FALSE)*F204)</f>
        <v/>
      </c>
      <c r="AA204" s="317">
        <f>IF($C204="","",7.95*$E204+54.95)</f>
        <v/>
      </c>
      <c r="AB204" s="316">
        <f>IF('Product Selections'!O209="Yes",16*'Exhibit A'!F204,0)</f>
        <v/>
      </c>
      <c r="AC204" s="318">
        <f>IF('Product Selections'!$L$11="CBA Lightning Wholesale",0,IF('Product Selections'!$L$11="CBA Lightning",0,IF($C204="",0,IF('Product Selections'!P209="",0,IF('Product Selections'!$P209="Yes",HLOOKUP($AC$10&amp;'Exhibit A'!$F204,'--'!$F$3:$AZ$200,$E204+6,FALSE)*$F204)))))</f>
        <v/>
      </c>
      <c r="AD204" s="310">
        <f>IF('Product Selections'!$L$11="CBA Lightning Wholesale",0,IF('Product Selections'!$L$11="CBA Lightning",0,IF('Product Selections'!Q209="",0,IF($C204="",0,IF('Product Selections'!$Q209&gt;=0,HLOOKUP($AD$10,'--'!$F$3:$AZ$200,3,FALSE)*12*'Product Selections'!Q209)))))</f>
        <v/>
      </c>
      <c r="AE204" s="316">
        <f>IFERROR(IF(C204="","",IF(AND(C204=$D$2,H204=0),0,IF(I204=0,H204-P204-L204-M204,IF(I204="Included",H204-P204-M204-L204,IF(I204&gt;0,H204-M204-L204))))),"")</f>
        <v/>
      </c>
      <c r="AF204" s="585" t="n"/>
      <c r="AG204" s="247">
        <f>AG203+0.01</f>
        <v/>
      </c>
      <c r="AH204" s="604">
        <f>"Estimated Payout at 100% conversion ["&amp;AG204&amp;"0 multiple * Annual Payroll Processing Revenue with Revenue Reduction]"</f>
        <v/>
      </c>
      <c r="AJ204" s="585" t="n"/>
    </row>
    <row r="205" ht="14.45" customHeight="1">
      <c r="A205" s="34" t="n"/>
      <c r="B205" s="70">
        <f>IFERROR(IF('Product Selections'!B210="","",'Product Selections'!B210),"")</f>
        <v/>
      </c>
      <c r="C205" s="71">
        <f>IF('Product Selections'!C210="","",'Product Selections'!C210)</f>
        <v/>
      </c>
      <c r="D205" s="48">
        <f>IF('Product Selections'!D210="","",'Product Selections'!D210)</f>
        <v/>
      </c>
      <c r="E205" s="51">
        <f>IF('Product Selections'!E210="","",'Product Selections'!E210)</f>
        <v/>
      </c>
      <c r="F205" s="51">
        <f>IF('Product Selections'!F210="","",'Product Selections'!F210)</f>
        <v/>
      </c>
      <c r="G205" s="34">
        <f>IF('Product Selections'!U209="","",'Product Selections'!U209)</f>
        <v/>
      </c>
      <c r="H205" s="69">
        <f>IFERROR(IF('Product Selections'!H210="","",'Product Selections'!H210),"")</f>
        <v/>
      </c>
      <c r="I205" s="592">
        <f>IFERROR(IF(TRIM('Product Selections'!I210)="","",TRIM('Product Selections'!I210)),"")</f>
        <v/>
      </c>
      <c r="J205" s="46" t="n"/>
      <c r="K205" s="69">
        <f>IF(C205="","",IF(O205="",AE205+L205+M205,AE205+L205+M205+O205))</f>
        <v/>
      </c>
      <c r="L205" s="360">
        <f>IF(C205="","",SUM(AC205,AD205)*(1-Y205))</f>
        <v/>
      </c>
      <c r="M205" s="358">
        <f>IF(C205="","",AB205)</f>
        <v/>
      </c>
      <c r="O205" s="593">
        <f>IF(C205="","",IF(Y205&lt;0,Z205-AE205,""))</f>
        <v/>
      </c>
      <c r="P205" s="594">
        <f>IFERROR(IF(C205="","",IF(AND(C205=$D$2,H205=0),0,IF($V$8="50% ADP Discount",AA205*0.5,IF($V$8="ADP Book Price",AA205)))),"")</f>
        <v/>
      </c>
      <c r="R205" s="595">
        <f>IF(C205="","",IF(Y205&lt;0,(Z205/F205)*(1),(Z205/F205)*(1-Y205)))</f>
        <v/>
      </c>
      <c r="S205" s="595">
        <f>IFERROR(IF(Y205&lt;0,SUM(AC205:AD205)/F205,L205/F205),"")</f>
        <v/>
      </c>
      <c r="T205" s="340">
        <f>IF(M205="","",IF(M205=0,"",SUM(M205)/F205))</f>
        <v/>
      </c>
      <c r="U205" s="585" t="n"/>
      <c r="V205" s="596">
        <f>IF(C205="","",IF(AND(C205=$D$2,H205=0),"Firm Payroll",IF(AND(F205=1,Y205&gt;0.2),"Annual 20% Max Discount",IF(AND(F205=4,Y205&gt;0.2),"Quarterly 20% Max Discount",IF(Y205&gt;=0.6,"Discount &gt;60%",IF(Y205&lt;0,"Revenue Reduction Required",""))))))</f>
        <v/>
      </c>
      <c r="W205" s="597" t="n"/>
      <c r="X205" s="56">
        <f>IF(F205=1,"Annual Payrolls on ADP Essential Payroll",IF(F205=4,"Quarterly Payrolls on ADP Essential Payroll",""))</f>
        <v/>
      </c>
      <c r="Y205" s="50">
        <f>IFERROR(1-((H205-M205)/SUM(Z205,AC205,AD205)),"")</f>
        <v/>
      </c>
      <c r="Z205" s="69">
        <f>IF(C205="","",HLOOKUP($G205&amp;'Product Selections'!$K$4&amp;'Exhibit A'!$F205,'--'!$F$3:$AT$200,$E205+6,FALSE)*F205)</f>
        <v/>
      </c>
      <c r="AA205" s="237">
        <f>IF($C205="","",7.95*$E205+54.95)</f>
        <v/>
      </c>
      <c r="AB205" s="69">
        <f>IF('Product Selections'!O210="Yes",16*'Exhibit A'!F205,0)</f>
        <v/>
      </c>
      <c r="AC205" s="236">
        <f>IF('Product Selections'!$L$11="CBA Lightning Wholesale",0,IF('Product Selections'!$L$11="CBA Lightning",0,IF($C205="",0,IF('Product Selections'!P210="",0,IF('Product Selections'!$P210="Yes",HLOOKUP($AC$10&amp;'Exhibit A'!$F205,'--'!$F$3:$AZ$200,$E205+6,FALSE)*$F205)))))</f>
        <v/>
      </c>
      <c r="AD205" s="54">
        <f>IF('Product Selections'!$L$11="CBA Lightning Wholesale",0,IF('Product Selections'!$L$11="CBA Lightning",0,IF('Product Selections'!Q210="",0,IF($C205="",0,IF('Product Selections'!$Q210&gt;=0,HLOOKUP($AD$10,'--'!$F$3:$AZ$200,3,FALSE)*12*'Product Selections'!Q210)))))</f>
        <v/>
      </c>
      <c r="AE205" s="69">
        <f>IFERROR(IF(C205="","",IF(AND(C205=$D$2,H205=0),0,IF(I205=0,H205-P205-L205-M205,IF(I205="Included",H205-P205-M205-L205,IF(I205&gt;0,H205-M205-L205))))),"")</f>
        <v/>
      </c>
      <c r="AF205" s="598" t="n"/>
      <c r="AG205" s="247">
        <f>AG204+0.01</f>
        <v/>
      </c>
      <c r="AH205" s="604">
        <f>"Estimated Payout at 100% conversion ["&amp;AG205&amp;"0 multiple * Annual Payroll Processing Revenue with Revenue Reduction]"</f>
        <v/>
      </c>
      <c r="AJ205" s="585" t="n"/>
    </row>
    <row r="206" ht="14.45" customHeight="1">
      <c r="A206" s="34" t="n"/>
      <c r="B206" s="303">
        <f>IFERROR(IF('Product Selections'!B211="","",'Product Selections'!B211),"")</f>
        <v/>
      </c>
      <c r="C206" s="304">
        <f>IF('Product Selections'!C211="","",'Product Selections'!C211)</f>
        <v/>
      </c>
      <c r="D206" s="305">
        <f>IF('Product Selections'!D211="","",'Product Selections'!D211)</f>
        <v/>
      </c>
      <c r="E206" s="306">
        <f>IF('Product Selections'!E211="","",'Product Selections'!E211)</f>
        <v/>
      </c>
      <c r="F206" s="306">
        <f>IF('Product Selections'!F211="","",'Product Selections'!F211)</f>
        <v/>
      </c>
      <c r="G206" s="307">
        <f>IF('Product Selections'!U210="","",'Product Selections'!U210)</f>
        <v/>
      </c>
      <c r="H206" s="316">
        <f>IFERROR(IF('Product Selections'!H211="","",'Product Selections'!H211),"")</f>
        <v/>
      </c>
      <c r="I206" s="309">
        <f>IFERROR(IF(TRIM('Product Selections'!I211)="","",TRIM('Product Selections'!I211)),"")</f>
        <v/>
      </c>
      <c r="J206" s="46" t="n"/>
      <c r="K206" s="316">
        <f>IF(C206="","",IF(O206="",AE206+L206+M206,AE206+L206+M206+O206))</f>
        <v/>
      </c>
      <c r="L206" s="361">
        <f>IF(C206="","",SUM(AC206,AD206)*(1-Y206))</f>
        <v/>
      </c>
      <c r="M206" s="357">
        <f>IF(C206="","",AB206)</f>
        <v/>
      </c>
      <c r="O206" s="600">
        <f>IF(C206="","",IF(Y206&lt;0,Z206-AE206,""))</f>
        <v/>
      </c>
      <c r="P206" s="601">
        <f>IFERROR(IF(C206="","",IF(AND(C206=$D$2,H206=0),0,IF($V$8="50% ADP Discount",AA206*0.5,IF($V$8="ADP Book Price",AA206)))),"")</f>
        <v/>
      </c>
      <c r="R206" s="602">
        <f>IF(C206="","",IF(Y206&lt;0,(Z206/F206)*(1),(Z206/F206)*(1-Y206)))</f>
        <v/>
      </c>
      <c r="S206" s="602">
        <f>IFERROR(IF(Y206&lt;0,SUM(AC206:AD206)/F206,L206/F206),"")</f>
        <v/>
      </c>
      <c r="T206" s="339">
        <f>IF(M206="","",IF(M206=0,"",SUM(M206)/F206))</f>
        <v/>
      </c>
      <c r="U206" s="585" t="n"/>
      <c r="V206" s="603">
        <f>IF(C206="","",IF(AND(C206=$D$2,H206=0),"Firm Payroll",IF(AND(F206=1,Y206&gt;0.2),"Annual 20% Max Discount",IF(AND(F206=4,Y206&gt;0.2),"Quarterly 20% Max Discount",IF(Y206&gt;=0.6,"Discount &gt;60%",IF(Y206&lt;0,"Revenue Reduction Required",""))))))</f>
        <v/>
      </c>
      <c r="W206" s="597" t="n"/>
      <c r="X206" s="314">
        <f>IF(F206=1,"Annual Payrolls on ADP Essential Payroll",IF(F206=4,"Quarterly Payrolls on ADP Essential Payroll",""))</f>
        <v/>
      </c>
      <c r="Y206" s="315">
        <f>IFERROR(1-((H206-M206)/SUM(Z206,AC206,AD206)),"")</f>
        <v/>
      </c>
      <c r="Z206" s="316">
        <f>IF(C206="","",HLOOKUP($G206&amp;'Product Selections'!$K$4&amp;'Exhibit A'!$F206,'--'!$F$3:$AT$200,$E206+6,FALSE)*F206)</f>
        <v/>
      </c>
      <c r="AA206" s="317">
        <f>IF($C206="","",7.95*$E206+54.95)</f>
        <v/>
      </c>
      <c r="AB206" s="316">
        <f>IF('Product Selections'!O211="Yes",16*'Exhibit A'!F206,0)</f>
        <v/>
      </c>
      <c r="AC206" s="318">
        <f>IF('Product Selections'!$L$11="CBA Lightning Wholesale",0,IF('Product Selections'!$L$11="CBA Lightning",0,IF($C206="",0,IF('Product Selections'!P211="",0,IF('Product Selections'!$P211="Yes",HLOOKUP($AC$10&amp;'Exhibit A'!$F206,'--'!$F$3:$AZ$200,$E206+6,FALSE)*$F206)))))</f>
        <v/>
      </c>
      <c r="AD206" s="310">
        <f>IF('Product Selections'!$L$11="CBA Lightning Wholesale",0,IF('Product Selections'!$L$11="CBA Lightning",0,IF('Product Selections'!Q211="",0,IF($C206="",0,IF('Product Selections'!$Q211&gt;=0,HLOOKUP($AD$10,'--'!$F$3:$AZ$200,3,FALSE)*12*'Product Selections'!Q211)))))</f>
        <v/>
      </c>
      <c r="AE206" s="316">
        <f>IFERROR(IF(C206="","",IF(AND(C206=$D$2,H206=0),0,IF(I206=0,H206-P206-L206-M206,IF(I206="Included",H206-P206-M206-L206,IF(I206&gt;0,H206-M206-L206))))),"")</f>
        <v/>
      </c>
      <c r="AF206" s="585" t="n"/>
      <c r="AG206" s="247">
        <f>AG205+0.01</f>
        <v/>
      </c>
      <c r="AH206" s="604">
        <f>"Estimated Payout at 100% conversion ["&amp;AG206&amp;"0 multiple * Annual Payroll Processing Revenue with Revenue Reduction]"</f>
        <v/>
      </c>
      <c r="AJ206" s="585" t="n"/>
    </row>
    <row r="207" ht="14.45" customHeight="1">
      <c r="A207" s="34" t="n"/>
      <c r="B207" s="70">
        <f>IFERROR(IF('Product Selections'!B212="","",'Product Selections'!B212),"")</f>
        <v/>
      </c>
      <c r="C207" s="71">
        <f>IF('Product Selections'!C212="","",'Product Selections'!C212)</f>
        <v/>
      </c>
      <c r="D207" s="48">
        <f>IF('Product Selections'!D212="","",'Product Selections'!D212)</f>
        <v/>
      </c>
      <c r="E207" s="51">
        <f>IF('Product Selections'!E212="","",'Product Selections'!E212)</f>
        <v/>
      </c>
      <c r="F207" s="51">
        <f>IF('Product Selections'!F212="","",'Product Selections'!F212)</f>
        <v/>
      </c>
      <c r="G207" s="34">
        <f>IF('Product Selections'!U211="","",'Product Selections'!U211)</f>
        <v/>
      </c>
      <c r="H207" s="69">
        <f>IFERROR(IF('Product Selections'!H212="","",'Product Selections'!H212),"")</f>
        <v/>
      </c>
      <c r="I207" s="592">
        <f>IFERROR(IF(TRIM('Product Selections'!I212)="","",TRIM('Product Selections'!I212)),"")</f>
        <v/>
      </c>
      <c r="J207" s="46" t="n"/>
      <c r="K207" s="69">
        <f>IF(C207="","",IF(O207="",AE207+L207+M207,AE207+L207+M207+O207))</f>
        <v/>
      </c>
      <c r="L207" s="360">
        <f>IF(C207="","",SUM(AC207,AD207)*(1-Y207))</f>
        <v/>
      </c>
      <c r="M207" s="358">
        <f>IF(C207="","",AB207)</f>
        <v/>
      </c>
      <c r="O207" s="593">
        <f>IF(C207="","",IF(Y207&lt;0,Z207-AE207,""))</f>
        <v/>
      </c>
      <c r="P207" s="594">
        <f>IFERROR(IF(C207="","",IF(AND(C207=$D$2,H207=0),0,IF($V$8="50% ADP Discount",AA207*0.5,IF($V$8="ADP Book Price",AA207)))),"")</f>
        <v/>
      </c>
      <c r="R207" s="595">
        <f>IF(C207="","",IF(Y207&lt;0,(Z207/F207)*(1),(Z207/F207)*(1-Y207)))</f>
        <v/>
      </c>
      <c r="S207" s="595">
        <f>IFERROR(IF(Y207&lt;0,SUM(AC207:AD207)/F207,L207/F207),"")</f>
        <v/>
      </c>
      <c r="T207" s="340">
        <f>IF(M207="","",IF(M207=0,"",SUM(M207)/F207))</f>
        <v/>
      </c>
      <c r="U207" s="585" t="n"/>
      <c r="V207" s="596">
        <f>IF(C207="","",IF(AND(C207=$D$2,H207=0),"Firm Payroll",IF(AND(F207=1,Y207&gt;0.2),"Annual 20% Max Discount",IF(AND(F207=4,Y207&gt;0.2),"Quarterly 20% Max Discount",IF(Y207&gt;=0.6,"Discount &gt;60%",IF(Y207&lt;0,"Revenue Reduction Required",""))))))</f>
        <v/>
      </c>
      <c r="W207" s="597" t="n"/>
      <c r="X207" s="56">
        <f>IF(F207=1,"Annual Payrolls on ADP Essential Payroll",IF(F207=4,"Quarterly Payrolls on ADP Essential Payroll",""))</f>
        <v/>
      </c>
      <c r="Y207" s="50">
        <f>IFERROR(1-((H207-M207)/SUM(Z207,AC207,AD207)),"")</f>
        <v/>
      </c>
      <c r="Z207" s="69">
        <f>IF(C207="","",HLOOKUP($G207&amp;'Product Selections'!$K$4&amp;'Exhibit A'!$F207,'--'!$F$3:$AT$200,$E207+6,FALSE)*F207)</f>
        <v/>
      </c>
      <c r="AA207" s="237">
        <f>IF($C207="","",7.95*$E207+54.95)</f>
        <v/>
      </c>
      <c r="AB207" s="69">
        <f>IF('Product Selections'!O212="Yes",16*'Exhibit A'!F207,0)</f>
        <v/>
      </c>
      <c r="AC207" s="236">
        <f>IF('Product Selections'!$L$11="CBA Lightning Wholesale",0,IF('Product Selections'!$L$11="CBA Lightning",0,IF($C207="",0,IF('Product Selections'!P212="",0,IF('Product Selections'!$P212="Yes",HLOOKUP($AC$10&amp;'Exhibit A'!$F207,'--'!$F$3:$AZ$200,$E207+6,FALSE)*$F207)))))</f>
        <v/>
      </c>
      <c r="AD207" s="54">
        <f>IF('Product Selections'!$L$11="CBA Lightning Wholesale",0,IF('Product Selections'!$L$11="CBA Lightning",0,IF('Product Selections'!Q212="",0,IF($C207="",0,IF('Product Selections'!$Q212&gt;=0,HLOOKUP($AD$10,'--'!$F$3:$AZ$200,3,FALSE)*12*'Product Selections'!Q212)))))</f>
        <v/>
      </c>
      <c r="AE207" s="69">
        <f>IFERROR(IF(C207="","",IF(AND(C207=$D$2,H207=0),0,IF(I207=0,H207-P207-L207-M207,IF(I207="Included",H207-P207-M207-L207,IF(I207&gt;0,H207-M207-L207))))),"")</f>
        <v/>
      </c>
      <c r="AF207" s="598" t="n"/>
      <c r="AG207" s="247">
        <f>AG206+0.01</f>
        <v/>
      </c>
      <c r="AH207" s="604">
        <f>"Estimated Payout at 100% conversion ["&amp;AG207&amp;"0 multiple * Annual Payroll Processing Revenue with Revenue Reduction]"</f>
        <v/>
      </c>
      <c r="AJ207" s="585" t="n"/>
    </row>
    <row r="208" ht="14.45" customHeight="1">
      <c r="A208" s="34" t="n"/>
      <c r="B208" s="303">
        <f>IFERROR(IF('Product Selections'!B213="","",'Product Selections'!B213),"")</f>
        <v/>
      </c>
      <c r="C208" s="304">
        <f>IF('Product Selections'!C213="","",'Product Selections'!C213)</f>
        <v/>
      </c>
      <c r="D208" s="305">
        <f>IF('Product Selections'!D213="","",'Product Selections'!D213)</f>
        <v/>
      </c>
      <c r="E208" s="306">
        <f>IF('Product Selections'!E213="","",'Product Selections'!E213)</f>
        <v/>
      </c>
      <c r="F208" s="306">
        <f>IF('Product Selections'!F213="","",'Product Selections'!F213)</f>
        <v/>
      </c>
      <c r="G208" s="307">
        <f>IF('Product Selections'!U212="","",'Product Selections'!U212)</f>
        <v/>
      </c>
      <c r="H208" s="316">
        <f>IFERROR(IF('Product Selections'!H213="","",'Product Selections'!H213),"")</f>
        <v/>
      </c>
      <c r="I208" s="309">
        <f>IFERROR(IF(TRIM('Product Selections'!I213)="","",TRIM('Product Selections'!I213)),"")</f>
        <v/>
      </c>
      <c r="J208" s="46" t="n"/>
      <c r="K208" s="316">
        <f>IF(C208="","",IF(O208="",AE208+L208+M208,AE208+L208+M208+O208))</f>
        <v/>
      </c>
      <c r="L208" s="361">
        <f>IF(C208="","",SUM(AC208,AD208)*(1-Y208))</f>
        <v/>
      </c>
      <c r="M208" s="357">
        <f>IF(C208="","",AB208)</f>
        <v/>
      </c>
      <c r="O208" s="600">
        <f>IF(C208="","",IF(Y208&lt;0,Z208-AE208,""))</f>
        <v/>
      </c>
      <c r="P208" s="601">
        <f>IFERROR(IF(C208="","",IF(AND(C208=$D$2,H208=0),0,IF($V$8="50% ADP Discount",AA208*0.5,IF($V$8="ADP Book Price",AA208)))),"")</f>
        <v/>
      </c>
      <c r="R208" s="602">
        <f>IF(C208="","",IF(Y208&lt;0,(Z208/F208)*(1),(Z208/F208)*(1-Y208)))</f>
        <v/>
      </c>
      <c r="S208" s="602">
        <f>IFERROR(IF(Y208&lt;0,SUM(AC208:AD208)/F208,L208/F208),"")</f>
        <v/>
      </c>
      <c r="T208" s="339">
        <f>IF(M208="","",IF(M208=0,"",SUM(M208)/F208))</f>
        <v/>
      </c>
      <c r="U208" s="585" t="n"/>
      <c r="V208" s="603">
        <f>IF(C208="","",IF(AND(C208=$D$2,H208=0),"Firm Payroll",IF(AND(F208=1,Y208&gt;0.2),"Annual 20% Max Discount",IF(AND(F208=4,Y208&gt;0.2),"Quarterly 20% Max Discount",IF(Y208&gt;=0.6,"Discount &gt;60%",IF(Y208&lt;0,"Revenue Reduction Required",""))))))</f>
        <v/>
      </c>
      <c r="W208" s="597" t="n"/>
      <c r="X208" s="314">
        <f>IF(F208=1,"Annual Payrolls on ADP Essential Payroll",IF(F208=4,"Quarterly Payrolls on ADP Essential Payroll",""))</f>
        <v/>
      </c>
      <c r="Y208" s="315">
        <f>IFERROR(1-((H208-M208)/SUM(Z208,AC208,AD208)),"")</f>
        <v/>
      </c>
      <c r="Z208" s="316">
        <f>IF(C208="","",HLOOKUP($G208&amp;'Product Selections'!$K$4&amp;'Exhibit A'!$F208,'--'!$F$3:$AT$200,$E208+6,FALSE)*F208)</f>
        <v/>
      </c>
      <c r="AA208" s="317">
        <f>IF($C208="","",7.95*$E208+54.95)</f>
        <v/>
      </c>
      <c r="AB208" s="316">
        <f>IF('Product Selections'!O213="Yes",16*'Exhibit A'!F208,0)</f>
        <v/>
      </c>
      <c r="AC208" s="318">
        <f>IF('Product Selections'!$L$11="CBA Lightning Wholesale",0,IF('Product Selections'!$L$11="CBA Lightning",0,IF($C208="",0,IF('Product Selections'!P213="",0,IF('Product Selections'!$P213="Yes",HLOOKUP($AC$10&amp;'Exhibit A'!$F208,'--'!$F$3:$AZ$200,$E208+6,FALSE)*$F208)))))</f>
        <v/>
      </c>
      <c r="AD208" s="310">
        <f>IF('Product Selections'!$L$11="CBA Lightning Wholesale",0,IF('Product Selections'!$L$11="CBA Lightning",0,IF('Product Selections'!Q213="",0,IF($C208="",0,IF('Product Selections'!$Q213&gt;=0,HLOOKUP($AD$10,'--'!$F$3:$AZ$200,3,FALSE)*12*'Product Selections'!Q213)))))</f>
        <v/>
      </c>
      <c r="AE208" s="316">
        <f>IFERROR(IF(C208="","",IF(AND(C208=$D$2,H208=0),0,IF(I208=0,H208-P208-L208-M208,IF(I208="Included",H208-P208-M208-L208,IF(I208&gt;0,H208-M208-L208))))),"")</f>
        <v/>
      </c>
      <c r="AF208" s="585" t="n"/>
      <c r="AG208" s="247">
        <f>AG207+0.01</f>
        <v/>
      </c>
      <c r="AH208" s="604">
        <f>"Estimated Payout at 100% conversion ["&amp;AG208&amp;"0 multiple * Annual Payroll Processing Revenue with Revenue Reduction]"</f>
        <v/>
      </c>
      <c r="AJ208" s="585" t="n"/>
    </row>
    <row r="209" ht="14.45" customHeight="1">
      <c r="A209" s="34" t="n"/>
      <c r="B209" s="70">
        <f>IFERROR(IF('Product Selections'!B214="","",'Product Selections'!B214),"")</f>
        <v/>
      </c>
      <c r="C209" s="71">
        <f>IF('Product Selections'!C214="","",'Product Selections'!C214)</f>
        <v/>
      </c>
      <c r="D209" s="48">
        <f>IF('Product Selections'!D214="","",'Product Selections'!D214)</f>
        <v/>
      </c>
      <c r="E209" s="51">
        <f>IF('Product Selections'!E214="","",'Product Selections'!E214)</f>
        <v/>
      </c>
      <c r="F209" s="51">
        <f>IF('Product Selections'!F214="","",'Product Selections'!F214)</f>
        <v/>
      </c>
      <c r="G209" s="34">
        <f>IF('Product Selections'!U213="","",'Product Selections'!U213)</f>
        <v/>
      </c>
      <c r="H209" s="69">
        <f>IFERROR(IF('Product Selections'!H214="","",'Product Selections'!H214),"")</f>
        <v/>
      </c>
      <c r="I209" s="592">
        <f>IFERROR(IF(TRIM('Product Selections'!I214)="","",TRIM('Product Selections'!I214)),"")</f>
        <v/>
      </c>
      <c r="J209" s="46" t="n"/>
      <c r="K209" s="69">
        <f>IF(C209="","",IF(O209="",AE209+L209+M209,AE209+L209+M209+O209))</f>
        <v/>
      </c>
      <c r="L209" s="360">
        <f>IF(C209="","",SUM(AC209,AD209)*(1-Y209))</f>
        <v/>
      </c>
      <c r="M209" s="358">
        <f>IF(C209="","",AB209)</f>
        <v/>
      </c>
      <c r="O209" s="593">
        <f>IF(C209="","",IF(Y209&lt;0,Z209-AE209,""))</f>
        <v/>
      </c>
      <c r="P209" s="594">
        <f>IFERROR(IF(C209="","",IF(AND(C209=$D$2,H209=0),0,IF($V$8="50% ADP Discount",AA209*0.5,IF($V$8="ADP Book Price",AA209)))),"")</f>
        <v/>
      </c>
      <c r="R209" s="595">
        <f>IF(C209="","",IF(Y209&lt;0,(Z209/F209)*(1),(Z209/F209)*(1-Y209)))</f>
        <v/>
      </c>
      <c r="S209" s="595">
        <f>IFERROR(IF(Y209&lt;0,SUM(AC209:AD209)/F209,L209/F209),"")</f>
        <v/>
      </c>
      <c r="T209" s="340">
        <f>IF(M209="","",IF(M209=0,"",SUM(M209)/F209))</f>
        <v/>
      </c>
      <c r="U209" s="585" t="n"/>
      <c r="V209" s="596">
        <f>IF(C209="","",IF(AND(C209=$D$2,H209=0),"Firm Payroll",IF(AND(F209=1,Y209&gt;0.2),"Annual 20% Max Discount",IF(AND(F209=4,Y209&gt;0.2),"Quarterly 20% Max Discount",IF(Y209&gt;=0.6,"Discount &gt;60%",IF(Y209&lt;0,"Revenue Reduction Required",""))))))</f>
        <v/>
      </c>
      <c r="W209" s="597" t="n"/>
      <c r="X209" s="56">
        <f>IF(F209=1,"Annual Payrolls on ADP Essential Payroll",IF(F209=4,"Quarterly Payrolls on ADP Essential Payroll",""))</f>
        <v/>
      </c>
      <c r="Y209" s="50">
        <f>IFERROR(1-((H209-M209)/SUM(Z209,AC209,AD209)),"")</f>
        <v/>
      </c>
      <c r="Z209" s="69">
        <f>IF(C209="","",HLOOKUP($G209&amp;'Product Selections'!$K$4&amp;'Exhibit A'!$F209,'--'!$F$3:$AT$200,$E209+6,FALSE)*F209)</f>
        <v/>
      </c>
      <c r="AA209" s="237">
        <f>IF($C209="","",7.95*$E209+54.95)</f>
        <v/>
      </c>
      <c r="AB209" s="69">
        <f>IF('Product Selections'!O214="Yes",16*'Exhibit A'!F209,0)</f>
        <v/>
      </c>
      <c r="AC209" s="236">
        <f>IF('Product Selections'!$L$11="CBA Lightning Wholesale",0,IF('Product Selections'!$L$11="CBA Lightning",0,IF($C209="",0,IF('Product Selections'!P214="",0,IF('Product Selections'!$P214="Yes",HLOOKUP($AC$10&amp;'Exhibit A'!$F209,'--'!$F$3:$AZ$200,$E209+6,FALSE)*$F209)))))</f>
        <v/>
      </c>
      <c r="AD209" s="54">
        <f>IF('Product Selections'!$L$11="CBA Lightning Wholesale",0,IF('Product Selections'!$L$11="CBA Lightning",0,IF('Product Selections'!Q214="",0,IF($C209="",0,IF('Product Selections'!$Q214&gt;=0,HLOOKUP($AD$10,'--'!$F$3:$AZ$200,3,FALSE)*12*'Product Selections'!Q214)))))</f>
        <v/>
      </c>
      <c r="AE209" s="69">
        <f>IFERROR(IF(C209="","",IF(AND(C209=$D$2,H209=0),0,IF(I209=0,H209-P209-L209-M209,IF(I209="Included",H209-P209-M209-L209,IF(I209&gt;0,H209-M209-L209))))),"")</f>
        <v/>
      </c>
      <c r="AF209" s="598" t="n"/>
      <c r="AG209" s="247">
        <f>AG208+0.01</f>
        <v/>
      </c>
      <c r="AH209" s="604">
        <f>"Estimated Payout at 100% conversion ["&amp;AG209&amp;"0 multiple * Annual Payroll Processing Revenue with Revenue Reduction]"</f>
        <v/>
      </c>
      <c r="AJ209" s="585" t="n"/>
    </row>
    <row r="210" ht="14.45" customHeight="1">
      <c r="A210" s="34" t="n"/>
      <c r="B210" s="303">
        <f>IFERROR(IF('Product Selections'!B215="","",'Product Selections'!B215),"")</f>
        <v/>
      </c>
      <c r="C210" s="304">
        <f>IF('Product Selections'!C215="","",'Product Selections'!C215)</f>
        <v/>
      </c>
      <c r="D210" s="305">
        <f>IF('Product Selections'!D215="","",'Product Selections'!D215)</f>
        <v/>
      </c>
      <c r="E210" s="306">
        <f>IF('Product Selections'!E215="","",'Product Selections'!E215)</f>
        <v/>
      </c>
      <c r="F210" s="306">
        <f>IF('Product Selections'!F215="","",'Product Selections'!F215)</f>
        <v/>
      </c>
      <c r="G210" s="307">
        <f>IF('Product Selections'!U214="","",'Product Selections'!U214)</f>
        <v/>
      </c>
      <c r="H210" s="316">
        <f>IFERROR(IF('Product Selections'!H215="","",'Product Selections'!H215),"")</f>
        <v/>
      </c>
      <c r="I210" s="309">
        <f>IFERROR(IF(TRIM('Product Selections'!I215)="","",TRIM('Product Selections'!I215)),"")</f>
        <v/>
      </c>
      <c r="J210" s="46" t="n"/>
      <c r="K210" s="316">
        <f>IF(C210="","",IF(O210="",AE210+L210+M210,AE210+L210+M210+O210))</f>
        <v/>
      </c>
      <c r="L210" s="361">
        <f>IF(C210="","",SUM(AC210,AD210)*(1-Y210))</f>
        <v/>
      </c>
      <c r="M210" s="357">
        <f>IF(C210="","",AB210)</f>
        <v/>
      </c>
      <c r="O210" s="600">
        <f>IF(C210="","",IF(Y210&lt;0,Z210-AE210,""))</f>
        <v/>
      </c>
      <c r="P210" s="601">
        <f>IFERROR(IF(C210="","",IF(AND(C210=$D$2,H210=0),0,IF($V$8="50% ADP Discount",AA210*0.5,IF($V$8="ADP Book Price",AA210)))),"")</f>
        <v/>
      </c>
      <c r="R210" s="602">
        <f>IF(C210="","",IF(Y210&lt;0,(Z210/F210)*(1),(Z210/F210)*(1-Y210)))</f>
        <v/>
      </c>
      <c r="S210" s="602">
        <f>IFERROR(IF(Y210&lt;0,SUM(AC210:AD210)/F210,L210/F210),"")</f>
        <v/>
      </c>
      <c r="T210" s="339">
        <f>IF(M210="","",IF(M210=0,"",SUM(M210)/F210))</f>
        <v/>
      </c>
      <c r="U210" s="585" t="n"/>
      <c r="V210" s="603">
        <f>IF(C210="","",IF(AND(C210=$D$2,H210=0),"Firm Payroll",IF(AND(F210=1,Y210&gt;0.2),"Annual 20% Max Discount",IF(AND(F210=4,Y210&gt;0.2),"Quarterly 20% Max Discount",IF(Y210&gt;=0.6,"Discount &gt;60%",IF(Y210&lt;0,"Revenue Reduction Required",""))))))</f>
        <v/>
      </c>
      <c r="W210" s="597" t="n"/>
      <c r="X210" s="314">
        <f>IF(F210=1,"Annual Payrolls on ADP Essential Payroll",IF(F210=4,"Quarterly Payrolls on ADP Essential Payroll",""))</f>
        <v/>
      </c>
      <c r="Y210" s="315">
        <f>IFERROR(1-((H210-M210)/SUM(Z210,AC210,AD210)),"")</f>
        <v/>
      </c>
      <c r="Z210" s="316">
        <f>IF(C210="","",HLOOKUP($G210&amp;'Product Selections'!$K$4&amp;'Exhibit A'!$F210,'--'!$F$3:$AT$200,$E210+6,FALSE)*F210)</f>
        <v/>
      </c>
      <c r="AA210" s="317">
        <f>IF($C210="","",7.95*$E210+54.95)</f>
        <v/>
      </c>
      <c r="AB210" s="316">
        <f>IF('Product Selections'!O215="Yes",16*'Exhibit A'!F210,0)</f>
        <v/>
      </c>
      <c r="AC210" s="318">
        <f>IF('Product Selections'!$L$11="CBA Lightning Wholesale",0,IF('Product Selections'!$L$11="CBA Lightning",0,IF($C210="",0,IF('Product Selections'!P215="",0,IF('Product Selections'!$P215="Yes",HLOOKUP($AC$10&amp;'Exhibit A'!$F210,'--'!$F$3:$AZ$200,$E210+6,FALSE)*$F210)))))</f>
        <v/>
      </c>
      <c r="AD210" s="310">
        <f>IF('Product Selections'!$L$11="CBA Lightning Wholesale",0,IF('Product Selections'!$L$11="CBA Lightning",0,IF('Product Selections'!Q215="",0,IF($C210="",0,IF('Product Selections'!$Q215&gt;=0,HLOOKUP($AD$10,'--'!$F$3:$AZ$200,3,FALSE)*12*'Product Selections'!Q215)))))</f>
        <v/>
      </c>
      <c r="AE210" s="316">
        <f>IFERROR(IF(C210="","",IF(AND(C210=$D$2,H210=0),0,IF(I210=0,H210-P210-L210-M210,IF(I210="Included",H210-P210-M210-L210,IF(I210&gt;0,H210-M210-L210))))),"")</f>
        <v/>
      </c>
      <c r="AF210" s="585" t="n"/>
      <c r="AG210" s="247">
        <f>AG209+0.01</f>
        <v/>
      </c>
      <c r="AH210" s="604">
        <f>"Estimated Payout at 100% conversion ["&amp;AG210&amp;"0 multiple * Annual Payroll Processing Revenue with Revenue Reduction]"</f>
        <v/>
      </c>
      <c r="AJ210" s="585" t="n"/>
    </row>
    <row r="211" ht="14.45" customHeight="1">
      <c r="A211" s="34" t="n"/>
      <c r="B211" s="70">
        <f>IFERROR(IF('Product Selections'!B216="","",'Product Selections'!B216),"")</f>
        <v/>
      </c>
      <c r="C211" s="71">
        <f>IF('Product Selections'!C216="","",'Product Selections'!C216)</f>
        <v/>
      </c>
      <c r="D211" s="48">
        <f>IF('Product Selections'!D216="","",'Product Selections'!D216)</f>
        <v/>
      </c>
      <c r="E211" s="51">
        <f>IF('Product Selections'!E216="","",'Product Selections'!E216)</f>
        <v/>
      </c>
      <c r="F211" s="51">
        <f>IF('Product Selections'!F216="","",'Product Selections'!F216)</f>
        <v/>
      </c>
      <c r="G211" s="34">
        <f>IF('Product Selections'!U215="","",'Product Selections'!U215)</f>
        <v/>
      </c>
      <c r="H211" s="69">
        <f>IFERROR(IF('Product Selections'!H216="","",'Product Selections'!H216),"")</f>
        <v/>
      </c>
      <c r="I211" s="592">
        <f>IFERROR(IF(TRIM('Product Selections'!I216)="","",TRIM('Product Selections'!I216)),"")</f>
        <v/>
      </c>
      <c r="J211" s="46" t="n"/>
      <c r="K211" s="69">
        <f>IF(C211="","",IF(O211="",AE211+L211+M211,AE211+L211+M211+O211))</f>
        <v/>
      </c>
      <c r="L211" s="360">
        <f>IF(C211="","",SUM(AC211,AD211)*(1-Y211))</f>
        <v/>
      </c>
      <c r="M211" s="358">
        <f>IF(C211="","",AB211)</f>
        <v/>
      </c>
      <c r="O211" s="593">
        <f>IF(C211="","",IF(Y211&lt;0,Z211-AE211,""))</f>
        <v/>
      </c>
      <c r="P211" s="594">
        <f>IFERROR(IF(C211="","",IF(AND(C211=$D$2,H211=0),0,IF($V$8="50% ADP Discount",AA211*0.5,IF($V$8="ADP Book Price",AA211)))),"")</f>
        <v/>
      </c>
      <c r="R211" s="595">
        <f>IF(C211="","",IF(Y211&lt;0,(Z211/F211)*(1),(Z211/F211)*(1-Y211)))</f>
        <v/>
      </c>
      <c r="S211" s="595">
        <f>IFERROR(IF(Y211&lt;0,SUM(AC211:AD211)/F211,L211/F211),"")</f>
        <v/>
      </c>
      <c r="T211" s="340">
        <f>IF(M211="","",IF(M211=0,"",SUM(M211)/F211))</f>
        <v/>
      </c>
      <c r="U211" s="585" t="n"/>
      <c r="V211" s="596">
        <f>IF(C211="","",IF(AND(C211=$D$2,H211=0),"Firm Payroll",IF(AND(F211=1,Y211&gt;0.2),"Annual 20% Max Discount",IF(AND(F211=4,Y211&gt;0.2),"Quarterly 20% Max Discount",IF(Y211&gt;=0.6,"Discount &gt;60%",IF(Y211&lt;0,"Revenue Reduction Required",""))))))</f>
        <v/>
      </c>
      <c r="W211" s="597" t="n"/>
      <c r="X211" s="56">
        <f>IF(F211=1,"Annual Payrolls on ADP Essential Payroll",IF(F211=4,"Quarterly Payrolls on ADP Essential Payroll",""))</f>
        <v/>
      </c>
      <c r="Y211" s="50">
        <f>IFERROR(1-((H211-M211)/SUM(Z211,AC211,AD211)),"")</f>
        <v/>
      </c>
      <c r="Z211" s="69">
        <f>IF(C211="","",HLOOKUP($G211&amp;'Product Selections'!$K$4&amp;'Exhibit A'!$F211,'--'!$F$3:$AT$200,$E211+6,FALSE)*F211)</f>
        <v/>
      </c>
      <c r="AA211" s="237">
        <f>IF($C211="","",7.95*$E211+54.95)</f>
        <v/>
      </c>
      <c r="AB211" s="69">
        <f>IF('Product Selections'!O216="Yes",16*'Exhibit A'!F211,0)</f>
        <v/>
      </c>
      <c r="AC211" s="236">
        <f>IF('Product Selections'!$L$11="CBA Lightning Wholesale",0,IF('Product Selections'!$L$11="CBA Lightning",0,IF($C211="",0,IF('Product Selections'!P216="",0,IF('Product Selections'!$P216="Yes",HLOOKUP($AC$10&amp;'Exhibit A'!$F211,'--'!$F$3:$AZ$200,$E211+6,FALSE)*$F211)))))</f>
        <v/>
      </c>
      <c r="AD211" s="54">
        <f>IF('Product Selections'!$L$11="CBA Lightning Wholesale",0,IF('Product Selections'!$L$11="CBA Lightning",0,IF('Product Selections'!Q216="",0,IF($C211="",0,IF('Product Selections'!$Q216&gt;=0,HLOOKUP($AD$10,'--'!$F$3:$AZ$200,3,FALSE)*12*'Product Selections'!Q216)))))</f>
        <v/>
      </c>
      <c r="AE211" s="69">
        <f>IFERROR(IF(C211="","",IF(AND(C211=$D$2,H211=0),0,IF(I211=0,H211-P211-L211-M211,IF(I211="Included",H211-P211-M211-L211,IF(I211&gt;0,H211-M211-L211))))),"")</f>
        <v/>
      </c>
      <c r="AF211" s="598" t="n"/>
      <c r="AG211" s="247">
        <f>AG210+0.01</f>
        <v/>
      </c>
      <c r="AH211" s="604">
        <f>"Estimated Payout at 100% conversion ["&amp;AG211&amp;"0 multiple * Annual Payroll Processing Revenue with Revenue Reduction]"</f>
        <v/>
      </c>
      <c r="AJ211" s="585" t="n"/>
    </row>
    <row r="212" ht="14.45" customHeight="1">
      <c r="A212" s="34" t="n"/>
      <c r="B212" s="303">
        <f>IFERROR(IF('Product Selections'!B217="","",'Product Selections'!B217),"")</f>
        <v/>
      </c>
      <c r="C212" s="304">
        <f>IF('Product Selections'!C217="","",'Product Selections'!C217)</f>
        <v/>
      </c>
      <c r="D212" s="305">
        <f>IF('Product Selections'!D217="","",'Product Selections'!D217)</f>
        <v/>
      </c>
      <c r="E212" s="306">
        <f>IF('Product Selections'!E217="","",'Product Selections'!E217)</f>
        <v/>
      </c>
      <c r="F212" s="306">
        <f>IF('Product Selections'!F217="","",'Product Selections'!F217)</f>
        <v/>
      </c>
      <c r="G212" s="307">
        <f>IF('Product Selections'!U216="","",'Product Selections'!U216)</f>
        <v/>
      </c>
      <c r="H212" s="316">
        <f>IFERROR(IF('Product Selections'!H217="","",'Product Selections'!H217),"")</f>
        <v/>
      </c>
      <c r="I212" s="309">
        <f>IFERROR(IF(TRIM('Product Selections'!I217)="","",TRIM('Product Selections'!I217)),"")</f>
        <v/>
      </c>
      <c r="J212" s="46" t="n"/>
      <c r="K212" s="316">
        <f>IF(C212="","",IF(O212="",AE212+L212+M212,AE212+L212+M212+O212))</f>
        <v/>
      </c>
      <c r="L212" s="361">
        <f>IF(C212="","",SUM(AC212,AD212)*(1-Y212))</f>
        <v/>
      </c>
      <c r="M212" s="357">
        <f>IF(C212="","",AB212)</f>
        <v/>
      </c>
      <c r="O212" s="600">
        <f>IF(C212="","",IF(Y212&lt;0,Z212-AE212,""))</f>
        <v/>
      </c>
      <c r="P212" s="601">
        <f>IFERROR(IF(C212="","",IF(AND(C212=$D$2,H212=0),0,IF($V$8="50% ADP Discount",AA212*0.5,IF($V$8="ADP Book Price",AA212)))),"")</f>
        <v/>
      </c>
      <c r="R212" s="602">
        <f>IF(C212="","",IF(Y212&lt;0,(Z212/F212)*(1),(Z212/F212)*(1-Y212)))</f>
        <v/>
      </c>
      <c r="S212" s="602">
        <f>IFERROR(IF(Y212&lt;0,SUM(AC212:AD212)/F212,L212/F212),"")</f>
        <v/>
      </c>
      <c r="T212" s="339">
        <f>IF(M212="","",IF(M212=0,"",SUM(M212)/F212))</f>
        <v/>
      </c>
      <c r="U212" s="585" t="n"/>
      <c r="V212" s="603">
        <f>IF(C212="","",IF(AND(C212=$D$2,H212=0),"Firm Payroll",IF(AND(F212=1,Y212&gt;0.2),"Annual 20% Max Discount",IF(AND(F212=4,Y212&gt;0.2),"Quarterly 20% Max Discount",IF(Y212&gt;=0.6,"Discount &gt;60%",IF(Y212&lt;0,"Revenue Reduction Required",""))))))</f>
        <v/>
      </c>
      <c r="W212" s="597" t="n"/>
      <c r="X212" s="314">
        <f>IF(F212=1,"Annual Payrolls on ADP Essential Payroll",IF(F212=4,"Quarterly Payrolls on ADP Essential Payroll",""))</f>
        <v/>
      </c>
      <c r="Y212" s="315">
        <f>IFERROR(1-((H212-M212)/SUM(Z212,AC212,AD212)),"")</f>
        <v/>
      </c>
      <c r="Z212" s="316">
        <f>IF(C212="","",HLOOKUP($G212&amp;'Product Selections'!$K$4&amp;'Exhibit A'!$F212,'--'!$F$3:$AT$200,$E212+6,FALSE)*F212)</f>
        <v/>
      </c>
      <c r="AA212" s="317">
        <f>IF($C212="","",7.95*$E212+54.95)</f>
        <v/>
      </c>
      <c r="AB212" s="316">
        <f>IF('Product Selections'!O217="Yes",16*'Exhibit A'!F212,0)</f>
        <v/>
      </c>
      <c r="AC212" s="318">
        <f>IF('Product Selections'!$L$11="CBA Lightning Wholesale",0,IF('Product Selections'!$L$11="CBA Lightning",0,IF($C212="",0,IF('Product Selections'!P217="",0,IF('Product Selections'!$P217="Yes",HLOOKUP($AC$10&amp;'Exhibit A'!$F212,'--'!$F$3:$AZ$200,$E212+6,FALSE)*$F212)))))</f>
        <v/>
      </c>
      <c r="AD212" s="310">
        <f>IF('Product Selections'!$L$11="CBA Lightning Wholesale",0,IF('Product Selections'!$L$11="CBA Lightning",0,IF('Product Selections'!Q217="",0,IF($C212="",0,IF('Product Selections'!$Q217&gt;=0,HLOOKUP($AD$10,'--'!$F$3:$AZ$200,3,FALSE)*12*'Product Selections'!Q217)))))</f>
        <v/>
      </c>
      <c r="AE212" s="316">
        <f>IFERROR(IF(C212="","",IF(AND(C212=$D$2,H212=0),0,IF(I212=0,H212-P212-L212-M212,IF(I212="Included",H212-P212-M212-L212,IF(I212&gt;0,H212-M212-L212))))),"")</f>
        <v/>
      </c>
      <c r="AF212" s="585" t="n"/>
      <c r="AG212" s="247">
        <f>AG211+0.01</f>
        <v/>
      </c>
      <c r="AH212" s="604">
        <f>"Estimated Payout at 100% conversion ["&amp;AG212&amp;"0 multiple * Annual Payroll Processing Revenue with Revenue Reduction]"</f>
        <v/>
      </c>
      <c r="AJ212" s="585" t="n"/>
    </row>
    <row r="213" ht="14.45" customHeight="1">
      <c r="A213" s="34" t="n"/>
      <c r="B213" s="70">
        <f>IFERROR(IF('Product Selections'!B218="","",'Product Selections'!B218),"")</f>
        <v/>
      </c>
      <c r="C213" s="71">
        <f>IF('Product Selections'!C218="","",'Product Selections'!C218)</f>
        <v/>
      </c>
      <c r="D213" s="48">
        <f>IF('Product Selections'!D218="","",'Product Selections'!D218)</f>
        <v/>
      </c>
      <c r="E213" s="51">
        <f>IF('Product Selections'!E218="","",'Product Selections'!E218)</f>
        <v/>
      </c>
      <c r="F213" s="51">
        <f>IF('Product Selections'!F218="","",'Product Selections'!F218)</f>
        <v/>
      </c>
      <c r="G213" s="34">
        <f>IF('Product Selections'!U217="","",'Product Selections'!U217)</f>
        <v/>
      </c>
      <c r="H213" s="69">
        <f>IFERROR(IF('Product Selections'!H218="","",'Product Selections'!H218),"")</f>
        <v/>
      </c>
      <c r="I213" s="592">
        <f>IFERROR(IF(TRIM('Product Selections'!I218)="","",TRIM('Product Selections'!I218)),"")</f>
        <v/>
      </c>
      <c r="J213" s="46" t="n"/>
      <c r="K213" s="69">
        <f>IF(C213="","",IF(O213="",AE213+L213+M213,AE213+L213+M213+O213))</f>
        <v/>
      </c>
      <c r="L213" s="360">
        <f>IF(C213="","",SUM(AC213,AD213)*(1-Y213))</f>
        <v/>
      </c>
      <c r="M213" s="358">
        <f>IF(C213="","",AB213)</f>
        <v/>
      </c>
      <c r="O213" s="593">
        <f>IF(C213="","",IF(Y213&lt;0,Z213-AE213,""))</f>
        <v/>
      </c>
      <c r="P213" s="594">
        <f>IFERROR(IF(C213="","",IF(AND(C213=$D$2,H213=0),0,IF($V$8="50% ADP Discount",AA213*0.5,IF($V$8="ADP Book Price",AA213)))),"")</f>
        <v/>
      </c>
      <c r="R213" s="595">
        <f>IF(C213="","",IF(Y213&lt;0,(Z213/F213)*(1),(Z213/F213)*(1-Y213)))</f>
        <v/>
      </c>
      <c r="S213" s="595">
        <f>IFERROR(IF(Y213&lt;0,SUM(AC213:AD213)/F213,L213/F213),"")</f>
        <v/>
      </c>
      <c r="T213" s="340">
        <f>IF(M213="","",IF(M213=0,"",SUM(M213)/F213))</f>
        <v/>
      </c>
      <c r="U213" s="585" t="n"/>
      <c r="V213" s="596">
        <f>IF(C213="","",IF(AND(C213=$D$2,H213=0),"Firm Payroll",IF(AND(F213=1,Y213&gt;0.2),"Annual 20% Max Discount",IF(AND(F213=4,Y213&gt;0.2),"Quarterly 20% Max Discount",IF(Y213&gt;=0.6,"Discount &gt;60%",IF(Y213&lt;0,"Revenue Reduction Required",""))))))</f>
        <v/>
      </c>
      <c r="W213" s="597" t="n"/>
      <c r="X213" s="56">
        <f>IF(F213=1,"Annual Payrolls on ADP Essential Payroll",IF(F213=4,"Quarterly Payrolls on ADP Essential Payroll",""))</f>
        <v/>
      </c>
      <c r="Y213" s="50">
        <f>IFERROR(1-((H213-M213)/SUM(Z213,AC213,AD213)),"")</f>
        <v/>
      </c>
      <c r="Z213" s="69">
        <f>IF(C213="","",HLOOKUP($G213&amp;'Product Selections'!$K$4&amp;'Exhibit A'!$F213,'--'!$F$3:$AT$200,$E213+6,FALSE)*F213)</f>
        <v/>
      </c>
      <c r="AA213" s="237">
        <f>IF($C213="","",7.95*$E213+54.95)</f>
        <v/>
      </c>
      <c r="AB213" s="69">
        <f>IF('Product Selections'!O218="Yes",16*'Exhibit A'!F213,0)</f>
        <v/>
      </c>
      <c r="AC213" s="236">
        <f>IF('Product Selections'!$L$11="CBA Lightning Wholesale",0,IF('Product Selections'!$L$11="CBA Lightning",0,IF($C213="",0,IF('Product Selections'!P218="",0,IF('Product Selections'!$P218="Yes",HLOOKUP($AC$10&amp;'Exhibit A'!$F213,'--'!$F$3:$AZ$200,$E213+6,FALSE)*$F213)))))</f>
        <v/>
      </c>
      <c r="AD213" s="54">
        <f>IF('Product Selections'!$L$11="CBA Lightning Wholesale",0,IF('Product Selections'!$L$11="CBA Lightning",0,IF('Product Selections'!Q218="",0,IF($C213="",0,IF('Product Selections'!$Q218&gt;=0,HLOOKUP($AD$10,'--'!$F$3:$AZ$200,3,FALSE)*12*'Product Selections'!Q218)))))</f>
        <v/>
      </c>
      <c r="AE213" s="69">
        <f>IFERROR(IF(C213="","",IF(AND(C213=$D$2,H213=0),0,IF(I213=0,H213-P213-L213-M213,IF(I213="Included",H213-P213-M213-L213,IF(I213&gt;0,H213-M213-L213))))),"")</f>
        <v/>
      </c>
      <c r="AF213" s="598" t="n"/>
      <c r="AG213" s="247">
        <f>AG212+0.01</f>
        <v/>
      </c>
      <c r="AH213" s="604">
        <f>"Estimated Payout at 100% conversion ["&amp;AG213&amp;"0 multiple * Annual Payroll Processing Revenue with Revenue Reduction]"</f>
        <v/>
      </c>
      <c r="AJ213" s="585" t="n"/>
    </row>
    <row r="214" ht="14.45" customHeight="1">
      <c r="A214" s="34" t="n"/>
      <c r="B214" s="303">
        <f>IFERROR(IF('Product Selections'!B219="","",'Product Selections'!B219),"")</f>
        <v/>
      </c>
      <c r="C214" s="304">
        <f>IF('Product Selections'!C219="","",'Product Selections'!C219)</f>
        <v/>
      </c>
      <c r="D214" s="305">
        <f>IF('Product Selections'!D219="","",'Product Selections'!D219)</f>
        <v/>
      </c>
      <c r="E214" s="306">
        <f>IF('Product Selections'!E219="","",'Product Selections'!E219)</f>
        <v/>
      </c>
      <c r="F214" s="306">
        <f>IF('Product Selections'!F219="","",'Product Selections'!F219)</f>
        <v/>
      </c>
      <c r="G214" s="307">
        <f>IF('Product Selections'!U218="","",'Product Selections'!U218)</f>
        <v/>
      </c>
      <c r="H214" s="316">
        <f>IFERROR(IF('Product Selections'!H219="","",'Product Selections'!H219),"")</f>
        <v/>
      </c>
      <c r="I214" s="309">
        <f>IFERROR(IF(TRIM('Product Selections'!I219)="","",TRIM('Product Selections'!I219)),"")</f>
        <v/>
      </c>
      <c r="J214" s="46" t="n"/>
      <c r="K214" s="316">
        <f>IF(C214="","",IF(O214="",AE214+L214+M214,AE214+L214+M214+O214))</f>
        <v/>
      </c>
      <c r="L214" s="361">
        <f>IF(C214="","",SUM(AC214,AD214)*(1-Y214))</f>
        <v/>
      </c>
      <c r="M214" s="357">
        <f>IF(C214="","",AB214)</f>
        <v/>
      </c>
      <c r="O214" s="600">
        <f>IF(C214="","",IF(Y214&lt;0,Z214-AE214,""))</f>
        <v/>
      </c>
      <c r="P214" s="601">
        <f>IFERROR(IF(C214="","",IF(AND(C214=$D$2,H214=0),0,IF($V$8="50% ADP Discount",AA214*0.5,IF($V$8="ADP Book Price",AA214)))),"")</f>
        <v/>
      </c>
      <c r="R214" s="602">
        <f>IF(C214="","",IF(Y214&lt;0,(Z214/F214)*(1),(Z214/F214)*(1-Y214)))</f>
        <v/>
      </c>
      <c r="S214" s="602">
        <f>IFERROR(IF(Y214&lt;0,SUM(AC214:AD214)/F214,L214/F214),"")</f>
        <v/>
      </c>
      <c r="T214" s="339">
        <f>IF(M214="","",IF(M214=0,"",SUM(M214)/F214))</f>
        <v/>
      </c>
      <c r="U214" s="585" t="n"/>
      <c r="V214" s="603">
        <f>IF(C214="","",IF(AND(C214=$D$2,H214=0),"Firm Payroll",IF(AND(F214=1,Y214&gt;0.2),"Annual 20% Max Discount",IF(AND(F214=4,Y214&gt;0.2),"Quarterly 20% Max Discount",IF(Y214&gt;=0.6,"Discount &gt;60%",IF(Y214&lt;0,"Revenue Reduction Required",""))))))</f>
        <v/>
      </c>
      <c r="W214" s="597" t="n"/>
      <c r="X214" s="314">
        <f>IF(F214=1,"Annual Payrolls on ADP Essential Payroll",IF(F214=4,"Quarterly Payrolls on ADP Essential Payroll",""))</f>
        <v/>
      </c>
      <c r="Y214" s="315">
        <f>IFERROR(1-((H214-M214)/SUM(Z214,AC214,AD214)),"")</f>
        <v/>
      </c>
      <c r="Z214" s="316">
        <f>IF(C214="","",HLOOKUP($G214&amp;'Product Selections'!$K$4&amp;'Exhibit A'!$F214,'--'!$F$3:$AT$200,$E214+6,FALSE)*F214)</f>
        <v/>
      </c>
      <c r="AA214" s="317">
        <f>IF($C214="","",7.95*$E214+54.95)</f>
        <v/>
      </c>
      <c r="AB214" s="316">
        <f>IF('Product Selections'!O219="Yes",16*'Exhibit A'!F214,0)</f>
        <v/>
      </c>
      <c r="AC214" s="318">
        <f>IF('Product Selections'!$L$11="CBA Lightning Wholesale",0,IF('Product Selections'!$L$11="CBA Lightning",0,IF($C214="",0,IF('Product Selections'!P219="",0,IF('Product Selections'!$P219="Yes",HLOOKUP($AC$10&amp;'Exhibit A'!$F214,'--'!$F$3:$AZ$200,$E214+6,FALSE)*$F214)))))</f>
        <v/>
      </c>
      <c r="AD214" s="310">
        <f>IF('Product Selections'!$L$11="CBA Lightning Wholesale",0,IF('Product Selections'!$L$11="CBA Lightning",0,IF('Product Selections'!Q219="",0,IF($C214="",0,IF('Product Selections'!$Q219&gt;=0,HLOOKUP($AD$10,'--'!$F$3:$AZ$200,3,FALSE)*12*'Product Selections'!Q219)))))</f>
        <v/>
      </c>
      <c r="AE214" s="316">
        <f>IFERROR(IF(C214="","",IF(AND(C214=$D$2,H214=0),0,IF(I214=0,H214-P214-L214-M214,IF(I214="Included",H214-P214-M214-L214,IF(I214&gt;0,H214-M214-L214))))),"")</f>
        <v/>
      </c>
      <c r="AF214" s="585" t="n"/>
      <c r="AG214" s="247">
        <f>AG213+0.01</f>
        <v/>
      </c>
      <c r="AH214" s="604">
        <f>"Estimated Payout at 100% conversion ["&amp;AG214&amp;"0 multiple * Annual Payroll Processing Revenue with Revenue Reduction]"</f>
        <v/>
      </c>
      <c r="AJ214" s="585" t="n"/>
    </row>
    <row r="215" ht="14.45" customHeight="1">
      <c r="A215" s="34" t="n"/>
      <c r="B215" s="70">
        <f>IFERROR(IF('Product Selections'!B220="","",'Product Selections'!B220),"")</f>
        <v/>
      </c>
      <c r="C215" s="71">
        <f>IF('Product Selections'!C220="","",'Product Selections'!C220)</f>
        <v/>
      </c>
      <c r="D215" s="48">
        <f>IF('Product Selections'!D220="","",'Product Selections'!D220)</f>
        <v/>
      </c>
      <c r="E215" s="51">
        <f>IF('Product Selections'!E220="","",'Product Selections'!E220)</f>
        <v/>
      </c>
      <c r="F215" s="51">
        <f>IF('Product Selections'!F220="","",'Product Selections'!F220)</f>
        <v/>
      </c>
      <c r="G215" s="34">
        <f>IF('Product Selections'!U219="","",'Product Selections'!U219)</f>
        <v/>
      </c>
      <c r="H215" s="69">
        <f>IFERROR(IF('Product Selections'!H220="","",'Product Selections'!H220),"")</f>
        <v/>
      </c>
      <c r="I215" s="592">
        <f>IFERROR(IF(TRIM('Product Selections'!I220)="","",TRIM('Product Selections'!I220)),"")</f>
        <v/>
      </c>
      <c r="J215" s="46" t="n"/>
      <c r="K215" s="69">
        <f>IF(C215="","",IF(O215="",AE215+L215+M215,AE215+L215+M215+O215))</f>
        <v/>
      </c>
      <c r="L215" s="360">
        <f>IF(C215="","",SUM(AC215,AD215)*(1-Y215))</f>
        <v/>
      </c>
      <c r="M215" s="358">
        <f>IF(C215="","",AB215)</f>
        <v/>
      </c>
      <c r="O215" s="593">
        <f>IF(C215="","",IF(Y215&lt;0,Z215-AE215,""))</f>
        <v/>
      </c>
      <c r="P215" s="594">
        <f>IFERROR(IF(C215="","",IF(AND(C215=$D$2,H215=0),0,IF($V$8="50% ADP Discount",AA215*0.5,IF($V$8="ADP Book Price",AA215)))),"")</f>
        <v/>
      </c>
      <c r="R215" s="595">
        <f>IF(C215="","",IF(Y215&lt;0,(Z215/F215)*(1),(Z215/F215)*(1-Y215)))</f>
        <v/>
      </c>
      <c r="S215" s="595">
        <f>IFERROR(IF(Y215&lt;0,SUM(AC215:AD215)/F215,L215/F215),"")</f>
        <v/>
      </c>
      <c r="T215" s="340">
        <f>IF(M215="","",IF(M215=0,"",SUM(M215)/F215))</f>
        <v/>
      </c>
      <c r="U215" s="585" t="n"/>
      <c r="V215" s="596">
        <f>IF(C215="","",IF(AND(C215=$D$2,H215=0),"Firm Payroll",IF(AND(F215=1,Y215&gt;0.2),"Annual 20% Max Discount",IF(AND(F215=4,Y215&gt;0.2),"Quarterly 20% Max Discount",IF(Y215&gt;=0.6,"Discount &gt;60%",IF(Y215&lt;0,"Revenue Reduction Required",""))))))</f>
        <v/>
      </c>
      <c r="W215" s="597" t="n"/>
      <c r="X215" s="56">
        <f>IF(F215=1,"Annual Payrolls on ADP Essential Payroll",IF(F215=4,"Quarterly Payrolls on ADP Essential Payroll",""))</f>
        <v/>
      </c>
      <c r="Y215" s="50">
        <f>IFERROR(1-((H215-M215)/SUM(Z215,AC215,AD215)),"")</f>
        <v/>
      </c>
      <c r="Z215" s="69">
        <f>IF(C215="","",HLOOKUP($G215&amp;'Product Selections'!$K$4&amp;'Exhibit A'!$F215,'--'!$F$3:$AT$200,$E215+6,FALSE)*F215)</f>
        <v/>
      </c>
      <c r="AA215" s="237">
        <f>IF($C215="","",7.95*$E215+54.95)</f>
        <v/>
      </c>
      <c r="AB215" s="69">
        <f>IF('Product Selections'!O220="Yes",16*'Exhibit A'!F215,0)</f>
        <v/>
      </c>
      <c r="AC215" s="236">
        <f>IF('Product Selections'!$L$11="CBA Lightning Wholesale",0,IF('Product Selections'!$L$11="CBA Lightning",0,IF($C215="",0,IF('Product Selections'!P220="",0,IF('Product Selections'!$P220="Yes",HLOOKUP($AC$10&amp;'Exhibit A'!$F215,'--'!$F$3:$AZ$200,$E215+6,FALSE)*$F215)))))</f>
        <v/>
      </c>
      <c r="AD215" s="54">
        <f>IF('Product Selections'!$L$11="CBA Lightning Wholesale",0,IF('Product Selections'!$L$11="CBA Lightning",0,IF('Product Selections'!Q220="",0,IF($C215="",0,IF('Product Selections'!$Q220&gt;=0,HLOOKUP($AD$10,'--'!$F$3:$AZ$200,3,FALSE)*12*'Product Selections'!Q220)))))</f>
        <v/>
      </c>
      <c r="AE215" s="69">
        <f>IFERROR(IF(C215="","",IF(AND(C215=$D$2,H215=0),0,IF(I215=0,H215-P215-L215-M215,IF(I215="Included",H215-P215-M215-L215,IF(I215&gt;0,H215-M215-L215))))),"")</f>
        <v/>
      </c>
      <c r="AF215" s="598" t="n"/>
      <c r="AG215" s="247">
        <f>AG214+0.01</f>
        <v/>
      </c>
      <c r="AH215" s="604">
        <f>"Estimated Payout at 100% conversion ["&amp;AG215&amp;"0 multiple * Annual Payroll Processing Revenue with Revenue Reduction]"</f>
        <v/>
      </c>
      <c r="AJ215" s="585" t="n"/>
    </row>
    <row r="216" ht="14.45" customHeight="1">
      <c r="A216" s="34" t="n"/>
      <c r="B216" s="303">
        <f>IFERROR(IF('Product Selections'!B221="","",'Product Selections'!B221),"")</f>
        <v/>
      </c>
      <c r="C216" s="304">
        <f>IF('Product Selections'!C221="","",'Product Selections'!C221)</f>
        <v/>
      </c>
      <c r="D216" s="305">
        <f>IF('Product Selections'!D221="","",'Product Selections'!D221)</f>
        <v/>
      </c>
      <c r="E216" s="306">
        <f>IF('Product Selections'!E221="","",'Product Selections'!E221)</f>
        <v/>
      </c>
      <c r="F216" s="306">
        <f>IF('Product Selections'!F221="","",'Product Selections'!F221)</f>
        <v/>
      </c>
      <c r="G216" s="307">
        <f>IF('Product Selections'!U220="","",'Product Selections'!U220)</f>
        <v/>
      </c>
      <c r="H216" s="316">
        <f>IFERROR(IF('Product Selections'!H221="","",'Product Selections'!H221),"")</f>
        <v/>
      </c>
      <c r="I216" s="309">
        <f>IFERROR(IF(TRIM('Product Selections'!I221)="","",TRIM('Product Selections'!I221)),"")</f>
        <v/>
      </c>
      <c r="J216" s="46" t="n"/>
      <c r="K216" s="316">
        <f>IF(C216="","",IF(O216="",AE216+L216+M216,AE216+L216+M216+O216))</f>
        <v/>
      </c>
      <c r="L216" s="361">
        <f>IF(C216="","",SUM(AC216,AD216)*(1-Y216))</f>
        <v/>
      </c>
      <c r="M216" s="357">
        <f>IF(C216="","",AB216)</f>
        <v/>
      </c>
      <c r="O216" s="600">
        <f>IF(C216="","",IF(Y216&lt;0,Z216-AE216,""))</f>
        <v/>
      </c>
      <c r="P216" s="601">
        <f>IFERROR(IF(C216="","",IF(AND(C216=$D$2,H216=0),0,IF($V$8="50% ADP Discount",AA216*0.5,IF($V$8="ADP Book Price",AA216)))),"")</f>
        <v/>
      </c>
      <c r="R216" s="602">
        <f>IF(C216="","",IF(Y216&lt;0,(Z216/F216)*(1),(Z216/F216)*(1-Y216)))</f>
        <v/>
      </c>
      <c r="S216" s="602">
        <f>IFERROR(IF(Y216&lt;0,SUM(AC216:AD216)/F216,L216/F216),"")</f>
        <v/>
      </c>
      <c r="T216" s="339">
        <f>IF(M216="","",IF(M216=0,"",SUM(M216)/F216))</f>
        <v/>
      </c>
      <c r="U216" s="585" t="n"/>
      <c r="V216" s="603">
        <f>IF(C216="","",IF(AND(C216=$D$2,H216=0),"Firm Payroll",IF(AND(F216=1,Y216&gt;0.2),"Annual 20% Max Discount",IF(AND(F216=4,Y216&gt;0.2),"Quarterly 20% Max Discount",IF(Y216&gt;=0.6,"Discount &gt;60%",IF(Y216&lt;0,"Revenue Reduction Required",""))))))</f>
        <v/>
      </c>
      <c r="W216" s="597" t="n"/>
      <c r="X216" s="314">
        <f>IF(F216=1,"Annual Payrolls on ADP Essential Payroll",IF(F216=4,"Quarterly Payrolls on ADP Essential Payroll",""))</f>
        <v/>
      </c>
      <c r="Y216" s="315">
        <f>IFERROR(1-((H216-M216)/SUM(Z216,AC216,AD216)),"")</f>
        <v/>
      </c>
      <c r="Z216" s="316">
        <f>IF(C216="","",HLOOKUP($G216&amp;'Product Selections'!$K$4&amp;'Exhibit A'!$F216,'--'!$F$3:$AT$200,$E216+6,FALSE)*F216)</f>
        <v/>
      </c>
      <c r="AA216" s="317">
        <f>IF($C216="","",7.95*$E216+54.95)</f>
        <v/>
      </c>
      <c r="AB216" s="316">
        <f>IF('Product Selections'!O221="Yes",16*'Exhibit A'!F216,0)</f>
        <v/>
      </c>
      <c r="AC216" s="318">
        <f>IF('Product Selections'!$L$11="CBA Lightning Wholesale",0,IF('Product Selections'!$L$11="CBA Lightning",0,IF($C216="",0,IF('Product Selections'!P221="",0,IF('Product Selections'!$P221="Yes",HLOOKUP($AC$10&amp;'Exhibit A'!$F216,'--'!$F$3:$AZ$200,$E216+6,FALSE)*$F216)))))</f>
        <v/>
      </c>
      <c r="AD216" s="310">
        <f>IF('Product Selections'!$L$11="CBA Lightning Wholesale",0,IF('Product Selections'!$L$11="CBA Lightning",0,IF('Product Selections'!Q221="",0,IF($C216="",0,IF('Product Selections'!$Q221&gt;=0,HLOOKUP($AD$10,'--'!$F$3:$AZ$200,3,FALSE)*12*'Product Selections'!Q221)))))</f>
        <v/>
      </c>
      <c r="AE216" s="316">
        <f>IFERROR(IF(C216="","",IF(AND(C216=$D$2,H216=0),0,IF(I216=0,H216-P216-L216-M216,IF(I216="Included",H216-P216-M216-L216,IF(I216&gt;0,H216-M216-L216))))),"")</f>
        <v/>
      </c>
      <c r="AF216" s="585" t="n"/>
      <c r="AG216" s="247">
        <f>AG215+0.01</f>
        <v/>
      </c>
      <c r="AH216" s="604">
        <f>"Estimated Payout at 100% conversion ["&amp;AG216&amp;"0 multiple * Annual Payroll Processing Revenue with Revenue Reduction]"</f>
        <v/>
      </c>
      <c r="AJ216" s="585" t="n"/>
    </row>
    <row r="217" ht="14.45" customHeight="1">
      <c r="A217" s="34" t="n"/>
      <c r="B217" s="70">
        <f>IFERROR(IF('Product Selections'!B222="","",'Product Selections'!B222),"")</f>
        <v/>
      </c>
      <c r="C217" s="71">
        <f>IF('Product Selections'!C222="","",'Product Selections'!C222)</f>
        <v/>
      </c>
      <c r="D217" s="48">
        <f>IF('Product Selections'!D222="","",'Product Selections'!D222)</f>
        <v/>
      </c>
      <c r="E217" s="51">
        <f>IF('Product Selections'!E222="","",'Product Selections'!E222)</f>
        <v/>
      </c>
      <c r="F217" s="51">
        <f>IF('Product Selections'!F222="","",'Product Selections'!F222)</f>
        <v/>
      </c>
      <c r="G217" s="34">
        <f>IF('Product Selections'!U221="","",'Product Selections'!U221)</f>
        <v/>
      </c>
      <c r="H217" s="69">
        <f>IFERROR(IF('Product Selections'!H222="","",'Product Selections'!H222),"")</f>
        <v/>
      </c>
      <c r="I217" s="592">
        <f>IFERROR(IF(TRIM('Product Selections'!I222)="","",TRIM('Product Selections'!I222)),"")</f>
        <v/>
      </c>
      <c r="J217" s="46" t="n"/>
      <c r="K217" s="69">
        <f>IF(C217="","",IF(O217="",AE217+L217+M217,AE217+L217+M217+O217))</f>
        <v/>
      </c>
      <c r="L217" s="360">
        <f>IF(C217="","",SUM(AC217,AD217)*(1-Y217))</f>
        <v/>
      </c>
      <c r="M217" s="358">
        <f>IF(C217="","",AB217)</f>
        <v/>
      </c>
      <c r="O217" s="593">
        <f>IF(C217="","",IF(Y217&lt;0,Z217-AE217,""))</f>
        <v/>
      </c>
      <c r="P217" s="594">
        <f>IFERROR(IF(C217="","",IF(AND(C217=$D$2,H217=0),0,IF($V$8="50% ADP Discount",AA217*0.5,IF($V$8="ADP Book Price",AA217)))),"")</f>
        <v/>
      </c>
      <c r="R217" s="595">
        <f>IF(C217="","",IF(Y217&lt;0,(Z217/F217)*(1),(Z217/F217)*(1-Y217)))</f>
        <v/>
      </c>
      <c r="S217" s="595">
        <f>IFERROR(IF(Y217&lt;0,SUM(AC217:AD217)/F217,L217/F217),"")</f>
        <v/>
      </c>
      <c r="T217" s="340">
        <f>IF(M217="","",IF(M217=0,"",SUM(M217)/F217))</f>
        <v/>
      </c>
      <c r="U217" s="585" t="n"/>
      <c r="V217" s="596">
        <f>IF(C217="","",IF(AND(C217=$D$2,H217=0),"Firm Payroll",IF(AND(F217=1,Y217&gt;0.2),"Annual 20% Max Discount",IF(AND(F217=4,Y217&gt;0.2),"Quarterly 20% Max Discount",IF(Y217&gt;=0.6,"Discount &gt;60%",IF(Y217&lt;0,"Revenue Reduction Required",""))))))</f>
        <v/>
      </c>
      <c r="W217" s="597" t="n"/>
      <c r="X217" s="56">
        <f>IF(F217=1,"Annual Payrolls on ADP Essential Payroll",IF(F217=4,"Quarterly Payrolls on ADP Essential Payroll",""))</f>
        <v/>
      </c>
      <c r="Y217" s="50">
        <f>IFERROR(1-((H217-M217)/SUM(Z217,AC217,AD217)),"")</f>
        <v/>
      </c>
      <c r="Z217" s="69">
        <f>IF(C217="","",HLOOKUP($G217&amp;'Product Selections'!$K$4&amp;'Exhibit A'!$F217,'--'!$F$3:$AT$200,$E217+6,FALSE)*F217)</f>
        <v/>
      </c>
      <c r="AA217" s="237">
        <f>IF($C217="","",7.95*$E217+54.95)</f>
        <v/>
      </c>
      <c r="AB217" s="69">
        <f>IF('Product Selections'!O222="Yes",16*'Exhibit A'!F217,0)</f>
        <v/>
      </c>
      <c r="AC217" s="236">
        <f>IF('Product Selections'!$L$11="CBA Lightning Wholesale",0,IF('Product Selections'!$L$11="CBA Lightning",0,IF($C217="",0,IF('Product Selections'!P222="",0,IF('Product Selections'!$P222="Yes",HLOOKUP($AC$10&amp;'Exhibit A'!$F217,'--'!$F$3:$AZ$200,$E217+6,FALSE)*$F217)))))</f>
        <v/>
      </c>
      <c r="AD217" s="54">
        <f>IF('Product Selections'!$L$11="CBA Lightning Wholesale",0,IF('Product Selections'!$L$11="CBA Lightning",0,IF('Product Selections'!Q222="",0,IF($C217="",0,IF('Product Selections'!$Q222&gt;=0,HLOOKUP($AD$10,'--'!$F$3:$AZ$200,3,FALSE)*12*'Product Selections'!Q222)))))</f>
        <v/>
      </c>
      <c r="AE217" s="69">
        <f>IFERROR(IF(C217="","",IF(AND(C217=$D$2,H217=0),0,IF(I217=0,H217-P217-L217-M217,IF(I217="Included",H217-P217-M217-L217,IF(I217&gt;0,H217-M217-L217))))),"")</f>
        <v/>
      </c>
      <c r="AF217" s="598" t="n"/>
      <c r="AG217" s="247">
        <f>AG216+0.01</f>
        <v/>
      </c>
      <c r="AH217" s="604">
        <f>"Estimated Payout at 100% conversion ["&amp;AG217&amp;"0 multiple * Annual Payroll Processing Revenue with Revenue Reduction]"</f>
        <v/>
      </c>
      <c r="AJ217" s="585" t="n"/>
    </row>
    <row r="218" ht="14.45" customHeight="1">
      <c r="A218" s="34" t="n"/>
      <c r="B218" s="303">
        <f>IFERROR(IF('Product Selections'!B223="","",'Product Selections'!B223),"")</f>
        <v/>
      </c>
      <c r="C218" s="304">
        <f>IF('Product Selections'!C223="","",'Product Selections'!C223)</f>
        <v/>
      </c>
      <c r="D218" s="305">
        <f>IF('Product Selections'!D223="","",'Product Selections'!D223)</f>
        <v/>
      </c>
      <c r="E218" s="306">
        <f>IF('Product Selections'!E223="","",'Product Selections'!E223)</f>
        <v/>
      </c>
      <c r="F218" s="306">
        <f>IF('Product Selections'!F223="","",'Product Selections'!F223)</f>
        <v/>
      </c>
      <c r="G218" s="307">
        <f>IF('Product Selections'!U222="","",'Product Selections'!U222)</f>
        <v/>
      </c>
      <c r="H218" s="316">
        <f>IFERROR(IF('Product Selections'!H223="","",'Product Selections'!H223),"")</f>
        <v/>
      </c>
      <c r="I218" s="309">
        <f>IFERROR(IF(TRIM('Product Selections'!I223)="","",TRIM('Product Selections'!I223)),"")</f>
        <v/>
      </c>
      <c r="J218" s="46" t="n"/>
      <c r="K218" s="316">
        <f>IF(C218="","",IF(O218="",AE218+L218+M218,AE218+L218+M218+O218))</f>
        <v/>
      </c>
      <c r="L218" s="361">
        <f>IF(C218="","",SUM(AC218,AD218)*(1-Y218))</f>
        <v/>
      </c>
      <c r="M218" s="357">
        <f>IF(C218="","",AB218)</f>
        <v/>
      </c>
      <c r="O218" s="600">
        <f>IF(C218="","",IF(Y218&lt;0,Z218-AE218,""))</f>
        <v/>
      </c>
      <c r="P218" s="601">
        <f>IFERROR(IF(C218="","",IF(AND(C218=$D$2,H218=0),0,IF($V$8="50% ADP Discount",AA218*0.5,IF($V$8="ADP Book Price",AA218)))),"")</f>
        <v/>
      </c>
      <c r="R218" s="602">
        <f>IF(C218="","",IF(Y218&lt;0,(Z218/F218)*(1),(Z218/F218)*(1-Y218)))</f>
        <v/>
      </c>
      <c r="S218" s="602">
        <f>IFERROR(IF(Y218&lt;0,SUM(AC218:AD218)/F218,L218/F218),"")</f>
        <v/>
      </c>
      <c r="T218" s="339">
        <f>IF(M218="","",IF(M218=0,"",SUM(M218)/F218))</f>
        <v/>
      </c>
      <c r="U218" s="585" t="n"/>
      <c r="V218" s="603">
        <f>IF(C218="","",IF(AND(C218=$D$2,H218=0),"Firm Payroll",IF(AND(F218=1,Y218&gt;0.2),"Annual 20% Max Discount",IF(AND(F218=4,Y218&gt;0.2),"Quarterly 20% Max Discount",IF(Y218&gt;=0.6,"Discount &gt;60%",IF(Y218&lt;0,"Revenue Reduction Required",""))))))</f>
        <v/>
      </c>
      <c r="W218" s="597" t="n"/>
      <c r="X218" s="314">
        <f>IF(F218=1,"Annual Payrolls on ADP Essential Payroll",IF(F218=4,"Quarterly Payrolls on ADP Essential Payroll",""))</f>
        <v/>
      </c>
      <c r="Y218" s="315">
        <f>IFERROR(1-((H218-M218)/SUM(Z218,AC218,AD218)),"")</f>
        <v/>
      </c>
      <c r="Z218" s="316">
        <f>IF(C218="","",HLOOKUP($G218&amp;'Product Selections'!$K$4&amp;'Exhibit A'!$F218,'--'!$F$3:$AT$200,$E218+6,FALSE)*F218)</f>
        <v/>
      </c>
      <c r="AA218" s="317">
        <f>IF($C218="","",7.95*$E218+54.95)</f>
        <v/>
      </c>
      <c r="AB218" s="316">
        <f>IF('Product Selections'!O223="Yes",16*'Exhibit A'!F218,0)</f>
        <v/>
      </c>
      <c r="AC218" s="318">
        <f>IF('Product Selections'!$L$11="CBA Lightning Wholesale",0,IF('Product Selections'!$L$11="CBA Lightning",0,IF($C218="",0,IF('Product Selections'!P223="",0,IF('Product Selections'!$P223="Yes",HLOOKUP($AC$10&amp;'Exhibit A'!$F218,'--'!$F$3:$AZ$200,$E218+6,FALSE)*$F218)))))</f>
        <v/>
      </c>
      <c r="AD218" s="310">
        <f>IF('Product Selections'!$L$11="CBA Lightning Wholesale",0,IF('Product Selections'!$L$11="CBA Lightning",0,IF('Product Selections'!Q223="",0,IF($C218="",0,IF('Product Selections'!$Q223&gt;=0,HLOOKUP($AD$10,'--'!$F$3:$AZ$200,3,FALSE)*12*'Product Selections'!Q223)))))</f>
        <v/>
      </c>
      <c r="AE218" s="316">
        <f>IFERROR(IF(C218="","",IF(AND(C218=$D$2,H218=0),0,IF(I218=0,H218-P218-L218-M218,IF(I218="Included",H218-P218-M218-L218,IF(I218&gt;0,H218-M218-L218))))),"")</f>
        <v/>
      </c>
      <c r="AF218" s="585" t="n"/>
      <c r="AG218" s="247">
        <f>AG217+0.01</f>
        <v/>
      </c>
      <c r="AH218" s="604">
        <f>"Estimated Payout at 100% conversion ["&amp;AG218&amp;"0 multiple * Annual Payroll Processing Revenue with Revenue Reduction]"</f>
        <v/>
      </c>
      <c r="AJ218" s="585" t="n"/>
    </row>
    <row r="219" ht="14.45" customHeight="1">
      <c r="A219" s="34" t="n"/>
      <c r="B219" s="70">
        <f>IFERROR(IF('Product Selections'!B224="","",'Product Selections'!B224),"")</f>
        <v/>
      </c>
      <c r="C219" s="71">
        <f>IF('Product Selections'!C224="","",'Product Selections'!C224)</f>
        <v/>
      </c>
      <c r="D219" s="48">
        <f>IF('Product Selections'!D224="","",'Product Selections'!D224)</f>
        <v/>
      </c>
      <c r="E219" s="51">
        <f>IF('Product Selections'!E224="","",'Product Selections'!E224)</f>
        <v/>
      </c>
      <c r="F219" s="51">
        <f>IF('Product Selections'!F224="","",'Product Selections'!F224)</f>
        <v/>
      </c>
      <c r="G219" s="34">
        <f>IF('Product Selections'!U223="","",'Product Selections'!U223)</f>
        <v/>
      </c>
      <c r="H219" s="69">
        <f>IFERROR(IF('Product Selections'!H224="","",'Product Selections'!H224),"")</f>
        <v/>
      </c>
      <c r="I219" s="592">
        <f>IFERROR(IF(TRIM('Product Selections'!I224)="","",TRIM('Product Selections'!I224)),"")</f>
        <v/>
      </c>
      <c r="J219" s="46" t="n"/>
      <c r="K219" s="69">
        <f>IF(C219="","",IF(O219="",AE219+L219+M219,AE219+L219+M219+O219))</f>
        <v/>
      </c>
      <c r="L219" s="360">
        <f>IF(C219="","",SUM(AC219,AD219)*(1-Y219))</f>
        <v/>
      </c>
      <c r="M219" s="358">
        <f>IF(C219="","",AB219)</f>
        <v/>
      </c>
      <c r="O219" s="593">
        <f>IF(C219="","",IF(Y219&lt;0,Z219-AE219,""))</f>
        <v/>
      </c>
      <c r="P219" s="594">
        <f>IFERROR(IF(C219="","",IF(AND(C219=$D$2,H219=0),0,IF($V$8="50% ADP Discount",AA219*0.5,IF($V$8="ADP Book Price",AA219)))),"")</f>
        <v/>
      </c>
      <c r="R219" s="595">
        <f>IF(C219="","",IF(Y219&lt;0,(Z219/F219)*(1),(Z219/F219)*(1-Y219)))</f>
        <v/>
      </c>
      <c r="S219" s="595">
        <f>IFERROR(IF(Y219&lt;0,SUM(AC219:AD219)/F219,L219/F219),"")</f>
        <v/>
      </c>
      <c r="T219" s="340">
        <f>IF(M219="","",IF(M219=0,"",SUM(M219)/F219))</f>
        <v/>
      </c>
      <c r="U219" s="585" t="n"/>
      <c r="V219" s="596">
        <f>IF(C219="","",IF(AND(C219=$D$2,H219=0),"Firm Payroll",IF(AND(F219=1,Y219&gt;0.2),"Annual 20% Max Discount",IF(AND(F219=4,Y219&gt;0.2),"Quarterly 20% Max Discount",IF(Y219&gt;=0.6,"Discount &gt;60%",IF(Y219&lt;0,"Revenue Reduction Required",""))))))</f>
        <v/>
      </c>
      <c r="W219" s="597" t="n"/>
      <c r="X219" s="56">
        <f>IF(F219=1,"Annual Payrolls on ADP Essential Payroll",IF(F219=4,"Quarterly Payrolls on ADP Essential Payroll",""))</f>
        <v/>
      </c>
      <c r="Y219" s="50">
        <f>IFERROR(1-((H219-M219)/SUM(Z219,AC219,AD219)),"")</f>
        <v/>
      </c>
      <c r="Z219" s="69">
        <f>IF(C219="","",HLOOKUP($G219&amp;'Product Selections'!$K$4&amp;'Exhibit A'!$F219,'--'!$F$3:$AT$200,$E219+6,FALSE)*F219)</f>
        <v/>
      </c>
      <c r="AA219" s="237">
        <f>IF($C219="","",7.95*$E219+54.95)</f>
        <v/>
      </c>
      <c r="AB219" s="69">
        <f>IF('Product Selections'!O224="Yes",16*'Exhibit A'!F219,0)</f>
        <v/>
      </c>
      <c r="AC219" s="236">
        <f>IF('Product Selections'!$L$11="CBA Lightning Wholesale",0,IF('Product Selections'!$L$11="CBA Lightning",0,IF($C219="",0,IF('Product Selections'!P224="",0,IF('Product Selections'!$P224="Yes",HLOOKUP($AC$10&amp;'Exhibit A'!$F219,'--'!$F$3:$AZ$200,$E219+6,FALSE)*$F219)))))</f>
        <v/>
      </c>
      <c r="AD219" s="54">
        <f>IF('Product Selections'!$L$11="CBA Lightning Wholesale",0,IF('Product Selections'!$L$11="CBA Lightning",0,IF('Product Selections'!Q224="",0,IF($C219="",0,IF('Product Selections'!$Q224&gt;=0,HLOOKUP($AD$10,'--'!$F$3:$AZ$200,3,FALSE)*12*'Product Selections'!Q224)))))</f>
        <v/>
      </c>
      <c r="AE219" s="69">
        <f>IFERROR(IF(C219="","",IF(AND(C219=$D$2,H219=0),0,IF(I219=0,H219-P219-L219-M219,IF(I219="Included",H219-P219-M219-L219,IF(I219&gt;0,H219-M219-L219))))),"")</f>
        <v/>
      </c>
      <c r="AF219" s="598" t="n"/>
      <c r="AG219" s="247">
        <f>AG218+0.01</f>
        <v/>
      </c>
      <c r="AH219" s="604">
        <f>"Estimated Payout at 100% conversion ["&amp;AG219&amp;"0 multiple * Annual Payroll Processing Revenue with Revenue Reduction]"</f>
        <v/>
      </c>
      <c r="AJ219" s="585" t="n"/>
    </row>
    <row r="220" ht="14.45" customHeight="1">
      <c r="A220" s="34" t="n"/>
      <c r="B220" s="303">
        <f>IFERROR(IF('Product Selections'!B225="","",'Product Selections'!B225),"")</f>
        <v/>
      </c>
      <c r="C220" s="304">
        <f>IF('Product Selections'!C225="","",'Product Selections'!C225)</f>
        <v/>
      </c>
      <c r="D220" s="305">
        <f>IF('Product Selections'!D225="","",'Product Selections'!D225)</f>
        <v/>
      </c>
      <c r="E220" s="306">
        <f>IF('Product Selections'!E225="","",'Product Selections'!E225)</f>
        <v/>
      </c>
      <c r="F220" s="306">
        <f>IF('Product Selections'!F225="","",'Product Selections'!F225)</f>
        <v/>
      </c>
      <c r="G220" s="307">
        <f>IF('Product Selections'!U224="","",'Product Selections'!U224)</f>
        <v/>
      </c>
      <c r="H220" s="316">
        <f>IFERROR(IF('Product Selections'!H225="","",'Product Selections'!H225),"")</f>
        <v/>
      </c>
      <c r="I220" s="309">
        <f>IFERROR(IF(TRIM('Product Selections'!I225)="","",TRIM('Product Selections'!I225)),"")</f>
        <v/>
      </c>
      <c r="J220" s="46" t="n"/>
      <c r="K220" s="316">
        <f>IF(C220="","",IF(O220="",AE220+L220+M220,AE220+L220+M220+O220))</f>
        <v/>
      </c>
      <c r="L220" s="361">
        <f>IF(C220="","",SUM(AC220,AD220)*(1-Y220))</f>
        <v/>
      </c>
      <c r="M220" s="357">
        <f>IF(C220="","",AB220)</f>
        <v/>
      </c>
      <c r="O220" s="600">
        <f>IF(C220="","",IF(Y220&lt;0,Z220-AE220,""))</f>
        <v/>
      </c>
      <c r="P220" s="601">
        <f>IFERROR(IF(C220="","",IF(AND(C220=$D$2,H220=0),0,IF($V$8="50% ADP Discount",AA220*0.5,IF($V$8="ADP Book Price",AA220)))),"")</f>
        <v/>
      </c>
      <c r="R220" s="602">
        <f>IF(C220="","",IF(Y220&lt;0,(Z220/F220)*(1),(Z220/F220)*(1-Y220)))</f>
        <v/>
      </c>
      <c r="S220" s="602">
        <f>IFERROR(IF(Y220&lt;0,SUM(AC220:AD220)/F220,L220/F220),"")</f>
        <v/>
      </c>
      <c r="T220" s="339">
        <f>IF(M220="","",IF(M220=0,"",SUM(M220)/F220))</f>
        <v/>
      </c>
      <c r="U220" s="585" t="n"/>
      <c r="V220" s="603">
        <f>IF(C220="","",IF(AND(C220=$D$2,H220=0),"Firm Payroll",IF(AND(F220=1,Y220&gt;0.2),"Annual 20% Max Discount",IF(AND(F220=4,Y220&gt;0.2),"Quarterly 20% Max Discount",IF(Y220&gt;=0.6,"Discount &gt;60%",IF(Y220&lt;0,"Revenue Reduction Required",""))))))</f>
        <v/>
      </c>
      <c r="W220" s="597" t="n"/>
      <c r="X220" s="314">
        <f>IF(F220=1,"Annual Payrolls on ADP Essential Payroll",IF(F220=4,"Quarterly Payrolls on ADP Essential Payroll",""))</f>
        <v/>
      </c>
      <c r="Y220" s="315">
        <f>IFERROR(1-((H220-M220)/SUM(Z220,AC220,AD220)),"")</f>
        <v/>
      </c>
      <c r="Z220" s="316">
        <f>IF(C220="","",HLOOKUP($G220&amp;'Product Selections'!$K$4&amp;'Exhibit A'!$F220,'--'!$F$3:$AT$200,$E220+6,FALSE)*F220)</f>
        <v/>
      </c>
      <c r="AA220" s="317">
        <f>IF($C220="","",7.95*$E220+54.95)</f>
        <v/>
      </c>
      <c r="AB220" s="316">
        <f>IF('Product Selections'!O225="Yes",16*'Exhibit A'!F220,0)</f>
        <v/>
      </c>
      <c r="AC220" s="318">
        <f>IF('Product Selections'!$L$11="CBA Lightning Wholesale",0,IF('Product Selections'!$L$11="CBA Lightning",0,IF($C220="",0,IF('Product Selections'!P225="",0,IF('Product Selections'!$P225="Yes",HLOOKUP($AC$10&amp;'Exhibit A'!$F220,'--'!$F$3:$AZ$200,$E220+6,FALSE)*$F220)))))</f>
        <v/>
      </c>
      <c r="AD220" s="310">
        <f>IF('Product Selections'!$L$11="CBA Lightning Wholesale",0,IF('Product Selections'!$L$11="CBA Lightning",0,IF('Product Selections'!Q225="",0,IF($C220="",0,IF('Product Selections'!$Q225&gt;=0,HLOOKUP($AD$10,'--'!$F$3:$AZ$200,3,FALSE)*12*'Product Selections'!Q225)))))</f>
        <v/>
      </c>
      <c r="AE220" s="316">
        <f>IFERROR(IF(C220="","",IF(AND(C220=$D$2,H220=0),0,IF(I220=0,H220-P220-L220-M220,IF(I220="Included",H220-P220-M220-L220,IF(I220&gt;0,H220-M220-L220))))),"")</f>
        <v/>
      </c>
      <c r="AF220" s="585" t="n"/>
      <c r="AG220" s="247">
        <f>AG219+0.01</f>
        <v/>
      </c>
      <c r="AH220" s="604">
        <f>"Estimated Payout at 100% conversion ["&amp;AG220&amp;"0 multiple * Annual Payroll Processing Revenue with Revenue Reduction]"</f>
        <v/>
      </c>
      <c r="AJ220" s="585" t="n"/>
    </row>
    <row r="221" ht="14.45" customHeight="1">
      <c r="A221" s="34" t="n"/>
      <c r="B221" s="70">
        <f>IFERROR(IF('Product Selections'!B226="","",'Product Selections'!B226),"")</f>
        <v/>
      </c>
      <c r="C221" s="71">
        <f>IF('Product Selections'!C226="","",'Product Selections'!C226)</f>
        <v/>
      </c>
      <c r="D221" s="48">
        <f>IF('Product Selections'!D226="","",'Product Selections'!D226)</f>
        <v/>
      </c>
      <c r="E221" s="51">
        <f>IF('Product Selections'!E226="","",'Product Selections'!E226)</f>
        <v/>
      </c>
      <c r="F221" s="51">
        <f>IF('Product Selections'!F226="","",'Product Selections'!F226)</f>
        <v/>
      </c>
      <c r="G221" s="34">
        <f>IF('Product Selections'!U225="","",'Product Selections'!U225)</f>
        <v/>
      </c>
      <c r="H221" s="69">
        <f>IFERROR(IF('Product Selections'!H226="","",'Product Selections'!H226),"")</f>
        <v/>
      </c>
      <c r="I221" s="592">
        <f>IFERROR(IF(TRIM('Product Selections'!I226)="","",TRIM('Product Selections'!I226)),"")</f>
        <v/>
      </c>
      <c r="J221" s="46" t="n"/>
      <c r="K221" s="69">
        <f>IF(C221="","",IF(O221="",AE221+L221+M221,AE221+L221+M221+O221))</f>
        <v/>
      </c>
      <c r="L221" s="360">
        <f>IF(C221="","",SUM(AC221,AD221)*(1-Y221))</f>
        <v/>
      </c>
      <c r="M221" s="358">
        <f>IF(C221="","",AB221)</f>
        <v/>
      </c>
      <c r="O221" s="593">
        <f>IF(C221="","",IF(Y221&lt;0,Z221-AE221,""))</f>
        <v/>
      </c>
      <c r="P221" s="594">
        <f>IFERROR(IF(C221="","",IF(AND(C221=$D$2,H221=0),0,IF($V$8="50% ADP Discount",AA221*0.5,IF($V$8="ADP Book Price",AA221)))),"")</f>
        <v/>
      </c>
      <c r="R221" s="595">
        <f>IF(C221="","",IF(Y221&lt;0,(Z221/F221)*(1),(Z221/F221)*(1-Y221)))</f>
        <v/>
      </c>
      <c r="S221" s="595">
        <f>IFERROR(IF(Y221&lt;0,SUM(AC221:AD221)/F221,L221/F221),"")</f>
        <v/>
      </c>
      <c r="T221" s="340">
        <f>IF(M221="","",IF(M221=0,"",SUM(M221)/F221))</f>
        <v/>
      </c>
      <c r="U221" s="585" t="n"/>
      <c r="V221" s="596">
        <f>IF(C221="","",IF(AND(C221=$D$2,H221=0),"Firm Payroll",IF(AND(F221=1,Y221&gt;0.2),"Annual 20% Max Discount",IF(AND(F221=4,Y221&gt;0.2),"Quarterly 20% Max Discount",IF(Y221&gt;=0.6,"Discount &gt;60%",IF(Y221&lt;0,"Revenue Reduction Required",""))))))</f>
        <v/>
      </c>
      <c r="W221" s="597" t="n"/>
      <c r="X221" s="56">
        <f>IF(F221=1,"Annual Payrolls on ADP Essential Payroll",IF(F221=4,"Quarterly Payrolls on ADP Essential Payroll",""))</f>
        <v/>
      </c>
      <c r="Y221" s="50">
        <f>IFERROR(1-((H221-M221)/SUM(Z221,AC221,AD221)),"")</f>
        <v/>
      </c>
      <c r="Z221" s="69">
        <f>IF(C221="","",HLOOKUP($G221&amp;'Product Selections'!$K$4&amp;'Exhibit A'!$F221,'--'!$F$3:$AT$200,$E221+6,FALSE)*F221)</f>
        <v/>
      </c>
      <c r="AA221" s="237">
        <f>IF($C221="","",7.95*$E221+54.95)</f>
        <v/>
      </c>
      <c r="AB221" s="69">
        <f>IF('Product Selections'!O226="Yes",16*'Exhibit A'!F221,0)</f>
        <v/>
      </c>
      <c r="AC221" s="236">
        <f>IF('Product Selections'!$L$11="CBA Lightning Wholesale",0,IF('Product Selections'!$L$11="CBA Lightning",0,IF($C221="",0,IF('Product Selections'!P226="",0,IF('Product Selections'!$P226="Yes",HLOOKUP($AC$10&amp;'Exhibit A'!$F221,'--'!$F$3:$AZ$200,$E221+6,FALSE)*$F221)))))</f>
        <v/>
      </c>
      <c r="AD221" s="54">
        <f>IF('Product Selections'!$L$11="CBA Lightning Wholesale",0,IF('Product Selections'!$L$11="CBA Lightning",0,IF('Product Selections'!Q226="",0,IF($C221="",0,IF('Product Selections'!$Q226&gt;=0,HLOOKUP($AD$10,'--'!$F$3:$AZ$200,3,FALSE)*12*'Product Selections'!Q226)))))</f>
        <v/>
      </c>
      <c r="AE221" s="69">
        <f>IFERROR(IF(C221="","",IF(AND(C221=$D$2,H221=0),0,IF(I221=0,H221-P221-L221-M221,IF(I221="Included",H221-P221-M221-L221,IF(I221&gt;0,H221-M221-L221))))),"")</f>
        <v/>
      </c>
      <c r="AF221" s="598" t="n"/>
      <c r="AG221" s="247">
        <f>AG220+0.01</f>
        <v/>
      </c>
      <c r="AH221" s="604">
        <f>"Estimated Payout at 100% conversion ["&amp;AG221&amp;"0 multiple * Annual Payroll Processing Revenue with Revenue Reduction]"</f>
        <v/>
      </c>
      <c r="AJ221" s="585" t="n"/>
    </row>
    <row r="222" ht="14.45" customHeight="1">
      <c r="A222" s="34" t="n"/>
      <c r="B222" s="303">
        <f>IFERROR(IF('Product Selections'!B227="","",'Product Selections'!B227),"")</f>
        <v/>
      </c>
      <c r="C222" s="304">
        <f>IF('Product Selections'!C227="","",'Product Selections'!C227)</f>
        <v/>
      </c>
      <c r="D222" s="305">
        <f>IF('Product Selections'!D227="","",'Product Selections'!D227)</f>
        <v/>
      </c>
      <c r="E222" s="306">
        <f>IF('Product Selections'!E227="","",'Product Selections'!E227)</f>
        <v/>
      </c>
      <c r="F222" s="306">
        <f>IF('Product Selections'!F227="","",'Product Selections'!F227)</f>
        <v/>
      </c>
      <c r="G222" s="307">
        <f>IF('Product Selections'!U226="","",'Product Selections'!U226)</f>
        <v/>
      </c>
      <c r="H222" s="316">
        <f>IFERROR(IF('Product Selections'!H227="","",'Product Selections'!H227),"")</f>
        <v/>
      </c>
      <c r="I222" s="309">
        <f>IFERROR(IF(TRIM('Product Selections'!I227)="","",TRIM('Product Selections'!I227)),"")</f>
        <v/>
      </c>
      <c r="J222" s="46" t="n"/>
      <c r="K222" s="316">
        <f>IF(C222="","",IF(O222="",AE222+L222+M222,AE222+L222+M222+O222))</f>
        <v/>
      </c>
      <c r="L222" s="361">
        <f>IF(C222="","",SUM(AC222,AD222)*(1-Y222))</f>
        <v/>
      </c>
      <c r="M222" s="357">
        <f>IF(C222="","",AB222)</f>
        <v/>
      </c>
      <c r="O222" s="600">
        <f>IF(C222="","",IF(Y222&lt;0,Z222-AE222,""))</f>
        <v/>
      </c>
      <c r="P222" s="601">
        <f>IFERROR(IF(C222="","",IF(AND(C222=$D$2,H222=0),0,IF($V$8="50% ADP Discount",AA222*0.5,IF($V$8="ADP Book Price",AA222)))),"")</f>
        <v/>
      </c>
      <c r="R222" s="602">
        <f>IF(C222="","",IF(Y222&lt;0,(Z222/F222)*(1),(Z222/F222)*(1-Y222)))</f>
        <v/>
      </c>
      <c r="S222" s="602">
        <f>IFERROR(IF(Y222&lt;0,SUM(AC222:AD222)/F222,L222/F222),"")</f>
        <v/>
      </c>
      <c r="T222" s="339">
        <f>IF(M222="","",IF(M222=0,"",SUM(M222)/F222))</f>
        <v/>
      </c>
      <c r="U222" s="585" t="n"/>
      <c r="V222" s="603">
        <f>IF(C222="","",IF(AND(C222=$D$2,H222=0),"Firm Payroll",IF(AND(F222=1,Y222&gt;0.2),"Annual 20% Max Discount",IF(AND(F222=4,Y222&gt;0.2),"Quarterly 20% Max Discount",IF(Y222&gt;=0.6,"Discount &gt;60%",IF(Y222&lt;0,"Revenue Reduction Required",""))))))</f>
        <v/>
      </c>
      <c r="W222" s="597" t="n"/>
      <c r="X222" s="314">
        <f>IF(F222=1,"Annual Payrolls on ADP Essential Payroll",IF(F222=4,"Quarterly Payrolls on ADP Essential Payroll",""))</f>
        <v/>
      </c>
      <c r="Y222" s="315">
        <f>IFERROR(1-((H222-M222)/SUM(Z222,AC222,AD222)),"")</f>
        <v/>
      </c>
      <c r="Z222" s="316">
        <f>IF(C222="","",HLOOKUP($G222&amp;'Product Selections'!$K$4&amp;'Exhibit A'!$F222,'--'!$F$3:$AT$200,$E222+6,FALSE)*F222)</f>
        <v/>
      </c>
      <c r="AA222" s="317">
        <f>IF($C222="","",7.95*$E222+54.95)</f>
        <v/>
      </c>
      <c r="AB222" s="316">
        <f>IF('Product Selections'!O227="Yes",16*'Exhibit A'!F222,0)</f>
        <v/>
      </c>
      <c r="AC222" s="318">
        <f>IF('Product Selections'!$L$11="CBA Lightning Wholesale",0,IF('Product Selections'!$L$11="CBA Lightning",0,IF($C222="",0,IF('Product Selections'!P227="",0,IF('Product Selections'!$P227="Yes",HLOOKUP($AC$10&amp;'Exhibit A'!$F222,'--'!$F$3:$AZ$200,$E222+6,FALSE)*$F222)))))</f>
        <v/>
      </c>
      <c r="AD222" s="310">
        <f>IF('Product Selections'!$L$11="CBA Lightning Wholesale",0,IF('Product Selections'!$L$11="CBA Lightning",0,IF('Product Selections'!Q227="",0,IF($C222="",0,IF('Product Selections'!$Q227&gt;=0,HLOOKUP($AD$10,'--'!$F$3:$AZ$200,3,FALSE)*12*'Product Selections'!Q227)))))</f>
        <v/>
      </c>
      <c r="AE222" s="316">
        <f>IFERROR(IF(C222="","",IF(AND(C222=$D$2,H222=0),0,IF(I222=0,H222-P222-L222-M222,IF(I222="Included",H222-P222-M222-L222,IF(I222&gt;0,H222-M222-L222))))),"")</f>
        <v/>
      </c>
      <c r="AF222" s="585" t="n"/>
      <c r="AG222" s="247">
        <f>AG221+0.01</f>
        <v/>
      </c>
      <c r="AH222" s="604">
        <f>"Estimated Payout at 100% conversion ["&amp;AG222&amp;"0 multiple * Annual Payroll Processing Revenue with Revenue Reduction]"</f>
        <v/>
      </c>
      <c r="AJ222" s="585" t="n"/>
    </row>
    <row r="223" ht="14.45" customHeight="1">
      <c r="A223" s="34" t="n"/>
      <c r="B223" s="70">
        <f>IFERROR(IF('Product Selections'!B228="","",'Product Selections'!B228),"")</f>
        <v/>
      </c>
      <c r="C223" s="71">
        <f>IF('Product Selections'!C228="","",'Product Selections'!C228)</f>
        <v/>
      </c>
      <c r="D223" s="48">
        <f>IF('Product Selections'!D228="","",'Product Selections'!D228)</f>
        <v/>
      </c>
      <c r="E223" s="51">
        <f>IF('Product Selections'!E228="","",'Product Selections'!E228)</f>
        <v/>
      </c>
      <c r="F223" s="51">
        <f>IF('Product Selections'!F228="","",'Product Selections'!F228)</f>
        <v/>
      </c>
      <c r="G223" s="34">
        <f>IF('Product Selections'!U227="","",'Product Selections'!U227)</f>
        <v/>
      </c>
      <c r="H223" s="69">
        <f>IFERROR(IF('Product Selections'!H228="","",'Product Selections'!H228),"")</f>
        <v/>
      </c>
      <c r="I223" s="592">
        <f>IFERROR(IF(TRIM('Product Selections'!I228)="","",TRIM('Product Selections'!I228)),"")</f>
        <v/>
      </c>
      <c r="J223" s="46" t="n"/>
      <c r="K223" s="69">
        <f>IF(C223="","",IF(O223="",AE223+L223+M223,AE223+L223+M223+O223))</f>
        <v/>
      </c>
      <c r="L223" s="360">
        <f>IF(C223="","",SUM(AC223,AD223)*(1-Y223))</f>
        <v/>
      </c>
      <c r="M223" s="358">
        <f>IF(C223="","",AB223)</f>
        <v/>
      </c>
      <c r="O223" s="593">
        <f>IF(C223="","",IF(Y223&lt;0,Z223-AE223,""))</f>
        <v/>
      </c>
      <c r="P223" s="594">
        <f>IFERROR(IF(C223="","",IF(AND(C223=$D$2,H223=0),0,IF($V$8="50% ADP Discount",AA223*0.5,IF($V$8="ADP Book Price",AA223)))),"")</f>
        <v/>
      </c>
      <c r="R223" s="595">
        <f>IF(C223="","",IF(Y223&lt;0,(Z223/F223)*(1),(Z223/F223)*(1-Y223)))</f>
        <v/>
      </c>
      <c r="S223" s="595">
        <f>IFERROR(IF(Y223&lt;0,SUM(AC223:AD223)/F223,L223/F223),"")</f>
        <v/>
      </c>
      <c r="T223" s="340">
        <f>IF(M223="","",IF(M223=0,"",SUM(M223)/F223))</f>
        <v/>
      </c>
      <c r="U223" s="585" t="n"/>
      <c r="V223" s="596">
        <f>IF(C223="","",IF(AND(C223=$D$2,H223=0),"Firm Payroll",IF(AND(F223=1,Y223&gt;0.2),"Annual 20% Max Discount",IF(AND(F223=4,Y223&gt;0.2),"Quarterly 20% Max Discount",IF(Y223&gt;=0.6,"Discount &gt;60%",IF(Y223&lt;0,"Revenue Reduction Required",""))))))</f>
        <v/>
      </c>
      <c r="W223" s="597" t="n"/>
      <c r="X223" s="56">
        <f>IF(F223=1,"Annual Payrolls on ADP Essential Payroll",IF(F223=4,"Quarterly Payrolls on ADP Essential Payroll",""))</f>
        <v/>
      </c>
      <c r="Y223" s="50">
        <f>IFERROR(1-((H223-M223)/SUM(Z223,AC223,AD223)),"")</f>
        <v/>
      </c>
      <c r="Z223" s="69">
        <f>IF(C223="","",HLOOKUP($G223&amp;'Product Selections'!$K$4&amp;'Exhibit A'!$F223,'--'!$F$3:$AT$200,$E223+6,FALSE)*F223)</f>
        <v/>
      </c>
      <c r="AA223" s="237">
        <f>IF($C223="","",7.95*$E223+54.95)</f>
        <v/>
      </c>
      <c r="AB223" s="69">
        <f>IF('Product Selections'!O228="Yes",16*'Exhibit A'!F223,0)</f>
        <v/>
      </c>
      <c r="AC223" s="236">
        <f>IF('Product Selections'!$L$11="CBA Lightning Wholesale",0,IF('Product Selections'!$L$11="CBA Lightning",0,IF($C223="",0,IF('Product Selections'!P228="",0,IF('Product Selections'!$P228="Yes",HLOOKUP($AC$10&amp;'Exhibit A'!$F223,'--'!$F$3:$AZ$200,$E223+6,FALSE)*$F223)))))</f>
        <v/>
      </c>
      <c r="AD223" s="54">
        <f>IF('Product Selections'!$L$11="CBA Lightning Wholesale",0,IF('Product Selections'!$L$11="CBA Lightning",0,IF('Product Selections'!Q228="",0,IF($C223="",0,IF('Product Selections'!$Q228&gt;=0,HLOOKUP($AD$10,'--'!$F$3:$AZ$200,3,FALSE)*12*'Product Selections'!Q228)))))</f>
        <v/>
      </c>
      <c r="AE223" s="69">
        <f>IFERROR(IF(C223="","",IF(AND(C223=$D$2,H223=0),0,IF(I223=0,H223-P223-L223-M223,IF(I223="Included",H223-P223-M223-L223,IF(I223&gt;0,H223-M223-L223))))),"")</f>
        <v/>
      </c>
      <c r="AF223" s="598" t="n"/>
      <c r="AG223" s="247">
        <f>AG222+0.01</f>
        <v/>
      </c>
      <c r="AH223" s="604">
        <f>"Estimated Payout at 100% conversion ["&amp;AG223&amp;"0 multiple * Annual Payroll Processing Revenue with Revenue Reduction]"</f>
        <v/>
      </c>
      <c r="AJ223" s="585" t="n"/>
    </row>
    <row r="224" ht="14.45" customHeight="1">
      <c r="A224" s="34" t="n"/>
      <c r="B224" s="303">
        <f>IFERROR(IF('Product Selections'!B229="","",'Product Selections'!B229),"")</f>
        <v/>
      </c>
      <c r="C224" s="304">
        <f>IF('Product Selections'!C229="","",'Product Selections'!C229)</f>
        <v/>
      </c>
      <c r="D224" s="305">
        <f>IF('Product Selections'!D229="","",'Product Selections'!D229)</f>
        <v/>
      </c>
      <c r="E224" s="306">
        <f>IF('Product Selections'!E229="","",'Product Selections'!E229)</f>
        <v/>
      </c>
      <c r="F224" s="306">
        <f>IF('Product Selections'!F229="","",'Product Selections'!F229)</f>
        <v/>
      </c>
      <c r="G224" s="307">
        <f>IF('Product Selections'!U228="","",'Product Selections'!U228)</f>
        <v/>
      </c>
      <c r="H224" s="316">
        <f>IFERROR(IF('Product Selections'!H229="","",'Product Selections'!H229),"")</f>
        <v/>
      </c>
      <c r="I224" s="309">
        <f>IFERROR(IF(TRIM('Product Selections'!I229)="","",TRIM('Product Selections'!I229)),"")</f>
        <v/>
      </c>
      <c r="J224" s="46" t="n"/>
      <c r="K224" s="316">
        <f>IF(C224="","",IF(O224="",AE224+L224+M224,AE224+L224+M224+O224))</f>
        <v/>
      </c>
      <c r="L224" s="361">
        <f>IF(C224="","",SUM(AC224,AD224)*(1-Y224))</f>
        <v/>
      </c>
      <c r="M224" s="357">
        <f>IF(C224="","",AB224)</f>
        <v/>
      </c>
      <c r="O224" s="600">
        <f>IF(C224="","",IF(Y224&lt;0,Z224-AE224,""))</f>
        <v/>
      </c>
      <c r="P224" s="601">
        <f>IFERROR(IF(C224="","",IF(AND(C224=$D$2,H224=0),0,IF($V$8="50% ADP Discount",AA224*0.5,IF($V$8="ADP Book Price",AA224)))),"")</f>
        <v/>
      </c>
      <c r="R224" s="602">
        <f>IF(C224="","",IF(Y224&lt;0,(Z224/F224)*(1),(Z224/F224)*(1-Y224)))</f>
        <v/>
      </c>
      <c r="S224" s="602">
        <f>IFERROR(IF(Y224&lt;0,SUM(AC224:AD224)/F224,L224/F224),"")</f>
        <v/>
      </c>
      <c r="T224" s="339">
        <f>IF(M224="","",IF(M224=0,"",SUM(M224)/F224))</f>
        <v/>
      </c>
      <c r="U224" s="585" t="n"/>
      <c r="V224" s="603">
        <f>IF(C224="","",IF(AND(C224=$D$2,H224=0),"Firm Payroll",IF(AND(F224=1,Y224&gt;0.2),"Annual 20% Max Discount",IF(AND(F224=4,Y224&gt;0.2),"Quarterly 20% Max Discount",IF(Y224&gt;=0.6,"Discount &gt;60%",IF(Y224&lt;0,"Revenue Reduction Required",""))))))</f>
        <v/>
      </c>
      <c r="W224" s="597" t="n"/>
      <c r="X224" s="314">
        <f>IF(F224=1,"Annual Payrolls on ADP Essential Payroll",IF(F224=4,"Quarterly Payrolls on ADP Essential Payroll",""))</f>
        <v/>
      </c>
      <c r="Y224" s="315">
        <f>IFERROR(1-((H224-M224)/SUM(Z224,AC224,AD224)),"")</f>
        <v/>
      </c>
      <c r="Z224" s="316">
        <f>IF(C224="","",HLOOKUP($G224&amp;'Product Selections'!$K$4&amp;'Exhibit A'!$F224,'--'!$F$3:$AT$200,$E224+6,FALSE)*F224)</f>
        <v/>
      </c>
      <c r="AA224" s="317">
        <f>IF($C224="","",7.95*$E224+54.95)</f>
        <v/>
      </c>
      <c r="AB224" s="316">
        <f>IF('Product Selections'!O229="Yes",16*'Exhibit A'!F224,0)</f>
        <v/>
      </c>
      <c r="AC224" s="318">
        <f>IF('Product Selections'!$L$11="CBA Lightning Wholesale",0,IF('Product Selections'!$L$11="CBA Lightning",0,IF($C224="",0,IF('Product Selections'!P229="",0,IF('Product Selections'!$P229="Yes",HLOOKUP($AC$10&amp;'Exhibit A'!$F224,'--'!$F$3:$AZ$200,$E224+6,FALSE)*$F224)))))</f>
        <v/>
      </c>
      <c r="AD224" s="310">
        <f>IF('Product Selections'!$L$11="CBA Lightning Wholesale",0,IF('Product Selections'!$L$11="CBA Lightning",0,IF('Product Selections'!Q229="",0,IF($C224="",0,IF('Product Selections'!$Q229&gt;=0,HLOOKUP($AD$10,'--'!$F$3:$AZ$200,3,FALSE)*12*'Product Selections'!Q229)))))</f>
        <v/>
      </c>
      <c r="AE224" s="316">
        <f>IFERROR(IF(C224="","",IF(AND(C224=$D$2,H224=0),0,IF(I224=0,H224-P224-L224-M224,IF(I224="Included",H224-P224-M224-L224,IF(I224&gt;0,H224-M224-L224))))),"")</f>
        <v/>
      </c>
      <c r="AF224" s="585" t="n"/>
      <c r="AG224" s="247">
        <f>AG223+0.01</f>
        <v/>
      </c>
      <c r="AH224" s="604">
        <f>"Estimated Payout at 100% conversion ["&amp;AG224&amp;"0 multiple * Annual Payroll Processing Revenue with Revenue Reduction]"</f>
        <v/>
      </c>
      <c r="AJ224" s="585" t="n"/>
    </row>
    <row r="225" ht="14.45" customHeight="1">
      <c r="A225" s="34" t="n"/>
      <c r="B225" s="70">
        <f>IFERROR(IF('Product Selections'!B230="","",'Product Selections'!B230),"")</f>
        <v/>
      </c>
      <c r="C225" s="71">
        <f>IF('Product Selections'!C230="","",'Product Selections'!C230)</f>
        <v/>
      </c>
      <c r="D225" s="48">
        <f>IF('Product Selections'!D230="","",'Product Selections'!D230)</f>
        <v/>
      </c>
      <c r="E225" s="51">
        <f>IF('Product Selections'!E230="","",'Product Selections'!E230)</f>
        <v/>
      </c>
      <c r="F225" s="51">
        <f>IF('Product Selections'!F230="","",'Product Selections'!F230)</f>
        <v/>
      </c>
      <c r="G225" s="34">
        <f>IF('Product Selections'!U229="","",'Product Selections'!U229)</f>
        <v/>
      </c>
      <c r="H225" s="69">
        <f>IFERROR(IF('Product Selections'!H230="","",'Product Selections'!H230),"")</f>
        <v/>
      </c>
      <c r="I225" s="592">
        <f>IFERROR(IF(TRIM('Product Selections'!I230)="","",TRIM('Product Selections'!I230)),"")</f>
        <v/>
      </c>
      <c r="J225" s="46" t="n"/>
      <c r="K225" s="69">
        <f>IF(C225="","",IF(O225="",AE225+L225+M225,AE225+L225+M225+O225))</f>
        <v/>
      </c>
      <c r="L225" s="360">
        <f>IF(C225="","",SUM(AC225,AD225)*(1-Y225))</f>
        <v/>
      </c>
      <c r="M225" s="358">
        <f>IF(C225="","",AB225)</f>
        <v/>
      </c>
      <c r="O225" s="593">
        <f>IF(C225="","",IF(Y225&lt;0,Z225-AE225,""))</f>
        <v/>
      </c>
      <c r="P225" s="594">
        <f>IFERROR(IF(C225="","",IF(AND(C225=$D$2,H225=0),0,IF($V$8="50% ADP Discount",AA225*0.5,IF($V$8="ADP Book Price",AA225)))),"")</f>
        <v/>
      </c>
      <c r="R225" s="595">
        <f>IF(C225="","",IF(Y225&lt;0,(Z225/F225)*(1),(Z225/F225)*(1-Y225)))</f>
        <v/>
      </c>
      <c r="S225" s="595">
        <f>IFERROR(IF(Y225&lt;0,SUM(AC225:AD225)/F225,L225/F225),"")</f>
        <v/>
      </c>
      <c r="T225" s="340">
        <f>IF(M225="","",IF(M225=0,"",SUM(M225)/F225))</f>
        <v/>
      </c>
      <c r="U225" s="585" t="n"/>
      <c r="V225" s="596">
        <f>IF(C225="","",IF(AND(C225=$D$2,H225=0),"Firm Payroll",IF(AND(F225=1,Y225&gt;0.2),"Annual 20% Max Discount",IF(AND(F225=4,Y225&gt;0.2),"Quarterly 20% Max Discount",IF(Y225&gt;=0.6,"Discount &gt;60%",IF(Y225&lt;0,"Revenue Reduction Required",""))))))</f>
        <v/>
      </c>
      <c r="W225" s="597" t="n"/>
      <c r="X225" s="56">
        <f>IF(F225=1,"Annual Payrolls on ADP Essential Payroll",IF(F225=4,"Quarterly Payrolls on ADP Essential Payroll",""))</f>
        <v/>
      </c>
      <c r="Y225" s="50">
        <f>IFERROR(1-((H225-M225)/SUM(Z225,AC225,AD225)),"")</f>
        <v/>
      </c>
      <c r="Z225" s="69">
        <f>IF(C225="","",HLOOKUP($G225&amp;'Product Selections'!$K$4&amp;'Exhibit A'!$F225,'--'!$F$3:$AT$200,$E225+6,FALSE)*F225)</f>
        <v/>
      </c>
      <c r="AA225" s="237">
        <f>IF($C225="","",7.95*$E225+54.95)</f>
        <v/>
      </c>
      <c r="AB225" s="69">
        <f>IF('Product Selections'!O230="Yes",16*'Exhibit A'!F225,0)</f>
        <v/>
      </c>
      <c r="AC225" s="236">
        <f>IF('Product Selections'!$L$11="CBA Lightning Wholesale",0,IF('Product Selections'!$L$11="CBA Lightning",0,IF($C225="",0,IF('Product Selections'!P230="",0,IF('Product Selections'!$P230="Yes",HLOOKUP($AC$10&amp;'Exhibit A'!$F225,'--'!$F$3:$AZ$200,$E225+6,FALSE)*$F225)))))</f>
        <v/>
      </c>
      <c r="AD225" s="54">
        <f>IF('Product Selections'!$L$11="CBA Lightning Wholesale",0,IF('Product Selections'!$L$11="CBA Lightning",0,IF('Product Selections'!Q230="",0,IF($C225="",0,IF('Product Selections'!$Q230&gt;=0,HLOOKUP($AD$10,'--'!$F$3:$AZ$200,3,FALSE)*12*'Product Selections'!Q230)))))</f>
        <v/>
      </c>
      <c r="AE225" s="69">
        <f>IFERROR(IF(C225="","",IF(AND(C225=$D$2,H225=0),0,IF(I225=0,H225-P225-L225-M225,IF(I225="Included",H225-P225-M225-L225,IF(I225&gt;0,H225-M225-L225))))),"")</f>
        <v/>
      </c>
      <c r="AF225" s="598" t="n"/>
      <c r="AG225" s="247">
        <f>AG224+0.01</f>
        <v/>
      </c>
      <c r="AH225" s="604">
        <f>"Estimated Payout at 100% conversion ["&amp;AG225&amp;"0 multiple * Annual Payroll Processing Revenue with Revenue Reduction]"</f>
        <v/>
      </c>
      <c r="AJ225" s="585" t="n"/>
    </row>
    <row r="226" ht="14.45" customHeight="1">
      <c r="A226" s="34" t="n"/>
      <c r="B226" s="303">
        <f>IFERROR(IF('Product Selections'!B231="","",'Product Selections'!B231),"")</f>
        <v/>
      </c>
      <c r="C226" s="304">
        <f>IF('Product Selections'!C231="","",'Product Selections'!C231)</f>
        <v/>
      </c>
      <c r="D226" s="305">
        <f>IF('Product Selections'!D231="","",'Product Selections'!D231)</f>
        <v/>
      </c>
      <c r="E226" s="306">
        <f>IF('Product Selections'!E231="","",'Product Selections'!E231)</f>
        <v/>
      </c>
      <c r="F226" s="306">
        <f>IF('Product Selections'!F231="","",'Product Selections'!F231)</f>
        <v/>
      </c>
      <c r="G226" s="307">
        <f>IF('Product Selections'!U230="","",'Product Selections'!U230)</f>
        <v/>
      </c>
      <c r="H226" s="316">
        <f>IFERROR(IF('Product Selections'!H231="","",'Product Selections'!H231),"")</f>
        <v/>
      </c>
      <c r="I226" s="309">
        <f>IFERROR(IF(TRIM('Product Selections'!I231)="","",TRIM('Product Selections'!I231)),"")</f>
        <v/>
      </c>
      <c r="J226" s="46" t="n"/>
      <c r="K226" s="316">
        <f>IF(C226="","",IF(O226="",AE226+L226+M226,AE226+L226+M226+O226))</f>
        <v/>
      </c>
      <c r="L226" s="361">
        <f>IF(C226="","",SUM(AC226,AD226)*(1-Y226))</f>
        <v/>
      </c>
      <c r="M226" s="357">
        <f>IF(C226="","",AB226)</f>
        <v/>
      </c>
      <c r="O226" s="600">
        <f>IF(C226="","",IF(Y226&lt;0,Z226-AE226,""))</f>
        <v/>
      </c>
      <c r="P226" s="601">
        <f>IFERROR(IF(C226="","",IF(AND(C226=$D$2,H226=0),0,IF($V$8="50% ADP Discount",AA226*0.5,IF($V$8="ADP Book Price",AA226)))),"")</f>
        <v/>
      </c>
      <c r="R226" s="602">
        <f>IF(C226="","",IF(Y226&lt;0,(Z226/F226)*(1),(Z226/F226)*(1-Y226)))</f>
        <v/>
      </c>
      <c r="S226" s="602">
        <f>IFERROR(IF(Y226&lt;0,SUM(AC226:AD226)/F226,L226/F226),"")</f>
        <v/>
      </c>
      <c r="T226" s="339">
        <f>IF(M226="","",IF(M226=0,"",SUM(M226)/F226))</f>
        <v/>
      </c>
      <c r="U226" s="585" t="n"/>
      <c r="V226" s="603">
        <f>IF(C226="","",IF(AND(C226=$D$2,H226=0),"Firm Payroll",IF(AND(F226=1,Y226&gt;0.2),"Annual 20% Max Discount",IF(AND(F226=4,Y226&gt;0.2),"Quarterly 20% Max Discount",IF(Y226&gt;=0.6,"Discount &gt;60%",IF(Y226&lt;0,"Revenue Reduction Required",""))))))</f>
        <v/>
      </c>
      <c r="W226" s="597" t="n"/>
      <c r="X226" s="314">
        <f>IF(F226=1,"Annual Payrolls on ADP Essential Payroll",IF(F226=4,"Quarterly Payrolls on ADP Essential Payroll",""))</f>
        <v/>
      </c>
      <c r="Y226" s="315">
        <f>IFERROR(1-((H226-M226)/SUM(Z226,AC226,AD226)),"")</f>
        <v/>
      </c>
      <c r="Z226" s="316">
        <f>IF(C226="","",HLOOKUP($G226&amp;'Product Selections'!$K$4&amp;'Exhibit A'!$F226,'--'!$F$3:$AT$200,$E226+6,FALSE)*F226)</f>
        <v/>
      </c>
      <c r="AA226" s="317">
        <f>IF($C226="","",7.95*$E226+54.95)</f>
        <v/>
      </c>
      <c r="AB226" s="316">
        <f>IF('Product Selections'!O231="Yes",16*'Exhibit A'!F226,0)</f>
        <v/>
      </c>
      <c r="AC226" s="318">
        <f>IF('Product Selections'!$L$11="CBA Lightning Wholesale",0,IF('Product Selections'!$L$11="CBA Lightning",0,IF($C226="",0,IF('Product Selections'!P231="",0,IF('Product Selections'!$P231="Yes",HLOOKUP($AC$10&amp;'Exhibit A'!$F226,'--'!$F$3:$AZ$200,$E226+6,FALSE)*$F226)))))</f>
        <v/>
      </c>
      <c r="AD226" s="310">
        <f>IF('Product Selections'!$L$11="CBA Lightning Wholesale",0,IF('Product Selections'!$L$11="CBA Lightning",0,IF('Product Selections'!Q231="",0,IF($C226="",0,IF('Product Selections'!$Q231&gt;=0,HLOOKUP($AD$10,'--'!$F$3:$AZ$200,3,FALSE)*12*'Product Selections'!Q231)))))</f>
        <v/>
      </c>
      <c r="AE226" s="316">
        <f>IFERROR(IF(C226="","",IF(AND(C226=$D$2,H226=0),0,IF(I226=0,H226-P226-L226-M226,IF(I226="Included",H226-P226-M226-L226,IF(I226&gt;0,H226-M226-L226))))),"")</f>
        <v/>
      </c>
      <c r="AF226" s="585" t="n"/>
      <c r="AG226" s="247">
        <f>AG225+0.01</f>
        <v/>
      </c>
      <c r="AH226" s="604">
        <f>"Estimated Payout at 100% conversion ["&amp;AG226&amp;"0 multiple * Annual Payroll Processing Revenue with Revenue Reduction]"</f>
        <v/>
      </c>
      <c r="AJ226" s="585" t="n"/>
    </row>
    <row r="227" ht="14.45" customHeight="1">
      <c r="A227" s="34" t="n"/>
      <c r="B227" s="70">
        <f>IFERROR(IF('Product Selections'!B232="","",'Product Selections'!B232),"")</f>
        <v/>
      </c>
      <c r="C227" s="71">
        <f>IF('Product Selections'!C232="","",'Product Selections'!C232)</f>
        <v/>
      </c>
      <c r="D227" s="48">
        <f>IF('Product Selections'!D232="","",'Product Selections'!D232)</f>
        <v/>
      </c>
      <c r="E227" s="51">
        <f>IF('Product Selections'!E232="","",'Product Selections'!E232)</f>
        <v/>
      </c>
      <c r="F227" s="51">
        <f>IF('Product Selections'!F232="","",'Product Selections'!F232)</f>
        <v/>
      </c>
      <c r="G227" s="34">
        <f>IF('Product Selections'!U231="","",'Product Selections'!U231)</f>
        <v/>
      </c>
      <c r="H227" s="69">
        <f>IFERROR(IF('Product Selections'!H232="","",'Product Selections'!H232),"")</f>
        <v/>
      </c>
      <c r="I227" s="592">
        <f>IFERROR(IF(TRIM('Product Selections'!I232)="","",TRIM('Product Selections'!I232)),"")</f>
        <v/>
      </c>
      <c r="J227" s="46" t="n"/>
      <c r="K227" s="69">
        <f>IF(C227="","",IF(O227="",AE227+L227+M227,AE227+L227+M227+O227))</f>
        <v/>
      </c>
      <c r="L227" s="360">
        <f>IF(C227="","",SUM(AC227,AD227)*(1-Y227))</f>
        <v/>
      </c>
      <c r="M227" s="358">
        <f>IF(C227="","",AB227)</f>
        <v/>
      </c>
      <c r="O227" s="593">
        <f>IF(C227="","",IF(Y227&lt;0,Z227-AE227,""))</f>
        <v/>
      </c>
      <c r="P227" s="594">
        <f>IFERROR(IF(C227="","",IF(AND(C227=$D$2,H227=0),0,IF($V$8="50% ADP Discount",AA227*0.5,IF($V$8="ADP Book Price",AA227)))),"")</f>
        <v/>
      </c>
      <c r="R227" s="595">
        <f>IF(C227="","",IF(Y227&lt;0,(Z227/F227)*(1),(Z227/F227)*(1-Y227)))</f>
        <v/>
      </c>
      <c r="S227" s="595">
        <f>IFERROR(IF(Y227&lt;0,SUM(AC227:AD227)/F227,L227/F227),"")</f>
        <v/>
      </c>
      <c r="T227" s="340">
        <f>IF(M227="","",IF(M227=0,"",SUM(M227)/F227))</f>
        <v/>
      </c>
      <c r="U227" s="585" t="n"/>
      <c r="V227" s="596">
        <f>IF(C227="","",IF(AND(C227=$D$2,H227=0),"Firm Payroll",IF(AND(F227=1,Y227&gt;0.2),"Annual 20% Max Discount",IF(AND(F227=4,Y227&gt;0.2),"Quarterly 20% Max Discount",IF(Y227&gt;=0.6,"Discount &gt;60%",IF(Y227&lt;0,"Revenue Reduction Required",""))))))</f>
        <v/>
      </c>
      <c r="W227" s="597" t="n"/>
      <c r="X227" s="56">
        <f>IF(F227=1,"Annual Payrolls on ADP Essential Payroll",IF(F227=4,"Quarterly Payrolls on ADP Essential Payroll",""))</f>
        <v/>
      </c>
      <c r="Y227" s="50">
        <f>IFERROR(1-((H227-M227)/SUM(Z227,AC227,AD227)),"")</f>
        <v/>
      </c>
      <c r="Z227" s="69">
        <f>IF(C227="","",HLOOKUP($G227&amp;'Product Selections'!$K$4&amp;'Exhibit A'!$F227,'--'!$F$3:$AT$200,$E227+6,FALSE)*F227)</f>
        <v/>
      </c>
      <c r="AA227" s="237">
        <f>IF($C227="","",7.95*$E227+54.95)</f>
        <v/>
      </c>
      <c r="AB227" s="69">
        <f>IF('Product Selections'!O232="Yes",16*'Exhibit A'!F227,0)</f>
        <v/>
      </c>
      <c r="AC227" s="236">
        <f>IF('Product Selections'!$L$11="CBA Lightning Wholesale",0,IF('Product Selections'!$L$11="CBA Lightning",0,IF($C227="",0,IF('Product Selections'!P232="",0,IF('Product Selections'!$P232="Yes",HLOOKUP($AC$10&amp;'Exhibit A'!$F227,'--'!$F$3:$AZ$200,$E227+6,FALSE)*$F227)))))</f>
        <v/>
      </c>
      <c r="AD227" s="54">
        <f>IF('Product Selections'!$L$11="CBA Lightning Wholesale",0,IF('Product Selections'!$L$11="CBA Lightning",0,IF('Product Selections'!Q232="",0,IF($C227="",0,IF('Product Selections'!$Q232&gt;=0,HLOOKUP($AD$10,'--'!$F$3:$AZ$200,3,FALSE)*12*'Product Selections'!Q232)))))</f>
        <v/>
      </c>
      <c r="AE227" s="69">
        <f>IFERROR(IF(C227="","",IF(AND(C227=$D$2,H227=0),0,IF(I227=0,H227-P227-L227-M227,IF(I227="Included",H227-P227-M227-L227,IF(I227&gt;0,H227-M227-L227))))),"")</f>
        <v/>
      </c>
      <c r="AF227" s="598" t="n"/>
      <c r="AG227" s="247">
        <f>AG226+0.01</f>
        <v/>
      </c>
      <c r="AH227" s="604">
        <f>"Estimated Payout at 100% conversion ["&amp;AG227&amp;"0 multiple * Annual Payroll Processing Revenue with Revenue Reduction]"</f>
        <v/>
      </c>
      <c r="AJ227" s="585" t="n"/>
    </row>
    <row r="228" ht="14.45" customHeight="1">
      <c r="A228" s="34" t="n"/>
      <c r="B228" s="303">
        <f>IFERROR(IF('Product Selections'!B233="","",'Product Selections'!B233),"")</f>
        <v/>
      </c>
      <c r="C228" s="304">
        <f>IF('Product Selections'!C233="","",'Product Selections'!C233)</f>
        <v/>
      </c>
      <c r="D228" s="305">
        <f>IF('Product Selections'!D233="","",'Product Selections'!D233)</f>
        <v/>
      </c>
      <c r="E228" s="306">
        <f>IF('Product Selections'!E233="","",'Product Selections'!E233)</f>
        <v/>
      </c>
      <c r="F228" s="306">
        <f>IF('Product Selections'!F233="","",'Product Selections'!F233)</f>
        <v/>
      </c>
      <c r="G228" s="307">
        <f>IF('Product Selections'!U232="","",'Product Selections'!U232)</f>
        <v/>
      </c>
      <c r="H228" s="316">
        <f>IFERROR(IF('Product Selections'!H233="","",'Product Selections'!H233),"")</f>
        <v/>
      </c>
      <c r="I228" s="309">
        <f>IFERROR(IF(TRIM('Product Selections'!I233)="","",TRIM('Product Selections'!I233)),"")</f>
        <v/>
      </c>
      <c r="J228" s="46" t="n"/>
      <c r="K228" s="316">
        <f>IF(C228="","",IF(O228="",AE228+L228+M228,AE228+L228+M228+O228))</f>
        <v/>
      </c>
      <c r="L228" s="361">
        <f>IF(C228="","",SUM(AC228,AD228)*(1-Y228))</f>
        <v/>
      </c>
      <c r="M228" s="357">
        <f>IF(C228="","",AB228)</f>
        <v/>
      </c>
      <c r="O228" s="600">
        <f>IF(C228="","",IF(Y228&lt;0,Z228-AE228,""))</f>
        <v/>
      </c>
      <c r="P228" s="601">
        <f>IFERROR(IF(C228="","",IF(AND(C228=$D$2,H228=0),0,IF($V$8="50% ADP Discount",AA228*0.5,IF($V$8="ADP Book Price",AA228)))),"")</f>
        <v/>
      </c>
      <c r="R228" s="602">
        <f>IF(C228="","",IF(Y228&lt;0,(Z228/F228)*(1),(Z228/F228)*(1-Y228)))</f>
        <v/>
      </c>
      <c r="S228" s="602">
        <f>IFERROR(IF(Y228&lt;0,SUM(AC228:AD228)/F228,L228/F228),"")</f>
        <v/>
      </c>
      <c r="T228" s="339">
        <f>IF(M228="","",IF(M228=0,"",SUM(M228)/F228))</f>
        <v/>
      </c>
      <c r="U228" s="585" t="n"/>
      <c r="V228" s="603">
        <f>IF(C228="","",IF(AND(C228=$D$2,H228=0),"Firm Payroll",IF(AND(F228=1,Y228&gt;0.2),"Annual 20% Max Discount",IF(AND(F228=4,Y228&gt;0.2),"Quarterly 20% Max Discount",IF(Y228&gt;=0.6,"Discount &gt;60%",IF(Y228&lt;0,"Revenue Reduction Required",""))))))</f>
        <v/>
      </c>
      <c r="W228" s="597" t="n"/>
      <c r="X228" s="314">
        <f>IF(F228=1,"Annual Payrolls on ADP Essential Payroll",IF(F228=4,"Quarterly Payrolls on ADP Essential Payroll",""))</f>
        <v/>
      </c>
      <c r="Y228" s="315">
        <f>IFERROR(1-((H228-M228)/SUM(Z228,AC228,AD228)),"")</f>
        <v/>
      </c>
      <c r="Z228" s="316">
        <f>IF(C228="","",HLOOKUP($G228&amp;'Product Selections'!$K$4&amp;'Exhibit A'!$F228,'--'!$F$3:$AT$200,$E228+6,FALSE)*F228)</f>
        <v/>
      </c>
      <c r="AA228" s="317">
        <f>IF($C228="","",7.95*$E228+54.95)</f>
        <v/>
      </c>
      <c r="AB228" s="316">
        <f>IF('Product Selections'!O233="Yes",16*'Exhibit A'!F228,0)</f>
        <v/>
      </c>
      <c r="AC228" s="318">
        <f>IF('Product Selections'!$L$11="CBA Lightning Wholesale",0,IF('Product Selections'!$L$11="CBA Lightning",0,IF($C228="",0,IF('Product Selections'!P233="",0,IF('Product Selections'!$P233="Yes",HLOOKUP($AC$10&amp;'Exhibit A'!$F228,'--'!$F$3:$AZ$200,$E228+6,FALSE)*$F228)))))</f>
        <v/>
      </c>
      <c r="AD228" s="310">
        <f>IF('Product Selections'!$L$11="CBA Lightning Wholesale",0,IF('Product Selections'!$L$11="CBA Lightning",0,IF('Product Selections'!Q233="",0,IF($C228="",0,IF('Product Selections'!$Q233&gt;=0,HLOOKUP($AD$10,'--'!$F$3:$AZ$200,3,FALSE)*12*'Product Selections'!Q233)))))</f>
        <v/>
      </c>
      <c r="AE228" s="316">
        <f>IFERROR(IF(C228="","",IF(AND(C228=$D$2,H228=0),0,IF(I228=0,H228-P228-L228-M228,IF(I228="Included",H228-P228-M228-L228,IF(I228&gt;0,H228-M228-L228))))),"")</f>
        <v/>
      </c>
      <c r="AF228" s="585" t="n"/>
      <c r="AG228" s="247">
        <f>AG227+0.01</f>
        <v/>
      </c>
      <c r="AH228" s="604">
        <f>"Estimated Payout at 100% conversion ["&amp;AG228&amp;"0 multiple * Annual Payroll Processing Revenue with Revenue Reduction]"</f>
        <v/>
      </c>
      <c r="AJ228" s="585" t="n"/>
    </row>
    <row r="229" ht="14.45" customHeight="1">
      <c r="A229" s="34" t="n"/>
      <c r="B229" s="70">
        <f>IFERROR(IF('Product Selections'!B234="","",'Product Selections'!B234),"")</f>
        <v/>
      </c>
      <c r="C229" s="71">
        <f>IF('Product Selections'!C234="","",'Product Selections'!C234)</f>
        <v/>
      </c>
      <c r="D229" s="48">
        <f>IF('Product Selections'!D234="","",'Product Selections'!D234)</f>
        <v/>
      </c>
      <c r="E229" s="51">
        <f>IF('Product Selections'!E234="","",'Product Selections'!E234)</f>
        <v/>
      </c>
      <c r="F229" s="51">
        <f>IF('Product Selections'!F234="","",'Product Selections'!F234)</f>
        <v/>
      </c>
      <c r="G229" s="34">
        <f>IF('Product Selections'!U233="","",'Product Selections'!U233)</f>
        <v/>
      </c>
      <c r="H229" s="69">
        <f>IFERROR(IF('Product Selections'!H234="","",'Product Selections'!H234),"")</f>
        <v/>
      </c>
      <c r="I229" s="592">
        <f>IFERROR(IF(TRIM('Product Selections'!I234)="","",TRIM('Product Selections'!I234)),"")</f>
        <v/>
      </c>
      <c r="J229" s="46" t="n"/>
      <c r="K229" s="69">
        <f>IF(C229="","",IF(O229="",AE229+L229+M229,AE229+L229+M229+O229))</f>
        <v/>
      </c>
      <c r="L229" s="360">
        <f>IF(C229="","",SUM(AC229,AD229)*(1-Y229))</f>
        <v/>
      </c>
      <c r="M229" s="358">
        <f>IF(C229="","",AB229)</f>
        <v/>
      </c>
      <c r="O229" s="593">
        <f>IF(C229="","",IF(Y229&lt;0,Z229-AE229,""))</f>
        <v/>
      </c>
      <c r="P229" s="594">
        <f>IFERROR(IF(C229="","",IF(AND(C229=$D$2,H229=0),0,IF($V$8="50% ADP Discount",AA229*0.5,IF($V$8="ADP Book Price",AA229)))),"")</f>
        <v/>
      </c>
      <c r="R229" s="595">
        <f>IF(C229="","",IF(Y229&lt;0,(Z229/F229)*(1),(Z229/F229)*(1-Y229)))</f>
        <v/>
      </c>
      <c r="S229" s="595">
        <f>IFERROR(IF(Y229&lt;0,SUM(AC229:AD229)/F229,L229/F229),"")</f>
        <v/>
      </c>
      <c r="T229" s="340">
        <f>IF(M229="","",IF(M229=0,"",SUM(M229)/F229))</f>
        <v/>
      </c>
      <c r="U229" s="585" t="n"/>
      <c r="V229" s="596">
        <f>IF(C229="","",IF(AND(C229=$D$2,H229=0),"Firm Payroll",IF(AND(F229=1,Y229&gt;0.2),"Annual 20% Max Discount",IF(AND(F229=4,Y229&gt;0.2),"Quarterly 20% Max Discount",IF(Y229&gt;=0.6,"Discount &gt;60%",IF(Y229&lt;0,"Revenue Reduction Required",""))))))</f>
        <v/>
      </c>
      <c r="W229" s="597" t="n"/>
      <c r="X229" s="56">
        <f>IF(F229=1,"Annual Payrolls on ADP Essential Payroll",IF(F229=4,"Quarterly Payrolls on ADP Essential Payroll",""))</f>
        <v/>
      </c>
      <c r="Y229" s="50">
        <f>IFERROR(1-((H229-M229)/SUM(Z229,AC229,AD229)),"")</f>
        <v/>
      </c>
      <c r="Z229" s="69">
        <f>IF(C229="","",HLOOKUP($G229&amp;'Product Selections'!$K$4&amp;'Exhibit A'!$F229,'--'!$F$3:$AT$200,$E229+6,FALSE)*F229)</f>
        <v/>
      </c>
      <c r="AA229" s="237">
        <f>IF($C229="","",7.95*$E229+54.95)</f>
        <v/>
      </c>
      <c r="AB229" s="69">
        <f>IF('Product Selections'!O234="Yes",16*'Exhibit A'!F229,0)</f>
        <v/>
      </c>
      <c r="AC229" s="236">
        <f>IF('Product Selections'!$L$11="CBA Lightning Wholesale",0,IF('Product Selections'!$L$11="CBA Lightning",0,IF($C229="",0,IF('Product Selections'!P234="",0,IF('Product Selections'!$P234="Yes",HLOOKUP($AC$10&amp;'Exhibit A'!$F229,'--'!$F$3:$AZ$200,$E229+6,FALSE)*$F229)))))</f>
        <v/>
      </c>
      <c r="AD229" s="54">
        <f>IF('Product Selections'!$L$11="CBA Lightning Wholesale",0,IF('Product Selections'!$L$11="CBA Lightning",0,IF('Product Selections'!Q234="",0,IF($C229="",0,IF('Product Selections'!$Q234&gt;=0,HLOOKUP($AD$10,'--'!$F$3:$AZ$200,3,FALSE)*12*'Product Selections'!Q234)))))</f>
        <v/>
      </c>
      <c r="AE229" s="69">
        <f>IFERROR(IF(C229="","",IF(AND(C229=$D$2,H229=0),0,IF(I229=0,H229-P229-L229-M229,IF(I229="Included",H229-P229-M229-L229,IF(I229&gt;0,H229-M229-L229))))),"")</f>
        <v/>
      </c>
      <c r="AF229" s="598" t="n"/>
      <c r="AG229" s="247">
        <f>AG228+0.01</f>
        <v/>
      </c>
      <c r="AH229" s="604">
        <f>"Estimated Payout at 100% conversion ["&amp;AG229&amp;"0 multiple * Annual Payroll Processing Revenue with Revenue Reduction]"</f>
        <v/>
      </c>
      <c r="AJ229" s="585" t="n"/>
    </row>
    <row r="230" ht="14.45" customHeight="1">
      <c r="A230" s="34" t="n"/>
      <c r="B230" s="303">
        <f>IFERROR(IF('Product Selections'!B235="","",'Product Selections'!B235),"")</f>
        <v/>
      </c>
      <c r="C230" s="304">
        <f>IF('Product Selections'!C235="","",'Product Selections'!C235)</f>
        <v/>
      </c>
      <c r="D230" s="305">
        <f>IF('Product Selections'!D235="","",'Product Selections'!D235)</f>
        <v/>
      </c>
      <c r="E230" s="306">
        <f>IF('Product Selections'!E235="","",'Product Selections'!E235)</f>
        <v/>
      </c>
      <c r="F230" s="306">
        <f>IF('Product Selections'!F235="","",'Product Selections'!F235)</f>
        <v/>
      </c>
      <c r="G230" s="307">
        <f>IF('Product Selections'!U234="","",'Product Selections'!U234)</f>
        <v/>
      </c>
      <c r="H230" s="316">
        <f>IFERROR(IF('Product Selections'!H235="","",'Product Selections'!H235),"")</f>
        <v/>
      </c>
      <c r="I230" s="309">
        <f>IFERROR(IF(TRIM('Product Selections'!I235)="","",TRIM('Product Selections'!I235)),"")</f>
        <v/>
      </c>
      <c r="J230" s="46" t="n"/>
      <c r="K230" s="316">
        <f>IF(C230="","",IF(O230="",AE230+L230+M230,AE230+L230+M230+O230))</f>
        <v/>
      </c>
      <c r="L230" s="361">
        <f>IF(C230="","",SUM(AC230,AD230)*(1-Y230))</f>
        <v/>
      </c>
      <c r="M230" s="357">
        <f>IF(C230="","",AB230)</f>
        <v/>
      </c>
      <c r="O230" s="600">
        <f>IF(C230="","",IF(Y230&lt;0,Z230-AE230,""))</f>
        <v/>
      </c>
      <c r="P230" s="601">
        <f>IFERROR(IF(C230="","",IF(AND(C230=$D$2,H230=0),0,IF($V$8="50% ADP Discount",AA230*0.5,IF($V$8="ADP Book Price",AA230)))),"")</f>
        <v/>
      </c>
      <c r="R230" s="602">
        <f>IF(C230="","",IF(Y230&lt;0,(Z230/F230)*(1),(Z230/F230)*(1-Y230)))</f>
        <v/>
      </c>
      <c r="S230" s="602">
        <f>IFERROR(IF(Y230&lt;0,SUM(AC230:AD230)/F230,L230/F230),"")</f>
        <v/>
      </c>
      <c r="T230" s="339">
        <f>IF(M230="","",IF(M230=0,"",SUM(M230)/F230))</f>
        <v/>
      </c>
      <c r="U230" s="585" t="n"/>
      <c r="V230" s="603">
        <f>IF(C230="","",IF(AND(C230=$D$2,H230=0),"Firm Payroll",IF(AND(F230=1,Y230&gt;0.2),"Annual 20% Max Discount",IF(AND(F230=4,Y230&gt;0.2),"Quarterly 20% Max Discount",IF(Y230&gt;=0.6,"Discount &gt;60%",IF(Y230&lt;0,"Revenue Reduction Required",""))))))</f>
        <v/>
      </c>
      <c r="W230" s="597" t="n"/>
      <c r="X230" s="314">
        <f>IF(F230=1,"Annual Payrolls on ADP Essential Payroll",IF(F230=4,"Quarterly Payrolls on ADP Essential Payroll",""))</f>
        <v/>
      </c>
      <c r="Y230" s="315">
        <f>IFERROR(1-((H230-M230)/SUM(Z230,AC230,AD230)),"")</f>
        <v/>
      </c>
      <c r="Z230" s="316">
        <f>IF(C230="","",HLOOKUP($G230&amp;'Product Selections'!$K$4&amp;'Exhibit A'!$F230,'--'!$F$3:$AT$200,$E230+6,FALSE)*F230)</f>
        <v/>
      </c>
      <c r="AA230" s="317">
        <f>IF($C230="","",7.95*$E230+54.95)</f>
        <v/>
      </c>
      <c r="AB230" s="316">
        <f>IF('Product Selections'!O235="Yes",16*'Exhibit A'!F230,0)</f>
        <v/>
      </c>
      <c r="AC230" s="318">
        <f>IF('Product Selections'!$L$11="CBA Lightning Wholesale",0,IF('Product Selections'!$L$11="CBA Lightning",0,IF($C230="",0,IF('Product Selections'!P235="",0,IF('Product Selections'!$P235="Yes",HLOOKUP($AC$10&amp;'Exhibit A'!$F230,'--'!$F$3:$AZ$200,$E230+6,FALSE)*$F230)))))</f>
        <v/>
      </c>
      <c r="AD230" s="310">
        <f>IF('Product Selections'!$L$11="CBA Lightning Wholesale",0,IF('Product Selections'!$L$11="CBA Lightning",0,IF('Product Selections'!Q235="",0,IF($C230="",0,IF('Product Selections'!$Q235&gt;=0,HLOOKUP($AD$10,'--'!$F$3:$AZ$200,3,FALSE)*12*'Product Selections'!Q235)))))</f>
        <v/>
      </c>
      <c r="AE230" s="316">
        <f>IFERROR(IF(C230="","",IF(AND(C230=$D$2,H230=0),0,IF(I230=0,H230-P230-L230-M230,IF(I230="Included",H230-P230-M230-L230,IF(I230&gt;0,H230-M230-L230))))),"")</f>
        <v/>
      </c>
      <c r="AF230" s="585" t="n"/>
      <c r="AG230" s="247">
        <f>AG229+0.01</f>
        <v/>
      </c>
      <c r="AH230" s="604">
        <f>"Estimated Payout at 100% conversion ["&amp;AG230&amp;"0 multiple * Annual Payroll Processing Revenue with Revenue Reduction]"</f>
        <v/>
      </c>
      <c r="AJ230" s="585" t="n"/>
    </row>
    <row r="231" ht="14.45" customHeight="1">
      <c r="A231" s="34" t="n"/>
      <c r="B231" s="70">
        <f>IFERROR(IF('Product Selections'!B236="","",'Product Selections'!B236),"")</f>
        <v/>
      </c>
      <c r="C231" s="71">
        <f>IF('Product Selections'!C236="","",'Product Selections'!C236)</f>
        <v/>
      </c>
      <c r="D231" s="48">
        <f>IF('Product Selections'!D236="","",'Product Selections'!D236)</f>
        <v/>
      </c>
      <c r="E231" s="51">
        <f>IF('Product Selections'!E236="","",'Product Selections'!E236)</f>
        <v/>
      </c>
      <c r="F231" s="51">
        <f>IF('Product Selections'!F236="","",'Product Selections'!F236)</f>
        <v/>
      </c>
      <c r="G231" s="34">
        <f>IF('Product Selections'!U235="","",'Product Selections'!U235)</f>
        <v/>
      </c>
      <c r="H231" s="69">
        <f>IFERROR(IF('Product Selections'!H236="","",'Product Selections'!H236),"")</f>
        <v/>
      </c>
      <c r="I231" s="592">
        <f>IFERROR(IF(TRIM('Product Selections'!I236)="","",TRIM('Product Selections'!I236)),"")</f>
        <v/>
      </c>
      <c r="J231" s="46" t="n"/>
      <c r="K231" s="69">
        <f>IF(C231="","",IF(O231="",AE231+L231+M231,AE231+L231+M231+O231))</f>
        <v/>
      </c>
      <c r="L231" s="360">
        <f>IF(C231="","",SUM(AC231,AD231)*(1-Y231))</f>
        <v/>
      </c>
      <c r="M231" s="358">
        <f>IF(C231="","",AB231)</f>
        <v/>
      </c>
      <c r="O231" s="593">
        <f>IF(C231="","",IF(Y231&lt;0,Z231-AE231,""))</f>
        <v/>
      </c>
      <c r="P231" s="594">
        <f>IFERROR(IF(C231="","",IF(AND(C231=$D$2,H231=0),0,IF($V$8="50% ADP Discount",AA231*0.5,IF($V$8="ADP Book Price",AA231)))),"")</f>
        <v/>
      </c>
      <c r="R231" s="595">
        <f>IF(C231="","",IF(Y231&lt;0,(Z231/F231)*(1),(Z231/F231)*(1-Y231)))</f>
        <v/>
      </c>
      <c r="S231" s="595">
        <f>IFERROR(IF(Y231&lt;0,SUM(AC231:AD231)/F231,L231/F231),"")</f>
        <v/>
      </c>
      <c r="T231" s="340">
        <f>IF(M231="","",IF(M231=0,"",SUM(M231)/F231))</f>
        <v/>
      </c>
      <c r="U231" s="585" t="n"/>
      <c r="V231" s="596">
        <f>IF(C231="","",IF(AND(C231=$D$2,H231=0),"Firm Payroll",IF(AND(F231=1,Y231&gt;0.2),"Annual 20% Max Discount",IF(AND(F231=4,Y231&gt;0.2),"Quarterly 20% Max Discount",IF(Y231&gt;=0.6,"Discount &gt;60%",IF(Y231&lt;0,"Revenue Reduction Required",""))))))</f>
        <v/>
      </c>
      <c r="W231" s="597" t="n"/>
      <c r="X231" s="56">
        <f>IF(F231=1,"Annual Payrolls on ADP Essential Payroll",IF(F231=4,"Quarterly Payrolls on ADP Essential Payroll",""))</f>
        <v/>
      </c>
      <c r="Y231" s="50">
        <f>IFERROR(1-((H231-M231)/SUM(Z231,AC231,AD231)),"")</f>
        <v/>
      </c>
      <c r="Z231" s="69">
        <f>IF(C231="","",HLOOKUP($G231&amp;'Product Selections'!$K$4&amp;'Exhibit A'!$F231,'--'!$F$3:$AT$200,$E231+6,FALSE)*F231)</f>
        <v/>
      </c>
      <c r="AA231" s="237">
        <f>IF($C231="","",7.95*$E231+54.95)</f>
        <v/>
      </c>
      <c r="AB231" s="69">
        <f>IF('Product Selections'!O236="Yes",16*'Exhibit A'!F231,0)</f>
        <v/>
      </c>
      <c r="AC231" s="236">
        <f>IF('Product Selections'!$L$11="CBA Lightning Wholesale",0,IF('Product Selections'!$L$11="CBA Lightning",0,IF($C231="",0,IF('Product Selections'!P236="",0,IF('Product Selections'!$P236="Yes",HLOOKUP($AC$10&amp;'Exhibit A'!$F231,'--'!$F$3:$AZ$200,$E231+6,FALSE)*$F231)))))</f>
        <v/>
      </c>
      <c r="AD231" s="54">
        <f>IF('Product Selections'!$L$11="CBA Lightning Wholesale",0,IF('Product Selections'!$L$11="CBA Lightning",0,IF('Product Selections'!Q236="",0,IF($C231="",0,IF('Product Selections'!$Q236&gt;=0,HLOOKUP($AD$10,'--'!$F$3:$AZ$200,3,FALSE)*12*'Product Selections'!Q236)))))</f>
        <v/>
      </c>
      <c r="AE231" s="69">
        <f>IFERROR(IF(C231="","",IF(AND(C231=$D$2,H231=0),0,IF(I231=0,H231-P231-L231-M231,IF(I231="Included",H231-P231-M231-L231,IF(I231&gt;0,H231-M231-L231))))),"")</f>
        <v/>
      </c>
      <c r="AF231" s="598" t="n"/>
      <c r="AG231" s="247">
        <f>AG230+0.01</f>
        <v/>
      </c>
      <c r="AH231" s="604">
        <f>"Estimated Payout at 100% conversion ["&amp;AG231&amp;"0 multiple * Annual Payroll Processing Revenue with Revenue Reduction]"</f>
        <v/>
      </c>
      <c r="AJ231" s="585" t="n"/>
    </row>
    <row r="232" ht="14.45" customHeight="1">
      <c r="A232" s="34" t="n"/>
      <c r="B232" s="303">
        <f>IFERROR(IF('Product Selections'!B237="","",'Product Selections'!B237),"")</f>
        <v/>
      </c>
      <c r="C232" s="304">
        <f>IF('Product Selections'!C237="","",'Product Selections'!C237)</f>
        <v/>
      </c>
      <c r="D232" s="305">
        <f>IF('Product Selections'!D237="","",'Product Selections'!D237)</f>
        <v/>
      </c>
      <c r="E232" s="306">
        <f>IF('Product Selections'!E237="","",'Product Selections'!E237)</f>
        <v/>
      </c>
      <c r="F232" s="306">
        <f>IF('Product Selections'!F237="","",'Product Selections'!F237)</f>
        <v/>
      </c>
      <c r="G232" s="307">
        <f>IF('Product Selections'!U236="","",'Product Selections'!U236)</f>
        <v/>
      </c>
      <c r="H232" s="316">
        <f>IFERROR(IF('Product Selections'!H237="","",'Product Selections'!H237),"")</f>
        <v/>
      </c>
      <c r="I232" s="309">
        <f>IFERROR(IF(TRIM('Product Selections'!I237)="","",TRIM('Product Selections'!I237)),"")</f>
        <v/>
      </c>
      <c r="J232" s="46" t="n"/>
      <c r="K232" s="316">
        <f>IF(C232="","",IF(O232="",AE232+L232+M232,AE232+L232+M232+O232))</f>
        <v/>
      </c>
      <c r="L232" s="361">
        <f>IF(C232="","",SUM(AC232,AD232)*(1-Y232))</f>
        <v/>
      </c>
      <c r="M232" s="357">
        <f>IF(C232="","",AB232)</f>
        <v/>
      </c>
      <c r="O232" s="600">
        <f>IF(C232="","",IF(Y232&lt;0,Z232-AE232,""))</f>
        <v/>
      </c>
      <c r="P232" s="601">
        <f>IFERROR(IF(C232="","",IF(AND(C232=$D$2,H232=0),0,IF($V$8="50% ADP Discount",AA232*0.5,IF($V$8="ADP Book Price",AA232)))),"")</f>
        <v/>
      </c>
      <c r="R232" s="602">
        <f>IF(C232="","",IF(Y232&lt;0,(Z232/F232)*(1),(Z232/F232)*(1-Y232)))</f>
        <v/>
      </c>
      <c r="S232" s="602">
        <f>IFERROR(IF(Y232&lt;0,SUM(AC232:AD232)/F232,L232/F232),"")</f>
        <v/>
      </c>
      <c r="T232" s="339">
        <f>IF(M232="","",IF(M232=0,"",SUM(M232)/F232))</f>
        <v/>
      </c>
      <c r="U232" s="585" t="n"/>
      <c r="V232" s="603">
        <f>IF(C232="","",IF(AND(C232=$D$2,H232=0),"Firm Payroll",IF(AND(F232=1,Y232&gt;0.2),"Annual 20% Max Discount",IF(AND(F232=4,Y232&gt;0.2),"Quarterly 20% Max Discount",IF(Y232&gt;=0.6,"Discount &gt;60%",IF(Y232&lt;0,"Revenue Reduction Required",""))))))</f>
        <v/>
      </c>
      <c r="W232" s="597" t="n"/>
      <c r="X232" s="314">
        <f>IF(F232=1,"Annual Payrolls on ADP Essential Payroll",IF(F232=4,"Quarterly Payrolls on ADP Essential Payroll",""))</f>
        <v/>
      </c>
      <c r="Y232" s="315">
        <f>IFERROR(1-((H232-M232)/SUM(Z232,AC232,AD232)),"")</f>
        <v/>
      </c>
      <c r="Z232" s="316">
        <f>IF(C232="","",HLOOKUP($G232&amp;'Product Selections'!$K$4&amp;'Exhibit A'!$F232,'--'!$F$3:$AT$200,$E232+6,FALSE)*F232)</f>
        <v/>
      </c>
      <c r="AA232" s="317">
        <f>IF($C232="","",7.95*$E232+54.95)</f>
        <v/>
      </c>
      <c r="AB232" s="316">
        <f>IF('Product Selections'!O237="Yes",16*'Exhibit A'!F232,0)</f>
        <v/>
      </c>
      <c r="AC232" s="318">
        <f>IF('Product Selections'!$L$11="CBA Lightning Wholesale",0,IF('Product Selections'!$L$11="CBA Lightning",0,IF($C232="",0,IF('Product Selections'!P237="",0,IF('Product Selections'!$P237="Yes",HLOOKUP($AC$10&amp;'Exhibit A'!$F232,'--'!$F$3:$AZ$200,$E232+6,FALSE)*$F232)))))</f>
        <v/>
      </c>
      <c r="AD232" s="310">
        <f>IF('Product Selections'!$L$11="CBA Lightning Wholesale",0,IF('Product Selections'!$L$11="CBA Lightning",0,IF('Product Selections'!Q237="",0,IF($C232="",0,IF('Product Selections'!$Q237&gt;=0,HLOOKUP($AD$10,'--'!$F$3:$AZ$200,3,FALSE)*12*'Product Selections'!Q237)))))</f>
        <v/>
      </c>
      <c r="AE232" s="316">
        <f>IFERROR(IF(C232="","",IF(AND(C232=$D$2,H232=0),0,IF(I232=0,H232-P232-L232-M232,IF(I232="Included",H232-P232-M232-L232,IF(I232&gt;0,H232-M232-L232))))),"")</f>
        <v/>
      </c>
      <c r="AF232" s="585" t="n"/>
      <c r="AG232" s="247">
        <f>AG231+0.01</f>
        <v/>
      </c>
      <c r="AH232" s="604">
        <f>"Estimated Payout at 100% conversion ["&amp;AG232&amp;"0 multiple * Annual Payroll Processing Revenue with Revenue Reduction]"</f>
        <v/>
      </c>
      <c r="AJ232" s="585" t="n"/>
    </row>
    <row r="233" ht="14.45" customHeight="1">
      <c r="A233" s="34" t="n"/>
      <c r="B233" s="70">
        <f>IFERROR(IF('Product Selections'!B238="","",'Product Selections'!B238),"")</f>
        <v/>
      </c>
      <c r="C233" s="71">
        <f>IF('Product Selections'!C238="","",'Product Selections'!C238)</f>
        <v/>
      </c>
      <c r="D233" s="48">
        <f>IF('Product Selections'!D238="","",'Product Selections'!D238)</f>
        <v/>
      </c>
      <c r="E233" s="51">
        <f>IF('Product Selections'!E238="","",'Product Selections'!E238)</f>
        <v/>
      </c>
      <c r="F233" s="51">
        <f>IF('Product Selections'!F238="","",'Product Selections'!F238)</f>
        <v/>
      </c>
      <c r="G233" s="34">
        <f>IF('Product Selections'!U237="","",'Product Selections'!U237)</f>
        <v/>
      </c>
      <c r="H233" s="69">
        <f>IFERROR(IF('Product Selections'!H238="","",'Product Selections'!H238),"")</f>
        <v/>
      </c>
      <c r="I233" s="592">
        <f>IFERROR(IF(TRIM('Product Selections'!I238)="","",TRIM('Product Selections'!I238)),"")</f>
        <v/>
      </c>
      <c r="J233" s="46" t="n"/>
      <c r="K233" s="69">
        <f>IF(C233="","",IF(O233="",AE233+L233+M233,AE233+L233+M233+O233))</f>
        <v/>
      </c>
      <c r="L233" s="360">
        <f>IF(C233="","",SUM(AC233,AD233)*(1-Y233))</f>
        <v/>
      </c>
      <c r="M233" s="358">
        <f>IF(C233="","",AB233)</f>
        <v/>
      </c>
      <c r="O233" s="593">
        <f>IF(C233="","",IF(Y233&lt;0,Z233-AE233,""))</f>
        <v/>
      </c>
      <c r="P233" s="594">
        <f>IFERROR(IF(C233="","",IF(AND(C233=$D$2,H233=0),0,IF($V$8="50% ADP Discount",AA233*0.5,IF($V$8="ADP Book Price",AA233)))),"")</f>
        <v/>
      </c>
      <c r="R233" s="595">
        <f>IF(C233="","",IF(Y233&lt;0,(Z233/F233)*(1),(Z233/F233)*(1-Y233)))</f>
        <v/>
      </c>
      <c r="S233" s="595">
        <f>IFERROR(IF(Y233&lt;0,SUM(AC233:AD233)/F233,L233/F233),"")</f>
        <v/>
      </c>
      <c r="T233" s="340">
        <f>IF(M233="","",IF(M233=0,"",SUM(M233)/F233))</f>
        <v/>
      </c>
      <c r="U233" s="585" t="n"/>
      <c r="V233" s="596">
        <f>IF(C233="","",IF(AND(C233=$D$2,H233=0),"Firm Payroll",IF(AND(F233=1,Y233&gt;0.2),"Annual 20% Max Discount",IF(AND(F233=4,Y233&gt;0.2),"Quarterly 20% Max Discount",IF(Y233&gt;=0.6,"Discount &gt;60%",IF(Y233&lt;0,"Revenue Reduction Required",""))))))</f>
        <v/>
      </c>
      <c r="W233" s="597" t="n"/>
      <c r="X233" s="56">
        <f>IF(F233=1,"Annual Payrolls on ADP Essential Payroll",IF(F233=4,"Quarterly Payrolls on ADP Essential Payroll",""))</f>
        <v/>
      </c>
      <c r="Y233" s="50">
        <f>IFERROR(1-((H233-M233)/SUM(Z233,AC233,AD233)),"")</f>
        <v/>
      </c>
      <c r="Z233" s="69">
        <f>IF(C233="","",HLOOKUP($G233&amp;'Product Selections'!$K$4&amp;'Exhibit A'!$F233,'--'!$F$3:$AT$200,$E233+6,FALSE)*F233)</f>
        <v/>
      </c>
      <c r="AA233" s="237">
        <f>IF($C233="","",7.95*$E233+54.95)</f>
        <v/>
      </c>
      <c r="AB233" s="69">
        <f>IF('Product Selections'!O238="Yes",16*'Exhibit A'!F233,0)</f>
        <v/>
      </c>
      <c r="AC233" s="236">
        <f>IF('Product Selections'!$L$11="CBA Lightning Wholesale",0,IF('Product Selections'!$L$11="CBA Lightning",0,IF($C233="",0,IF('Product Selections'!P238="",0,IF('Product Selections'!$P238="Yes",HLOOKUP($AC$10&amp;'Exhibit A'!$F233,'--'!$F$3:$AZ$200,$E233+6,FALSE)*$F233)))))</f>
        <v/>
      </c>
      <c r="AD233" s="54">
        <f>IF('Product Selections'!$L$11="CBA Lightning Wholesale",0,IF('Product Selections'!$L$11="CBA Lightning",0,IF('Product Selections'!Q238="",0,IF($C233="",0,IF('Product Selections'!$Q238&gt;=0,HLOOKUP($AD$10,'--'!$F$3:$AZ$200,3,FALSE)*12*'Product Selections'!Q238)))))</f>
        <v/>
      </c>
      <c r="AE233" s="69">
        <f>IFERROR(IF(C233="","",IF(AND(C233=$D$2,H233=0),0,IF(I233=0,H233-P233-L233-M233,IF(I233="Included",H233-P233-M233-L233,IF(I233&gt;0,H233-M233-L233))))),"")</f>
        <v/>
      </c>
      <c r="AF233" s="598" t="n"/>
      <c r="AG233" s="247">
        <f>AG232+0.01</f>
        <v/>
      </c>
      <c r="AH233" s="604">
        <f>"Estimated Payout at 100% conversion ["&amp;AG233&amp;"0 multiple * Annual Payroll Processing Revenue with Revenue Reduction]"</f>
        <v/>
      </c>
      <c r="AJ233" s="585" t="n"/>
    </row>
    <row r="234" ht="14.45" customHeight="1">
      <c r="A234" s="34" t="n"/>
      <c r="B234" s="303">
        <f>IFERROR(IF('Product Selections'!B239="","",'Product Selections'!B239),"")</f>
        <v/>
      </c>
      <c r="C234" s="304">
        <f>IF('Product Selections'!C239="","",'Product Selections'!C239)</f>
        <v/>
      </c>
      <c r="D234" s="305">
        <f>IF('Product Selections'!D239="","",'Product Selections'!D239)</f>
        <v/>
      </c>
      <c r="E234" s="306">
        <f>IF('Product Selections'!E239="","",'Product Selections'!E239)</f>
        <v/>
      </c>
      <c r="F234" s="306">
        <f>IF('Product Selections'!F239="","",'Product Selections'!F239)</f>
        <v/>
      </c>
      <c r="G234" s="307">
        <f>IF('Product Selections'!U238="","",'Product Selections'!U238)</f>
        <v/>
      </c>
      <c r="H234" s="316">
        <f>IFERROR(IF('Product Selections'!H239="","",'Product Selections'!H239),"")</f>
        <v/>
      </c>
      <c r="I234" s="309">
        <f>IFERROR(IF(TRIM('Product Selections'!I239)="","",TRIM('Product Selections'!I239)),"")</f>
        <v/>
      </c>
      <c r="J234" s="46" t="n"/>
      <c r="K234" s="316">
        <f>IF(C234="","",IF(O234="",AE234+L234+M234,AE234+L234+M234+O234))</f>
        <v/>
      </c>
      <c r="L234" s="361">
        <f>IF(C234="","",SUM(AC234,AD234)*(1-Y234))</f>
        <v/>
      </c>
      <c r="M234" s="357">
        <f>IF(C234="","",AB234)</f>
        <v/>
      </c>
      <c r="O234" s="600">
        <f>IF(C234="","",IF(Y234&lt;0,Z234-AE234,""))</f>
        <v/>
      </c>
      <c r="P234" s="601">
        <f>IFERROR(IF(C234="","",IF(AND(C234=$D$2,H234=0),0,IF($V$8="50% ADP Discount",AA234*0.5,IF($V$8="ADP Book Price",AA234)))),"")</f>
        <v/>
      </c>
      <c r="R234" s="602">
        <f>IF(C234="","",IF(Y234&lt;0,(Z234/F234)*(1),(Z234/F234)*(1-Y234)))</f>
        <v/>
      </c>
      <c r="S234" s="602">
        <f>IFERROR(IF(Y234&lt;0,SUM(AC234:AD234)/F234,L234/F234),"")</f>
        <v/>
      </c>
      <c r="T234" s="339">
        <f>IF(M234="","",IF(M234=0,"",SUM(M234)/F234))</f>
        <v/>
      </c>
      <c r="U234" s="585" t="n"/>
      <c r="V234" s="603">
        <f>IF(C234="","",IF(AND(C234=$D$2,H234=0),"Firm Payroll",IF(AND(F234=1,Y234&gt;0.2),"Annual 20% Max Discount",IF(AND(F234=4,Y234&gt;0.2),"Quarterly 20% Max Discount",IF(Y234&gt;=0.6,"Discount &gt;60%",IF(Y234&lt;0,"Revenue Reduction Required",""))))))</f>
        <v/>
      </c>
      <c r="W234" s="597" t="n"/>
      <c r="X234" s="314">
        <f>IF(F234=1,"Annual Payrolls on ADP Essential Payroll",IF(F234=4,"Quarterly Payrolls on ADP Essential Payroll",""))</f>
        <v/>
      </c>
      <c r="Y234" s="315">
        <f>IFERROR(1-((H234-M234)/SUM(Z234,AC234,AD234)),"")</f>
        <v/>
      </c>
      <c r="Z234" s="316">
        <f>IF(C234="","",HLOOKUP($G234&amp;'Product Selections'!$K$4&amp;'Exhibit A'!$F234,'--'!$F$3:$AT$200,$E234+6,FALSE)*F234)</f>
        <v/>
      </c>
      <c r="AA234" s="317">
        <f>IF($C234="","",7.95*$E234+54.95)</f>
        <v/>
      </c>
      <c r="AB234" s="316">
        <f>IF('Product Selections'!O239="Yes",16*'Exhibit A'!F234,0)</f>
        <v/>
      </c>
      <c r="AC234" s="318">
        <f>IF('Product Selections'!$L$11="CBA Lightning Wholesale",0,IF('Product Selections'!$L$11="CBA Lightning",0,IF($C234="",0,IF('Product Selections'!P239="",0,IF('Product Selections'!$P239="Yes",HLOOKUP($AC$10&amp;'Exhibit A'!$F234,'--'!$F$3:$AZ$200,$E234+6,FALSE)*$F234)))))</f>
        <v/>
      </c>
      <c r="AD234" s="310">
        <f>IF('Product Selections'!$L$11="CBA Lightning Wholesale",0,IF('Product Selections'!$L$11="CBA Lightning",0,IF('Product Selections'!Q239="",0,IF($C234="",0,IF('Product Selections'!$Q239&gt;=0,HLOOKUP($AD$10,'--'!$F$3:$AZ$200,3,FALSE)*12*'Product Selections'!Q239)))))</f>
        <v/>
      </c>
      <c r="AE234" s="316">
        <f>IFERROR(IF(C234="","",IF(AND(C234=$D$2,H234=0),0,IF(I234=0,H234-P234-L234-M234,IF(I234="Included",H234-P234-M234-L234,IF(I234&gt;0,H234-M234-L234))))),"")</f>
        <v/>
      </c>
      <c r="AF234" s="585" t="n"/>
      <c r="AG234" s="247">
        <f>AG233+0.01</f>
        <v/>
      </c>
      <c r="AH234" s="604">
        <f>"Estimated Payout at 100% conversion ["&amp;AG234&amp;"0 multiple * Annual Payroll Processing Revenue with Revenue Reduction]"</f>
        <v/>
      </c>
      <c r="AJ234" s="585" t="n"/>
    </row>
    <row r="235" ht="14.45" customHeight="1">
      <c r="A235" s="34" t="n"/>
      <c r="B235" s="70">
        <f>IFERROR(IF('Product Selections'!B240="","",'Product Selections'!B240),"")</f>
        <v/>
      </c>
      <c r="C235" s="71">
        <f>IF('Product Selections'!C240="","",'Product Selections'!C240)</f>
        <v/>
      </c>
      <c r="D235" s="48">
        <f>IF('Product Selections'!D240="","",'Product Selections'!D240)</f>
        <v/>
      </c>
      <c r="E235" s="51">
        <f>IF('Product Selections'!E240="","",'Product Selections'!E240)</f>
        <v/>
      </c>
      <c r="F235" s="51">
        <f>IF('Product Selections'!F240="","",'Product Selections'!F240)</f>
        <v/>
      </c>
      <c r="G235" s="34">
        <f>IF('Product Selections'!U239="","",'Product Selections'!U239)</f>
        <v/>
      </c>
      <c r="H235" s="69">
        <f>IFERROR(IF('Product Selections'!H240="","",'Product Selections'!H240),"")</f>
        <v/>
      </c>
      <c r="I235" s="592">
        <f>IFERROR(IF(TRIM('Product Selections'!I240)="","",TRIM('Product Selections'!I240)),"")</f>
        <v/>
      </c>
      <c r="J235" s="46" t="n"/>
      <c r="K235" s="69">
        <f>IF(C235="","",IF(O235="",AE235+L235+M235,AE235+L235+M235+O235))</f>
        <v/>
      </c>
      <c r="L235" s="360">
        <f>IF(C235="","",SUM(AC235,AD235)*(1-Y235))</f>
        <v/>
      </c>
      <c r="M235" s="358">
        <f>IF(C235="","",AB235)</f>
        <v/>
      </c>
      <c r="O235" s="593">
        <f>IF(C235="","",IF(Y235&lt;0,Z235-AE235,""))</f>
        <v/>
      </c>
      <c r="P235" s="594">
        <f>IFERROR(IF(C235="","",IF(AND(C235=$D$2,H235=0),0,IF($V$8="50% ADP Discount",AA235*0.5,IF($V$8="ADP Book Price",AA235)))),"")</f>
        <v/>
      </c>
      <c r="R235" s="595">
        <f>IF(C235="","",IF(Y235&lt;0,(Z235/F235)*(1),(Z235/F235)*(1-Y235)))</f>
        <v/>
      </c>
      <c r="S235" s="595">
        <f>IFERROR(IF(Y235&lt;0,SUM(AC235:AD235)/F235,L235/F235),"")</f>
        <v/>
      </c>
      <c r="T235" s="340">
        <f>IF(M235="","",IF(M235=0,"",SUM(M235)/F235))</f>
        <v/>
      </c>
      <c r="U235" s="585" t="n"/>
      <c r="V235" s="596">
        <f>IF(C235="","",IF(AND(C235=$D$2,H235=0),"Firm Payroll",IF(AND(F235=1,Y235&gt;0.2),"Annual 20% Max Discount",IF(AND(F235=4,Y235&gt;0.2),"Quarterly 20% Max Discount",IF(Y235&gt;=0.6,"Discount &gt;60%",IF(Y235&lt;0,"Revenue Reduction Required",""))))))</f>
        <v/>
      </c>
      <c r="W235" s="597" t="n"/>
      <c r="X235" s="56">
        <f>IF(F235=1,"Annual Payrolls on ADP Essential Payroll",IF(F235=4,"Quarterly Payrolls on ADP Essential Payroll",""))</f>
        <v/>
      </c>
      <c r="Y235" s="50">
        <f>IFERROR(1-((H235-M235)/SUM(Z235,AC235,AD235)),"")</f>
        <v/>
      </c>
      <c r="Z235" s="69">
        <f>IF(C235="","",HLOOKUP($G235&amp;'Product Selections'!$K$4&amp;'Exhibit A'!$F235,'--'!$F$3:$AT$200,$E235+6,FALSE)*F235)</f>
        <v/>
      </c>
      <c r="AA235" s="237">
        <f>IF($C235="","",7.95*$E235+54.95)</f>
        <v/>
      </c>
      <c r="AB235" s="69">
        <f>IF('Product Selections'!O240="Yes",16*'Exhibit A'!F235,0)</f>
        <v/>
      </c>
      <c r="AC235" s="236">
        <f>IF('Product Selections'!$L$11="CBA Lightning Wholesale",0,IF('Product Selections'!$L$11="CBA Lightning",0,IF($C235="",0,IF('Product Selections'!P240="",0,IF('Product Selections'!$P240="Yes",HLOOKUP($AC$10&amp;'Exhibit A'!$F235,'--'!$F$3:$AZ$200,$E235+6,FALSE)*$F235)))))</f>
        <v/>
      </c>
      <c r="AD235" s="54">
        <f>IF('Product Selections'!$L$11="CBA Lightning Wholesale",0,IF('Product Selections'!$L$11="CBA Lightning",0,IF('Product Selections'!Q240="",0,IF($C235="",0,IF('Product Selections'!$Q240&gt;=0,HLOOKUP($AD$10,'--'!$F$3:$AZ$200,3,FALSE)*12*'Product Selections'!Q240)))))</f>
        <v/>
      </c>
      <c r="AE235" s="69">
        <f>IFERROR(IF(C235="","",IF(AND(C235=$D$2,H235=0),0,IF(I235=0,H235-P235-L235-M235,IF(I235="Included",H235-P235-M235-L235,IF(I235&gt;0,H235-M235-L235))))),"")</f>
        <v/>
      </c>
      <c r="AF235" s="598" t="n"/>
      <c r="AG235" s="247">
        <f>AG234+0.01</f>
        <v/>
      </c>
      <c r="AH235" s="604">
        <f>"Estimated Payout at 100% conversion ["&amp;AG235&amp;"0 multiple * Annual Payroll Processing Revenue with Revenue Reduction]"</f>
        <v/>
      </c>
      <c r="AJ235" s="585" t="n"/>
    </row>
    <row r="236" ht="14.45" customHeight="1">
      <c r="A236" s="34" t="n"/>
      <c r="B236" s="303">
        <f>IFERROR(IF('Product Selections'!B241="","",'Product Selections'!B241),"")</f>
        <v/>
      </c>
      <c r="C236" s="304">
        <f>IF('Product Selections'!C241="","",'Product Selections'!C241)</f>
        <v/>
      </c>
      <c r="D236" s="305">
        <f>IF('Product Selections'!D241="","",'Product Selections'!D241)</f>
        <v/>
      </c>
      <c r="E236" s="306">
        <f>IF('Product Selections'!E241="","",'Product Selections'!E241)</f>
        <v/>
      </c>
      <c r="F236" s="306">
        <f>IF('Product Selections'!F241="","",'Product Selections'!F241)</f>
        <v/>
      </c>
      <c r="G236" s="307">
        <f>IF('Product Selections'!U240="","",'Product Selections'!U240)</f>
        <v/>
      </c>
      <c r="H236" s="316">
        <f>IFERROR(IF('Product Selections'!H241="","",'Product Selections'!H241),"")</f>
        <v/>
      </c>
      <c r="I236" s="309">
        <f>IFERROR(IF(TRIM('Product Selections'!I241)="","",TRIM('Product Selections'!I241)),"")</f>
        <v/>
      </c>
      <c r="J236" s="46" t="n"/>
      <c r="K236" s="316">
        <f>IF(C236="","",IF(O236="",AE236+L236+M236,AE236+L236+M236+O236))</f>
        <v/>
      </c>
      <c r="L236" s="361">
        <f>IF(C236="","",SUM(AC236,AD236)*(1-Y236))</f>
        <v/>
      </c>
      <c r="M236" s="357">
        <f>IF(C236="","",AB236)</f>
        <v/>
      </c>
      <c r="O236" s="600">
        <f>IF(C236="","",IF(Y236&lt;0,Z236-AE236,""))</f>
        <v/>
      </c>
      <c r="P236" s="601">
        <f>IFERROR(IF(C236="","",IF(AND(C236=$D$2,H236=0),0,IF($V$8="50% ADP Discount",AA236*0.5,IF($V$8="ADP Book Price",AA236)))),"")</f>
        <v/>
      </c>
      <c r="R236" s="602">
        <f>IF(C236="","",IF(Y236&lt;0,(Z236/F236)*(1),(Z236/F236)*(1-Y236)))</f>
        <v/>
      </c>
      <c r="S236" s="602">
        <f>IFERROR(IF(Y236&lt;0,SUM(AC236:AD236)/F236,L236/F236),"")</f>
        <v/>
      </c>
      <c r="T236" s="339">
        <f>IF(M236="","",IF(M236=0,"",SUM(M236)/F236))</f>
        <v/>
      </c>
      <c r="U236" s="585" t="n"/>
      <c r="V236" s="603">
        <f>IF(C236="","",IF(AND(C236=$D$2,H236=0),"Firm Payroll",IF(AND(F236=1,Y236&gt;0.2),"Annual 20% Max Discount",IF(AND(F236=4,Y236&gt;0.2),"Quarterly 20% Max Discount",IF(Y236&gt;=0.6,"Discount &gt;60%",IF(Y236&lt;0,"Revenue Reduction Required",""))))))</f>
        <v/>
      </c>
      <c r="W236" s="597" t="n"/>
      <c r="X236" s="314">
        <f>IF(F236=1,"Annual Payrolls on ADP Essential Payroll",IF(F236=4,"Quarterly Payrolls on ADP Essential Payroll",""))</f>
        <v/>
      </c>
      <c r="Y236" s="315">
        <f>IFERROR(1-((H236-M236)/SUM(Z236,AC236,AD236)),"")</f>
        <v/>
      </c>
      <c r="Z236" s="316">
        <f>IF(C236="","",HLOOKUP($G236&amp;'Product Selections'!$K$4&amp;'Exhibit A'!$F236,'--'!$F$3:$AT$200,$E236+6,FALSE)*F236)</f>
        <v/>
      </c>
      <c r="AA236" s="317">
        <f>IF($C236="","",7.95*$E236+54.95)</f>
        <v/>
      </c>
      <c r="AB236" s="316">
        <f>IF('Product Selections'!O241="Yes",16*'Exhibit A'!F236,0)</f>
        <v/>
      </c>
      <c r="AC236" s="318">
        <f>IF('Product Selections'!$L$11="CBA Lightning Wholesale",0,IF('Product Selections'!$L$11="CBA Lightning",0,IF($C236="",0,IF('Product Selections'!P241="",0,IF('Product Selections'!$P241="Yes",HLOOKUP($AC$10&amp;'Exhibit A'!$F236,'--'!$F$3:$AZ$200,$E236+6,FALSE)*$F236)))))</f>
        <v/>
      </c>
      <c r="AD236" s="310">
        <f>IF('Product Selections'!$L$11="CBA Lightning Wholesale",0,IF('Product Selections'!$L$11="CBA Lightning",0,IF('Product Selections'!Q241="",0,IF($C236="",0,IF('Product Selections'!$Q241&gt;=0,HLOOKUP($AD$10,'--'!$F$3:$AZ$200,3,FALSE)*12*'Product Selections'!Q241)))))</f>
        <v/>
      </c>
      <c r="AE236" s="316">
        <f>IFERROR(IF(C236="","",IF(AND(C236=$D$2,H236=0),0,IF(I236=0,H236-P236-L236-M236,IF(I236="Included",H236-P236-M236-L236,IF(I236&gt;0,H236-M236-L236))))),"")</f>
        <v/>
      </c>
      <c r="AF236" s="585" t="n"/>
      <c r="AG236" s="247">
        <f>AG235+0.01</f>
        <v/>
      </c>
      <c r="AH236" s="604">
        <f>"Estimated Payout at 100% conversion ["&amp;AG236&amp;"0 multiple * Annual Payroll Processing Revenue with Revenue Reduction]"</f>
        <v/>
      </c>
      <c r="AJ236" s="585" t="n"/>
    </row>
    <row r="237" ht="14.45" customHeight="1">
      <c r="A237" s="34" t="n"/>
      <c r="B237" s="70">
        <f>IFERROR(IF('Product Selections'!B242="","",'Product Selections'!B242),"")</f>
        <v/>
      </c>
      <c r="C237" s="71">
        <f>IF('Product Selections'!C242="","",'Product Selections'!C242)</f>
        <v/>
      </c>
      <c r="D237" s="48">
        <f>IF('Product Selections'!D242="","",'Product Selections'!D242)</f>
        <v/>
      </c>
      <c r="E237" s="51">
        <f>IF('Product Selections'!E242="","",'Product Selections'!E242)</f>
        <v/>
      </c>
      <c r="F237" s="51">
        <f>IF('Product Selections'!F242="","",'Product Selections'!F242)</f>
        <v/>
      </c>
      <c r="G237" s="34">
        <f>IF('Product Selections'!U241="","",'Product Selections'!U241)</f>
        <v/>
      </c>
      <c r="H237" s="69">
        <f>IFERROR(IF('Product Selections'!H242="","",'Product Selections'!H242),"")</f>
        <v/>
      </c>
      <c r="I237" s="592">
        <f>IFERROR(IF(TRIM('Product Selections'!I242)="","",TRIM('Product Selections'!I242)),"")</f>
        <v/>
      </c>
      <c r="J237" s="46" t="n"/>
      <c r="K237" s="69">
        <f>IF(C237="","",IF(O237="",AE237+L237+M237,AE237+L237+M237+O237))</f>
        <v/>
      </c>
      <c r="L237" s="360">
        <f>IF(C237="","",SUM(AC237,AD237)*(1-Y237))</f>
        <v/>
      </c>
      <c r="M237" s="358">
        <f>IF(C237="","",AB237)</f>
        <v/>
      </c>
      <c r="O237" s="593">
        <f>IF(C237="","",IF(Y237&lt;0,Z237-AE237,""))</f>
        <v/>
      </c>
      <c r="P237" s="594">
        <f>IFERROR(IF(C237="","",IF(AND(C237=$D$2,H237=0),0,IF($V$8="50% ADP Discount",AA237*0.5,IF($V$8="ADP Book Price",AA237)))),"")</f>
        <v/>
      </c>
      <c r="R237" s="595">
        <f>IF(C237="","",IF(Y237&lt;0,(Z237/F237)*(1),(Z237/F237)*(1-Y237)))</f>
        <v/>
      </c>
      <c r="S237" s="595">
        <f>IFERROR(IF(Y237&lt;0,SUM(AC237:AD237)/F237,L237/F237),"")</f>
        <v/>
      </c>
      <c r="T237" s="340">
        <f>IF(M237="","",IF(M237=0,"",SUM(M237)/F237))</f>
        <v/>
      </c>
      <c r="U237" s="585" t="n"/>
      <c r="V237" s="596">
        <f>IF(C237="","",IF(AND(C237=$D$2,H237=0),"Firm Payroll",IF(AND(F237=1,Y237&gt;0.2),"Annual 20% Max Discount",IF(AND(F237=4,Y237&gt;0.2),"Quarterly 20% Max Discount",IF(Y237&gt;=0.6,"Discount &gt;60%",IF(Y237&lt;0,"Revenue Reduction Required",""))))))</f>
        <v/>
      </c>
      <c r="W237" s="597" t="n"/>
      <c r="X237" s="56">
        <f>IF(F237=1,"Annual Payrolls on ADP Essential Payroll",IF(F237=4,"Quarterly Payrolls on ADP Essential Payroll",""))</f>
        <v/>
      </c>
      <c r="Y237" s="50">
        <f>IFERROR(1-((H237-M237)/SUM(Z237,AC237,AD237)),"")</f>
        <v/>
      </c>
      <c r="Z237" s="69">
        <f>IF(C237="","",HLOOKUP($G237&amp;'Product Selections'!$K$4&amp;'Exhibit A'!$F237,'--'!$F$3:$AT$200,$E237+6,FALSE)*F237)</f>
        <v/>
      </c>
      <c r="AA237" s="237">
        <f>IF($C237="","",7.95*$E237+54.95)</f>
        <v/>
      </c>
      <c r="AB237" s="69">
        <f>IF('Product Selections'!O242="Yes",16*'Exhibit A'!F237,0)</f>
        <v/>
      </c>
      <c r="AC237" s="236">
        <f>IF('Product Selections'!$L$11="CBA Lightning Wholesale",0,IF('Product Selections'!$L$11="CBA Lightning",0,IF($C237="",0,IF('Product Selections'!P242="",0,IF('Product Selections'!$P242="Yes",HLOOKUP($AC$10&amp;'Exhibit A'!$F237,'--'!$F$3:$AZ$200,$E237+6,FALSE)*$F237)))))</f>
        <v/>
      </c>
      <c r="AD237" s="54">
        <f>IF('Product Selections'!$L$11="CBA Lightning Wholesale",0,IF('Product Selections'!$L$11="CBA Lightning",0,IF('Product Selections'!Q242="",0,IF($C237="",0,IF('Product Selections'!$Q242&gt;=0,HLOOKUP($AD$10,'--'!$F$3:$AZ$200,3,FALSE)*12*'Product Selections'!Q242)))))</f>
        <v/>
      </c>
      <c r="AE237" s="69">
        <f>IFERROR(IF(C237="","",IF(AND(C237=$D$2,H237=0),0,IF(I237=0,H237-P237-L237-M237,IF(I237="Included",H237-P237-M237-L237,IF(I237&gt;0,H237-M237-L237))))),"")</f>
        <v/>
      </c>
      <c r="AF237" s="598" t="n"/>
      <c r="AG237" s="247">
        <f>AG236+0.01</f>
        <v/>
      </c>
      <c r="AH237" s="604">
        <f>"Estimated Payout at 100% conversion ["&amp;AG237&amp;"0 multiple * Annual Payroll Processing Revenue with Revenue Reduction]"</f>
        <v/>
      </c>
      <c r="AJ237" s="585" t="n"/>
    </row>
    <row r="238" ht="14.45" customHeight="1">
      <c r="A238" s="34" t="n"/>
      <c r="B238" s="303">
        <f>IFERROR(IF('Product Selections'!B243="","",'Product Selections'!B243),"")</f>
        <v/>
      </c>
      <c r="C238" s="304">
        <f>IF('Product Selections'!C243="","",'Product Selections'!C243)</f>
        <v/>
      </c>
      <c r="D238" s="305">
        <f>IF('Product Selections'!D243="","",'Product Selections'!D243)</f>
        <v/>
      </c>
      <c r="E238" s="306">
        <f>IF('Product Selections'!E243="","",'Product Selections'!E243)</f>
        <v/>
      </c>
      <c r="F238" s="306">
        <f>IF('Product Selections'!F243="","",'Product Selections'!F243)</f>
        <v/>
      </c>
      <c r="G238" s="307">
        <f>IF('Product Selections'!U242="","",'Product Selections'!U242)</f>
        <v/>
      </c>
      <c r="H238" s="316">
        <f>IFERROR(IF('Product Selections'!H243="","",'Product Selections'!H243),"")</f>
        <v/>
      </c>
      <c r="I238" s="309">
        <f>IFERROR(IF(TRIM('Product Selections'!I243)="","",TRIM('Product Selections'!I243)),"")</f>
        <v/>
      </c>
      <c r="J238" s="46" t="n"/>
      <c r="K238" s="316">
        <f>IF(C238="","",IF(O238="",AE238+L238+M238,AE238+L238+M238+O238))</f>
        <v/>
      </c>
      <c r="L238" s="361">
        <f>IF(C238="","",SUM(AC238,AD238)*(1-Y238))</f>
        <v/>
      </c>
      <c r="M238" s="357">
        <f>IF(C238="","",AB238)</f>
        <v/>
      </c>
      <c r="O238" s="600">
        <f>IF(C238="","",IF(Y238&lt;0,Z238-AE238,""))</f>
        <v/>
      </c>
      <c r="P238" s="601">
        <f>IFERROR(IF(C238="","",IF(AND(C238=$D$2,H238=0),0,IF($V$8="50% ADP Discount",AA238*0.5,IF($V$8="ADP Book Price",AA238)))),"")</f>
        <v/>
      </c>
      <c r="R238" s="602">
        <f>IF(C238="","",IF(Y238&lt;0,(Z238/F238)*(1),(Z238/F238)*(1-Y238)))</f>
        <v/>
      </c>
      <c r="S238" s="602">
        <f>IFERROR(IF(Y238&lt;0,SUM(AC238:AD238)/F238,L238/F238),"")</f>
        <v/>
      </c>
      <c r="T238" s="339">
        <f>IF(M238="","",IF(M238=0,"",SUM(M238)/F238))</f>
        <v/>
      </c>
      <c r="U238" s="585" t="n"/>
      <c r="V238" s="603">
        <f>IF(C238="","",IF(AND(C238=$D$2,H238=0),"Firm Payroll",IF(AND(F238=1,Y238&gt;0.2),"Annual 20% Max Discount",IF(AND(F238=4,Y238&gt;0.2),"Quarterly 20% Max Discount",IF(Y238&gt;=0.6,"Discount &gt;60%",IF(Y238&lt;0,"Revenue Reduction Required",""))))))</f>
        <v/>
      </c>
      <c r="W238" s="597" t="n"/>
      <c r="X238" s="314">
        <f>IF(F238=1,"Annual Payrolls on ADP Essential Payroll",IF(F238=4,"Quarterly Payrolls on ADP Essential Payroll",""))</f>
        <v/>
      </c>
      <c r="Y238" s="315">
        <f>IFERROR(1-((H238-M238)/SUM(Z238,AC238,AD238)),"")</f>
        <v/>
      </c>
      <c r="Z238" s="316">
        <f>IF(C238="","",HLOOKUP($G238&amp;'Product Selections'!$K$4&amp;'Exhibit A'!$F238,'--'!$F$3:$AT$200,$E238+6,FALSE)*F238)</f>
        <v/>
      </c>
      <c r="AA238" s="317">
        <f>IF($C238="","",7.95*$E238+54.95)</f>
        <v/>
      </c>
      <c r="AB238" s="316">
        <f>IF('Product Selections'!O243="Yes",16*'Exhibit A'!F238,0)</f>
        <v/>
      </c>
      <c r="AC238" s="318">
        <f>IF('Product Selections'!$L$11="CBA Lightning Wholesale",0,IF('Product Selections'!$L$11="CBA Lightning",0,IF($C238="",0,IF('Product Selections'!P243="",0,IF('Product Selections'!$P243="Yes",HLOOKUP($AC$10&amp;'Exhibit A'!$F238,'--'!$F$3:$AZ$200,$E238+6,FALSE)*$F238)))))</f>
        <v/>
      </c>
      <c r="AD238" s="310">
        <f>IF('Product Selections'!$L$11="CBA Lightning Wholesale",0,IF('Product Selections'!$L$11="CBA Lightning",0,IF('Product Selections'!Q243="",0,IF($C238="",0,IF('Product Selections'!$Q243&gt;=0,HLOOKUP($AD$10,'--'!$F$3:$AZ$200,3,FALSE)*12*'Product Selections'!Q243)))))</f>
        <v/>
      </c>
      <c r="AE238" s="316">
        <f>IFERROR(IF(C238="","",IF(AND(C238=$D$2,H238=0),0,IF(I238=0,H238-P238-L238-M238,IF(I238="Included",H238-P238-M238-L238,IF(I238&gt;0,H238-M238-L238))))),"")</f>
        <v/>
      </c>
      <c r="AF238" s="585" t="n"/>
      <c r="AG238" s="247">
        <f>AG237+0.01</f>
        <v/>
      </c>
      <c r="AH238" s="604">
        <f>"Estimated Payout at 100% conversion ["&amp;AG238&amp;"0 multiple * Annual Payroll Processing Revenue with Revenue Reduction]"</f>
        <v/>
      </c>
      <c r="AJ238" s="585" t="n"/>
    </row>
    <row r="239" ht="14.45" customHeight="1">
      <c r="A239" s="34" t="n"/>
      <c r="B239" s="70">
        <f>IFERROR(IF('Product Selections'!B244="","",'Product Selections'!B244),"")</f>
        <v/>
      </c>
      <c r="C239" s="71">
        <f>IF('Product Selections'!C244="","",'Product Selections'!C244)</f>
        <v/>
      </c>
      <c r="D239" s="48">
        <f>IF('Product Selections'!D244="","",'Product Selections'!D244)</f>
        <v/>
      </c>
      <c r="E239" s="51">
        <f>IF('Product Selections'!E244="","",'Product Selections'!E244)</f>
        <v/>
      </c>
      <c r="F239" s="51">
        <f>IF('Product Selections'!F244="","",'Product Selections'!F244)</f>
        <v/>
      </c>
      <c r="G239" s="34">
        <f>IF('Product Selections'!U243="","",'Product Selections'!U243)</f>
        <v/>
      </c>
      <c r="H239" s="69">
        <f>IFERROR(IF('Product Selections'!H244="","",'Product Selections'!H244),"")</f>
        <v/>
      </c>
      <c r="I239" s="592">
        <f>IFERROR(IF(TRIM('Product Selections'!I244)="","",TRIM('Product Selections'!I244)),"")</f>
        <v/>
      </c>
      <c r="J239" s="46" t="n"/>
      <c r="K239" s="69">
        <f>IF(C239="","",IF(O239="",AE239+L239+M239,AE239+L239+M239+O239))</f>
        <v/>
      </c>
      <c r="L239" s="360">
        <f>IF(C239="","",SUM(AC239,AD239)*(1-Y239))</f>
        <v/>
      </c>
      <c r="M239" s="358">
        <f>IF(C239="","",AB239)</f>
        <v/>
      </c>
      <c r="O239" s="593">
        <f>IF(C239="","",IF(Y239&lt;0,Z239-AE239,""))</f>
        <v/>
      </c>
      <c r="P239" s="594">
        <f>IFERROR(IF(C239="","",IF(AND(C239=$D$2,H239=0),0,IF($V$8="50% ADP Discount",AA239*0.5,IF($V$8="ADP Book Price",AA239)))),"")</f>
        <v/>
      </c>
      <c r="R239" s="595">
        <f>IF(C239="","",IF(Y239&lt;0,(Z239/F239)*(1),(Z239/F239)*(1-Y239)))</f>
        <v/>
      </c>
      <c r="S239" s="595">
        <f>IFERROR(IF(Y239&lt;0,SUM(AC239:AD239)/F239,L239/F239),"")</f>
        <v/>
      </c>
      <c r="T239" s="340">
        <f>IF(M239="","",IF(M239=0,"",SUM(M239)/F239))</f>
        <v/>
      </c>
      <c r="U239" s="585" t="n"/>
      <c r="V239" s="596">
        <f>IF(C239="","",IF(AND(C239=$D$2,H239=0),"Firm Payroll",IF(AND(F239=1,Y239&gt;0.2),"Annual 20% Max Discount",IF(AND(F239=4,Y239&gt;0.2),"Quarterly 20% Max Discount",IF(Y239&gt;=0.6,"Discount &gt;60%",IF(Y239&lt;0,"Revenue Reduction Required",""))))))</f>
        <v/>
      </c>
      <c r="W239" s="597" t="n"/>
      <c r="X239" s="56">
        <f>IF(F239=1,"Annual Payrolls on ADP Essential Payroll",IF(F239=4,"Quarterly Payrolls on ADP Essential Payroll",""))</f>
        <v/>
      </c>
      <c r="Y239" s="50">
        <f>IFERROR(1-((H239-M239)/SUM(Z239,AC239,AD239)),"")</f>
        <v/>
      </c>
      <c r="Z239" s="69">
        <f>IF(C239="","",HLOOKUP($G239&amp;'Product Selections'!$K$4&amp;'Exhibit A'!$F239,'--'!$F$3:$AT$200,$E239+6,FALSE)*F239)</f>
        <v/>
      </c>
      <c r="AA239" s="237">
        <f>IF($C239="","",7.95*$E239+54.95)</f>
        <v/>
      </c>
      <c r="AB239" s="69">
        <f>IF('Product Selections'!O244="Yes",16*'Exhibit A'!F239,0)</f>
        <v/>
      </c>
      <c r="AC239" s="236">
        <f>IF('Product Selections'!$L$11="CBA Lightning Wholesale",0,IF('Product Selections'!$L$11="CBA Lightning",0,IF($C239="",0,IF('Product Selections'!P244="",0,IF('Product Selections'!$P244="Yes",HLOOKUP($AC$10&amp;'Exhibit A'!$F239,'--'!$F$3:$AZ$200,$E239+6,FALSE)*$F239)))))</f>
        <v/>
      </c>
      <c r="AD239" s="54">
        <f>IF('Product Selections'!$L$11="CBA Lightning Wholesale",0,IF('Product Selections'!$L$11="CBA Lightning",0,IF('Product Selections'!Q244="",0,IF($C239="",0,IF('Product Selections'!$Q244&gt;=0,HLOOKUP($AD$10,'--'!$F$3:$AZ$200,3,FALSE)*12*'Product Selections'!Q244)))))</f>
        <v/>
      </c>
      <c r="AE239" s="69">
        <f>IFERROR(IF(C239="","",IF(AND(C239=$D$2,H239=0),0,IF(I239=0,H239-P239-L239-M239,IF(I239="Included",H239-P239-M239-L239,IF(I239&gt;0,H239-M239-L239))))),"")</f>
        <v/>
      </c>
      <c r="AF239" s="598" t="n"/>
      <c r="AG239" s="247">
        <f>AG238+0.01</f>
        <v/>
      </c>
      <c r="AH239" s="604">
        <f>"Estimated Payout at 100% conversion ["&amp;AG239&amp;"0 multiple * Annual Payroll Processing Revenue with Revenue Reduction]"</f>
        <v/>
      </c>
      <c r="AJ239" s="585" t="n"/>
    </row>
    <row r="240" ht="14.45" customHeight="1">
      <c r="A240" s="34" t="n"/>
      <c r="B240" s="303">
        <f>IFERROR(IF('Product Selections'!B245="","",'Product Selections'!B245),"")</f>
        <v/>
      </c>
      <c r="C240" s="304">
        <f>IF('Product Selections'!C245="","",'Product Selections'!C245)</f>
        <v/>
      </c>
      <c r="D240" s="305">
        <f>IF('Product Selections'!D245="","",'Product Selections'!D245)</f>
        <v/>
      </c>
      <c r="E240" s="306">
        <f>IF('Product Selections'!E245="","",'Product Selections'!E245)</f>
        <v/>
      </c>
      <c r="F240" s="306">
        <f>IF('Product Selections'!F245="","",'Product Selections'!F245)</f>
        <v/>
      </c>
      <c r="G240" s="307">
        <f>IF('Product Selections'!U244="","",'Product Selections'!U244)</f>
        <v/>
      </c>
      <c r="H240" s="316">
        <f>IFERROR(IF('Product Selections'!H245="","",'Product Selections'!H245),"")</f>
        <v/>
      </c>
      <c r="I240" s="309">
        <f>IFERROR(IF(TRIM('Product Selections'!I245)="","",TRIM('Product Selections'!I245)),"")</f>
        <v/>
      </c>
      <c r="J240" s="46" t="n"/>
      <c r="K240" s="316">
        <f>IF(C240="","",IF(O240="",AE240+L240+M240,AE240+L240+M240+O240))</f>
        <v/>
      </c>
      <c r="L240" s="361">
        <f>IF(C240="","",SUM(AC240,AD240)*(1-Y240))</f>
        <v/>
      </c>
      <c r="M240" s="357">
        <f>IF(C240="","",AB240)</f>
        <v/>
      </c>
      <c r="O240" s="600">
        <f>IF(C240="","",IF(Y240&lt;0,Z240-AE240,""))</f>
        <v/>
      </c>
      <c r="P240" s="601">
        <f>IFERROR(IF(C240="","",IF(AND(C240=$D$2,H240=0),0,IF($V$8="50% ADP Discount",AA240*0.5,IF($V$8="ADP Book Price",AA240)))),"")</f>
        <v/>
      </c>
      <c r="R240" s="602">
        <f>IF(C240="","",IF(Y240&lt;0,(Z240/F240)*(1),(Z240/F240)*(1-Y240)))</f>
        <v/>
      </c>
      <c r="S240" s="602">
        <f>IFERROR(IF(Y240&lt;0,SUM(AC240:AD240)/F240,L240/F240),"")</f>
        <v/>
      </c>
      <c r="T240" s="339">
        <f>IF(M240="","",IF(M240=0,"",SUM(M240)/F240))</f>
        <v/>
      </c>
      <c r="U240" s="585" t="n"/>
      <c r="V240" s="603">
        <f>IF(C240="","",IF(AND(C240=$D$2,H240=0),"Firm Payroll",IF(AND(F240=1,Y240&gt;0.2),"Annual 20% Max Discount",IF(AND(F240=4,Y240&gt;0.2),"Quarterly 20% Max Discount",IF(Y240&gt;=0.6,"Discount &gt;60%",IF(Y240&lt;0,"Revenue Reduction Required",""))))))</f>
        <v/>
      </c>
      <c r="W240" s="597" t="n"/>
      <c r="X240" s="314">
        <f>IF(F240=1,"Annual Payrolls on ADP Essential Payroll",IF(F240=4,"Quarterly Payrolls on ADP Essential Payroll",""))</f>
        <v/>
      </c>
      <c r="Y240" s="315">
        <f>IFERROR(1-((H240-M240)/SUM(Z240,AC240,AD240)),"")</f>
        <v/>
      </c>
      <c r="Z240" s="316">
        <f>IF(C240="","",HLOOKUP($G240&amp;'Product Selections'!$K$4&amp;'Exhibit A'!$F240,'--'!$F$3:$AT$200,$E240+6,FALSE)*F240)</f>
        <v/>
      </c>
      <c r="AA240" s="317">
        <f>IF($C240="","",7.95*$E240+54.95)</f>
        <v/>
      </c>
      <c r="AB240" s="316">
        <f>IF('Product Selections'!O245="Yes",16*'Exhibit A'!F240,0)</f>
        <v/>
      </c>
      <c r="AC240" s="318">
        <f>IF('Product Selections'!$L$11="CBA Lightning Wholesale",0,IF('Product Selections'!$L$11="CBA Lightning",0,IF($C240="",0,IF('Product Selections'!P245="",0,IF('Product Selections'!$P245="Yes",HLOOKUP($AC$10&amp;'Exhibit A'!$F240,'--'!$F$3:$AZ$200,$E240+6,FALSE)*$F240)))))</f>
        <v/>
      </c>
      <c r="AD240" s="310">
        <f>IF('Product Selections'!$L$11="CBA Lightning Wholesale",0,IF('Product Selections'!$L$11="CBA Lightning",0,IF('Product Selections'!Q245="",0,IF($C240="",0,IF('Product Selections'!$Q245&gt;=0,HLOOKUP($AD$10,'--'!$F$3:$AZ$200,3,FALSE)*12*'Product Selections'!Q245)))))</f>
        <v/>
      </c>
      <c r="AE240" s="316">
        <f>IFERROR(IF(C240="","",IF(AND(C240=$D$2,H240=0),0,IF(I240=0,H240-P240-L240-M240,IF(I240="Included",H240-P240-M240-L240,IF(I240&gt;0,H240-M240-L240))))),"")</f>
        <v/>
      </c>
      <c r="AF240" s="585" t="n"/>
      <c r="AG240" s="247">
        <f>AG239+0.01</f>
        <v/>
      </c>
      <c r="AH240" s="604">
        <f>"Estimated Payout at 100% conversion ["&amp;AG240&amp;"0 multiple * Annual Payroll Processing Revenue with Revenue Reduction]"</f>
        <v/>
      </c>
      <c r="AJ240" s="585" t="n"/>
    </row>
    <row r="241" ht="14.45" customHeight="1">
      <c r="A241" s="34" t="n"/>
      <c r="B241" s="70">
        <f>IFERROR(IF('Product Selections'!B246="","",'Product Selections'!B246),"")</f>
        <v/>
      </c>
      <c r="C241" s="71">
        <f>IF('Product Selections'!C246="","",'Product Selections'!C246)</f>
        <v/>
      </c>
      <c r="D241" s="48">
        <f>IF('Product Selections'!D246="","",'Product Selections'!D246)</f>
        <v/>
      </c>
      <c r="E241" s="51">
        <f>IF('Product Selections'!E246="","",'Product Selections'!E246)</f>
        <v/>
      </c>
      <c r="F241" s="51">
        <f>IF('Product Selections'!F246="","",'Product Selections'!F246)</f>
        <v/>
      </c>
      <c r="G241" s="34">
        <f>IF('Product Selections'!U245="","",'Product Selections'!U245)</f>
        <v/>
      </c>
      <c r="H241" s="69">
        <f>IFERROR(IF('Product Selections'!H246="","",'Product Selections'!H246),"")</f>
        <v/>
      </c>
      <c r="I241" s="592">
        <f>IFERROR(IF(TRIM('Product Selections'!I246)="","",TRIM('Product Selections'!I246)),"")</f>
        <v/>
      </c>
      <c r="J241" s="46" t="n"/>
      <c r="K241" s="69">
        <f>IF(C241="","",IF(O241="",AE241+L241+M241,AE241+L241+M241+O241))</f>
        <v/>
      </c>
      <c r="L241" s="360">
        <f>IF(C241="","",SUM(AC241,AD241)*(1-Y241))</f>
        <v/>
      </c>
      <c r="M241" s="358">
        <f>IF(C241="","",AB241)</f>
        <v/>
      </c>
      <c r="O241" s="593">
        <f>IF(C241="","",IF(Y241&lt;0,Z241-AE241,""))</f>
        <v/>
      </c>
      <c r="P241" s="594">
        <f>IFERROR(IF(C241="","",IF(AND(C241=$D$2,H241=0),0,IF($V$8="50% ADP Discount",AA241*0.5,IF($V$8="ADP Book Price",AA241)))),"")</f>
        <v/>
      </c>
      <c r="R241" s="595">
        <f>IF(C241="","",IF(Y241&lt;0,(Z241/F241)*(1),(Z241/F241)*(1-Y241)))</f>
        <v/>
      </c>
      <c r="S241" s="595">
        <f>IFERROR(IF(Y241&lt;0,SUM(AC241:AD241)/F241,L241/F241),"")</f>
        <v/>
      </c>
      <c r="T241" s="340">
        <f>IF(M241="","",IF(M241=0,"",SUM(M241)/F241))</f>
        <v/>
      </c>
      <c r="U241" s="585" t="n"/>
      <c r="V241" s="596">
        <f>IF(C241="","",IF(AND(C241=$D$2,H241=0),"Firm Payroll",IF(AND(F241=1,Y241&gt;0.2),"Annual 20% Max Discount",IF(AND(F241=4,Y241&gt;0.2),"Quarterly 20% Max Discount",IF(Y241&gt;=0.6,"Discount &gt;60%",IF(Y241&lt;0,"Revenue Reduction Required",""))))))</f>
        <v/>
      </c>
      <c r="W241" s="597" t="n"/>
      <c r="X241" s="56">
        <f>IF(F241=1,"Annual Payrolls on ADP Essential Payroll",IF(F241=4,"Quarterly Payrolls on ADP Essential Payroll",""))</f>
        <v/>
      </c>
      <c r="Y241" s="50">
        <f>IFERROR(1-((H241-M241)/SUM(Z241,AC241,AD241)),"")</f>
        <v/>
      </c>
      <c r="Z241" s="69">
        <f>IF(C241="","",HLOOKUP($G241&amp;'Product Selections'!$K$4&amp;'Exhibit A'!$F241,'--'!$F$3:$AT$200,$E241+6,FALSE)*F241)</f>
        <v/>
      </c>
      <c r="AA241" s="237">
        <f>IF($C241="","",7.95*$E241+54.95)</f>
        <v/>
      </c>
      <c r="AB241" s="69">
        <f>IF('Product Selections'!O246="Yes",16*'Exhibit A'!F241,0)</f>
        <v/>
      </c>
      <c r="AC241" s="236">
        <f>IF('Product Selections'!$L$11="CBA Lightning Wholesale",0,IF('Product Selections'!$L$11="CBA Lightning",0,IF($C241="",0,IF('Product Selections'!P246="",0,IF('Product Selections'!$P246="Yes",HLOOKUP($AC$10&amp;'Exhibit A'!$F241,'--'!$F$3:$AZ$200,$E241+6,FALSE)*$F241)))))</f>
        <v/>
      </c>
      <c r="AD241" s="54">
        <f>IF('Product Selections'!$L$11="CBA Lightning Wholesale",0,IF('Product Selections'!$L$11="CBA Lightning",0,IF('Product Selections'!Q246="",0,IF($C241="",0,IF('Product Selections'!$Q246&gt;=0,HLOOKUP($AD$10,'--'!$F$3:$AZ$200,3,FALSE)*12*'Product Selections'!Q246)))))</f>
        <v/>
      </c>
      <c r="AE241" s="69">
        <f>IFERROR(IF(C241="","",IF(AND(C241=$D$2,H241=0),0,IF(I241=0,H241-P241-L241-M241,IF(I241="Included",H241-P241-M241-L241,IF(I241&gt;0,H241-M241-L241))))),"")</f>
        <v/>
      </c>
      <c r="AF241" s="598" t="n"/>
      <c r="AG241" s="247">
        <f>AG240+0.01</f>
        <v/>
      </c>
      <c r="AH241" s="604">
        <f>"Estimated Payout at 100% conversion ["&amp;AG241&amp;"0 multiple * Annual Payroll Processing Revenue with Revenue Reduction]"</f>
        <v/>
      </c>
      <c r="AJ241" s="585" t="n"/>
    </row>
    <row r="242" ht="14.45" customHeight="1">
      <c r="A242" s="34" t="n"/>
      <c r="B242" s="303">
        <f>IFERROR(IF('Product Selections'!B247="","",'Product Selections'!B247),"")</f>
        <v/>
      </c>
      <c r="C242" s="304">
        <f>IF('Product Selections'!C247="","",'Product Selections'!C247)</f>
        <v/>
      </c>
      <c r="D242" s="305">
        <f>IF('Product Selections'!D247="","",'Product Selections'!D247)</f>
        <v/>
      </c>
      <c r="E242" s="306">
        <f>IF('Product Selections'!E247="","",'Product Selections'!E247)</f>
        <v/>
      </c>
      <c r="F242" s="306">
        <f>IF('Product Selections'!F247="","",'Product Selections'!F247)</f>
        <v/>
      </c>
      <c r="G242" s="307">
        <f>IF('Product Selections'!U246="","",'Product Selections'!U246)</f>
        <v/>
      </c>
      <c r="H242" s="316">
        <f>IFERROR(IF('Product Selections'!H247="","",'Product Selections'!H247),"")</f>
        <v/>
      </c>
      <c r="I242" s="309">
        <f>IFERROR(IF(TRIM('Product Selections'!I247)="","",TRIM('Product Selections'!I247)),"")</f>
        <v/>
      </c>
      <c r="J242" s="46" t="n"/>
      <c r="K242" s="316">
        <f>IF(C242="","",IF(O242="",AE242+L242+M242,AE242+L242+M242+O242))</f>
        <v/>
      </c>
      <c r="L242" s="361">
        <f>IF(C242="","",SUM(AC242,AD242)*(1-Y242))</f>
        <v/>
      </c>
      <c r="M242" s="357">
        <f>IF(C242="","",AB242)</f>
        <v/>
      </c>
      <c r="O242" s="600">
        <f>IF(C242="","",IF(Y242&lt;0,Z242-AE242,""))</f>
        <v/>
      </c>
      <c r="P242" s="601">
        <f>IFERROR(IF(C242="","",IF(AND(C242=$D$2,H242=0),0,IF($V$8="50% ADP Discount",AA242*0.5,IF($V$8="ADP Book Price",AA242)))),"")</f>
        <v/>
      </c>
      <c r="R242" s="602">
        <f>IF(C242="","",IF(Y242&lt;0,(Z242/F242)*(1),(Z242/F242)*(1-Y242)))</f>
        <v/>
      </c>
      <c r="S242" s="602">
        <f>IFERROR(IF(Y242&lt;0,SUM(AC242:AD242)/F242,L242/F242),"")</f>
        <v/>
      </c>
      <c r="T242" s="339">
        <f>IF(M242="","",IF(M242=0,"",SUM(M242)/F242))</f>
        <v/>
      </c>
      <c r="U242" s="585" t="n"/>
      <c r="V242" s="603">
        <f>IF(C242="","",IF(AND(C242=$D$2,H242=0),"Firm Payroll",IF(AND(F242=1,Y242&gt;0.2),"Annual 20% Max Discount",IF(AND(F242=4,Y242&gt;0.2),"Quarterly 20% Max Discount",IF(Y242&gt;=0.6,"Discount &gt;60%",IF(Y242&lt;0,"Revenue Reduction Required",""))))))</f>
        <v/>
      </c>
      <c r="W242" s="597" t="n"/>
      <c r="X242" s="314">
        <f>IF(F242=1,"Annual Payrolls on ADP Essential Payroll",IF(F242=4,"Quarterly Payrolls on ADP Essential Payroll",""))</f>
        <v/>
      </c>
      <c r="Y242" s="315">
        <f>IFERROR(1-((H242-M242)/SUM(Z242,AC242,AD242)),"")</f>
        <v/>
      </c>
      <c r="Z242" s="316">
        <f>IF(C242="","",HLOOKUP($G242&amp;'Product Selections'!$K$4&amp;'Exhibit A'!$F242,'--'!$F$3:$AT$200,$E242+6,FALSE)*F242)</f>
        <v/>
      </c>
      <c r="AA242" s="317">
        <f>IF($C242="","",7.95*$E242+54.95)</f>
        <v/>
      </c>
      <c r="AB242" s="316">
        <f>IF('Product Selections'!O247="Yes",16*'Exhibit A'!F242,0)</f>
        <v/>
      </c>
      <c r="AC242" s="318">
        <f>IF('Product Selections'!$L$11="CBA Lightning Wholesale",0,IF('Product Selections'!$L$11="CBA Lightning",0,IF($C242="",0,IF('Product Selections'!P247="",0,IF('Product Selections'!$P247="Yes",HLOOKUP($AC$10&amp;'Exhibit A'!$F242,'--'!$F$3:$AZ$200,$E242+6,FALSE)*$F242)))))</f>
        <v/>
      </c>
      <c r="AD242" s="310">
        <f>IF('Product Selections'!$L$11="CBA Lightning Wholesale",0,IF('Product Selections'!$L$11="CBA Lightning",0,IF('Product Selections'!Q247="",0,IF($C242="",0,IF('Product Selections'!$Q247&gt;=0,HLOOKUP($AD$10,'--'!$F$3:$AZ$200,3,FALSE)*12*'Product Selections'!Q247)))))</f>
        <v/>
      </c>
      <c r="AE242" s="316">
        <f>IFERROR(IF(C242="","",IF(AND(C242=$D$2,H242=0),0,IF(I242=0,H242-P242-L242-M242,IF(I242="Included",H242-P242-M242-L242,IF(I242&gt;0,H242-M242-L242))))),"")</f>
        <v/>
      </c>
      <c r="AF242" s="585" t="n"/>
      <c r="AG242" s="247">
        <f>AG241+0.01</f>
        <v/>
      </c>
      <c r="AH242" s="604">
        <f>"Estimated Payout at 100% conversion ["&amp;AG242&amp;"0 multiple * Annual Payroll Processing Revenue with Revenue Reduction]"</f>
        <v/>
      </c>
      <c r="AJ242" s="585" t="n"/>
    </row>
    <row r="243" ht="14.45" customHeight="1">
      <c r="A243" s="34" t="n"/>
      <c r="B243" s="70">
        <f>IFERROR(IF('Product Selections'!B248="","",'Product Selections'!B248),"")</f>
        <v/>
      </c>
      <c r="C243" s="71">
        <f>IF('Product Selections'!C248="","",'Product Selections'!C248)</f>
        <v/>
      </c>
      <c r="D243" s="48">
        <f>IF('Product Selections'!D248="","",'Product Selections'!D248)</f>
        <v/>
      </c>
      <c r="E243" s="51">
        <f>IF('Product Selections'!E248="","",'Product Selections'!E248)</f>
        <v/>
      </c>
      <c r="F243" s="51">
        <f>IF('Product Selections'!F248="","",'Product Selections'!F248)</f>
        <v/>
      </c>
      <c r="G243" s="34">
        <f>IF('Product Selections'!U247="","",'Product Selections'!U247)</f>
        <v/>
      </c>
      <c r="H243" s="69">
        <f>IFERROR(IF('Product Selections'!H248="","",'Product Selections'!H248),"")</f>
        <v/>
      </c>
      <c r="I243" s="592">
        <f>IFERROR(IF(TRIM('Product Selections'!I248)="","",TRIM('Product Selections'!I248)),"")</f>
        <v/>
      </c>
      <c r="J243" s="46" t="n"/>
      <c r="K243" s="69">
        <f>IF(C243="","",IF(O243="",AE243+L243+M243,AE243+L243+M243+O243))</f>
        <v/>
      </c>
      <c r="L243" s="360">
        <f>IF(C243="","",SUM(AC243,AD243)*(1-Y243))</f>
        <v/>
      </c>
      <c r="M243" s="358">
        <f>IF(C243="","",AB243)</f>
        <v/>
      </c>
      <c r="O243" s="593">
        <f>IF(C243="","",IF(Y243&lt;0,Z243-AE243,""))</f>
        <v/>
      </c>
      <c r="P243" s="594">
        <f>IFERROR(IF(C243="","",IF(AND(C243=$D$2,H243=0),0,IF($V$8="50% ADP Discount",AA243*0.5,IF($V$8="ADP Book Price",AA243)))),"")</f>
        <v/>
      </c>
      <c r="R243" s="595">
        <f>IF(C243="","",IF(Y243&lt;0,(Z243/F243)*(1),(Z243/F243)*(1-Y243)))</f>
        <v/>
      </c>
      <c r="S243" s="595">
        <f>IFERROR(IF(Y243&lt;0,SUM(AC243:AD243)/F243,L243/F243),"")</f>
        <v/>
      </c>
      <c r="T243" s="340">
        <f>IF(M243="","",IF(M243=0,"",SUM(M243)/F243))</f>
        <v/>
      </c>
      <c r="U243" s="585" t="n"/>
      <c r="V243" s="596">
        <f>IF(C243="","",IF(AND(C243=$D$2,H243=0),"Firm Payroll",IF(AND(F243=1,Y243&gt;0.2),"Annual 20% Max Discount",IF(AND(F243=4,Y243&gt;0.2),"Quarterly 20% Max Discount",IF(Y243&gt;=0.6,"Discount &gt;60%",IF(Y243&lt;0,"Revenue Reduction Required",""))))))</f>
        <v/>
      </c>
      <c r="W243" s="597" t="n"/>
      <c r="X243" s="56">
        <f>IF(F243=1,"Annual Payrolls on ADP Essential Payroll",IF(F243=4,"Quarterly Payrolls on ADP Essential Payroll",""))</f>
        <v/>
      </c>
      <c r="Y243" s="50">
        <f>IFERROR(1-((H243-M243)/SUM(Z243,AC243,AD243)),"")</f>
        <v/>
      </c>
      <c r="Z243" s="69">
        <f>IF(C243="","",HLOOKUP($G243&amp;'Product Selections'!$K$4&amp;'Exhibit A'!$F243,'--'!$F$3:$AT$200,$E243+6,FALSE)*F243)</f>
        <v/>
      </c>
      <c r="AA243" s="237">
        <f>IF($C243="","",7.95*$E243+54.95)</f>
        <v/>
      </c>
      <c r="AB243" s="69">
        <f>IF('Product Selections'!O248="Yes",16*'Exhibit A'!F243,0)</f>
        <v/>
      </c>
      <c r="AC243" s="236">
        <f>IF('Product Selections'!$L$11="CBA Lightning Wholesale",0,IF('Product Selections'!$L$11="CBA Lightning",0,IF($C243="",0,IF('Product Selections'!P248="",0,IF('Product Selections'!$P248="Yes",HLOOKUP($AC$10&amp;'Exhibit A'!$F243,'--'!$F$3:$AZ$200,$E243+6,FALSE)*$F243)))))</f>
        <v/>
      </c>
      <c r="AD243" s="54">
        <f>IF('Product Selections'!$L$11="CBA Lightning Wholesale",0,IF('Product Selections'!$L$11="CBA Lightning",0,IF('Product Selections'!Q248="",0,IF($C243="",0,IF('Product Selections'!$Q248&gt;=0,HLOOKUP($AD$10,'--'!$F$3:$AZ$200,3,FALSE)*12*'Product Selections'!Q248)))))</f>
        <v/>
      </c>
      <c r="AE243" s="69">
        <f>IFERROR(IF(C243="","",IF(AND(C243=$D$2,H243=0),0,IF(I243=0,H243-P243-L243-M243,IF(I243="Included",H243-P243-M243-L243,IF(I243&gt;0,H243-M243-L243))))),"")</f>
        <v/>
      </c>
      <c r="AF243" s="598" t="n"/>
      <c r="AG243" s="247">
        <f>AG242+0.01</f>
        <v/>
      </c>
      <c r="AH243" s="604">
        <f>"Estimated Payout at 100% conversion ["&amp;AG243&amp;"0 multiple * Annual Payroll Processing Revenue with Revenue Reduction]"</f>
        <v/>
      </c>
      <c r="AJ243" s="585" t="n"/>
    </row>
    <row r="244" ht="14.45" customHeight="1">
      <c r="A244" s="34" t="n"/>
      <c r="B244" s="303">
        <f>IFERROR(IF('Product Selections'!B249="","",'Product Selections'!B249),"")</f>
        <v/>
      </c>
      <c r="C244" s="304">
        <f>IF('Product Selections'!C249="","",'Product Selections'!C249)</f>
        <v/>
      </c>
      <c r="D244" s="305">
        <f>IF('Product Selections'!D249="","",'Product Selections'!D249)</f>
        <v/>
      </c>
      <c r="E244" s="306">
        <f>IF('Product Selections'!E249="","",'Product Selections'!E249)</f>
        <v/>
      </c>
      <c r="F244" s="306">
        <f>IF('Product Selections'!F249="","",'Product Selections'!F249)</f>
        <v/>
      </c>
      <c r="G244" s="307">
        <f>IF('Product Selections'!U248="","",'Product Selections'!U248)</f>
        <v/>
      </c>
      <c r="H244" s="316">
        <f>IFERROR(IF('Product Selections'!H249="","",'Product Selections'!H249),"")</f>
        <v/>
      </c>
      <c r="I244" s="309">
        <f>IFERROR(IF(TRIM('Product Selections'!I249)="","",TRIM('Product Selections'!I249)),"")</f>
        <v/>
      </c>
      <c r="J244" s="46" t="n"/>
      <c r="K244" s="316">
        <f>IF(C244="","",IF(O244="",AE244+L244+M244,AE244+L244+M244+O244))</f>
        <v/>
      </c>
      <c r="L244" s="361">
        <f>IF(C244="","",SUM(AC244,AD244)*(1-Y244))</f>
        <v/>
      </c>
      <c r="M244" s="357">
        <f>IF(C244="","",AB244)</f>
        <v/>
      </c>
      <c r="O244" s="600">
        <f>IF(C244="","",IF(Y244&lt;0,Z244-AE244,""))</f>
        <v/>
      </c>
      <c r="P244" s="601">
        <f>IFERROR(IF(C244="","",IF(AND(C244=$D$2,H244=0),0,IF($V$8="50% ADP Discount",AA244*0.5,IF($V$8="ADP Book Price",AA244)))),"")</f>
        <v/>
      </c>
      <c r="R244" s="602">
        <f>IF(C244="","",IF(Y244&lt;0,(Z244/F244)*(1),(Z244/F244)*(1-Y244)))</f>
        <v/>
      </c>
      <c r="S244" s="602">
        <f>IFERROR(IF(Y244&lt;0,SUM(AC244:AD244)/F244,L244/F244),"")</f>
        <v/>
      </c>
      <c r="T244" s="339">
        <f>IF(M244="","",IF(M244=0,"",SUM(M244)/F244))</f>
        <v/>
      </c>
      <c r="U244" s="585" t="n"/>
      <c r="V244" s="603">
        <f>IF(C244="","",IF(AND(C244=$D$2,H244=0),"Firm Payroll",IF(AND(F244=1,Y244&gt;0.2),"Annual 20% Max Discount",IF(AND(F244=4,Y244&gt;0.2),"Quarterly 20% Max Discount",IF(Y244&gt;=0.6,"Discount &gt;60%",IF(Y244&lt;0,"Revenue Reduction Required",""))))))</f>
        <v/>
      </c>
      <c r="W244" s="597" t="n"/>
      <c r="X244" s="314">
        <f>IF(F244=1,"Annual Payrolls on ADP Essential Payroll",IF(F244=4,"Quarterly Payrolls on ADP Essential Payroll",""))</f>
        <v/>
      </c>
      <c r="Y244" s="315">
        <f>IFERROR(1-((H244-M244)/SUM(Z244,AC244,AD244)),"")</f>
        <v/>
      </c>
      <c r="Z244" s="316">
        <f>IF(C244="","",HLOOKUP($G244&amp;'Product Selections'!$K$4&amp;'Exhibit A'!$F244,'--'!$F$3:$AT$200,$E244+6,FALSE)*F244)</f>
        <v/>
      </c>
      <c r="AA244" s="317">
        <f>IF($C244="","",7.95*$E244+54.95)</f>
        <v/>
      </c>
      <c r="AB244" s="316">
        <f>IF('Product Selections'!O249="Yes",16*'Exhibit A'!F244,0)</f>
        <v/>
      </c>
      <c r="AC244" s="318">
        <f>IF('Product Selections'!$L$11="CBA Lightning Wholesale",0,IF('Product Selections'!$L$11="CBA Lightning",0,IF($C244="",0,IF('Product Selections'!P249="",0,IF('Product Selections'!$P249="Yes",HLOOKUP($AC$10&amp;'Exhibit A'!$F244,'--'!$F$3:$AZ$200,$E244+6,FALSE)*$F244)))))</f>
        <v/>
      </c>
      <c r="AD244" s="310">
        <f>IF('Product Selections'!$L$11="CBA Lightning Wholesale",0,IF('Product Selections'!$L$11="CBA Lightning",0,IF('Product Selections'!Q249="",0,IF($C244="",0,IF('Product Selections'!$Q249&gt;=0,HLOOKUP($AD$10,'--'!$F$3:$AZ$200,3,FALSE)*12*'Product Selections'!Q249)))))</f>
        <v/>
      </c>
      <c r="AE244" s="316">
        <f>IFERROR(IF(C244="","",IF(AND(C244=$D$2,H244=0),0,IF(I244=0,H244-P244-L244-M244,IF(I244="Included",H244-P244-M244-L244,IF(I244&gt;0,H244-M244-L244))))),"")</f>
        <v/>
      </c>
      <c r="AF244" s="585" t="n"/>
      <c r="AG244" s="247">
        <f>AG243+0.01</f>
        <v/>
      </c>
      <c r="AH244" s="604">
        <f>"Estimated Payout at 100% conversion ["&amp;AG244&amp;"0 multiple * Annual Payroll Processing Revenue with Revenue Reduction]"</f>
        <v/>
      </c>
      <c r="AJ244" s="585" t="n"/>
    </row>
    <row r="245" ht="14.45" customHeight="1">
      <c r="A245" s="34" t="n"/>
      <c r="B245" s="70">
        <f>IFERROR(IF('Product Selections'!B250="","",'Product Selections'!B250),"")</f>
        <v/>
      </c>
      <c r="C245" s="71">
        <f>IF('Product Selections'!C250="","",'Product Selections'!C250)</f>
        <v/>
      </c>
      <c r="D245" s="48">
        <f>IF('Product Selections'!D250="","",'Product Selections'!D250)</f>
        <v/>
      </c>
      <c r="E245" s="51">
        <f>IF('Product Selections'!E250="","",'Product Selections'!E250)</f>
        <v/>
      </c>
      <c r="F245" s="51">
        <f>IF('Product Selections'!F250="","",'Product Selections'!F250)</f>
        <v/>
      </c>
      <c r="G245" s="34">
        <f>IF('Product Selections'!U249="","",'Product Selections'!U249)</f>
        <v/>
      </c>
      <c r="H245" s="69">
        <f>IFERROR(IF('Product Selections'!H250="","",'Product Selections'!H250),"")</f>
        <v/>
      </c>
      <c r="I245" s="592">
        <f>IFERROR(IF(TRIM('Product Selections'!I250)="","",TRIM('Product Selections'!I250)),"")</f>
        <v/>
      </c>
      <c r="J245" s="46" t="n"/>
      <c r="K245" s="69">
        <f>IF(C245="","",IF(O245="",AE245+L245+M245,AE245+L245+M245+O245))</f>
        <v/>
      </c>
      <c r="L245" s="360">
        <f>IF(C245="","",SUM(AC245,AD245)*(1-Y245))</f>
        <v/>
      </c>
      <c r="M245" s="358">
        <f>IF(C245="","",AB245)</f>
        <v/>
      </c>
      <c r="O245" s="593">
        <f>IF(C245="","",IF(Y245&lt;0,Z245-AE245,""))</f>
        <v/>
      </c>
      <c r="P245" s="594">
        <f>IFERROR(IF(C245="","",IF(AND(C245=$D$2,H245=0),0,IF($V$8="50% ADP Discount",AA245*0.5,IF($V$8="ADP Book Price",AA245)))),"")</f>
        <v/>
      </c>
      <c r="R245" s="595">
        <f>IF(C245="","",IF(Y245&lt;0,(Z245/F245)*(1),(Z245/F245)*(1-Y245)))</f>
        <v/>
      </c>
      <c r="S245" s="595">
        <f>IFERROR(IF(Y245&lt;0,SUM(AC245:AD245)/F245,L245/F245),"")</f>
        <v/>
      </c>
      <c r="T245" s="340">
        <f>IF(M245="","",IF(M245=0,"",SUM(M245)/F245))</f>
        <v/>
      </c>
      <c r="U245" s="585" t="n"/>
      <c r="V245" s="596">
        <f>IF(C245="","",IF(AND(C245=$D$2,H245=0),"Firm Payroll",IF(AND(F245=1,Y245&gt;0.2),"Annual 20% Max Discount",IF(AND(F245=4,Y245&gt;0.2),"Quarterly 20% Max Discount",IF(Y245&gt;=0.6,"Discount &gt;60%",IF(Y245&lt;0,"Revenue Reduction Required",""))))))</f>
        <v/>
      </c>
      <c r="W245" s="597" t="n"/>
      <c r="X245" s="56">
        <f>IF(F245=1,"Annual Payrolls on ADP Essential Payroll",IF(F245=4,"Quarterly Payrolls on ADP Essential Payroll",""))</f>
        <v/>
      </c>
      <c r="Y245" s="50">
        <f>IFERROR(1-((H245-M245)/SUM(Z245,AC245,AD245)),"")</f>
        <v/>
      </c>
      <c r="Z245" s="69">
        <f>IF(C245="","",HLOOKUP($G245&amp;'Product Selections'!$K$4&amp;'Exhibit A'!$F245,'--'!$F$3:$AT$200,$E245+6,FALSE)*F245)</f>
        <v/>
      </c>
      <c r="AA245" s="237">
        <f>IF($C245="","",7.95*$E245+54.95)</f>
        <v/>
      </c>
      <c r="AB245" s="69">
        <f>IF('Product Selections'!O250="Yes",16*'Exhibit A'!F245,0)</f>
        <v/>
      </c>
      <c r="AC245" s="236">
        <f>IF('Product Selections'!$L$11="CBA Lightning Wholesale",0,IF('Product Selections'!$L$11="CBA Lightning",0,IF($C245="",0,IF('Product Selections'!P250="",0,IF('Product Selections'!$P250="Yes",HLOOKUP($AC$10&amp;'Exhibit A'!$F245,'--'!$F$3:$AZ$200,$E245+6,FALSE)*$F245)))))</f>
        <v/>
      </c>
      <c r="AD245" s="54">
        <f>IF('Product Selections'!$L$11="CBA Lightning Wholesale",0,IF('Product Selections'!$L$11="CBA Lightning",0,IF('Product Selections'!Q250="",0,IF($C245="",0,IF('Product Selections'!$Q250&gt;=0,HLOOKUP($AD$10,'--'!$F$3:$AZ$200,3,FALSE)*12*'Product Selections'!Q250)))))</f>
        <v/>
      </c>
      <c r="AE245" s="69">
        <f>IFERROR(IF(C245="","",IF(AND(C245=$D$2,H245=0),0,IF(I245=0,H245-P245-L245-M245,IF(I245="Included",H245-P245-M245-L245,IF(I245&gt;0,H245-M245-L245))))),"")</f>
        <v/>
      </c>
      <c r="AF245" s="598" t="n"/>
      <c r="AG245" s="247">
        <f>AG244+0.01</f>
        <v/>
      </c>
      <c r="AH245" s="604">
        <f>"Estimated Payout at 100% conversion ["&amp;AG245&amp;"0 multiple * Annual Payroll Processing Revenue with Revenue Reduction]"</f>
        <v/>
      </c>
      <c r="AJ245" s="585" t="n"/>
    </row>
    <row r="246" ht="14.45" customHeight="1">
      <c r="A246" s="34" t="n"/>
      <c r="B246" s="303">
        <f>IFERROR(IF('Product Selections'!B251="","",'Product Selections'!B251),"")</f>
        <v/>
      </c>
      <c r="C246" s="304">
        <f>IF('Product Selections'!C251="","",'Product Selections'!C251)</f>
        <v/>
      </c>
      <c r="D246" s="305">
        <f>IF('Product Selections'!D251="","",'Product Selections'!D251)</f>
        <v/>
      </c>
      <c r="E246" s="306">
        <f>IF('Product Selections'!E251="","",'Product Selections'!E251)</f>
        <v/>
      </c>
      <c r="F246" s="306">
        <f>IF('Product Selections'!F251="","",'Product Selections'!F251)</f>
        <v/>
      </c>
      <c r="G246" s="307">
        <f>IF('Product Selections'!U250="","",'Product Selections'!U250)</f>
        <v/>
      </c>
      <c r="H246" s="316">
        <f>IFERROR(IF('Product Selections'!H251="","",'Product Selections'!H251),"")</f>
        <v/>
      </c>
      <c r="I246" s="309">
        <f>IFERROR(IF(TRIM('Product Selections'!I251)="","",TRIM('Product Selections'!I251)),"")</f>
        <v/>
      </c>
      <c r="J246" s="46" t="n"/>
      <c r="K246" s="316">
        <f>IF(C246="","",IF(O246="",AE246+L246+M246,AE246+L246+M246+O246))</f>
        <v/>
      </c>
      <c r="L246" s="361">
        <f>IF(C246="","",SUM(AC246,AD246)*(1-Y246))</f>
        <v/>
      </c>
      <c r="M246" s="357">
        <f>IF(C246="","",AB246)</f>
        <v/>
      </c>
      <c r="O246" s="600">
        <f>IF(C246="","",IF(Y246&lt;0,Z246-AE246,""))</f>
        <v/>
      </c>
      <c r="P246" s="601">
        <f>IFERROR(IF(C246="","",IF(AND(C246=$D$2,H246=0),0,IF($V$8="50% ADP Discount",AA246*0.5,IF($V$8="ADP Book Price",AA246)))),"")</f>
        <v/>
      </c>
      <c r="R246" s="602">
        <f>IF(C246="","",IF(Y246&lt;0,(Z246/F246)*(1),(Z246/F246)*(1-Y246)))</f>
        <v/>
      </c>
      <c r="S246" s="602">
        <f>IFERROR(IF(Y246&lt;0,SUM(AC246:AD246)/F246,L246/F246),"")</f>
        <v/>
      </c>
      <c r="T246" s="339">
        <f>IF(M246="","",IF(M246=0,"",SUM(M246)/F246))</f>
        <v/>
      </c>
      <c r="U246" s="585" t="n"/>
      <c r="V246" s="603">
        <f>IF(C246="","",IF(AND(C246=$D$2,H246=0),"Firm Payroll",IF(AND(F246=1,Y246&gt;0.2),"Annual 20% Max Discount",IF(AND(F246=4,Y246&gt;0.2),"Quarterly 20% Max Discount",IF(Y246&gt;=0.6,"Discount &gt;60%",IF(Y246&lt;0,"Revenue Reduction Required",""))))))</f>
        <v/>
      </c>
      <c r="W246" s="597" t="n"/>
      <c r="X246" s="314">
        <f>IF(F246=1,"Annual Payrolls on ADP Essential Payroll",IF(F246=4,"Quarterly Payrolls on ADP Essential Payroll",""))</f>
        <v/>
      </c>
      <c r="Y246" s="315">
        <f>IFERROR(1-((H246-M246)/SUM(Z246,AC246,AD246)),"")</f>
        <v/>
      </c>
      <c r="Z246" s="316">
        <f>IF(C246="","",HLOOKUP($G246&amp;'Product Selections'!$K$4&amp;'Exhibit A'!$F246,'--'!$F$3:$AT$200,$E246+6,FALSE)*F246)</f>
        <v/>
      </c>
      <c r="AA246" s="317">
        <f>IF($C246="","",7.95*$E246+54.95)</f>
        <v/>
      </c>
      <c r="AB246" s="316">
        <f>IF('Product Selections'!O251="Yes",16*'Exhibit A'!F246,0)</f>
        <v/>
      </c>
      <c r="AC246" s="318">
        <f>IF('Product Selections'!$L$11="CBA Lightning Wholesale",0,IF('Product Selections'!$L$11="CBA Lightning",0,IF($C246="",0,IF('Product Selections'!P251="",0,IF('Product Selections'!$P251="Yes",HLOOKUP($AC$10&amp;'Exhibit A'!$F246,'--'!$F$3:$AZ$200,$E246+6,FALSE)*$F246)))))</f>
        <v/>
      </c>
      <c r="AD246" s="310">
        <f>IF('Product Selections'!$L$11="CBA Lightning Wholesale",0,IF('Product Selections'!$L$11="CBA Lightning",0,IF('Product Selections'!Q251="",0,IF($C246="",0,IF('Product Selections'!$Q251&gt;=0,HLOOKUP($AD$10,'--'!$F$3:$AZ$200,3,FALSE)*12*'Product Selections'!Q251)))))</f>
        <v/>
      </c>
      <c r="AE246" s="316">
        <f>IFERROR(IF(C246="","",IF(AND(C246=$D$2,H246=0),0,IF(I246=0,H246-P246-L246-M246,IF(I246="Included",H246-P246-M246-L246,IF(I246&gt;0,H246-M246-L246))))),"")</f>
        <v/>
      </c>
      <c r="AF246" s="585" t="n"/>
      <c r="AG246" s="247">
        <f>AG245+0.01</f>
        <v/>
      </c>
      <c r="AH246" s="604">
        <f>"Estimated Payout at 100% conversion ["&amp;AG246&amp;"0 multiple * Annual Payroll Processing Revenue with Revenue Reduction]"</f>
        <v/>
      </c>
      <c r="AJ246" s="585" t="n"/>
    </row>
    <row r="247" ht="14.45" customHeight="1">
      <c r="A247" s="34" t="n"/>
      <c r="B247" s="70">
        <f>IFERROR(IF('Product Selections'!B252="","",'Product Selections'!B252),"")</f>
        <v/>
      </c>
      <c r="C247" s="71">
        <f>IF('Product Selections'!C252="","",'Product Selections'!C252)</f>
        <v/>
      </c>
      <c r="D247" s="48">
        <f>IF('Product Selections'!D252="","",'Product Selections'!D252)</f>
        <v/>
      </c>
      <c r="E247" s="51">
        <f>IF('Product Selections'!E252="","",'Product Selections'!E252)</f>
        <v/>
      </c>
      <c r="F247" s="51">
        <f>IF('Product Selections'!F252="","",'Product Selections'!F252)</f>
        <v/>
      </c>
      <c r="G247" s="34">
        <f>IF('Product Selections'!U251="","",'Product Selections'!U251)</f>
        <v/>
      </c>
      <c r="H247" s="69">
        <f>IFERROR(IF('Product Selections'!H252="","",'Product Selections'!H252),"")</f>
        <v/>
      </c>
      <c r="I247" s="592">
        <f>IFERROR(IF(TRIM('Product Selections'!I252)="","",TRIM('Product Selections'!I252)),"")</f>
        <v/>
      </c>
      <c r="J247" s="46" t="n"/>
      <c r="K247" s="69">
        <f>IF(C247="","",IF(O247="",AE247+L247+M247,AE247+L247+M247+O247))</f>
        <v/>
      </c>
      <c r="L247" s="360">
        <f>IF(C247="","",SUM(AC247,AD247)*(1-Y247))</f>
        <v/>
      </c>
      <c r="M247" s="358">
        <f>IF(C247="","",AB247)</f>
        <v/>
      </c>
      <c r="O247" s="593">
        <f>IF(C247="","",IF(Y247&lt;0,Z247-AE247,""))</f>
        <v/>
      </c>
      <c r="P247" s="594">
        <f>IFERROR(IF(C247="","",IF(AND(C247=$D$2,H247=0),0,IF($V$8="50% ADP Discount",AA247*0.5,IF($V$8="ADP Book Price",AA247)))),"")</f>
        <v/>
      </c>
      <c r="R247" s="595">
        <f>IF(C247="","",IF(Y247&lt;0,(Z247/F247)*(1),(Z247/F247)*(1-Y247)))</f>
        <v/>
      </c>
      <c r="S247" s="595">
        <f>IFERROR(IF(Y247&lt;0,SUM(AC247:AD247)/F247,L247/F247),"")</f>
        <v/>
      </c>
      <c r="T247" s="340">
        <f>IF(M247="","",IF(M247=0,"",SUM(M247)/F247))</f>
        <v/>
      </c>
      <c r="U247" s="585" t="n"/>
      <c r="V247" s="596">
        <f>IF(C247="","",IF(AND(C247=$D$2,H247=0),"Firm Payroll",IF(AND(F247=1,Y247&gt;0.2),"Annual 20% Max Discount",IF(AND(F247=4,Y247&gt;0.2),"Quarterly 20% Max Discount",IF(Y247&gt;=0.6,"Discount &gt;60%",IF(Y247&lt;0,"Revenue Reduction Required",""))))))</f>
        <v/>
      </c>
      <c r="W247" s="597" t="n"/>
      <c r="X247" s="56">
        <f>IF(F247=1,"Annual Payrolls on ADP Essential Payroll",IF(F247=4,"Quarterly Payrolls on ADP Essential Payroll",""))</f>
        <v/>
      </c>
      <c r="Y247" s="50">
        <f>IFERROR(1-((H247-M247)/SUM(Z247,AC247,AD247)),"")</f>
        <v/>
      </c>
      <c r="Z247" s="69">
        <f>IF(C247="","",HLOOKUP($G247&amp;'Product Selections'!$K$4&amp;'Exhibit A'!$F247,'--'!$F$3:$AT$200,$E247+6,FALSE)*F247)</f>
        <v/>
      </c>
      <c r="AA247" s="237">
        <f>IF($C247="","",7.95*$E247+54.95)</f>
        <v/>
      </c>
      <c r="AB247" s="69">
        <f>IF('Product Selections'!O252="Yes",16*'Exhibit A'!F247,0)</f>
        <v/>
      </c>
      <c r="AC247" s="236">
        <f>IF('Product Selections'!$L$11="CBA Lightning Wholesale",0,IF('Product Selections'!$L$11="CBA Lightning",0,IF($C247="",0,IF('Product Selections'!P252="",0,IF('Product Selections'!$P252="Yes",HLOOKUP($AC$10&amp;'Exhibit A'!$F247,'--'!$F$3:$AZ$200,$E247+6,FALSE)*$F247)))))</f>
        <v/>
      </c>
      <c r="AD247" s="54">
        <f>IF('Product Selections'!$L$11="CBA Lightning Wholesale",0,IF('Product Selections'!$L$11="CBA Lightning",0,IF('Product Selections'!Q252="",0,IF($C247="",0,IF('Product Selections'!$Q252&gt;=0,HLOOKUP($AD$10,'--'!$F$3:$AZ$200,3,FALSE)*12*'Product Selections'!Q252)))))</f>
        <v/>
      </c>
      <c r="AE247" s="69">
        <f>IFERROR(IF(C247="","",IF(AND(C247=$D$2,H247=0),0,IF(I247=0,H247-P247-L247-M247,IF(I247="Included",H247-P247-M247-L247,IF(I247&gt;0,H247-M247-L247))))),"")</f>
        <v/>
      </c>
      <c r="AF247" s="598" t="n"/>
      <c r="AG247" s="247">
        <f>AG246+0.01</f>
        <v/>
      </c>
      <c r="AH247" s="604">
        <f>"Estimated Payout at 100% conversion ["&amp;AG247&amp;"0 multiple * Annual Payroll Processing Revenue with Revenue Reduction]"</f>
        <v/>
      </c>
      <c r="AJ247" s="585" t="n"/>
    </row>
    <row r="248" ht="14.45" customHeight="1">
      <c r="A248" s="34" t="n"/>
      <c r="B248" s="303">
        <f>IFERROR(IF('Product Selections'!B253="","",'Product Selections'!B253),"")</f>
        <v/>
      </c>
      <c r="C248" s="304">
        <f>IF('Product Selections'!C253="","",'Product Selections'!C253)</f>
        <v/>
      </c>
      <c r="D248" s="305">
        <f>IF('Product Selections'!D253="","",'Product Selections'!D253)</f>
        <v/>
      </c>
      <c r="E248" s="306">
        <f>IF('Product Selections'!E253="","",'Product Selections'!E253)</f>
        <v/>
      </c>
      <c r="F248" s="306">
        <f>IF('Product Selections'!F253="","",'Product Selections'!F253)</f>
        <v/>
      </c>
      <c r="G248" s="307">
        <f>IF('Product Selections'!U252="","",'Product Selections'!U252)</f>
        <v/>
      </c>
      <c r="H248" s="316">
        <f>IFERROR(IF('Product Selections'!H253="","",'Product Selections'!H253),"")</f>
        <v/>
      </c>
      <c r="I248" s="309">
        <f>IFERROR(IF(TRIM('Product Selections'!I253)="","",TRIM('Product Selections'!I253)),"")</f>
        <v/>
      </c>
      <c r="J248" s="46" t="n"/>
      <c r="K248" s="316">
        <f>IF(C248="","",IF(O248="",AE248+L248+M248,AE248+L248+M248+O248))</f>
        <v/>
      </c>
      <c r="L248" s="361">
        <f>IF(C248="","",SUM(AC248,AD248)*(1-Y248))</f>
        <v/>
      </c>
      <c r="M248" s="357">
        <f>IF(C248="","",AB248)</f>
        <v/>
      </c>
      <c r="O248" s="600">
        <f>IF(C248="","",IF(Y248&lt;0,Z248-AE248,""))</f>
        <v/>
      </c>
      <c r="P248" s="601">
        <f>IFERROR(IF(C248="","",IF(AND(C248=$D$2,H248=0),0,IF($V$8="50% ADP Discount",AA248*0.5,IF($V$8="ADP Book Price",AA248)))),"")</f>
        <v/>
      </c>
      <c r="R248" s="602">
        <f>IF(C248="","",IF(Y248&lt;0,(Z248/F248)*(1),(Z248/F248)*(1-Y248)))</f>
        <v/>
      </c>
      <c r="S248" s="602">
        <f>IFERROR(IF(Y248&lt;0,SUM(AC248:AD248)/F248,L248/F248),"")</f>
        <v/>
      </c>
      <c r="T248" s="339">
        <f>IF(M248="","",IF(M248=0,"",SUM(M248)/F248))</f>
        <v/>
      </c>
      <c r="U248" s="585" t="n"/>
      <c r="V248" s="603">
        <f>IF(C248="","",IF(AND(C248=$D$2,H248=0),"Firm Payroll",IF(AND(F248=1,Y248&gt;0.2),"Annual 20% Max Discount",IF(AND(F248=4,Y248&gt;0.2),"Quarterly 20% Max Discount",IF(Y248&gt;=0.6,"Discount &gt;60%",IF(Y248&lt;0,"Revenue Reduction Required",""))))))</f>
        <v/>
      </c>
      <c r="W248" s="597" t="n"/>
      <c r="X248" s="314">
        <f>IF(F248=1,"Annual Payrolls on ADP Essential Payroll",IF(F248=4,"Quarterly Payrolls on ADP Essential Payroll",""))</f>
        <v/>
      </c>
      <c r="Y248" s="315">
        <f>IFERROR(1-((H248-M248)/SUM(Z248,AC248,AD248)),"")</f>
        <v/>
      </c>
      <c r="Z248" s="316">
        <f>IF(C248="","",HLOOKUP($G248&amp;'Product Selections'!$K$4&amp;'Exhibit A'!$F248,'--'!$F$3:$AT$200,$E248+6,FALSE)*F248)</f>
        <v/>
      </c>
      <c r="AA248" s="317">
        <f>IF($C248="","",7.95*$E248+54.95)</f>
        <v/>
      </c>
      <c r="AB248" s="316">
        <f>IF('Product Selections'!O253="Yes",16*'Exhibit A'!F248,0)</f>
        <v/>
      </c>
      <c r="AC248" s="318">
        <f>IF('Product Selections'!$L$11="CBA Lightning Wholesale",0,IF('Product Selections'!$L$11="CBA Lightning",0,IF($C248="",0,IF('Product Selections'!P253="",0,IF('Product Selections'!$P253="Yes",HLOOKUP($AC$10&amp;'Exhibit A'!$F248,'--'!$F$3:$AZ$200,$E248+6,FALSE)*$F248)))))</f>
        <v/>
      </c>
      <c r="AD248" s="310">
        <f>IF('Product Selections'!$L$11="CBA Lightning Wholesale",0,IF('Product Selections'!$L$11="CBA Lightning",0,IF('Product Selections'!Q253="",0,IF($C248="",0,IF('Product Selections'!$Q253&gt;=0,HLOOKUP($AD$10,'--'!$F$3:$AZ$200,3,FALSE)*12*'Product Selections'!Q253)))))</f>
        <v/>
      </c>
      <c r="AE248" s="316">
        <f>IFERROR(IF(C248="","",IF(AND(C248=$D$2,H248=0),0,IF(I248=0,H248-P248-L248-M248,IF(I248="Included",H248-P248-M248-L248,IF(I248&gt;0,H248-M248-L248))))),"")</f>
        <v/>
      </c>
      <c r="AF248" s="585" t="n"/>
      <c r="AG248" s="247">
        <f>AG247+0.01</f>
        <v/>
      </c>
      <c r="AH248" s="604">
        <f>"Estimated Payout at 100% conversion ["&amp;AG248&amp;"0 multiple * Annual Payroll Processing Revenue with Revenue Reduction]"</f>
        <v/>
      </c>
      <c r="AJ248" s="585" t="n"/>
    </row>
    <row r="249" ht="14.45" customHeight="1">
      <c r="A249" s="34" t="n"/>
      <c r="B249" s="70">
        <f>IFERROR(IF('Product Selections'!B254="","",'Product Selections'!B254),"")</f>
        <v/>
      </c>
      <c r="C249" s="71">
        <f>IF('Product Selections'!C254="","",'Product Selections'!C254)</f>
        <v/>
      </c>
      <c r="D249" s="48">
        <f>IF('Product Selections'!D254="","",'Product Selections'!D254)</f>
        <v/>
      </c>
      <c r="E249" s="51">
        <f>IF('Product Selections'!E254="","",'Product Selections'!E254)</f>
        <v/>
      </c>
      <c r="F249" s="51">
        <f>IF('Product Selections'!F254="","",'Product Selections'!F254)</f>
        <v/>
      </c>
      <c r="G249" s="34">
        <f>IF('Product Selections'!U253="","",'Product Selections'!U253)</f>
        <v/>
      </c>
      <c r="H249" s="69">
        <f>IFERROR(IF('Product Selections'!H254="","",'Product Selections'!H254),"")</f>
        <v/>
      </c>
      <c r="I249" s="592">
        <f>IFERROR(IF(TRIM('Product Selections'!I254)="","",TRIM('Product Selections'!I254)),"")</f>
        <v/>
      </c>
      <c r="J249" s="46" t="n"/>
      <c r="K249" s="69">
        <f>IF(C249="","",IF(O249="",AE249+L249+M249,AE249+L249+M249+O249))</f>
        <v/>
      </c>
      <c r="L249" s="360">
        <f>IF(C249="","",SUM(AC249,AD249)*(1-Y249))</f>
        <v/>
      </c>
      <c r="M249" s="358">
        <f>IF(C249="","",AB249)</f>
        <v/>
      </c>
      <c r="O249" s="593">
        <f>IF(C249="","",IF(Y249&lt;0,Z249-AE249,""))</f>
        <v/>
      </c>
      <c r="P249" s="594">
        <f>IFERROR(IF(C249="","",IF(AND(C249=$D$2,H249=0),0,IF($V$8="50% ADP Discount",AA249*0.5,IF($V$8="ADP Book Price",AA249)))),"")</f>
        <v/>
      </c>
      <c r="R249" s="595">
        <f>IF(C249="","",IF(Y249&lt;0,(Z249/F249)*(1),(Z249/F249)*(1-Y249)))</f>
        <v/>
      </c>
      <c r="S249" s="595">
        <f>IFERROR(IF(Y249&lt;0,SUM(AC249:AD249)/F249,L249/F249),"")</f>
        <v/>
      </c>
      <c r="T249" s="340">
        <f>IF(M249="","",IF(M249=0,"",SUM(M249)/F249))</f>
        <v/>
      </c>
      <c r="U249" s="585" t="n"/>
      <c r="V249" s="596">
        <f>IF(C249="","",IF(AND(C249=$D$2,H249=0),"Firm Payroll",IF(AND(F249=1,Y249&gt;0.2),"Annual 20% Max Discount",IF(AND(F249=4,Y249&gt;0.2),"Quarterly 20% Max Discount",IF(Y249&gt;=0.6,"Discount &gt;60%",IF(Y249&lt;0,"Revenue Reduction Required",""))))))</f>
        <v/>
      </c>
      <c r="W249" s="597" t="n"/>
      <c r="X249" s="56">
        <f>IF(F249=1,"Annual Payrolls on ADP Essential Payroll",IF(F249=4,"Quarterly Payrolls on ADP Essential Payroll",""))</f>
        <v/>
      </c>
      <c r="Y249" s="50">
        <f>IFERROR(1-((H249-M249)/SUM(Z249,AC249,AD249)),"")</f>
        <v/>
      </c>
      <c r="Z249" s="69">
        <f>IF(C249="","",HLOOKUP($G249&amp;'Product Selections'!$K$4&amp;'Exhibit A'!$F249,'--'!$F$3:$AT$200,$E249+6,FALSE)*F249)</f>
        <v/>
      </c>
      <c r="AA249" s="237">
        <f>IF($C249="","",7.95*$E249+54.95)</f>
        <v/>
      </c>
      <c r="AB249" s="69">
        <f>IF('Product Selections'!O254="Yes",16*'Exhibit A'!F249,0)</f>
        <v/>
      </c>
      <c r="AC249" s="236">
        <f>IF('Product Selections'!$L$11="CBA Lightning Wholesale",0,IF('Product Selections'!$L$11="CBA Lightning",0,IF($C249="",0,IF('Product Selections'!P254="",0,IF('Product Selections'!$P254="Yes",HLOOKUP($AC$10&amp;'Exhibit A'!$F249,'--'!$F$3:$AZ$200,$E249+6,FALSE)*$F249)))))</f>
        <v/>
      </c>
      <c r="AD249" s="54">
        <f>IF('Product Selections'!$L$11="CBA Lightning Wholesale",0,IF('Product Selections'!$L$11="CBA Lightning",0,IF('Product Selections'!Q254="",0,IF($C249="",0,IF('Product Selections'!$Q254&gt;=0,HLOOKUP($AD$10,'--'!$F$3:$AZ$200,3,FALSE)*12*'Product Selections'!Q254)))))</f>
        <v/>
      </c>
      <c r="AE249" s="69">
        <f>IFERROR(IF(C249="","",IF(AND(C249=$D$2,H249=0),0,IF(I249=0,H249-P249-L249-M249,IF(I249="Included",H249-P249-M249-L249,IF(I249&gt;0,H249-M249-L249))))),"")</f>
        <v/>
      </c>
      <c r="AF249" s="598" t="n"/>
      <c r="AG249" s="247">
        <f>AG248+0.01</f>
        <v/>
      </c>
      <c r="AH249" s="604">
        <f>"Estimated Payout at 100% conversion ["&amp;AG249&amp;"0 multiple * Annual Payroll Processing Revenue with Revenue Reduction]"</f>
        <v/>
      </c>
      <c r="AJ249" s="585" t="n"/>
    </row>
    <row r="250" ht="14.45" customHeight="1">
      <c r="A250" s="34" t="n"/>
      <c r="B250" s="303">
        <f>IFERROR(IF('Product Selections'!B255="","",'Product Selections'!B255),"")</f>
        <v/>
      </c>
      <c r="C250" s="304">
        <f>IF('Product Selections'!C255="","",'Product Selections'!C255)</f>
        <v/>
      </c>
      <c r="D250" s="305">
        <f>IF('Product Selections'!D255="","",'Product Selections'!D255)</f>
        <v/>
      </c>
      <c r="E250" s="306">
        <f>IF('Product Selections'!E255="","",'Product Selections'!E255)</f>
        <v/>
      </c>
      <c r="F250" s="306">
        <f>IF('Product Selections'!F255="","",'Product Selections'!F255)</f>
        <v/>
      </c>
      <c r="G250" s="307">
        <f>IF('Product Selections'!U254="","",'Product Selections'!U254)</f>
        <v/>
      </c>
      <c r="H250" s="316">
        <f>IFERROR(IF('Product Selections'!H255="","",'Product Selections'!H255),"")</f>
        <v/>
      </c>
      <c r="I250" s="309">
        <f>IFERROR(IF(TRIM('Product Selections'!I255)="","",TRIM('Product Selections'!I255)),"")</f>
        <v/>
      </c>
      <c r="J250" s="46" t="n"/>
      <c r="K250" s="316">
        <f>IF(C250="","",IF(O250="",AE250+L250+M250,AE250+L250+M250+O250))</f>
        <v/>
      </c>
      <c r="L250" s="361">
        <f>IF(C250="","",SUM(AC250,AD250)*(1-Y250))</f>
        <v/>
      </c>
      <c r="M250" s="357">
        <f>IF(C250="","",AB250)</f>
        <v/>
      </c>
      <c r="O250" s="600">
        <f>IF(C250="","",IF(Y250&lt;0,Z250-AE250,""))</f>
        <v/>
      </c>
      <c r="P250" s="601">
        <f>IFERROR(IF(C250="","",IF(AND(C250=$D$2,H250=0),0,IF($V$8="50% ADP Discount",AA250*0.5,IF($V$8="ADP Book Price",AA250)))),"")</f>
        <v/>
      </c>
      <c r="R250" s="602">
        <f>IF(C250="","",IF(Y250&lt;0,(Z250/F250)*(1),(Z250/F250)*(1-Y250)))</f>
        <v/>
      </c>
      <c r="S250" s="602">
        <f>IFERROR(IF(Y250&lt;0,SUM(AC250:AD250)/F250,L250/F250),"")</f>
        <v/>
      </c>
      <c r="T250" s="339">
        <f>IF(M250="","",IF(M250=0,"",SUM(M250)/F250))</f>
        <v/>
      </c>
      <c r="U250" s="585" t="n"/>
      <c r="V250" s="603">
        <f>IF(C250="","",IF(AND(C250=$D$2,H250=0),"Firm Payroll",IF(AND(F250=1,Y250&gt;0.2),"Annual 20% Max Discount",IF(AND(F250=4,Y250&gt;0.2),"Quarterly 20% Max Discount",IF(Y250&gt;=0.6,"Discount &gt;60%",IF(Y250&lt;0,"Revenue Reduction Required",""))))))</f>
        <v/>
      </c>
      <c r="W250" s="597" t="n"/>
      <c r="X250" s="314">
        <f>IF(F250=1,"Annual Payrolls on ADP Essential Payroll",IF(F250=4,"Quarterly Payrolls on ADP Essential Payroll",""))</f>
        <v/>
      </c>
      <c r="Y250" s="315">
        <f>IFERROR(1-((H250-M250)/SUM(Z250,AC250,AD250)),"")</f>
        <v/>
      </c>
      <c r="Z250" s="316">
        <f>IF(C250="","",HLOOKUP($G250&amp;'Product Selections'!$K$4&amp;'Exhibit A'!$F250,'--'!$F$3:$AT$200,$E250+6,FALSE)*F250)</f>
        <v/>
      </c>
      <c r="AA250" s="317">
        <f>IF($C250="","",7.95*$E250+54.95)</f>
        <v/>
      </c>
      <c r="AB250" s="316">
        <f>IF('Product Selections'!O255="Yes",16*'Exhibit A'!F250,0)</f>
        <v/>
      </c>
      <c r="AC250" s="318">
        <f>IF('Product Selections'!$L$11="CBA Lightning Wholesale",0,IF('Product Selections'!$L$11="CBA Lightning",0,IF($C250="",0,IF('Product Selections'!P255="",0,IF('Product Selections'!$P255="Yes",HLOOKUP($AC$10&amp;'Exhibit A'!$F250,'--'!$F$3:$AZ$200,$E250+6,FALSE)*$F250)))))</f>
        <v/>
      </c>
      <c r="AD250" s="310">
        <f>IF('Product Selections'!$L$11="CBA Lightning Wholesale",0,IF('Product Selections'!$L$11="CBA Lightning",0,IF('Product Selections'!Q255="",0,IF($C250="",0,IF('Product Selections'!$Q255&gt;=0,HLOOKUP($AD$10,'--'!$F$3:$AZ$200,3,FALSE)*12*'Product Selections'!Q255)))))</f>
        <v/>
      </c>
      <c r="AE250" s="316">
        <f>IFERROR(IF(C250="","",IF(AND(C250=$D$2,H250=0),0,IF(I250=0,H250-P250-L250-M250,IF(I250="Included",H250-P250-M250-L250,IF(I250&gt;0,H250-M250-L250))))),"")</f>
        <v/>
      </c>
      <c r="AF250" s="585" t="n"/>
      <c r="AG250" s="247">
        <f>AG249+0.01</f>
        <v/>
      </c>
      <c r="AH250" s="604">
        <f>"Estimated Payout at 100% conversion ["&amp;AG250&amp;"0 multiple * Annual Payroll Processing Revenue with Revenue Reduction]"</f>
        <v/>
      </c>
      <c r="AJ250" s="585" t="n"/>
    </row>
    <row r="251" ht="14.45" customHeight="1">
      <c r="A251" s="34" t="n"/>
      <c r="B251" s="70">
        <f>IFERROR(IF('Product Selections'!B256="","",'Product Selections'!B256),"")</f>
        <v/>
      </c>
      <c r="C251" s="71">
        <f>IF('Product Selections'!C256="","",'Product Selections'!C256)</f>
        <v/>
      </c>
      <c r="D251" s="48">
        <f>IF('Product Selections'!D256="","",'Product Selections'!D256)</f>
        <v/>
      </c>
      <c r="E251" s="51">
        <f>IF('Product Selections'!E256="","",'Product Selections'!E256)</f>
        <v/>
      </c>
      <c r="F251" s="51">
        <f>IF('Product Selections'!F256="","",'Product Selections'!F256)</f>
        <v/>
      </c>
      <c r="G251" s="34">
        <f>IF('Product Selections'!U255="","",'Product Selections'!U255)</f>
        <v/>
      </c>
      <c r="H251" s="69">
        <f>IFERROR(IF('Product Selections'!H256="","",'Product Selections'!H256),"")</f>
        <v/>
      </c>
      <c r="I251" s="592">
        <f>IFERROR(IF(TRIM('Product Selections'!I256)="","",TRIM('Product Selections'!I256)),"")</f>
        <v/>
      </c>
      <c r="J251" s="46" t="n"/>
      <c r="K251" s="69">
        <f>IF(C251="","",IF(O251="",AE251+L251+M251,AE251+L251+M251+O251))</f>
        <v/>
      </c>
      <c r="L251" s="360">
        <f>IF(C251="","",SUM(AC251,AD251)*(1-Y251))</f>
        <v/>
      </c>
      <c r="M251" s="358">
        <f>IF(C251="","",AB251)</f>
        <v/>
      </c>
      <c r="O251" s="593">
        <f>IF(C251="","",IF(Y251&lt;0,Z251-AE251,""))</f>
        <v/>
      </c>
      <c r="P251" s="594">
        <f>IFERROR(IF(C251="","",IF(AND(C251=$D$2,H251=0),0,IF($V$8="50% ADP Discount",AA251*0.5,IF($V$8="ADP Book Price",AA251)))),"")</f>
        <v/>
      </c>
      <c r="R251" s="595">
        <f>IF(C251="","",IF(Y251&lt;0,(Z251/F251)*(1),(Z251/F251)*(1-Y251)))</f>
        <v/>
      </c>
      <c r="S251" s="595">
        <f>IFERROR(IF(Y251&lt;0,SUM(AC251:AD251)/F251,L251/F251),"")</f>
        <v/>
      </c>
      <c r="T251" s="340">
        <f>IF(M251="","",IF(M251=0,"",SUM(M251)/F251))</f>
        <v/>
      </c>
      <c r="U251" s="585" t="n"/>
      <c r="V251" s="596">
        <f>IF(C251="","",IF(AND(C251=$D$2,H251=0),"Firm Payroll",IF(AND(F251=1,Y251&gt;0.2),"Annual 20% Max Discount",IF(AND(F251=4,Y251&gt;0.2),"Quarterly 20% Max Discount",IF(Y251&gt;=0.6,"Discount &gt;60%",IF(Y251&lt;0,"Revenue Reduction Required",""))))))</f>
        <v/>
      </c>
      <c r="W251" s="597" t="n"/>
      <c r="X251" s="56">
        <f>IF(F251=1,"Annual Payrolls on ADP Essential Payroll",IF(F251=4,"Quarterly Payrolls on ADP Essential Payroll",""))</f>
        <v/>
      </c>
      <c r="Y251" s="50">
        <f>IFERROR(1-((H251-M251)/SUM(Z251,AC251,AD251)),"")</f>
        <v/>
      </c>
      <c r="Z251" s="69">
        <f>IF(C251="","",HLOOKUP($G251&amp;'Product Selections'!$K$4&amp;'Exhibit A'!$F251,'--'!$F$3:$AT$200,$E251+6,FALSE)*F251)</f>
        <v/>
      </c>
      <c r="AA251" s="237">
        <f>IF($C251="","",7.95*$E251+54.95)</f>
        <v/>
      </c>
      <c r="AB251" s="69">
        <f>IF('Product Selections'!O256="Yes",16*'Exhibit A'!F251,0)</f>
        <v/>
      </c>
      <c r="AC251" s="236">
        <f>IF('Product Selections'!$L$11="CBA Lightning Wholesale",0,IF('Product Selections'!$L$11="CBA Lightning",0,IF($C251="",0,IF('Product Selections'!P256="",0,IF('Product Selections'!$P256="Yes",HLOOKUP($AC$10&amp;'Exhibit A'!$F251,'--'!$F$3:$AZ$200,$E251+6,FALSE)*$F251)))))</f>
        <v/>
      </c>
      <c r="AD251" s="54">
        <f>IF('Product Selections'!$L$11="CBA Lightning Wholesale",0,IF('Product Selections'!$L$11="CBA Lightning",0,IF('Product Selections'!Q256="",0,IF($C251="",0,IF('Product Selections'!$Q256&gt;=0,HLOOKUP($AD$10,'--'!$F$3:$AZ$200,3,FALSE)*12*'Product Selections'!Q256)))))</f>
        <v/>
      </c>
      <c r="AE251" s="69">
        <f>IFERROR(IF(C251="","",IF(AND(C251=$D$2,H251=0),0,IF(I251=0,H251-P251-L251-M251,IF(I251="Included",H251-P251-M251-L251,IF(I251&gt;0,H251-M251-L251))))),"")</f>
        <v/>
      </c>
      <c r="AF251" s="598" t="n"/>
      <c r="AG251" s="247">
        <f>AG250+0.01</f>
        <v/>
      </c>
      <c r="AH251" s="604">
        <f>"Estimated Payout at 100% conversion ["&amp;AG251&amp;"0 multiple * Annual Payroll Processing Revenue with Revenue Reduction]"</f>
        <v/>
      </c>
      <c r="AJ251" s="585" t="n"/>
    </row>
    <row r="252" ht="14.45" customHeight="1">
      <c r="A252" s="34" t="n"/>
      <c r="B252" s="303">
        <f>IFERROR(IF('Product Selections'!B257="","",'Product Selections'!B257),"")</f>
        <v/>
      </c>
      <c r="C252" s="304">
        <f>IF('Product Selections'!C257="","",'Product Selections'!C257)</f>
        <v/>
      </c>
      <c r="D252" s="305">
        <f>IF('Product Selections'!D257="","",'Product Selections'!D257)</f>
        <v/>
      </c>
      <c r="E252" s="306">
        <f>IF('Product Selections'!E257="","",'Product Selections'!E257)</f>
        <v/>
      </c>
      <c r="F252" s="306">
        <f>IF('Product Selections'!F257="","",'Product Selections'!F257)</f>
        <v/>
      </c>
      <c r="G252" s="307">
        <f>IF('Product Selections'!U256="","",'Product Selections'!U256)</f>
        <v/>
      </c>
      <c r="H252" s="316">
        <f>IFERROR(IF('Product Selections'!H257="","",'Product Selections'!H257),"")</f>
        <v/>
      </c>
      <c r="I252" s="309">
        <f>IFERROR(IF(TRIM('Product Selections'!I257)="","",TRIM('Product Selections'!I257)),"")</f>
        <v/>
      </c>
      <c r="J252" s="46" t="n"/>
      <c r="K252" s="316">
        <f>IF(C252="","",IF(O252="",AE252+L252+M252,AE252+L252+M252+O252))</f>
        <v/>
      </c>
      <c r="L252" s="361">
        <f>IF(C252="","",SUM(AC252,AD252)*(1-Y252))</f>
        <v/>
      </c>
      <c r="M252" s="357">
        <f>IF(C252="","",AB252)</f>
        <v/>
      </c>
      <c r="O252" s="600">
        <f>IF(C252="","",IF(Y252&lt;0,Z252-AE252,""))</f>
        <v/>
      </c>
      <c r="P252" s="601">
        <f>IFERROR(IF(C252="","",IF(AND(C252=$D$2,H252=0),0,IF($V$8="50% ADP Discount",AA252*0.5,IF($V$8="ADP Book Price",AA252)))),"")</f>
        <v/>
      </c>
      <c r="R252" s="602">
        <f>IF(C252="","",IF(Y252&lt;0,(Z252/F252)*(1),(Z252/F252)*(1-Y252)))</f>
        <v/>
      </c>
      <c r="S252" s="602">
        <f>IFERROR(IF(Y252&lt;0,SUM(AC252:AD252)/F252,L252/F252),"")</f>
        <v/>
      </c>
      <c r="T252" s="339">
        <f>IF(M252="","",IF(M252=0,"",SUM(M252)/F252))</f>
        <v/>
      </c>
      <c r="U252" s="585" t="n"/>
      <c r="V252" s="603">
        <f>IF(C252="","",IF(AND(C252=$D$2,H252=0),"Firm Payroll",IF(AND(F252=1,Y252&gt;0.2),"Annual 20% Max Discount",IF(AND(F252=4,Y252&gt;0.2),"Quarterly 20% Max Discount",IF(Y252&gt;=0.6,"Discount &gt;60%",IF(Y252&lt;0,"Revenue Reduction Required",""))))))</f>
        <v/>
      </c>
      <c r="W252" s="597" t="n"/>
      <c r="X252" s="314">
        <f>IF(F252=1,"Annual Payrolls on ADP Essential Payroll",IF(F252=4,"Quarterly Payrolls on ADP Essential Payroll",""))</f>
        <v/>
      </c>
      <c r="Y252" s="315">
        <f>IFERROR(1-((H252-M252)/SUM(Z252,AC252,AD252)),"")</f>
        <v/>
      </c>
      <c r="Z252" s="316">
        <f>IF(C252="","",HLOOKUP($G252&amp;'Product Selections'!$K$4&amp;'Exhibit A'!$F252,'--'!$F$3:$AT$200,$E252+6,FALSE)*F252)</f>
        <v/>
      </c>
      <c r="AA252" s="317">
        <f>IF($C252="","",7.95*$E252+54.95)</f>
        <v/>
      </c>
      <c r="AB252" s="316">
        <f>IF('Product Selections'!O257="Yes",16*'Exhibit A'!F252,0)</f>
        <v/>
      </c>
      <c r="AC252" s="318">
        <f>IF('Product Selections'!$L$11="CBA Lightning Wholesale",0,IF('Product Selections'!$L$11="CBA Lightning",0,IF($C252="",0,IF('Product Selections'!P257="",0,IF('Product Selections'!$P257="Yes",HLOOKUP($AC$10&amp;'Exhibit A'!$F252,'--'!$F$3:$AZ$200,$E252+6,FALSE)*$F252)))))</f>
        <v/>
      </c>
      <c r="AD252" s="310">
        <f>IF('Product Selections'!$L$11="CBA Lightning Wholesale",0,IF('Product Selections'!$L$11="CBA Lightning",0,IF('Product Selections'!Q257="",0,IF($C252="",0,IF('Product Selections'!$Q257&gt;=0,HLOOKUP($AD$10,'--'!$F$3:$AZ$200,3,FALSE)*12*'Product Selections'!Q257)))))</f>
        <v/>
      </c>
      <c r="AE252" s="316">
        <f>IFERROR(IF(C252="","",IF(AND(C252=$D$2,H252=0),0,IF(I252=0,H252-P252-L252-M252,IF(I252="Included",H252-P252-M252-L252,IF(I252&gt;0,H252-M252-L252))))),"")</f>
        <v/>
      </c>
      <c r="AF252" s="585" t="n"/>
      <c r="AG252" s="247">
        <f>AG251+0.01</f>
        <v/>
      </c>
      <c r="AH252" s="604">
        <f>"Estimated Payout at 100% conversion ["&amp;AG252&amp;"0 multiple * Annual Payroll Processing Revenue with Revenue Reduction]"</f>
        <v/>
      </c>
      <c r="AJ252" s="585" t="n"/>
    </row>
    <row r="253" ht="14.45" customHeight="1">
      <c r="A253" s="34" t="n"/>
      <c r="B253" s="70">
        <f>IFERROR(IF('Product Selections'!B258="","",'Product Selections'!B258),"")</f>
        <v/>
      </c>
      <c r="C253" s="71">
        <f>IF('Product Selections'!C258="","",'Product Selections'!C258)</f>
        <v/>
      </c>
      <c r="D253" s="48">
        <f>IF('Product Selections'!D258="","",'Product Selections'!D258)</f>
        <v/>
      </c>
      <c r="E253" s="51">
        <f>IF('Product Selections'!E258="","",'Product Selections'!E258)</f>
        <v/>
      </c>
      <c r="F253" s="51">
        <f>IF('Product Selections'!F258="","",'Product Selections'!F258)</f>
        <v/>
      </c>
      <c r="G253" s="34">
        <f>IF('Product Selections'!U257="","",'Product Selections'!U257)</f>
        <v/>
      </c>
      <c r="H253" s="69">
        <f>IFERROR(IF('Product Selections'!H258="","",'Product Selections'!H258),"")</f>
        <v/>
      </c>
      <c r="I253" s="592">
        <f>IFERROR(IF(TRIM('Product Selections'!I258)="","",TRIM('Product Selections'!I258)),"")</f>
        <v/>
      </c>
      <c r="J253" s="46" t="n"/>
      <c r="K253" s="69">
        <f>IF(C253="","",IF(O253="",AE253+L253+M253,AE253+L253+M253+O253))</f>
        <v/>
      </c>
      <c r="L253" s="360">
        <f>IF(C253="","",SUM(AC253,AD253)*(1-Y253))</f>
        <v/>
      </c>
      <c r="M253" s="358">
        <f>IF(C253="","",AB253)</f>
        <v/>
      </c>
      <c r="O253" s="593">
        <f>IF(C253="","",IF(Y253&lt;0,Z253-AE253,""))</f>
        <v/>
      </c>
      <c r="P253" s="594">
        <f>IFERROR(IF(C253="","",IF(AND(C253=$D$2,H253=0),0,IF($V$8="50% ADP Discount",AA253*0.5,IF($V$8="ADP Book Price",AA253)))),"")</f>
        <v/>
      </c>
      <c r="R253" s="595">
        <f>IF(C253="","",IF(Y253&lt;0,(Z253/F253)*(1),(Z253/F253)*(1-Y253)))</f>
        <v/>
      </c>
      <c r="S253" s="595">
        <f>IFERROR(IF(Y253&lt;0,SUM(AC253:AD253)/F253,L253/F253),"")</f>
        <v/>
      </c>
      <c r="T253" s="340">
        <f>IF(M253="","",IF(M253=0,"",SUM(M253)/F253))</f>
        <v/>
      </c>
      <c r="U253" s="585" t="n"/>
      <c r="V253" s="596">
        <f>IF(C253="","",IF(AND(C253=$D$2,H253=0),"Firm Payroll",IF(AND(F253=1,Y253&gt;0.2),"Annual 20% Max Discount",IF(AND(F253=4,Y253&gt;0.2),"Quarterly 20% Max Discount",IF(Y253&gt;=0.6,"Discount &gt;60%",IF(Y253&lt;0,"Revenue Reduction Required",""))))))</f>
        <v/>
      </c>
      <c r="W253" s="597" t="n"/>
      <c r="X253" s="56">
        <f>IF(F253=1,"Annual Payrolls on ADP Essential Payroll",IF(F253=4,"Quarterly Payrolls on ADP Essential Payroll",""))</f>
        <v/>
      </c>
      <c r="Y253" s="50">
        <f>IFERROR(1-((H253-M253)/SUM(Z253,AC253,AD253)),"")</f>
        <v/>
      </c>
      <c r="Z253" s="69">
        <f>IF(C253="","",HLOOKUP($G253&amp;'Product Selections'!$K$4&amp;'Exhibit A'!$F253,'--'!$F$3:$AT$200,$E253+6,FALSE)*F253)</f>
        <v/>
      </c>
      <c r="AA253" s="237">
        <f>IF($C253="","",7.95*$E253+54.95)</f>
        <v/>
      </c>
      <c r="AB253" s="69">
        <f>IF('Product Selections'!O258="Yes",16*'Exhibit A'!F253,0)</f>
        <v/>
      </c>
      <c r="AC253" s="236">
        <f>IF('Product Selections'!$L$11="CBA Lightning Wholesale",0,IF('Product Selections'!$L$11="CBA Lightning",0,IF($C253="",0,IF('Product Selections'!P258="",0,IF('Product Selections'!$P258="Yes",HLOOKUP($AC$10&amp;'Exhibit A'!$F253,'--'!$F$3:$AZ$200,$E253+6,FALSE)*$F253)))))</f>
        <v/>
      </c>
      <c r="AD253" s="54">
        <f>IF('Product Selections'!$L$11="CBA Lightning Wholesale",0,IF('Product Selections'!$L$11="CBA Lightning",0,IF('Product Selections'!Q258="",0,IF($C253="",0,IF('Product Selections'!$Q258&gt;=0,HLOOKUP($AD$10,'--'!$F$3:$AZ$200,3,FALSE)*12*'Product Selections'!Q258)))))</f>
        <v/>
      </c>
      <c r="AE253" s="69">
        <f>IFERROR(IF(C253="","",IF(AND(C253=$D$2,H253=0),0,IF(I253=0,H253-P253-L253-M253,IF(I253="Included",H253-P253-M253-L253,IF(I253&gt;0,H253-M253-L253))))),"")</f>
        <v/>
      </c>
      <c r="AF253" s="598" t="n"/>
      <c r="AG253" s="247">
        <f>AG252+0.01</f>
        <v/>
      </c>
      <c r="AH253" s="604">
        <f>"Estimated Payout at 100% conversion ["&amp;AG253&amp;"0 multiple * Annual Payroll Processing Revenue with Revenue Reduction]"</f>
        <v/>
      </c>
      <c r="AJ253" s="585" t="n"/>
    </row>
    <row r="254" ht="14.45" customHeight="1">
      <c r="A254" s="34" t="n"/>
      <c r="B254" s="303">
        <f>IFERROR(IF('Product Selections'!B259="","",'Product Selections'!B259),"")</f>
        <v/>
      </c>
      <c r="C254" s="304">
        <f>IF('Product Selections'!C259="","",'Product Selections'!C259)</f>
        <v/>
      </c>
      <c r="D254" s="305">
        <f>IF('Product Selections'!D259="","",'Product Selections'!D259)</f>
        <v/>
      </c>
      <c r="E254" s="306">
        <f>IF('Product Selections'!E259="","",'Product Selections'!E259)</f>
        <v/>
      </c>
      <c r="F254" s="306">
        <f>IF('Product Selections'!F259="","",'Product Selections'!F259)</f>
        <v/>
      </c>
      <c r="G254" s="307">
        <f>IF('Product Selections'!U258="","",'Product Selections'!U258)</f>
        <v/>
      </c>
      <c r="H254" s="316">
        <f>IFERROR(IF('Product Selections'!H259="","",'Product Selections'!H259),"")</f>
        <v/>
      </c>
      <c r="I254" s="309">
        <f>IFERROR(IF(TRIM('Product Selections'!I259)="","",TRIM('Product Selections'!I259)),"")</f>
        <v/>
      </c>
      <c r="J254" s="46" t="n"/>
      <c r="K254" s="316">
        <f>IF(C254="","",IF(O254="",AE254+L254+M254,AE254+L254+M254+O254))</f>
        <v/>
      </c>
      <c r="L254" s="361">
        <f>IF(C254="","",SUM(AC254,AD254)*(1-Y254))</f>
        <v/>
      </c>
      <c r="M254" s="357">
        <f>IF(C254="","",AB254)</f>
        <v/>
      </c>
      <c r="O254" s="600">
        <f>IF(C254="","",IF(Y254&lt;0,Z254-AE254,""))</f>
        <v/>
      </c>
      <c r="P254" s="601">
        <f>IFERROR(IF(C254="","",IF(AND(C254=$D$2,H254=0),0,IF($V$8="50% ADP Discount",AA254*0.5,IF($V$8="ADP Book Price",AA254)))),"")</f>
        <v/>
      </c>
      <c r="R254" s="602">
        <f>IF(C254="","",IF(Y254&lt;0,(Z254/F254)*(1),(Z254/F254)*(1-Y254)))</f>
        <v/>
      </c>
      <c r="S254" s="602">
        <f>IFERROR(IF(Y254&lt;0,SUM(AC254:AD254)/F254,L254/F254),"")</f>
        <v/>
      </c>
      <c r="T254" s="339">
        <f>IF(M254="","",IF(M254=0,"",SUM(M254)/F254))</f>
        <v/>
      </c>
      <c r="U254" s="585" t="n"/>
      <c r="V254" s="603">
        <f>IF(C254="","",IF(AND(C254=$D$2,H254=0),"Firm Payroll",IF(AND(F254=1,Y254&gt;0.2),"Annual 20% Max Discount",IF(AND(F254=4,Y254&gt;0.2),"Quarterly 20% Max Discount",IF(Y254&gt;=0.6,"Discount &gt;60%",IF(Y254&lt;0,"Revenue Reduction Required",""))))))</f>
        <v/>
      </c>
      <c r="W254" s="597" t="n"/>
      <c r="X254" s="314">
        <f>IF(F254=1,"Annual Payrolls on ADP Essential Payroll",IF(F254=4,"Quarterly Payrolls on ADP Essential Payroll",""))</f>
        <v/>
      </c>
      <c r="Y254" s="315">
        <f>IFERROR(1-((H254-M254)/SUM(Z254,AC254,AD254)),"")</f>
        <v/>
      </c>
      <c r="Z254" s="316">
        <f>IF(C254="","",HLOOKUP($G254&amp;'Product Selections'!$K$4&amp;'Exhibit A'!$F254,'--'!$F$3:$AT$200,$E254+6,FALSE)*F254)</f>
        <v/>
      </c>
      <c r="AA254" s="317">
        <f>IF($C254="","",7.95*$E254+54.95)</f>
        <v/>
      </c>
      <c r="AB254" s="316">
        <f>IF('Product Selections'!O259="Yes",16*'Exhibit A'!F254,0)</f>
        <v/>
      </c>
      <c r="AC254" s="318">
        <f>IF('Product Selections'!$L$11="CBA Lightning Wholesale",0,IF('Product Selections'!$L$11="CBA Lightning",0,IF($C254="",0,IF('Product Selections'!P259="",0,IF('Product Selections'!$P259="Yes",HLOOKUP($AC$10&amp;'Exhibit A'!$F254,'--'!$F$3:$AZ$200,$E254+6,FALSE)*$F254)))))</f>
        <v/>
      </c>
      <c r="AD254" s="310">
        <f>IF('Product Selections'!$L$11="CBA Lightning Wholesale",0,IF('Product Selections'!$L$11="CBA Lightning",0,IF('Product Selections'!Q259="",0,IF($C254="",0,IF('Product Selections'!$Q259&gt;=0,HLOOKUP($AD$10,'--'!$F$3:$AZ$200,3,FALSE)*12*'Product Selections'!Q259)))))</f>
        <v/>
      </c>
      <c r="AE254" s="316">
        <f>IFERROR(IF(C254="","",IF(AND(C254=$D$2,H254=0),0,IF(I254=0,H254-P254-L254-M254,IF(I254="Included",H254-P254-M254-L254,IF(I254&gt;0,H254-M254-L254))))),"")</f>
        <v/>
      </c>
      <c r="AF254" s="585" t="n"/>
      <c r="AG254" s="247">
        <f>AG253+0.01</f>
        <v/>
      </c>
      <c r="AH254" s="604">
        <f>"Estimated Payout at 100% conversion ["&amp;AG254&amp;"0 multiple * Annual Payroll Processing Revenue with Revenue Reduction]"</f>
        <v/>
      </c>
      <c r="AJ254" s="585" t="n"/>
    </row>
    <row r="255" ht="14.45" customHeight="1">
      <c r="A255" s="34" t="n"/>
      <c r="B255" s="70">
        <f>IFERROR(IF('Product Selections'!B260="","",'Product Selections'!B260),"")</f>
        <v/>
      </c>
      <c r="C255" s="71">
        <f>IF('Product Selections'!C260="","",'Product Selections'!C260)</f>
        <v/>
      </c>
      <c r="D255" s="48">
        <f>IF('Product Selections'!D260="","",'Product Selections'!D260)</f>
        <v/>
      </c>
      <c r="E255" s="51">
        <f>IF('Product Selections'!E260="","",'Product Selections'!E260)</f>
        <v/>
      </c>
      <c r="F255" s="51">
        <f>IF('Product Selections'!F260="","",'Product Selections'!F260)</f>
        <v/>
      </c>
      <c r="G255" s="34">
        <f>IF('Product Selections'!U259="","",'Product Selections'!U259)</f>
        <v/>
      </c>
      <c r="H255" s="69">
        <f>IFERROR(IF('Product Selections'!H260="","",'Product Selections'!H260),"")</f>
        <v/>
      </c>
      <c r="I255" s="592">
        <f>IFERROR(IF(TRIM('Product Selections'!I260)="","",TRIM('Product Selections'!I260)),"")</f>
        <v/>
      </c>
      <c r="J255" s="46" t="n"/>
      <c r="K255" s="69">
        <f>IF(C255="","",IF(O255="",AE255+L255+M255,AE255+L255+M255+O255))</f>
        <v/>
      </c>
      <c r="L255" s="360">
        <f>IF(C255="","",SUM(AC255,AD255)*(1-Y255))</f>
        <v/>
      </c>
      <c r="M255" s="358">
        <f>IF(C255="","",AB255)</f>
        <v/>
      </c>
      <c r="O255" s="593">
        <f>IF(C255="","",IF(Y255&lt;0,Z255-AE255,""))</f>
        <v/>
      </c>
      <c r="P255" s="594">
        <f>IFERROR(IF(C255="","",IF(AND(C255=$D$2,H255=0),0,IF($V$8="50% ADP Discount",AA255*0.5,IF($V$8="ADP Book Price",AA255)))),"")</f>
        <v/>
      </c>
      <c r="R255" s="595">
        <f>IF(C255="","",IF(Y255&lt;0,(Z255/F255)*(1),(Z255/F255)*(1-Y255)))</f>
        <v/>
      </c>
      <c r="S255" s="595">
        <f>IFERROR(IF(Y255&lt;0,SUM(AC255:AD255)/F255,L255/F255),"")</f>
        <v/>
      </c>
      <c r="T255" s="340">
        <f>IF(M255="","",IF(M255=0,"",SUM(M255)/F255))</f>
        <v/>
      </c>
      <c r="U255" s="585" t="n"/>
      <c r="V255" s="596">
        <f>IF(C255="","",IF(AND(C255=$D$2,H255=0),"Firm Payroll",IF(AND(F255=1,Y255&gt;0.2),"Annual 20% Max Discount",IF(AND(F255=4,Y255&gt;0.2),"Quarterly 20% Max Discount",IF(Y255&gt;=0.6,"Discount &gt;60%",IF(Y255&lt;0,"Revenue Reduction Required",""))))))</f>
        <v/>
      </c>
      <c r="W255" s="597" t="n"/>
      <c r="X255" s="56">
        <f>IF(F255=1,"Annual Payrolls on ADP Essential Payroll",IF(F255=4,"Quarterly Payrolls on ADP Essential Payroll",""))</f>
        <v/>
      </c>
      <c r="Y255" s="50">
        <f>IFERROR(1-((H255-M255)/SUM(Z255,AC255,AD255)),"")</f>
        <v/>
      </c>
      <c r="Z255" s="69">
        <f>IF(C255="","",HLOOKUP($G255&amp;'Product Selections'!$K$4&amp;'Exhibit A'!$F255,'--'!$F$3:$AT$200,$E255+6,FALSE)*F255)</f>
        <v/>
      </c>
      <c r="AA255" s="237">
        <f>IF($C255="","",7.95*$E255+54.95)</f>
        <v/>
      </c>
      <c r="AB255" s="69">
        <f>IF('Product Selections'!O260="Yes",16*'Exhibit A'!F255,0)</f>
        <v/>
      </c>
      <c r="AC255" s="236">
        <f>IF('Product Selections'!$L$11="CBA Lightning Wholesale",0,IF('Product Selections'!$L$11="CBA Lightning",0,IF($C255="",0,IF('Product Selections'!P260="",0,IF('Product Selections'!$P260="Yes",HLOOKUP($AC$10&amp;'Exhibit A'!$F255,'--'!$F$3:$AZ$200,$E255+6,FALSE)*$F255)))))</f>
        <v/>
      </c>
      <c r="AD255" s="54">
        <f>IF('Product Selections'!$L$11="CBA Lightning Wholesale",0,IF('Product Selections'!$L$11="CBA Lightning",0,IF('Product Selections'!Q260="",0,IF($C255="",0,IF('Product Selections'!$Q260&gt;=0,HLOOKUP($AD$10,'--'!$F$3:$AZ$200,3,FALSE)*12*'Product Selections'!Q260)))))</f>
        <v/>
      </c>
      <c r="AE255" s="69">
        <f>IFERROR(IF(C255="","",IF(AND(C255=$D$2,H255=0),0,IF(I255=0,H255-P255-L255-M255,IF(I255="Included",H255-P255-M255-L255,IF(I255&gt;0,H255-M255-L255))))),"")</f>
        <v/>
      </c>
      <c r="AF255" s="598" t="n"/>
      <c r="AG255" s="247">
        <f>AG254+0.01</f>
        <v/>
      </c>
      <c r="AH255" s="604">
        <f>"Estimated Payout at 100% conversion ["&amp;AG255&amp;"0 multiple * Annual Payroll Processing Revenue with Revenue Reduction]"</f>
        <v/>
      </c>
      <c r="AJ255" s="585" t="n"/>
    </row>
    <row r="256" ht="14.45" customHeight="1">
      <c r="A256" s="34" t="n"/>
      <c r="B256" s="303">
        <f>IFERROR(IF('Product Selections'!B261="","",'Product Selections'!B261),"")</f>
        <v/>
      </c>
      <c r="C256" s="304">
        <f>IF('Product Selections'!C261="","",'Product Selections'!C261)</f>
        <v/>
      </c>
      <c r="D256" s="305">
        <f>IF('Product Selections'!D261="","",'Product Selections'!D261)</f>
        <v/>
      </c>
      <c r="E256" s="306">
        <f>IF('Product Selections'!E261="","",'Product Selections'!E261)</f>
        <v/>
      </c>
      <c r="F256" s="306">
        <f>IF('Product Selections'!F261="","",'Product Selections'!F261)</f>
        <v/>
      </c>
      <c r="G256" s="307">
        <f>IF('Product Selections'!U260="","",'Product Selections'!U260)</f>
        <v/>
      </c>
      <c r="H256" s="316">
        <f>IFERROR(IF('Product Selections'!H261="","",'Product Selections'!H261),"")</f>
        <v/>
      </c>
      <c r="I256" s="309">
        <f>IFERROR(IF(TRIM('Product Selections'!I261)="","",TRIM('Product Selections'!I261)),"")</f>
        <v/>
      </c>
      <c r="J256" s="46" t="n"/>
      <c r="K256" s="316">
        <f>IF(C256="","",IF(O256="",AE256+L256+M256,AE256+L256+M256+O256))</f>
        <v/>
      </c>
      <c r="L256" s="361">
        <f>IF(C256="","",SUM(AC256,AD256)*(1-Y256))</f>
        <v/>
      </c>
      <c r="M256" s="357">
        <f>IF(C256="","",AB256)</f>
        <v/>
      </c>
      <c r="O256" s="600">
        <f>IF(C256="","",IF(Y256&lt;0,Z256-AE256,""))</f>
        <v/>
      </c>
      <c r="P256" s="601">
        <f>IFERROR(IF(C256="","",IF(AND(C256=$D$2,H256=0),0,IF($V$8="50% ADP Discount",AA256*0.5,IF($V$8="ADP Book Price",AA256)))),"")</f>
        <v/>
      </c>
      <c r="R256" s="602">
        <f>IF(C256="","",IF(Y256&lt;0,(Z256/F256)*(1),(Z256/F256)*(1-Y256)))</f>
        <v/>
      </c>
      <c r="S256" s="602">
        <f>IFERROR(IF(Y256&lt;0,SUM(AC256:AD256)/F256,L256/F256),"")</f>
        <v/>
      </c>
      <c r="T256" s="339">
        <f>IF(M256="","",IF(M256=0,"",SUM(M256)/F256))</f>
        <v/>
      </c>
      <c r="U256" s="585" t="n"/>
      <c r="V256" s="603">
        <f>IF(C256="","",IF(AND(C256=$D$2,H256=0),"Firm Payroll",IF(AND(F256=1,Y256&gt;0.2),"Annual 20% Max Discount",IF(AND(F256=4,Y256&gt;0.2),"Quarterly 20% Max Discount",IF(Y256&gt;=0.6,"Discount &gt;60%",IF(Y256&lt;0,"Revenue Reduction Required",""))))))</f>
        <v/>
      </c>
      <c r="W256" s="597" t="n"/>
      <c r="X256" s="314">
        <f>IF(F256=1,"Annual Payrolls on ADP Essential Payroll",IF(F256=4,"Quarterly Payrolls on ADP Essential Payroll",""))</f>
        <v/>
      </c>
      <c r="Y256" s="315">
        <f>IFERROR(1-((H256-M256)/SUM(Z256,AC256,AD256)),"")</f>
        <v/>
      </c>
      <c r="Z256" s="316">
        <f>IF(C256="","",HLOOKUP($G256&amp;'Product Selections'!$K$4&amp;'Exhibit A'!$F256,'--'!$F$3:$AT$200,$E256+6,FALSE)*F256)</f>
        <v/>
      </c>
      <c r="AA256" s="317">
        <f>IF($C256="","",7.95*$E256+54.95)</f>
        <v/>
      </c>
      <c r="AB256" s="316">
        <f>IF('Product Selections'!O261="Yes",16*'Exhibit A'!F256,0)</f>
        <v/>
      </c>
      <c r="AC256" s="318">
        <f>IF('Product Selections'!$L$11="CBA Lightning Wholesale",0,IF('Product Selections'!$L$11="CBA Lightning",0,IF($C256="",0,IF('Product Selections'!P261="",0,IF('Product Selections'!$P261="Yes",HLOOKUP($AC$10&amp;'Exhibit A'!$F256,'--'!$F$3:$AZ$200,$E256+6,FALSE)*$F256)))))</f>
        <v/>
      </c>
      <c r="AD256" s="310">
        <f>IF('Product Selections'!$L$11="CBA Lightning Wholesale",0,IF('Product Selections'!$L$11="CBA Lightning",0,IF('Product Selections'!Q261="",0,IF($C256="",0,IF('Product Selections'!$Q261&gt;=0,HLOOKUP($AD$10,'--'!$F$3:$AZ$200,3,FALSE)*12*'Product Selections'!Q261)))))</f>
        <v/>
      </c>
      <c r="AE256" s="316">
        <f>IFERROR(IF(C256="","",IF(AND(C256=$D$2,H256=0),0,IF(I256=0,H256-P256-L256-M256,IF(I256="Included",H256-P256-M256-L256,IF(I256&gt;0,H256-M256-L256))))),"")</f>
        <v/>
      </c>
      <c r="AF256" s="585" t="n"/>
      <c r="AG256" s="247">
        <f>AG255+0.01</f>
        <v/>
      </c>
      <c r="AH256" s="604">
        <f>"Estimated Payout at 100% conversion ["&amp;AG256&amp;"0 multiple * Annual Payroll Processing Revenue with Revenue Reduction]"</f>
        <v/>
      </c>
      <c r="AJ256" s="585" t="n"/>
    </row>
    <row r="257" ht="14.45" customHeight="1">
      <c r="A257" s="34" t="n"/>
      <c r="B257" s="70">
        <f>IFERROR(IF('Product Selections'!B262="","",'Product Selections'!B262),"")</f>
        <v/>
      </c>
      <c r="C257" s="71">
        <f>IF('Product Selections'!C262="","",'Product Selections'!C262)</f>
        <v/>
      </c>
      <c r="D257" s="48">
        <f>IF('Product Selections'!D262="","",'Product Selections'!D262)</f>
        <v/>
      </c>
      <c r="E257" s="51">
        <f>IF('Product Selections'!E262="","",'Product Selections'!E262)</f>
        <v/>
      </c>
      <c r="F257" s="51">
        <f>IF('Product Selections'!F262="","",'Product Selections'!F262)</f>
        <v/>
      </c>
      <c r="G257" s="34">
        <f>IF('Product Selections'!U261="","",'Product Selections'!U261)</f>
        <v/>
      </c>
      <c r="H257" s="69">
        <f>IFERROR(IF('Product Selections'!H262="","",'Product Selections'!H262),"")</f>
        <v/>
      </c>
      <c r="I257" s="592">
        <f>IFERROR(IF(TRIM('Product Selections'!I262)="","",TRIM('Product Selections'!I262)),"")</f>
        <v/>
      </c>
      <c r="J257" s="46" t="n"/>
      <c r="K257" s="69">
        <f>IF(C257="","",IF(O257="",AE257+L257+M257,AE257+L257+M257+O257))</f>
        <v/>
      </c>
      <c r="L257" s="360">
        <f>IF(C257="","",SUM(AC257,AD257)*(1-Y257))</f>
        <v/>
      </c>
      <c r="M257" s="358">
        <f>IF(C257="","",AB257)</f>
        <v/>
      </c>
      <c r="O257" s="593">
        <f>IF(C257="","",IF(Y257&lt;0,Z257-AE257,""))</f>
        <v/>
      </c>
      <c r="P257" s="594">
        <f>IFERROR(IF(C257="","",IF(AND(C257=$D$2,H257=0),0,IF($V$8="50% ADP Discount",AA257*0.5,IF($V$8="ADP Book Price",AA257)))),"")</f>
        <v/>
      </c>
      <c r="R257" s="595">
        <f>IF(C257="","",IF(Y257&lt;0,(Z257/F257)*(1),(Z257/F257)*(1-Y257)))</f>
        <v/>
      </c>
      <c r="S257" s="595">
        <f>IFERROR(IF(Y257&lt;0,SUM(AC257:AD257)/F257,L257/F257),"")</f>
        <v/>
      </c>
      <c r="T257" s="340">
        <f>IF(M257="","",IF(M257=0,"",SUM(M257)/F257))</f>
        <v/>
      </c>
      <c r="U257" s="585" t="n"/>
      <c r="V257" s="596">
        <f>IF(C257="","",IF(AND(C257=$D$2,H257=0),"Firm Payroll",IF(AND(F257=1,Y257&gt;0.2),"Annual 20% Max Discount",IF(AND(F257=4,Y257&gt;0.2),"Quarterly 20% Max Discount",IF(Y257&gt;=0.6,"Discount &gt;60%",IF(Y257&lt;0,"Revenue Reduction Required",""))))))</f>
        <v/>
      </c>
      <c r="W257" s="597" t="n"/>
      <c r="X257" s="56">
        <f>IF(F257=1,"Annual Payrolls on ADP Essential Payroll",IF(F257=4,"Quarterly Payrolls on ADP Essential Payroll",""))</f>
        <v/>
      </c>
      <c r="Y257" s="50">
        <f>IFERROR(1-((H257-M257)/SUM(Z257,AC257,AD257)),"")</f>
        <v/>
      </c>
      <c r="Z257" s="69">
        <f>IF(C257="","",HLOOKUP($G257&amp;'Product Selections'!$K$4&amp;'Exhibit A'!$F257,'--'!$F$3:$AT$200,$E257+6,FALSE)*F257)</f>
        <v/>
      </c>
      <c r="AA257" s="237">
        <f>IF($C257="","",7.95*$E257+54.95)</f>
        <v/>
      </c>
      <c r="AB257" s="69">
        <f>IF('Product Selections'!O262="Yes",16*'Exhibit A'!F257,0)</f>
        <v/>
      </c>
      <c r="AC257" s="236">
        <f>IF('Product Selections'!$L$11="CBA Lightning Wholesale",0,IF('Product Selections'!$L$11="CBA Lightning",0,IF($C257="",0,IF('Product Selections'!P262="",0,IF('Product Selections'!$P262="Yes",HLOOKUP($AC$10&amp;'Exhibit A'!$F257,'--'!$F$3:$AZ$200,$E257+6,FALSE)*$F257)))))</f>
        <v/>
      </c>
      <c r="AD257" s="54">
        <f>IF('Product Selections'!$L$11="CBA Lightning Wholesale",0,IF('Product Selections'!$L$11="CBA Lightning",0,IF('Product Selections'!Q262="",0,IF($C257="",0,IF('Product Selections'!$Q262&gt;=0,HLOOKUP($AD$10,'--'!$F$3:$AZ$200,3,FALSE)*12*'Product Selections'!Q262)))))</f>
        <v/>
      </c>
      <c r="AE257" s="69">
        <f>IFERROR(IF(C257="","",IF(AND(C257=$D$2,H257=0),0,IF(I257=0,H257-P257-L257-M257,IF(I257="Included",H257-P257-M257-L257,IF(I257&gt;0,H257-M257-L257))))),"")</f>
        <v/>
      </c>
      <c r="AF257" s="598" t="n"/>
      <c r="AG257" s="247">
        <f>AG256+0.01</f>
        <v/>
      </c>
      <c r="AH257" s="604">
        <f>"Estimated Payout at 100% conversion ["&amp;AG257&amp;"0 multiple * Annual Payroll Processing Revenue with Revenue Reduction]"</f>
        <v/>
      </c>
      <c r="AJ257" s="585" t="n"/>
    </row>
    <row r="258" ht="14.45" customHeight="1">
      <c r="A258" s="34" t="n"/>
      <c r="B258" s="303">
        <f>IFERROR(IF('Product Selections'!B263="","",'Product Selections'!B263),"")</f>
        <v/>
      </c>
      <c r="C258" s="304">
        <f>IF('Product Selections'!C263="","",'Product Selections'!C263)</f>
        <v/>
      </c>
      <c r="D258" s="305">
        <f>IF('Product Selections'!D263="","",'Product Selections'!D263)</f>
        <v/>
      </c>
      <c r="E258" s="306">
        <f>IF('Product Selections'!E263="","",'Product Selections'!E263)</f>
        <v/>
      </c>
      <c r="F258" s="306">
        <f>IF('Product Selections'!F263="","",'Product Selections'!F263)</f>
        <v/>
      </c>
      <c r="G258" s="307">
        <f>IF('Product Selections'!U262="","",'Product Selections'!U262)</f>
        <v/>
      </c>
      <c r="H258" s="316">
        <f>IFERROR(IF('Product Selections'!H263="","",'Product Selections'!H263),"")</f>
        <v/>
      </c>
      <c r="I258" s="309">
        <f>IFERROR(IF(TRIM('Product Selections'!I263)="","",TRIM('Product Selections'!I263)),"")</f>
        <v/>
      </c>
      <c r="J258" s="46" t="n"/>
      <c r="K258" s="316">
        <f>IF(C258="","",IF(O258="",AE258+L258+M258,AE258+L258+M258+O258))</f>
        <v/>
      </c>
      <c r="L258" s="361">
        <f>IF(C258="","",SUM(AC258,AD258)*(1-Y258))</f>
        <v/>
      </c>
      <c r="M258" s="357">
        <f>IF(C258="","",AB258)</f>
        <v/>
      </c>
      <c r="O258" s="600">
        <f>IF(C258="","",IF(Y258&lt;0,Z258-AE258,""))</f>
        <v/>
      </c>
      <c r="P258" s="601">
        <f>IFERROR(IF(C258="","",IF(AND(C258=$D$2,H258=0),0,IF($V$8="50% ADP Discount",AA258*0.5,IF($V$8="ADP Book Price",AA258)))),"")</f>
        <v/>
      </c>
      <c r="R258" s="602">
        <f>IF(C258="","",IF(Y258&lt;0,(Z258/F258)*(1),(Z258/F258)*(1-Y258)))</f>
        <v/>
      </c>
      <c r="S258" s="602">
        <f>IFERROR(IF(Y258&lt;0,SUM(AC258:AD258)/F258,L258/F258),"")</f>
        <v/>
      </c>
      <c r="T258" s="339">
        <f>IF(M258="","",IF(M258=0,"",SUM(M258)/F258))</f>
        <v/>
      </c>
      <c r="U258" s="585" t="n"/>
      <c r="V258" s="603">
        <f>IF(C258="","",IF(AND(C258=$D$2,H258=0),"Firm Payroll",IF(AND(F258=1,Y258&gt;0.2),"Annual 20% Max Discount",IF(AND(F258=4,Y258&gt;0.2),"Quarterly 20% Max Discount",IF(Y258&gt;=0.6,"Discount &gt;60%",IF(Y258&lt;0,"Revenue Reduction Required",""))))))</f>
        <v/>
      </c>
      <c r="W258" s="597" t="n"/>
      <c r="X258" s="314">
        <f>IF(F258=1,"Annual Payrolls on ADP Essential Payroll",IF(F258=4,"Quarterly Payrolls on ADP Essential Payroll",""))</f>
        <v/>
      </c>
      <c r="Y258" s="315">
        <f>IFERROR(1-((H258-M258)/SUM(Z258,AC258,AD258)),"")</f>
        <v/>
      </c>
      <c r="Z258" s="316">
        <f>IF(C258="","",HLOOKUP($G258&amp;'Product Selections'!$K$4&amp;'Exhibit A'!$F258,'--'!$F$3:$AT$200,$E258+6,FALSE)*F258)</f>
        <v/>
      </c>
      <c r="AA258" s="317">
        <f>IF($C258="","",7.95*$E258+54.95)</f>
        <v/>
      </c>
      <c r="AB258" s="316">
        <f>IF('Product Selections'!O263="Yes",16*'Exhibit A'!F258,0)</f>
        <v/>
      </c>
      <c r="AC258" s="318">
        <f>IF('Product Selections'!$L$11="CBA Lightning Wholesale",0,IF('Product Selections'!$L$11="CBA Lightning",0,IF($C258="",0,IF('Product Selections'!P263="",0,IF('Product Selections'!$P263="Yes",HLOOKUP($AC$10&amp;'Exhibit A'!$F258,'--'!$F$3:$AZ$200,$E258+6,FALSE)*$F258)))))</f>
        <v/>
      </c>
      <c r="AD258" s="310">
        <f>IF('Product Selections'!$L$11="CBA Lightning Wholesale",0,IF('Product Selections'!$L$11="CBA Lightning",0,IF('Product Selections'!Q263="",0,IF($C258="",0,IF('Product Selections'!$Q263&gt;=0,HLOOKUP($AD$10,'--'!$F$3:$AZ$200,3,FALSE)*12*'Product Selections'!Q263)))))</f>
        <v/>
      </c>
      <c r="AE258" s="316">
        <f>IFERROR(IF(C258="","",IF(AND(C258=$D$2,H258=0),0,IF(I258=0,H258-P258-L258-M258,IF(I258="Included",H258-P258-M258-L258,IF(I258&gt;0,H258-M258-L258))))),"")</f>
        <v/>
      </c>
      <c r="AF258" s="585" t="n"/>
      <c r="AG258" s="247">
        <f>AG257+0.01</f>
        <v/>
      </c>
      <c r="AH258" s="604">
        <f>"Estimated Payout at 100% conversion ["&amp;AG258&amp;"0 multiple * Annual Payroll Processing Revenue with Revenue Reduction]"</f>
        <v/>
      </c>
      <c r="AJ258" s="585" t="n"/>
    </row>
    <row r="259" ht="14.45" customHeight="1">
      <c r="A259" s="34" t="n"/>
      <c r="B259" s="70">
        <f>IFERROR(IF('Product Selections'!B264="","",'Product Selections'!B264),"")</f>
        <v/>
      </c>
      <c r="C259" s="71">
        <f>IF('Product Selections'!C264="","",'Product Selections'!C264)</f>
        <v/>
      </c>
      <c r="D259" s="48">
        <f>IF('Product Selections'!D264="","",'Product Selections'!D264)</f>
        <v/>
      </c>
      <c r="E259" s="51">
        <f>IF('Product Selections'!E264="","",'Product Selections'!E264)</f>
        <v/>
      </c>
      <c r="F259" s="51">
        <f>IF('Product Selections'!F264="","",'Product Selections'!F264)</f>
        <v/>
      </c>
      <c r="G259" s="34">
        <f>IF('Product Selections'!U263="","",'Product Selections'!U263)</f>
        <v/>
      </c>
      <c r="H259" s="69">
        <f>IFERROR(IF('Product Selections'!H264="","",'Product Selections'!H264),"")</f>
        <v/>
      </c>
      <c r="I259" s="592">
        <f>IFERROR(IF(TRIM('Product Selections'!I264)="","",TRIM('Product Selections'!I264)),"")</f>
        <v/>
      </c>
      <c r="J259" s="46" t="n"/>
      <c r="K259" s="69">
        <f>IF(C259="","",IF(O259="",AE259+L259+M259,AE259+L259+M259+O259))</f>
        <v/>
      </c>
      <c r="L259" s="360">
        <f>IF(C259="","",SUM(AC259,AD259)*(1-Y259))</f>
        <v/>
      </c>
      <c r="M259" s="358">
        <f>IF(C259="","",AB259)</f>
        <v/>
      </c>
      <c r="O259" s="593">
        <f>IF(C259="","",IF(Y259&lt;0,Z259-AE259,""))</f>
        <v/>
      </c>
      <c r="P259" s="594">
        <f>IFERROR(IF(C259="","",IF(AND(C259=$D$2,H259=0),0,IF($V$8="50% ADP Discount",AA259*0.5,IF($V$8="ADP Book Price",AA259)))),"")</f>
        <v/>
      </c>
      <c r="R259" s="595">
        <f>IF(C259="","",IF(Y259&lt;0,(Z259/F259)*(1),(Z259/F259)*(1-Y259)))</f>
        <v/>
      </c>
      <c r="S259" s="595">
        <f>IFERROR(IF(Y259&lt;0,SUM(AC259:AD259)/F259,L259/F259),"")</f>
        <v/>
      </c>
      <c r="T259" s="340">
        <f>IF(M259="","",IF(M259=0,"",SUM(M259)/F259))</f>
        <v/>
      </c>
      <c r="U259" s="585" t="n"/>
      <c r="V259" s="596">
        <f>IF(C259="","",IF(AND(C259=$D$2,H259=0),"Firm Payroll",IF(AND(F259=1,Y259&gt;0.2),"Annual 20% Max Discount",IF(AND(F259=4,Y259&gt;0.2),"Quarterly 20% Max Discount",IF(Y259&gt;=0.6,"Discount &gt;60%",IF(Y259&lt;0,"Revenue Reduction Required",""))))))</f>
        <v/>
      </c>
      <c r="W259" s="597" t="n"/>
      <c r="X259" s="56">
        <f>IF(F259=1,"Annual Payrolls on ADP Essential Payroll",IF(F259=4,"Quarterly Payrolls on ADP Essential Payroll",""))</f>
        <v/>
      </c>
      <c r="Y259" s="50">
        <f>IFERROR(1-((H259-M259)/SUM(Z259,AC259,AD259)),"")</f>
        <v/>
      </c>
      <c r="Z259" s="69">
        <f>IF(C259="","",HLOOKUP($G259&amp;'Product Selections'!$K$4&amp;'Exhibit A'!$F259,'--'!$F$3:$AT$200,$E259+6,FALSE)*F259)</f>
        <v/>
      </c>
      <c r="AA259" s="237">
        <f>IF($C259="","",7.95*$E259+54.95)</f>
        <v/>
      </c>
      <c r="AB259" s="69">
        <f>IF('Product Selections'!O264="Yes",16*'Exhibit A'!F259,0)</f>
        <v/>
      </c>
      <c r="AC259" s="236">
        <f>IF('Product Selections'!$L$11="CBA Lightning Wholesale",0,IF('Product Selections'!$L$11="CBA Lightning",0,IF($C259="",0,IF('Product Selections'!P264="",0,IF('Product Selections'!$P264="Yes",HLOOKUP($AC$10&amp;'Exhibit A'!$F259,'--'!$F$3:$AZ$200,$E259+6,FALSE)*$F259)))))</f>
        <v/>
      </c>
      <c r="AD259" s="54">
        <f>IF('Product Selections'!$L$11="CBA Lightning Wholesale",0,IF('Product Selections'!$L$11="CBA Lightning",0,IF('Product Selections'!Q264="",0,IF($C259="",0,IF('Product Selections'!$Q264&gt;=0,HLOOKUP($AD$10,'--'!$F$3:$AZ$200,3,FALSE)*12*'Product Selections'!Q264)))))</f>
        <v/>
      </c>
      <c r="AE259" s="69">
        <f>IFERROR(IF(C259="","",IF(AND(C259=$D$2,H259=0),0,IF(I259=0,H259-P259-L259-M259,IF(I259="Included",H259-P259-M259-L259,IF(I259&gt;0,H259-M259-L259))))),"")</f>
        <v/>
      </c>
      <c r="AF259" s="598" t="n"/>
      <c r="AG259" s="247">
        <f>AG258+0.01</f>
        <v/>
      </c>
      <c r="AH259" s="604">
        <f>"Estimated Payout at 100% conversion ["&amp;AG259&amp;"0 multiple * Annual Payroll Processing Revenue with Revenue Reduction]"</f>
        <v/>
      </c>
      <c r="AJ259" s="585" t="n"/>
    </row>
    <row r="260" ht="14.45" customHeight="1">
      <c r="A260" s="34" t="n"/>
      <c r="B260" s="303">
        <f>IFERROR(IF('Product Selections'!B265="","",'Product Selections'!B265),"")</f>
        <v/>
      </c>
      <c r="C260" s="304">
        <f>IF('Product Selections'!C265="","",'Product Selections'!C265)</f>
        <v/>
      </c>
      <c r="D260" s="305">
        <f>IF('Product Selections'!D265="","",'Product Selections'!D265)</f>
        <v/>
      </c>
      <c r="E260" s="306">
        <f>IF('Product Selections'!E265="","",'Product Selections'!E265)</f>
        <v/>
      </c>
      <c r="F260" s="306">
        <f>IF('Product Selections'!F265="","",'Product Selections'!F265)</f>
        <v/>
      </c>
      <c r="G260" s="307">
        <f>IF('Product Selections'!U264="","",'Product Selections'!U264)</f>
        <v/>
      </c>
      <c r="H260" s="316">
        <f>IFERROR(IF('Product Selections'!H265="","",'Product Selections'!H265),"")</f>
        <v/>
      </c>
      <c r="I260" s="309">
        <f>IFERROR(IF(TRIM('Product Selections'!I265)="","",TRIM('Product Selections'!I265)),"")</f>
        <v/>
      </c>
      <c r="J260" s="46" t="n"/>
      <c r="K260" s="316">
        <f>IF(C260="","",IF(O260="",AE260+L260+M260,AE260+L260+M260+O260))</f>
        <v/>
      </c>
      <c r="L260" s="361">
        <f>IF(C260="","",SUM(AC260,AD260)*(1-Y260))</f>
        <v/>
      </c>
      <c r="M260" s="357">
        <f>IF(C260="","",AB260)</f>
        <v/>
      </c>
      <c r="O260" s="600">
        <f>IF(C260="","",IF(Y260&lt;0,Z260-AE260,""))</f>
        <v/>
      </c>
      <c r="P260" s="601">
        <f>IFERROR(IF(C260="","",IF(AND(C260=$D$2,H260=0),0,IF($V$8="50% ADP Discount",AA260*0.5,IF($V$8="ADP Book Price",AA260)))),"")</f>
        <v/>
      </c>
      <c r="R260" s="602">
        <f>IF(C260="","",IF(Y260&lt;0,(Z260/F260)*(1),(Z260/F260)*(1-Y260)))</f>
        <v/>
      </c>
      <c r="S260" s="602">
        <f>IFERROR(IF(Y260&lt;0,SUM(AC260:AD260)/F260,L260/F260),"")</f>
        <v/>
      </c>
      <c r="T260" s="339">
        <f>IF(M260="","",IF(M260=0,"",SUM(M260)/F260))</f>
        <v/>
      </c>
      <c r="U260" s="585" t="n"/>
      <c r="V260" s="603">
        <f>IF(C260="","",IF(AND(C260=$D$2,H260=0),"Firm Payroll",IF(AND(F260=1,Y260&gt;0.2),"Annual 20% Max Discount",IF(AND(F260=4,Y260&gt;0.2),"Quarterly 20% Max Discount",IF(Y260&gt;=0.6,"Discount &gt;60%",IF(Y260&lt;0,"Revenue Reduction Required",""))))))</f>
        <v/>
      </c>
      <c r="W260" s="597" t="n"/>
      <c r="X260" s="314">
        <f>IF(F260=1,"Annual Payrolls on ADP Essential Payroll",IF(F260=4,"Quarterly Payrolls on ADP Essential Payroll",""))</f>
        <v/>
      </c>
      <c r="Y260" s="315">
        <f>IFERROR(1-((H260-M260)/SUM(Z260,AC260,AD260)),"")</f>
        <v/>
      </c>
      <c r="Z260" s="316">
        <f>IF(C260="","",HLOOKUP($G260&amp;'Product Selections'!$K$4&amp;'Exhibit A'!$F260,'--'!$F$3:$AT$200,$E260+6,FALSE)*F260)</f>
        <v/>
      </c>
      <c r="AA260" s="317">
        <f>IF($C260="","",7.95*$E260+54.95)</f>
        <v/>
      </c>
      <c r="AB260" s="316">
        <f>IF('Product Selections'!O265="Yes",16*'Exhibit A'!F260,0)</f>
        <v/>
      </c>
      <c r="AC260" s="318">
        <f>IF('Product Selections'!$L$11="CBA Lightning Wholesale",0,IF('Product Selections'!$L$11="CBA Lightning",0,IF($C260="",0,IF('Product Selections'!P265="",0,IF('Product Selections'!$P265="Yes",HLOOKUP($AC$10&amp;'Exhibit A'!$F260,'--'!$F$3:$AZ$200,$E260+6,FALSE)*$F260)))))</f>
        <v/>
      </c>
      <c r="AD260" s="310">
        <f>IF('Product Selections'!$L$11="CBA Lightning Wholesale",0,IF('Product Selections'!$L$11="CBA Lightning",0,IF('Product Selections'!Q265="",0,IF($C260="",0,IF('Product Selections'!$Q265&gt;=0,HLOOKUP($AD$10,'--'!$F$3:$AZ$200,3,FALSE)*12*'Product Selections'!Q265)))))</f>
        <v/>
      </c>
      <c r="AE260" s="316">
        <f>IFERROR(IF(C260="","",IF(AND(C260=$D$2,H260=0),0,IF(I260=0,H260-P260-L260-M260,IF(I260="Included",H260-P260-M260-L260,IF(I260&gt;0,H260-M260-L260))))),"")</f>
        <v/>
      </c>
      <c r="AF260" s="585" t="n"/>
      <c r="AG260" s="247">
        <f>AG259+0.01</f>
        <v/>
      </c>
      <c r="AH260" s="604">
        <f>"Estimated Payout at 100% conversion ["&amp;AG260&amp;"0 multiple * Annual Payroll Processing Revenue with Revenue Reduction]"</f>
        <v/>
      </c>
      <c r="AJ260" s="585" t="n"/>
    </row>
    <row r="261" ht="14.45" customHeight="1">
      <c r="A261" s="34" t="n"/>
      <c r="B261" s="70">
        <f>IFERROR(IF('Product Selections'!B266="","",'Product Selections'!B266),"")</f>
        <v/>
      </c>
      <c r="C261" s="71">
        <f>IF('Product Selections'!C266="","",'Product Selections'!C266)</f>
        <v/>
      </c>
      <c r="D261" s="48">
        <f>IF('Product Selections'!D266="","",'Product Selections'!D266)</f>
        <v/>
      </c>
      <c r="E261" s="51">
        <f>IF('Product Selections'!E266="","",'Product Selections'!E266)</f>
        <v/>
      </c>
      <c r="F261" s="51">
        <f>IF('Product Selections'!F266="","",'Product Selections'!F266)</f>
        <v/>
      </c>
      <c r="G261" s="34">
        <f>IF('Product Selections'!U265="","",'Product Selections'!U265)</f>
        <v/>
      </c>
      <c r="H261" s="69">
        <f>IFERROR(IF('Product Selections'!H266="","",'Product Selections'!H266),"")</f>
        <v/>
      </c>
      <c r="I261" s="592">
        <f>IFERROR(IF(TRIM('Product Selections'!I266)="","",TRIM('Product Selections'!I266)),"")</f>
        <v/>
      </c>
      <c r="J261" s="46" t="n"/>
      <c r="K261" s="69">
        <f>IF(C261="","",IF(O261="",AE261+L261+M261,AE261+L261+M261+O261))</f>
        <v/>
      </c>
      <c r="L261" s="360">
        <f>IF(C261="","",SUM(AC261,AD261)*(1-Y261))</f>
        <v/>
      </c>
      <c r="M261" s="358">
        <f>IF(C261="","",AB261)</f>
        <v/>
      </c>
      <c r="O261" s="593">
        <f>IF(C261="","",IF(Y261&lt;0,Z261-AE261,""))</f>
        <v/>
      </c>
      <c r="P261" s="594">
        <f>IFERROR(IF(C261="","",IF(AND(C261=$D$2,H261=0),0,IF($V$8="50% ADP Discount",AA261*0.5,IF($V$8="ADP Book Price",AA261)))),"")</f>
        <v/>
      </c>
      <c r="R261" s="595">
        <f>IF(C261="","",IF(Y261&lt;0,(Z261/F261)*(1),(Z261/F261)*(1-Y261)))</f>
        <v/>
      </c>
      <c r="S261" s="595">
        <f>IFERROR(IF(Y261&lt;0,SUM(AC261:AD261)/F261,L261/F261),"")</f>
        <v/>
      </c>
      <c r="T261" s="340">
        <f>IF(M261="","",IF(M261=0,"",SUM(M261)/F261))</f>
        <v/>
      </c>
      <c r="U261" s="585" t="n"/>
      <c r="V261" s="596">
        <f>IF(C261="","",IF(AND(C261=$D$2,H261=0),"Firm Payroll",IF(AND(F261=1,Y261&gt;0.2),"Annual 20% Max Discount",IF(AND(F261=4,Y261&gt;0.2),"Quarterly 20% Max Discount",IF(Y261&gt;=0.6,"Discount &gt;60%",IF(Y261&lt;0,"Revenue Reduction Required",""))))))</f>
        <v/>
      </c>
      <c r="W261" s="597" t="n"/>
      <c r="X261" s="56">
        <f>IF(F261=1,"Annual Payrolls on ADP Essential Payroll",IF(F261=4,"Quarterly Payrolls on ADP Essential Payroll",""))</f>
        <v/>
      </c>
      <c r="Y261" s="50">
        <f>IFERROR(1-((H261-M261)/SUM(Z261,AC261,AD261)),"")</f>
        <v/>
      </c>
      <c r="Z261" s="69">
        <f>IF(C261="","",HLOOKUP($G261&amp;'Product Selections'!$K$4&amp;'Exhibit A'!$F261,'--'!$F$3:$AT$200,$E261+6,FALSE)*F261)</f>
        <v/>
      </c>
      <c r="AA261" s="237">
        <f>IF($C261="","",7.95*$E261+54.95)</f>
        <v/>
      </c>
      <c r="AB261" s="69">
        <f>IF('Product Selections'!O266="Yes",16*'Exhibit A'!F261,0)</f>
        <v/>
      </c>
      <c r="AC261" s="236">
        <f>IF('Product Selections'!$L$11="CBA Lightning Wholesale",0,IF('Product Selections'!$L$11="CBA Lightning",0,IF($C261="",0,IF('Product Selections'!P266="",0,IF('Product Selections'!$P266="Yes",HLOOKUP($AC$10&amp;'Exhibit A'!$F261,'--'!$F$3:$AZ$200,$E261+6,FALSE)*$F261)))))</f>
        <v/>
      </c>
      <c r="AD261" s="54">
        <f>IF('Product Selections'!$L$11="CBA Lightning Wholesale",0,IF('Product Selections'!$L$11="CBA Lightning",0,IF('Product Selections'!Q266="",0,IF($C261="",0,IF('Product Selections'!$Q266&gt;=0,HLOOKUP($AD$10,'--'!$F$3:$AZ$200,3,FALSE)*12*'Product Selections'!Q266)))))</f>
        <v/>
      </c>
      <c r="AE261" s="69">
        <f>IFERROR(IF(C261="","",IF(AND(C261=$D$2,H261=0),0,IF(I261=0,H261-P261-L261-M261,IF(I261="Included",H261-P261-M261-L261,IF(I261&gt;0,H261-M261-L261))))),"")</f>
        <v/>
      </c>
      <c r="AF261" s="598" t="n"/>
      <c r="AG261" s="247">
        <f>AG260+0.01</f>
        <v/>
      </c>
      <c r="AH261" s="604">
        <f>"Estimated Payout at 100% conversion ["&amp;AG261&amp;"0 multiple * Annual Payroll Processing Revenue with Revenue Reduction]"</f>
        <v/>
      </c>
      <c r="AJ261" s="585" t="n"/>
    </row>
    <row r="262" ht="14.45" customHeight="1">
      <c r="A262" s="34" t="n"/>
      <c r="B262" s="303">
        <f>IFERROR(IF('Product Selections'!B267="","",'Product Selections'!B267),"")</f>
        <v/>
      </c>
      <c r="C262" s="304">
        <f>IF('Product Selections'!C267="","",'Product Selections'!C267)</f>
        <v/>
      </c>
      <c r="D262" s="305">
        <f>IF('Product Selections'!D267="","",'Product Selections'!D267)</f>
        <v/>
      </c>
      <c r="E262" s="306">
        <f>IF('Product Selections'!E267="","",'Product Selections'!E267)</f>
        <v/>
      </c>
      <c r="F262" s="306">
        <f>IF('Product Selections'!F267="","",'Product Selections'!F267)</f>
        <v/>
      </c>
      <c r="G262" s="307">
        <f>IF('Product Selections'!U266="","",'Product Selections'!U266)</f>
        <v/>
      </c>
      <c r="H262" s="316">
        <f>IFERROR(IF('Product Selections'!H267="","",'Product Selections'!H267),"")</f>
        <v/>
      </c>
      <c r="I262" s="309">
        <f>IFERROR(IF(TRIM('Product Selections'!I267)="","",TRIM('Product Selections'!I267)),"")</f>
        <v/>
      </c>
      <c r="J262" s="46" t="n"/>
      <c r="K262" s="316">
        <f>IF(C262="","",IF(O262="",AE262+L262+M262,AE262+L262+M262+O262))</f>
        <v/>
      </c>
      <c r="L262" s="361">
        <f>IF(C262="","",SUM(AC262,AD262)*(1-Y262))</f>
        <v/>
      </c>
      <c r="M262" s="357">
        <f>IF(C262="","",AB262)</f>
        <v/>
      </c>
      <c r="O262" s="600">
        <f>IF(C262="","",IF(Y262&lt;0,Z262-AE262,""))</f>
        <v/>
      </c>
      <c r="P262" s="601">
        <f>IFERROR(IF(C262="","",IF(AND(C262=$D$2,H262=0),0,IF($V$8="50% ADP Discount",AA262*0.5,IF($V$8="ADP Book Price",AA262)))),"")</f>
        <v/>
      </c>
      <c r="R262" s="602">
        <f>IF(C262="","",IF(Y262&lt;0,(Z262/F262)*(1),(Z262/F262)*(1-Y262)))</f>
        <v/>
      </c>
      <c r="S262" s="602">
        <f>IFERROR(IF(Y262&lt;0,SUM(AC262:AD262)/F262,L262/F262),"")</f>
        <v/>
      </c>
      <c r="T262" s="339">
        <f>IF(M262="","",IF(M262=0,"",SUM(M262)/F262))</f>
        <v/>
      </c>
      <c r="U262" s="585" t="n"/>
      <c r="V262" s="603">
        <f>IF(C262="","",IF(AND(C262=$D$2,H262=0),"Firm Payroll",IF(AND(F262=1,Y262&gt;0.2),"Annual 20% Max Discount",IF(AND(F262=4,Y262&gt;0.2),"Quarterly 20% Max Discount",IF(Y262&gt;=0.6,"Discount &gt;60%",IF(Y262&lt;0,"Revenue Reduction Required",""))))))</f>
        <v/>
      </c>
      <c r="W262" s="597" t="n"/>
      <c r="X262" s="314">
        <f>IF(F262=1,"Annual Payrolls on ADP Essential Payroll",IF(F262=4,"Quarterly Payrolls on ADP Essential Payroll",""))</f>
        <v/>
      </c>
      <c r="Y262" s="315">
        <f>IFERROR(1-((H262-M262)/SUM(Z262,AC262,AD262)),"")</f>
        <v/>
      </c>
      <c r="Z262" s="316">
        <f>IF(C262="","",HLOOKUP($G262&amp;'Product Selections'!$K$4&amp;'Exhibit A'!$F262,'--'!$F$3:$AT$200,$E262+6,FALSE)*F262)</f>
        <v/>
      </c>
      <c r="AA262" s="317">
        <f>IF($C262="","",7.95*$E262+54.95)</f>
        <v/>
      </c>
      <c r="AB262" s="316">
        <f>IF('Product Selections'!O267="Yes",16*'Exhibit A'!F262,0)</f>
        <v/>
      </c>
      <c r="AC262" s="318">
        <f>IF('Product Selections'!$L$11="CBA Lightning Wholesale",0,IF('Product Selections'!$L$11="CBA Lightning",0,IF($C262="",0,IF('Product Selections'!P267="",0,IF('Product Selections'!$P267="Yes",HLOOKUP($AC$10&amp;'Exhibit A'!$F262,'--'!$F$3:$AZ$200,$E262+6,FALSE)*$F262)))))</f>
        <v/>
      </c>
      <c r="AD262" s="310">
        <f>IF('Product Selections'!$L$11="CBA Lightning Wholesale",0,IF('Product Selections'!$L$11="CBA Lightning",0,IF('Product Selections'!Q267="",0,IF($C262="",0,IF('Product Selections'!$Q267&gt;=0,HLOOKUP($AD$10,'--'!$F$3:$AZ$200,3,FALSE)*12*'Product Selections'!Q267)))))</f>
        <v/>
      </c>
      <c r="AE262" s="316">
        <f>IFERROR(IF(C262="","",IF(AND(C262=$D$2,H262=0),0,IF(I262=0,H262-P262-L262-M262,IF(I262="Included",H262-P262-M262-L262,IF(I262&gt;0,H262-M262-L262))))),"")</f>
        <v/>
      </c>
      <c r="AF262" s="585" t="n"/>
      <c r="AG262" s="247">
        <f>AG261+0.01</f>
        <v/>
      </c>
      <c r="AH262" s="604">
        <f>"Estimated Payout at 100% conversion ["&amp;AG262&amp;"0 multiple * Annual Payroll Processing Revenue with Revenue Reduction]"</f>
        <v/>
      </c>
      <c r="AJ262" s="585" t="n"/>
    </row>
    <row r="263" ht="14.45" customHeight="1">
      <c r="A263" s="34" t="n"/>
      <c r="B263" s="70">
        <f>IFERROR(IF('Product Selections'!B268="","",'Product Selections'!B268),"")</f>
        <v/>
      </c>
      <c r="C263" s="71">
        <f>IF('Product Selections'!C268="","",'Product Selections'!C268)</f>
        <v/>
      </c>
      <c r="D263" s="48">
        <f>IF('Product Selections'!D268="","",'Product Selections'!D268)</f>
        <v/>
      </c>
      <c r="E263" s="51">
        <f>IF('Product Selections'!E268="","",'Product Selections'!E268)</f>
        <v/>
      </c>
      <c r="F263" s="51">
        <f>IF('Product Selections'!F268="","",'Product Selections'!F268)</f>
        <v/>
      </c>
      <c r="G263" s="34">
        <f>IF('Product Selections'!U267="","",'Product Selections'!U267)</f>
        <v/>
      </c>
      <c r="H263" s="69">
        <f>IFERROR(IF('Product Selections'!H268="","",'Product Selections'!H268),"")</f>
        <v/>
      </c>
      <c r="I263" s="592">
        <f>IFERROR(IF(TRIM('Product Selections'!I268)="","",TRIM('Product Selections'!I268)),"")</f>
        <v/>
      </c>
      <c r="J263" s="46" t="n"/>
      <c r="K263" s="69">
        <f>IF(C263="","",IF(O263="",AE263+L263+M263,AE263+L263+M263+O263))</f>
        <v/>
      </c>
      <c r="L263" s="360">
        <f>IF(C263="","",SUM(AC263,AD263)*(1-Y263))</f>
        <v/>
      </c>
      <c r="M263" s="358">
        <f>IF(C263="","",AB263)</f>
        <v/>
      </c>
      <c r="O263" s="593">
        <f>IF(C263="","",IF(Y263&lt;0,Z263-AE263,""))</f>
        <v/>
      </c>
      <c r="P263" s="594">
        <f>IFERROR(IF(C263="","",IF(AND(C263=$D$2,H263=0),0,IF($V$8="50% ADP Discount",AA263*0.5,IF($V$8="ADP Book Price",AA263)))),"")</f>
        <v/>
      </c>
      <c r="R263" s="595">
        <f>IF(C263="","",IF(Y263&lt;0,(Z263/F263)*(1),(Z263/F263)*(1-Y263)))</f>
        <v/>
      </c>
      <c r="S263" s="595">
        <f>IFERROR(IF(Y263&lt;0,SUM(AC263:AD263)/F263,L263/F263),"")</f>
        <v/>
      </c>
      <c r="T263" s="340">
        <f>IF(M263="","",IF(M263=0,"",SUM(M263)/F263))</f>
        <v/>
      </c>
      <c r="U263" s="585" t="n"/>
      <c r="V263" s="596">
        <f>IF(C263="","",IF(AND(C263=$D$2,H263=0),"Firm Payroll",IF(AND(F263=1,Y263&gt;0.2),"Annual 20% Max Discount",IF(AND(F263=4,Y263&gt;0.2),"Quarterly 20% Max Discount",IF(Y263&gt;=0.6,"Discount &gt;60%",IF(Y263&lt;0,"Revenue Reduction Required",""))))))</f>
        <v/>
      </c>
      <c r="W263" s="597" t="n"/>
      <c r="X263" s="56">
        <f>IF(F263=1,"Annual Payrolls on ADP Essential Payroll",IF(F263=4,"Quarterly Payrolls on ADP Essential Payroll",""))</f>
        <v/>
      </c>
      <c r="Y263" s="50">
        <f>IFERROR(1-((H263-M263)/SUM(Z263,AC263,AD263)),"")</f>
        <v/>
      </c>
      <c r="Z263" s="69">
        <f>IF(C263="","",HLOOKUP($G263&amp;'Product Selections'!$K$4&amp;'Exhibit A'!$F263,'--'!$F$3:$AT$200,$E263+6,FALSE)*F263)</f>
        <v/>
      </c>
      <c r="AA263" s="237">
        <f>IF($C263="","",7.95*$E263+54.95)</f>
        <v/>
      </c>
      <c r="AB263" s="69">
        <f>IF('Product Selections'!O268="Yes",16*'Exhibit A'!F263,0)</f>
        <v/>
      </c>
      <c r="AC263" s="236">
        <f>IF('Product Selections'!$L$11="CBA Lightning Wholesale",0,IF('Product Selections'!$L$11="CBA Lightning",0,IF($C263="",0,IF('Product Selections'!P268="",0,IF('Product Selections'!$P268="Yes",HLOOKUP($AC$10&amp;'Exhibit A'!$F263,'--'!$F$3:$AZ$200,$E263+6,FALSE)*$F263)))))</f>
        <v/>
      </c>
      <c r="AD263" s="54">
        <f>IF('Product Selections'!$L$11="CBA Lightning Wholesale",0,IF('Product Selections'!$L$11="CBA Lightning",0,IF('Product Selections'!Q268="",0,IF($C263="",0,IF('Product Selections'!$Q268&gt;=0,HLOOKUP($AD$10,'--'!$F$3:$AZ$200,3,FALSE)*12*'Product Selections'!Q268)))))</f>
        <v/>
      </c>
      <c r="AE263" s="69">
        <f>IFERROR(IF(C263="","",IF(AND(C263=$D$2,H263=0),0,IF(I263=0,H263-P263-L263-M263,IF(I263="Included",H263-P263-M263-L263,IF(I263&gt;0,H263-M263-L263))))),"")</f>
        <v/>
      </c>
      <c r="AF263" s="598" t="n"/>
      <c r="AG263" s="247">
        <f>AG262+0.01</f>
        <v/>
      </c>
      <c r="AH263" s="604">
        <f>"Estimated Payout at 100% conversion ["&amp;AG263&amp;"0 multiple * Annual Payroll Processing Revenue with Revenue Reduction]"</f>
        <v/>
      </c>
      <c r="AJ263" s="585" t="n"/>
    </row>
    <row r="264" ht="14.45" customHeight="1">
      <c r="A264" s="34" t="n"/>
      <c r="B264" s="303">
        <f>IFERROR(IF('Product Selections'!B269="","",'Product Selections'!B269),"")</f>
        <v/>
      </c>
      <c r="C264" s="304">
        <f>IF('Product Selections'!C269="","",'Product Selections'!C269)</f>
        <v/>
      </c>
      <c r="D264" s="305">
        <f>IF('Product Selections'!D269="","",'Product Selections'!D269)</f>
        <v/>
      </c>
      <c r="E264" s="306">
        <f>IF('Product Selections'!E269="","",'Product Selections'!E269)</f>
        <v/>
      </c>
      <c r="F264" s="306">
        <f>IF('Product Selections'!F269="","",'Product Selections'!F269)</f>
        <v/>
      </c>
      <c r="G264" s="307">
        <f>IF('Product Selections'!U268="","",'Product Selections'!U268)</f>
        <v/>
      </c>
      <c r="H264" s="316">
        <f>IFERROR(IF('Product Selections'!H269="","",'Product Selections'!H269),"")</f>
        <v/>
      </c>
      <c r="I264" s="309">
        <f>IFERROR(IF(TRIM('Product Selections'!I269)="","",TRIM('Product Selections'!I269)),"")</f>
        <v/>
      </c>
      <c r="J264" s="46" t="n"/>
      <c r="K264" s="316">
        <f>IF(C264="","",IF(O264="",AE264+L264+M264,AE264+L264+M264+O264))</f>
        <v/>
      </c>
      <c r="L264" s="361">
        <f>IF(C264="","",SUM(AC264,AD264)*(1-Y264))</f>
        <v/>
      </c>
      <c r="M264" s="357">
        <f>IF(C264="","",AB264)</f>
        <v/>
      </c>
      <c r="O264" s="600">
        <f>IF(C264="","",IF(Y264&lt;0,Z264-AE264,""))</f>
        <v/>
      </c>
      <c r="P264" s="601">
        <f>IFERROR(IF(C264="","",IF(AND(C264=$D$2,H264=0),0,IF($V$8="50% ADP Discount",AA264*0.5,IF($V$8="ADP Book Price",AA264)))),"")</f>
        <v/>
      </c>
      <c r="R264" s="602">
        <f>IF(C264="","",IF(Y264&lt;0,(Z264/F264)*(1),(Z264/F264)*(1-Y264)))</f>
        <v/>
      </c>
      <c r="S264" s="602">
        <f>IFERROR(IF(Y264&lt;0,SUM(AC264:AD264)/F264,L264/F264),"")</f>
        <v/>
      </c>
      <c r="T264" s="339">
        <f>IF(M264="","",IF(M264=0,"",SUM(M264)/F264))</f>
        <v/>
      </c>
      <c r="U264" s="585" t="n"/>
      <c r="V264" s="603">
        <f>IF(C264="","",IF(AND(C264=$D$2,H264=0),"Firm Payroll",IF(AND(F264=1,Y264&gt;0.2),"Annual 20% Max Discount",IF(AND(F264=4,Y264&gt;0.2),"Quarterly 20% Max Discount",IF(Y264&gt;=0.6,"Discount &gt;60%",IF(Y264&lt;0,"Revenue Reduction Required",""))))))</f>
        <v/>
      </c>
      <c r="W264" s="597" t="n"/>
      <c r="X264" s="314">
        <f>IF(F264=1,"Annual Payrolls on ADP Essential Payroll",IF(F264=4,"Quarterly Payrolls on ADP Essential Payroll",""))</f>
        <v/>
      </c>
      <c r="Y264" s="315">
        <f>IFERROR(1-((H264-M264)/SUM(Z264,AC264,AD264)),"")</f>
        <v/>
      </c>
      <c r="Z264" s="316">
        <f>IF(C264="","",HLOOKUP($G264&amp;'Product Selections'!$K$4&amp;'Exhibit A'!$F264,'--'!$F$3:$AT$200,$E264+6,FALSE)*F264)</f>
        <v/>
      </c>
      <c r="AA264" s="317">
        <f>IF($C264="","",7.95*$E264+54.95)</f>
        <v/>
      </c>
      <c r="AB264" s="316">
        <f>IF('Product Selections'!O269="Yes",16*'Exhibit A'!F264,0)</f>
        <v/>
      </c>
      <c r="AC264" s="318">
        <f>IF('Product Selections'!$L$11="CBA Lightning Wholesale",0,IF('Product Selections'!$L$11="CBA Lightning",0,IF($C264="",0,IF('Product Selections'!P269="",0,IF('Product Selections'!$P269="Yes",HLOOKUP($AC$10&amp;'Exhibit A'!$F264,'--'!$F$3:$AZ$200,$E264+6,FALSE)*$F264)))))</f>
        <v/>
      </c>
      <c r="AD264" s="310">
        <f>IF('Product Selections'!$L$11="CBA Lightning Wholesale",0,IF('Product Selections'!$L$11="CBA Lightning",0,IF('Product Selections'!Q269="",0,IF($C264="",0,IF('Product Selections'!$Q269&gt;=0,HLOOKUP($AD$10,'--'!$F$3:$AZ$200,3,FALSE)*12*'Product Selections'!Q269)))))</f>
        <v/>
      </c>
      <c r="AE264" s="316">
        <f>IFERROR(IF(C264="","",IF(AND(C264=$D$2,H264=0),0,IF(I264=0,H264-P264-L264-M264,IF(I264="Included",H264-P264-M264-L264,IF(I264&gt;0,H264-M264-L264))))),"")</f>
        <v/>
      </c>
      <c r="AF264" s="585" t="n"/>
      <c r="AG264" s="247">
        <f>AG263+0.01</f>
        <v/>
      </c>
      <c r="AH264" s="604">
        <f>"Estimated Payout at 100% conversion ["&amp;AG264&amp;"0 multiple * Annual Payroll Processing Revenue with Revenue Reduction]"</f>
        <v/>
      </c>
      <c r="AJ264" s="585" t="n"/>
    </row>
    <row r="265" ht="14.45" customHeight="1">
      <c r="A265" s="34" t="n"/>
      <c r="B265" s="70">
        <f>IFERROR(IF('Product Selections'!B270="","",'Product Selections'!B270),"")</f>
        <v/>
      </c>
      <c r="C265" s="71">
        <f>IF('Product Selections'!C270="","",'Product Selections'!C270)</f>
        <v/>
      </c>
      <c r="D265" s="48">
        <f>IF('Product Selections'!D270="","",'Product Selections'!D270)</f>
        <v/>
      </c>
      <c r="E265" s="51">
        <f>IF('Product Selections'!E270="","",'Product Selections'!E270)</f>
        <v/>
      </c>
      <c r="F265" s="51">
        <f>IF('Product Selections'!F270="","",'Product Selections'!F270)</f>
        <v/>
      </c>
      <c r="G265" s="34">
        <f>IF('Product Selections'!U269="","",'Product Selections'!U269)</f>
        <v/>
      </c>
      <c r="H265" s="69">
        <f>IFERROR(IF('Product Selections'!H270="","",'Product Selections'!H270),"")</f>
        <v/>
      </c>
      <c r="I265" s="592">
        <f>IFERROR(IF(TRIM('Product Selections'!I270)="","",TRIM('Product Selections'!I270)),"")</f>
        <v/>
      </c>
      <c r="J265" s="46" t="n"/>
      <c r="K265" s="69">
        <f>IF(C265="","",IF(O265="",AE265+L265+M265,AE265+L265+M265+O265))</f>
        <v/>
      </c>
      <c r="L265" s="360">
        <f>IF(C265="","",SUM(AC265,AD265)*(1-Y265))</f>
        <v/>
      </c>
      <c r="M265" s="358">
        <f>IF(C265="","",AB265)</f>
        <v/>
      </c>
      <c r="O265" s="593">
        <f>IF(C265="","",IF(Y265&lt;0,Z265-AE265,""))</f>
        <v/>
      </c>
      <c r="P265" s="594">
        <f>IFERROR(IF(C265="","",IF(AND(C265=$D$2,H265=0),0,IF($V$8="50% ADP Discount",AA265*0.5,IF($V$8="ADP Book Price",AA265)))),"")</f>
        <v/>
      </c>
      <c r="R265" s="595">
        <f>IF(C265="","",IF(Y265&lt;0,(Z265/F265)*(1),(Z265/F265)*(1-Y265)))</f>
        <v/>
      </c>
      <c r="S265" s="595">
        <f>IFERROR(IF(Y265&lt;0,SUM(AC265:AD265)/F265,L265/F265),"")</f>
        <v/>
      </c>
      <c r="T265" s="340">
        <f>IF(M265="","",IF(M265=0,"",SUM(M265)/F265))</f>
        <v/>
      </c>
      <c r="U265" s="585" t="n"/>
      <c r="V265" s="596">
        <f>IF(C265="","",IF(AND(C265=$D$2,H265=0),"Firm Payroll",IF(AND(F265=1,Y265&gt;0.2),"Annual 20% Max Discount",IF(AND(F265=4,Y265&gt;0.2),"Quarterly 20% Max Discount",IF(Y265&gt;=0.6,"Discount &gt;60%",IF(Y265&lt;0,"Revenue Reduction Required",""))))))</f>
        <v/>
      </c>
      <c r="W265" s="597" t="n"/>
      <c r="X265" s="56">
        <f>IF(F265=1,"Annual Payrolls on ADP Essential Payroll",IF(F265=4,"Quarterly Payrolls on ADP Essential Payroll",""))</f>
        <v/>
      </c>
      <c r="Y265" s="50">
        <f>IFERROR(1-((H265-M265)/SUM(Z265,AC265,AD265)),"")</f>
        <v/>
      </c>
      <c r="Z265" s="69">
        <f>IF(C265="","",HLOOKUP($G265&amp;'Product Selections'!$K$4&amp;'Exhibit A'!$F265,'--'!$F$3:$AT$200,$E265+6,FALSE)*F265)</f>
        <v/>
      </c>
      <c r="AA265" s="237">
        <f>IF($C265="","",7.95*$E265+54.95)</f>
        <v/>
      </c>
      <c r="AB265" s="69">
        <f>IF('Product Selections'!O270="Yes",16*'Exhibit A'!F265,0)</f>
        <v/>
      </c>
      <c r="AC265" s="236">
        <f>IF('Product Selections'!$L$11="CBA Lightning Wholesale",0,IF('Product Selections'!$L$11="CBA Lightning",0,IF($C265="",0,IF('Product Selections'!P270="",0,IF('Product Selections'!$P270="Yes",HLOOKUP($AC$10&amp;'Exhibit A'!$F265,'--'!$F$3:$AZ$200,$E265+6,FALSE)*$F265)))))</f>
        <v/>
      </c>
      <c r="AD265" s="54">
        <f>IF('Product Selections'!$L$11="CBA Lightning Wholesale",0,IF('Product Selections'!$L$11="CBA Lightning",0,IF('Product Selections'!Q270="",0,IF($C265="",0,IF('Product Selections'!$Q270&gt;=0,HLOOKUP($AD$10,'--'!$F$3:$AZ$200,3,FALSE)*12*'Product Selections'!Q270)))))</f>
        <v/>
      </c>
      <c r="AE265" s="69">
        <f>IFERROR(IF(C265="","",IF(AND(C265=$D$2,H265=0),0,IF(I265=0,H265-P265-L265-M265,IF(I265="Included",H265-P265-M265-L265,IF(I265&gt;0,H265-M265-L265))))),"")</f>
        <v/>
      </c>
      <c r="AF265" s="598" t="n"/>
      <c r="AG265" s="247">
        <f>AG264+0.01</f>
        <v/>
      </c>
      <c r="AH265" s="604">
        <f>"Estimated Payout at 100% conversion ["&amp;AG265&amp;"0 multiple * Annual Payroll Processing Revenue with Revenue Reduction]"</f>
        <v/>
      </c>
      <c r="AJ265" s="585" t="n"/>
    </row>
    <row r="266" ht="14.45" customHeight="1">
      <c r="A266" s="34" t="n"/>
      <c r="B266" s="303">
        <f>IFERROR(IF('Product Selections'!B271="","",'Product Selections'!B271),"")</f>
        <v/>
      </c>
      <c r="C266" s="304">
        <f>IF('Product Selections'!C271="","",'Product Selections'!C271)</f>
        <v/>
      </c>
      <c r="D266" s="305">
        <f>IF('Product Selections'!D271="","",'Product Selections'!D271)</f>
        <v/>
      </c>
      <c r="E266" s="306">
        <f>IF('Product Selections'!E271="","",'Product Selections'!E271)</f>
        <v/>
      </c>
      <c r="F266" s="306">
        <f>IF('Product Selections'!F271="","",'Product Selections'!F271)</f>
        <v/>
      </c>
      <c r="G266" s="307">
        <f>IF('Product Selections'!U270="","",'Product Selections'!U270)</f>
        <v/>
      </c>
      <c r="H266" s="316">
        <f>IFERROR(IF('Product Selections'!H271="","",'Product Selections'!H271),"")</f>
        <v/>
      </c>
      <c r="I266" s="309">
        <f>IFERROR(IF(TRIM('Product Selections'!I271)="","",TRIM('Product Selections'!I271)),"")</f>
        <v/>
      </c>
      <c r="J266" s="46" t="n"/>
      <c r="K266" s="316">
        <f>IF(C266="","",IF(O266="",AE266+L266+M266,AE266+L266+M266+O266))</f>
        <v/>
      </c>
      <c r="L266" s="361">
        <f>IF(C266="","",SUM(AC266,AD266)*(1-Y266))</f>
        <v/>
      </c>
      <c r="M266" s="357">
        <f>IF(C266="","",AB266)</f>
        <v/>
      </c>
      <c r="O266" s="600">
        <f>IF(C266="","",IF(Y266&lt;0,Z266-AE266,""))</f>
        <v/>
      </c>
      <c r="P266" s="601">
        <f>IFERROR(IF(C266="","",IF(AND(C266=$D$2,H266=0),0,IF($V$8="50% ADP Discount",AA266*0.5,IF($V$8="ADP Book Price",AA266)))),"")</f>
        <v/>
      </c>
      <c r="R266" s="602">
        <f>IF(C266="","",IF(Y266&lt;0,(Z266/F266)*(1),(Z266/F266)*(1-Y266)))</f>
        <v/>
      </c>
      <c r="S266" s="602">
        <f>IFERROR(IF(Y266&lt;0,SUM(AC266:AD266)/F266,L266/F266),"")</f>
        <v/>
      </c>
      <c r="T266" s="339">
        <f>IF(M266="","",IF(M266=0,"",SUM(M266)/F266))</f>
        <v/>
      </c>
      <c r="U266" s="585" t="n"/>
      <c r="V266" s="603">
        <f>IF(C266="","",IF(AND(C266=$D$2,H266=0),"Firm Payroll",IF(AND(F266=1,Y266&gt;0.2),"Annual 20% Max Discount",IF(AND(F266=4,Y266&gt;0.2),"Quarterly 20% Max Discount",IF(Y266&gt;=0.6,"Discount &gt;60%",IF(Y266&lt;0,"Revenue Reduction Required",""))))))</f>
        <v/>
      </c>
      <c r="W266" s="597" t="n"/>
      <c r="X266" s="314">
        <f>IF(F266=1,"Annual Payrolls on ADP Essential Payroll",IF(F266=4,"Quarterly Payrolls on ADP Essential Payroll",""))</f>
        <v/>
      </c>
      <c r="Y266" s="315">
        <f>IFERROR(1-((H266-M266)/SUM(Z266,AC266,AD266)),"")</f>
        <v/>
      </c>
      <c r="Z266" s="316">
        <f>IF(C266="","",HLOOKUP($G266&amp;'Product Selections'!$K$4&amp;'Exhibit A'!$F266,'--'!$F$3:$AT$200,$E266+6,FALSE)*F266)</f>
        <v/>
      </c>
      <c r="AA266" s="317">
        <f>IF($C266="","",7.95*$E266+54.95)</f>
        <v/>
      </c>
      <c r="AB266" s="316">
        <f>IF('Product Selections'!O271="Yes",16*'Exhibit A'!F266,0)</f>
        <v/>
      </c>
      <c r="AC266" s="318">
        <f>IF('Product Selections'!$L$11="CBA Lightning Wholesale",0,IF('Product Selections'!$L$11="CBA Lightning",0,IF($C266="",0,IF('Product Selections'!P271="",0,IF('Product Selections'!$P271="Yes",HLOOKUP($AC$10&amp;'Exhibit A'!$F266,'--'!$F$3:$AZ$200,$E266+6,FALSE)*$F266)))))</f>
        <v/>
      </c>
      <c r="AD266" s="310">
        <f>IF('Product Selections'!$L$11="CBA Lightning Wholesale",0,IF('Product Selections'!$L$11="CBA Lightning",0,IF('Product Selections'!Q271="",0,IF($C266="",0,IF('Product Selections'!$Q271&gt;=0,HLOOKUP($AD$10,'--'!$F$3:$AZ$200,3,FALSE)*12*'Product Selections'!Q271)))))</f>
        <v/>
      </c>
      <c r="AE266" s="316">
        <f>IFERROR(IF(C266="","",IF(AND(C266=$D$2,H266=0),0,IF(I266=0,H266-P266-L266-M266,IF(I266="Included",H266-P266-M266-L266,IF(I266&gt;0,H266-M266-L266))))),"")</f>
        <v/>
      </c>
      <c r="AF266" s="585" t="n"/>
      <c r="AG266" s="247">
        <f>AG265+0.01</f>
        <v/>
      </c>
      <c r="AH266" s="604">
        <f>"Estimated Payout at 100% conversion ["&amp;AG266&amp;"0 multiple * Annual Payroll Processing Revenue with Revenue Reduction]"</f>
        <v/>
      </c>
      <c r="AJ266" s="585" t="n"/>
    </row>
    <row r="267" ht="14.45" customHeight="1">
      <c r="A267" s="34" t="n"/>
      <c r="B267" s="70">
        <f>IFERROR(IF('Product Selections'!B272="","",'Product Selections'!B272),"")</f>
        <v/>
      </c>
      <c r="C267" s="71">
        <f>IF('Product Selections'!C272="","",'Product Selections'!C272)</f>
        <v/>
      </c>
      <c r="D267" s="48">
        <f>IF('Product Selections'!D272="","",'Product Selections'!D272)</f>
        <v/>
      </c>
      <c r="E267" s="51">
        <f>IF('Product Selections'!E272="","",'Product Selections'!E272)</f>
        <v/>
      </c>
      <c r="F267" s="51">
        <f>IF('Product Selections'!F272="","",'Product Selections'!F272)</f>
        <v/>
      </c>
      <c r="G267" s="34">
        <f>IF('Product Selections'!U271="","",'Product Selections'!U271)</f>
        <v/>
      </c>
      <c r="H267" s="69">
        <f>IFERROR(IF('Product Selections'!H272="","",'Product Selections'!H272),"")</f>
        <v/>
      </c>
      <c r="I267" s="592">
        <f>IFERROR(IF(TRIM('Product Selections'!I272)="","",TRIM('Product Selections'!I272)),"")</f>
        <v/>
      </c>
      <c r="J267" s="46" t="n"/>
      <c r="K267" s="69">
        <f>IF(C267="","",IF(O267="",AE267+L267+M267,AE267+L267+M267+O267))</f>
        <v/>
      </c>
      <c r="L267" s="360">
        <f>IF(C267="","",SUM(AC267,AD267)*(1-Y267))</f>
        <v/>
      </c>
      <c r="M267" s="358">
        <f>IF(C267="","",AB267)</f>
        <v/>
      </c>
      <c r="O267" s="593">
        <f>IF(C267="","",IF(Y267&lt;0,Z267-AE267,""))</f>
        <v/>
      </c>
      <c r="P267" s="594">
        <f>IFERROR(IF(C267="","",IF(AND(C267=$D$2,H267=0),0,IF($V$8="50% ADP Discount",AA267*0.5,IF($V$8="ADP Book Price",AA267)))),"")</f>
        <v/>
      </c>
      <c r="R267" s="595">
        <f>IF(C267="","",IF(Y267&lt;0,(Z267/F267)*(1),(Z267/F267)*(1-Y267)))</f>
        <v/>
      </c>
      <c r="S267" s="595">
        <f>IFERROR(IF(Y267&lt;0,SUM(AC267:AD267)/F267,L267/F267),"")</f>
        <v/>
      </c>
      <c r="T267" s="340">
        <f>IF(M267="","",IF(M267=0,"",SUM(M267)/F267))</f>
        <v/>
      </c>
      <c r="U267" s="585" t="n"/>
      <c r="V267" s="596">
        <f>IF(C267="","",IF(AND(C267=$D$2,H267=0),"Firm Payroll",IF(AND(F267=1,Y267&gt;0.2),"Annual 20% Max Discount",IF(AND(F267=4,Y267&gt;0.2),"Quarterly 20% Max Discount",IF(Y267&gt;=0.6,"Discount &gt;60%",IF(Y267&lt;0,"Revenue Reduction Required",""))))))</f>
        <v/>
      </c>
      <c r="W267" s="597" t="n"/>
      <c r="X267" s="56">
        <f>IF(F267=1,"Annual Payrolls on ADP Essential Payroll",IF(F267=4,"Quarterly Payrolls on ADP Essential Payroll",""))</f>
        <v/>
      </c>
      <c r="Y267" s="50">
        <f>IFERROR(1-((H267-M267)/SUM(Z267,AC267,AD267)),"")</f>
        <v/>
      </c>
      <c r="Z267" s="69">
        <f>IF(C267="","",HLOOKUP($G267&amp;'Product Selections'!$K$4&amp;'Exhibit A'!$F267,'--'!$F$3:$AT$200,$E267+6,FALSE)*F267)</f>
        <v/>
      </c>
      <c r="AA267" s="237">
        <f>IF($C267="","",7.95*$E267+54.95)</f>
        <v/>
      </c>
      <c r="AB267" s="69">
        <f>IF('Product Selections'!O272="Yes",16*'Exhibit A'!F267,0)</f>
        <v/>
      </c>
      <c r="AC267" s="236">
        <f>IF('Product Selections'!$L$11="CBA Lightning Wholesale",0,IF('Product Selections'!$L$11="CBA Lightning",0,IF($C267="",0,IF('Product Selections'!P272="",0,IF('Product Selections'!$P272="Yes",HLOOKUP($AC$10&amp;'Exhibit A'!$F267,'--'!$F$3:$AZ$200,$E267+6,FALSE)*$F267)))))</f>
        <v/>
      </c>
      <c r="AD267" s="54">
        <f>IF('Product Selections'!$L$11="CBA Lightning Wholesale",0,IF('Product Selections'!$L$11="CBA Lightning",0,IF('Product Selections'!Q272="",0,IF($C267="",0,IF('Product Selections'!$Q272&gt;=0,HLOOKUP($AD$10,'--'!$F$3:$AZ$200,3,FALSE)*12*'Product Selections'!Q272)))))</f>
        <v/>
      </c>
      <c r="AE267" s="69">
        <f>IFERROR(IF(C267="","",IF(AND(C267=$D$2,H267=0),0,IF(I267=0,H267-P267-L267-M267,IF(I267="Included",H267-P267-M267-L267,IF(I267&gt;0,H267-M267-L267))))),"")</f>
        <v/>
      </c>
      <c r="AF267" s="598" t="n"/>
      <c r="AG267" s="247">
        <f>AG266+0.01</f>
        <v/>
      </c>
      <c r="AH267" s="604">
        <f>"Estimated Payout at 100% conversion ["&amp;AG267&amp;"0 multiple * Annual Payroll Processing Revenue with Revenue Reduction]"</f>
        <v/>
      </c>
      <c r="AJ267" s="585" t="n"/>
    </row>
    <row r="268" ht="14.45" customHeight="1">
      <c r="A268" s="34" t="n"/>
      <c r="B268" s="303">
        <f>IFERROR(IF('Product Selections'!B273="","",'Product Selections'!B273),"")</f>
        <v/>
      </c>
      <c r="C268" s="304">
        <f>IF('Product Selections'!C273="","",'Product Selections'!C273)</f>
        <v/>
      </c>
      <c r="D268" s="305">
        <f>IF('Product Selections'!D273="","",'Product Selections'!D273)</f>
        <v/>
      </c>
      <c r="E268" s="306">
        <f>IF('Product Selections'!E273="","",'Product Selections'!E273)</f>
        <v/>
      </c>
      <c r="F268" s="306">
        <f>IF('Product Selections'!F273="","",'Product Selections'!F273)</f>
        <v/>
      </c>
      <c r="G268" s="307">
        <f>IF('Product Selections'!U272="","",'Product Selections'!U272)</f>
        <v/>
      </c>
      <c r="H268" s="316">
        <f>IFERROR(IF('Product Selections'!H273="","",'Product Selections'!H273),"")</f>
        <v/>
      </c>
      <c r="I268" s="309">
        <f>IFERROR(IF(TRIM('Product Selections'!I273)="","",TRIM('Product Selections'!I273)),"")</f>
        <v/>
      </c>
      <c r="J268" s="46" t="n"/>
      <c r="K268" s="316">
        <f>IF(C268="","",IF(O268="",AE268+L268+M268,AE268+L268+M268+O268))</f>
        <v/>
      </c>
      <c r="L268" s="361">
        <f>IF(C268="","",SUM(AC268,AD268)*(1-Y268))</f>
        <v/>
      </c>
      <c r="M268" s="357">
        <f>IF(C268="","",AB268)</f>
        <v/>
      </c>
      <c r="O268" s="600">
        <f>IF(C268="","",IF(Y268&lt;0,Z268-AE268,""))</f>
        <v/>
      </c>
      <c r="P268" s="601">
        <f>IFERROR(IF(C268="","",IF(AND(C268=$D$2,H268=0),0,IF($V$8="50% ADP Discount",AA268*0.5,IF($V$8="ADP Book Price",AA268)))),"")</f>
        <v/>
      </c>
      <c r="R268" s="602">
        <f>IF(C268="","",IF(Y268&lt;0,(Z268/F268)*(1),(Z268/F268)*(1-Y268)))</f>
        <v/>
      </c>
      <c r="S268" s="602">
        <f>IFERROR(IF(Y268&lt;0,SUM(AC268:AD268)/F268,L268/F268),"")</f>
        <v/>
      </c>
      <c r="T268" s="339">
        <f>IF(M268="","",IF(M268=0,"",SUM(M268)/F268))</f>
        <v/>
      </c>
      <c r="U268" s="585" t="n"/>
      <c r="V268" s="603">
        <f>IF(C268="","",IF(AND(C268=$D$2,H268=0),"Firm Payroll",IF(AND(F268=1,Y268&gt;0.2),"Annual 20% Max Discount",IF(AND(F268=4,Y268&gt;0.2),"Quarterly 20% Max Discount",IF(Y268&gt;=0.6,"Discount &gt;60%",IF(Y268&lt;0,"Revenue Reduction Required",""))))))</f>
        <v/>
      </c>
      <c r="W268" s="597" t="n"/>
      <c r="X268" s="314">
        <f>IF(F268=1,"Annual Payrolls on ADP Essential Payroll",IF(F268=4,"Quarterly Payrolls on ADP Essential Payroll",""))</f>
        <v/>
      </c>
      <c r="Y268" s="315">
        <f>IFERROR(1-((H268-M268)/SUM(Z268,AC268,AD268)),"")</f>
        <v/>
      </c>
      <c r="Z268" s="316">
        <f>IF(C268="","",HLOOKUP($G268&amp;'Product Selections'!$K$4&amp;'Exhibit A'!$F268,'--'!$F$3:$AT$200,$E268+6,FALSE)*F268)</f>
        <v/>
      </c>
      <c r="AA268" s="317">
        <f>IF($C268="","",7.95*$E268+54.95)</f>
        <v/>
      </c>
      <c r="AB268" s="316">
        <f>IF('Product Selections'!O273="Yes",16*'Exhibit A'!F268,0)</f>
        <v/>
      </c>
      <c r="AC268" s="318">
        <f>IF('Product Selections'!$L$11="CBA Lightning Wholesale",0,IF('Product Selections'!$L$11="CBA Lightning",0,IF($C268="",0,IF('Product Selections'!P273="",0,IF('Product Selections'!$P273="Yes",HLOOKUP($AC$10&amp;'Exhibit A'!$F268,'--'!$F$3:$AZ$200,$E268+6,FALSE)*$F268)))))</f>
        <v/>
      </c>
      <c r="AD268" s="310">
        <f>IF('Product Selections'!$L$11="CBA Lightning Wholesale",0,IF('Product Selections'!$L$11="CBA Lightning",0,IF('Product Selections'!Q273="",0,IF($C268="",0,IF('Product Selections'!$Q273&gt;=0,HLOOKUP($AD$10,'--'!$F$3:$AZ$200,3,FALSE)*12*'Product Selections'!Q273)))))</f>
        <v/>
      </c>
      <c r="AE268" s="316">
        <f>IFERROR(IF(C268="","",IF(AND(C268=$D$2,H268=0),0,IF(I268=0,H268-P268-L268-M268,IF(I268="Included",H268-P268-M268-L268,IF(I268&gt;0,H268-M268-L268))))),"")</f>
        <v/>
      </c>
      <c r="AF268" s="585" t="n"/>
      <c r="AG268" s="247">
        <f>AG267+0.01</f>
        <v/>
      </c>
      <c r="AH268" s="604">
        <f>"Estimated Payout at 100% conversion ["&amp;AG268&amp;"0 multiple * Annual Payroll Processing Revenue with Revenue Reduction]"</f>
        <v/>
      </c>
      <c r="AJ268" s="585" t="n"/>
    </row>
    <row r="269" ht="14.45" customHeight="1">
      <c r="A269" s="34" t="n"/>
      <c r="B269" s="70">
        <f>IFERROR(IF('Product Selections'!B274="","",'Product Selections'!B274),"")</f>
        <v/>
      </c>
      <c r="C269" s="71">
        <f>IF('Product Selections'!C274="","",'Product Selections'!C274)</f>
        <v/>
      </c>
      <c r="D269" s="48">
        <f>IF('Product Selections'!D274="","",'Product Selections'!D274)</f>
        <v/>
      </c>
      <c r="E269" s="51">
        <f>IF('Product Selections'!E274="","",'Product Selections'!E274)</f>
        <v/>
      </c>
      <c r="F269" s="51">
        <f>IF('Product Selections'!F274="","",'Product Selections'!F274)</f>
        <v/>
      </c>
      <c r="G269" s="34">
        <f>IF('Product Selections'!U273="","",'Product Selections'!U273)</f>
        <v/>
      </c>
      <c r="H269" s="69">
        <f>IFERROR(IF('Product Selections'!H274="","",'Product Selections'!H274),"")</f>
        <v/>
      </c>
      <c r="I269" s="592">
        <f>IFERROR(IF(TRIM('Product Selections'!I274)="","",TRIM('Product Selections'!I274)),"")</f>
        <v/>
      </c>
      <c r="J269" s="46" t="n"/>
      <c r="K269" s="69">
        <f>IF(C269="","",IF(O269="",AE269+L269+M269,AE269+L269+M269+O269))</f>
        <v/>
      </c>
      <c r="L269" s="360">
        <f>IF(C269="","",SUM(AC269,AD269)*(1-Y269))</f>
        <v/>
      </c>
      <c r="M269" s="358">
        <f>IF(C269="","",AB269)</f>
        <v/>
      </c>
      <c r="O269" s="593">
        <f>IF(C269="","",IF(Y269&lt;0,Z269-AE269,""))</f>
        <v/>
      </c>
      <c r="P269" s="594">
        <f>IFERROR(IF(C269="","",IF(AND(C269=$D$2,H269=0),0,IF($V$8="50% ADP Discount",AA269*0.5,IF($V$8="ADP Book Price",AA269)))),"")</f>
        <v/>
      </c>
      <c r="R269" s="595">
        <f>IF(C269="","",IF(Y269&lt;0,(Z269/F269)*(1),(Z269/F269)*(1-Y269)))</f>
        <v/>
      </c>
      <c r="S269" s="595">
        <f>IFERROR(IF(Y269&lt;0,SUM(AC269:AD269)/F269,L269/F269),"")</f>
        <v/>
      </c>
      <c r="T269" s="340">
        <f>IF(M269="","",IF(M269=0,"",SUM(M269)/F269))</f>
        <v/>
      </c>
      <c r="U269" s="585" t="n"/>
      <c r="V269" s="596">
        <f>IF(C269="","",IF(AND(C269=$D$2,H269=0),"Firm Payroll",IF(AND(F269=1,Y269&gt;0.2),"Annual 20% Max Discount",IF(AND(F269=4,Y269&gt;0.2),"Quarterly 20% Max Discount",IF(Y269&gt;=0.6,"Discount &gt;60%",IF(Y269&lt;0,"Revenue Reduction Required",""))))))</f>
        <v/>
      </c>
      <c r="W269" s="597" t="n"/>
      <c r="X269" s="56">
        <f>IF(F269=1,"Annual Payrolls on ADP Essential Payroll",IF(F269=4,"Quarterly Payrolls on ADP Essential Payroll",""))</f>
        <v/>
      </c>
      <c r="Y269" s="50">
        <f>IFERROR(1-((H269-M269)/SUM(Z269,AC269,AD269)),"")</f>
        <v/>
      </c>
      <c r="Z269" s="69">
        <f>IF(C269="","",HLOOKUP($G269&amp;'Product Selections'!$K$4&amp;'Exhibit A'!$F269,'--'!$F$3:$AT$200,$E269+6,FALSE)*F269)</f>
        <v/>
      </c>
      <c r="AA269" s="237">
        <f>IF($C269="","",7.95*$E269+54.95)</f>
        <v/>
      </c>
      <c r="AB269" s="69">
        <f>IF('Product Selections'!O274="Yes",16*'Exhibit A'!F269,0)</f>
        <v/>
      </c>
      <c r="AC269" s="236">
        <f>IF('Product Selections'!$L$11="CBA Lightning Wholesale",0,IF('Product Selections'!$L$11="CBA Lightning",0,IF($C269="",0,IF('Product Selections'!P274="",0,IF('Product Selections'!$P274="Yes",HLOOKUP($AC$10&amp;'Exhibit A'!$F269,'--'!$F$3:$AZ$200,$E269+6,FALSE)*$F269)))))</f>
        <v/>
      </c>
      <c r="AD269" s="54">
        <f>IF('Product Selections'!$L$11="CBA Lightning Wholesale",0,IF('Product Selections'!$L$11="CBA Lightning",0,IF('Product Selections'!Q274="",0,IF($C269="",0,IF('Product Selections'!$Q274&gt;=0,HLOOKUP($AD$10,'--'!$F$3:$AZ$200,3,FALSE)*12*'Product Selections'!Q274)))))</f>
        <v/>
      </c>
      <c r="AE269" s="69">
        <f>IFERROR(IF(C269="","",IF(AND(C269=$D$2,H269=0),0,IF(I269=0,H269-P269-L269-M269,IF(I269="Included",H269-P269-M269-L269,IF(I269&gt;0,H269-M269-L269))))),"")</f>
        <v/>
      </c>
      <c r="AF269" s="598" t="n"/>
      <c r="AG269" s="247">
        <f>AG268+0.01</f>
        <v/>
      </c>
      <c r="AH269" s="604">
        <f>"Estimated Payout at 100% conversion ["&amp;AG269&amp;"0 multiple * Annual Payroll Processing Revenue with Revenue Reduction]"</f>
        <v/>
      </c>
      <c r="AJ269" s="585" t="n"/>
    </row>
    <row r="270" ht="14.45" customHeight="1">
      <c r="A270" s="34" t="n"/>
      <c r="B270" s="303">
        <f>IFERROR(IF('Product Selections'!B275="","",'Product Selections'!B275),"")</f>
        <v/>
      </c>
      <c r="C270" s="304">
        <f>IF('Product Selections'!C275="","",'Product Selections'!C275)</f>
        <v/>
      </c>
      <c r="D270" s="305">
        <f>IF('Product Selections'!D275="","",'Product Selections'!D275)</f>
        <v/>
      </c>
      <c r="E270" s="306">
        <f>IF('Product Selections'!E275="","",'Product Selections'!E275)</f>
        <v/>
      </c>
      <c r="F270" s="306">
        <f>IF('Product Selections'!F275="","",'Product Selections'!F275)</f>
        <v/>
      </c>
      <c r="G270" s="307">
        <f>IF('Product Selections'!U274="","",'Product Selections'!U274)</f>
        <v/>
      </c>
      <c r="H270" s="316">
        <f>IFERROR(IF('Product Selections'!H275="","",'Product Selections'!H275),"")</f>
        <v/>
      </c>
      <c r="I270" s="309">
        <f>IFERROR(IF(TRIM('Product Selections'!I275)="","",TRIM('Product Selections'!I275)),"")</f>
        <v/>
      </c>
      <c r="J270" s="46" t="n"/>
      <c r="K270" s="316">
        <f>IF(C270="","",IF(O270="",AE270+L270+M270,AE270+L270+M270+O270))</f>
        <v/>
      </c>
      <c r="L270" s="361">
        <f>IF(C270="","",SUM(AC270,AD270)*(1-Y270))</f>
        <v/>
      </c>
      <c r="M270" s="357">
        <f>IF(C270="","",AB270)</f>
        <v/>
      </c>
      <c r="O270" s="600">
        <f>IF(C270="","",IF(Y270&lt;0,Z270-AE270,""))</f>
        <v/>
      </c>
      <c r="P270" s="601">
        <f>IFERROR(IF(C270="","",IF(AND(C270=$D$2,H270=0),0,IF($V$8="50% ADP Discount",AA270*0.5,IF($V$8="ADP Book Price",AA270)))),"")</f>
        <v/>
      </c>
      <c r="R270" s="602">
        <f>IF(C270="","",IF(Y270&lt;0,(Z270/F270)*(1),(Z270/F270)*(1-Y270)))</f>
        <v/>
      </c>
      <c r="S270" s="602">
        <f>IFERROR(IF(Y270&lt;0,SUM(AC270:AD270)/F270,L270/F270),"")</f>
        <v/>
      </c>
      <c r="T270" s="339">
        <f>IF(M270="","",IF(M270=0,"",SUM(M270)/F270))</f>
        <v/>
      </c>
      <c r="U270" s="585" t="n"/>
      <c r="V270" s="603">
        <f>IF(C270="","",IF(AND(C270=$D$2,H270=0),"Firm Payroll",IF(AND(F270=1,Y270&gt;0.2),"Annual 20% Max Discount",IF(AND(F270=4,Y270&gt;0.2),"Quarterly 20% Max Discount",IF(Y270&gt;=0.6,"Discount &gt;60%",IF(Y270&lt;0,"Revenue Reduction Required",""))))))</f>
        <v/>
      </c>
      <c r="W270" s="597" t="n"/>
      <c r="X270" s="314">
        <f>IF(F270=1,"Annual Payrolls on ADP Essential Payroll",IF(F270=4,"Quarterly Payrolls on ADP Essential Payroll",""))</f>
        <v/>
      </c>
      <c r="Y270" s="315">
        <f>IFERROR(1-((H270-M270)/SUM(Z270,AC270,AD270)),"")</f>
        <v/>
      </c>
      <c r="Z270" s="316">
        <f>IF(C270="","",HLOOKUP($G270&amp;'Product Selections'!$K$4&amp;'Exhibit A'!$F270,'--'!$F$3:$AT$200,$E270+6,FALSE)*F270)</f>
        <v/>
      </c>
      <c r="AA270" s="317">
        <f>IF($C270="","",7.95*$E270+54.95)</f>
        <v/>
      </c>
      <c r="AB270" s="316">
        <f>IF('Product Selections'!O275="Yes",16*'Exhibit A'!F270,0)</f>
        <v/>
      </c>
      <c r="AC270" s="318">
        <f>IF('Product Selections'!$L$11="CBA Lightning Wholesale",0,IF('Product Selections'!$L$11="CBA Lightning",0,IF($C270="",0,IF('Product Selections'!P275="",0,IF('Product Selections'!$P275="Yes",HLOOKUP($AC$10&amp;'Exhibit A'!$F270,'--'!$F$3:$AZ$200,$E270+6,FALSE)*$F270)))))</f>
        <v/>
      </c>
      <c r="AD270" s="310">
        <f>IF('Product Selections'!$L$11="CBA Lightning Wholesale",0,IF('Product Selections'!$L$11="CBA Lightning",0,IF('Product Selections'!Q275="",0,IF($C270="",0,IF('Product Selections'!$Q275&gt;=0,HLOOKUP($AD$10,'--'!$F$3:$AZ$200,3,FALSE)*12*'Product Selections'!Q275)))))</f>
        <v/>
      </c>
      <c r="AE270" s="316">
        <f>IFERROR(IF(C270="","",IF(AND(C270=$D$2,H270=0),0,IF(I270=0,H270-P270-L270-M270,IF(I270="Included",H270-P270-M270-L270,IF(I270&gt;0,H270-M270-L270))))),"")</f>
        <v/>
      </c>
      <c r="AF270" s="585" t="n"/>
      <c r="AG270" s="247">
        <f>AG269+0.01</f>
        <v/>
      </c>
      <c r="AH270" s="604">
        <f>"Estimated Payout at 100% conversion ["&amp;AG270&amp;"0 multiple * Annual Payroll Processing Revenue with Revenue Reduction]"</f>
        <v/>
      </c>
      <c r="AJ270" s="585" t="n"/>
    </row>
    <row r="271" ht="14.45" customHeight="1">
      <c r="A271" s="34" t="n"/>
      <c r="B271" s="70">
        <f>IFERROR(IF('Product Selections'!B276="","",'Product Selections'!B276),"")</f>
        <v/>
      </c>
      <c r="C271" s="71">
        <f>IF('Product Selections'!C276="","",'Product Selections'!C276)</f>
        <v/>
      </c>
      <c r="D271" s="48">
        <f>IF('Product Selections'!D276="","",'Product Selections'!D276)</f>
        <v/>
      </c>
      <c r="E271" s="51">
        <f>IF('Product Selections'!E276="","",'Product Selections'!E276)</f>
        <v/>
      </c>
      <c r="F271" s="51">
        <f>IF('Product Selections'!F276="","",'Product Selections'!F276)</f>
        <v/>
      </c>
      <c r="G271" s="34">
        <f>IF('Product Selections'!U275="","",'Product Selections'!U275)</f>
        <v/>
      </c>
      <c r="H271" s="69">
        <f>IFERROR(IF('Product Selections'!H276="","",'Product Selections'!H276),"")</f>
        <v/>
      </c>
      <c r="I271" s="592">
        <f>IFERROR(IF(TRIM('Product Selections'!I276)="","",TRIM('Product Selections'!I276)),"")</f>
        <v/>
      </c>
      <c r="J271" s="46" t="n"/>
      <c r="K271" s="69">
        <f>IF(C271="","",IF(O271="",AE271+L271+M271,AE271+L271+M271+O271))</f>
        <v/>
      </c>
      <c r="L271" s="360">
        <f>IF(C271="","",SUM(AC271,AD271)*(1-Y271))</f>
        <v/>
      </c>
      <c r="M271" s="358">
        <f>IF(C271="","",AB271)</f>
        <v/>
      </c>
      <c r="O271" s="593">
        <f>IF(C271="","",IF(Y271&lt;0,Z271-AE271,""))</f>
        <v/>
      </c>
      <c r="P271" s="594">
        <f>IFERROR(IF(C271="","",IF(AND(C271=$D$2,H271=0),0,IF($V$8="50% ADP Discount",AA271*0.5,IF($V$8="ADP Book Price",AA271)))),"")</f>
        <v/>
      </c>
      <c r="R271" s="595">
        <f>IF(C271="","",IF(Y271&lt;0,(Z271/F271)*(1),(Z271/F271)*(1-Y271)))</f>
        <v/>
      </c>
      <c r="S271" s="595">
        <f>IFERROR(IF(Y271&lt;0,SUM(AC271:AD271)/F271,L271/F271),"")</f>
        <v/>
      </c>
      <c r="T271" s="340">
        <f>IF(M271="","",IF(M271=0,"",SUM(M271)/F271))</f>
        <v/>
      </c>
      <c r="U271" s="585" t="n"/>
      <c r="V271" s="596">
        <f>IF(C271="","",IF(AND(C271=$D$2,H271=0),"Firm Payroll",IF(AND(F271=1,Y271&gt;0.2),"Annual 20% Max Discount",IF(AND(F271=4,Y271&gt;0.2),"Quarterly 20% Max Discount",IF(Y271&gt;=0.6,"Discount &gt;60%",IF(Y271&lt;0,"Revenue Reduction Required",""))))))</f>
        <v/>
      </c>
      <c r="W271" s="597" t="n"/>
      <c r="X271" s="56">
        <f>IF(F271=1,"Annual Payrolls on ADP Essential Payroll",IF(F271=4,"Quarterly Payrolls on ADP Essential Payroll",""))</f>
        <v/>
      </c>
      <c r="Y271" s="50">
        <f>IFERROR(1-((H271-M271)/SUM(Z271,AC271,AD271)),"")</f>
        <v/>
      </c>
      <c r="Z271" s="69">
        <f>IF(C271="","",HLOOKUP($G271&amp;'Product Selections'!$K$4&amp;'Exhibit A'!$F271,'--'!$F$3:$AT$200,$E271+6,FALSE)*F271)</f>
        <v/>
      </c>
      <c r="AA271" s="237">
        <f>IF($C271="","",7.95*$E271+54.95)</f>
        <v/>
      </c>
      <c r="AB271" s="69">
        <f>IF('Product Selections'!O276="Yes",16*'Exhibit A'!F271,0)</f>
        <v/>
      </c>
      <c r="AC271" s="236">
        <f>IF('Product Selections'!$L$11="CBA Lightning Wholesale",0,IF('Product Selections'!$L$11="CBA Lightning",0,IF($C271="",0,IF('Product Selections'!P276="",0,IF('Product Selections'!$P276="Yes",HLOOKUP($AC$10&amp;'Exhibit A'!$F271,'--'!$F$3:$AZ$200,$E271+6,FALSE)*$F271)))))</f>
        <v/>
      </c>
      <c r="AD271" s="54">
        <f>IF('Product Selections'!$L$11="CBA Lightning Wholesale",0,IF('Product Selections'!$L$11="CBA Lightning",0,IF('Product Selections'!Q276="",0,IF($C271="",0,IF('Product Selections'!$Q276&gt;=0,HLOOKUP($AD$10,'--'!$F$3:$AZ$200,3,FALSE)*12*'Product Selections'!Q276)))))</f>
        <v/>
      </c>
      <c r="AE271" s="69">
        <f>IFERROR(IF(C271="","",IF(AND(C271=$D$2,H271=0),0,IF(I271=0,H271-P271-L271-M271,IF(I271="Included",H271-P271-M271-L271,IF(I271&gt;0,H271-M271-L271))))),"")</f>
        <v/>
      </c>
      <c r="AF271" s="598" t="n"/>
      <c r="AG271" s="247">
        <f>AG270+0.01</f>
        <v/>
      </c>
      <c r="AH271" s="604">
        <f>"Estimated Payout at 100% conversion ["&amp;AG271&amp;"0 multiple * Annual Payroll Processing Revenue with Revenue Reduction]"</f>
        <v/>
      </c>
      <c r="AJ271" s="585" t="n"/>
    </row>
    <row r="272" ht="14.45" customHeight="1">
      <c r="A272" s="34" t="n"/>
      <c r="B272" s="303">
        <f>IFERROR(IF('Product Selections'!B277="","",'Product Selections'!B277),"")</f>
        <v/>
      </c>
      <c r="C272" s="304">
        <f>IF('Product Selections'!C277="","",'Product Selections'!C277)</f>
        <v/>
      </c>
      <c r="D272" s="305">
        <f>IF('Product Selections'!D277="","",'Product Selections'!D277)</f>
        <v/>
      </c>
      <c r="E272" s="306">
        <f>IF('Product Selections'!E277="","",'Product Selections'!E277)</f>
        <v/>
      </c>
      <c r="F272" s="306">
        <f>IF('Product Selections'!F277="","",'Product Selections'!F277)</f>
        <v/>
      </c>
      <c r="G272" s="307">
        <f>IF('Product Selections'!U276="","",'Product Selections'!U276)</f>
        <v/>
      </c>
      <c r="H272" s="316">
        <f>IFERROR(IF('Product Selections'!H277="","",'Product Selections'!H277),"")</f>
        <v/>
      </c>
      <c r="I272" s="309">
        <f>IFERROR(IF(TRIM('Product Selections'!I277)="","",TRIM('Product Selections'!I277)),"")</f>
        <v/>
      </c>
      <c r="J272" s="46" t="n"/>
      <c r="K272" s="316">
        <f>IF(C272="","",IF(O272="",AE272+L272+M272,AE272+L272+M272+O272))</f>
        <v/>
      </c>
      <c r="L272" s="361">
        <f>IF(C272="","",SUM(AC272,AD272)*(1-Y272))</f>
        <v/>
      </c>
      <c r="M272" s="357">
        <f>IF(C272="","",AB272)</f>
        <v/>
      </c>
      <c r="O272" s="600">
        <f>IF(C272="","",IF(Y272&lt;0,Z272-AE272,""))</f>
        <v/>
      </c>
      <c r="P272" s="601">
        <f>IFERROR(IF(C272="","",IF(AND(C272=$D$2,H272=0),0,IF($V$8="50% ADP Discount",AA272*0.5,IF($V$8="ADP Book Price",AA272)))),"")</f>
        <v/>
      </c>
      <c r="R272" s="602">
        <f>IF(C272="","",IF(Y272&lt;0,(Z272/F272)*(1),(Z272/F272)*(1-Y272)))</f>
        <v/>
      </c>
      <c r="S272" s="602">
        <f>IFERROR(IF(Y272&lt;0,SUM(AC272:AD272)/F272,L272/F272),"")</f>
        <v/>
      </c>
      <c r="T272" s="339">
        <f>IF(M272="","",IF(M272=0,"",SUM(M272)/F272))</f>
        <v/>
      </c>
      <c r="U272" s="585" t="n"/>
      <c r="V272" s="603">
        <f>IF(C272="","",IF(AND(C272=$D$2,H272=0),"Firm Payroll",IF(AND(F272=1,Y272&gt;0.2),"Annual 20% Max Discount",IF(AND(F272=4,Y272&gt;0.2),"Quarterly 20% Max Discount",IF(Y272&gt;=0.6,"Discount &gt;60%",IF(Y272&lt;0,"Revenue Reduction Required",""))))))</f>
        <v/>
      </c>
      <c r="W272" s="597" t="n"/>
      <c r="X272" s="314">
        <f>IF(F272=1,"Annual Payrolls on ADP Essential Payroll",IF(F272=4,"Quarterly Payrolls on ADP Essential Payroll",""))</f>
        <v/>
      </c>
      <c r="Y272" s="315">
        <f>IFERROR(1-((H272-M272)/SUM(Z272,AC272,AD272)),"")</f>
        <v/>
      </c>
      <c r="Z272" s="316">
        <f>IF(C272="","",HLOOKUP($G272&amp;'Product Selections'!$K$4&amp;'Exhibit A'!$F272,'--'!$F$3:$AT$200,$E272+6,FALSE)*F272)</f>
        <v/>
      </c>
      <c r="AA272" s="317">
        <f>IF($C272="","",7.95*$E272+54.95)</f>
        <v/>
      </c>
      <c r="AB272" s="316">
        <f>IF('Product Selections'!O277="Yes",16*'Exhibit A'!F272,0)</f>
        <v/>
      </c>
      <c r="AC272" s="318">
        <f>IF('Product Selections'!$L$11="CBA Lightning Wholesale",0,IF('Product Selections'!$L$11="CBA Lightning",0,IF($C272="",0,IF('Product Selections'!P277="",0,IF('Product Selections'!$P277="Yes",HLOOKUP($AC$10&amp;'Exhibit A'!$F272,'--'!$F$3:$AZ$200,$E272+6,FALSE)*$F272)))))</f>
        <v/>
      </c>
      <c r="AD272" s="310">
        <f>IF('Product Selections'!$L$11="CBA Lightning Wholesale",0,IF('Product Selections'!$L$11="CBA Lightning",0,IF('Product Selections'!Q277="",0,IF($C272="",0,IF('Product Selections'!$Q277&gt;=0,HLOOKUP($AD$10,'--'!$F$3:$AZ$200,3,FALSE)*12*'Product Selections'!Q277)))))</f>
        <v/>
      </c>
      <c r="AE272" s="316">
        <f>IFERROR(IF(C272="","",IF(AND(C272=$D$2,H272=0),0,IF(I272=0,H272-P272-L272-M272,IF(I272="Included",H272-P272-M272-L272,IF(I272&gt;0,H272-M272-L272))))),"")</f>
        <v/>
      </c>
      <c r="AF272" s="585" t="n"/>
      <c r="AG272" s="247">
        <f>AG271+0.01</f>
        <v/>
      </c>
      <c r="AH272" s="604">
        <f>"Estimated Payout at 100% conversion ["&amp;AG272&amp;"0 multiple * Annual Payroll Processing Revenue with Revenue Reduction]"</f>
        <v/>
      </c>
      <c r="AJ272" s="585" t="n"/>
    </row>
    <row r="273" ht="14.45" customHeight="1">
      <c r="A273" s="34" t="n"/>
      <c r="B273" s="70">
        <f>IFERROR(IF('Product Selections'!B278="","",'Product Selections'!B278),"")</f>
        <v/>
      </c>
      <c r="C273" s="71">
        <f>IF('Product Selections'!C278="","",'Product Selections'!C278)</f>
        <v/>
      </c>
      <c r="D273" s="48">
        <f>IF('Product Selections'!D278="","",'Product Selections'!D278)</f>
        <v/>
      </c>
      <c r="E273" s="51">
        <f>IF('Product Selections'!E278="","",'Product Selections'!E278)</f>
        <v/>
      </c>
      <c r="F273" s="51">
        <f>IF('Product Selections'!F278="","",'Product Selections'!F278)</f>
        <v/>
      </c>
      <c r="G273" s="34">
        <f>IF('Product Selections'!U277="","",'Product Selections'!U277)</f>
        <v/>
      </c>
      <c r="H273" s="69">
        <f>IFERROR(IF('Product Selections'!H278="","",'Product Selections'!H278),"")</f>
        <v/>
      </c>
      <c r="I273" s="592">
        <f>IFERROR(IF(TRIM('Product Selections'!I278)="","",TRIM('Product Selections'!I278)),"")</f>
        <v/>
      </c>
      <c r="J273" s="46" t="n"/>
      <c r="K273" s="69">
        <f>IF(C273="","",IF(O273="",AE273+L273+M273,AE273+L273+M273+O273))</f>
        <v/>
      </c>
      <c r="L273" s="360">
        <f>IF(C273="","",SUM(AC273,AD273)*(1-Y273))</f>
        <v/>
      </c>
      <c r="M273" s="358">
        <f>IF(C273="","",AB273)</f>
        <v/>
      </c>
      <c r="O273" s="593">
        <f>IF(C273="","",IF(Y273&lt;0,Z273-AE273,""))</f>
        <v/>
      </c>
      <c r="P273" s="594">
        <f>IFERROR(IF(C273="","",IF(AND(C273=$D$2,H273=0),0,IF($V$8="50% ADP Discount",AA273*0.5,IF($V$8="ADP Book Price",AA273)))),"")</f>
        <v/>
      </c>
      <c r="R273" s="595">
        <f>IF(C273="","",IF(Y273&lt;0,(Z273/F273)*(1),(Z273/F273)*(1-Y273)))</f>
        <v/>
      </c>
      <c r="S273" s="595">
        <f>IFERROR(IF(Y273&lt;0,SUM(AC273:AD273)/F273,L273/F273),"")</f>
        <v/>
      </c>
      <c r="T273" s="340">
        <f>IF(M273="","",IF(M273=0,"",SUM(M273)/F273))</f>
        <v/>
      </c>
      <c r="U273" s="585" t="n"/>
      <c r="V273" s="596">
        <f>IF(C273="","",IF(AND(C273=$D$2,H273=0),"Firm Payroll",IF(AND(F273=1,Y273&gt;0.2),"Annual 20% Max Discount",IF(AND(F273=4,Y273&gt;0.2),"Quarterly 20% Max Discount",IF(Y273&gt;=0.6,"Discount &gt;60%",IF(Y273&lt;0,"Revenue Reduction Required",""))))))</f>
        <v/>
      </c>
      <c r="W273" s="597" t="n"/>
      <c r="X273" s="56">
        <f>IF(F273=1,"Annual Payrolls on ADP Essential Payroll",IF(F273=4,"Quarterly Payrolls on ADP Essential Payroll",""))</f>
        <v/>
      </c>
      <c r="Y273" s="50">
        <f>IFERROR(1-((H273-M273)/SUM(Z273,AC273,AD273)),"")</f>
        <v/>
      </c>
      <c r="Z273" s="69">
        <f>IF(C273="","",HLOOKUP($G273&amp;'Product Selections'!$K$4&amp;'Exhibit A'!$F273,'--'!$F$3:$AT$200,$E273+6,FALSE)*F273)</f>
        <v/>
      </c>
      <c r="AA273" s="237">
        <f>IF($C273="","",7.95*$E273+54.95)</f>
        <v/>
      </c>
      <c r="AB273" s="69">
        <f>IF('Product Selections'!O278="Yes",16*'Exhibit A'!F273,0)</f>
        <v/>
      </c>
      <c r="AC273" s="236">
        <f>IF('Product Selections'!$L$11="CBA Lightning Wholesale",0,IF('Product Selections'!$L$11="CBA Lightning",0,IF($C273="",0,IF('Product Selections'!P278="",0,IF('Product Selections'!$P278="Yes",HLOOKUP($AC$10&amp;'Exhibit A'!$F273,'--'!$F$3:$AZ$200,$E273+6,FALSE)*$F273)))))</f>
        <v/>
      </c>
      <c r="AD273" s="54">
        <f>IF('Product Selections'!$L$11="CBA Lightning Wholesale",0,IF('Product Selections'!$L$11="CBA Lightning",0,IF('Product Selections'!Q278="",0,IF($C273="",0,IF('Product Selections'!$Q278&gt;=0,HLOOKUP($AD$10,'--'!$F$3:$AZ$200,3,FALSE)*12*'Product Selections'!Q278)))))</f>
        <v/>
      </c>
      <c r="AE273" s="69">
        <f>IFERROR(IF(C273="","",IF(AND(C273=$D$2,H273=0),0,IF(I273=0,H273-P273-L273-M273,IF(I273="Included",H273-P273-M273-L273,IF(I273&gt;0,H273-M273-L273))))),"")</f>
        <v/>
      </c>
      <c r="AF273" s="598" t="n"/>
      <c r="AG273" s="247">
        <f>AG272+0.01</f>
        <v/>
      </c>
      <c r="AH273" s="604">
        <f>"Estimated Payout at 100% conversion ["&amp;AG273&amp;"0 multiple * Annual Payroll Processing Revenue with Revenue Reduction]"</f>
        <v/>
      </c>
      <c r="AJ273" s="585" t="n"/>
    </row>
    <row r="274" ht="14.45" customHeight="1">
      <c r="A274" s="34" t="n"/>
      <c r="B274" s="303">
        <f>IFERROR(IF('Product Selections'!B279="","",'Product Selections'!B279),"")</f>
        <v/>
      </c>
      <c r="C274" s="304">
        <f>IF('Product Selections'!C279="","",'Product Selections'!C279)</f>
        <v/>
      </c>
      <c r="D274" s="305">
        <f>IF('Product Selections'!D279="","",'Product Selections'!D279)</f>
        <v/>
      </c>
      <c r="E274" s="306">
        <f>IF('Product Selections'!E279="","",'Product Selections'!E279)</f>
        <v/>
      </c>
      <c r="F274" s="306">
        <f>IF('Product Selections'!F279="","",'Product Selections'!F279)</f>
        <v/>
      </c>
      <c r="G274" s="307">
        <f>IF('Product Selections'!U278="","",'Product Selections'!U278)</f>
        <v/>
      </c>
      <c r="H274" s="316">
        <f>IFERROR(IF('Product Selections'!H279="","",'Product Selections'!H279),"")</f>
        <v/>
      </c>
      <c r="I274" s="309">
        <f>IFERROR(IF(TRIM('Product Selections'!I279)="","",TRIM('Product Selections'!I279)),"")</f>
        <v/>
      </c>
      <c r="J274" s="46" t="n"/>
      <c r="K274" s="316">
        <f>IF(C274="","",IF(O274="",AE274+L274+M274,AE274+L274+M274+O274))</f>
        <v/>
      </c>
      <c r="L274" s="361">
        <f>IF(C274="","",SUM(AC274,AD274)*(1-Y274))</f>
        <v/>
      </c>
      <c r="M274" s="357">
        <f>IF(C274="","",AB274)</f>
        <v/>
      </c>
      <c r="O274" s="600">
        <f>IF(C274="","",IF(Y274&lt;0,Z274-AE274,""))</f>
        <v/>
      </c>
      <c r="P274" s="601">
        <f>IFERROR(IF(C274="","",IF(AND(C274=$D$2,H274=0),0,IF($V$8="50% ADP Discount",AA274*0.5,IF($V$8="ADP Book Price",AA274)))),"")</f>
        <v/>
      </c>
      <c r="R274" s="602">
        <f>IF(C274="","",IF(Y274&lt;0,(Z274/F274)*(1),(Z274/F274)*(1-Y274)))</f>
        <v/>
      </c>
      <c r="S274" s="602">
        <f>IFERROR(IF(Y274&lt;0,SUM(AC274:AD274)/F274,L274/F274),"")</f>
        <v/>
      </c>
      <c r="T274" s="339">
        <f>IF(M274="","",IF(M274=0,"",SUM(M274)/F274))</f>
        <v/>
      </c>
      <c r="U274" s="585" t="n"/>
      <c r="V274" s="603">
        <f>IF(C274="","",IF(AND(C274=$D$2,H274=0),"Firm Payroll",IF(AND(F274=1,Y274&gt;0.2),"Annual 20% Max Discount",IF(AND(F274=4,Y274&gt;0.2),"Quarterly 20% Max Discount",IF(Y274&gt;=0.6,"Discount &gt;60%",IF(Y274&lt;0,"Revenue Reduction Required",""))))))</f>
        <v/>
      </c>
      <c r="W274" s="597" t="n"/>
      <c r="X274" s="314">
        <f>IF(F274=1,"Annual Payrolls on ADP Essential Payroll",IF(F274=4,"Quarterly Payrolls on ADP Essential Payroll",""))</f>
        <v/>
      </c>
      <c r="Y274" s="315">
        <f>IFERROR(1-((H274-M274)/SUM(Z274,AC274,AD274)),"")</f>
        <v/>
      </c>
      <c r="Z274" s="316">
        <f>IF(C274="","",HLOOKUP($G274&amp;'Product Selections'!$K$4&amp;'Exhibit A'!$F274,'--'!$F$3:$AT$200,$E274+6,FALSE)*F274)</f>
        <v/>
      </c>
      <c r="AA274" s="317">
        <f>IF($C274="","",7.95*$E274+54.95)</f>
        <v/>
      </c>
      <c r="AB274" s="316">
        <f>IF('Product Selections'!O279="Yes",16*'Exhibit A'!F274,0)</f>
        <v/>
      </c>
      <c r="AC274" s="318">
        <f>IF('Product Selections'!$L$11="CBA Lightning Wholesale",0,IF('Product Selections'!$L$11="CBA Lightning",0,IF($C274="",0,IF('Product Selections'!P279="",0,IF('Product Selections'!$P279="Yes",HLOOKUP($AC$10&amp;'Exhibit A'!$F274,'--'!$F$3:$AZ$200,$E274+6,FALSE)*$F274)))))</f>
        <v/>
      </c>
      <c r="AD274" s="310">
        <f>IF('Product Selections'!$L$11="CBA Lightning Wholesale",0,IF('Product Selections'!$L$11="CBA Lightning",0,IF('Product Selections'!Q279="",0,IF($C274="",0,IF('Product Selections'!$Q279&gt;=0,HLOOKUP($AD$10,'--'!$F$3:$AZ$200,3,FALSE)*12*'Product Selections'!Q279)))))</f>
        <v/>
      </c>
      <c r="AE274" s="316">
        <f>IFERROR(IF(C274="","",IF(AND(C274=$D$2,H274=0),0,IF(I274=0,H274-P274-L274-M274,IF(I274="Included",H274-P274-M274-L274,IF(I274&gt;0,H274-M274-L274))))),"")</f>
        <v/>
      </c>
      <c r="AF274" s="585" t="n"/>
      <c r="AG274" s="247">
        <f>AG273+0.01</f>
        <v/>
      </c>
      <c r="AH274" s="604">
        <f>"Estimated Payout at 100% conversion ["&amp;AG274&amp;"0 multiple * Annual Payroll Processing Revenue with Revenue Reduction]"</f>
        <v/>
      </c>
      <c r="AJ274" s="585" t="n"/>
    </row>
    <row r="275" ht="14.45" customHeight="1">
      <c r="A275" s="34" t="n"/>
      <c r="B275" s="70">
        <f>IFERROR(IF('Product Selections'!B280="","",'Product Selections'!B280),"")</f>
        <v/>
      </c>
      <c r="C275" s="71">
        <f>IF('Product Selections'!C280="","",'Product Selections'!C280)</f>
        <v/>
      </c>
      <c r="D275" s="48">
        <f>IF('Product Selections'!D280="","",'Product Selections'!D280)</f>
        <v/>
      </c>
      <c r="E275" s="51">
        <f>IF('Product Selections'!E280="","",'Product Selections'!E280)</f>
        <v/>
      </c>
      <c r="F275" s="51">
        <f>IF('Product Selections'!F280="","",'Product Selections'!F280)</f>
        <v/>
      </c>
      <c r="G275" s="34">
        <f>IF('Product Selections'!U279="","",'Product Selections'!U279)</f>
        <v/>
      </c>
      <c r="H275" s="69">
        <f>IFERROR(IF('Product Selections'!H280="","",'Product Selections'!H280),"")</f>
        <v/>
      </c>
      <c r="I275" s="592">
        <f>IFERROR(IF(TRIM('Product Selections'!I280)="","",TRIM('Product Selections'!I280)),"")</f>
        <v/>
      </c>
      <c r="J275" s="46" t="n"/>
      <c r="K275" s="69">
        <f>IF(C275="","",IF(O275="",AE275+L275+M275,AE275+L275+M275+O275))</f>
        <v/>
      </c>
      <c r="L275" s="360">
        <f>IF(C275="","",SUM(AC275,AD275)*(1-Y275))</f>
        <v/>
      </c>
      <c r="M275" s="358">
        <f>IF(C275="","",AB275)</f>
        <v/>
      </c>
      <c r="O275" s="593">
        <f>IF(C275="","",IF(Y275&lt;0,Z275-AE275,""))</f>
        <v/>
      </c>
      <c r="P275" s="594">
        <f>IFERROR(IF(C275="","",IF(AND(C275=$D$2,H275=0),0,IF($V$8="50% ADP Discount",AA275*0.5,IF($V$8="ADP Book Price",AA275)))),"")</f>
        <v/>
      </c>
      <c r="R275" s="595">
        <f>IF(C275="","",IF(Y275&lt;0,(Z275/F275)*(1),(Z275/F275)*(1-Y275)))</f>
        <v/>
      </c>
      <c r="S275" s="595">
        <f>IFERROR(IF(Y275&lt;0,SUM(AC275:AD275)/F275,L275/F275),"")</f>
        <v/>
      </c>
      <c r="T275" s="340">
        <f>IF(M275="","",IF(M275=0,"",SUM(M275)/F275))</f>
        <v/>
      </c>
      <c r="U275" s="585" t="n"/>
      <c r="V275" s="596">
        <f>IF(C275="","",IF(AND(C275=$D$2,H275=0),"Firm Payroll",IF(AND(F275=1,Y275&gt;0.2),"Annual 20% Max Discount",IF(AND(F275=4,Y275&gt;0.2),"Quarterly 20% Max Discount",IF(Y275&gt;=0.6,"Discount &gt;60%",IF(Y275&lt;0,"Revenue Reduction Required",""))))))</f>
        <v/>
      </c>
      <c r="W275" s="597" t="n"/>
      <c r="X275" s="56">
        <f>IF(F275=1,"Annual Payrolls on ADP Essential Payroll",IF(F275=4,"Quarterly Payrolls on ADP Essential Payroll",""))</f>
        <v/>
      </c>
      <c r="Y275" s="50">
        <f>IFERROR(1-((H275-M275)/SUM(Z275,AC275,AD275)),"")</f>
        <v/>
      </c>
      <c r="Z275" s="69">
        <f>IF(C275="","",HLOOKUP($G275&amp;'Product Selections'!$K$4&amp;'Exhibit A'!$F275,'--'!$F$3:$AT$200,$E275+6,FALSE)*F275)</f>
        <v/>
      </c>
      <c r="AA275" s="237">
        <f>IF($C275="","",7.95*$E275+54.95)</f>
        <v/>
      </c>
      <c r="AB275" s="69">
        <f>IF('Product Selections'!O280="Yes",16*'Exhibit A'!F275,0)</f>
        <v/>
      </c>
      <c r="AC275" s="236">
        <f>IF('Product Selections'!$L$11="CBA Lightning Wholesale",0,IF('Product Selections'!$L$11="CBA Lightning",0,IF($C275="",0,IF('Product Selections'!P280="",0,IF('Product Selections'!$P280="Yes",HLOOKUP($AC$10&amp;'Exhibit A'!$F275,'--'!$F$3:$AZ$200,$E275+6,FALSE)*$F275)))))</f>
        <v/>
      </c>
      <c r="AD275" s="54">
        <f>IF('Product Selections'!$L$11="CBA Lightning Wholesale",0,IF('Product Selections'!$L$11="CBA Lightning",0,IF('Product Selections'!Q280="",0,IF($C275="",0,IF('Product Selections'!$Q280&gt;=0,HLOOKUP($AD$10,'--'!$F$3:$AZ$200,3,FALSE)*12*'Product Selections'!Q280)))))</f>
        <v/>
      </c>
      <c r="AE275" s="69">
        <f>IFERROR(IF(C275="","",IF(AND(C275=$D$2,H275=0),0,IF(I275=0,H275-P275-L275-M275,IF(I275="Included",H275-P275-M275-L275,IF(I275&gt;0,H275-M275-L275))))),"")</f>
        <v/>
      </c>
      <c r="AF275" s="598" t="n"/>
      <c r="AG275" s="247">
        <f>AG274+0.01</f>
        <v/>
      </c>
      <c r="AH275" s="604">
        <f>"Estimated Payout at 100% conversion ["&amp;AG275&amp;"0 multiple * Annual Payroll Processing Revenue with Revenue Reduction]"</f>
        <v/>
      </c>
      <c r="AJ275" s="585" t="n"/>
    </row>
    <row r="276" ht="14.45" customHeight="1">
      <c r="A276" s="34" t="n"/>
      <c r="B276" s="303">
        <f>IFERROR(IF('Product Selections'!B281="","",'Product Selections'!B281),"")</f>
        <v/>
      </c>
      <c r="C276" s="304">
        <f>IF('Product Selections'!C281="","",'Product Selections'!C281)</f>
        <v/>
      </c>
      <c r="D276" s="305">
        <f>IF('Product Selections'!D281="","",'Product Selections'!D281)</f>
        <v/>
      </c>
      <c r="E276" s="306">
        <f>IF('Product Selections'!E281="","",'Product Selections'!E281)</f>
        <v/>
      </c>
      <c r="F276" s="306">
        <f>IF('Product Selections'!F281="","",'Product Selections'!F281)</f>
        <v/>
      </c>
      <c r="G276" s="307">
        <f>IF('Product Selections'!U280="","",'Product Selections'!U280)</f>
        <v/>
      </c>
      <c r="H276" s="316">
        <f>IFERROR(IF('Product Selections'!H281="","",'Product Selections'!H281),"")</f>
        <v/>
      </c>
      <c r="I276" s="309">
        <f>IFERROR(IF(TRIM('Product Selections'!I281)="","",TRIM('Product Selections'!I281)),"")</f>
        <v/>
      </c>
      <c r="J276" s="46" t="n"/>
      <c r="K276" s="316">
        <f>IF(C276="","",IF(O276="",AE276+L276+M276,AE276+L276+M276+O276))</f>
        <v/>
      </c>
      <c r="L276" s="361">
        <f>IF(C276="","",SUM(AC276,AD276)*(1-Y276))</f>
        <v/>
      </c>
      <c r="M276" s="357">
        <f>IF(C276="","",AB276)</f>
        <v/>
      </c>
      <c r="O276" s="600">
        <f>IF(C276="","",IF(Y276&lt;0,Z276-AE276,""))</f>
        <v/>
      </c>
      <c r="P276" s="601">
        <f>IFERROR(IF(C276="","",IF(AND(C276=$D$2,H276=0),0,IF($V$8="50% ADP Discount",AA276*0.5,IF($V$8="ADP Book Price",AA276)))),"")</f>
        <v/>
      </c>
      <c r="R276" s="602">
        <f>IF(C276="","",IF(Y276&lt;0,(Z276/F276)*(1),(Z276/F276)*(1-Y276)))</f>
        <v/>
      </c>
      <c r="S276" s="602">
        <f>IFERROR(IF(Y276&lt;0,SUM(AC276:AD276)/F276,L276/F276),"")</f>
        <v/>
      </c>
      <c r="T276" s="339">
        <f>IF(M276="","",IF(M276=0,"",SUM(M276)/F276))</f>
        <v/>
      </c>
      <c r="U276" s="585" t="n"/>
      <c r="V276" s="603">
        <f>IF(C276="","",IF(AND(C276=$D$2,H276=0),"Firm Payroll",IF(AND(F276=1,Y276&gt;0.2),"Annual 20% Max Discount",IF(AND(F276=4,Y276&gt;0.2),"Quarterly 20% Max Discount",IF(Y276&gt;=0.6,"Discount &gt;60%",IF(Y276&lt;0,"Revenue Reduction Required",""))))))</f>
        <v/>
      </c>
      <c r="W276" s="597" t="n"/>
      <c r="X276" s="314">
        <f>IF(F276=1,"Annual Payrolls on ADP Essential Payroll",IF(F276=4,"Quarterly Payrolls on ADP Essential Payroll",""))</f>
        <v/>
      </c>
      <c r="Y276" s="315">
        <f>IFERROR(1-((H276-M276)/SUM(Z276,AC276,AD276)),"")</f>
        <v/>
      </c>
      <c r="Z276" s="316">
        <f>IF(C276="","",HLOOKUP($G276&amp;'Product Selections'!$K$4&amp;'Exhibit A'!$F276,'--'!$F$3:$AT$200,$E276+6,FALSE)*F276)</f>
        <v/>
      </c>
      <c r="AA276" s="317">
        <f>IF($C276="","",7.95*$E276+54.95)</f>
        <v/>
      </c>
      <c r="AB276" s="316">
        <f>IF('Product Selections'!O281="Yes",16*'Exhibit A'!F276,0)</f>
        <v/>
      </c>
      <c r="AC276" s="318">
        <f>IF('Product Selections'!$L$11="CBA Lightning Wholesale",0,IF('Product Selections'!$L$11="CBA Lightning",0,IF($C276="",0,IF('Product Selections'!P281="",0,IF('Product Selections'!$P281="Yes",HLOOKUP($AC$10&amp;'Exhibit A'!$F276,'--'!$F$3:$AZ$200,$E276+6,FALSE)*$F276)))))</f>
        <v/>
      </c>
      <c r="AD276" s="310">
        <f>IF('Product Selections'!$L$11="CBA Lightning Wholesale",0,IF('Product Selections'!$L$11="CBA Lightning",0,IF('Product Selections'!Q281="",0,IF($C276="",0,IF('Product Selections'!$Q281&gt;=0,HLOOKUP($AD$10,'--'!$F$3:$AZ$200,3,FALSE)*12*'Product Selections'!Q281)))))</f>
        <v/>
      </c>
      <c r="AE276" s="316">
        <f>IFERROR(IF(C276="","",IF(AND(C276=$D$2,H276=0),0,IF(I276=0,H276-P276-L276-M276,IF(I276="Included",H276-P276-M276-L276,IF(I276&gt;0,H276-M276-L276))))),"")</f>
        <v/>
      </c>
      <c r="AF276" s="585" t="n"/>
      <c r="AG276" s="247">
        <f>AG275+0.01</f>
        <v/>
      </c>
      <c r="AH276" s="604">
        <f>"Estimated Payout at 100% conversion ["&amp;AG276&amp;"0 multiple * Annual Payroll Processing Revenue with Revenue Reduction]"</f>
        <v/>
      </c>
      <c r="AJ276" s="585" t="n"/>
    </row>
    <row r="277" ht="14.45" customHeight="1">
      <c r="A277" s="34" t="n"/>
      <c r="B277" s="70">
        <f>IFERROR(IF('Product Selections'!B282="","",'Product Selections'!B282),"")</f>
        <v/>
      </c>
      <c r="C277" s="71">
        <f>IF('Product Selections'!C282="","",'Product Selections'!C282)</f>
        <v/>
      </c>
      <c r="D277" s="48">
        <f>IF('Product Selections'!D282="","",'Product Selections'!D282)</f>
        <v/>
      </c>
      <c r="E277" s="51">
        <f>IF('Product Selections'!E282="","",'Product Selections'!E282)</f>
        <v/>
      </c>
      <c r="F277" s="51">
        <f>IF('Product Selections'!F282="","",'Product Selections'!F282)</f>
        <v/>
      </c>
      <c r="G277" s="34">
        <f>IF('Product Selections'!U281="","",'Product Selections'!U281)</f>
        <v/>
      </c>
      <c r="H277" s="69">
        <f>IFERROR(IF('Product Selections'!H282="","",'Product Selections'!H282),"")</f>
        <v/>
      </c>
      <c r="I277" s="592">
        <f>IFERROR(IF(TRIM('Product Selections'!I282)="","",TRIM('Product Selections'!I282)),"")</f>
        <v/>
      </c>
      <c r="J277" s="46" t="n"/>
      <c r="K277" s="69">
        <f>IF(C277="","",IF(O277="",AE277+L277+M277,AE277+L277+M277+O277))</f>
        <v/>
      </c>
      <c r="L277" s="360">
        <f>IF(C277="","",SUM(AC277,AD277)*(1-Y277))</f>
        <v/>
      </c>
      <c r="M277" s="358">
        <f>IF(C277="","",AB277)</f>
        <v/>
      </c>
      <c r="O277" s="593">
        <f>IF(C277="","",IF(Y277&lt;0,Z277-AE277,""))</f>
        <v/>
      </c>
      <c r="P277" s="594">
        <f>IFERROR(IF(C277="","",IF(AND(C277=$D$2,H277=0),0,IF($V$8="50% ADP Discount",AA277*0.5,IF($V$8="ADP Book Price",AA277)))),"")</f>
        <v/>
      </c>
      <c r="R277" s="595">
        <f>IF(C277="","",IF(Y277&lt;0,(Z277/F277)*(1),(Z277/F277)*(1-Y277)))</f>
        <v/>
      </c>
      <c r="S277" s="595">
        <f>IFERROR(IF(Y277&lt;0,SUM(AC277:AD277)/F277,L277/F277),"")</f>
        <v/>
      </c>
      <c r="T277" s="340">
        <f>IF(M277="","",IF(M277=0,"",SUM(M277)/F277))</f>
        <v/>
      </c>
      <c r="U277" s="585" t="n"/>
      <c r="V277" s="596">
        <f>IF(C277="","",IF(AND(C277=$D$2,H277=0),"Firm Payroll",IF(AND(F277=1,Y277&gt;0.2),"Annual 20% Max Discount",IF(AND(F277=4,Y277&gt;0.2),"Quarterly 20% Max Discount",IF(Y277&gt;=0.6,"Discount &gt;60%",IF(Y277&lt;0,"Revenue Reduction Required",""))))))</f>
        <v/>
      </c>
      <c r="W277" s="597" t="n"/>
      <c r="X277" s="56">
        <f>IF(F277=1,"Annual Payrolls on ADP Essential Payroll",IF(F277=4,"Quarterly Payrolls on ADP Essential Payroll",""))</f>
        <v/>
      </c>
      <c r="Y277" s="50">
        <f>IFERROR(1-((H277-M277)/SUM(Z277,AC277,AD277)),"")</f>
        <v/>
      </c>
      <c r="Z277" s="69">
        <f>IF(C277="","",HLOOKUP($G277&amp;'Product Selections'!$K$4&amp;'Exhibit A'!$F277,'--'!$F$3:$AT$200,$E277+6,FALSE)*F277)</f>
        <v/>
      </c>
      <c r="AA277" s="237">
        <f>IF($C277="","",7.95*$E277+54.95)</f>
        <v/>
      </c>
      <c r="AB277" s="69">
        <f>IF('Product Selections'!O282="Yes",16*'Exhibit A'!F277,0)</f>
        <v/>
      </c>
      <c r="AC277" s="236">
        <f>IF('Product Selections'!$L$11="CBA Lightning Wholesale",0,IF('Product Selections'!$L$11="CBA Lightning",0,IF($C277="",0,IF('Product Selections'!P282="",0,IF('Product Selections'!$P282="Yes",HLOOKUP($AC$10&amp;'Exhibit A'!$F277,'--'!$F$3:$AZ$200,$E277+6,FALSE)*$F277)))))</f>
        <v/>
      </c>
      <c r="AD277" s="54">
        <f>IF('Product Selections'!$L$11="CBA Lightning Wholesale",0,IF('Product Selections'!$L$11="CBA Lightning",0,IF('Product Selections'!Q282="",0,IF($C277="",0,IF('Product Selections'!$Q282&gt;=0,HLOOKUP($AD$10,'--'!$F$3:$AZ$200,3,FALSE)*12*'Product Selections'!Q282)))))</f>
        <v/>
      </c>
      <c r="AE277" s="69">
        <f>IFERROR(IF(C277="","",IF(AND(C277=$D$2,H277=0),0,IF(I277=0,H277-P277-L277-M277,IF(I277="Included",H277-P277-M277-L277,IF(I277&gt;0,H277-M277-L277))))),"")</f>
        <v/>
      </c>
      <c r="AF277" s="598" t="n"/>
      <c r="AG277" s="247">
        <f>AG276+0.01</f>
        <v/>
      </c>
      <c r="AH277" s="604">
        <f>"Estimated Payout at 100% conversion ["&amp;AG277&amp;"0 multiple * Annual Payroll Processing Revenue with Revenue Reduction]"</f>
        <v/>
      </c>
      <c r="AJ277" s="585" t="n"/>
    </row>
    <row r="278" ht="14.45" customHeight="1">
      <c r="A278" s="34" t="n"/>
      <c r="B278" s="303">
        <f>IFERROR(IF('Product Selections'!B283="","",'Product Selections'!B283),"")</f>
        <v/>
      </c>
      <c r="C278" s="304">
        <f>IF('Product Selections'!C283="","",'Product Selections'!C283)</f>
        <v/>
      </c>
      <c r="D278" s="305">
        <f>IF('Product Selections'!D283="","",'Product Selections'!D283)</f>
        <v/>
      </c>
      <c r="E278" s="306">
        <f>IF('Product Selections'!E283="","",'Product Selections'!E283)</f>
        <v/>
      </c>
      <c r="F278" s="306">
        <f>IF('Product Selections'!F283="","",'Product Selections'!F283)</f>
        <v/>
      </c>
      <c r="G278" s="307">
        <f>IF('Product Selections'!U282="","",'Product Selections'!U282)</f>
        <v/>
      </c>
      <c r="H278" s="316">
        <f>IFERROR(IF('Product Selections'!H283="","",'Product Selections'!H283),"")</f>
        <v/>
      </c>
      <c r="I278" s="309">
        <f>IFERROR(IF(TRIM('Product Selections'!I283)="","",TRIM('Product Selections'!I283)),"")</f>
        <v/>
      </c>
      <c r="J278" s="46" t="n"/>
      <c r="K278" s="316">
        <f>IF(C278="","",IF(O278="",AE278+L278+M278,AE278+L278+M278+O278))</f>
        <v/>
      </c>
      <c r="L278" s="361">
        <f>IF(C278="","",SUM(AC278,AD278)*(1-Y278))</f>
        <v/>
      </c>
      <c r="M278" s="357">
        <f>IF(C278="","",AB278)</f>
        <v/>
      </c>
      <c r="O278" s="600">
        <f>IF(C278="","",IF(Y278&lt;0,Z278-AE278,""))</f>
        <v/>
      </c>
      <c r="P278" s="601">
        <f>IFERROR(IF(C278="","",IF(AND(C278=$D$2,H278=0),0,IF($V$8="50% ADP Discount",AA278*0.5,IF($V$8="ADP Book Price",AA278)))),"")</f>
        <v/>
      </c>
      <c r="R278" s="602">
        <f>IF(C278="","",IF(Y278&lt;0,(Z278/F278)*(1),(Z278/F278)*(1-Y278)))</f>
        <v/>
      </c>
      <c r="S278" s="602">
        <f>IFERROR(IF(Y278&lt;0,SUM(AC278:AD278)/F278,L278/F278),"")</f>
        <v/>
      </c>
      <c r="T278" s="339">
        <f>IF(M278="","",IF(M278=0,"",SUM(M278)/F278))</f>
        <v/>
      </c>
      <c r="U278" s="585" t="n"/>
      <c r="V278" s="603">
        <f>IF(C278="","",IF(AND(C278=$D$2,H278=0),"Firm Payroll",IF(AND(F278=1,Y278&gt;0.2),"Annual 20% Max Discount",IF(AND(F278=4,Y278&gt;0.2),"Quarterly 20% Max Discount",IF(Y278&gt;=0.6,"Discount &gt;60%",IF(Y278&lt;0,"Revenue Reduction Required",""))))))</f>
        <v/>
      </c>
      <c r="W278" s="597" t="n"/>
      <c r="X278" s="314">
        <f>IF(F278=1,"Annual Payrolls on ADP Essential Payroll",IF(F278=4,"Quarterly Payrolls on ADP Essential Payroll",""))</f>
        <v/>
      </c>
      <c r="Y278" s="315">
        <f>IFERROR(1-((H278-M278)/SUM(Z278,AC278,AD278)),"")</f>
        <v/>
      </c>
      <c r="Z278" s="316">
        <f>IF(C278="","",HLOOKUP($G278&amp;'Product Selections'!$K$4&amp;'Exhibit A'!$F278,'--'!$F$3:$AT$200,$E278+6,FALSE)*F278)</f>
        <v/>
      </c>
      <c r="AA278" s="317">
        <f>IF($C278="","",7.95*$E278+54.95)</f>
        <v/>
      </c>
      <c r="AB278" s="316">
        <f>IF('Product Selections'!O283="Yes",16*'Exhibit A'!F278,0)</f>
        <v/>
      </c>
      <c r="AC278" s="318">
        <f>IF('Product Selections'!$L$11="CBA Lightning Wholesale",0,IF('Product Selections'!$L$11="CBA Lightning",0,IF($C278="",0,IF('Product Selections'!P283="",0,IF('Product Selections'!$P283="Yes",HLOOKUP($AC$10&amp;'Exhibit A'!$F278,'--'!$F$3:$AZ$200,$E278+6,FALSE)*$F278)))))</f>
        <v/>
      </c>
      <c r="AD278" s="310">
        <f>IF('Product Selections'!$L$11="CBA Lightning Wholesale",0,IF('Product Selections'!$L$11="CBA Lightning",0,IF('Product Selections'!Q283="",0,IF($C278="",0,IF('Product Selections'!$Q283&gt;=0,HLOOKUP($AD$10,'--'!$F$3:$AZ$200,3,FALSE)*12*'Product Selections'!Q283)))))</f>
        <v/>
      </c>
      <c r="AE278" s="316">
        <f>IFERROR(IF(C278="","",IF(AND(C278=$D$2,H278=0),0,IF(I278=0,H278-P278-L278-M278,IF(I278="Included",H278-P278-M278-L278,IF(I278&gt;0,H278-M278-L278))))),"")</f>
        <v/>
      </c>
      <c r="AF278" s="585" t="n"/>
      <c r="AG278" s="247">
        <f>AG277+0.01</f>
        <v/>
      </c>
      <c r="AH278" s="604">
        <f>"Estimated Payout at 100% conversion ["&amp;AG278&amp;"0 multiple * Annual Payroll Processing Revenue with Revenue Reduction]"</f>
        <v/>
      </c>
      <c r="AJ278" s="585" t="n"/>
    </row>
    <row r="279" ht="14.45" customHeight="1">
      <c r="A279" s="34" t="n"/>
      <c r="B279" s="70">
        <f>IFERROR(IF('Product Selections'!B284="","",'Product Selections'!B284),"")</f>
        <v/>
      </c>
      <c r="C279" s="71">
        <f>IF('Product Selections'!C284="","",'Product Selections'!C284)</f>
        <v/>
      </c>
      <c r="D279" s="48">
        <f>IF('Product Selections'!D284="","",'Product Selections'!D284)</f>
        <v/>
      </c>
      <c r="E279" s="51">
        <f>IF('Product Selections'!E284="","",'Product Selections'!E284)</f>
        <v/>
      </c>
      <c r="F279" s="51">
        <f>IF('Product Selections'!F284="","",'Product Selections'!F284)</f>
        <v/>
      </c>
      <c r="G279" s="34">
        <f>IF('Product Selections'!U283="","",'Product Selections'!U283)</f>
        <v/>
      </c>
      <c r="H279" s="69">
        <f>IFERROR(IF('Product Selections'!H284="","",'Product Selections'!H284),"")</f>
        <v/>
      </c>
      <c r="I279" s="592">
        <f>IFERROR(IF(TRIM('Product Selections'!I284)="","",TRIM('Product Selections'!I284)),"")</f>
        <v/>
      </c>
      <c r="J279" s="46" t="n"/>
      <c r="K279" s="69">
        <f>IF(C279="","",IF(O279="",AE279+L279+M279,AE279+L279+M279+O279))</f>
        <v/>
      </c>
      <c r="L279" s="360">
        <f>IF(C279="","",SUM(AC279,AD279)*(1-Y279))</f>
        <v/>
      </c>
      <c r="M279" s="358">
        <f>IF(C279="","",AB279)</f>
        <v/>
      </c>
      <c r="O279" s="593">
        <f>IF(C279="","",IF(Y279&lt;0,Z279-AE279,""))</f>
        <v/>
      </c>
      <c r="P279" s="594">
        <f>IFERROR(IF(C279="","",IF(AND(C279=$D$2,H279=0),0,IF($V$8="50% ADP Discount",AA279*0.5,IF($V$8="ADP Book Price",AA279)))),"")</f>
        <v/>
      </c>
      <c r="R279" s="595">
        <f>IF(C279="","",IF(Y279&lt;0,(Z279/F279)*(1),(Z279/F279)*(1-Y279)))</f>
        <v/>
      </c>
      <c r="S279" s="595">
        <f>IFERROR(IF(Y279&lt;0,SUM(AC279:AD279)/F279,L279/F279),"")</f>
        <v/>
      </c>
      <c r="T279" s="340">
        <f>IF(M279="","",IF(M279=0,"",SUM(M279)/F279))</f>
        <v/>
      </c>
      <c r="U279" s="585" t="n"/>
      <c r="V279" s="596">
        <f>IF(C279="","",IF(AND(C279=$D$2,H279=0),"Firm Payroll",IF(AND(F279=1,Y279&gt;0.2),"Annual 20% Max Discount",IF(AND(F279=4,Y279&gt;0.2),"Quarterly 20% Max Discount",IF(Y279&gt;=0.6,"Discount &gt;60%",IF(Y279&lt;0,"Revenue Reduction Required",""))))))</f>
        <v/>
      </c>
      <c r="W279" s="597" t="n"/>
      <c r="X279" s="56">
        <f>IF(F279=1,"Annual Payrolls on ADP Essential Payroll",IF(F279=4,"Quarterly Payrolls on ADP Essential Payroll",""))</f>
        <v/>
      </c>
      <c r="Y279" s="50">
        <f>IFERROR(1-((H279-M279)/SUM(Z279,AC279,AD279)),"")</f>
        <v/>
      </c>
      <c r="Z279" s="69">
        <f>IF(C279="","",HLOOKUP($G279&amp;'Product Selections'!$K$4&amp;'Exhibit A'!$F279,'--'!$F$3:$AT$200,$E279+6,FALSE)*F279)</f>
        <v/>
      </c>
      <c r="AA279" s="237">
        <f>IF($C279="","",7.95*$E279+54.95)</f>
        <v/>
      </c>
      <c r="AB279" s="69">
        <f>IF('Product Selections'!O284="Yes",16*'Exhibit A'!F279,0)</f>
        <v/>
      </c>
      <c r="AC279" s="236">
        <f>IF('Product Selections'!$L$11="CBA Lightning Wholesale",0,IF('Product Selections'!$L$11="CBA Lightning",0,IF($C279="",0,IF('Product Selections'!P284="",0,IF('Product Selections'!$P284="Yes",HLOOKUP($AC$10&amp;'Exhibit A'!$F279,'--'!$F$3:$AZ$200,$E279+6,FALSE)*$F279)))))</f>
        <v/>
      </c>
      <c r="AD279" s="54">
        <f>IF('Product Selections'!$L$11="CBA Lightning Wholesale",0,IF('Product Selections'!$L$11="CBA Lightning",0,IF('Product Selections'!Q284="",0,IF($C279="",0,IF('Product Selections'!$Q284&gt;=0,HLOOKUP($AD$10,'--'!$F$3:$AZ$200,3,FALSE)*12*'Product Selections'!Q284)))))</f>
        <v/>
      </c>
      <c r="AE279" s="69">
        <f>IFERROR(IF(C279="","",IF(AND(C279=$D$2,H279=0),0,IF(I279=0,H279-P279-L279-M279,IF(I279="Included",H279-P279-M279-L279,IF(I279&gt;0,H279-M279-L279))))),"")</f>
        <v/>
      </c>
      <c r="AF279" s="598" t="n"/>
      <c r="AG279" s="247">
        <f>AG278+0.01</f>
        <v/>
      </c>
      <c r="AH279" s="604">
        <f>"Estimated Payout at 100% conversion ["&amp;AG279&amp;"0 multiple * Annual Payroll Processing Revenue with Revenue Reduction]"</f>
        <v/>
      </c>
      <c r="AJ279" s="585" t="n"/>
    </row>
    <row r="280" ht="14.45" customHeight="1">
      <c r="A280" s="34" t="n"/>
      <c r="B280" s="303">
        <f>IFERROR(IF('Product Selections'!B285="","",'Product Selections'!B285),"")</f>
        <v/>
      </c>
      <c r="C280" s="304">
        <f>IF('Product Selections'!C285="","",'Product Selections'!C285)</f>
        <v/>
      </c>
      <c r="D280" s="305">
        <f>IF('Product Selections'!D285="","",'Product Selections'!D285)</f>
        <v/>
      </c>
      <c r="E280" s="306">
        <f>IF('Product Selections'!E285="","",'Product Selections'!E285)</f>
        <v/>
      </c>
      <c r="F280" s="306">
        <f>IF('Product Selections'!F285="","",'Product Selections'!F285)</f>
        <v/>
      </c>
      <c r="G280" s="307">
        <f>IF('Product Selections'!U284="","",'Product Selections'!U284)</f>
        <v/>
      </c>
      <c r="H280" s="316">
        <f>IFERROR(IF('Product Selections'!H285="","",'Product Selections'!H285),"")</f>
        <v/>
      </c>
      <c r="I280" s="309">
        <f>IFERROR(IF(TRIM('Product Selections'!I285)="","",TRIM('Product Selections'!I285)),"")</f>
        <v/>
      </c>
      <c r="J280" s="46" t="n"/>
      <c r="K280" s="316">
        <f>IF(C280="","",IF(O280="",AE280+L280+M280,AE280+L280+M280+O280))</f>
        <v/>
      </c>
      <c r="L280" s="361">
        <f>IF(C280="","",SUM(AC280,AD280)*(1-Y280))</f>
        <v/>
      </c>
      <c r="M280" s="357">
        <f>IF(C280="","",AB280)</f>
        <v/>
      </c>
      <c r="O280" s="600">
        <f>IF(C280="","",IF(Y280&lt;0,Z280-AE280,""))</f>
        <v/>
      </c>
      <c r="P280" s="601">
        <f>IFERROR(IF(C280="","",IF(AND(C280=$D$2,H280=0),0,IF($V$8="50% ADP Discount",AA280*0.5,IF($V$8="ADP Book Price",AA280)))),"")</f>
        <v/>
      </c>
      <c r="R280" s="602">
        <f>IF(C280="","",IF(Y280&lt;0,(Z280/F280)*(1),(Z280/F280)*(1-Y280)))</f>
        <v/>
      </c>
      <c r="S280" s="602">
        <f>IFERROR(IF(Y280&lt;0,SUM(AC280:AD280)/F280,L280/F280),"")</f>
        <v/>
      </c>
      <c r="T280" s="339">
        <f>IF(M280="","",IF(M280=0,"",SUM(M280)/F280))</f>
        <v/>
      </c>
      <c r="U280" s="585" t="n"/>
      <c r="V280" s="603">
        <f>IF(C280="","",IF(AND(C280=$D$2,H280=0),"Firm Payroll",IF(AND(F280=1,Y280&gt;0.2),"Annual 20% Max Discount",IF(AND(F280=4,Y280&gt;0.2),"Quarterly 20% Max Discount",IF(Y280&gt;=0.6,"Discount &gt;60%",IF(Y280&lt;0,"Revenue Reduction Required",""))))))</f>
        <v/>
      </c>
      <c r="W280" s="597" t="n"/>
      <c r="X280" s="314">
        <f>IF(F280=1,"Annual Payrolls on ADP Essential Payroll",IF(F280=4,"Quarterly Payrolls on ADP Essential Payroll",""))</f>
        <v/>
      </c>
      <c r="Y280" s="315">
        <f>IFERROR(1-((H280-M280)/SUM(Z280,AC280,AD280)),"")</f>
        <v/>
      </c>
      <c r="Z280" s="316">
        <f>IF(C280="","",HLOOKUP($G280&amp;'Product Selections'!$K$4&amp;'Exhibit A'!$F280,'--'!$F$3:$AT$200,$E280+6,FALSE)*F280)</f>
        <v/>
      </c>
      <c r="AA280" s="317">
        <f>IF($C280="","",7.95*$E280+54.95)</f>
        <v/>
      </c>
      <c r="AB280" s="316">
        <f>IF('Product Selections'!O285="Yes",16*'Exhibit A'!F280,0)</f>
        <v/>
      </c>
      <c r="AC280" s="318">
        <f>IF('Product Selections'!$L$11="CBA Lightning Wholesale",0,IF('Product Selections'!$L$11="CBA Lightning",0,IF($C280="",0,IF('Product Selections'!P285="",0,IF('Product Selections'!$P285="Yes",HLOOKUP($AC$10&amp;'Exhibit A'!$F280,'--'!$F$3:$AZ$200,$E280+6,FALSE)*$F280)))))</f>
        <v/>
      </c>
      <c r="AD280" s="310">
        <f>IF('Product Selections'!$L$11="CBA Lightning Wholesale",0,IF('Product Selections'!$L$11="CBA Lightning",0,IF('Product Selections'!Q285="",0,IF($C280="",0,IF('Product Selections'!$Q285&gt;=0,HLOOKUP($AD$10,'--'!$F$3:$AZ$200,3,FALSE)*12*'Product Selections'!Q285)))))</f>
        <v/>
      </c>
      <c r="AE280" s="316">
        <f>IFERROR(IF(C280="","",IF(AND(C280=$D$2,H280=0),0,IF(I280=0,H280-P280-L280-M280,IF(I280="Included",H280-P280-M280-L280,IF(I280&gt;0,H280-M280-L280))))),"")</f>
        <v/>
      </c>
      <c r="AF280" s="585" t="n"/>
      <c r="AG280" s="247">
        <f>AG279+0.01</f>
        <v/>
      </c>
      <c r="AH280" s="604">
        <f>"Estimated Payout at 100% conversion ["&amp;AG280&amp;"0 multiple * Annual Payroll Processing Revenue with Revenue Reduction]"</f>
        <v/>
      </c>
      <c r="AJ280" s="585" t="n"/>
    </row>
    <row r="281">
      <c r="A281" s="34" t="n"/>
      <c r="B281" s="70">
        <f>IFERROR(IF('Product Selections'!B286="","",'Product Selections'!B286),"")</f>
        <v/>
      </c>
      <c r="C281" s="71">
        <f>IF('Product Selections'!C286="","",'Product Selections'!C286)</f>
        <v/>
      </c>
      <c r="D281" s="48">
        <f>IF('Product Selections'!D286="","",'Product Selections'!D286)</f>
        <v/>
      </c>
      <c r="E281" s="51">
        <f>IF('Product Selections'!E286="","",'Product Selections'!E286)</f>
        <v/>
      </c>
      <c r="F281" s="51">
        <f>IF('Product Selections'!F286="","",'Product Selections'!F286)</f>
        <v/>
      </c>
      <c r="G281" s="34">
        <f>IF('Product Selections'!U285="","",'Product Selections'!U285)</f>
        <v/>
      </c>
      <c r="H281" s="69">
        <f>IFERROR(IF('Product Selections'!H286="","",'Product Selections'!H286),"")</f>
        <v/>
      </c>
      <c r="I281" s="592">
        <f>IFERROR(IF(TRIM('Product Selections'!I286)="","",TRIM('Product Selections'!I286)),"")</f>
        <v/>
      </c>
      <c r="J281" s="46" t="n"/>
      <c r="K281" s="69">
        <f>IF(C281="","",IF(O281="",AE281+L281+M281,AE281+L281+M281+O281))</f>
        <v/>
      </c>
      <c r="L281" s="360">
        <f>IF(C281="","",SUM(AC281,AD281)*(1-Y281))</f>
        <v/>
      </c>
      <c r="M281" s="358">
        <f>IF(C281="","",AB281)</f>
        <v/>
      </c>
      <c r="O281" s="593">
        <f>IF(C281="","",IF(Y281&lt;0,Z281-AE281,""))</f>
        <v/>
      </c>
      <c r="P281" s="594">
        <f>IFERROR(IF(C281="","",IF(AND(C281=$D$2,H281=0),0,IF($V$8="50% ADP Discount",AA281*0.5,IF($V$8="ADP Book Price",AA281)))),"")</f>
        <v/>
      </c>
      <c r="R281" s="595">
        <f>IF(C281="","",IF(Y281&lt;0,(Z281/F281)*(1),(Z281/F281)*(1-Y281)))</f>
        <v/>
      </c>
      <c r="S281" s="595">
        <f>IFERROR(IF(Y281&lt;0,SUM(AC281:AD281)/F281,L281/F281),"")</f>
        <v/>
      </c>
      <c r="T281" s="340">
        <f>IF(M281="","",IF(M281=0,"",SUM(M281)/F281))</f>
        <v/>
      </c>
      <c r="U281" s="585" t="n"/>
      <c r="V281" s="596">
        <f>IF(C281="","",IF(AND(C281=$D$2,H281=0),"Firm Payroll",IF(AND(F281=1,Y281&gt;0.2),"Annual 20% Max Discount",IF(AND(F281=4,Y281&gt;0.2),"Quarterly 20% Max Discount",IF(Y281&gt;=0.6,"Discount &gt;60%",IF(Y281&lt;0,"Revenue Reduction Required",""))))))</f>
        <v/>
      </c>
      <c r="W281" s="597" t="n"/>
      <c r="X281" s="56">
        <f>IF(F281=1,"Annual Payrolls on ADP Essential Payroll",IF(F281=4,"Quarterly Payrolls on ADP Essential Payroll",""))</f>
        <v/>
      </c>
      <c r="Y281" s="50">
        <f>IFERROR(1-((H281-M281)/SUM(Z281,AC281,AD281)),"")</f>
        <v/>
      </c>
      <c r="Z281" s="69">
        <f>IF(C281="","",HLOOKUP($G281&amp;'Product Selections'!$K$4&amp;'Exhibit A'!$F281,'--'!$F$3:$AT$200,$E281+6,FALSE)*F281)</f>
        <v/>
      </c>
      <c r="AA281" s="237">
        <f>IF($C281="","",7.95*$E281+54.95)</f>
        <v/>
      </c>
      <c r="AB281" s="69">
        <f>IF('Product Selections'!O286="Yes",16*'Exhibit A'!F281,0)</f>
        <v/>
      </c>
      <c r="AC281" s="236">
        <f>IF('Product Selections'!$L$11="CBA Lightning Wholesale",0,IF('Product Selections'!$L$11="CBA Lightning",0,IF($C281="",0,IF('Product Selections'!P286="",0,IF('Product Selections'!$P286="Yes",HLOOKUP($AC$10&amp;'Exhibit A'!$F281,'--'!$F$3:$AZ$200,$E281+6,FALSE)*$F281)))))</f>
        <v/>
      </c>
      <c r="AD281" s="54">
        <f>IF('Product Selections'!$L$11="CBA Lightning Wholesale",0,IF('Product Selections'!$L$11="CBA Lightning",0,IF('Product Selections'!Q286="",0,IF($C281="",0,IF('Product Selections'!$Q286&gt;=0,HLOOKUP($AD$10,'--'!$F$3:$AZ$200,3,FALSE)*12*'Product Selections'!Q286)))))</f>
        <v/>
      </c>
      <c r="AE281" s="69">
        <f>IFERROR(IF(C281="","",IF(AND(C281=$D$2,H281=0),0,IF(I281=0,H281-P281-L281-M281,IF(I281="Included",H281-P281-M281-L281,IF(I281&gt;0,H281-M281-L281))))),"")</f>
        <v/>
      </c>
      <c r="AF281" s="598" t="n"/>
      <c r="AJ281" s="585" t="n"/>
    </row>
    <row r="282">
      <c r="A282" s="34" t="n"/>
      <c r="B282" s="303">
        <f>IFERROR(IF('Product Selections'!B287="","",'Product Selections'!B287),"")</f>
        <v/>
      </c>
      <c r="C282" s="304">
        <f>IF('Product Selections'!C287="","",'Product Selections'!C287)</f>
        <v/>
      </c>
      <c r="D282" s="305">
        <f>IF('Product Selections'!D287="","",'Product Selections'!D287)</f>
        <v/>
      </c>
      <c r="E282" s="306">
        <f>IF('Product Selections'!E287="","",'Product Selections'!E287)</f>
        <v/>
      </c>
      <c r="F282" s="306">
        <f>IF('Product Selections'!F287="","",'Product Selections'!F287)</f>
        <v/>
      </c>
      <c r="G282" s="307">
        <f>IF('Product Selections'!U286="","",'Product Selections'!U286)</f>
        <v/>
      </c>
      <c r="H282" s="316">
        <f>IFERROR(IF('Product Selections'!H287="","",'Product Selections'!H287),"")</f>
        <v/>
      </c>
      <c r="I282" s="309">
        <f>IFERROR(IF(TRIM('Product Selections'!I287)="","",TRIM('Product Selections'!I287)),"")</f>
        <v/>
      </c>
      <c r="J282" s="46" t="n"/>
      <c r="K282" s="316">
        <f>IF(C282="","",IF(O282="",AE282+L282+M282,AE282+L282+M282+O282))</f>
        <v/>
      </c>
      <c r="L282" s="361">
        <f>IF(C282="","",SUM(AC282,AD282)*(1-Y282))</f>
        <v/>
      </c>
      <c r="M282" s="357">
        <f>IF(C282="","",AB282)</f>
        <v/>
      </c>
      <c r="O282" s="600">
        <f>IF(C282="","",IF(Y282&lt;0,Z282-AE282,""))</f>
        <v/>
      </c>
      <c r="P282" s="601">
        <f>IFERROR(IF(C282="","",IF(AND(C282=$D$2,H282=0),0,IF($V$8="50% ADP Discount",AA282*0.5,IF($V$8="ADP Book Price",AA282)))),"")</f>
        <v/>
      </c>
      <c r="R282" s="602">
        <f>IF(C282="","",IF(Y282&lt;0,(Z282/F282)*(1),(Z282/F282)*(1-Y282)))</f>
        <v/>
      </c>
      <c r="S282" s="602">
        <f>IFERROR(IF(Y282&lt;0,SUM(AC282:AD282)/F282,L282/F282),"")</f>
        <v/>
      </c>
      <c r="T282" s="339">
        <f>IF(M282="","",IF(M282=0,"",SUM(M282)/F282))</f>
        <v/>
      </c>
      <c r="U282" s="585" t="n"/>
      <c r="V282" s="603">
        <f>IF(C282="","",IF(AND(C282=$D$2,H282=0),"Firm Payroll",IF(AND(F282=1,Y282&gt;0.2),"Annual 20% Max Discount",IF(AND(F282=4,Y282&gt;0.2),"Quarterly 20% Max Discount",IF(Y282&gt;=0.6,"Discount &gt;60%",IF(Y282&lt;0,"Revenue Reduction Required",""))))))</f>
        <v/>
      </c>
      <c r="W282" s="597" t="n"/>
      <c r="X282" s="314">
        <f>IF(F282=1,"Annual Payrolls on ADP Essential Payroll",IF(F282=4,"Quarterly Payrolls on ADP Essential Payroll",""))</f>
        <v/>
      </c>
      <c r="Y282" s="315">
        <f>IFERROR(1-((H282-M282)/SUM(Z282,AC282,AD282)),"")</f>
        <v/>
      </c>
      <c r="Z282" s="316">
        <f>IF(C282="","",HLOOKUP($G282&amp;'Product Selections'!$K$4&amp;'Exhibit A'!$F282,'--'!$F$3:$AT$200,$E282+6,FALSE)*F282)</f>
        <v/>
      </c>
      <c r="AA282" s="317">
        <f>IF($C282="","",7.95*$E282+54.95)</f>
        <v/>
      </c>
      <c r="AB282" s="316">
        <f>IF('Product Selections'!O287="Yes",16*'Exhibit A'!F282,0)</f>
        <v/>
      </c>
      <c r="AC282" s="318">
        <f>IF('Product Selections'!$L$11="CBA Lightning Wholesale",0,IF('Product Selections'!$L$11="CBA Lightning",0,IF($C282="",0,IF('Product Selections'!P287="",0,IF('Product Selections'!$P287="Yes",HLOOKUP($AC$10&amp;'Exhibit A'!$F282,'--'!$F$3:$AZ$200,$E282+6,FALSE)*$F282)))))</f>
        <v/>
      </c>
      <c r="AD282" s="310">
        <f>IF('Product Selections'!$L$11="CBA Lightning Wholesale",0,IF('Product Selections'!$L$11="CBA Lightning",0,IF('Product Selections'!Q287="",0,IF($C282="",0,IF('Product Selections'!$Q287&gt;=0,HLOOKUP($AD$10,'--'!$F$3:$AZ$200,3,FALSE)*12*'Product Selections'!Q287)))))</f>
        <v/>
      </c>
      <c r="AE282" s="316">
        <f>IFERROR(IF(C282="","",IF(AND(C282=$D$2,H282=0),0,IF(I282=0,H282-P282-L282-M282,IF(I282="Included",H282-P282-M282-L282,IF(I282&gt;0,H282-M282-L282))))),"")</f>
        <v/>
      </c>
      <c r="AF282" s="585" t="n"/>
      <c r="AJ282" s="585" t="n"/>
    </row>
    <row r="283">
      <c r="A283" s="34" t="n"/>
      <c r="B283" s="70">
        <f>IFERROR(IF('Product Selections'!B288="","",'Product Selections'!B288),"")</f>
        <v/>
      </c>
      <c r="C283" s="71">
        <f>IF('Product Selections'!C288="","",'Product Selections'!C288)</f>
        <v/>
      </c>
      <c r="D283" s="48">
        <f>IF('Product Selections'!D288="","",'Product Selections'!D288)</f>
        <v/>
      </c>
      <c r="E283" s="51">
        <f>IF('Product Selections'!E288="","",'Product Selections'!E288)</f>
        <v/>
      </c>
      <c r="F283" s="51">
        <f>IF('Product Selections'!F288="","",'Product Selections'!F288)</f>
        <v/>
      </c>
      <c r="G283" s="34">
        <f>IF('Product Selections'!U287="","",'Product Selections'!U287)</f>
        <v/>
      </c>
      <c r="H283" s="69">
        <f>IFERROR(IF('Product Selections'!H288="","",'Product Selections'!H288),"")</f>
        <v/>
      </c>
      <c r="I283" s="592">
        <f>IFERROR(IF(TRIM('Product Selections'!I288)="","",TRIM('Product Selections'!I288)),"")</f>
        <v/>
      </c>
      <c r="J283" s="46" t="n"/>
      <c r="K283" s="69">
        <f>IF(C283="","",IF(O283="",AE283+L283+M283,AE283+L283+M283+O283))</f>
        <v/>
      </c>
      <c r="L283" s="360">
        <f>IF(C283="","",SUM(AC283,AD283)*(1-Y283))</f>
        <v/>
      </c>
      <c r="M283" s="358">
        <f>IF(C283="","",AB283)</f>
        <v/>
      </c>
      <c r="O283" s="593">
        <f>IF(C283="","",IF(Y283&lt;0,Z283-AE283,""))</f>
        <v/>
      </c>
      <c r="P283" s="594">
        <f>IFERROR(IF(C283="","",IF(AND(C283=$D$2,H283=0),0,IF($V$8="50% ADP Discount",AA283*0.5,IF($V$8="ADP Book Price",AA283)))),"")</f>
        <v/>
      </c>
      <c r="R283" s="595">
        <f>IF(C283="","",IF(Y283&lt;0,(Z283/F283)*(1),(Z283/F283)*(1-Y283)))</f>
        <v/>
      </c>
      <c r="S283" s="595">
        <f>IFERROR(IF(Y283&lt;0,SUM(AC283:AD283)/F283,L283/F283),"")</f>
        <v/>
      </c>
      <c r="T283" s="340">
        <f>IF(M283="","",IF(M283=0,"",SUM(M283)/F283))</f>
        <v/>
      </c>
      <c r="U283" s="585" t="n"/>
      <c r="V283" s="596">
        <f>IF(C283="","",IF(AND(C283=$D$2,H283=0),"Firm Payroll",IF(AND(F283=1,Y283&gt;0.2),"Annual 20% Max Discount",IF(AND(F283=4,Y283&gt;0.2),"Quarterly 20% Max Discount",IF(Y283&gt;=0.6,"Discount &gt;60%",IF(Y283&lt;0,"Revenue Reduction Required",""))))))</f>
        <v/>
      </c>
      <c r="W283" s="597" t="n"/>
      <c r="X283" s="56">
        <f>IF(F283=1,"Annual Payrolls on ADP Essential Payroll",IF(F283=4,"Quarterly Payrolls on ADP Essential Payroll",""))</f>
        <v/>
      </c>
      <c r="Y283" s="50">
        <f>IFERROR(1-((H283-M283)/SUM(Z283,AC283,AD283)),"")</f>
        <v/>
      </c>
      <c r="Z283" s="69">
        <f>IF(C283="","",HLOOKUP($G283&amp;'Product Selections'!$K$4&amp;'Exhibit A'!$F283,'--'!$F$3:$AT$200,$E283+6,FALSE)*F283)</f>
        <v/>
      </c>
      <c r="AA283" s="237">
        <f>IF($C283="","",7.95*$E283+54.95)</f>
        <v/>
      </c>
      <c r="AB283" s="69">
        <f>IF('Product Selections'!O288="Yes",16*'Exhibit A'!F283,0)</f>
        <v/>
      </c>
      <c r="AC283" s="236">
        <f>IF('Product Selections'!$L$11="CBA Lightning Wholesale",0,IF('Product Selections'!$L$11="CBA Lightning",0,IF($C283="",0,IF('Product Selections'!P288="",0,IF('Product Selections'!$P288="Yes",HLOOKUP($AC$10&amp;'Exhibit A'!$F283,'--'!$F$3:$AZ$200,$E283+6,FALSE)*$F283)))))</f>
        <v/>
      </c>
      <c r="AD283" s="54">
        <f>IF('Product Selections'!$L$11="CBA Lightning Wholesale",0,IF('Product Selections'!$L$11="CBA Lightning",0,IF('Product Selections'!Q288="",0,IF($C283="",0,IF('Product Selections'!$Q288&gt;=0,HLOOKUP($AD$10,'--'!$F$3:$AZ$200,3,FALSE)*12*'Product Selections'!Q288)))))</f>
        <v/>
      </c>
      <c r="AE283" s="69">
        <f>IFERROR(IF(C283="","",IF(AND(C283=$D$2,H283=0),0,IF(I283=0,H283-P283-L283-M283,IF(I283="Included",H283-P283-M283-L283,IF(I283&gt;0,H283-M283-L283))))),"")</f>
        <v/>
      </c>
      <c r="AF283" s="598" t="n"/>
      <c r="AJ283" s="585" t="n"/>
    </row>
    <row r="284">
      <c r="A284" s="34" t="n"/>
      <c r="B284" s="303">
        <f>IFERROR(IF('Product Selections'!B289="","",'Product Selections'!B289),"")</f>
        <v/>
      </c>
      <c r="C284" s="304">
        <f>IF('Product Selections'!C289="","",'Product Selections'!C289)</f>
        <v/>
      </c>
      <c r="D284" s="305">
        <f>IF('Product Selections'!D289="","",'Product Selections'!D289)</f>
        <v/>
      </c>
      <c r="E284" s="306">
        <f>IF('Product Selections'!E289="","",'Product Selections'!E289)</f>
        <v/>
      </c>
      <c r="F284" s="306">
        <f>IF('Product Selections'!F289="","",'Product Selections'!F289)</f>
        <v/>
      </c>
      <c r="G284" s="307">
        <f>IF('Product Selections'!U288="","",'Product Selections'!U288)</f>
        <v/>
      </c>
      <c r="H284" s="316">
        <f>IFERROR(IF('Product Selections'!H289="","",'Product Selections'!H289),"")</f>
        <v/>
      </c>
      <c r="I284" s="309">
        <f>IFERROR(IF(TRIM('Product Selections'!I289)="","",TRIM('Product Selections'!I289)),"")</f>
        <v/>
      </c>
      <c r="J284" s="46" t="n"/>
      <c r="K284" s="316">
        <f>IF(C284="","",IF(O284="",AE284+L284+M284,AE284+L284+M284+O284))</f>
        <v/>
      </c>
      <c r="L284" s="361">
        <f>IF(C284="","",SUM(AC284,AD284)*(1-Y284))</f>
        <v/>
      </c>
      <c r="M284" s="357">
        <f>IF(C284="","",AB284)</f>
        <v/>
      </c>
      <c r="O284" s="600">
        <f>IF(C284="","",IF(Y284&lt;0,Z284-AE284,""))</f>
        <v/>
      </c>
      <c r="P284" s="601">
        <f>IFERROR(IF(C284="","",IF(AND(C284=$D$2,H284=0),0,IF($V$8="50% ADP Discount",AA284*0.5,IF($V$8="ADP Book Price",AA284)))),"")</f>
        <v/>
      </c>
      <c r="R284" s="602">
        <f>IF(C284="","",IF(Y284&lt;0,(Z284/F284)*(1),(Z284/F284)*(1-Y284)))</f>
        <v/>
      </c>
      <c r="S284" s="602">
        <f>IFERROR(IF(Y284&lt;0,SUM(AC284:AD284)/F284,L284/F284),"")</f>
        <v/>
      </c>
      <c r="T284" s="339">
        <f>IF(M284="","",IF(M284=0,"",SUM(M284)/F284))</f>
        <v/>
      </c>
      <c r="U284" s="585" t="n"/>
      <c r="V284" s="603">
        <f>IF(C284="","",IF(AND(C284=$D$2,H284=0),"Firm Payroll",IF(AND(F284=1,Y284&gt;0.2),"Annual 20% Max Discount",IF(AND(F284=4,Y284&gt;0.2),"Quarterly 20% Max Discount",IF(Y284&gt;=0.6,"Discount &gt;60%",IF(Y284&lt;0,"Revenue Reduction Required",""))))))</f>
        <v/>
      </c>
      <c r="W284" s="597" t="n"/>
      <c r="X284" s="314">
        <f>IF(F284=1,"Annual Payrolls on ADP Essential Payroll",IF(F284=4,"Quarterly Payrolls on ADP Essential Payroll",""))</f>
        <v/>
      </c>
      <c r="Y284" s="315">
        <f>IFERROR(1-((H284-M284)/SUM(Z284,AC284,AD284)),"")</f>
        <v/>
      </c>
      <c r="Z284" s="316">
        <f>IF(C284="","",HLOOKUP($G284&amp;'Product Selections'!$K$4&amp;'Exhibit A'!$F284,'--'!$F$3:$AT$200,$E284+6,FALSE)*F284)</f>
        <v/>
      </c>
      <c r="AA284" s="317">
        <f>IF($C284="","",7.95*$E284+54.95)</f>
        <v/>
      </c>
      <c r="AB284" s="316">
        <f>IF('Product Selections'!O289="Yes",16*'Exhibit A'!F284,0)</f>
        <v/>
      </c>
      <c r="AC284" s="318">
        <f>IF('Product Selections'!$L$11="CBA Lightning Wholesale",0,IF('Product Selections'!$L$11="CBA Lightning",0,IF($C284="",0,IF('Product Selections'!P289="",0,IF('Product Selections'!$P289="Yes",HLOOKUP($AC$10&amp;'Exhibit A'!$F284,'--'!$F$3:$AZ$200,$E284+6,FALSE)*$F284)))))</f>
        <v/>
      </c>
      <c r="AD284" s="310">
        <f>IF('Product Selections'!$L$11="CBA Lightning Wholesale",0,IF('Product Selections'!$L$11="CBA Lightning",0,IF('Product Selections'!Q289="",0,IF($C284="",0,IF('Product Selections'!$Q289&gt;=0,HLOOKUP($AD$10,'--'!$F$3:$AZ$200,3,FALSE)*12*'Product Selections'!Q289)))))</f>
        <v/>
      </c>
      <c r="AE284" s="316">
        <f>IFERROR(IF(C284="","",IF(AND(C284=$D$2,H284=0),0,IF(I284=0,H284-P284-L284-M284,IF(I284="Included",H284-P284-M284-L284,IF(I284&gt;0,H284-M284-L284))))),"")</f>
        <v/>
      </c>
      <c r="AF284" s="585" t="n"/>
      <c r="AJ284" s="585" t="n"/>
    </row>
    <row r="285">
      <c r="A285" s="34" t="n"/>
      <c r="B285" s="70">
        <f>IFERROR(IF('Product Selections'!B290="","",'Product Selections'!B290),"")</f>
        <v/>
      </c>
      <c r="C285" s="71">
        <f>IF('Product Selections'!C290="","",'Product Selections'!C290)</f>
        <v/>
      </c>
      <c r="D285" s="48">
        <f>IF('Product Selections'!D290="","",'Product Selections'!D290)</f>
        <v/>
      </c>
      <c r="E285" s="51">
        <f>IF('Product Selections'!E290="","",'Product Selections'!E290)</f>
        <v/>
      </c>
      <c r="F285" s="51">
        <f>IF('Product Selections'!F290="","",'Product Selections'!F290)</f>
        <v/>
      </c>
      <c r="G285" s="34">
        <f>IF('Product Selections'!U289="","",'Product Selections'!U289)</f>
        <v/>
      </c>
      <c r="H285" s="69">
        <f>IFERROR(IF('Product Selections'!H290="","",'Product Selections'!H290),"")</f>
        <v/>
      </c>
      <c r="I285" s="592">
        <f>IFERROR(IF(TRIM('Product Selections'!I290)="","",TRIM('Product Selections'!I290)),"")</f>
        <v/>
      </c>
      <c r="J285" s="46" t="n"/>
      <c r="K285" s="69">
        <f>IF(C285="","",IF(O285="",AE285+L285+M285,AE285+L285+M285+O285))</f>
        <v/>
      </c>
      <c r="L285" s="360">
        <f>IF(C285="","",SUM(AC285,AD285)*(1-Y285))</f>
        <v/>
      </c>
      <c r="M285" s="358">
        <f>IF(C285="","",AB285)</f>
        <v/>
      </c>
      <c r="O285" s="593">
        <f>IF(C285="","",IF(Y285&lt;0,Z285-AE285,""))</f>
        <v/>
      </c>
      <c r="P285" s="594">
        <f>IFERROR(IF(C285="","",IF(AND(C285=$D$2,H285=0),0,IF($V$8="50% ADP Discount",AA285*0.5,IF($V$8="ADP Book Price",AA285)))),"")</f>
        <v/>
      </c>
      <c r="R285" s="595">
        <f>IF(C285="","",IF(Y285&lt;0,(Z285/F285)*(1),(Z285/F285)*(1-Y285)))</f>
        <v/>
      </c>
      <c r="S285" s="595">
        <f>IFERROR(IF(Y285&lt;0,SUM(AC285:AD285)/F285,L285/F285),"")</f>
        <v/>
      </c>
      <c r="T285" s="340">
        <f>IF(M285="","",IF(M285=0,"",SUM(M285)/F285))</f>
        <v/>
      </c>
      <c r="U285" s="585" t="n"/>
      <c r="V285" s="596">
        <f>IF(C285="","",IF(AND(C285=$D$2,H285=0),"Firm Payroll",IF(AND(F285=1,Y285&gt;0.2),"Annual 20% Max Discount",IF(AND(F285=4,Y285&gt;0.2),"Quarterly 20% Max Discount",IF(Y285&gt;=0.6,"Discount &gt;60%",IF(Y285&lt;0,"Revenue Reduction Required",""))))))</f>
        <v/>
      </c>
      <c r="W285" s="597" t="n"/>
      <c r="X285" s="56">
        <f>IF(F285=1,"Annual Payrolls on ADP Essential Payroll",IF(F285=4,"Quarterly Payrolls on ADP Essential Payroll",""))</f>
        <v/>
      </c>
      <c r="Y285" s="50">
        <f>IFERROR(1-((H285-M285)/SUM(Z285,AC285,AD285)),"")</f>
        <v/>
      </c>
      <c r="Z285" s="69">
        <f>IF(C285="","",HLOOKUP($G285&amp;'Product Selections'!$K$4&amp;'Exhibit A'!$F285,'--'!$F$3:$AT$200,$E285+6,FALSE)*F285)</f>
        <v/>
      </c>
      <c r="AA285" s="237">
        <f>IF($C285="","",7.95*$E285+54.95)</f>
        <v/>
      </c>
      <c r="AB285" s="69">
        <f>IF('Product Selections'!O290="Yes",16*'Exhibit A'!F285,0)</f>
        <v/>
      </c>
      <c r="AC285" s="236">
        <f>IF('Product Selections'!$L$11="CBA Lightning Wholesale",0,IF('Product Selections'!$L$11="CBA Lightning",0,IF($C285="",0,IF('Product Selections'!P290="",0,IF('Product Selections'!$P290="Yes",HLOOKUP($AC$10&amp;'Exhibit A'!$F285,'--'!$F$3:$AZ$200,$E285+6,FALSE)*$F285)))))</f>
        <v/>
      </c>
      <c r="AD285" s="54">
        <f>IF('Product Selections'!$L$11="CBA Lightning Wholesale",0,IF('Product Selections'!$L$11="CBA Lightning",0,IF('Product Selections'!Q290="",0,IF($C285="",0,IF('Product Selections'!$Q290&gt;=0,HLOOKUP($AD$10,'--'!$F$3:$AZ$200,3,FALSE)*12*'Product Selections'!Q290)))))</f>
        <v/>
      </c>
      <c r="AE285" s="69">
        <f>IFERROR(IF(C285="","",IF(AND(C285=$D$2,H285=0),0,IF(I285=0,H285-P285-L285-M285,IF(I285="Included",H285-P285-M285-L285,IF(I285&gt;0,H285-M285-L285))))),"")</f>
        <v/>
      </c>
      <c r="AF285" s="598" t="n"/>
      <c r="AJ285" s="585" t="n"/>
    </row>
    <row r="286">
      <c r="A286" s="34" t="n"/>
      <c r="B286" s="303">
        <f>IFERROR(IF('Product Selections'!B291="","",'Product Selections'!B291),"")</f>
        <v/>
      </c>
      <c r="C286" s="304">
        <f>IF('Product Selections'!C291="","",'Product Selections'!C291)</f>
        <v/>
      </c>
      <c r="D286" s="305">
        <f>IF('Product Selections'!D291="","",'Product Selections'!D291)</f>
        <v/>
      </c>
      <c r="E286" s="306">
        <f>IF('Product Selections'!E291="","",'Product Selections'!E291)</f>
        <v/>
      </c>
      <c r="F286" s="306">
        <f>IF('Product Selections'!F291="","",'Product Selections'!F291)</f>
        <v/>
      </c>
      <c r="G286" s="307">
        <f>IF('Product Selections'!U290="","",'Product Selections'!U290)</f>
        <v/>
      </c>
      <c r="H286" s="316">
        <f>IFERROR(IF('Product Selections'!H291="","",'Product Selections'!H291),"")</f>
        <v/>
      </c>
      <c r="I286" s="309">
        <f>IFERROR(IF(TRIM('Product Selections'!I291)="","",TRIM('Product Selections'!I291)),"")</f>
        <v/>
      </c>
      <c r="J286" s="46" t="n"/>
      <c r="K286" s="316">
        <f>IF(C286="","",IF(O286="",AE286+L286+M286,AE286+L286+M286+O286))</f>
        <v/>
      </c>
      <c r="L286" s="361">
        <f>IF(C286="","",SUM(AC286,AD286)*(1-Y286))</f>
        <v/>
      </c>
      <c r="M286" s="357">
        <f>IF(C286="","",AB286)</f>
        <v/>
      </c>
      <c r="O286" s="600">
        <f>IF(C286="","",IF(Y286&lt;0,Z286-AE286,""))</f>
        <v/>
      </c>
      <c r="P286" s="601">
        <f>IFERROR(IF(C286="","",IF(AND(C286=$D$2,H286=0),0,IF($V$8="50% ADP Discount",AA286*0.5,IF($V$8="ADP Book Price",AA286)))),"")</f>
        <v/>
      </c>
      <c r="R286" s="602">
        <f>IF(C286="","",IF(Y286&lt;0,(Z286/F286)*(1),(Z286/F286)*(1-Y286)))</f>
        <v/>
      </c>
      <c r="S286" s="602">
        <f>IFERROR(IF(Y286&lt;0,SUM(AC286:AD286)/F286,L286/F286),"")</f>
        <v/>
      </c>
      <c r="T286" s="339">
        <f>IF(M286="","",IF(M286=0,"",SUM(M286)/F286))</f>
        <v/>
      </c>
      <c r="U286" s="585" t="n"/>
      <c r="V286" s="603">
        <f>IF(C286="","",IF(AND(C286=$D$2,H286=0),"Firm Payroll",IF(AND(F286=1,Y286&gt;0.2),"Annual 20% Max Discount",IF(AND(F286=4,Y286&gt;0.2),"Quarterly 20% Max Discount",IF(Y286&gt;=0.6,"Discount &gt;60%",IF(Y286&lt;0,"Revenue Reduction Required",""))))))</f>
        <v/>
      </c>
      <c r="W286" s="597" t="n"/>
      <c r="X286" s="314">
        <f>IF(F286=1,"Annual Payrolls on ADP Essential Payroll",IF(F286=4,"Quarterly Payrolls on ADP Essential Payroll",""))</f>
        <v/>
      </c>
      <c r="Y286" s="315">
        <f>IFERROR(1-((H286-M286)/SUM(Z286,AC286,AD286)),"")</f>
        <v/>
      </c>
      <c r="Z286" s="316">
        <f>IF(C286="","",HLOOKUP($G286&amp;'Product Selections'!$K$4&amp;'Exhibit A'!$F286,'--'!$F$3:$AT$200,$E286+6,FALSE)*F286)</f>
        <v/>
      </c>
      <c r="AA286" s="317">
        <f>IF($C286="","",7.95*$E286+54.95)</f>
        <v/>
      </c>
      <c r="AB286" s="316">
        <f>IF('Product Selections'!O291="Yes",16*'Exhibit A'!F286,0)</f>
        <v/>
      </c>
      <c r="AC286" s="318">
        <f>IF('Product Selections'!$L$11="CBA Lightning Wholesale",0,IF('Product Selections'!$L$11="CBA Lightning",0,IF($C286="",0,IF('Product Selections'!P291="",0,IF('Product Selections'!$P291="Yes",HLOOKUP($AC$10&amp;'Exhibit A'!$F286,'--'!$F$3:$AZ$200,$E286+6,FALSE)*$F286)))))</f>
        <v/>
      </c>
      <c r="AD286" s="310">
        <f>IF('Product Selections'!$L$11="CBA Lightning Wholesale",0,IF('Product Selections'!$L$11="CBA Lightning",0,IF('Product Selections'!Q291="",0,IF($C286="",0,IF('Product Selections'!$Q291&gt;=0,HLOOKUP($AD$10,'--'!$F$3:$AZ$200,3,FALSE)*12*'Product Selections'!Q291)))))</f>
        <v/>
      </c>
      <c r="AE286" s="316">
        <f>IFERROR(IF(C286="","",IF(AND(C286=$D$2,H286=0),0,IF(I286=0,H286-P286-L286-M286,IF(I286="Included",H286-P286-M286-L286,IF(I286&gt;0,H286-M286-L286))))),"")</f>
        <v/>
      </c>
      <c r="AF286" s="585" t="n"/>
      <c r="AJ286" s="585" t="n"/>
    </row>
    <row r="287">
      <c r="A287" s="34" t="n"/>
      <c r="B287" s="70">
        <f>IFERROR(IF('Product Selections'!B292="","",'Product Selections'!B292),"")</f>
        <v/>
      </c>
      <c r="C287" s="71">
        <f>IF('Product Selections'!C292="","",'Product Selections'!C292)</f>
        <v/>
      </c>
      <c r="D287" s="48">
        <f>IF('Product Selections'!D292="","",'Product Selections'!D292)</f>
        <v/>
      </c>
      <c r="E287" s="51">
        <f>IF('Product Selections'!E292="","",'Product Selections'!E292)</f>
        <v/>
      </c>
      <c r="F287" s="51">
        <f>IF('Product Selections'!F292="","",'Product Selections'!F292)</f>
        <v/>
      </c>
      <c r="G287" s="34">
        <f>IF('Product Selections'!U291="","",'Product Selections'!U291)</f>
        <v/>
      </c>
      <c r="H287" s="69">
        <f>IFERROR(IF('Product Selections'!H292="","",'Product Selections'!H292),"")</f>
        <v/>
      </c>
      <c r="I287" s="592">
        <f>IFERROR(IF(TRIM('Product Selections'!I292)="","",TRIM('Product Selections'!I292)),"")</f>
        <v/>
      </c>
      <c r="J287" s="46" t="n"/>
      <c r="K287" s="69">
        <f>IF(C287="","",IF(O287="",AE287+L287+M287,AE287+L287+M287+O287))</f>
        <v/>
      </c>
      <c r="L287" s="360">
        <f>IF(C287="","",SUM(AC287,AD287)*(1-Y287))</f>
        <v/>
      </c>
      <c r="M287" s="358">
        <f>IF(C287="","",AB287)</f>
        <v/>
      </c>
      <c r="O287" s="593">
        <f>IF(C287="","",IF(Y287&lt;0,Z287-AE287,""))</f>
        <v/>
      </c>
      <c r="P287" s="594">
        <f>IFERROR(IF(C287="","",IF(AND(C287=$D$2,H287=0),0,IF($V$8="50% ADP Discount",AA287*0.5,IF($V$8="ADP Book Price",AA287)))),"")</f>
        <v/>
      </c>
      <c r="R287" s="595">
        <f>IF(C287="","",IF(Y287&lt;0,(Z287/F287)*(1),(Z287/F287)*(1-Y287)))</f>
        <v/>
      </c>
      <c r="S287" s="595">
        <f>IFERROR(IF(Y287&lt;0,SUM(AC287:AD287)/F287,L287/F287),"")</f>
        <v/>
      </c>
      <c r="T287" s="340">
        <f>IF(M287="","",IF(M287=0,"",SUM(M287)/F287))</f>
        <v/>
      </c>
      <c r="U287" s="585" t="n"/>
      <c r="V287" s="596">
        <f>IF(C287="","",IF(AND(C287=$D$2,H287=0),"Firm Payroll",IF(AND(F287=1,Y287&gt;0.2),"Annual 20% Max Discount",IF(AND(F287=4,Y287&gt;0.2),"Quarterly 20% Max Discount",IF(Y287&gt;=0.6,"Discount &gt;60%",IF(Y287&lt;0,"Revenue Reduction Required",""))))))</f>
        <v/>
      </c>
      <c r="W287" s="597" t="n"/>
      <c r="X287" s="56">
        <f>IF(F287=1,"Annual Payrolls on ADP Essential Payroll",IF(F287=4,"Quarterly Payrolls on ADP Essential Payroll",""))</f>
        <v/>
      </c>
      <c r="Y287" s="50">
        <f>IFERROR(1-((H287-M287)/SUM(Z287,AC287,AD287)),"")</f>
        <v/>
      </c>
      <c r="Z287" s="69">
        <f>IF(C287="","",HLOOKUP($G287&amp;'Product Selections'!$K$4&amp;'Exhibit A'!$F287,'--'!$F$3:$AT$200,$E287+6,FALSE)*F287)</f>
        <v/>
      </c>
      <c r="AA287" s="237">
        <f>IF($C287="","",7.95*$E287+54.95)</f>
        <v/>
      </c>
      <c r="AB287" s="69">
        <f>IF('Product Selections'!O292="Yes",16*'Exhibit A'!F287,0)</f>
        <v/>
      </c>
      <c r="AC287" s="236">
        <f>IF('Product Selections'!$L$11="CBA Lightning Wholesale",0,IF('Product Selections'!$L$11="CBA Lightning",0,IF($C287="",0,IF('Product Selections'!P292="",0,IF('Product Selections'!$P292="Yes",HLOOKUP($AC$10&amp;'Exhibit A'!$F287,'--'!$F$3:$AZ$200,$E287+6,FALSE)*$F287)))))</f>
        <v/>
      </c>
      <c r="AD287" s="54">
        <f>IF('Product Selections'!$L$11="CBA Lightning Wholesale",0,IF('Product Selections'!$L$11="CBA Lightning",0,IF('Product Selections'!Q292="",0,IF($C287="",0,IF('Product Selections'!$Q292&gt;=0,HLOOKUP($AD$10,'--'!$F$3:$AZ$200,3,FALSE)*12*'Product Selections'!Q292)))))</f>
        <v/>
      </c>
      <c r="AE287" s="69">
        <f>IFERROR(IF(C287="","",IF(AND(C287=$D$2,H287=0),0,IF(I287=0,H287-P287-L287-M287,IF(I287="Included",H287-P287-M287-L287,IF(I287&gt;0,H287-M287-L287))))),"")</f>
        <v/>
      </c>
      <c r="AF287" s="598" t="n"/>
      <c r="AJ287" s="585" t="n"/>
    </row>
    <row r="288">
      <c r="A288" s="34" t="n"/>
      <c r="B288" s="303">
        <f>IFERROR(IF('Product Selections'!B293="","",'Product Selections'!B293),"")</f>
        <v/>
      </c>
      <c r="C288" s="304">
        <f>IF('Product Selections'!C293="","",'Product Selections'!C293)</f>
        <v/>
      </c>
      <c r="D288" s="305">
        <f>IF('Product Selections'!D293="","",'Product Selections'!D293)</f>
        <v/>
      </c>
      <c r="E288" s="306">
        <f>IF('Product Selections'!E293="","",'Product Selections'!E293)</f>
        <v/>
      </c>
      <c r="F288" s="306">
        <f>IF('Product Selections'!F293="","",'Product Selections'!F293)</f>
        <v/>
      </c>
      <c r="G288" s="307">
        <f>IF('Product Selections'!U292="","",'Product Selections'!U292)</f>
        <v/>
      </c>
      <c r="H288" s="316">
        <f>IFERROR(IF('Product Selections'!H293="","",'Product Selections'!H293),"")</f>
        <v/>
      </c>
      <c r="I288" s="309">
        <f>IFERROR(IF(TRIM('Product Selections'!I293)="","",TRIM('Product Selections'!I293)),"")</f>
        <v/>
      </c>
      <c r="J288" s="46" t="n"/>
      <c r="K288" s="316">
        <f>IF(C288="","",IF(O288="",AE288+L288+M288,AE288+L288+M288+O288))</f>
        <v/>
      </c>
      <c r="L288" s="361">
        <f>IF(C288="","",SUM(AC288,AD288)*(1-Y288))</f>
        <v/>
      </c>
      <c r="M288" s="357">
        <f>IF(C288="","",AB288)</f>
        <v/>
      </c>
      <c r="O288" s="600">
        <f>IF(C288="","",IF(Y288&lt;0,Z288-AE288,""))</f>
        <v/>
      </c>
      <c r="P288" s="601">
        <f>IFERROR(IF(C288="","",IF(AND(C288=$D$2,H288=0),0,IF($V$8="50% ADP Discount",AA288*0.5,IF($V$8="ADP Book Price",AA288)))),"")</f>
        <v/>
      </c>
      <c r="R288" s="602">
        <f>IF(C288="","",IF(Y288&lt;0,(Z288/F288)*(1),(Z288/F288)*(1-Y288)))</f>
        <v/>
      </c>
      <c r="S288" s="602">
        <f>IFERROR(IF(Y288&lt;0,SUM(AC288:AD288)/F288,L288/F288),"")</f>
        <v/>
      </c>
      <c r="T288" s="339">
        <f>IF(M288="","",IF(M288=0,"",SUM(M288)/F288))</f>
        <v/>
      </c>
      <c r="U288" s="585" t="n"/>
      <c r="V288" s="603">
        <f>IF(C288="","",IF(AND(C288=$D$2,H288=0),"Firm Payroll",IF(AND(F288=1,Y288&gt;0.2),"Annual 20% Max Discount",IF(AND(F288=4,Y288&gt;0.2),"Quarterly 20% Max Discount",IF(Y288&gt;=0.6,"Discount &gt;60%",IF(Y288&lt;0,"Revenue Reduction Required",""))))))</f>
        <v/>
      </c>
      <c r="W288" s="597" t="n"/>
      <c r="X288" s="314">
        <f>IF(F288=1,"Annual Payrolls on ADP Essential Payroll",IF(F288=4,"Quarterly Payrolls on ADP Essential Payroll",""))</f>
        <v/>
      </c>
      <c r="Y288" s="315">
        <f>IFERROR(1-((H288-M288)/SUM(Z288,AC288,AD288)),"")</f>
        <v/>
      </c>
      <c r="Z288" s="316">
        <f>IF(C288="","",HLOOKUP($G288&amp;'Product Selections'!$K$4&amp;'Exhibit A'!$F288,'--'!$F$3:$AT$200,$E288+6,FALSE)*F288)</f>
        <v/>
      </c>
      <c r="AA288" s="317">
        <f>IF($C288="","",7.95*$E288+54.95)</f>
        <v/>
      </c>
      <c r="AB288" s="316">
        <f>IF('Product Selections'!O293="Yes",16*'Exhibit A'!F288,0)</f>
        <v/>
      </c>
      <c r="AC288" s="318">
        <f>IF('Product Selections'!$L$11="CBA Lightning Wholesale",0,IF('Product Selections'!$L$11="CBA Lightning",0,IF($C288="",0,IF('Product Selections'!P293="",0,IF('Product Selections'!$P293="Yes",HLOOKUP($AC$10&amp;'Exhibit A'!$F288,'--'!$F$3:$AZ$200,$E288+6,FALSE)*$F288)))))</f>
        <v/>
      </c>
      <c r="AD288" s="310">
        <f>IF('Product Selections'!$L$11="CBA Lightning Wholesale",0,IF('Product Selections'!$L$11="CBA Lightning",0,IF('Product Selections'!Q293="",0,IF($C288="",0,IF('Product Selections'!$Q293&gt;=0,HLOOKUP($AD$10,'--'!$F$3:$AZ$200,3,FALSE)*12*'Product Selections'!Q293)))))</f>
        <v/>
      </c>
      <c r="AE288" s="316">
        <f>IFERROR(IF(C288="","",IF(AND(C288=$D$2,H288=0),0,IF(I288=0,H288-P288-L288-M288,IF(I288="Included",H288-P288-M288-L288,IF(I288&gt;0,H288-M288-L288))))),"")</f>
        <v/>
      </c>
      <c r="AF288" s="585" t="n"/>
      <c r="AJ288" s="585" t="n"/>
    </row>
    <row r="289">
      <c r="A289" s="34" t="n"/>
      <c r="B289" s="70">
        <f>IFERROR(IF('Product Selections'!B294="","",'Product Selections'!B294),"")</f>
        <v/>
      </c>
      <c r="C289" s="71">
        <f>IF('Product Selections'!C294="","",'Product Selections'!C294)</f>
        <v/>
      </c>
      <c r="D289" s="48">
        <f>IF('Product Selections'!D294="","",'Product Selections'!D294)</f>
        <v/>
      </c>
      <c r="E289" s="51">
        <f>IF('Product Selections'!E294="","",'Product Selections'!E294)</f>
        <v/>
      </c>
      <c r="F289" s="51">
        <f>IF('Product Selections'!F294="","",'Product Selections'!F294)</f>
        <v/>
      </c>
      <c r="G289" s="34">
        <f>IF('Product Selections'!U293="","",'Product Selections'!U293)</f>
        <v/>
      </c>
      <c r="H289" s="69">
        <f>IFERROR(IF('Product Selections'!H294="","",'Product Selections'!H294),"")</f>
        <v/>
      </c>
      <c r="I289" s="592">
        <f>IFERROR(IF(TRIM('Product Selections'!I294)="","",TRIM('Product Selections'!I294)),"")</f>
        <v/>
      </c>
      <c r="J289" s="46" t="n"/>
      <c r="K289" s="69">
        <f>IF(C289="","",IF(O289="",AE289+L289+M289,AE289+L289+M289+O289))</f>
        <v/>
      </c>
      <c r="L289" s="360">
        <f>IF(C289="","",SUM(AC289,AD289)*(1-Y289))</f>
        <v/>
      </c>
      <c r="M289" s="358">
        <f>IF(C289="","",AB289)</f>
        <v/>
      </c>
      <c r="O289" s="593">
        <f>IF(C289="","",IF(Y289&lt;0,Z289-AE289,""))</f>
        <v/>
      </c>
      <c r="P289" s="594">
        <f>IFERROR(IF(C289="","",IF(AND(C289=$D$2,H289=0),0,IF($V$8="50% ADP Discount",AA289*0.5,IF($V$8="ADP Book Price",AA289)))),"")</f>
        <v/>
      </c>
      <c r="R289" s="595">
        <f>IF(C289="","",IF(Y289&lt;0,(Z289/F289)*(1),(Z289/F289)*(1-Y289)))</f>
        <v/>
      </c>
      <c r="S289" s="595">
        <f>IFERROR(IF(Y289&lt;0,SUM(AC289:AD289)/F289,L289/F289),"")</f>
        <v/>
      </c>
      <c r="T289" s="340">
        <f>IF(M289="","",IF(M289=0,"",SUM(M289)/F289))</f>
        <v/>
      </c>
      <c r="U289" s="585" t="n"/>
      <c r="V289" s="596">
        <f>IF(C289="","",IF(AND(C289=$D$2,H289=0),"Firm Payroll",IF(AND(F289=1,Y289&gt;0.2),"Annual 20% Max Discount",IF(AND(F289=4,Y289&gt;0.2),"Quarterly 20% Max Discount",IF(Y289&gt;=0.6,"Discount &gt;60%",IF(Y289&lt;0,"Revenue Reduction Required",""))))))</f>
        <v/>
      </c>
      <c r="W289" s="597" t="n"/>
      <c r="X289" s="56">
        <f>IF(F289=1,"Annual Payrolls on ADP Essential Payroll",IF(F289=4,"Quarterly Payrolls on ADP Essential Payroll",""))</f>
        <v/>
      </c>
      <c r="Y289" s="50">
        <f>IFERROR(1-((H289-M289)/SUM(Z289,AC289,AD289)),"")</f>
        <v/>
      </c>
      <c r="Z289" s="69">
        <f>IF(C289="","",HLOOKUP($G289&amp;'Product Selections'!$K$4&amp;'Exhibit A'!$F289,'--'!$F$3:$AT$200,$E289+6,FALSE)*F289)</f>
        <v/>
      </c>
      <c r="AA289" s="237">
        <f>IF($C289="","",7.95*$E289+54.95)</f>
        <v/>
      </c>
      <c r="AB289" s="69">
        <f>IF('Product Selections'!O294="Yes",16*'Exhibit A'!F289,0)</f>
        <v/>
      </c>
      <c r="AC289" s="236">
        <f>IF('Product Selections'!$L$11="CBA Lightning Wholesale",0,IF('Product Selections'!$L$11="CBA Lightning",0,IF($C289="",0,IF('Product Selections'!P294="",0,IF('Product Selections'!$P294="Yes",HLOOKUP($AC$10&amp;'Exhibit A'!$F289,'--'!$F$3:$AZ$200,$E289+6,FALSE)*$F289)))))</f>
        <v/>
      </c>
      <c r="AD289" s="54">
        <f>IF('Product Selections'!$L$11="CBA Lightning Wholesale",0,IF('Product Selections'!$L$11="CBA Lightning",0,IF('Product Selections'!Q294="",0,IF($C289="",0,IF('Product Selections'!$Q294&gt;=0,HLOOKUP($AD$10,'--'!$F$3:$AZ$200,3,FALSE)*12*'Product Selections'!Q294)))))</f>
        <v/>
      </c>
      <c r="AE289" s="69">
        <f>IFERROR(IF(C289="","",IF(AND(C289=$D$2,H289=0),0,IF(I289=0,H289-P289-L289-M289,IF(I289="Included",H289-P289-M289-L289,IF(I289&gt;0,H289-M289-L289))))),"")</f>
        <v/>
      </c>
      <c r="AF289" s="598" t="n"/>
      <c r="AJ289" s="585" t="n"/>
    </row>
    <row r="290">
      <c r="A290" s="34" t="n"/>
      <c r="B290" s="303">
        <f>IFERROR(IF('Product Selections'!B295="","",'Product Selections'!B295),"")</f>
        <v/>
      </c>
      <c r="C290" s="304">
        <f>IF('Product Selections'!C295="","",'Product Selections'!C295)</f>
        <v/>
      </c>
      <c r="D290" s="305">
        <f>IF('Product Selections'!D295="","",'Product Selections'!D295)</f>
        <v/>
      </c>
      <c r="E290" s="306">
        <f>IF('Product Selections'!E295="","",'Product Selections'!E295)</f>
        <v/>
      </c>
      <c r="F290" s="306">
        <f>IF('Product Selections'!F295="","",'Product Selections'!F295)</f>
        <v/>
      </c>
      <c r="G290" s="307">
        <f>IF('Product Selections'!U294="","",'Product Selections'!U294)</f>
        <v/>
      </c>
      <c r="H290" s="316">
        <f>IFERROR(IF('Product Selections'!H295="","",'Product Selections'!H295),"")</f>
        <v/>
      </c>
      <c r="I290" s="309">
        <f>IFERROR(IF(TRIM('Product Selections'!I295)="","",TRIM('Product Selections'!I295)),"")</f>
        <v/>
      </c>
      <c r="J290" s="46" t="n"/>
      <c r="K290" s="316">
        <f>IF(C290="","",IF(O290="",AE290+L290+M290,AE290+L290+M290+O290))</f>
        <v/>
      </c>
      <c r="L290" s="361">
        <f>IF(C290="","",SUM(AC290,AD290)*(1-Y290))</f>
        <v/>
      </c>
      <c r="M290" s="357">
        <f>IF(C290="","",AB290)</f>
        <v/>
      </c>
      <c r="O290" s="600">
        <f>IF(C290="","",IF(Y290&lt;0,Z290-AE290,""))</f>
        <v/>
      </c>
      <c r="P290" s="601">
        <f>IFERROR(IF(C290="","",IF(AND(C290=$D$2,H290=0),0,IF($V$8="50% ADP Discount",AA290*0.5,IF($V$8="ADP Book Price",AA290)))),"")</f>
        <v/>
      </c>
      <c r="R290" s="602">
        <f>IF(C290="","",IF(Y290&lt;0,(Z290/F290)*(1),(Z290/F290)*(1-Y290)))</f>
        <v/>
      </c>
      <c r="S290" s="602">
        <f>IFERROR(IF(Y290&lt;0,SUM(AC290:AD290)/F290,L290/F290),"")</f>
        <v/>
      </c>
      <c r="T290" s="339">
        <f>IF(M290="","",IF(M290=0,"",SUM(M290)/F290))</f>
        <v/>
      </c>
      <c r="U290" s="585" t="n"/>
      <c r="V290" s="603">
        <f>IF(C290="","",IF(AND(C290=$D$2,H290=0),"Firm Payroll",IF(AND(F290=1,Y290&gt;0.2),"Annual 20% Max Discount",IF(AND(F290=4,Y290&gt;0.2),"Quarterly 20% Max Discount",IF(Y290&gt;=0.6,"Discount &gt;60%",IF(Y290&lt;0,"Revenue Reduction Required",""))))))</f>
        <v/>
      </c>
      <c r="W290" s="597" t="n"/>
      <c r="X290" s="314">
        <f>IF(F290=1,"Annual Payrolls on ADP Essential Payroll",IF(F290=4,"Quarterly Payrolls on ADP Essential Payroll",""))</f>
        <v/>
      </c>
      <c r="Y290" s="315">
        <f>IFERROR(1-((H290-M290)/SUM(Z290,AC290,AD290)),"")</f>
        <v/>
      </c>
      <c r="Z290" s="316">
        <f>IF(C290="","",HLOOKUP($G290&amp;'Product Selections'!$K$4&amp;'Exhibit A'!$F290,'--'!$F$3:$AT$200,$E290+6,FALSE)*F290)</f>
        <v/>
      </c>
      <c r="AA290" s="317">
        <f>IF($C290="","",7.95*$E290+54.95)</f>
        <v/>
      </c>
      <c r="AB290" s="316">
        <f>IF('Product Selections'!O295="Yes",16*'Exhibit A'!F290,0)</f>
        <v/>
      </c>
      <c r="AC290" s="318">
        <f>IF('Product Selections'!$L$11="CBA Lightning Wholesale",0,IF('Product Selections'!$L$11="CBA Lightning",0,IF($C290="",0,IF('Product Selections'!P295="",0,IF('Product Selections'!$P295="Yes",HLOOKUP($AC$10&amp;'Exhibit A'!$F290,'--'!$F$3:$AZ$200,$E290+6,FALSE)*$F290)))))</f>
        <v/>
      </c>
      <c r="AD290" s="310">
        <f>IF('Product Selections'!$L$11="CBA Lightning Wholesale",0,IF('Product Selections'!$L$11="CBA Lightning",0,IF('Product Selections'!Q295="",0,IF($C290="",0,IF('Product Selections'!$Q295&gt;=0,HLOOKUP($AD$10,'--'!$F$3:$AZ$200,3,FALSE)*12*'Product Selections'!Q295)))))</f>
        <v/>
      </c>
      <c r="AE290" s="316">
        <f>IFERROR(IF(C290="","",IF(AND(C290=$D$2,H290=0),0,IF(I290=0,H290-P290-L290-M290,IF(I290="Included",H290-P290-M290-L290,IF(I290&gt;0,H290-M290-L290))))),"")</f>
        <v/>
      </c>
      <c r="AF290" s="585" t="n"/>
      <c r="AJ290" s="585" t="n"/>
    </row>
    <row r="291">
      <c r="A291" s="34" t="n"/>
      <c r="B291" s="70">
        <f>IFERROR(IF('Product Selections'!B296="","",'Product Selections'!B296),"")</f>
        <v/>
      </c>
      <c r="C291" s="71">
        <f>IF('Product Selections'!C296="","",'Product Selections'!C296)</f>
        <v/>
      </c>
      <c r="D291" s="48">
        <f>IF('Product Selections'!D296="","",'Product Selections'!D296)</f>
        <v/>
      </c>
      <c r="E291" s="51">
        <f>IF('Product Selections'!E296="","",'Product Selections'!E296)</f>
        <v/>
      </c>
      <c r="F291" s="51">
        <f>IF('Product Selections'!F296="","",'Product Selections'!F296)</f>
        <v/>
      </c>
      <c r="G291" s="34">
        <f>IF('Product Selections'!U295="","",'Product Selections'!U295)</f>
        <v/>
      </c>
      <c r="H291" s="69">
        <f>IFERROR(IF('Product Selections'!H296="","",'Product Selections'!H296),"")</f>
        <v/>
      </c>
      <c r="I291" s="592">
        <f>IFERROR(IF(TRIM('Product Selections'!I296)="","",TRIM('Product Selections'!I296)),"")</f>
        <v/>
      </c>
      <c r="J291" s="46" t="n"/>
      <c r="K291" s="69">
        <f>IF(C291="","",IF(O291="",AE291+L291+M291,AE291+L291+M291+O291))</f>
        <v/>
      </c>
      <c r="L291" s="360">
        <f>IF(C291="","",SUM(AC291,AD291)*(1-Y291))</f>
        <v/>
      </c>
      <c r="M291" s="358">
        <f>IF(C291="","",AB291)</f>
        <v/>
      </c>
      <c r="O291" s="593">
        <f>IF(C291="","",IF(Y291&lt;0,Z291-AE291,""))</f>
        <v/>
      </c>
      <c r="P291" s="594">
        <f>IFERROR(IF(C291="","",IF(AND(C291=$D$2,H291=0),0,IF($V$8="50% ADP Discount",AA291*0.5,IF($V$8="ADP Book Price",AA291)))),"")</f>
        <v/>
      </c>
      <c r="R291" s="595">
        <f>IF(C291="","",IF(Y291&lt;0,(Z291/F291)*(1),(Z291/F291)*(1-Y291)))</f>
        <v/>
      </c>
      <c r="S291" s="595">
        <f>IFERROR(IF(Y291&lt;0,SUM(AC291:AD291)/F291,L291/F291),"")</f>
        <v/>
      </c>
      <c r="T291" s="340">
        <f>IF(M291="","",IF(M291=0,"",SUM(M291)/F291))</f>
        <v/>
      </c>
      <c r="U291" s="585" t="n"/>
      <c r="V291" s="596">
        <f>IF(C291="","",IF(AND(C291=$D$2,H291=0),"Firm Payroll",IF(AND(F291=1,Y291&gt;0.2),"Annual 20% Max Discount",IF(AND(F291=4,Y291&gt;0.2),"Quarterly 20% Max Discount",IF(Y291&gt;=0.6,"Discount &gt;60%",IF(Y291&lt;0,"Revenue Reduction Required",""))))))</f>
        <v/>
      </c>
      <c r="W291" s="597" t="n"/>
      <c r="X291" s="56">
        <f>IF(F291=1,"Annual Payrolls on ADP Essential Payroll",IF(F291=4,"Quarterly Payrolls on ADP Essential Payroll",""))</f>
        <v/>
      </c>
      <c r="Y291" s="50">
        <f>IFERROR(1-((H291-M291)/SUM(Z291,AC291,AD291)),"")</f>
        <v/>
      </c>
      <c r="Z291" s="69">
        <f>IF(C291="","",HLOOKUP($G291&amp;'Product Selections'!$K$4&amp;'Exhibit A'!$F291,'--'!$F$3:$AT$200,$E291+6,FALSE)*F291)</f>
        <v/>
      </c>
      <c r="AA291" s="237">
        <f>IF($C291="","",7.95*$E291+54.95)</f>
        <v/>
      </c>
      <c r="AB291" s="69">
        <f>IF('Product Selections'!O296="Yes",16*'Exhibit A'!F291,0)</f>
        <v/>
      </c>
      <c r="AC291" s="236">
        <f>IF('Product Selections'!$L$11="CBA Lightning Wholesale",0,IF('Product Selections'!$L$11="CBA Lightning",0,IF($C291="",0,IF('Product Selections'!P296="",0,IF('Product Selections'!$P296="Yes",HLOOKUP($AC$10&amp;'Exhibit A'!$F291,'--'!$F$3:$AZ$200,$E291+6,FALSE)*$F291)))))</f>
        <v/>
      </c>
      <c r="AD291" s="54">
        <f>IF('Product Selections'!$L$11="CBA Lightning Wholesale",0,IF('Product Selections'!$L$11="CBA Lightning",0,IF('Product Selections'!Q296="",0,IF($C291="",0,IF('Product Selections'!$Q296&gt;=0,HLOOKUP($AD$10,'--'!$F$3:$AZ$200,3,FALSE)*12*'Product Selections'!Q296)))))</f>
        <v/>
      </c>
      <c r="AE291" s="69">
        <f>IFERROR(IF(C291="","",IF(AND(C291=$D$2,H291=0),0,IF(I291=0,H291-P291-L291-M291,IF(I291="Included",H291-P291-M291-L291,IF(I291&gt;0,H291-M291-L291))))),"")</f>
        <v/>
      </c>
      <c r="AF291" s="598" t="n"/>
      <c r="AJ291" s="585" t="n"/>
    </row>
    <row r="292">
      <c r="A292" s="34" t="n"/>
      <c r="B292" s="303">
        <f>IFERROR(IF('Product Selections'!B297="","",'Product Selections'!B297),"")</f>
        <v/>
      </c>
      <c r="C292" s="304">
        <f>IF('Product Selections'!C297="","",'Product Selections'!C297)</f>
        <v/>
      </c>
      <c r="D292" s="305">
        <f>IF('Product Selections'!D297="","",'Product Selections'!D297)</f>
        <v/>
      </c>
      <c r="E292" s="306">
        <f>IF('Product Selections'!E297="","",'Product Selections'!E297)</f>
        <v/>
      </c>
      <c r="F292" s="306">
        <f>IF('Product Selections'!F297="","",'Product Selections'!F297)</f>
        <v/>
      </c>
      <c r="G292" s="307">
        <f>IF('Product Selections'!U296="","",'Product Selections'!U296)</f>
        <v/>
      </c>
      <c r="H292" s="316">
        <f>IFERROR(IF('Product Selections'!H297="","",'Product Selections'!H297),"")</f>
        <v/>
      </c>
      <c r="I292" s="309">
        <f>IFERROR(IF(TRIM('Product Selections'!I297)="","",TRIM('Product Selections'!I297)),"")</f>
        <v/>
      </c>
      <c r="J292" s="46" t="n"/>
      <c r="K292" s="316">
        <f>IF(C292="","",IF(O292="",AE292+L292+M292,AE292+L292+M292+O292))</f>
        <v/>
      </c>
      <c r="L292" s="361">
        <f>IF(C292="","",SUM(AC292,AD292)*(1-Y292))</f>
        <v/>
      </c>
      <c r="M292" s="357">
        <f>IF(C292="","",AB292)</f>
        <v/>
      </c>
      <c r="O292" s="600">
        <f>IF(C292="","",IF(Y292&lt;0,Z292-AE292,""))</f>
        <v/>
      </c>
      <c r="P292" s="601">
        <f>IFERROR(IF(C292="","",IF(AND(C292=$D$2,H292=0),0,IF($V$8="50% ADP Discount",AA292*0.5,IF($V$8="ADP Book Price",AA292)))),"")</f>
        <v/>
      </c>
      <c r="R292" s="602">
        <f>IF(C292="","",IF(Y292&lt;0,(Z292/F292)*(1),(Z292/F292)*(1-Y292)))</f>
        <v/>
      </c>
      <c r="S292" s="602">
        <f>IFERROR(IF(Y292&lt;0,SUM(AC292:AD292)/F292,L292/F292),"")</f>
        <v/>
      </c>
      <c r="T292" s="339">
        <f>IF(M292="","",IF(M292=0,"",SUM(M292)/F292))</f>
        <v/>
      </c>
      <c r="U292" s="585" t="n"/>
      <c r="V292" s="603">
        <f>IF(C292="","",IF(AND(C292=$D$2,H292=0),"Firm Payroll",IF(AND(F292=1,Y292&gt;0.2),"Annual 20% Max Discount",IF(AND(F292=4,Y292&gt;0.2),"Quarterly 20% Max Discount",IF(Y292&gt;=0.6,"Discount &gt;60%",IF(Y292&lt;0,"Revenue Reduction Required",""))))))</f>
        <v/>
      </c>
      <c r="W292" s="597" t="n"/>
      <c r="X292" s="314">
        <f>IF(F292=1,"Annual Payrolls on ADP Essential Payroll",IF(F292=4,"Quarterly Payrolls on ADP Essential Payroll",""))</f>
        <v/>
      </c>
      <c r="Y292" s="315">
        <f>IFERROR(1-((H292-M292)/SUM(Z292,AC292,AD292)),"")</f>
        <v/>
      </c>
      <c r="Z292" s="316">
        <f>IF(C292="","",HLOOKUP($G292&amp;'Product Selections'!$K$4&amp;'Exhibit A'!$F292,'--'!$F$3:$AT$200,$E292+6,FALSE)*F292)</f>
        <v/>
      </c>
      <c r="AA292" s="317">
        <f>IF($C292="","",7.95*$E292+54.95)</f>
        <v/>
      </c>
      <c r="AB292" s="316">
        <f>IF('Product Selections'!O297="Yes",16*'Exhibit A'!F292,0)</f>
        <v/>
      </c>
      <c r="AC292" s="318">
        <f>IF('Product Selections'!$L$11="CBA Lightning Wholesale",0,IF('Product Selections'!$L$11="CBA Lightning",0,IF($C292="",0,IF('Product Selections'!P297="",0,IF('Product Selections'!$P297="Yes",HLOOKUP($AC$10&amp;'Exhibit A'!$F292,'--'!$F$3:$AZ$200,$E292+6,FALSE)*$F292)))))</f>
        <v/>
      </c>
      <c r="AD292" s="310">
        <f>IF('Product Selections'!$L$11="CBA Lightning Wholesale",0,IF('Product Selections'!$L$11="CBA Lightning",0,IF('Product Selections'!Q297="",0,IF($C292="",0,IF('Product Selections'!$Q297&gt;=0,HLOOKUP($AD$10,'--'!$F$3:$AZ$200,3,FALSE)*12*'Product Selections'!Q297)))))</f>
        <v/>
      </c>
      <c r="AE292" s="316">
        <f>IFERROR(IF(C292="","",IF(AND(C292=$D$2,H292=0),0,IF(I292=0,H292-P292-L292-M292,IF(I292="Included",H292-P292-M292-L292,IF(I292&gt;0,H292-M292-L292))))),"")</f>
        <v/>
      </c>
      <c r="AF292" s="585" t="n"/>
      <c r="AJ292" s="585" t="n"/>
    </row>
    <row r="293">
      <c r="A293" s="34" t="n"/>
      <c r="B293" s="70">
        <f>IFERROR(IF('Product Selections'!B298="","",'Product Selections'!B298),"")</f>
        <v/>
      </c>
      <c r="C293" s="71">
        <f>IF('Product Selections'!C298="","",'Product Selections'!C298)</f>
        <v/>
      </c>
      <c r="D293" s="48">
        <f>IF('Product Selections'!D298="","",'Product Selections'!D298)</f>
        <v/>
      </c>
      <c r="E293" s="51">
        <f>IF('Product Selections'!E298="","",'Product Selections'!E298)</f>
        <v/>
      </c>
      <c r="F293" s="51">
        <f>IF('Product Selections'!F298="","",'Product Selections'!F298)</f>
        <v/>
      </c>
      <c r="G293" s="34">
        <f>IF('Product Selections'!U297="","",'Product Selections'!U297)</f>
        <v/>
      </c>
      <c r="H293" s="69">
        <f>IFERROR(IF('Product Selections'!H298="","",'Product Selections'!H298),"")</f>
        <v/>
      </c>
      <c r="I293" s="592">
        <f>IFERROR(IF(TRIM('Product Selections'!I298)="","",TRIM('Product Selections'!I298)),"")</f>
        <v/>
      </c>
      <c r="J293" s="46" t="n"/>
      <c r="K293" s="69">
        <f>IF(C293="","",IF(O293="",AE293+L293+M293,AE293+L293+M293+O293))</f>
        <v/>
      </c>
      <c r="L293" s="360">
        <f>IF(C293="","",SUM(AC293,AD293)*(1-Y293))</f>
        <v/>
      </c>
      <c r="M293" s="358">
        <f>IF(C293="","",AB293)</f>
        <v/>
      </c>
      <c r="O293" s="593">
        <f>IF(C293="","",IF(Y293&lt;0,Z293-AE293,""))</f>
        <v/>
      </c>
      <c r="P293" s="594">
        <f>IFERROR(IF(C293="","",IF(AND(C293=$D$2,H293=0),0,IF($V$8="50% ADP Discount",AA293*0.5,IF($V$8="ADP Book Price",AA293)))),"")</f>
        <v/>
      </c>
      <c r="R293" s="595">
        <f>IF(C293="","",IF(Y293&lt;0,(Z293/F293)*(1),(Z293/F293)*(1-Y293)))</f>
        <v/>
      </c>
      <c r="S293" s="595">
        <f>IFERROR(IF(Y293&lt;0,SUM(AC293:AD293)/F293,L293/F293),"")</f>
        <v/>
      </c>
      <c r="T293" s="340">
        <f>IF(M293="","",IF(M293=0,"",SUM(M293)/F293))</f>
        <v/>
      </c>
      <c r="U293" s="585" t="n"/>
      <c r="V293" s="596">
        <f>IF(C293="","",IF(AND(C293=$D$2,H293=0),"Firm Payroll",IF(AND(F293=1,Y293&gt;0.2),"Annual 20% Max Discount",IF(AND(F293=4,Y293&gt;0.2),"Quarterly 20% Max Discount",IF(Y293&gt;=0.6,"Discount &gt;60%",IF(Y293&lt;0,"Revenue Reduction Required",""))))))</f>
        <v/>
      </c>
      <c r="W293" s="597" t="n"/>
      <c r="X293" s="56">
        <f>IF(F293=1,"Annual Payrolls on ADP Essential Payroll",IF(F293=4,"Quarterly Payrolls on ADP Essential Payroll",""))</f>
        <v/>
      </c>
      <c r="Y293" s="50">
        <f>IFERROR(1-((H293-M293)/SUM(Z293,AC293,AD293)),"")</f>
        <v/>
      </c>
      <c r="Z293" s="69">
        <f>IF(C293="","",HLOOKUP($G293&amp;'Product Selections'!$K$4&amp;'Exhibit A'!$F293,'--'!$F$3:$AT$200,$E293+6,FALSE)*F293)</f>
        <v/>
      </c>
      <c r="AA293" s="237">
        <f>IF($C293="","",7.95*$E293+54.95)</f>
        <v/>
      </c>
      <c r="AB293" s="69">
        <f>IF('Product Selections'!O298="Yes",16*'Exhibit A'!F293,0)</f>
        <v/>
      </c>
      <c r="AC293" s="236">
        <f>IF('Product Selections'!$L$11="CBA Lightning Wholesale",0,IF('Product Selections'!$L$11="CBA Lightning",0,IF($C293="",0,IF('Product Selections'!P298="",0,IF('Product Selections'!$P298="Yes",HLOOKUP($AC$10&amp;'Exhibit A'!$F293,'--'!$F$3:$AZ$200,$E293+6,FALSE)*$F293)))))</f>
        <v/>
      </c>
      <c r="AD293" s="54">
        <f>IF('Product Selections'!$L$11="CBA Lightning Wholesale",0,IF('Product Selections'!$L$11="CBA Lightning",0,IF('Product Selections'!Q298="",0,IF($C293="",0,IF('Product Selections'!$Q298&gt;=0,HLOOKUP($AD$10,'--'!$F$3:$AZ$200,3,FALSE)*12*'Product Selections'!Q298)))))</f>
        <v/>
      </c>
      <c r="AE293" s="69">
        <f>IFERROR(IF(C293="","",IF(AND(C293=$D$2,H293=0),0,IF(I293=0,H293-P293-L293-M293,IF(I293="Included",H293-P293-M293-L293,IF(I293&gt;0,H293-M293-L293))))),"")</f>
        <v/>
      </c>
      <c r="AF293" s="598" t="n"/>
      <c r="AJ293" s="585" t="n"/>
    </row>
    <row r="294">
      <c r="A294" s="34" t="n"/>
      <c r="B294" s="303">
        <f>IFERROR(IF('Product Selections'!B299="","",'Product Selections'!B299),"")</f>
        <v/>
      </c>
      <c r="C294" s="304">
        <f>IF('Product Selections'!C299="","",'Product Selections'!C299)</f>
        <v/>
      </c>
      <c r="D294" s="305">
        <f>IF('Product Selections'!D299="","",'Product Selections'!D299)</f>
        <v/>
      </c>
      <c r="E294" s="306">
        <f>IF('Product Selections'!E299="","",'Product Selections'!E299)</f>
        <v/>
      </c>
      <c r="F294" s="306">
        <f>IF('Product Selections'!F299="","",'Product Selections'!F299)</f>
        <v/>
      </c>
      <c r="G294" s="307">
        <f>IF('Product Selections'!U298="","",'Product Selections'!U298)</f>
        <v/>
      </c>
      <c r="H294" s="316">
        <f>IFERROR(IF('Product Selections'!H299="","",'Product Selections'!H299),"")</f>
        <v/>
      </c>
      <c r="I294" s="309">
        <f>IFERROR(IF(TRIM('Product Selections'!I299)="","",TRIM('Product Selections'!I299)),"")</f>
        <v/>
      </c>
      <c r="J294" s="46" t="n"/>
      <c r="K294" s="316">
        <f>IF(C294="","",IF(O294="",AE294+L294+M294,AE294+L294+M294+O294))</f>
        <v/>
      </c>
      <c r="L294" s="361">
        <f>IF(C294="","",SUM(AC294,AD294)*(1-Y294))</f>
        <v/>
      </c>
      <c r="M294" s="357">
        <f>IF(C294="","",AB294)</f>
        <v/>
      </c>
      <c r="O294" s="600">
        <f>IF(C294="","",IF(Y294&lt;0,Z294-AE294,""))</f>
        <v/>
      </c>
      <c r="P294" s="601">
        <f>IFERROR(IF(C294="","",IF(AND(C294=$D$2,H294=0),0,IF($V$8="50% ADP Discount",AA294*0.5,IF($V$8="ADP Book Price",AA294)))),"")</f>
        <v/>
      </c>
      <c r="R294" s="602">
        <f>IF(C294="","",IF(Y294&lt;0,(Z294/F294)*(1),(Z294/F294)*(1-Y294)))</f>
        <v/>
      </c>
      <c r="S294" s="602">
        <f>IFERROR(IF(Y294&lt;0,SUM(AC294:AD294)/F294,L294/F294),"")</f>
        <v/>
      </c>
      <c r="T294" s="339">
        <f>IF(M294="","",IF(M294=0,"",SUM(M294)/F294))</f>
        <v/>
      </c>
      <c r="U294" s="585" t="n"/>
      <c r="V294" s="603">
        <f>IF(C294="","",IF(AND(C294=$D$2,H294=0),"Firm Payroll",IF(AND(F294=1,Y294&gt;0.2),"Annual 20% Max Discount",IF(AND(F294=4,Y294&gt;0.2),"Quarterly 20% Max Discount",IF(Y294&gt;=0.6,"Discount &gt;60%",IF(Y294&lt;0,"Revenue Reduction Required",""))))))</f>
        <v/>
      </c>
      <c r="W294" s="597" t="n"/>
      <c r="X294" s="314">
        <f>IF(F294=1,"Annual Payrolls on ADP Essential Payroll",IF(F294=4,"Quarterly Payrolls on ADP Essential Payroll",""))</f>
        <v/>
      </c>
      <c r="Y294" s="315">
        <f>IFERROR(1-((H294-M294)/SUM(Z294,AC294,AD294)),"")</f>
        <v/>
      </c>
      <c r="Z294" s="316">
        <f>IF(C294="","",HLOOKUP($G294&amp;'Product Selections'!$K$4&amp;'Exhibit A'!$F294,'--'!$F$3:$AT$200,$E294+6,FALSE)*F294)</f>
        <v/>
      </c>
      <c r="AA294" s="317">
        <f>IF($C294="","",7.95*$E294+54.95)</f>
        <v/>
      </c>
      <c r="AB294" s="316">
        <f>IF('Product Selections'!O299="Yes",16*'Exhibit A'!F294,0)</f>
        <v/>
      </c>
      <c r="AC294" s="318">
        <f>IF('Product Selections'!$L$11="CBA Lightning Wholesale",0,IF('Product Selections'!$L$11="CBA Lightning",0,IF($C294="",0,IF('Product Selections'!P299="",0,IF('Product Selections'!$P299="Yes",HLOOKUP($AC$10&amp;'Exhibit A'!$F294,'--'!$F$3:$AZ$200,$E294+6,FALSE)*$F294)))))</f>
        <v/>
      </c>
      <c r="AD294" s="310">
        <f>IF('Product Selections'!$L$11="CBA Lightning Wholesale",0,IF('Product Selections'!$L$11="CBA Lightning",0,IF('Product Selections'!Q299="",0,IF($C294="",0,IF('Product Selections'!$Q299&gt;=0,HLOOKUP($AD$10,'--'!$F$3:$AZ$200,3,FALSE)*12*'Product Selections'!Q299)))))</f>
        <v/>
      </c>
      <c r="AE294" s="316">
        <f>IFERROR(IF(C294="","",IF(AND(C294=$D$2,H294=0),0,IF(I294=0,H294-P294-L294-M294,IF(I294="Included",H294-P294-M294-L294,IF(I294&gt;0,H294-M294-L294))))),"")</f>
        <v/>
      </c>
      <c r="AF294" s="585" t="n"/>
      <c r="AJ294" s="585" t="n"/>
    </row>
    <row r="295">
      <c r="A295" s="34" t="n"/>
      <c r="B295" s="70">
        <f>IFERROR(IF('Product Selections'!B300="","",'Product Selections'!B300),"")</f>
        <v/>
      </c>
      <c r="C295" s="71">
        <f>IF('Product Selections'!C300="","",'Product Selections'!C300)</f>
        <v/>
      </c>
      <c r="D295" s="48">
        <f>IF('Product Selections'!D300="","",'Product Selections'!D300)</f>
        <v/>
      </c>
      <c r="E295" s="51">
        <f>IF('Product Selections'!E300="","",'Product Selections'!E300)</f>
        <v/>
      </c>
      <c r="F295" s="51">
        <f>IF('Product Selections'!F300="","",'Product Selections'!F300)</f>
        <v/>
      </c>
      <c r="G295" s="34">
        <f>IF('Product Selections'!U299="","",'Product Selections'!U299)</f>
        <v/>
      </c>
      <c r="H295" s="69">
        <f>IFERROR(IF('Product Selections'!H300="","",'Product Selections'!H300),"")</f>
        <v/>
      </c>
      <c r="I295" s="592">
        <f>IFERROR(IF(TRIM('Product Selections'!I300)="","",TRIM('Product Selections'!I300)),"")</f>
        <v/>
      </c>
      <c r="J295" s="46" t="n"/>
      <c r="K295" s="69">
        <f>IF(C295="","",IF(O295="",AE295+L295+M295,AE295+L295+M295+O295))</f>
        <v/>
      </c>
      <c r="L295" s="360">
        <f>IF(C295="","",SUM(AC295,AD295)*(1-Y295))</f>
        <v/>
      </c>
      <c r="M295" s="358">
        <f>IF(C295="","",AB295)</f>
        <v/>
      </c>
      <c r="O295" s="593">
        <f>IF(C295="","",IF(Y295&lt;0,Z295-AE295,""))</f>
        <v/>
      </c>
      <c r="P295" s="594">
        <f>IFERROR(IF(C295="","",IF(AND(C295=$D$2,H295=0),0,IF($V$8="50% ADP Discount",AA295*0.5,IF($V$8="ADP Book Price",AA295)))),"")</f>
        <v/>
      </c>
      <c r="R295" s="595">
        <f>IF(C295="","",IF(Y295&lt;0,(Z295/F295)*(1),(Z295/F295)*(1-Y295)))</f>
        <v/>
      </c>
      <c r="S295" s="595">
        <f>IFERROR(IF(Y295&lt;0,SUM(AC295:AD295)/F295,L295/F295),"")</f>
        <v/>
      </c>
      <c r="T295" s="340">
        <f>IF(M295="","",IF(M295=0,"",SUM(M295)/F295))</f>
        <v/>
      </c>
      <c r="U295" s="585" t="n"/>
      <c r="V295" s="596">
        <f>IF(C295="","",IF(AND(C295=$D$2,H295=0),"Firm Payroll",IF(AND(F295=1,Y295&gt;0.2),"Annual 20% Max Discount",IF(AND(F295=4,Y295&gt;0.2),"Quarterly 20% Max Discount",IF(Y295&gt;=0.6,"Discount &gt;60%",IF(Y295&lt;0,"Revenue Reduction Required",""))))))</f>
        <v/>
      </c>
      <c r="W295" s="597" t="n"/>
      <c r="X295" s="56">
        <f>IF(F295=1,"Annual Payrolls on ADP Essential Payroll",IF(F295=4,"Quarterly Payrolls on ADP Essential Payroll",""))</f>
        <v/>
      </c>
      <c r="Y295" s="50">
        <f>IFERROR(1-((H295-M295)/SUM(Z295,AC295,AD295)),"")</f>
        <v/>
      </c>
      <c r="Z295" s="69">
        <f>IF(C295="","",HLOOKUP($G295&amp;'Product Selections'!$K$4&amp;'Exhibit A'!$F295,'--'!$F$3:$AT$200,$E295+6,FALSE)*F295)</f>
        <v/>
      </c>
      <c r="AA295" s="237">
        <f>IF($C295="","",7.95*$E295+54.95)</f>
        <v/>
      </c>
      <c r="AB295" s="69">
        <f>IF('Product Selections'!O300="Yes",16*'Exhibit A'!F295,0)</f>
        <v/>
      </c>
      <c r="AC295" s="236">
        <f>IF('Product Selections'!$L$11="CBA Lightning Wholesale",0,IF('Product Selections'!$L$11="CBA Lightning",0,IF($C295="",0,IF('Product Selections'!P300="",0,IF('Product Selections'!$P300="Yes",HLOOKUP($AC$10&amp;'Exhibit A'!$F295,'--'!$F$3:$AZ$200,$E295+6,FALSE)*$F295)))))</f>
        <v/>
      </c>
      <c r="AD295" s="54">
        <f>IF('Product Selections'!$L$11="CBA Lightning Wholesale",0,IF('Product Selections'!$L$11="CBA Lightning",0,IF('Product Selections'!Q300="",0,IF($C295="",0,IF('Product Selections'!$Q300&gt;=0,HLOOKUP($AD$10,'--'!$F$3:$AZ$200,3,FALSE)*12*'Product Selections'!Q300)))))</f>
        <v/>
      </c>
      <c r="AE295" s="69">
        <f>IFERROR(IF(C295="","",IF(AND(C295=$D$2,H295=0),0,IF(I295=0,H295-P295-L295-M295,IF(I295="Included",H295-P295-M295-L295,IF(I295&gt;0,H295-M295-L295))))),"")</f>
        <v/>
      </c>
      <c r="AF295" s="598" t="n"/>
      <c r="AJ295" s="585" t="n"/>
    </row>
    <row r="296">
      <c r="A296" s="34" t="n"/>
      <c r="B296" s="303">
        <f>IFERROR(IF('Product Selections'!B301="","",'Product Selections'!B301),"")</f>
        <v/>
      </c>
      <c r="C296" s="304">
        <f>IF('Product Selections'!C301="","",'Product Selections'!C301)</f>
        <v/>
      </c>
      <c r="D296" s="305">
        <f>IF('Product Selections'!D301="","",'Product Selections'!D301)</f>
        <v/>
      </c>
      <c r="E296" s="306">
        <f>IF('Product Selections'!E301="","",'Product Selections'!E301)</f>
        <v/>
      </c>
      <c r="F296" s="306">
        <f>IF('Product Selections'!F301="","",'Product Selections'!F301)</f>
        <v/>
      </c>
      <c r="G296" s="307">
        <f>IF('Product Selections'!U300="","",'Product Selections'!U300)</f>
        <v/>
      </c>
      <c r="H296" s="316">
        <f>IFERROR(IF('Product Selections'!H301="","",'Product Selections'!H301),"")</f>
        <v/>
      </c>
      <c r="I296" s="309">
        <f>IFERROR(IF(TRIM('Product Selections'!I301)="","",TRIM('Product Selections'!I301)),"")</f>
        <v/>
      </c>
      <c r="J296" s="46" t="n"/>
      <c r="K296" s="316">
        <f>IF(C296="","",IF(O296="",AE296+L296+M296,AE296+L296+M296+O296))</f>
        <v/>
      </c>
      <c r="L296" s="361">
        <f>IF(C296="","",SUM(AC296,AD296)*(1-Y296))</f>
        <v/>
      </c>
      <c r="M296" s="357">
        <f>IF(C296="","",AB296)</f>
        <v/>
      </c>
      <c r="O296" s="600">
        <f>IF(C296="","",IF(Y296&lt;0,Z296-AE296,""))</f>
        <v/>
      </c>
      <c r="P296" s="601">
        <f>IFERROR(IF(C296="","",IF(AND(C296=$D$2,H296=0),0,IF($V$8="50% ADP Discount",AA296*0.5,IF($V$8="ADP Book Price",AA296)))),"")</f>
        <v/>
      </c>
      <c r="R296" s="602">
        <f>IF(C296="","",IF(Y296&lt;0,(Z296/F296)*(1),(Z296/F296)*(1-Y296)))</f>
        <v/>
      </c>
      <c r="S296" s="602">
        <f>IFERROR(IF(Y296&lt;0,SUM(AC296:AD296)/F296,L296/F296),"")</f>
        <v/>
      </c>
      <c r="T296" s="339">
        <f>IF(M296="","",IF(M296=0,"",SUM(M296)/F296))</f>
        <v/>
      </c>
      <c r="U296" s="585" t="n"/>
      <c r="V296" s="603">
        <f>IF(C296="","",IF(AND(C296=$D$2,H296=0),"Firm Payroll",IF(AND(F296=1,Y296&gt;0.2),"Annual 20% Max Discount",IF(AND(F296=4,Y296&gt;0.2),"Quarterly 20% Max Discount",IF(Y296&gt;=0.6,"Discount &gt;60%",IF(Y296&lt;0,"Revenue Reduction Required",""))))))</f>
        <v/>
      </c>
      <c r="W296" s="597" t="n"/>
      <c r="X296" s="314">
        <f>IF(F296=1,"Annual Payrolls on ADP Essential Payroll",IF(F296=4,"Quarterly Payrolls on ADP Essential Payroll",""))</f>
        <v/>
      </c>
      <c r="Y296" s="315">
        <f>IFERROR(1-((H296-M296)/SUM(Z296,AC296,AD296)),"")</f>
        <v/>
      </c>
      <c r="Z296" s="316">
        <f>IF(C296="","",HLOOKUP($G296&amp;'Product Selections'!$K$4&amp;'Exhibit A'!$F296,'--'!$F$3:$AT$200,$E296+6,FALSE)*F296)</f>
        <v/>
      </c>
      <c r="AA296" s="317">
        <f>IF($C296="","",7.95*$E296+54.95)</f>
        <v/>
      </c>
      <c r="AB296" s="316">
        <f>IF('Product Selections'!O301="Yes",16*'Exhibit A'!F296,0)</f>
        <v/>
      </c>
      <c r="AC296" s="318">
        <f>IF('Product Selections'!$L$11="CBA Lightning Wholesale",0,IF('Product Selections'!$L$11="CBA Lightning",0,IF($C296="",0,IF('Product Selections'!P301="",0,IF('Product Selections'!$P301="Yes",HLOOKUP($AC$10&amp;'Exhibit A'!$F296,'--'!$F$3:$AZ$200,$E296+6,FALSE)*$F296)))))</f>
        <v/>
      </c>
      <c r="AD296" s="310">
        <f>IF('Product Selections'!$L$11="CBA Lightning Wholesale",0,IF('Product Selections'!$L$11="CBA Lightning",0,IF('Product Selections'!Q301="",0,IF($C296="",0,IF('Product Selections'!$Q301&gt;=0,HLOOKUP($AD$10,'--'!$F$3:$AZ$200,3,FALSE)*12*'Product Selections'!Q301)))))</f>
        <v/>
      </c>
      <c r="AE296" s="316">
        <f>IFERROR(IF(C296="","",IF(AND(C296=$D$2,H296=0),0,IF(I296=0,H296-P296-L296-M296,IF(I296="Included",H296-P296-M296-L296,IF(I296&gt;0,H296-M296-L296))))),"")</f>
        <v/>
      </c>
      <c r="AF296" s="585" t="n"/>
      <c r="AJ296" s="585" t="n"/>
    </row>
    <row r="297">
      <c r="A297" s="34" t="n"/>
      <c r="B297" s="70">
        <f>IFERROR(IF('Product Selections'!B302="","",'Product Selections'!B302),"")</f>
        <v/>
      </c>
      <c r="C297" s="71">
        <f>IF('Product Selections'!C302="","",'Product Selections'!C302)</f>
        <v/>
      </c>
      <c r="D297" s="48">
        <f>IF('Product Selections'!D302="","",'Product Selections'!D302)</f>
        <v/>
      </c>
      <c r="E297" s="51">
        <f>IF('Product Selections'!E302="","",'Product Selections'!E302)</f>
        <v/>
      </c>
      <c r="F297" s="51">
        <f>IF('Product Selections'!F302="","",'Product Selections'!F302)</f>
        <v/>
      </c>
      <c r="G297" s="34">
        <f>IF('Product Selections'!U301="","",'Product Selections'!U301)</f>
        <v/>
      </c>
      <c r="H297" s="69">
        <f>IFERROR(IF('Product Selections'!H302="","",'Product Selections'!H302),"")</f>
        <v/>
      </c>
      <c r="I297" s="592">
        <f>IFERROR(IF(TRIM('Product Selections'!I302)="","",TRIM('Product Selections'!I302)),"")</f>
        <v/>
      </c>
      <c r="J297" s="46" t="n"/>
      <c r="K297" s="69">
        <f>IF(C297="","",IF(O297="",AE297+L297+M297,AE297+L297+M297+O297))</f>
        <v/>
      </c>
      <c r="L297" s="360">
        <f>IF(C297="","",SUM(AC297,AD297)*(1-Y297))</f>
        <v/>
      </c>
      <c r="M297" s="358">
        <f>IF(C297="","",AB297)</f>
        <v/>
      </c>
      <c r="O297" s="593">
        <f>IF(C297="","",IF(Y297&lt;0,Z297-AE297,""))</f>
        <v/>
      </c>
      <c r="P297" s="594">
        <f>IFERROR(IF(C297="","",IF(AND(C297=$D$2,H297=0),0,IF($V$8="50% ADP Discount",AA297*0.5,IF($V$8="ADP Book Price",AA297)))),"")</f>
        <v/>
      </c>
      <c r="R297" s="595">
        <f>IF(C297="","",IF(Y297&lt;0,(Z297/F297)*(1),(Z297/F297)*(1-Y297)))</f>
        <v/>
      </c>
      <c r="S297" s="595">
        <f>IFERROR(IF(Y297&lt;0,SUM(AC297:AD297)/F297,L297/F297),"")</f>
        <v/>
      </c>
      <c r="T297" s="340">
        <f>IF(M297="","",IF(M297=0,"",SUM(M297)/F297))</f>
        <v/>
      </c>
      <c r="U297" s="585" t="n"/>
      <c r="V297" s="596">
        <f>IF(C297="","",IF(AND(C297=$D$2,H297=0),"Firm Payroll",IF(AND(F297=1,Y297&gt;0.2),"Annual 20% Max Discount",IF(AND(F297=4,Y297&gt;0.2),"Quarterly 20% Max Discount",IF(Y297&gt;=0.6,"Discount &gt;60%",IF(Y297&lt;0,"Revenue Reduction Required",""))))))</f>
        <v/>
      </c>
      <c r="W297" s="597" t="n"/>
      <c r="X297" s="56">
        <f>IF(F297=1,"Annual Payrolls on ADP Essential Payroll",IF(F297=4,"Quarterly Payrolls on ADP Essential Payroll",""))</f>
        <v/>
      </c>
      <c r="Y297" s="50">
        <f>IFERROR(1-((H297-M297)/SUM(Z297,AC297,AD297)),"")</f>
        <v/>
      </c>
      <c r="Z297" s="69">
        <f>IF(C297="","",HLOOKUP($G297&amp;'Product Selections'!$K$4&amp;'Exhibit A'!$F297,'--'!$F$3:$AT$200,$E297+6,FALSE)*F297)</f>
        <v/>
      </c>
      <c r="AA297" s="237">
        <f>IF($C297="","",7.95*$E297+54.95)</f>
        <v/>
      </c>
      <c r="AB297" s="69">
        <f>IF('Product Selections'!O302="Yes",16*'Exhibit A'!F297,0)</f>
        <v/>
      </c>
      <c r="AC297" s="236">
        <f>IF('Product Selections'!$L$11="CBA Lightning Wholesale",0,IF('Product Selections'!$L$11="CBA Lightning",0,IF($C297="",0,IF('Product Selections'!P302="",0,IF('Product Selections'!$P302="Yes",HLOOKUP($AC$10&amp;'Exhibit A'!$F297,'--'!$F$3:$AZ$200,$E297+6,FALSE)*$F297)))))</f>
        <v/>
      </c>
      <c r="AD297" s="54">
        <f>IF('Product Selections'!$L$11="CBA Lightning Wholesale",0,IF('Product Selections'!$L$11="CBA Lightning",0,IF('Product Selections'!Q302="",0,IF($C297="",0,IF('Product Selections'!$Q302&gt;=0,HLOOKUP($AD$10,'--'!$F$3:$AZ$200,3,FALSE)*12*'Product Selections'!Q302)))))</f>
        <v/>
      </c>
      <c r="AE297" s="69">
        <f>IFERROR(IF(C297="","",IF(AND(C297=$D$2,H297=0),0,IF(I297=0,H297-P297-L297-M297,IF(I297="Included",H297-P297-M297-L297,IF(I297&gt;0,H297-M297-L297))))),"")</f>
        <v/>
      </c>
      <c r="AF297" s="598" t="n"/>
      <c r="AJ297" s="585" t="n"/>
    </row>
    <row r="298">
      <c r="A298" s="34" t="n"/>
      <c r="B298" s="303">
        <f>IFERROR(IF('Product Selections'!B303="","",'Product Selections'!B303),"")</f>
        <v/>
      </c>
      <c r="C298" s="304">
        <f>IF('Product Selections'!C303="","",'Product Selections'!C303)</f>
        <v/>
      </c>
      <c r="D298" s="305">
        <f>IF('Product Selections'!D303="","",'Product Selections'!D303)</f>
        <v/>
      </c>
      <c r="E298" s="306">
        <f>IF('Product Selections'!E303="","",'Product Selections'!E303)</f>
        <v/>
      </c>
      <c r="F298" s="306">
        <f>IF('Product Selections'!F303="","",'Product Selections'!F303)</f>
        <v/>
      </c>
      <c r="G298" s="307">
        <f>IF('Product Selections'!U302="","",'Product Selections'!U302)</f>
        <v/>
      </c>
      <c r="H298" s="316">
        <f>IFERROR(IF('Product Selections'!H303="","",'Product Selections'!H303),"")</f>
        <v/>
      </c>
      <c r="I298" s="309">
        <f>IFERROR(IF(TRIM('Product Selections'!I303)="","",TRIM('Product Selections'!I303)),"")</f>
        <v/>
      </c>
      <c r="J298" s="46" t="n"/>
      <c r="K298" s="316">
        <f>IF(C298="","",IF(O298="",AE298+L298+M298,AE298+L298+M298+O298))</f>
        <v/>
      </c>
      <c r="L298" s="361">
        <f>IF(C298="","",SUM(AC298,AD298)*(1-Y298))</f>
        <v/>
      </c>
      <c r="M298" s="357">
        <f>IF(C298="","",AB298)</f>
        <v/>
      </c>
      <c r="O298" s="600">
        <f>IF(C298="","",IF(Y298&lt;0,Z298-AE298,""))</f>
        <v/>
      </c>
      <c r="P298" s="601">
        <f>IFERROR(IF(C298="","",IF(AND(C298=$D$2,H298=0),0,IF($V$8="50% ADP Discount",AA298*0.5,IF($V$8="ADP Book Price",AA298)))),"")</f>
        <v/>
      </c>
      <c r="R298" s="602">
        <f>IF(C298="","",IF(Y298&lt;0,(Z298/F298)*(1),(Z298/F298)*(1-Y298)))</f>
        <v/>
      </c>
      <c r="S298" s="602">
        <f>IFERROR(IF(Y298&lt;0,SUM(AC298:AD298)/F298,L298/F298),"")</f>
        <v/>
      </c>
      <c r="T298" s="339">
        <f>IF(M298="","",IF(M298=0,"",SUM(M298)/F298))</f>
        <v/>
      </c>
      <c r="U298" s="585" t="n"/>
      <c r="V298" s="603">
        <f>IF(C298="","",IF(AND(C298=$D$2,H298=0),"Firm Payroll",IF(AND(F298=1,Y298&gt;0.2),"Annual 20% Max Discount",IF(AND(F298=4,Y298&gt;0.2),"Quarterly 20% Max Discount",IF(Y298&gt;=0.6,"Discount &gt;60%",IF(Y298&lt;0,"Revenue Reduction Required",""))))))</f>
        <v/>
      </c>
      <c r="W298" s="597" t="n"/>
      <c r="X298" s="314">
        <f>IF(F298=1,"Annual Payrolls on ADP Essential Payroll",IF(F298=4,"Quarterly Payrolls on ADP Essential Payroll",""))</f>
        <v/>
      </c>
      <c r="Y298" s="315">
        <f>IFERROR(1-((H298-M298)/SUM(Z298,AC298,AD298)),"")</f>
        <v/>
      </c>
      <c r="Z298" s="316">
        <f>IF(C298="","",HLOOKUP($G298&amp;'Product Selections'!$K$4&amp;'Exhibit A'!$F298,'--'!$F$3:$AT$200,$E298+6,FALSE)*F298)</f>
        <v/>
      </c>
      <c r="AA298" s="317">
        <f>IF($C298="","",7.95*$E298+54.95)</f>
        <v/>
      </c>
      <c r="AB298" s="316">
        <f>IF('Product Selections'!O303="Yes",16*'Exhibit A'!F298,0)</f>
        <v/>
      </c>
      <c r="AC298" s="318">
        <f>IF('Product Selections'!$L$11="CBA Lightning Wholesale",0,IF('Product Selections'!$L$11="CBA Lightning",0,IF($C298="",0,IF('Product Selections'!P303="",0,IF('Product Selections'!$P303="Yes",HLOOKUP($AC$10&amp;'Exhibit A'!$F298,'--'!$F$3:$AZ$200,$E298+6,FALSE)*$F298)))))</f>
        <v/>
      </c>
      <c r="AD298" s="310">
        <f>IF('Product Selections'!$L$11="CBA Lightning Wholesale",0,IF('Product Selections'!$L$11="CBA Lightning",0,IF('Product Selections'!Q303="",0,IF($C298="",0,IF('Product Selections'!$Q303&gt;=0,HLOOKUP($AD$10,'--'!$F$3:$AZ$200,3,FALSE)*12*'Product Selections'!Q303)))))</f>
        <v/>
      </c>
      <c r="AE298" s="316">
        <f>IFERROR(IF(C298="","",IF(AND(C298=$D$2,H298=0),0,IF(I298=0,H298-P298-L298-M298,IF(I298="Included",H298-P298-M298-L298,IF(I298&gt;0,H298-M298-L298))))),"")</f>
        <v/>
      </c>
      <c r="AF298" s="585" t="n"/>
      <c r="AJ298" s="585" t="n"/>
    </row>
    <row r="299">
      <c r="A299" s="34" t="n"/>
      <c r="B299" s="70">
        <f>IFERROR(IF('Product Selections'!B304="","",'Product Selections'!B304),"")</f>
        <v/>
      </c>
      <c r="C299" s="71">
        <f>IF('Product Selections'!C304="","",'Product Selections'!C304)</f>
        <v/>
      </c>
      <c r="D299" s="48">
        <f>IF('Product Selections'!D304="","",'Product Selections'!D304)</f>
        <v/>
      </c>
      <c r="E299" s="51">
        <f>IF('Product Selections'!E304="","",'Product Selections'!E304)</f>
        <v/>
      </c>
      <c r="F299" s="51">
        <f>IF('Product Selections'!F304="","",'Product Selections'!F304)</f>
        <v/>
      </c>
      <c r="G299" s="34">
        <f>IF('Product Selections'!U303="","",'Product Selections'!U303)</f>
        <v/>
      </c>
      <c r="H299" s="69">
        <f>IFERROR(IF('Product Selections'!H304="","",'Product Selections'!H304),"")</f>
        <v/>
      </c>
      <c r="I299" s="592">
        <f>IFERROR(IF(TRIM('Product Selections'!I304)="","",TRIM('Product Selections'!I304)),"")</f>
        <v/>
      </c>
      <c r="J299" s="46" t="n"/>
      <c r="K299" s="69">
        <f>IF(C299="","",IF(O299="",AE299+L299+M299,AE299+L299+M299+O299))</f>
        <v/>
      </c>
      <c r="L299" s="360">
        <f>IF(C299="","",SUM(AC299,AD299)*(1-Y299))</f>
        <v/>
      </c>
      <c r="M299" s="358">
        <f>IF(C299="","",AB299)</f>
        <v/>
      </c>
      <c r="O299" s="593">
        <f>IF(C299="","",IF(Y299&lt;0,Z299-AE299,""))</f>
        <v/>
      </c>
      <c r="P299" s="594">
        <f>IFERROR(IF(C299="","",IF(AND(C299=$D$2,H299=0),0,IF($V$8="50% ADP Discount",AA299*0.5,IF($V$8="ADP Book Price",AA299)))),"")</f>
        <v/>
      </c>
      <c r="R299" s="595">
        <f>IF(C299="","",IF(Y299&lt;0,(Z299/F299)*(1),(Z299/F299)*(1-Y299)))</f>
        <v/>
      </c>
      <c r="S299" s="595">
        <f>IFERROR(IF(Y299&lt;0,SUM(AC299:AD299)/F299,L299/F299),"")</f>
        <v/>
      </c>
      <c r="T299" s="340">
        <f>IF(M299="","",IF(M299=0,"",SUM(M299)/F299))</f>
        <v/>
      </c>
      <c r="U299" s="585" t="n"/>
      <c r="V299" s="596">
        <f>IF(C299="","",IF(AND(C299=$D$2,H299=0),"Firm Payroll",IF(AND(F299=1,Y299&gt;0.2),"Annual 20% Max Discount",IF(AND(F299=4,Y299&gt;0.2),"Quarterly 20% Max Discount",IF(Y299&gt;=0.6,"Discount &gt;60%",IF(Y299&lt;0,"Revenue Reduction Required",""))))))</f>
        <v/>
      </c>
      <c r="W299" s="597" t="n"/>
      <c r="X299" s="56">
        <f>IF(F299=1,"Annual Payrolls on ADP Essential Payroll",IF(F299=4,"Quarterly Payrolls on ADP Essential Payroll",""))</f>
        <v/>
      </c>
      <c r="Y299" s="50">
        <f>IFERROR(1-((H299-M299)/SUM(Z299,AC299,AD299)),"")</f>
        <v/>
      </c>
      <c r="Z299" s="69">
        <f>IF(C299="","",HLOOKUP($G299&amp;'Product Selections'!$K$4&amp;'Exhibit A'!$F299,'--'!$F$3:$AT$200,$E299+6,FALSE)*F299)</f>
        <v/>
      </c>
      <c r="AA299" s="237">
        <f>IF($C299="","",7.95*$E299+54.95)</f>
        <v/>
      </c>
      <c r="AB299" s="69">
        <f>IF('Product Selections'!O304="Yes",16*'Exhibit A'!F299,0)</f>
        <v/>
      </c>
      <c r="AC299" s="236">
        <f>IF('Product Selections'!$L$11="CBA Lightning Wholesale",0,IF('Product Selections'!$L$11="CBA Lightning",0,IF($C299="",0,IF('Product Selections'!P304="",0,IF('Product Selections'!$P304="Yes",HLOOKUP($AC$10&amp;'Exhibit A'!$F299,'--'!$F$3:$AZ$200,$E299+6,FALSE)*$F299)))))</f>
        <v/>
      </c>
      <c r="AD299" s="54">
        <f>IF('Product Selections'!$L$11="CBA Lightning Wholesale",0,IF('Product Selections'!$L$11="CBA Lightning",0,IF('Product Selections'!Q304="",0,IF($C299="",0,IF('Product Selections'!$Q304&gt;=0,HLOOKUP($AD$10,'--'!$F$3:$AZ$200,3,FALSE)*12*'Product Selections'!Q304)))))</f>
        <v/>
      </c>
      <c r="AE299" s="69">
        <f>IFERROR(IF(C299="","",IF(AND(C299=$D$2,H299=0),0,IF(I299=0,H299-P299-L299-M299,IF(I299="Included",H299-P299-M299-L299,IF(I299&gt;0,H299-M299-L299))))),"")</f>
        <v/>
      </c>
      <c r="AF299" s="598" t="n"/>
      <c r="AJ299" s="585" t="n"/>
    </row>
    <row r="300">
      <c r="A300" s="34" t="n"/>
      <c r="B300" s="303">
        <f>IFERROR(IF('Product Selections'!B305="","",'Product Selections'!B305),"")</f>
        <v/>
      </c>
      <c r="C300" s="304">
        <f>IF('Product Selections'!C305="","",'Product Selections'!C305)</f>
        <v/>
      </c>
      <c r="D300" s="305">
        <f>IF('Product Selections'!D305="","",'Product Selections'!D305)</f>
        <v/>
      </c>
      <c r="E300" s="306">
        <f>IF('Product Selections'!E305="","",'Product Selections'!E305)</f>
        <v/>
      </c>
      <c r="F300" s="306">
        <f>IF('Product Selections'!F305="","",'Product Selections'!F305)</f>
        <v/>
      </c>
      <c r="G300" s="307">
        <f>IF('Product Selections'!U304="","",'Product Selections'!U304)</f>
        <v/>
      </c>
      <c r="H300" s="316">
        <f>IFERROR(IF('Product Selections'!H305="","",'Product Selections'!H305),"")</f>
        <v/>
      </c>
      <c r="I300" s="309">
        <f>IFERROR(IF(TRIM('Product Selections'!I305)="","",TRIM('Product Selections'!I305)),"")</f>
        <v/>
      </c>
      <c r="J300" s="46" t="n"/>
      <c r="K300" s="316">
        <f>IF(C300="","",IF(O300="",AE300+L300+M300,AE300+L300+M300+O300))</f>
        <v/>
      </c>
      <c r="L300" s="361">
        <f>IF(C300="","",SUM(AC300,AD300)*(1-Y300))</f>
        <v/>
      </c>
      <c r="M300" s="357">
        <f>IF(C300="","",AB300)</f>
        <v/>
      </c>
      <c r="O300" s="600">
        <f>IF(C300="","",IF(Y300&lt;0,Z300-AE300,""))</f>
        <v/>
      </c>
      <c r="P300" s="601">
        <f>IFERROR(IF(C300="","",IF(AND(C300=$D$2,H300=0),0,IF($V$8="50% ADP Discount",AA300*0.5,IF($V$8="ADP Book Price",AA300)))),"")</f>
        <v/>
      </c>
      <c r="R300" s="602">
        <f>IF(C300="","",IF(Y300&lt;0,(Z300/F300)*(1),(Z300/F300)*(1-Y300)))</f>
        <v/>
      </c>
      <c r="S300" s="602">
        <f>IFERROR(IF(Y300&lt;0,SUM(AC300:AD300)/F300,L300/F300),"")</f>
        <v/>
      </c>
      <c r="T300" s="339">
        <f>IF(M300="","",IF(M300=0,"",SUM(M300)/F300))</f>
        <v/>
      </c>
      <c r="U300" s="585" t="n"/>
      <c r="V300" s="603">
        <f>IF(C300="","",IF(AND(C300=$D$2,H300=0),"Firm Payroll",IF(AND(F300=1,Y300&gt;0.2),"Annual 20% Max Discount",IF(AND(F300=4,Y300&gt;0.2),"Quarterly 20% Max Discount",IF(Y300&gt;=0.6,"Discount &gt;60%",IF(Y300&lt;0,"Revenue Reduction Required",""))))))</f>
        <v/>
      </c>
      <c r="W300" s="597" t="n"/>
      <c r="X300" s="314">
        <f>IF(F300=1,"Annual Payrolls on ADP Essential Payroll",IF(F300=4,"Quarterly Payrolls on ADP Essential Payroll",""))</f>
        <v/>
      </c>
      <c r="Y300" s="315">
        <f>IFERROR(1-((H300-M300)/SUM(Z300,AC300,AD300)),"")</f>
        <v/>
      </c>
      <c r="Z300" s="316">
        <f>IF(C300="","",HLOOKUP($G300&amp;'Product Selections'!$K$4&amp;'Exhibit A'!$F300,'--'!$F$3:$AT$200,$E300+6,FALSE)*F300)</f>
        <v/>
      </c>
      <c r="AA300" s="317">
        <f>IF($C300="","",7.95*$E300+54.95)</f>
        <v/>
      </c>
      <c r="AB300" s="316">
        <f>IF('Product Selections'!O305="Yes",16*'Exhibit A'!F300,0)</f>
        <v/>
      </c>
      <c r="AC300" s="318">
        <f>IF('Product Selections'!$L$11="CBA Lightning Wholesale",0,IF('Product Selections'!$L$11="CBA Lightning",0,IF($C300="",0,IF('Product Selections'!P305="",0,IF('Product Selections'!$P305="Yes",HLOOKUP($AC$10&amp;'Exhibit A'!$F300,'--'!$F$3:$AZ$200,$E300+6,FALSE)*$F300)))))</f>
        <v/>
      </c>
      <c r="AD300" s="310">
        <f>IF('Product Selections'!$L$11="CBA Lightning Wholesale",0,IF('Product Selections'!$L$11="CBA Lightning",0,IF('Product Selections'!Q305="",0,IF($C300="",0,IF('Product Selections'!$Q305&gt;=0,HLOOKUP($AD$10,'--'!$F$3:$AZ$200,3,FALSE)*12*'Product Selections'!Q305)))))</f>
        <v/>
      </c>
      <c r="AE300" s="316">
        <f>IFERROR(IF(C300="","",IF(AND(C300=$D$2,H300=0),0,IF(I300=0,H300-P300-L300-M300,IF(I300="Included",H300-P300-M300-L300,IF(I300&gt;0,H300-M300-L300))))),"")</f>
        <v/>
      </c>
      <c r="AF300" s="585" t="n"/>
      <c r="AJ300" s="585" t="n"/>
    </row>
    <row r="301">
      <c r="A301" s="34" t="n"/>
      <c r="B301" s="70">
        <f>IFERROR(IF('Product Selections'!B306="","",'Product Selections'!B306),"")</f>
        <v/>
      </c>
      <c r="C301" s="71">
        <f>IF('Product Selections'!C306="","",'Product Selections'!C306)</f>
        <v/>
      </c>
      <c r="D301" s="48">
        <f>IF('Product Selections'!D306="","",'Product Selections'!D306)</f>
        <v/>
      </c>
      <c r="E301" s="51">
        <f>IF('Product Selections'!E306="","",'Product Selections'!E306)</f>
        <v/>
      </c>
      <c r="F301" s="51">
        <f>IF('Product Selections'!F306="","",'Product Selections'!F306)</f>
        <v/>
      </c>
      <c r="G301" s="34">
        <f>IF('Product Selections'!U305="","",'Product Selections'!U305)</f>
        <v/>
      </c>
      <c r="H301" s="69">
        <f>IFERROR(IF('Product Selections'!H306="","",'Product Selections'!H306),"")</f>
        <v/>
      </c>
      <c r="I301" s="592">
        <f>IFERROR(IF(TRIM('Product Selections'!I306)="","",TRIM('Product Selections'!I306)),"")</f>
        <v/>
      </c>
      <c r="J301" s="46" t="n"/>
      <c r="K301" s="69">
        <f>IF(C301="","",IF(O301="",AE301+L301+M301,AE301+L301+M301+O301))</f>
        <v/>
      </c>
      <c r="L301" s="360">
        <f>IF(C301="","",SUM(AC301,AD301)*(1-Y301))</f>
        <v/>
      </c>
      <c r="M301" s="358">
        <f>IF(C301="","",AB301)</f>
        <v/>
      </c>
      <c r="O301" s="593">
        <f>IF(C301="","",IF(Y301&lt;0,Z301-AE301,""))</f>
        <v/>
      </c>
      <c r="P301" s="594">
        <f>IFERROR(IF(C301="","",IF(AND(C301=$D$2,H301=0),0,IF($V$8="50% ADP Discount",AA301*0.5,IF($V$8="ADP Book Price",AA301)))),"")</f>
        <v/>
      </c>
      <c r="R301" s="595">
        <f>IF(C301="","",IF(Y301&lt;0,(Z301/F301)*(1),(Z301/F301)*(1-Y301)))</f>
        <v/>
      </c>
      <c r="S301" s="595">
        <f>IFERROR(IF(Y301&lt;0,SUM(AC301:AD301)/F301,L301/F301),"")</f>
        <v/>
      </c>
      <c r="T301" s="340">
        <f>IF(M301="","",IF(M301=0,"",SUM(M301)/F301))</f>
        <v/>
      </c>
      <c r="U301" s="585" t="n"/>
      <c r="V301" s="596">
        <f>IF(C301="","",IF(AND(C301=$D$2,H301=0),"Firm Payroll",IF(AND(F301=1,Y301&gt;0.2),"Annual 20% Max Discount",IF(AND(F301=4,Y301&gt;0.2),"Quarterly 20% Max Discount",IF(Y301&gt;=0.6,"Discount &gt;60%",IF(Y301&lt;0,"Revenue Reduction Required",""))))))</f>
        <v/>
      </c>
      <c r="W301" s="597" t="n"/>
      <c r="X301" s="56">
        <f>IF(F301=1,"Annual Payrolls on ADP Essential Payroll",IF(F301=4,"Quarterly Payrolls on ADP Essential Payroll",""))</f>
        <v/>
      </c>
      <c r="Y301" s="50">
        <f>IFERROR(1-((H301-M301)/SUM(Z301,AC301,AD301)),"")</f>
        <v/>
      </c>
      <c r="Z301" s="69">
        <f>IF(C301="","",HLOOKUP($G301&amp;'Product Selections'!$K$4&amp;'Exhibit A'!$F301,'--'!$F$3:$AT$200,$E301+6,FALSE)*F301)</f>
        <v/>
      </c>
      <c r="AA301" s="237">
        <f>IF($C301="","",7.95*$E301+54.95)</f>
        <v/>
      </c>
      <c r="AB301" s="69">
        <f>IF('Product Selections'!O306="Yes",16*'Exhibit A'!F301,0)</f>
        <v/>
      </c>
      <c r="AC301" s="236">
        <f>IF('Product Selections'!$L$11="CBA Lightning Wholesale",0,IF('Product Selections'!$L$11="CBA Lightning",0,IF($C301="",0,IF('Product Selections'!P306="",0,IF('Product Selections'!$P306="Yes",HLOOKUP($AC$10&amp;'Exhibit A'!$F301,'--'!$F$3:$AZ$200,$E301+6,FALSE)*$F301)))))</f>
        <v/>
      </c>
      <c r="AD301" s="54">
        <f>IF('Product Selections'!$L$11="CBA Lightning Wholesale",0,IF('Product Selections'!$L$11="CBA Lightning",0,IF('Product Selections'!Q306="",0,IF($C301="",0,IF('Product Selections'!$Q306&gt;=0,HLOOKUP($AD$10,'--'!$F$3:$AZ$200,3,FALSE)*12*'Product Selections'!Q306)))))</f>
        <v/>
      </c>
      <c r="AE301" s="69">
        <f>IFERROR(IF(C301="","",IF(AND(C301=$D$2,H301=0),0,IF(I301=0,H301-P301-L301-M301,IF(I301="Included",H301-P301-M301-L301,IF(I301&gt;0,H301-M301-L301))))),"")</f>
        <v/>
      </c>
      <c r="AF301" s="598" t="n"/>
      <c r="AJ301" s="585" t="n"/>
    </row>
    <row r="302">
      <c r="A302" s="34" t="n"/>
      <c r="B302" s="303">
        <f>IFERROR(IF('Product Selections'!B307="","",'Product Selections'!B307),"")</f>
        <v/>
      </c>
      <c r="C302" s="304">
        <f>IF('Product Selections'!C307="","",'Product Selections'!C307)</f>
        <v/>
      </c>
      <c r="D302" s="305">
        <f>IF('Product Selections'!D307="","",'Product Selections'!D307)</f>
        <v/>
      </c>
      <c r="E302" s="306">
        <f>IF('Product Selections'!E307="","",'Product Selections'!E307)</f>
        <v/>
      </c>
      <c r="F302" s="306">
        <f>IF('Product Selections'!F307="","",'Product Selections'!F307)</f>
        <v/>
      </c>
      <c r="G302" s="307">
        <f>IF('Product Selections'!U306="","",'Product Selections'!U306)</f>
        <v/>
      </c>
      <c r="H302" s="316">
        <f>IFERROR(IF('Product Selections'!H307="","",'Product Selections'!H307),"")</f>
        <v/>
      </c>
      <c r="I302" s="309">
        <f>IFERROR(IF(TRIM('Product Selections'!I307)="","",TRIM('Product Selections'!I307)),"")</f>
        <v/>
      </c>
      <c r="J302" s="46" t="n"/>
      <c r="K302" s="316">
        <f>IF(C302="","",IF(O302="",AE302+L302+M302,AE302+L302+M302+O302))</f>
        <v/>
      </c>
      <c r="L302" s="361">
        <f>IF(C302="","",SUM(AC302,AD302)*(1-Y302))</f>
        <v/>
      </c>
      <c r="M302" s="357">
        <f>IF(C302="","",AB302)</f>
        <v/>
      </c>
      <c r="O302" s="600">
        <f>IF(C302="","",IF(Y302&lt;0,Z302-AE302,""))</f>
        <v/>
      </c>
      <c r="P302" s="601">
        <f>IFERROR(IF(C302="","",IF(AND(C302=$D$2,H302=0),0,IF($V$8="50% ADP Discount",AA302*0.5,IF($V$8="ADP Book Price",AA302)))),"")</f>
        <v/>
      </c>
      <c r="R302" s="602">
        <f>IF(C302="","",IF(Y302&lt;0,(Z302/F302)*(1),(Z302/F302)*(1-Y302)))</f>
        <v/>
      </c>
      <c r="S302" s="602">
        <f>IFERROR(IF(Y302&lt;0,SUM(AC302:AD302)/F302,L302/F302),"")</f>
        <v/>
      </c>
      <c r="T302" s="339">
        <f>IF(M302="","",IF(M302=0,"",SUM(M302)/F302))</f>
        <v/>
      </c>
      <c r="U302" s="585" t="n"/>
      <c r="V302" s="603">
        <f>IF(C302="","",IF(AND(C302=$D$2,H302=0),"Firm Payroll",IF(AND(F302=1,Y302&gt;0.2),"Annual 20% Max Discount",IF(AND(F302=4,Y302&gt;0.2),"Quarterly 20% Max Discount",IF(Y302&gt;=0.6,"Discount &gt;60%",IF(Y302&lt;0,"Revenue Reduction Required",""))))))</f>
        <v/>
      </c>
      <c r="W302" s="597" t="n"/>
      <c r="X302" s="314">
        <f>IF(F302=1,"Annual Payrolls on ADP Essential Payroll",IF(F302=4,"Quarterly Payrolls on ADP Essential Payroll",""))</f>
        <v/>
      </c>
      <c r="Y302" s="315">
        <f>IFERROR(1-((H302-M302)/SUM(Z302,AC302,AD302)),"")</f>
        <v/>
      </c>
      <c r="Z302" s="316">
        <f>IF(C302="","",HLOOKUP($G302&amp;'Product Selections'!$K$4&amp;'Exhibit A'!$F302,'--'!$F$3:$AT$200,$E302+6,FALSE)*F302)</f>
        <v/>
      </c>
      <c r="AA302" s="317">
        <f>IF($C302="","",7.95*$E302+54.95)</f>
        <v/>
      </c>
      <c r="AB302" s="316">
        <f>IF('Product Selections'!O307="Yes",16*'Exhibit A'!F302,0)</f>
        <v/>
      </c>
      <c r="AC302" s="318">
        <f>IF('Product Selections'!$L$11="CBA Lightning Wholesale",0,IF('Product Selections'!$L$11="CBA Lightning",0,IF($C302="",0,IF('Product Selections'!P307="",0,IF('Product Selections'!$P307="Yes",HLOOKUP($AC$10&amp;'Exhibit A'!$F302,'--'!$F$3:$AZ$200,$E302+6,FALSE)*$F302)))))</f>
        <v/>
      </c>
      <c r="AD302" s="310">
        <f>IF('Product Selections'!$L$11="CBA Lightning Wholesale",0,IF('Product Selections'!$L$11="CBA Lightning",0,IF('Product Selections'!Q307="",0,IF($C302="",0,IF('Product Selections'!$Q307&gt;=0,HLOOKUP($AD$10,'--'!$F$3:$AZ$200,3,FALSE)*12*'Product Selections'!Q307)))))</f>
        <v/>
      </c>
      <c r="AE302" s="316">
        <f>IFERROR(IF(C302="","",IF(AND(C302=$D$2,H302=0),0,IF(I302=0,H302-P302-L302-M302,IF(I302="Included",H302-P302-M302-L302,IF(I302&gt;0,H302-M302-L302))))),"")</f>
        <v/>
      </c>
      <c r="AF302" s="585" t="n"/>
      <c r="AJ302" s="585" t="n"/>
    </row>
    <row r="303">
      <c r="A303" s="34" t="n"/>
      <c r="B303" s="70">
        <f>IFERROR(IF('Product Selections'!B308="","",'Product Selections'!B308),"")</f>
        <v/>
      </c>
      <c r="C303" s="71">
        <f>IF('Product Selections'!C308="","",'Product Selections'!C308)</f>
        <v/>
      </c>
      <c r="D303" s="48">
        <f>IF('Product Selections'!D308="","",'Product Selections'!D308)</f>
        <v/>
      </c>
      <c r="E303" s="51">
        <f>IF('Product Selections'!E308="","",'Product Selections'!E308)</f>
        <v/>
      </c>
      <c r="F303" s="51">
        <f>IF('Product Selections'!F308="","",'Product Selections'!F308)</f>
        <v/>
      </c>
      <c r="G303" s="34">
        <f>IF('Product Selections'!U307="","",'Product Selections'!U307)</f>
        <v/>
      </c>
      <c r="H303" s="69">
        <f>IFERROR(IF('Product Selections'!H308="","",'Product Selections'!H308),"")</f>
        <v/>
      </c>
      <c r="I303" s="592">
        <f>IFERROR(IF(TRIM('Product Selections'!I308)="","",TRIM('Product Selections'!I308)),"")</f>
        <v/>
      </c>
      <c r="J303" s="46" t="n"/>
      <c r="K303" s="69">
        <f>IF(C303="","",IF(O303="",AE303+L303+M303,AE303+L303+M303+O303))</f>
        <v/>
      </c>
      <c r="L303" s="360">
        <f>IF(C303="","",SUM(AC303,AD303)*(1-Y303))</f>
        <v/>
      </c>
      <c r="M303" s="358">
        <f>IF(C303="","",AB303)</f>
        <v/>
      </c>
      <c r="O303" s="593">
        <f>IF(C303="","",IF(Y303&lt;0,Z303-AE303,""))</f>
        <v/>
      </c>
      <c r="P303" s="594">
        <f>IFERROR(IF(C303="","",IF(AND(C303=$D$2,H303=0),0,IF($V$8="50% ADP Discount",AA303*0.5,IF($V$8="ADP Book Price",AA303)))),"")</f>
        <v/>
      </c>
      <c r="R303" s="595">
        <f>IF(C303="","",IF(Y303&lt;0,(Z303/F303)*(1),(Z303/F303)*(1-Y303)))</f>
        <v/>
      </c>
      <c r="S303" s="595">
        <f>IFERROR(IF(Y303&lt;0,SUM(AC303:AD303)/F303,L303/F303),"")</f>
        <v/>
      </c>
      <c r="T303" s="340">
        <f>IF(M303="","",IF(M303=0,"",SUM(M303)/F303))</f>
        <v/>
      </c>
      <c r="U303" s="585" t="n"/>
      <c r="V303" s="596">
        <f>IF(C303="","",IF(AND(C303=$D$2,H303=0),"Firm Payroll",IF(AND(F303=1,Y303&gt;0.2),"Annual 20% Max Discount",IF(AND(F303=4,Y303&gt;0.2),"Quarterly 20% Max Discount",IF(Y303&gt;=0.6,"Discount &gt;60%",IF(Y303&lt;0,"Revenue Reduction Required",""))))))</f>
        <v/>
      </c>
      <c r="W303" s="597" t="n"/>
      <c r="X303" s="56">
        <f>IF(F303=1,"Annual Payrolls on ADP Essential Payroll",IF(F303=4,"Quarterly Payrolls on ADP Essential Payroll",""))</f>
        <v/>
      </c>
      <c r="Y303" s="50">
        <f>IFERROR(1-((H303-M303)/SUM(Z303,AC303,AD303)),"")</f>
        <v/>
      </c>
      <c r="Z303" s="69">
        <f>IF(C303="","",HLOOKUP($G303&amp;'Product Selections'!$K$4&amp;'Exhibit A'!$F303,'--'!$F$3:$AT$200,$E303+6,FALSE)*F303)</f>
        <v/>
      </c>
      <c r="AA303" s="237">
        <f>IF($C303="","",7.95*$E303+54.95)</f>
        <v/>
      </c>
      <c r="AB303" s="69">
        <f>IF('Product Selections'!O308="Yes",16*'Exhibit A'!F303,0)</f>
        <v/>
      </c>
      <c r="AC303" s="236">
        <f>IF('Product Selections'!$L$11="CBA Lightning Wholesale",0,IF('Product Selections'!$L$11="CBA Lightning",0,IF($C303="",0,IF('Product Selections'!P308="",0,IF('Product Selections'!$P308="Yes",HLOOKUP($AC$10&amp;'Exhibit A'!$F303,'--'!$F$3:$AZ$200,$E303+6,FALSE)*$F303)))))</f>
        <v/>
      </c>
      <c r="AD303" s="54">
        <f>IF('Product Selections'!$L$11="CBA Lightning Wholesale",0,IF('Product Selections'!$L$11="CBA Lightning",0,IF('Product Selections'!Q308="",0,IF($C303="",0,IF('Product Selections'!$Q308&gt;=0,HLOOKUP($AD$10,'--'!$F$3:$AZ$200,3,FALSE)*12*'Product Selections'!Q308)))))</f>
        <v/>
      </c>
      <c r="AE303" s="69">
        <f>IFERROR(IF(C303="","",IF(AND(C303=$D$2,H303=0),0,IF(I303=0,H303-P303-L303-M303,IF(I303="Included",H303-P303-M303-L303,IF(I303&gt;0,H303-M303-L303))))),"")</f>
        <v/>
      </c>
      <c r="AF303" s="598" t="n"/>
      <c r="AJ303" s="585" t="n"/>
    </row>
    <row r="304">
      <c r="A304" s="34" t="n"/>
      <c r="B304" s="303">
        <f>IFERROR(IF('Product Selections'!B309="","",'Product Selections'!B309),"")</f>
        <v/>
      </c>
      <c r="C304" s="304">
        <f>IF('Product Selections'!C309="","",'Product Selections'!C309)</f>
        <v/>
      </c>
      <c r="D304" s="305">
        <f>IF('Product Selections'!D309="","",'Product Selections'!D309)</f>
        <v/>
      </c>
      <c r="E304" s="306">
        <f>IF('Product Selections'!E309="","",'Product Selections'!E309)</f>
        <v/>
      </c>
      <c r="F304" s="306">
        <f>IF('Product Selections'!F309="","",'Product Selections'!F309)</f>
        <v/>
      </c>
      <c r="G304" s="307">
        <f>IF('Product Selections'!U308="","",'Product Selections'!U308)</f>
        <v/>
      </c>
      <c r="H304" s="316">
        <f>IFERROR(IF('Product Selections'!H309="","",'Product Selections'!H309),"")</f>
        <v/>
      </c>
      <c r="I304" s="309">
        <f>IFERROR(IF(TRIM('Product Selections'!I309)="","",TRIM('Product Selections'!I309)),"")</f>
        <v/>
      </c>
      <c r="J304" s="46" t="n"/>
      <c r="K304" s="316">
        <f>IF(C304="","",IF(O304="",AE304+L304+M304,AE304+L304+M304+O304))</f>
        <v/>
      </c>
      <c r="L304" s="361">
        <f>IF(C304="","",SUM(AC304,AD304)*(1-Y304))</f>
        <v/>
      </c>
      <c r="M304" s="357">
        <f>IF(C304="","",AB304)</f>
        <v/>
      </c>
      <c r="O304" s="600">
        <f>IF(C304="","",IF(Y304&lt;0,Z304-AE304,""))</f>
        <v/>
      </c>
      <c r="P304" s="601">
        <f>IFERROR(IF(C304="","",IF(AND(C304=$D$2,H304=0),0,IF($V$8="50% ADP Discount",AA304*0.5,IF($V$8="ADP Book Price",AA304)))),"")</f>
        <v/>
      </c>
      <c r="R304" s="602">
        <f>IF(C304="","",IF(Y304&lt;0,(Z304/F304)*(1),(Z304/F304)*(1-Y304)))</f>
        <v/>
      </c>
      <c r="S304" s="602">
        <f>IFERROR(IF(Y304&lt;0,SUM(AC304:AD304)/F304,L304/F304),"")</f>
        <v/>
      </c>
      <c r="T304" s="339">
        <f>IF(M304="","",IF(M304=0,"",SUM(M304)/F304))</f>
        <v/>
      </c>
      <c r="U304" s="585" t="n"/>
      <c r="V304" s="603">
        <f>IF(C304="","",IF(AND(C304=$D$2,H304=0),"Firm Payroll",IF(AND(F304=1,Y304&gt;0.2),"Annual 20% Max Discount",IF(AND(F304=4,Y304&gt;0.2),"Quarterly 20% Max Discount",IF(Y304&gt;=0.6,"Discount &gt;60%",IF(Y304&lt;0,"Revenue Reduction Required",""))))))</f>
        <v/>
      </c>
      <c r="W304" s="597" t="n"/>
      <c r="X304" s="314">
        <f>IF(F304=1,"Annual Payrolls on ADP Essential Payroll",IF(F304=4,"Quarterly Payrolls on ADP Essential Payroll",""))</f>
        <v/>
      </c>
      <c r="Y304" s="315">
        <f>IFERROR(1-((H304-M304)/SUM(Z304,AC304,AD304)),"")</f>
        <v/>
      </c>
      <c r="Z304" s="316">
        <f>IF(C304="","",HLOOKUP($G304&amp;'Product Selections'!$K$4&amp;'Exhibit A'!$F304,'--'!$F$3:$AT$200,$E304+6,FALSE)*F304)</f>
        <v/>
      </c>
      <c r="AA304" s="317">
        <f>IF($C304="","",7.95*$E304+54.95)</f>
        <v/>
      </c>
      <c r="AB304" s="316">
        <f>IF('Product Selections'!O309="Yes",16*'Exhibit A'!F304,0)</f>
        <v/>
      </c>
      <c r="AC304" s="318">
        <f>IF('Product Selections'!$L$11="CBA Lightning Wholesale",0,IF('Product Selections'!$L$11="CBA Lightning",0,IF($C304="",0,IF('Product Selections'!P309="",0,IF('Product Selections'!$P309="Yes",HLOOKUP($AC$10&amp;'Exhibit A'!$F304,'--'!$F$3:$AZ$200,$E304+6,FALSE)*$F304)))))</f>
        <v/>
      </c>
      <c r="AD304" s="310">
        <f>IF('Product Selections'!$L$11="CBA Lightning Wholesale",0,IF('Product Selections'!$L$11="CBA Lightning",0,IF('Product Selections'!Q309="",0,IF($C304="",0,IF('Product Selections'!$Q309&gt;=0,HLOOKUP($AD$10,'--'!$F$3:$AZ$200,3,FALSE)*12*'Product Selections'!Q309)))))</f>
        <v/>
      </c>
      <c r="AE304" s="316">
        <f>IFERROR(IF(C304="","",IF(AND(C304=$D$2,H304=0),0,IF(I304=0,H304-P304-L304-M304,IF(I304="Included",H304-P304-M304-L304,IF(I304&gt;0,H304-M304-L304))))),"")</f>
        <v/>
      </c>
      <c r="AF304" s="585" t="n"/>
      <c r="AJ304" s="585" t="n"/>
    </row>
    <row r="305">
      <c r="A305" s="34" t="n"/>
      <c r="B305" s="70">
        <f>IFERROR(IF('Product Selections'!B310="","",'Product Selections'!B310),"")</f>
        <v/>
      </c>
      <c r="C305" s="71">
        <f>IF('Product Selections'!C310="","",'Product Selections'!C310)</f>
        <v/>
      </c>
      <c r="D305" s="48">
        <f>IF('Product Selections'!D310="","",'Product Selections'!D310)</f>
        <v/>
      </c>
      <c r="E305" s="51">
        <f>IF('Product Selections'!E310="","",'Product Selections'!E310)</f>
        <v/>
      </c>
      <c r="F305" s="51">
        <f>IF('Product Selections'!F310="","",'Product Selections'!F310)</f>
        <v/>
      </c>
      <c r="G305" s="34">
        <f>IF('Product Selections'!U309="","",'Product Selections'!U309)</f>
        <v/>
      </c>
      <c r="H305" s="69">
        <f>IFERROR(IF('Product Selections'!H310="","",'Product Selections'!H310),"")</f>
        <v/>
      </c>
      <c r="I305" s="592">
        <f>IFERROR(IF(TRIM('Product Selections'!I310)="","",TRIM('Product Selections'!I310)),"")</f>
        <v/>
      </c>
      <c r="J305" s="46" t="n"/>
      <c r="K305" s="69">
        <f>IF(C305="","",IF(O305="",AE305+L305+M305,AE305+L305+M305+O305))</f>
        <v/>
      </c>
      <c r="L305" s="360">
        <f>IF(C305="","",SUM(AC305,AD305)*(1-Y305))</f>
        <v/>
      </c>
      <c r="M305" s="358">
        <f>IF(C305="","",AB305)</f>
        <v/>
      </c>
      <c r="O305" s="593">
        <f>IF(C305="","",IF(Y305&lt;0,Z305-AE305,""))</f>
        <v/>
      </c>
      <c r="P305" s="594">
        <f>IFERROR(IF(C305="","",IF(AND(C305=$D$2,H305=0),0,IF($V$8="50% ADP Discount",AA305*0.5,IF($V$8="ADP Book Price",AA305)))),"")</f>
        <v/>
      </c>
      <c r="R305" s="595">
        <f>IF(C305="","",IF(Y305&lt;0,(Z305/F305)*(1),(Z305/F305)*(1-Y305)))</f>
        <v/>
      </c>
      <c r="S305" s="595">
        <f>IFERROR(IF(Y305&lt;0,SUM(AC305:AD305)/F305,L305/F305),"")</f>
        <v/>
      </c>
      <c r="T305" s="340">
        <f>IF(M305="","",IF(M305=0,"",SUM(M305)/F305))</f>
        <v/>
      </c>
      <c r="U305" s="585" t="n"/>
      <c r="V305" s="596">
        <f>IF(C305="","",IF(AND(C305=$D$2,H305=0),"Firm Payroll",IF(AND(F305=1,Y305&gt;0.2),"Annual 20% Max Discount",IF(AND(F305=4,Y305&gt;0.2),"Quarterly 20% Max Discount",IF(Y305&gt;=0.6,"Discount &gt;60%",IF(Y305&lt;0,"Revenue Reduction Required",""))))))</f>
        <v/>
      </c>
      <c r="W305" s="597" t="n"/>
      <c r="X305" s="56">
        <f>IF(F305=1,"Annual Payrolls on ADP Essential Payroll",IF(F305=4,"Quarterly Payrolls on ADP Essential Payroll",""))</f>
        <v/>
      </c>
      <c r="Y305" s="50">
        <f>IFERROR(1-((H305-M305)/SUM(Z305,AC305,AD305)),"")</f>
        <v/>
      </c>
      <c r="Z305" s="69">
        <f>IF(C305="","",HLOOKUP($G305&amp;'Product Selections'!$K$4&amp;'Exhibit A'!$F305,'--'!$F$3:$AT$200,$E305+6,FALSE)*F305)</f>
        <v/>
      </c>
      <c r="AA305" s="237">
        <f>IF($C305="","",7.95*$E305+54.95)</f>
        <v/>
      </c>
      <c r="AB305" s="69">
        <f>IF('Product Selections'!O310="Yes",16*'Exhibit A'!F305,0)</f>
        <v/>
      </c>
      <c r="AC305" s="236">
        <f>IF('Product Selections'!$L$11="CBA Lightning Wholesale",0,IF('Product Selections'!$L$11="CBA Lightning",0,IF($C305="",0,IF('Product Selections'!P310="",0,IF('Product Selections'!$P310="Yes",HLOOKUP($AC$10&amp;'Exhibit A'!$F305,'--'!$F$3:$AZ$200,$E305+6,FALSE)*$F305)))))</f>
        <v/>
      </c>
      <c r="AD305" s="54">
        <f>IF('Product Selections'!$L$11="CBA Lightning Wholesale",0,IF('Product Selections'!$L$11="CBA Lightning",0,IF('Product Selections'!Q310="",0,IF($C305="",0,IF('Product Selections'!$Q310&gt;=0,HLOOKUP($AD$10,'--'!$F$3:$AZ$200,3,FALSE)*12*'Product Selections'!Q310)))))</f>
        <v/>
      </c>
      <c r="AE305" s="69">
        <f>IFERROR(IF(C305="","",IF(AND(C305=$D$2,H305=0),0,IF(I305=0,H305-P305-L305-M305,IF(I305="Included",H305-P305-M305-L305,IF(I305&gt;0,H305-M305-L305))))),"")</f>
        <v/>
      </c>
      <c r="AF305" s="598" t="n"/>
      <c r="AJ305" s="585" t="n"/>
    </row>
    <row r="306">
      <c r="A306" s="34" t="n"/>
      <c r="B306" s="303">
        <f>IFERROR(IF('Product Selections'!B311="","",'Product Selections'!B311),"")</f>
        <v/>
      </c>
      <c r="C306" s="304">
        <f>IF('Product Selections'!C311="","",'Product Selections'!C311)</f>
        <v/>
      </c>
      <c r="D306" s="305">
        <f>IF('Product Selections'!D311="","",'Product Selections'!D311)</f>
        <v/>
      </c>
      <c r="E306" s="306">
        <f>IF('Product Selections'!E311="","",'Product Selections'!E311)</f>
        <v/>
      </c>
      <c r="F306" s="306">
        <f>IF('Product Selections'!F311="","",'Product Selections'!F311)</f>
        <v/>
      </c>
      <c r="G306" s="307">
        <f>IF('Product Selections'!U310="","",'Product Selections'!U310)</f>
        <v/>
      </c>
      <c r="H306" s="316">
        <f>IFERROR(IF('Product Selections'!H311="","",'Product Selections'!H311),"")</f>
        <v/>
      </c>
      <c r="I306" s="309">
        <f>IFERROR(IF(TRIM('Product Selections'!I311)="","",TRIM('Product Selections'!I311)),"")</f>
        <v/>
      </c>
      <c r="J306" s="46" t="n"/>
      <c r="K306" s="316">
        <f>IF(C306="","",IF(O306="",AE306+L306+M306,AE306+L306+M306+O306))</f>
        <v/>
      </c>
      <c r="L306" s="361">
        <f>IF(C306="","",SUM(AC306,AD306)*(1-Y306))</f>
        <v/>
      </c>
      <c r="M306" s="357">
        <f>IF(C306="","",AB306)</f>
        <v/>
      </c>
      <c r="O306" s="600">
        <f>IF(C306="","",IF(Y306&lt;0,Z306-AE306,""))</f>
        <v/>
      </c>
      <c r="P306" s="601">
        <f>IFERROR(IF(C306="","",IF(AND(C306=$D$2,H306=0),0,IF($V$8="50% ADP Discount",AA306*0.5,IF($V$8="ADP Book Price",AA306)))),"")</f>
        <v/>
      </c>
      <c r="R306" s="602">
        <f>IF(C306="","",IF(Y306&lt;0,(Z306/F306)*(1),(Z306/F306)*(1-Y306)))</f>
        <v/>
      </c>
      <c r="S306" s="602">
        <f>IFERROR(IF(Y306&lt;0,SUM(AC306:AD306)/F306,L306/F306),"")</f>
        <v/>
      </c>
      <c r="T306" s="339">
        <f>IF(M306="","",IF(M306=0,"",SUM(M306)/F306))</f>
        <v/>
      </c>
      <c r="U306" s="585" t="n"/>
      <c r="V306" s="603">
        <f>IF(C306="","",IF(AND(C306=$D$2,H306=0),"Firm Payroll",IF(AND(F306=1,Y306&gt;0.2),"Annual 20% Max Discount",IF(AND(F306=4,Y306&gt;0.2),"Quarterly 20% Max Discount",IF(Y306&gt;=0.6,"Discount &gt;60%",IF(Y306&lt;0,"Revenue Reduction Required",""))))))</f>
        <v/>
      </c>
      <c r="W306" s="597" t="n"/>
      <c r="X306" s="314">
        <f>IF(F306=1,"Annual Payrolls on ADP Essential Payroll",IF(F306=4,"Quarterly Payrolls on ADP Essential Payroll",""))</f>
        <v/>
      </c>
      <c r="Y306" s="315">
        <f>IFERROR(1-((H306-M306)/SUM(Z306,AC306,AD306)),"")</f>
        <v/>
      </c>
      <c r="Z306" s="316">
        <f>IF(C306="","",HLOOKUP($G306&amp;'Product Selections'!$K$4&amp;'Exhibit A'!$F306,'--'!$F$3:$AT$200,$E306+6,FALSE)*F306)</f>
        <v/>
      </c>
      <c r="AA306" s="317">
        <f>IF($C306="","",7.95*$E306+54.95)</f>
        <v/>
      </c>
      <c r="AB306" s="316">
        <f>IF('Product Selections'!O311="Yes",16*'Exhibit A'!F306,0)</f>
        <v/>
      </c>
      <c r="AC306" s="318">
        <f>IF('Product Selections'!$L$11="CBA Lightning Wholesale",0,IF('Product Selections'!$L$11="CBA Lightning",0,IF($C306="",0,IF('Product Selections'!P311="",0,IF('Product Selections'!$P311="Yes",HLOOKUP($AC$10&amp;'Exhibit A'!$F306,'--'!$F$3:$AZ$200,$E306+6,FALSE)*$F306)))))</f>
        <v/>
      </c>
      <c r="AD306" s="310">
        <f>IF('Product Selections'!$L$11="CBA Lightning Wholesale",0,IF('Product Selections'!$L$11="CBA Lightning",0,IF('Product Selections'!Q311="",0,IF($C306="",0,IF('Product Selections'!$Q311&gt;=0,HLOOKUP($AD$10,'--'!$F$3:$AZ$200,3,FALSE)*12*'Product Selections'!Q311)))))</f>
        <v/>
      </c>
      <c r="AE306" s="316">
        <f>IFERROR(IF(C306="","",IF(AND(C306=$D$2,H306=0),0,IF(I306=0,H306-P306-L306-M306,IF(I306="Included",H306-P306-M306-L306,IF(I306&gt;0,H306-M306-L306))))),"")</f>
        <v/>
      </c>
      <c r="AF306" s="585" t="n"/>
      <c r="AJ306" s="585" t="n"/>
    </row>
    <row r="307">
      <c r="A307" s="34" t="n"/>
      <c r="B307" s="70">
        <f>IFERROR(IF('Product Selections'!B312="","",'Product Selections'!B312),"")</f>
        <v/>
      </c>
      <c r="C307" s="71">
        <f>IF('Product Selections'!C312="","",'Product Selections'!C312)</f>
        <v/>
      </c>
      <c r="D307" s="48">
        <f>IF('Product Selections'!D312="","",'Product Selections'!D312)</f>
        <v/>
      </c>
      <c r="E307" s="51">
        <f>IF('Product Selections'!E312="","",'Product Selections'!E312)</f>
        <v/>
      </c>
      <c r="F307" s="51">
        <f>IF('Product Selections'!F312="","",'Product Selections'!F312)</f>
        <v/>
      </c>
      <c r="G307" s="34">
        <f>IF('Product Selections'!U311="","",'Product Selections'!U311)</f>
        <v/>
      </c>
      <c r="H307" s="69">
        <f>IFERROR(IF('Product Selections'!H312="","",'Product Selections'!H312),"")</f>
        <v/>
      </c>
      <c r="I307" s="592">
        <f>IFERROR(IF(TRIM('Product Selections'!I312)="","",TRIM('Product Selections'!I312)),"")</f>
        <v/>
      </c>
      <c r="J307" s="46" t="n"/>
      <c r="K307" s="69">
        <f>IF(C307="","",IF(O307="",AE307+L307+M307,AE307+L307+M307+O307))</f>
        <v/>
      </c>
      <c r="L307" s="360">
        <f>IF(C307="","",SUM(AC307,AD307)*(1-Y307))</f>
        <v/>
      </c>
      <c r="M307" s="358">
        <f>IF(C307="","",AB307)</f>
        <v/>
      </c>
      <c r="O307" s="593">
        <f>IF(C307="","",IF(Y307&lt;0,Z307-AE307,""))</f>
        <v/>
      </c>
      <c r="P307" s="594">
        <f>IFERROR(IF(C307="","",IF(AND(C307=$D$2,H307=0),0,IF($V$8="50% ADP Discount",AA307*0.5,IF($V$8="ADP Book Price",AA307)))),"")</f>
        <v/>
      </c>
      <c r="R307" s="595">
        <f>IF(C307="","",IF(Y307&lt;0,(Z307/F307)*(1),(Z307/F307)*(1-Y307)))</f>
        <v/>
      </c>
      <c r="S307" s="595">
        <f>IFERROR(IF(Y307&lt;0,SUM(AC307:AD307)/F307,L307/F307),"")</f>
        <v/>
      </c>
      <c r="T307" s="340">
        <f>IF(M307="","",IF(M307=0,"",SUM(M307)/F307))</f>
        <v/>
      </c>
      <c r="U307" s="585" t="n"/>
      <c r="V307" s="596">
        <f>IF(C307="","",IF(AND(C307=$D$2,H307=0),"Firm Payroll",IF(AND(F307=1,Y307&gt;0.2),"Annual 20% Max Discount",IF(AND(F307=4,Y307&gt;0.2),"Quarterly 20% Max Discount",IF(Y307&gt;=0.6,"Discount &gt;60%",IF(Y307&lt;0,"Revenue Reduction Required",""))))))</f>
        <v/>
      </c>
      <c r="W307" s="597" t="n"/>
      <c r="X307" s="56">
        <f>IF(F307=1,"Annual Payrolls on ADP Essential Payroll",IF(F307=4,"Quarterly Payrolls on ADP Essential Payroll",""))</f>
        <v/>
      </c>
      <c r="Y307" s="50">
        <f>IFERROR(1-((H307-M307)/SUM(Z307,AC307,AD307)),"")</f>
        <v/>
      </c>
      <c r="Z307" s="69">
        <f>IF(C307="","",HLOOKUP($G307&amp;'Product Selections'!$K$4&amp;'Exhibit A'!$F307,'--'!$F$3:$AT$200,$E307+6,FALSE)*F307)</f>
        <v/>
      </c>
      <c r="AA307" s="237">
        <f>IF($C307="","",7.95*$E307+54.95)</f>
        <v/>
      </c>
      <c r="AB307" s="69">
        <f>IF('Product Selections'!O312="Yes",16*'Exhibit A'!F307,0)</f>
        <v/>
      </c>
      <c r="AC307" s="236">
        <f>IF('Product Selections'!$L$11="CBA Lightning Wholesale",0,IF('Product Selections'!$L$11="CBA Lightning",0,IF($C307="",0,IF('Product Selections'!P312="",0,IF('Product Selections'!$P312="Yes",HLOOKUP($AC$10&amp;'Exhibit A'!$F307,'--'!$F$3:$AZ$200,$E307+6,FALSE)*$F307)))))</f>
        <v/>
      </c>
      <c r="AD307" s="54">
        <f>IF('Product Selections'!$L$11="CBA Lightning Wholesale",0,IF('Product Selections'!$L$11="CBA Lightning",0,IF('Product Selections'!Q312="",0,IF($C307="",0,IF('Product Selections'!$Q312&gt;=0,HLOOKUP($AD$10,'--'!$F$3:$AZ$200,3,FALSE)*12*'Product Selections'!Q312)))))</f>
        <v/>
      </c>
      <c r="AE307" s="69">
        <f>IFERROR(IF(C307="","",IF(AND(C307=$D$2,H307=0),0,IF(I307=0,H307-P307-L307-M307,IF(I307="Included",H307-P307-M307-L307,IF(I307&gt;0,H307-M307-L307))))),"")</f>
        <v/>
      </c>
      <c r="AF307" s="598" t="n"/>
      <c r="AJ307" s="585" t="n"/>
    </row>
    <row r="308">
      <c r="A308" s="34" t="n"/>
      <c r="B308" s="303">
        <f>IFERROR(IF('Product Selections'!B313="","",'Product Selections'!B313),"")</f>
        <v/>
      </c>
      <c r="C308" s="304">
        <f>IF('Product Selections'!C313="","",'Product Selections'!C313)</f>
        <v/>
      </c>
      <c r="D308" s="305">
        <f>IF('Product Selections'!D313="","",'Product Selections'!D313)</f>
        <v/>
      </c>
      <c r="E308" s="306">
        <f>IF('Product Selections'!E313="","",'Product Selections'!E313)</f>
        <v/>
      </c>
      <c r="F308" s="306">
        <f>IF('Product Selections'!F313="","",'Product Selections'!F313)</f>
        <v/>
      </c>
      <c r="G308" s="307">
        <f>IF('Product Selections'!U312="","",'Product Selections'!U312)</f>
        <v/>
      </c>
      <c r="H308" s="316">
        <f>IFERROR(IF('Product Selections'!H313="","",'Product Selections'!H313),"")</f>
        <v/>
      </c>
      <c r="I308" s="309">
        <f>IFERROR(IF(TRIM('Product Selections'!I313)="","",TRIM('Product Selections'!I313)),"")</f>
        <v/>
      </c>
      <c r="J308" s="46" t="n"/>
      <c r="K308" s="316">
        <f>IF(C308="","",IF(O308="",AE308+L308+M308,AE308+L308+M308+O308))</f>
        <v/>
      </c>
      <c r="L308" s="361">
        <f>IF(C308="","",SUM(AC308,AD308)*(1-Y308))</f>
        <v/>
      </c>
      <c r="M308" s="357">
        <f>IF(C308="","",AB308)</f>
        <v/>
      </c>
      <c r="O308" s="600">
        <f>IF(C308="","",IF(Y308&lt;0,Z308-AE308,""))</f>
        <v/>
      </c>
      <c r="P308" s="601">
        <f>IFERROR(IF(C308="","",IF(AND(C308=$D$2,H308=0),0,IF($V$8="50% ADP Discount",AA308*0.5,IF($V$8="ADP Book Price",AA308)))),"")</f>
        <v/>
      </c>
      <c r="R308" s="602">
        <f>IF(C308="","",IF(Y308&lt;0,(Z308/F308)*(1),(Z308/F308)*(1-Y308)))</f>
        <v/>
      </c>
      <c r="S308" s="602">
        <f>IFERROR(IF(Y308&lt;0,SUM(AC308:AD308)/F308,L308/F308),"")</f>
        <v/>
      </c>
      <c r="T308" s="339">
        <f>IF(M308="","",IF(M308=0,"",SUM(M308)/F308))</f>
        <v/>
      </c>
      <c r="U308" s="585" t="n"/>
      <c r="V308" s="603">
        <f>IF(C308="","",IF(AND(C308=$D$2,H308=0),"Firm Payroll",IF(AND(F308=1,Y308&gt;0.2),"Annual 20% Max Discount",IF(AND(F308=4,Y308&gt;0.2),"Quarterly 20% Max Discount",IF(Y308&gt;=0.6,"Discount &gt;60%",IF(Y308&lt;0,"Revenue Reduction Required",""))))))</f>
        <v/>
      </c>
      <c r="W308" s="597" t="n"/>
      <c r="X308" s="314">
        <f>IF(F308=1,"Annual Payrolls on ADP Essential Payroll",IF(F308=4,"Quarterly Payrolls on ADP Essential Payroll",""))</f>
        <v/>
      </c>
      <c r="Y308" s="315">
        <f>IFERROR(1-((H308-M308)/SUM(Z308,AC308,AD308)),"")</f>
        <v/>
      </c>
      <c r="Z308" s="316">
        <f>IF(C308="","",HLOOKUP($G308&amp;'Product Selections'!$K$4&amp;'Exhibit A'!$F308,'--'!$F$3:$AT$200,$E308+6,FALSE)*F308)</f>
        <v/>
      </c>
      <c r="AA308" s="317">
        <f>IF($C308="","",7.95*$E308+54.95)</f>
        <v/>
      </c>
      <c r="AB308" s="316">
        <f>IF('Product Selections'!O313="Yes",16*'Exhibit A'!F308,0)</f>
        <v/>
      </c>
      <c r="AC308" s="318">
        <f>IF('Product Selections'!$L$11="CBA Lightning Wholesale",0,IF('Product Selections'!$L$11="CBA Lightning",0,IF($C308="",0,IF('Product Selections'!P313="",0,IF('Product Selections'!$P313="Yes",HLOOKUP($AC$10&amp;'Exhibit A'!$F308,'--'!$F$3:$AZ$200,$E308+6,FALSE)*$F308)))))</f>
        <v/>
      </c>
      <c r="AD308" s="310">
        <f>IF('Product Selections'!$L$11="CBA Lightning Wholesale",0,IF('Product Selections'!$L$11="CBA Lightning",0,IF('Product Selections'!Q313="",0,IF($C308="",0,IF('Product Selections'!$Q313&gt;=0,HLOOKUP($AD$10,'--'!$F$3:$AZ$200,3,FALSE)*12*'Product Selections'!Q313)))))</f>
        <v/>
      </c>
      <c r="AE308" s="316">
        <f>IFERROR(IF(C308="","",IF(AND(C308=$D$2,H308=0),0,IF(I308=0,H308-P308-L308-M308,IF(I308="Included",H308-P308-M308-L308,IF(I308&gt;0,H308-M308-L308))))),"")</f>
        <v/>
      </c>
      <c r="AF308" s="585" t="n"/>
      <c r="AJ308" s="585" t="n"/>
    </row>
    <row r="309">
      <c r="A309" s="34" t="n"/>
      <c r="B309" s="70">
        <f>IFERROR(IF('Product Selections'!B314="","",'Product Selections'!B314),"")</f>
        <v/>
      </c>
      <c r="C309" s="71">
        <f>IF('Product Selections'!C314="","",'Product Selections'!C314)</f>
        <v/>
      </c>
      <c r="D309" s="48">
        <f>IF('Product Selections'!D314="","",'Product Selections'!D314)</f>
        <v/>
      </c>
      <c r="E309" s="51">
        <f>IF('Product Selections'!E314="","",'Product Selections'!E314)</f>
        <v/>
      </c>
      <c r="F309" s="51">
        <f>IF('Product Selections'!F314="","",'Product Selections'!F314)</f>
        <v/>
      </c>
      <c r="G309" s="34">
        <f>IF('Product Selections'!U313="","",'Product Selections'!U313)</f>
        <v/>
      </c>
      <c r="H309" s="69">
        <f>IFERROR(IF('Product Selections'!H314="","",'Product Selections'!H314),"")</f>
        <v/>
      </c>
      <c r="I309" s="592">
        <f>IFERROR(IF(TRIM('Product Selections'!I314)="","",TRIM('Product Selections'!I314)),"")</f>
        <v/>
      </c>
      <c r="J309" s="46" t="n"/>
      <c r="K309" s="69">
        <f>IF(C309="","",IF(O309="",AE309+L309+M309,AE309+L309+M309+O309))</f>
        <v/>
      </c>
      <c r="L309" s="360">
        <f>IF(C309="","",SUM(AC309,AD309)*(1-Y309))</f>
        <v/>
      </c>
      <c r="M309" s="358">
        <f>IF(C309="","",AB309)</f>
        <v/>
      </c>
      <c r="O309" s="593">
        <f>IF(C309="","",IF(Y309&lt;0,Z309-AE309,""))</f>
        <v/>
      </c>
      <c r="P309" s="594">
        <f>IFERROR(IF(C309="","",IF(AND(C309=$D$2,H309=0),0,IF($V$8="50% ADP Discount",AA309*0.5,IF($V$8="ADP Book Price",AA309)))),"")</f>
        <v/>
      </c>
      <c r="R309" s="595">
        <f>IF(C309="","",IF(Y309&lt;0,(Z309/F309)*(1),(Z309/F309)*(1-Y309)))</f>
        <v/>
      </c>
      <c r="S309" s="595">
        <f>IFERROR(IF(Y309&lt;0,SUM(AC309:AD309)/F309,L309/F309),"")</f>
        <v/>
      </c>
      <c r="T309" s="340">
        <f>IF(M309="","",IF(M309=0,"",SUM(M309)/F309))</f>
        <v/>
      </c>
      <c r="U309" s="585" t="n"/>
      <c r="V309" s="596">
        <f>IF(C309="","",IF(AND(C309=$D$2,H309=0),"Firm Payroll",IF(AND(F309=1,Y309&gt;0.2),"Annual 20% Max Discount",IF(AND(F309=4,Y309&gt;0.2),"Quarterly 20% Max Discount",IF(Y309&gt;=0.6,"Discount &gt;60%",IF(Y309&lt;0,"Revenue Reduction Required",""))))))</f>
        <v/>
      </c>
      <c r="W309" s="597" t="n"/>
      <c r="X309" s="56">
        <f>IF(F309=1,"Annual Payrolls on ADP Essential Payroll",IF(F309=4,"Quarterly Payrolls on ADP Essential Payroll",""))</f>
        <v/>
      </c>
      <c r="Y309" s="50">
        <f>IFERROR(1-((H309-M309)/SUM(Z309,AC309,AD309)),"")</f>
        <v/>
      </c>
      <c r="Z309" s="69">
        <f>IF(C309="","",HLOOKUP($G309&amp;'Product Selections'!$K$4&amp;'Exhibit A'!$F309,'--'!$F$3:$AT$200,$E309+6,FALSE)*F309)</f>
        <v/>
      </c>
      <c r="AA309" s="237">
        <f>IF($C309="","",7.95*$E309+54.95)</f>
        <v/>
      </c>
      <c r="AB309" s="69">
        <f>IF('Product Selections'!O314="Yes",16*'Exhibit A'!F309,0)</f>
        <v/>
      </c>
      <c r="AC309" s="236">
        <f>IF('Product Selections'!$L$11="CBA Lightning Wholesale",0,IF('Product Selections'!$L$11="CBA Lightning",0,IF($C309="",0,IF('Product Selections'!P314="",0,IF('Product Selections'!$P314="Yes",HLOOKUP($AC$10&amp;'Exhibit A'!$F309,'--'!$F$3:$AZ$200,$E309+6,FALSE)*$F309)))))</f>
        <v/>
      </c>
      <c r="AD309" s="54">
        <f>IF('Product Selections'!$L$11="CBA Lightning Wholesale",0,IF('Product Selections'!$L$11="CBA Lightning",0,IF('Product Selections'!Q314="",0,IF($C309="",0,IF('Product Selections'!$Q314&gt;=0,HLOOKUP($AD$10,'--'!$F$3:$AZ$200,3,FALSE)*12*'Product Selections'!Q314)))))</f>
        <v/>
      </c>
      <c r="AE309" s="69">
        <f>IFERROR(IF(C309="","",IF(AND(C309=$D$2,H309=0),0,IF(I309=0,H309-P309-L309-M309,IF(I309="Included",H309-P309-M309-L309,IF(I309&gt;0,H309-M309-L309))))),"")</f>
        <v/>
      </c>
      <c r="AF309" s="598" t="n"/>
      <c r="AJ309" s="585" t="n"/>
    </row>
    <row r="310">
      <c r="A310" s="34" t="n"/>
      <c r="B310" s="303">
        <f>IFERROR(IF('Product Selections'!B315="","",'Product Selections'!B315),"")</f>
        <v/>
      </c>
      <c r="C310" s="304">
        <f>IF('Product Selections'!C315="","",'Product Selections'!C315)</f>
        <v/>
      </c>
      <c r="D310" s="305">
        <f>IF('Product Selections'!D315="","",'Product Selections'!D315)</f>
        <v/>
      </c>
      <c r="E310" s="306">
        <f>IF('Product Selections'!E315="","",'Product Selections'!E315)</f>
        <v/>
      </c>
      <c r="F310" s="306">
        <f>IF('Product Selections'!F315="","",'Product Selections'!F315)</f>
        <v/>
      </c>
      <c r="G310" s="307">
        <f>IF('Product Selections'!U314="","",'Product Selections'!U314)</f>
        <v/>
      </c>
      <c r="H310" s="316">
        <f>IFERROR(IF('Product Selections'!H315="","",'Product Selections'!H315),"")</f>
        <v/>
      </c>
      <c r="I310" s="309">
        <f>IFERROR(IF(TRIM('Product Selections'!I315)="","",TRIM('Product Selections'!I315)),"")</f>
        <v/>
      </c>
      <c r="J310" s="46" t="n"/>
      <c r="K310" s="316">
        <f>IF(C310="","",IF(O310="",AE310+L310+M310,AE310+L310+M310+O310))</f>
        <v/>
      </c>
      <c r="L310" s="361">
        <f>IF(C310="","",SUM(AC310,AD310)*(1-Y310))</f>
        <v/>
      </c>
      <c r="M310" s="357">
        <f>IF(C310="","",AB310)</f>
        <v/>
      </c>
      <c r="O310" s="600">
        <f>IF(C310="","",IF(Y310&lt;0,Z310-AE310,""))</f>
        <v/>
      </c>
      <c r="P310" s="601">
        <f>IFERROR(IF(C310="","",IF(AND(C310=$D$2,H310=0),0,IF($V$8="50% ADP Discount",AA310*0.5,IF($V$8="ADP Book Price",AA310)))),"")</f>
        <v/>
      </c>
      <c r="R310" s="602">
        <f>IF(C310="","",IF(Y310&lt;0,(Z310/F310)*(1),(Z310/F310)*(1-Y310)))</f>
        <v/>
      </c>
      <c r="S310" s="602">
        <f>IFERROR(IF(Y310&lt;0,SUM(AC310:AD310)/F310,L310/F310),"")</f>
        <v/>
      </c>
      <c r="T310" s="339">
        <f>IF(M310="","",IF(M310=0,"",SUM(M310)/F310))</f>
        <v/>
      </c>
      <c r="U310" s="585" t="n"/>
      <c r="V310" s="603">
        <f>IF(C310="","",IF(AND(C310=$D$2,H310=0),"Firm Payroll",IF(AND(F310=1,Y310&gt;0.2),"Annual 20% Max Discount",IF(AND(F310=4,Y310&gt;0.2),"Quarterly 20% Max Discount",IF(Y310&gt;=0.6,"Discount &gt;60%",IF(Y310&lt;0,"Revenue Reduction Required",""))))))</f>
        <v/>
      </c>
      <c r="W310" s="597" t="n"/>
      <c r="X310" s="314">
        <f>IF(F310=1,"Annual Payrolls on ADP Essential Payroll",IF(F310=4,"Quarterly Payrolls on ADP Essential Payroll",""))</f>
        <v/>
      </c>
      <c r="Y310" s="315">
        <f>IFERROR(1-((H310-M310)/SUM(Z310,AC310,AD310)),"")</f>
        <v/>
      </c>
      <c r="Z310" s="316">
        <f>IF(C310="","",HLOOKUP($G310&amp;'Product Selections'!$K$4&amp;'Exhibit A'!$F310,'--'!$F$3:$AT$200,$E310+6,FALSE)*F310)</f>
        <v/>
      </c>
      <c r="AA310" s="317">
        <f>IF($C310="","",7.95*$E310+54.95)</f>
        <v/>
      </c>
      <c r="AB310" s="316">
        <f>IF('Product Selections'!O315="Yes",16*'Exhibit A'!F310,0)</f>
        <v/>
      </c>
      <c r="AC310" s="318">
        <f>IF('Product Selections'!$L$11="CBA Lightning Wholesale",0,IF('Product Selections'!$L$11="CBA Lightning",0,IF($C310="",0,IF('Product Selections'!P315="",0,IF('Product Selections'!$P315="Yes",HLOOKUP($AC$10&amp;'Exhibit A'!$F310,'--'!$F$3:$AZ$200,$E310+6,FALSE)*$F310)))))</f>
        <v/>
      </c>
      <c r="AD310" s="310">
        <f>IF('Product Selections'!$L$11="CBA Lightning Wholesale",0,IF('Product Selections'!$L$11="CBA Lightning",0,IF('Product Selections'!Q315="",0,IF($C310="",0,IF('Product Selections'!$Q315&gt;=0,HLOOKUP($AD$10,'--'!$F$3:$AZ$200,3,FALSE)*12*'Product Selections'!Q315)))))</f>
        <v/>
      </c>
      <c r="AE310" s="316">
        <f>IFERROR(IF(C310="","",IF(AND(C310=$D$2,H310=0),0,IF(I310=0,H310-P310-L310-M310,IF(I310="Included",H310-P310-M310-L310,IF(I310&gt;0,H310-M310-L310))))),"")</f>
        <v/>
      </c>
      <c r="AF310" s="585" t="n"/>
      <c r="AJ310" s="585" t="n"/>
    </row>
    <row r="311">
      <c r="A311" s="34" t="n"/>
      <c r="B311" s="70">
        <f>IFERROR(IF('Product Selections'!B316="","",'Product Selections'!B316),"")</f>
        <v/>
      </c>
      <c r="C311" s="71">
        <f>IF('Product Selections'!C316="","",'Product Selections'!C316)</f>
        <v/>
      </c>
      <c r="D311" s="48">
        <f>IF('Product Selections'!D316="","",'Product Selections'!D316)</f>
        <v/>
      </c>
      <c r="E311" s="51">
        <f>IF('Product Selections'!E316="","",'Product Selections'!E316)</f>
        <v/>
      </c>
      <c r="F311" s="51">
        <f>IF('Product Selections'!F316="","",'Product Selections'!F316)</f>
        <v/>
      </c>
      <c r="G311" s="34">
        <f>IF('Product Selections'!U315="","",'Product Selections'!U315)</f>
        <v/>
      </c>
      <c r="H311" s="69">
        <f>IFERROR(IF('Product Selections'!H316="","",'Product Selections'!H316),"")</f>
        <v/>
      </c>
      <c r="I311" s="592">
        <f>IFERROR(IF(TRIM('Product Selections'!I316)="","",TRIM('Product Selections'!I316)),"")</f>
        <v/>
      </c>
      <c r="J311" s="46" t="n"/>
      <c r="K311" s="69">
        <f>IF(C311="","",IF(O311="",AE311+L311+M311,AE311+L311+M311+O311))</f>
        <v/>
      </c>
      <c r="L311" s="360">
        <f>IF(C311="","",SUM(AC311,AD311)*(1-Y311))</f>
        <v/>
      </c>
      <c r="M311" s="358">
        <f>IF(C311="","",AB311)</f>
        <v/>
      </c>
      <c r="O311" s="593">
        <f>IF(C311="","",IF(Y311&lt;0,Z311-AE311,""))</f>
        <v/>
      </c>
      <c r="P311" s="594">
        <f>IFERROR(IF(C311="","",IF(AND(C311=$D$2,H311=0),0,IF($V$8="50% ADP Discount",AA311*0.5,IF($V$8="ADP Book Price",AA311)))),"")</f>
        <v/>
      </c>
      <c r="R311" s="595">
        <f>IF(C311="","",IF(Y311&lt;0,(Z311/F311)*(1),(Z311/F311)*(1-Y311)))</f>
        <v/>
      </c>
      <c r="S311" s="595">
        <f>IFERROR(IF(Y311&lt;0,SUM(AC311:AD311)/F311,L311/F311),"")</f>
        <v/>
      </c>
      <c r="T311" s="340">
        <f>IF(M311="","",IF(M311=0,"",SUM(M311)/F311))</f>
        <v/>
      </c>
      <c r="U311" s="585" t="n"/>
      <c r="V311" s="596">
        <f>IF(C311="","",IF(AND(C311=$D$2,H311=0),"Firm Payroll",IF(AND(F311=1,Y311&gt;0.2),"Annual 20% Max Discount",IF(AND(F311=4,Y311&gt;0.2),"Quarterly 20% Max Discount",IF(Y311&gt;=0.6,"Discount &gt;60%",IF(Y311&lt;0,"Revenue Reduction Required",""))))))</f>
        <v/>
      </c>
      <c r="W311" s="597" t="n"/>
      <c r="X311" s="56">
        <f>IF(F311=1,"Annual Payrolls on ADP Essential Payroll",IF(F311=4,"Quarterly Payrolls on ADP Essential Payroll",""))</f>
        <v/>
      </c>
      <c r="Y311" s="50">
        <f>IFERROR(1-((H311-M311)/SUM(Z311,AC311,AD311)),"")</f>
        <v/>
      </c>
      <c r="Z311" s="69">
        <f>IF(C311="","",HLOOKUP($G311&amp;'Product Selections'!$K$4&amp;'Exhibit A'!$F311,'--'!$F$3:$AT$200,$E311+6,FALSE)*F311)</f>
        <v/>
      </c>
      <c r="AA311" s="237">
        <f>IF($C311="","",7.95*$E311+54.95)</f>
        <v/>
      </c>
      <c r="AB311" s="69">
        <f>IF('Product Selections'!O316="Yes",16*'Exhibit A'!F311,0)</f>
        <v/>
      </c>
      <c r="AC311" s="236">
        <f>IF('Product Selections'!$L$11="CBA Lightning Wholesale",0,IF('Product Selections'!$L$11="CBA Lightning",0,IF($C311="",0,IF('Product Selections'!P316="",0,IF('Product Selections'!$P316="Yes",HLOOKUP($AC$10&amp;'Exhibit A'!$F311,'--'!$F$3:$AZ$200,$E311+6,FALSE)*$F311)))))</f>
        <v/>
      </c>
      <c r="AD311" s="54">
        <f>IF('Product Selections'!$L$11="CBA Lightning Wholesale",0,IF('Product Selections'!$L$11="CBA Lightning",0,IF('Product Selections'!Q316="",0,IF($C311="",0,IF('Product Selections'!$Q316&gt;=0,HLOOKUP($AD$10,'--'!$F$3:$AZ$200,3,FALSE)*12*'Product Selections'!Q316)))))</f>
        <v/>
      </c>
      <c r="AE311" s="69">
        <f>IFERROR(IF(C311="","",IF(AND(C311=$D$2,H311=0),0,IF(I311=0,H311-P311-L311-M311,IF(I311="Included",H311-P311-M311-L311,IF(I311&gt;0,H311-M311-L311))))),"")</f>
        <v/>
      </c>
      <c r="AF311" s="598" t="n"/>
      <c r="AJ311" s="585" t="n"/>
    </row>
    <row r="312">
      <c r="A312" s="34" t="n"/>
      <c r="B312" s="303">
        <f>IFERROR(IF('Product Selections'!B317="","",'Product Selections'!B317),"")</f>
        <v/>
      </c>
      <c r="C312" s="304">
        <f>IF('Product Selections'!C317="","",'Product Selections'!C317)</f>
        <v/>
      </c>
      <c r="D312" s="305">
        <f>IF('Product Selections'!D317="","",'Product Selections'!D317)</f>
        <v/>
      </c>
      <c r="E312" s="306">
        <f>IF('Product Selections'!E317="","",'Product Selections'!E317)</f>
        <v/>
      </c>
      <c r="F312" s="306">
        <f>IF('Product Selections'!F317="","",'Product Selections'!F317)</f>
        <v/>
      </c>
      <c r="G312" s="307">
        <f>IF('Product Selections'!U316="","",'Product Selections'!U316)</f>
        <v/>
      </c>
      <c r="H312" s="316">
        <f>IFERROR(IF('Product Selections'!H317="","",'Product Selections'!H317),"")</f>
        <v/>
      </c>
      <c r="I312" s="309">
        <f>IFERROR(IF(TRIM('Product Selections'!I317)="","",TRIM('Product Selections'!I317)),"")</f>
        <v/>
      </c>
      <c r="J312" s="46" t="n"/>
      <c r="K312" s="316">
        <f>IF(C312="","",IF(O312="",AE312+L312+M312,AE312+L312+M312+O312))</f>
        <v/>
      </c>
      <c r="L312" s="361">
        <f>IF(C312="","",SUM(AC312,AD312)*(1-Y312))</f>
        <v/>
      </c>
      <c r="M312" s="357">
        <f>IF(C312="","",AB312)</f>
        <v/>
      </c>
      <c r="O312" s="600">
        <f>IF(C312="","",IF(Y312&lt;0,Z312-AE312,""))</f>
        <v/>
      </c>
      <c r="P312" s="601">
        <f>IFERROR(IF(C312="","",IF(AND(C312=$D$2,H312=0),0,IF($V$8="50% ADP Discount",AA312*0.5,IF($V$8="ADP Book Price",AA312)))),"")</f>
        <v/>
      </c>
      <c r="R312" s="602">
        <f>IF(C312="","",IF(Y312&lt;0,(Z312/F312)*(1),(Z312/F312)*(1-Y312)))</f>
        <v/>
      </c>
      <c r="S312" s="602">
        <f>IFERROR(IF(Y312&lt;0,SUM(AC312:AD312)/F312,L312/F312),"")</f>
        <v/>
      </c>
      <c r="T312" s="339">
        <f>IF(M312="","",IF(M312=0,"",SUM(M312)/F312))</f>
        <v/>
      </c>
      <c r="U312" s="585" t="n"/>
      <c r="V312" s="603">
        <f>IF(C312="","",IF(AND(C312=$D$2,H312=0),"Firm Payroll",IF(AND(F312=1,Y312&gt;0.2),"Annual 20% Max Discount",IF(AND(F312=4,Y312&gt;0.2),"Quarterly 20% Max Discount",IF(Y312&gt;=0.6,"Discount &gt;60%",IF(Y312&lt;0,"Revenue Reduction Required",""))))))</f>
        <v/>
      </c>
      <c r="W312" s="597" t="n"/>
      <c r="X312" s="314">
        <f>IF(F312=1,"Annual Payrolls on ADP Essential Payroll",IF(F312=4,"Quarterly Payrolls on ADP Essential Payroll",""))</f>
        <v/>
      </c>
      <c r="Y312" s="315">
        <f>IFERROR(1-((H312-M312)/SUM(Z312,AC312,AD312)),"")</f>
        <v/>
      </c>
      <c r="Z312" s="316">
        <f>IF(C312="","",HLOOKUP($G312&amp;'Product Selections'!$K$4&amp;'Exhibit A'!$F312,'--'!$F$3:$AT$200,$E312+6,FALSE)*F312)</f>
        <v/>
      </c>
      <c r="AA312" s="317">
        <f>IF($C312="","",7.95*$E312+54.95)</f>
        <v/>
      </c>
      <c r="AB312" s="316">
        <f>IF('Product Selections'!O317="Yes",16*'Exhibit A'!F312,0)</f>
        <v/>
      </c>
      <c r="AC312" s="318">
        <f>IF('Product Selections'!$L$11="CBA Lightning Wholesale",0,IF('Product Selections'!$L$11="CBA Lightning",0,IF($C312="",0,IF('Product Selections'!P317="",0,IF('Product Selections'!$P317="Yes",HLOOKUP($AC$10&amp;'Exhibit A'!$F312,'--'!$F$3:$AZ$200,$E312+6,FALSE)*$F312)))))</f>
        <v/>
      </c>
      <c r="AD312" s="310">
        <f>IF('Product Selections'!$L$11="CBA Lightning Wholesale",0,IF('Product Selections'!$L$11="CBA Lightning",0,IF('Product Selections'!Q317="",0,IF($C312="",0,IF('Product Selections'!$Q317&gt;=0,HLOOKUP($AD$10,'--'!$F$3:$AZ$200,3,FALSE)*12*'Product Selections'!Q317)))))</f>
        <v/>
      </c>
      <c r="AE312" s="316">
        <f>IFERROR(IF(C312="","",IF(AND(C312=$D$2,H312=0),0,IF(I312=0,H312-P312-L312-M312,IF(I312="Included",H312-P312-M312-L312,IF(I312&gt;0,H312-M312-L312))))),"")</f>
        <v/>
      </c>
      <c r="AF312" s="585" t="n"/>
      <c r="AJ312" s="585" t="n"/>
    </row>
    <row r="313">
      <c r="A313" s="34" t="n"/>
      <c r="B313" s="70">
        <f>IFERROR(IF('Product Selections'!B318="","",'Product Selections'!B318),"")</f>
        <v/>
      </c>
      <c r="C313" s="71">
        <f>IF('Product Selections'!C318="","",'Product Selections'!C318)</f>
        <v/>
      </c>
      <c r="D313" s="48">
        <f>IF('Product Selections'!D318="","",'Product Selections'!D318)</f>
        <v/>
      </c>
      <c r="E313" s="51">
        <f>IF('Product Selections'!E318="","",'Product Selections'!E318)</f>
        <v/>
      </c>
      <c r="F313" s="51">
        <f>IF('Product Selections'!F318="","",'Product Selections'!F318)</f>
        <v/>
      </c>
      <c r="G313" s="34">
        <f>IF('Product Selections'!U317="","",'Product Selections'!U317)</f>
        <v/>
      </c>
      <c r="H313" s="69">
        <f>IFERROR(IF('Product Selections'!H318="","",'Product Selections'!H318),"")</f>
        <v/>
      </c>
      <c r="I313" s="592">
        <f>IFERROR(IF(TRIM('Product Selections'!I318)="","",TRIM('Product Selections'!I318)),"")</f>
        <v/>
      </c>
      <c r="J313" s="46" t="n"/>
      <c r="K313" s="69">
        <f>IF(C313="","",IF(O313="",AE313+L313+M313,AE313+L313+M313+O313))</f>
        <v/>
      </c>
      <c r="L313" s="360">
        <f>IF(C313="","",SUM(AC313,AD313)*(1-Y313))</f>
        <v/>
      </c>
      <c r="M313" s="358">
        <f>IF(C313="","",AB313)</f>
        <v/>
      </c>
      <c r="O313" s="593">
        <f>IF(C313="","",IF(Y313&lt;0,Z313-AE313,""))</f>
        <v/>
      </c>
      <c r="P313" s="594">
        <f>IFERROR(IF(C313="","",IF(AND(C313=$D$2,H313=0),0,IF($V$8="50% ADP Discount",AA313*0.5,IF($V$8="ADP Book Price",AA313)))),"")</f>
        <v/>
      </c>
      <c r="R313" s="595">
        <f>IF(C313="","",IF(Y313&lt;0,(Z313/F313)*(1),(Z313/F313)*(1-Y313)))</f>
        <v/>
      </c>
      <c r="S313" s="595">
        <f>IFERROR(IF(Y313&lt;0,SUM(AC313:AD313)/F313,L313/F313),"")</f>
        <v/>
      </c>
      <c r="T313" s="340">
        <f>IF(M313="","",IF(M313=0,"",SUM(M313)/F313))</f>
        <v/>
      </c>
      <c r="U313" s="585" t="n"/>
      <c r="V313" s="596">
        <f>IF(C313="","",IF(AND(C313=$D$2,H313=0),"Firm Payroll",IF(AND(F313=1,Y313&gt;0.2),"Annual 20% Max Discount",IF(AND(F313=4,Y313&gt;0.2),"Quarterly 20% Max Discount",IF(Y313&gt;=0.6,"Discount &gt;60%",IF(Y313&lt;0,"Revenue Reduction Required",""))))))</f>
        <v/>
      </c>
      <c r="W313" s="597" t="n"/>
      <c r="X313" s="56">
        <f>IF(F313=1,"Annual Payrolls on ADP Essential Payroll",IF(F313=4,"Quarterly Payrolls on ADP Essential Payroll",""))</f>
        <v/>
      </c>
      <c r="Y313" s="50">
        <f>IFERROR(1-((H313-M313)/SUM(Z313,AC313,AD313)),"")</f>
        <v/>
      </c>
      <c r="Z313" s="69">
        <f>IF(C313="","",HLOOKUP($G313&amp;'Product Selections'!$K$4&amp;'Exhibit A'!$F313,'--'!$F$3:$AT$200,$E313+6,FALSE)*F313)</f>
        <v/>
      </c>
      <c r="AA313" s="237">
        <f>IF($C313="","",7.95*$E313+54.95)</f>
        <v/>
      </c>
      <c r="AB313" s="69">
        <f>IF('Product Selections'!O318="Yes",16*'Exhibit A'!F313,0)</f>
        <v/>
      </c>
      <c r="AC313" s="236">
        <f>IF('Product Selections'!$L$11="CBA Lightning Wholesale",0,IF('Product Selections'!$L$11="CBA Lightning",0,IF($C313="",0,IF('Product Selections'!P318="",0,IF('Product Selections'!$P318="Yes",HLOOKUP($AC$10&amp;'Exhibit A'!$F313,'--'!$F$3:$AZ$200,$E313+6,FALSE)*$F313)))))</f>
        <v/>
      </c>
      <c r="AD313" s="54">
        <f>IF('Product Selections'!$L$11="CBA Lightning Wholesale",0,IF('Product Selections'!$L$11="CBA Lightning",0,IF('Product Selections'!Q318="",0,IF($C313="",0,IF('Product Selections'!$Q318&gt;=0,HLOOKUP($AD$10,'--'!$F$3:$AZ$200,3,FALSE)*12*'Product Selections'!Q318)))))</f>
        <v/>
      </c>
      <c r="AE313" s="69">
        <f>IFERROR(IF(C313="","",IF(AND(C313=$D$2,H313=0),0,IF(I313=0,H313-P313-L313-M313,IF(I313="Included",H313-P313-M313-L313,IF(I313&gt;0,H313-M313-L313))))),"")</f>
        <v/>
      </c>
      <c r="AF313" s="598" t="n"/>
      <c r="AJ313" s="585" t="n"/>
    </row>
    <row r="314">
      <c r="A314" s="34" t="n"/>
      <c r="B314" s="303">
        <f>IFERROR(IF('Product Selections'!B319="","",'Product Selections'!B319),"")</f>
        <v/>
      </c>
      <c r="C314" s="304">
        <f>IF('Product Selections'!C319="","",'Product Selections'!C319)</f>
        <v/>
      </c>
      <c r="D314" s="305">
        <f>IF('Product Selections'!D319="","",'Product Selections'!D319)</f>
        <v/>
      </c>
      <c r="E314" s="306">
        <f>IF('Product Selections'!E319="","",'Product Selections'!E319)</f>
        <v/>
      </c>
      <c r="F314" s="306">
        <f>IF('Product Selections'!F319="","",'Product Selections'!F319)</f>
        <v/>
      </c>
      <c r="G314" s="307">
        <f>IF('Product Selections'!U318="","",'Product Selections'!U318)</f>
        <v/>
      </c>
      <c r="H314" s="316">
        <f>IFERROR(IF('Product Selections'!H319="","",'Product Selections'!H319),"")</f>
        <v/>
      </c>
      <c r="I314" s="309">
        <f>IFERROR(IF(TRIM('Product Selections'!I319)="","",TRIM('Product Selections'!I319)),"")</f>
        <v/>
      </c>
      <c r="J314" s="46" t="n"/>
      <c r="K314" s="316">
        <f>IF(C314="","",IF(O314="",AE314+L314+M314,AE314+L314+M314+O314))</f>
        <v/>
      </c>
      <c r="L314" s="361">
        <f>IF(C314="","",SUM(AC314,AD314)*(1-Y314))</f>
        <v/>
      </c>
      <c r="M314" s="357">
        <f>IF(C314="","",AB314)</f>
        <v/>
      </c>
      <c r="O314" s="600">
        <f>IF(C314="","",IF(Y314&lt;0,Z314-AE314,""))</f>
        <v/>
      </c>
      <c r="P314" s="601">
        <f>IFERROR(IF(C314="","",IF(AND(C314=$D$2,H314=0),0,IF($V$8="50% ADP Discount",AA314*0.5,IF($V$8="ADP Book Price",AA314)))),"")</f>
        <v/>
      </c>
      <c r="R314" s="602">
        <f>IF(C314="","",IF(Y314&lt;0,(Z314/F314)*(1),(Z314/F314)*(1-Y314)))</f>
        <v/>
      </c>
      <c r="S314" s="602">
        <f>IFERROR(IF(Y314&lt;0,SUM(AC314:AD314)/F314,L314/F314),"")</f>
        <v/>
      </c>
      <c r="T314" s="339">
        <f>IF(M314="","",IF(M314=0,"",SUM(M314)/F314))</f>
        <v/>
      </c>
      <c r="U314" s="585" t="n"/>
      <c r="V314" s="603">
        <f>IF(C314="","",IF(AND(C314=$D$2,H314=0),"Firm Payroll",IF(AND(F314=1,Y314&gt;0.2),"Annual 20% Max Discount",IF(AND(F314=4,Y314&gt;0.2),"Quarterly 20% Max Discount",IF(Y314&gt;=0.6,"Discount &gt;60%",IF(Y314&lt;0,"Revenue Reduction Required",""))))))</f>
        <v/>
      </c>
      <c r="W314" s="597" t="n"/>
      <c r="X314" s="314">
        <f>IF(F314=1,"Annual Payrolls on ADP Essential Payroll",IF(F314=4,"Quarterly Payrolls on ADP Essential Payroll",""))</f>
        <v/>
      </c>
      <c r="Y314" s="315">
        <f>IFERROR(1-((H314-M314)/SUM(Z314,AC314,AD314)),"")</f>
        <v/>
      </c>
      <c r="Z314" s="316">
        <f>IF(C314="","",HLOOKUP($G314&amp;'Product Selections'!$K$4&amp;'Exhibit A'!$F314,'--'!$F$3:$AT$200,$E314+6,FALSE)*F314)</f>
        <v/>
      </c>
      <c r="AA314" s="317">
        <f>IF($C314="","",7.95*$E314+54.95)</f>
        <v/>
      </c>
      <c r="AB314" s="316">
        <f>IF('Product Selections'!O319="Yes",16*'Exhibit A'!F314,0)</f>
        <v/>
      </c>
      <c r="AC314" s="318">
        <f>IF('Product Selections'!$L$11="CBA Lightning Wholesale",0,IF('Product Selections'!$L$11="CBA Lightning",0,IF($C314="",0,IF('Product Selections'!P319="",0,IF('Product Selections'!$P319="Yes",HLOOKUP($AC$10&amp;'Exhibit A'!$F314,'--'!$F$3:$AZ$200,$E314+6,FALSE)*$F314)))))</f>
        <v/>
      </c>
      <c r="AD314" s="310">
        <f>IF('Product Selections'!$L$11="CBA Lightning Wholesale",0,IF('Product Selections'!$L$11="CBA Lightning",0,IF('Product Selections'!Q319="",0,IF($C314="",0,IF('Product Selections'!$Q319&gt;=0,HLOOKUP($AD$10,'--'!$F$3:$AZ$200,3,FALSE)*12*'Product Selections'!Q319)))))</f>
        <v/>
      </c>
      <c r="AE314" s="316">
        <f>IFERROR(IF(C314="","",IF(AND(C314=$D$2,H314=0),0,IF(I314=0,H314-P314-L314-M314,IF(I314="Included",H314-P314-M314-L314,IF(I314&gt;0,H314-M314-L314))))),"")</f>
        <v/>
      </c>
      <c r="AF314" s="585" t="n"/>
      <c r="AJ314" s="585" t="n"/>
    </row>
    <row r="315">
      <c r="A315" s="34" t="n"/>
      <c r="B315" s="70">
        <f>IFERROR(IF('Product Selections'!B320="","",'Product Selections'!B320),"")</f>
        <v/>
      </c>
      <c r="C315" s="71">
        <f>IF('Product Selections'!C320="","",'Product Selections'!C320)</f>
        <v/>
      </c>
      <c r="D315" s="48">
        <f>IF('Product Selections'!D320="","",'Product Selections'!D320)</f>
        <v/>
      </c>
      <c r="E315" s="51">
        <f>IF('Product Selections'!E320="","",'Product Selections'!E320)</f>
        <v/>
      </c>
      <c r="F315" s="51">
        <f>IF('Product Selections'!F320="","",'Product Selections'!F320)</f>
        <v/>
      </c>
      <c r="G315" s="34">
        <f>IF('Product Selections'!U319="","",'Product Selections'!U319)</f>
        <v/>
      </c>
      <c r="H315" s="69">
        <f>IFERROR(IF('Product Selections'!H320="","",'Product Selections'!H320),"")</f>
        <v/>
      </c>
      <c r="I315" s="592">
        <f>IFERROR(IF(TRIM('Product Selections'!I320)="","",TRIM('Product Selections'!I320)),"")</f>
        <v/>
      </c>
      <c r="J315" s="46" t="n"/>
      <c r="K315" s="69">
        <f>IF(C315="","",IF(O315="",AE315+L315+M315,AE315+L315+M315+O315))</f>
        <v/>
      </c>
      <c r="L315" s="360">
        <f>IF(C315="","",SUM(AC315,AD315)*(1-Y315))</f>
        <v/>
      </c>
      <c r="M315" s="358">
        <f>IF(C315="","",AB315)</f>
        <v/>
      </c>
      <c r="O315" s="593">
        <f>IF(C315="","",IF(Y315&lt;0,Z315-AE315,""))</f>
        <v/>
      </c>
      <c r="P315" s="594">
        <f>IFERROR(IF(C315="","",IF(AND(C315=$D$2,H315=0),0,IF($V$8="50% ADP Discount",AA315*0.5,IF($V$8="ADP Book Price",AA315)))),"")</f>
        <v/>
      </c>
      <c r="R315" s="595">
        <f>IF(C315="","",IF(Y315&lt;0,(Z315/F315)*(1),(Z315/F315)*(1-Y315)))</f>
        <v/>
      </c>
      <c r="S315" s="595">
        <f>IFERROR(IF(Y315&lt;0,SUM(AC315:AD315)/F315,L315/F315),"")</f>
        <v/>
      </c>
      <c r="T315" s="340">
        <f>IF(M315="","",IF(M315=0,"",SUM(M315)/F315))</f>
        <v/>
      </c>
      <c r="U315" s="585" t="n"/>
      <c r="V315" s="596">
        <f>IF(C315="","",IF(AND(C315=$D$2,H315=0),"Firm Payroll",IF(AND(F315=1,Y315&gt;0.2),"Annual 20% Max Discount",IF(AND(F315=4,Y315&gt;0.2),"Quarterly 20% Max Discount",IF(Y315&gt;=0.6,"Discount &gt;60%",IF(Y315&lt;0,"Revenue Reduction Required",""))))))</f>
        <v/>
      </c>
      <c r="W315" s="597" t="n"/>
      <c r="X315" s="56">
        <f>IF(F315=1,"Annual Payrolls on ADP Essential Payroll",IF(F315=4,"Quarterly Payrolls on ADP Essential Payroll",""))</f>
        <v/>
      </c>
      <c r="Y315" s="50">
        <f>IFERROR(1-((H315-M315)/SUM(Z315,AC315,AD315)),"")</f>
        <v/>
      </c>
      <c r="Z315" s="69">
        <f>IF(C315="","",HLOOKUP($G315&amp;'Product Selections'!$K$4&amp;'Exhibit A'!$F315,'--'!$F$3:$AT$200,$E315+6,FALSE)*F315)</f>
        <v/>
      </c>
      <c r="AA315" s="237">
        <f>IF($C315="","",7.95*$E315+54.95)</f>
        <v/>
      </c>
      <c r="AB315" s="69">
        <f>IF('Product Selections'!O320="Yes",16*'Exhibit A'!F315,0)</f>
        <v/>
      </c>
      <c r="AC315" s="236">
        <f>IF('Product Selections'!$L$11="CBA Lightning Wholesale",0,IF('Product Selections'!$L$11="CBA Lightning",0,IF($C315="",0,IF('Product Selections'!P320="",0,IF('Product Selections'!$P320="Yes",HLOOKUP($AC$10&amp;'Exhibit A'!$F315,'--'!$F$3:$AZ$200,$E315+6,FALSE)*$F315)))))</f>
        <v/>
      </c>
      <c r="AD315" s="54">
        <f>IF('Product Selections'!$L$11="CBA Lightning Wholesale",0,IF('Product Selections'!$L$11="CBA Lightning",0,IF('Product Selections'!Q320="",0,IF($C315="",0,IF('Product Selections'!$Q320&gt;=0,HLOOKUP($AD$10,'--'!$F$3:$AZ$200,3,FALSE)*12*'Product Selections'!Q320)))))</f>
        <v/>
      </c>
      <c r="AE315" s="69">
        <f>IFERROR(IF(C315="","",IF(AND(C315=$D$2,H315=0),0,IF(I315=0,H315-P315-L315-M315,IF(I315="Included",H315-P315-M315-L315,IF(I315&gt;0,H315-M315-L315))))),"")</f>
        <v/>
      </c>
      <c r="AF315" s="598" t="n"/>
      <c r="AJ315" s="585" t="n"/>
    </row>
    <row r="316">
      <c r="A316" s="34" t="n"/>
      <c r="B316" s="303">
        <f>IFERROR(IF('Product Selections'!B321="","",'Product Selections'!B321),"")</f>
        <v/>
      </c>
      <c r="C316" s="304">
        <f>IF('Product Selections'!C321="","",'Product Selections'!C321)</f>
        <v/>
      </c>
      <c r="D316" s="305">
        <f>IF('Product Selections'!D321="","",'Product Selections'!D321)</f>
        <v/>
      </c>
      <c r="E316" s="306">
        <f>IF('Product Selections'!E321="","",'Product Selections'!E321)</f>
        <v/>
      </c>
      <c r="F316" s="306">
        <f>IF('Product Selections'!F321="","",'Product Selections'!F321)</f>
        <v/>
      </c>
      <c r="G316" s="307">
        <f>IF('Product Selections'!U320="","",'Product Selections'!U320)</f>
        <v/>
      </c>
      <c r="H316" s="316">
        <f>IFERROR(IF('Product Selections'!H321="","",'Product Selections'!H321),"")</f>
        <v/>
      </c>
      <c r="I316" s="309">
        <f>IFERROR(IF(TRIM('Product Selections'!I321)="","",TRIM('Product Selections'!I321)),"")</f>
        <v/>
      </c>
      <c r="J316" s="46" t="n"/>
      <c r="K316" s="316">
        <f>IF(C316="","",IF(O316="",AE316+L316+M316,AE316+L316+M316+O316))</f>
        <v/>
      </c>
      <c r="L316" s="361">
        <f>IF(C316="","",SUM(AC316,AD316)*(1-Y316))</f>
        <v/>
      </c>
      <c r="M316" s="357">
        <f>IF(C316="","",AB316)</f>
        <v/>
      </c>
      <c r="O316" s="600">
        <f>IF(C316="","",IF(Y316&lt;0,Z316-AE316,""))</f>
        <v/>
      </c>
      <c r="P316" s="601">
        <f>IFERROR(IF(C316="","",IF(AND(C316=$D$2,H316=0),0,IF($V$8="50% ADP Discount",AA316*0.5,IF($V$8="ADP Book Price",AA316)))),"")</f>
        <v/>
      </c>
      <c r="R316" s="602">
        <f>IF(C316="","",IF(Y316&lt;0,(Z316/F316)*(1),(Z316/F316)*(1-Y316)))</f>
        <v/>
      </c>
      <c r="S316" s="602">
        <f>IFERROR(IF(Y316&lt;0,SUM(AC316:AD316)/F316,L316/F316),"")</f>
        <v/>
      </c>
      <c r="T316" s="339">
        <f>IF(M316="","",IF(M316=0,"",SUM(M316)/F316))</f>
        <v/>
      </c>
      <c r="U316" s="585" t="n"/>
      <c r="V316" s="603">
        <f>IF(C316="","",IF(AND(C316=$D$2,H316=0),"Firm Payroll",IF(AND(F316=1,Y316&gt;0.2),"Annual 20% Max Discount",IF(AND(F316=4,Y316&gt;0.2),"Quarterly 20% Max Discount",IF(Y316&gt;=0.6,"Discount &gt;60%",IF(Y316&lt;0,"Revenue Reduction Required",""))))))</f>
        <v/>
      </c>
      <c r="W316" s="597" t="n"/>
      <c r="X316" s="314">
        <f>IF(F316=1,"Annual Payrolls on ADP Essential Payroll",IF(F316=4,"Quarterly Payrolls on ADP Essential Payroll",""))</f>
        <v/>
      </c>
      <c r="Y316" s="315">
        <f>IFERROR(1-((H316-M316)/SUM(Z316,AC316,AD316)),"")</f>
        <v/>
      </c>
      <c r="Z316" s="316">
        <f>IF(C316="","",HLOOKUP($G316&amp;'Product Selections'!$K$4&amp;'Exhibit A'!$F316,'--'!$F$3:$AT$200,$E316+6,FALSE)*F316)</f>
        <v/>
      </c>
      <c r="AA316" s="317">
        <f>IF($C316="","",7.95*$E316+54.95)</f>
        <v/>
      </c>
      <c r="AB316" s="316">
        <f>IF('Product Selections'!O321="Yes",16*'Exhibit A'!F316,0)</f>
        <v/>
      </c>
      <c r="AC316" s="318">
        <f>IF('Product Selections'!$L$11="CBA Lightning Wholesale",0,IF('Product Selections'!$L$11="CBA Lightning",0,IF($C316="",0,IF('Product Selections'!P321="",0,IF('Product Selections'!$P321="Yes",HLOOKUP($AC$10&amp;'Exhibit A'!$F316,'--'!$F$3:$AZ$200,$E316+6,FALSE)*$F316)))))</f>
        <v/>
      </c>
      <c r="AD316" s="310">
        <f>IF('Product Selections'!$L$11="CBA Lightning Wholesale",0,IF('Product Selections'!$L$11="CBA Lightning",0,IF('Product Selections'!Q321="",0,IF($C316="",0,IF('Product Selections'!$Q321&gt;=0,HLOOKUP($AD$10,'--'!$F$3:$AZ$200,3,FALSE)*12*'Product Selections'!Q321)))))</f>
        <v/>
      </c>
      <c r="AE316" s="316">
        <f>IFERROR(IF(C316="","",IF(AND(C316=$D$2,H316=0),0,IF(I316=0,H316-P316-L316-M316,IF(I316="Included",H316-P316-M316-L316,IF(I316&gt;0,H316-M316-L316))))),"")</f>
        <v/>
      </c>
      <c r="AF316" s="585" t="n"/>
      <c r="AJ316" s="585" t="n"/>
    </row>
    <row r="317">
      <c r="A317" s="34" t="n"/>
      <c r="B317" s="70">
        <f>IFERROR(IF('Product Selections'!B322="","",'Product Selections'!B322),"")</f>
        <v/>
      </c>
      <c r="C317" s="71">
        <f>IF('Product Selections'!C322="","",'Product Selections'!C322)</f>
        <v/>
      </c>
      <c r="D317" s="48">
        <f>IF('Product Selections'!D322="","",'Product Selections'!D322)</f>
        <v/>
      </c>
      <c r="E317" s="51">
        <f>IF('Product Selections'!E322="","",'Product Selections'!E322)</f>
        <v/>
      </c>
      <c r="F317" s="51">
        <f>IF('Product Selections'!F322="","",'Product Selections'!F322)</f>
        <v/>
      </c>
      <c r="G317" s="34">
        <f>IF('Product Selections'!U321="","",'Product Selections'!U321)</f>
        <v/>
      </c>
      <c r="H317" s="69">
        <f>IFERROR(IF('Product Selections'!H322="","",'Product Selections'!H322),"")</f>
        <v/>
      </c>
      <c r="I317" s="592">
        <f>IFERROR(IF(TRIM('Product Selections'!I322)="","",TRIM('Product Selections'!I322)),"")</f>
        <v/>
      </c>
      <c r="J317" s="46" t="n"/>
      <c r="K317" s="69">
        <f>IF(C317="","",IF(O317="",AE317+L317+M317,AE317+L317+M317+O317))</f>
        <v/>
      </c>
      <c r="L317" s="360">
        <f>IF(C317="","",SUM(AC317,AD317)*(1-Y317))</f>
        <v/>
      </c>
      <c r="M317" s="358">
        <f>IF(C317="","",AB317)</f>
        <v/>
      </c>
      <c r="O317" s="593">
        <f>IF(C317="","",IF(Y317&lt;0,Z317-AE317,""))</f>
        <v/>
      </c>
      <c r="P317" s="594">
        <f>IFERROR(IF(C317="","",IF(AND(C317=$D$2,H317=0),0,IF($V$8="50% ADP Discount",AA317*0.5,IF($V$8="ADP Book Price",AA317)))),"")</f>
        <v/>
      </c>
      <c r="R317" s="595">
        <f>IF(C317="","",IF(Y317&lt;0,(Z317/F317)*(1),(Z317/F317)*(1-Y317)))</f>
        <v/>
      </c>
      <c r="S317" s="595">
        <f>IFERROR(IF(Y317&lt;0,SUM(AC317:AD317)/F317,L317/F317),"")</f>
        <v/>
      </c>
      <c r="T317" s="340">
        <f>IF(M317="","",IF(M317=0,"",SUM(M317)/F317))</f>
        <v/>
      </c>
      <c r="U317" s="585" t="n"/>
      <c r="V317" s="596">
        <f>IF(C317="","",IF(AND(C317=$D$2,H317=0),"Firm Payroll",IF(AND(F317=1,Y317&gt;0.2),"Annual 20% Max Discount",IF(AND(F317=4,Y317&gt;0.2),"Quarterly 20% Max Discount",IF(Y317&gt;=0.6,"Discount &gt;60%",IF(Y317&lt;0,"Revenue Reduction Required",""))))))</f>
        <v/>
      </c>
      <c r="W317" s="597" t="n"/>
      <c r="X317" s="56">
        <f>IF(F317=1,"Annual Payrolls on ADP Essential Payroll",IF(F317=4,"Quarterly Payrolls on ADP Essential Payroll",""))</f>
        <v/>
      </c>
      <c r="Y317" s="50">
        <f>IFERROR(1-((H317-M317)/SUM(Z317,AC317,AD317)),"")</f>
        <v/>
      </c>
      <c r="Z317" s="69">
        <f>IF(C317="","",HLOOKUP($G317&amp;'Product Selections'!$K$4&amp;'Exhibit A'!$F317,'--'!$F$3:$AT$200,$E317+6,FALSE)*F317)</f>
        <v/>
      </c>
      <c r="AA317" s="237">
        <f>IF($C317="","",7.95*$E317+54.95)</f>
        <v/>
      </c>
      <c r="AB317" s="69">
        <f>IF('Product Selections'!O322="Yes",16*'Exhibit A'!F317,0)</f>
        <v/>
      </c>
      <c r="AC317" s="236">
        <f>IF('Product Selections'!$L$11="CBA Lightning Wholesale",0,IF('Product Selections'!$L$11="CBA Lightning",0,IF($C317="",0,IF('Product Selections'!P322="",0,IF('Product Selections'!$P322="Yes",HLOOKUP($AC$10&amp;'Exhibit A'!$F317,'--'!$F$3:$AZ$200,$E317+6,FALSE)*$F317)))))</f>
        <v/>
      </c>
      <c r="AD317" s="54">
        <f>IF('Product Selections'!$L$11="CBA Lightning Wholesale",0,IF('Product Selections'!$L$11="CBA Lightning",0,IF('Product Selections'!Q322="",0,IF($C317="",0,IF('Product Selections'!$Q322&gt;=0,HLOOKUP($AD$10,'--'!$F$3:$AZ$200,3,FALSE)*12*'Product Selections'!Q322)))))</f>
        <v/>
      </c>
      <c r="AE317" s="69">
        <f>IFERROR(IF(C317="","",IF(AND(C317=$D$2,H317=0),0,IF(I317=0,H317-P317-L317-M317,IF(I317="Included",H317-P317-M317-L317,IF(I317&gt;0,H317-M317-L317))))),"")</f>
        <v/>
      </c>
      <c r="AF317" s="598" t="n"/>
      <c r="AJ317" s="585" t="n"/>
    </row>
    <row r="318">
      <c r="A318" s="34" t="n"/>
      <c r="B318" s="303">
        <f>IFERROR(IF('Product Selections'!B323="","",'Product Selections'!B323),"")</f>
        <v/>
      </c>
      <c r="C318" s="304">
        <f>IF('Product Selections'!C323="","",'Product Selections'!C323)</f>
        <v/>
      </c>
      <c r="D318" s="305">
        <f>IF('Product Selections'!D323="","",'Product Selections'!D323)</f>
        <v/>
      </c>
      <c r="E318" s="306">
        <f>IF('Product Selections'!E323="","",'Product Selections'!E323)</f>
        <v/>
      </c>
      <c r="F318" s="306">
        <f>IF('Product Selections'!F323="","",'Product Selections'!F323)</f>
        <v/>
      </c>
      <c r="G318" s="307">
        <f>IF('Product Selections'!U322="","",'Product Selections'!U322)</f>
        <v/>
      </c>
      <c r="H318" s="316">
        <f>IFERROR(IF('Product Selections'!H323="","",'Product Selections'!H323),"")</f>
        <v/>
      </c>
      <c r="I318" s="309">
        <f>IFERROR(IF(TRIM('Product Selections'!I323)="","",TRIM('Product Selections'!I323)),"")</f>
        <v/>
      </c>
      <c r="J318" s="46" t="n"/>
      <c r="K318" s="316">
        <f>IF(C318="","",IF(O318="",AE318+L318+M318,AE318+L318+M318+O318))</f>
        <v/>
      </c>
      <c r="L318" s="361">
        <f>IF(C318="","",SUM(AC318,AD318)*(1-Y318))</f>
        <v/>
      </c>
      <c r="M318" s="357">
        <f>IF(C318="","",AB318)</f>
        <v/>
      </c>
      <c r="O318" s="600">
        <f>IF(C318="","",IF(Y318&lt;0,Z318-AE318,""))</f>
        <v/>
      </c>
      <c r="P318" s="601">
        <f>IFERROR(IF(C318="","",IF(AND(C318=$D$2,H318=0),0,IF($V$8="50% ADP Discount",AA318*0.5,IF($V$8="ADP Book Price",AA318)))),"")</f>
        <v/>
      </c>
      <c r="R318" s="602">
        <f>IF(C318="","",IF(Y318&lt;0,(Z318/F318)*(1),(Z318/F318)*(1-Y318)))</f>
        <v/>
      </c>
      <c r="S318" s="602">
        <f>IFERROR(IF(Y318&lt;0,SUM(AC318:AD318)/F318,L318/F318),"")</f>
        <v/>
      </c>
      <c r="T318" s="339">
        <f>IF(M318="","",IF(M318=0,"",SUM(M318)/F318))</f>
        <v/>
      </c>
      <c r="U318" s="585" t="n"/>
      <c r="V318" s="603">
        <f>IF(C318="","",IF(AND(C318=$D$2,H318=0),"Firm Payroll",IF(AND(F318=1,Y318&gt;0.2),"Annual 20% Max Discount",IF(AND(F318=4,Y318&gt;0.2),"Quarterly 20% Max Discount",IF(Y318&gt;=0.6,"Discount &gt;60%",IF(Y318&lt;0,"Revenue Reduction Required",""))))))</f>
        <v/>
      </c>
      <c r="W318" s="597" t="n"/>
      <c r="X318" s="314">
        <f>IF(F318=1,"Annual Payrolls on ADP Essential Payroll",IF(F318=4,"Quarterly Payrolls on ADP Essential Payroll",""))</f>
        <v/>
      </c>
      <c r="Y318" s="315">
        <f>IFERROR(1-((H318-M318)/SUM(Z318,AC318,AD318)),"")</f>
        <v/>
      </c>
      <c r="Z318" s="316">
        <f>IF(C318="","",HLOOKUP($G318&amp;'Product Selections'!$K$4&amp;'Exhibit A'!$F318,'--'!$F$3:$AT$200,$E318+6,FALSE)*F318)</f>
        <v/>
      </c>
      <c r="AA318" s="317">
        <f>IF($C318="","",7.95*$E318+54.95)</f>
        <v/>
      </c>
      <c r="AB318" s="316">
        <f>IF('Product Selections'!O323="Yes",16*'Exhibit A'!F318,0)</f>
        <v/>
      </c>
      <c r="AC318" s="318">
        <f>IF('Product Selections'!$L$11="CBA Lightning Wholesale",0,IF('Product Selections'!$L$11="CBA Lightning",0,IF($C318="",0,IF('Product Selections'!P323="",0,IF('Product Selections'!$P323="Yes",HLOOKUP($AC$10&amp;'Exhibit A'!$F318,'--'!$F$3:$AZ$200,$E318+6,FALSE)*$F318)))))</f>
        <v/>
      </c>
      <c r="AD318" s="310">
        <f>IF('Product Selections'!$L$11="CBA Lightning Wholesale",0,IF('Product Selections'!$L$11="CBA Lightning",0,IF('Product Selections'!Q323="",0,IF($C318="",0,IF('Product Selections'!$Q323&gt;=0,HLOOKUP($AD$10,'--'!$F$3:$AZ$200,3,FALSE)*12*'Product Selections'!Q323)))))</f>
        <v/>
      </c>
      <c r="AE318" s="316">
        <f>IFERROR(IF(C318="","",IF(AND(C318=$D$2,H318=0),0,IF(I318=0,H318-P318-L318-M318,IF(I318="Included",H318-P318-M318-L318,IF(I318&gt;0,H318-M318-L318))))),"")</f>
        <v/>
      </c>
      <c r="AF318" s="585" t="n"/>
      <c r="AJ318" s="585" t="n"/>
    </row>
    <row r="319">
      <c r="A319" s="34" t="n"/>
      <c r="B319" s="70">
        <f>IFERROR(IF('Product Selections'!B324="","",'Product Selections'!B324),"")</f>
        <v/>
      </c>
      <c r="C319" s="71">
        <f>IF('Product Selections'!C324="","",'Product Selections'!C324)</f>
        <v/>
      </c>
      <c r="D319" s="48">
        <f>IF('Product Selections'!D324="","",'Product Selections'!D324)</f>
        <v/>
      </c>
      <c r="E319" s="51">
        <f>IF('Product Selections'!E324="","",'Product Selections'!E324)</f>
        <v/>
      </c>
      <c r="F319" s="51">
        <f>IF('Product Selections'!F324="","",'Product Selections'!F324)</f>
        <v/>
      </c>
      <c r="G319" s="34">
        <f>IF('Product Selections'!U323="","",'Product Selections'!U323)</f>
        <v/>
      </c>
      <c r="H319" s="69">
        <f>IFERROR(IF('Product Selections'!H324="","",'Product Selections'!H324),"")</f>
        <v/>
      </c>
      <c r="I319" s="592">
        <f>IFERROR(IF(TRIM('Product Selections'!I324)="","",TRIM('Product Selections'!I324)),"")</f>
        <v/>
      </c>
      <c r="J319" s="46" t="n"/>
      <c r="K319" s="69">
        <f>IF(C319="","",IF(O319="",AE319+L319+M319,AE319+L319+M319+O319))</f>
        <v/>
      </c>
      <c r="L319" s="360">
        <f>IF(C319="","",SUM(AC319,AD319)*(1-Y319))</f>
        <v/>
      </c>
      <c r="M319" s="358">
        <f>IF(C319="","",AB319)</f>
        <v/>
      </c>
      <c r="O319" s="593">
        <f>IF(C319="","",IF(Y319&lt;0,Z319-AE319,""))</f>
        <v/>
      </c>
      <c r="P319" s="594">
        <f>IFERROR(IF(C319="","",IF(AND(C319=$D$2,H319=0),0,IF($V$8="50% ADP Discount",AA319*0.5,IF($V$8="ADP Book Price",AA319)))),"")</f>
        <v/>
      </c>
      <c r="R319" s="595">
        <f>IF(C319="","",IF(Y319&lt;0,(Z319/F319)*(1),(Z319/F319)*(1-Y319)))</f>
        <v/>
      </c>
      <c r="S319" s="595">
        <f>IFERROR(IF(Y319&lt;0,SUM(AC319:AD319)/F319,L319/F319),"")</f>
        <v/>
      </c>
      <c r="T319" s="340">
        <f>IF(M319="","",IF(M319=0,"",SUM(M319)/F319))</f>
        <v/>
      </c>
      <c r="U319" s="585" t="n"/>
      <c r="V319" s="596">
        <f>IF(C319="","",IF(AND(C319=$D$2,H319=0),"Firm Payroll",IF(AND(F319=1,Y319&gt;0.2),"Annual 20% Max Discount",IF(AND(F319=4,Y319&gt;0.2),"Quarterly 20% Max Discount",IF(Y319&gt;=0.6,"Discount &gt;60%",IF(Y319&lt;0,"Revenue Reduction Required",""))))))</f>
        <v/>
      </c>
      <c r="W319" s="597" t="n"/>
      <c r="X319" s="56">
        <f>IF(F319=1,"Annual Payrolls on ADP Essential Payroll",IF(F319=4,"Quarterly Payrolls on ADP Essential Payroll",""))</f>
        <v/>
      </c>
      <c r="Y319" s="50">
        <f>IFERROR(1-((H319-M319)/SUM(Z319,AC319,AD319)),"")</f>
        <v/>
      </c>
      <c r="Z319" s="69">
        <f>IF(C319="","",HLOOKUP($G319&amp;'Product Selections'!$K$4&amp;'Exhibit A'!$F319,'--'!$F$3:$AT$200,$E319+6,FALSE)*F319)</f>
        <v/>
      </c>
      <c r="AA319" s="237">
        <f>IF($C319="","",7.95*$E319+54.95)</f>
        <v/>
      </c>
      <c r="AB319" s="69">
        <f>IF('Product Selections'!O324="Yes",16*'Exhibit A'!F319,0)</f>
        <v/>
      </c>
      <c r="AC319" s="236">
        <f>IF('Product Selections'!$L$11="CBA Lightning Wholesale",0,IF('Product Selections'!$L$11="CBA Lightning",0,IF($C319="",0,IF('Product Selections'!P324="",0,IF('Product Selections'!$P324="Yes",HLOOKUP($AC$10&amp;'Exhibit A'!$F319,'--'!$F$3:$AZ$200,$E319+6,FALSE)*$F319)))))</f>
        <v/>
      </c>
      <c r="AD319" s="54">
        <f>IF('Product Selections'!$L$11="CBA Lightning Wholesale",0,IF('Product Selections'!$L$11="CBA Lightning",0,IF('Product Selections'!Q324="",0,IF($C319="",0,IF('Product Selections'!$Q324&gt;=0,HLOOKUP($AD$10,'--'!$F$3:$AZ$200,3,FALSE)*12*'Product Selections'!Q324)))))</f>
        <v/>
      </c>
      <c r="AE319" s="69">
        <f>IFERROR(IF(C319="","",IF(AND(C319=$D$2,H319=0),0,IF(I319=0,H319-P319-L319-M319,IF(I319="Included",H319-P319-M319-L319,IF(I319&gt;0,H319-M319-L319))))),"")</f>
        <v/>
      </c>
      <c r="AF319" s="598" t="n"/>
      <c r="AJ319" s="585" t="n"/>
    </row>
    <row r="320">
      <c r="A320" s="34" t="n"/>
      <c r="B320" s="303">
        <f>IFERROR(IF('Product Selections'!B325="","",'Product Selections'!B325),"")</f>
        <v/>
      </c>
      <c r="C320" s="304">
        <f>IF('Product Selections'!C325="","",'Product Selections'!C325)</f>
        <v/>
      </c>
      <c r="D320" s="305">
        <f>IF('Product Selections'!D325="","",'Product Selections'!D325)</f>
        <v/>
      </c>
      <c r="E320" s="306">
        <f>IF('Product Selections'!E325="","",'Product Selections'!E325)</f>
        <v/>
      </c>
      <c r="F320" s="306">
        <f>IF('Product Selections'!F325="","",'Product Selections'!F325)</f>
        <v/>
      </c>
      <c r="G320" s="307">
        <f>IF('Product Selections'!U324="","",'Product Selections'!U324)</f>
        <v/>
      </c>
      <c r="H320" s="316">
        <f>IFERROR(IF('Product Selections'!H325="","",'Product Selections'!H325),"")</f>
        <v/>
      </c>
      <c r="I320" s="309">
        <f>IFERROR(IF(TRIM('Product Selections'!I325)="","",TRIM('Product Selections'!I325)),"")</f>
        <v/>
      </c>
      <c r="J320" s="46" t="n"/>
      <c r="K320" s="316">
        <f>IF(C320="","",IF(O320="",AE320+L320+M320,AE320+L320+M320+O320))</f>
        <v/>
      </c>
      <c r="L320" s="361">
        <f>IF(C320="","",SUM(AC320,AD320)*(1-Y320))</f>
        <v/>
      </c>
      <c r="M320" s="357">
        <f>IF(C320="","",AB320)</f>
        <v/>
      </c>
      <c r="O320" s="600">
        <f>IF(C320="","",IF(Y320&lt;0,Z320-AE320,""))</f>
        <v/>
      </c>
      <c r="P320" s="601">
        <f>IFERROR(IF(C320="","",IF(AND(C320=$D$2,H320=0),0,IF($V$8="50% ADP Discount",AA320*0.5,IF($V$8="ADP Book Price",AA320)))),"")</f>
        <v/>
      </c>
      <c r="R320" s="602">
        <f>IF(C320="","",IF(Y320&lt;0,(Z320/F320)*(1),(Z320/F320)*(1-Y320)))</f>
        <v/>
      </c>
      <c r="S320" s="602">
        <f>IFERROR(IF(Y320&lt;0,SUM(AC320:AD320)/F320,L320/F320),"")</f>
        <v/>
      </c>
      <c r="T320" s="339">
        <f>IF(M320="","",IF(M320=0,"",SUM(M320)/F320))</f>
        <v/>
      </c>
      <c r="U320" s="585" t="n"/>
      <c r="V320" s="603">
        <f>IF(C320="","",IF(AND(C320=$D$2,H320=0),"Firm Payroll",IF(AND(F320=1,Y320&gt;0.2),"Annual 20% Max Discount",IF(AND(F320=4,Y320&gt;0.2),"Quarterly 20% Max Discount",IF(Y320&gt;=0.6,"Discount &gt;60%",IF(Y320&lt;0,"Revenue Reduction Required",""))))))</f>
        <v/>
      </c>
      <c r="W320" s="597" t="n"/>
      <c r="X320" s="314">
        <f>IF(F320=1,"Annual Payrolls on ADP Essential Payroll",IF(F320=4,"Quarterly Payrolls on ADP Essential Payroll",""))</f>
        <v/>
      </c>
      <c r="Y320" s="315">
        <f>IFERROR(1-((H320-M320)/SUM(Z320,AC320,AD320)),"")</f>
        <v/>
      </c>
      <c r="Z320" s="316">
        <f>IF(C320="","",HLOOKUP($G320&amp;'Product Selections'!$K$4&amp;'Exhibit A'!$F320,'--'!$F$3:$AT$200,$E320+6,FALSE)*F320)</f>
        <v/>
      </c>
      <c r="AA320" s="317">
        <f>IF($C320="","",7.95*$E320+54.95)</f>
        <v/>
      </c>
      <c r="AB320" s="316">
        <f>IF('Product Selections'!O325="Yes",16*'Exhibit A'!F320,0)</f>
        <v/>
      </c>
      <c r="AC320" s="318">
        <f>IF('Product Selections'!$L$11="CBA Lightning Wholesale",0,IF('Product Selections'!$L$11="CBA Lightning",0,IF($C320="",0,IF('Product Selections'!P325="",0,IF('Product Selections'!$P325="Yes",HLOOKUP($AC$10&amp;'Exhibit A'!$F320,'--'!$F$3:$AZ$200,$E320+6,FALSE)*$F320)))))</f>
        <v/>
      </c>
      <c r="AD320" s="310">
        <f>IF('Product Selections'!$L$11="CBA Lightning Wholesale",0,IF('Product Selections'!$L$11="CBA Lightning",0,IF('Product Selections'!Q325="",0,IF($C320="",0,IF('Product Selections'!$Q325&gt;=0,HLOOKUP($AD$10,'--'!$F$3:$AZ$200,3,FALSE)*12*'Product Selections'!Q325)))))</f>
        <v/>
      </c>
      <c r="AE320" s="316">
        <f>IFERROR(IF(C320="","",IF(AND(C320=$D$2,H320=0),0,IF(I320=0,H320-P320-L320-M320,IF(I320="Included",H320-P320-M320-L320,IF(I320&gt;0,H320-M320-L320))))),"")</f>
        <v/>
      </c>
      <c r="AF320" s="585" t="n"/>
      <c r="AJ320" s="585" t="n"/>
    </row>
    <row r="321">
      <c r="A321" s="34" t="n"/>
      <c r="B321" s="70">
        <f>IFERROR(IF('Product Selections'!B326="","",'Product Selections'!B326),"")</f>
        <v/>
      </c>
      <c r="C321" s="71">
        <f>IF('Product Selections'!C326="","",'Product Selections'!C326)</f>
        <v/>
      </c>
      <c r="D321" s="48">
        <f>IF('Product Selections'!D326="","",'Product Selections'!D326)</f>
        <v/>
      </c>
      <c r="E321" s="51">
        <f>IF('Product Selections'!E326="","",'Product Selections'!E326)</f>
        <v/>
      </c>
      <c r="F321" s="51">
        <f>IF('Product Selections'!F326="","",'Product Selections'!F326)</f>
        <v/>
      </c>
      <c r="G321" s="34">
        <f>IF('Product Selections'!U325="","",'Product Selections'!U325)</f>
        <v/>
      </c>
      <c r="H321" s="69">
        <f>IFERROR(IF('Product Selections'!H326="","",'Product Selections'!H326),"")</f>
        <v/>
      </c>
      <c r="I321" s="592">
        <f>IFERROR(IF(TRIM('Product Selections'!I326)="","",TRIM('Product Selections'!I326)),"")</f>
        <v/>
      </c>
      <c r="J321" s="46" t="n"/>
      <c r="K321" s="69">
        <f>IF(C321="","",IF(O321="",AE321+L321+M321,AE321+L321+M321+O321))</f>
        <v/>
      </c>
      <c r="L321" s="360">
        <f>IF(C321="","",SUM(AC321,AD321)*(1-Y321))</f>
        <v/>
      </c>
      <c r="M321" s="358">
        <f>IF(C321="","",AB321)</f>
        <v/>
      </c>
      <c r="O321" s="593">
        <f>IF(C321="","",IF(Y321&lt;0,Z321-AE321,""))</f>
        <v/>
      </c>
      <c r="P321" s="594">
        <f>IFERROR(IF(C321="","",IF(AND(C321=$D$2,H321=0),0,IF($V$8="50% ADP Discount",AA321*0.5,IF($V$8="ADP Book Price",AA321)))),"")</f>
        <v/>
      </c>
      <c r="R321" s="595">
        <f>IF(C321="","",IF(Y321&lt;0,(Z321/F321)*(1),(Z321/F321)*(1-Y321)))</f>
        <v/>
      </c>
      <c r="S321" s="595">
        <f>IFERROR(IF(Y321&lt;0,SUM(AC321:AD321)/F321,L321/F321),"")</f>
        <v/>
      </c>
      <c r="T321" s="340">
        <f>IF(M321="","",IF(M321=0,"",SUM(M321)/F321))</f>
        <v/>
      </c>
      <c r="U321" s="585" t="n"/>
      <c r="V321" s="596">
        <f>IF(C321="","",IF(AND(C321=$D$2,H321=0),"Firm Payroll",IF(AND(F321=1,Y321&gt;0.2),"Annual 20% Max Discount",IF(AND(F321=4,Y321&gt;0.2),"Quarterly 20% Max Discount",IF(Y321&gt;=0.6,"Discount &gt;60%",IF(Y321&lt;0,"Revenue Reduction Required",""))))))</f>
        <v/>
      </c>
      <c r="W321" s="597" t="n"/>
      <c r="X321" s="56">
        <f>IF(F321=1,"Annual Payrolls on ADP Essential Payroll",IF(F321=4,"Quarterly Payrolls on ADP Essential Payroll",""))</f>
        <v/>
      </c>
      <c r="Y321" s="50">
        <f>IFERROR(1-((H321-M321)/SUM(Z321,AC321,AD321)),"")</f>
        <v/>
      </c>
      <c r="Z321" s="69">
        <f>IF(C321="","",HLOOKUP($G321&amp;'Product Selections'!$K$4&amp;'Exhibit A'!$F321,'--'!$F$3:$AT$200,$E321+6,FALSE)*F321)</f>
        <v/>
      </c>
      <c r="AA321" s="237">
        <f>IF($C321="","",7.95*$E321+54.95)</f>
        <v/>
      </c>
      <c r="AB321" s="69">
        <f>IF('Product Selections'!O326="Yes",16*'Exhibit A'!F321,0)</f>
        <v/>
      </c>
      <c r="AC321" s="236">
        <f>IF('Product Selections'!$L$11="CBA Lightning Wholesale",0,IF('Product Selections'!$L$11="CBA Lightning",0,IF($C321="",0,IF('Product Selections'!P326="",0,IF('Product Selections'!$P326="Yes",HLOOKUP($AC$10&amp;'Exhibit A'!$F321,'--'!$F$3:$AZ$200,$E321+6,FALSE)*$F321)))))</f>
        <v/>
      </c>
      <c r="AD321" s="54">
        <f>IF('Product Selections'!$L$11="CBA Lightning Wholesale",0,IF('Product Selections'!$L$11="CBA Lightning",0,IF('Product Selections'!Q326="",0,IF($C321="",0,IF('Product Selections'!$Q326&gt;=0,HLOOKUP($AD$10,'--'!$F$3:$AZ$200,3,FALSE)*12*'Product Selections'!Q326)))))</f>
        <v/>
      </c>
      <c r="AE321" s="69">
        <f>IFERROR(IF(C321="","",IF(AND(C321=$D$2,H321=0),0,IF(I321=0,H321-P321-L321-M321,IF(I321="Included",H321-P321-M321-L321,IF(I321&gt;0,H321-M321-L321))))),"")</f>
        <v/>
      </c>
      <c r="AF321" s="598" t="n"/>
      <c r="AJ321" s="585" t="n"/>
    </row>
    <row r="322">
      <c r="A322" s="34" t="n"/>
      <c r="B322" s="303">
        <f>IFERROR(IF('Product Selections'!B327="","",'Product Selections'!B327),"")</f>
        <v/>
      </c>
      <c r="C322" s="304">
        <f>IF('Product Selections'!C327="","",'Product Selections'!C327)</f>
        <v/>
      </c>
      <c r="D322" s="305">
        <f>IF('Product Selections'!D327="","",'Product Selections'!D327)</f>
        <v/>
      </c>
      <c r="E322" s="306">
        <f>IF('Product Selections'!E327="","",'Product Selections'!E327)</f>
        <v/>
      </c>
      <c r="F322" s="306">
        <f>IF('Product Selections'!F327="","",'Product Selections'!F327)</f>
        <v/>
      </c>
      <c r="G322" s="307">
        <f>IF('Product Selections'!U326="","",'Product Selections'!U326)</f>
        <v/>
      </c>
      <c r="H322" s="316">
        <f>IFERROR(IF('Product Selections'!H327="","",'Product Selections'!H327),"")</f>
        <v/>
      </c>
      <c r="I322" s="309">
        <f>IFERROR(IF(TRIM('Product Selections'!I327)="","",TRIM('Product Selections'!I327)),"")</f>
        <v/>
      </c>
      <c r="J322" s="46" t="n"/>
      <c r="K322" s="316">
        <f>IF(C322="","",IF(O322="",AE322+L322+M322,AE322+L322+M322+O322))</f>
        <v/>
      </c>
      <c r="L322" s="361">
        <f>IF(C322="","",SUM(AC322,AD322)*(1-Y322))</f>
        <v/>
      </c>
      <c r="M322" s="357">
        <f>IF(C322="","",AB322)</f>
        <v/>
      </c>
      <c r="O322" s="600">
        <f>IF(C322="","",IF(Y322&lt;0,Z322-AE322,""))</f>
        <v/>
      </c>
      <c r="P322" s="601">
        <f>IFERROR(IF(C322="","",IF(AND(C322=$D$2,H322=0),0,IF($V$8="50% ADP Discount",AA322*0.5,IF($V$8="ADP Book Price",AA322)))),"")</f>
        <v/>
      </c>
      <c r="R322" s="602">
        <f>IF(C322="","",IF(Y322&lt;0,(Z322/F322)*(1),(Z322/F322)*(1-Y322)))</f>
        <v/>
      </c>
      <c r="S322" s="602">
        <f>IFERROR(IF(Y322&lt;0,SUM(AC322:AD322)/F322,L322/F322),"")</f>
        <v/>
      </c>
      <c r="T322" s="339">
        <f>IF(M322="","",IF(M322=0,"",SUM(M322)/F322))</f>
        <v/>
      </c>
      <c r="U322" s="585" t="n"/>
      <c r="V322" s="603">
        <f>IF(C322="","",IF(AND(C322=$D$2,H322=0),"Firm Payroll",IF(AND(F322=1,Y322&gt;0.2),"Annual 20% Max Discount",IF(AND(F322=4,Y322&gt;0.2),"Quarterly 20% Max Discount",IF(Y322&gt;=0.6,"Discount &gt;60%",IF(Y322&lt;0,"Revenue Reduction Required",""))))))</f>
        <v/>
      </c>
      <c r="W322" s="597" t="n"/>
      <c r="X322" s="314">
        <f>IF(F322=1,"Annual Payrolls on ADP Essential Payroll",IF(F322=4,"Quarterly Payrolls on ADP Essential Payroll",""))</f>
        <v/>
      </c>
      <c r="Y322" s="315">
        <f>IFERROR(1-((H322-M322)/SUM(Z322,AC322,AD322)),"")</f>
        <v/>
      </c>
      <c r="Z322" s="316">
        <f>IF(C322="","",HLOOKUP($G322&amp;'Product Selections'!$K$4&amp;'Exhibit A'!$F322,'--'!$F$3:$AT$200,$E322+6,FALSE)*F322)</f>
        <v/>
      </c>
      <c r="AA322" s="317">
        <f>IF($C322="","",7.95*$E322+54.95)</f>
        <v/>
      </c>
      <c r="AB322" s="316">
        <f>IF('Product Selections'!O327="Yes",16*'Exhibit A'!F322,0)</f>
        <v/>
      </c>
      <c r="AC322" s="318">
        <f>IF('Product Selections'!$L$11="CBA Lightning Wholesale",0,IF('Product Selections'!$L$11="CBA Lightning",0,IF($C322="",0,IF('Product Selections'!P327="",0,IF('Product Selections'!$P327="Yes",HLOOKUP($AC$10&amp;'Exhibit A'!$F322,'--'!$F$3:$AZ$200,$E322+6,FALSE)*$F322)))))</f>
        <v/>
      </c>
      <c r="AD322" s="310">
        <f>IF('Product Selections'!$L$11="CBA Lightning Wholesale",0,IF('Product Selections'!$L$11="CBA Lightning",0,IF('Product Selections'!Q327="",0,IF($C322="",0,IF('Product Selections'!$Q327&gt;=0,HLOOKUP($AD$10,'--'!$F$3:$AZ$200,3,FALSE)*12*'Product Selections'!Q327)))))</f>
        <v/>
      </c>
      <c r="AE322" s="316">
        <f>IFERROR(IF(C322="","",IF(AND(C322=$D$2,H322=0),0,IF(I322=0,H322-P322-L322-M322,IF(I322="Included",H322-P322-M322-L322,IF(I322&gt;0,H322-M322-L322))))),"")</f>
        <v/>
      </c>
      <c r="AF322" s="585" t="n"/>
      <c r="AJ322" s="585" t="n"/>
    </row>
    <row r="323">
      <c r="A323" s="34" t="n"/>
      <c r="B323" s="70">
        <f>IFERROR(IF('Product Selections'!B328="","",'Product Selections'!B328),"")</f>
        <v/>
      </c>
      <c r="C323" s="71">
        <f>IF('Product Selections'!C328="","",'Product Selections'!C328)</f>
        <v/>
      </c>
      <c r="D323" s="48">
        <f>IF('Product Selections'!D328="","",'Product Selections'!D328)</f>
        <v/>
      </c>
      <c r="E323" s="51">
        <f>IF('Product Selections'!E328="","",'Product Selections'!E328)</f>
        <v/>
      </c>
      <c r="F323" s="51">
        <f>IF('Product Selections'!F328="","",'Product Selections'!F328)</f>
        <v/>
      </c>
      <c r="G323" s="34">
        <f>IF('Product Selections'!U327="","",'Product Selections'!U327)</f>
        <v/>
      </c>
      <c r="H323" s="69">
        <f>IFERROR(IF('Product Selections'!H328="","",'Product Selections'!H328),"")</f>
        <v/>
      </c>
      <c r="I323" s="592">
        <f>IFERROR(IF(TRIM('Product Selections'!I328)="","",TRIM('Product Selections'!I328)),"")</f>
        <v/>
      </c>
      <c r="J323" s="46" t="n"/>
      <c r="K323" s="69">
        <f>IF(C323="","",IF(O323="",AE323+L323+M323,AE323+L323+M323+O323))</f>
        <v/>
      </c>
      <c r="L323" s="360">
        <f>IF(C323="","",SUM(AC323,AD323)*(1-Y323))</f>
        <v/>
      </c>
      <c r="M323" s="358">
        <f>IF(C323="","",AB323)</f>
        <v/>
      </c>
      <c r="O323" s="593">
        <f>IF(C323="","",IF(Y323&lt;0,Z323-AE323,""))</f>
        <v/>
      </c>
      <c r="P323" s="594">
        <f>IFERROR(IF(C323="","",IF(AND(C323=$D$2,H323=0),0,IF($V$8="50% ADP Discount",AA323*0.5,IF($V$8="ADP Book Price",AA323)))),"")</f>
        <v/>
      </c>
      <c r="R323" s="595">
        <f>IF(C323="","",IF(Y323&lt;0,(Z323/F323)*(1),(Z323/F323)*(1-Y323)))</f>
        <v/>
      </c>
      <c r="S323" s="595">
        <f>IFERROR(IF(Y323&lt;0,SUM(AC323:AD323)/F323,L323/F323),"")</f>
        <v/>
      </c>
      <c r="T323" s="340">
        <f>IF(M323="","",IF(M323=0,"",SUM(M323)/F323))</f>
        <v/>
      </c>
      <c r="U323" s="585" t="n"/>
      <c r="V323" s="596">
        <f>IF(C323="","",IF(AND(C323=$D$2,H323=0),"Firm Payroll",IF(AND(F323=1,Y323&gt;0.2),"Annual 20% Max Discount",IF(AND(F323=4,Y323&gt;0.2),"Quarterly 20% Max Discount",IF(Y323&gt;=0.6,"Discount &gt;60%",IF(Y323&lt;0,"Revenue Reduction Required",""))))))</f>
        <v/>
      </c>
      <c r="W323" s="597" t="n"/>
      <c r="X323" s="56">
        <f>IF(F323=1,"Annual Payrolls on ADP Essential Payroll",IF(F323=4,"Quarterly Payrolls on ADP Essential Payroll",""))</f>
        <v/>
      </c>
      <c r="Y323" s="50">
        <f>IFERROR(1-((H323-M323)/SUM(Z323,AC323,AD323)),"")</f>
        <v/>
      </c>
      <c r="Z323" s="69">
        <f>IF(C323="","",HLOOKUP($G323&amp;'Product Selections'!$K$4&amp;'Exhibit A'!$F323,'--'!$F$3:$AT$200,$E323+6,FALSE)*F323)</f>
        <v/>
      </c>
      <c r="AA323" s="237">
        <f>IF($C323="","",7.95*$E323+54.95)</f>
        <v/>
      </c>
      <c r="AB323" s="69">
        <f>IF('Product Selections'!O328="Yes",16*'Exhibit A'!F323,0)</f>
        <v/>
      </c>
      <c r="AC323" s="236">
        <f>IF('Product Selections'!$L$11="CBA Lightning Wholesale",0,IF('Product Selections'!$L$11="CBA Lightning",0,IF($C323="",0,IF('Product Selections'!P328="",0,IF('Product Selections'!$P328="Yes",HLOOKUP($AC$10&amp;'Exhibit A'!$F323,'--'!$F$3:$AZ$200,$E323+6,FALSE)*$F323)))))</f>
        <v/>
      </c>
      <c r="AD323" s="54">
        <f>IF('Product Selections'!$L$11="CBA Lightning Wholesale",0,IF('Product Selections'!$L$11="CBA Lightning",0,IF('Product Selections'!Q328="",0,IF($C323="",0,IF('Product Selections'!$Q328&gt;=0,HLOOKUP($AD$10,'--'!$F$3:$AZ$200,3,FALSE)*12*'Product Selections'!Q328)))))</f>
        <v/>
      </c>
      <c r="AE323" s="69">
        <f>IFERROR(IF(C323="","",IF(AND(C323=$D$2,H323=0),0,IF(I323=0,H323-P323-L323-M323,IF(I323="Included",H323-P323-M323-L323,IF(I323&gt;0,H323-M323-L323))))),"")</f>
        <v/>
      </c>
      <c r="AF323" s="598" t="n"/>
      <c r="AJ323" s="585" t="n"/>
    </row>
    <row r="324">
      <c r="A324" s="34" t="n"/>
      <c r="B324" s="303">
        <f>IFERROR(IF('Product Selections'!B329="","",'Product Selections'!B329),"")</f>
        <v/>
      </c>
      <c r="C324" s="304">
        <f>IF('Product Selections'!C329="","",'Product Selections'!C329)</f>
        <v/>
      </c>
      <c r="D324" s="305">
        <f>IF('Product Selections'!D329="","",'Product Selections'!D329)</f>
        <v/>
      </c>
      <c r="E324" s="306">
        <f>IF('Product Selections'!E329="","",'Product Selections'!E329)</f>
        <v/>
      </c>
      <c r="F324" s="306">
        <f>IF('Product Selections'!F329="","",'Product Selections'!F329)</f>
        <v/>
      </c>
      <c r="G324" s="307">
        <f>IF('Product Selections'!U328="","",'Product Selections'!U328)</f>
        <v/>
      </c>
      <c r="H324" s="316">
        <f>IFERROR(IF('Product Selections'!H329="","",'Product Selections'!H329),"")</f>
        <v/>
      </c>
      <c r="I324" s="309">
        <f>IFERROR(IF(TRIM('Product Selections'!I329)="","",TRIM('Product Selections'!I329)),"")</f>
        <v/>
      </c>
      <c r="J324" s="46" t="n"/>
      <c r="K324" s="316">
        <f>IF(C324="","",IF(O324="",AE324+L324+M324,AE324+L324+M324+O324))</f>
        <v/>
      </c>
      <c r="L324" s="361">
        <f>IF(C324="","",SUM(AC324,AD324)*(1-Y324))</f>
        <v/>
      </c>
      <c r="M324" s="357">
        <f>IF(C324="","",AB324)</f>
        <v/>
      </c>
      <c r="O324" s="600">
        <f>IF(C324="","",IF(Y324&lt;0,Z324-AE324,""))</f>
        <v/>
      </c>
      <c r="P324" s="601">
        <f>IFERROR(IF(C324="","",IF(AND(C324=$D$2,H324=0),0,IF($V$8="50% ADP Discount",AA324*0.5,IF($V$8="ADP Book Price",AA324)))),"")</f>
        <v/>
      </c>
      <c r="R324" s="602">
        <f>IF(C324="","",IF(Y324&lt;0,(Z324/F324)*(1),(Z324/F324)*(1-Y324)))</f>
        <v/>
      </c>
      <c r="S324" s="602">
        <f>IFERROR(IF(Y324&lt;0,SUM(AC324:AD324)/F324,L324/F324),"")</f>
        <v/>
      </c>
      <c r="T324" s="339">
        <f>IF(M324="","",IF(M324=0,"",SUM(M324)/F324))</f>
        <v/>
      </c>
      <c r="U324" s="585" t="n"/>
      <c r="V324" s="603">
        <f>IF(C324="","",IF(AND(C324=$D$2,H324=0),"Firm Payroll",IF(AND(F324=1,Y324&gt;0.2),"Annual 20% Max Discount",IF(AND(F324=4,Y324&gt;0.2),"Quarterly 20% Max Discount",IF(Y324&gt;=0.6,"Discount &gt;60%",IF(Y324&lt;0,"Revenue Reduction Required",""))))))</f>
        <v/>
      </c>
      <c r="W324" s="597" t="n"/>
      <c r="X324" s="314">
        <f>IF(F324=1,"Annual Payrolls on ADP Essential Payroll",IF(F324=4,"Quarterly Payrolls on ADP Essential Payroll",""))</f>
        <v/>
      </c>
      <c r="Y324" s="315">
        <f>IFERROR(1-((H324-M324)/SUM(Z324,AC324,AD324)),"")</f>
        <v/>
      </c>
      <c r="Z324" s="316">
        <f>IF(C324="","",HLOOKUP($G324&amp;'Product Selections'!$K$4&amp;'Exhibit A'!$F324,'--'!$F$3:$AT$200,$E324+6,FALSE)*F324)</f>
        <v/>
      </c>
      <c r="AA324" s="317">
        <f>IF($C324="","",7.95*$E324+54.95)</f>
        <v/>
      </c>
      <c r="AB324" s="316">
        <f>IF('Product Selections'!O329="Yes",16*'Exhibit A'!F324,0)</f>
        <v/>
      </c>
      <c r="AC324" s="318">
        <f>IF('Product Selections'!$L$11="CBA Lightning Wholesale",0,IF('Product Selections'!$L$11="CBA Lightning",0,IF($C324="",0,IF('Product Selections'!P329="",0,IF('Product Selections'!$P329="Yes",HLOOKUP($AC$10&amp;'Exhibit A'!$F324,'--'!$F$3:$AZ$200,$E324+6,FALSE)*$F324)))))</f>
        <v/>
      </c>
      <c r="AD324" s="310">
        <f>IF('Product Selections'!$L$11="CBA Lightning Wholesale",0,IF('Product Selections'!$L$11="CBA Lightning",0,IF('Product Selections'!Q329="",0,IF($C324="",0,IF('Product Selections'!$Q329&gt;=0,HLOOKUP($AD$10,'--'!$F$3:$AZ$200,3,FALSE)*12*'Product Selections'!Q329)))))</f>
        <v/>
      </c>
      <c r="AE324" s="316">
        <f>IFERROR(IF(C324="","",IF(AND(C324=$D$2,H324=0),0,IF(I324=0,H324-P324-L324-M324,IF(I324="Included",H324-P324-M324-L324,IF(I324&gt;0,H324-M324-L324))))),"")</f>
        <v/>
      </c>
      <c r="AF324" s="585" t="n"/>
      <c r="AJ324" s="585" t="n"/>
    </row>
    <row r="325">
      <c r="A325" s="34" t="n"/>
      <c r="B325" s="70">
        <f>IFERROR(IF('Product Selections'!B330="","",'Product Selections'!B330),"")</f>
        <v/>
      </c>
      <c r="C325" s="71">
        <f>IF('Product Selections'!C330="","",'Product Selections'!C330)</f>
        <v/>
      </c>
      <c r="D325" s="48">
        <f>IF('Product Selections'!D330="","",'Product Selections'!D330)</f>
        <v/>
      </c>
      <c r="E325" s="51">
        <f>IF('Product Selections'!E330="","",'Product Selections'!E330)</f>
        <v/>
      </c>
      <c r="F325" s="51">
        <f>IF('Product Selections'!F330="","",'Product Selections'!F330)</f>
        <v/>
      </c>
      <c r="G325" s="34">
        <f>IF('Product Selections'!U329="","",'Product Selections'!U329)</f>
        <v/>
      </c>
      <c r="H325" s="69">
        <f>IFERROR(IF('Product Selections'!H330="","",'Product Selections'!H330),"")</f>
        <v/>
      </c>
      <c r="I325" s="592">
        <f>IFERROR(IF(TRIM('Product Selections'!I330)="","",TRIM('Product Selections'!I330)),"")</f>
        <v/>
      </c>
      <c r="J325" s="46" t="n"/>
      <c r="K325" s="69">
        <f>IF(C325="","",IF(O325="",AE325+L325+M325,AE325+L325+M325+O325))</f>
        <v/>
      </c>
      <c r="L325" s="360">
        <f>IF(C325="","",SUM(AC325,AD325)*(1-Y325))</f>
        <v/>
      </c>
      <c r="M325" s="358">
        <f>IF(C325="","",AB325)</f>
        <v/>
      </c>
      <c r="O325" s="593">
        <f>IF(C325="","",IF(Y325&lt;0,Z325-AE325,""))</f>
        <v/>
      </c>
      <c r="P325" s="594">
        <f>IFERROR(IF(C325="","",IF(AND(C325=$D$2,H325=0),0,IF($V$8="50% ADP Discount",AA325*0.5,IF($V$8="ADP Book Price",AA325)))),"")</f>
        <v/>
      </c>
      <c r="R325" s="595">
        <f>IF(C325="","",IF(Y325&lt;0,(Z325/F325)*(1),(Z325/F325)*(1-Y325)))</f>
        <v/>
      </c>
      <c r="S325" s="595">
        <f>IFERROR(IF(Y325&lt;0,SUM(AC325:AD325)/F325,L325/F325),"")</f>
        <v/>
      </c>
      <c r="T325" s="340">
        <f>IF(M325="","",IF(M325=0,"",SUM(M325)/F325))</f>
        <v/>
      </c>
      <c r="U325" s="585" t="n"/>
      <c r="V325" s="596">
        <f>IF(C325="","",IF(AND(C325=$D$2,H325=0),"Firm Payroll",IF(AND(F325=1,Y325&gt;0.2),"Annual 20% Max Discount",IF(AND(F325=4,Y325&gt;0.2),"Quarterly 20% Max Discount",IF(Y325&gt;=0.6,"Discount &gt;60%",IF(Y325&lt;0,"Revenue Reduction Required",""))))))</f>
        <v/>
      </c>
      <c r="W325" s="597" t="n"/>
      <c r="X325" s="56">
        <f>IF(F325=1,"Annual Payrolls on ADP Essential Payroll",IF(F325=4,"Quarterly Payrolls on ADP Essential Payroll",""))</f>
        <v/>
      </c>
      <c r="Y325" s="50">
        <f>IFERROR(1-((H325-M325)/SUM(Z325,AC325,AD325)),"")</f>
        <v/>
      </c>
      <c r="Z325" s="69">
        <f>IF(C325="","",HLOOKUP($G325&amp;'Product Selections'!$K$4&amp;'Exhibit A'!$F325,'--'!$F$3:$AT$200,$E325+6,FALSE)*F325)</f>
        <v/>
      </c>
      <c r="AA325" s="237">
        <f>IF($C325="","",7.95*$E325+54.95)</f>
        <v/>
      </c>
      <c r="AB325" s="69">
        <f>IF('Product Selections'!O330="Yes",16*'Exhibit A'!F325,0)</f>
        <v/>
      </c>
      <c r="AC325" s="236">
        <f>IF('Product Selections'!$L$11="CBA Lightning Wholesale",0,IF('Product Selections'!$L$11="CBA Lightning",0,IF($C325="",0,IF('Product Selections'!P330="",0,IF('Product Selections'!$P330="Yes",HLOOKUP($AC$10&amp;'Exhibit A'!$F325,'--'!$F$3:$AZ$200,$E325+6,FALSE)*$F325)))))</f>
        <v/>
      </c>
      <c r="AD325" s="54">
        <f>IF('Product Selections'!$L$11="CBA Lightning Wholesale",0,IF('Product Selections'!$L$11="CBA Lightning",0,IF('Product Selections'!Q330="",0,IF($C325="",0,IF('Product Selections'!$Q330&gt;=0,HLOOKUP($AD$10,'--'!$F$3:$AZ$200,3,FALSE)*12*'Product Selections'!Q330)))))</f>
        <v/>
      </c>
      <c r="AE325" s="69">
        <f>IFERROR(IF(C325="","",IF(AND(C325=$D$2,H325=0),0,IF(I325=0,H325-P325-L325-M325,IF(I325="Included",H325-P325-M325-L325,IF(I325&gt;0,H325-M325-L325))))),"")</f>
        <v/>
      </c>
      <c r="AF325" s="598" t="n"/>
      <c r="AJ325" s="585" t="n"/>
    </row>
    <row r="326">
      <c r="A326" s="34" t="n"/>
      <c r="B326" s="303">
        <f>IFERROR(IF('Product Selections'!B331="","",'Product Selections'!B331),"")</f>
        <v/>
      </c>
      <c r="C326" s="304">
        <f>IF('Product Selections'!C331="","",'Product Selections'!C331)</f>
        <v/>
      </c>
      <c r="D326" s="305">
        <f>IF('Product Selections'!D331="","",'Product Selections'!D331)</f>
        <v/>
      </c>
      <c r="E326" s="306">
        <f>IF('Product Selections'!E331="","",'Product Selections'!E331)</f>
        <v/>
      </c>
      <c r="F326" s="306">
        <f>IF('Product Selections'!F331="","",'Product Selections'!F331)</f>
        <v/>
      </c>
      <c r="G326" s="307">
        <f>IF('Product Selections'!U330="","",'Product Selections'!U330)</f>
        <v/>
      </c>
      <c r="H326" s="316">
        <f>IFERROR(IF('Product Selections'!H331="","",'Product Selections'!H331),"")</f>
        <v/>
      </c>
      <c r="I326" s="309">
        <f>IFERROR(IF(TRIM('Product Selections'!I331)="","",TRIM('Product Selections'!I331)),"")</f>
        <v/>
      </c>
      <c r="J326" s="46" t="n"/>
      <c r="K326" s="316">
        <f>IF(C326="","",IF(O326="",AE326+L326+M326,AE326+L326+M326+O326))</f>
        <v/>
      </c>
      <c r="L326" s="361">
        <f>IF(C326="","",SUM(AC326,AD326)*(1-Y326))</f>
        <v/>
      </c>
      <c r="M326" s="357">
        <f>IF(C326="","",AB326)</f>
        <v/>
      </c>
      <c r="O326" s="600">
        <f>IF(C326="","",IF(Y326&lt;0,Z326-AE326,""))</f>
        <v/>
      </c>
      <c r="P326" s="601">
        <f>IFERROR(IF(C326="","",IF(AND(C326=$D$2,H326=0),0,IF($V$8="50% ADP Discount",AA326*0.5,IF($V$8="ADP Book Price",AA326)))),"")</f>
        <v/>
      </c>
      <c r="R326" s="602">
        <f>IF(C326="","",IF(Y326&lt;0,(Z326/F326)*(1),(Z326/F326)*(1-Y326)))</f>
        <v/>
      </c>
      <c r="S326" s="602">
        <f>IFERROR(IF(Y326&lt;0,SUM(AC326:AD326)/F326,L326/F326),"")</f>
        <v/>
      </c>
      <c r="T326" s="339">
        <f>IF(M326="","",IF(M326=0,"",SUM(M326)/F326))</f>
        <v/>
      </c>
      <c r="U326" s="585" t="n"/>
      <c r="V326" s="603">
        <f>IF(C326="","",IF(AND(C326=$D$2,H326=0),"Firm Payroll",IF(AND(F326=1,Y326&gt;0.2),"Annual 20% Max Discount",IF(AND(F326=4,Y326&gt;0.2),"Quarterly 20% Max Discount",IF(Y326&gt;=0.6,"Discount &gt;60%",IF(Y326&lt;0,"Revenue Reduction Required",""))))))</f>
        <v/>
      </c>
      <c r="W326" s="597" t="n"/>
      <c r="X326" s="314">
        <f>IF(F326=1,"Annual Payrolls on ADP Essential Payroll",IF(F326=4,"Quarterly Payrolls on ADP Essential Payroll",""))</f>
        <v/>
      </c>
      <c r="Y326" s="315">
        <f>IFERROR(1-((H326-M326)/SUM(Z326,AC326,AD326)),"")</f>
        <v/>
      </c>
      <c r="Z326" s="316">
        <f>IF(C326="","",HLOOKUP($G326&amp;'Product Selections'!$K$4&amp;'Exhibit A'!$F326,'--'!$F$3:$AT$200,$E326+6,FALSE)*F326)</f>
        <v/>
      </c>
      <c r="AA326" s="317">
        <f>IF($C326="","",7.95*$E326+54.95)</f>
        <v/>
      </c>
      <c r="AB326" s="316">
        <f>IF('Product Selections'!O331="Yes",16*'Exhibit A'!F326,0)</f>
        <v/>
      </c>
      <c r="AC326" s="318">
        <f>IF('Product Selections'!$L$11="CBA Lightning Wholesale",0,IF('Product Selections'!$L$11="CBA Lightning",0,IF($C326="",0,IF('Product Selections'!P331="",0,IF('Product Selections'!$P331="Yes",HLOOKUP($AC$10&amp;'Exhibit A'!$F326,'--'!$F$3:$AZ$200,$E326+6,FALSE)*$F326)))))</f>
        <v/>
      </c>
      <c r="AD326" s="310">
        <f>IF('Product Selections'!$L$11="CBA Lightning Wholesale",0,IF('Product Selections'!$L$11="CBA Lightning",0,IF('Product Selections'!Q331="",0,IF($C326="",0,IF('Product Selections'!$Q331&gt;=0,HLOOKUP($AD$10,'--'!$F$3:$AZ$200,3,FALSE)*12*'Product Selections'!Q331)))))</f>
        <v/>
      </c>
      <c r="AE326" s="316">
        <f>IFERROR(IF(C326="","",IF(AND(C326=$D$2,H326=0),0,IF(I326=0,H326-P326-L326-M326,IF(I326="Included",H326-P326-M326-L326,IF(I326&gt;0,H326-M326-L326))))),"")</f>
        <v/>
      </c>
      <c r="AF326" s="585" t="n"/>
      <c r="AJ326" s="585" t="n"/>
    </row>
    <row r="327">
      <c r="A327" s="34" t="n"/>
      <c r="B327" s="70">
        <f>IFERROR(IF('Product Selections'!B332="","",'Product Selections'!B332),"")</f>
        <v/>
      </c>
      <c r="C327" s="71">
        <f>IF('Product Selections'!C332="","",'Product Selections'!C332)</f>
        <v/>
      </c>
      <c r="D327" s="48">
        <f>IF('Product Selections'!D332="","",'Product Selections'!D332)</f>
        <v/>
      </c>
      <c r="E327" s="51">
        <f>IF('Product Selections'!E332="","",'Product Selections'!E332)</f>
        <v/>
      </c>
      <c r="F327" s="51">
        <f>IF('Product Selections'!F332="","",'Product Selections'!F332)</f>
        <v/>
      </c>
      <c r="G327" s="34">
        <f>IF('Product Selections'!U331="","",'Product Selections'!U331)</f>
        <v/>
      </c>
      <c r="H327" s="69">
        <f>IFERROR(IF('Product Selections'!H332="","",'Product Selections'!H332),"")</f>
        <v/>
      </c>
      <c r="I327" s="592">
        <f>IFERROR(IF(TRIM('Product Selections'!I332)="","",TRIM('Product Selections'!I332)),"")</f>
        <v/>
      </c>
      <c r="J327" s="46" t="n"/>
      <c r="K327" s="69">
        <f>IF(C327="","",IF(O327="",AE327+L327+M327,AE327+L327+M327+O327))</f>
        <v/>
      </c>
      <c r="L327" s="360">
        <f>IF(C327="","",SUM(AC327,AD327)*(1-Y327))</f>
        <v/>
      </c>
      <c r="M327" s="358">
        <f>IF(C327="","",AB327)</f>
        <v/>
      </c>
      <c r="O327" s="593">
        <f>IF(C327="","",IF(Y327&lt;0,Z327-AE327,""))</f>
        <v/>
      </c>
      <c r="P327" s="594">
        <f>IFERROR(IF(C327="","",IF(AND(C327=$D$2,H327=0),0,IF($V$8="50% ADP Discount",AA327*0.5,IF($V$8="ADP Book Price",AA327)))),"")</f>
        <v/>
      </c>
      <c r="R327" s="595">
        <f>IF(C327="","",IF(Y327&lt;0,(Z327/F327)*(1),(Z327/F327)*(1-Y327)))</f>
        <v/>
      </c>
      <c r="S327" s="595">
        <f>IFERROR(IF(Y327&lt;0,SUM(AC327:AD327)/F327,L327/F327),"")</f>
        <v/>
      </c>
      <c r="T327" s="340">
        <f>IF(M327="","",IF(M327=0,"",SUM(M327)/F327))</f>
        <v/>
      </c>
      <c r="U327" s="585" t="n"/>
      <c r="V327" s="596">
        <f>IF(C327="","",IF(AND(C327=$D$2,H327=0),"Firm Payroll",IF(AND(F327=1,Y327&gt;0.2),"Annual 20% Max Discount",IF(AND(F327=4,Y327&gt;0.2),"Quarterly 20% Max Discount",IF(Y327&gt;=0.6,"Discount &gt;60%",IF(Y327&lt;0,"Revenue Reduction Required",""))))))</f>
        <v/>
      </c>
      <c r="W327" s="597" t="n"/>
      <c r="X327" s="56">
        <f>IF(F327=1,"Annual Payrolls on ADP Essential Payroll",IF(F327=4,"Quarterly Payrolls on ADP Essential Payroll",""))</f>
        <v/>
      </c>
      <c r="Y327" s="50">
        <f>IFERROR(1-((H327-M327)/SUM(Z327,AC327,AD327)),"")</f>
        <v/>
      </c>
      <c r="Z327" s="69">
        <f>IF(C327="","",HLOOKUP($G327&amp;'Product Selections'!$K$4&amp;'Exhibit A'!$F327,'--'!$F$3:$AT$200,$E327+6,FALSE)*F327)</f>
        <v/>
      </c>
      <c r="AA327" s="237">
        <f>IF($C327="","",7.95*$E327+54.95)</f>
        <v/>
      </c>
      <c r="AB327" s="69">
        <f>IF('Product Selections'!O332="Yes",16*'Exhibit A'!F327,0)</f>
        <v/>
      </c>
      <c r="AC327" s="236">
        <f>IF('Product Selections'!$L$11="CBA Lightning Wholesale",0,IF('Product Selections'!$L$11="CBA Lightning",0,IF($C327="",0,IF('Product Selections'!P332="",0,IF('Product Selections'!$P332="Yes",HLOOKUP($AC$10&amp;'Exhibit A'!$F327,'--'!$F$3:$AZ$200,$E327+6,FALSE)*$F327)))))</f>
        <v/>
      </c>
      <c r="AD327" s="54">
        <f>IF('Product Selections'!$L$11="CBA Lightning Wholesale",0,IF('Product Selections'!$L$11="CBA Lightning",0,IF('Product Selections'!Q332="",0,IF($C327="",0,IF('Product Selections'!$Q332&gt;=0,HLOOKUP($AD$10,'--'!$F$3:$AZ$200,3,FALSE)*12*'Product Selections'!Q332)))))</f>
        <v/>
      </c>
      <c r="AE327" s="69">
        <f>IFERROR(IF(C327="","",IF(AND(C327=$D$2,H327=0),0,IF(I327=0,H327-P327-L327-M327,IF(I327="Included",H327-P327-M327-L327,IF(I327&gt;0,H327-M327-L327))))),"")</f>
        <v/>
      </c>
      <c r="AF327" s="598" t="n"/>
      <c r="AJ327" s="585" t="n"/>
    </row>
    <row r="328">
      <c r="A328" s="34" t="n"/>
      <c r="B328" s="303">
        <f>IFERROR(IF('Product Selections'!B333="","",'Product Selections'!B333),"")</f>
        <v/>
      </c>
      <c r="C328" s="304">
        <f>IF('Product Selections'!C333="","",'Product Selections'!C333)</f>
        <v/>
      </c>
      <c r="D328" s="305">
        <f>IF('Product Selections'!D333="","",'Product Selections'!D333)</f>
        <v/>
      </c>
      <c r="E328" s="306">
        <f>IF('Product Selections'!E333="","",'Product Selections'!E333)</f>
        <v/>
      </c>
      <c r="F328" s="306">
        <f>IF('Product Selections'!F333="","",'Product Selections'!F333)</f>
        <v/>
      </c>
      <c r="G328" s="307">
        <f>IF('Product Selections'!U332="","",'Product Selections'!U332)</f>
        <v/>
      </c>
      <c r="H328" s="316">
        <f>IFERROR(IF('Product Selections'!H333="","",'Product Selections'!H333),"")</f>
        <v/>
      </c>
      <c r="I328" s="309">
        <f>IFERROR(IF(TRIM('Product Selections'!I333)="","",TRIM('Product Selections'!I333)),"")</f>
        <v/>
      </c>
      <c r="J328" s="46" t="n"/>
      <c r="K328" s="316">
        <f>IF(C328="","",IF(O328="",AE328+L328+M328,AE328+L328+M328+O328))</f>
        <v/>
      </c>
      <c r="L328" s="361">
        <f>IF(C328="","",SUM(AC328,AD328)*(1-Y328))</f>
        <v/>
      </c>
      <c r="M328" s="357">
        <f>IF(C328="","",AB328)</f>
        <v/>
      </c>
      <c r="O328" s="600">
        <f>IF(C328="","",IF(Y328&lt;0,Z328-AE328,""))</f>
        <v/>
      </c>
      <c r="P328" s="601">
        <f>IFERROR(IF(C328="","",IF(AND(C328=$D$2,H328=0),0,IF($V$8="50% ADP Discount",AA328*0.5,IF($V$8="ADP Book Price",AA328)))),"")</f>
        <v/>
      </c>
      <c r="R328" s="602">
        <f>IF(C328="","",IF(Y328&lt;0,(Z328/F328)*(1),(Z328/F328)*(1-Y328)))</f>
        <v/>
      </c>
      <c r="S328" s="602">
        <f>IFERROR(IF(Y328&lt;0,SUM(AC328:AD328)/F328,L328/F328),"")</f>
        <v/>
      </c>
      <c r="T328" s="339">
        <f>IF(M328="","",IF(M328=0,"",SUM(M328)/F328))</f>
        <v/>
      </c>
      <c r="U328" s="585" t="n"/>
      <c r="V328" s="603">
        <f>IF(C328="","",IF(AND(C328=$D$2,H328=0),"Firm Payroll",IF(AND(F328=1,Y328&gt;0.2),"Annual 20% Max Discount",IF(AND(F328=4,Y328&gt;0.2),"Quarterly 20% Max Discount",IF(Y328&gt;=0.6,"Discount &gt;60%",IF(Y328&lt;0,"Revenue Reduction Required",""))))))</f>
        <v/>
      </c>
      <c r="W328" s="597" t="n"/>
      <c r="X328" s="314">
        <f>IF(F328=1,"Annual Payrolls on ADP Essential Payroll",IF(F328=4,"Quarterly Payrolls on ADP Essential Payroll",""))</f>
        <v/>
      </c>
      <c r="Y328" s="315">
        <f>IFERROR(1-((H328-M328)/SUM(Z328,AC328,AD328)),"")</f>
        <v/>
      </c>
      <c r="Z328" s="316">
        <f>IF(C328="","",HLOOKUP($G328&amp;'Product Selections'!$K$4&amp;'Exhibit A'!$F328,'--'!$F$3:$AT$200,$E328+6,FALSE)*F328)</f>
        <v/>
      </c>
      <c r="AA328" s="317">
        <f>IF($C328="","",7.95*$E328+54.95)</f>
        <v/>
      </c>
      <c r="AB328" s="316">
        <f>IF('Product Selections'!O333="Yes",16*'Exhibit A'!F328,0)</f>
        <v/>
      </c>
      <c r="AC328" s="318">
        <f>IF('Product Selections'!$L$11="CBA Lightning Wholesale",0,IF('Product Selections'!$L$11="CBA Lightning",0,IF($C328="",0,IF('Product Selections'!P333="",0,IF('Product Selections'!$P333="Yes",HLOOKUP($AC$10&amp;'Exhibit A'!$F328,'--'!$F$3:$AZ$200,$E328+6,FALSE)*$F328)))))</f>
        <v/>
      </c>
      <c r="AD328" s="310">
        <f>IF('Product Selections'!$L$11="CBA Lightning Wholesale",0,IF('Product Selections'!$L$11="CBA Lightning",0,IF('Product Selections'!Q333="",0,IF($C328="",0,IF('Product Selections'!$Q333&gt;=0,HLOOKUP($AD$10,'--'!$F$3:$AZ$200,3,FALSE)*12*'Product Selections'!Q333)))))</f>
        <v/>
      </c>
      <c r="AE328" s="316">
        <f>IFERROR(IF(C328="","",IF(AND(C328=$D$2,H328=0),0,IF(I328=0,H328-P328-L328-M328,IF(I328="Included",H328-P328-M328-L328,IF(I328&gt;0,H328-M328-L328))))),"")</f>
        <v/>
      </c>
      <c r="AF328" s="585" t="n"/>
      <c r="AJ328" s="585" t="n"/>
    </row>
    <row r="329">
      <c r="A329" s="34" t="n"/>
      <c r="B329" s="70">
        <f>IFERROR(IF('Product Selections'!B334="","",'Product Selections'!B334),"")</f>
        <v/>
      </c>
      <c r="C329" s="71">
        <f>IF('Product Selections'!C334="","",'Product Selections'!C334)</f>
        <v/>
      </c>
      <c r="D329" s="48">
        <f>IF('Product Selections'!D334="","",'Product Selections'!D334)</f>
        <v/>
      </c>
      <c r="E329" s="51">
        <f>IF('Product Selections'!E334="","",'Product Selections'!E334)</f>
        <v/>
      </c>
      <c r="F329" s="51">
        <f>IF('Product Selections'!F334="","",'Product Selections'!F334)</f>
        <v/>
      </c>
      <c r="G329" s="34">
        <f>IF('Product Selections'!U333="","",'Product Selections'!U333)</f>
        <v/>
      </c>
      <c r="H329" s="69">
        <f>IFERROR(IF('Product Selections'!H334="","",'Product Selections'!H334),"")</f>
        <v/>
      </c>
      <c r="I329" s="592">
        <f>IFERROR(IF(TRIM('Product Selections'!I334)="","",TRIM('Product Selections'!I334)),"")</f>
        <v/>
      </c>
      <c r="J329" s="46" t="n"/>
      <c r="K329" s="69">
        <f>IF(C329="","",IF(O329="",AE329+L329+M329,AE329+L329+M329+O329))</f>
        <v/>
      </c>
      <c r="L329" s="360">
        <f>IF(C329="","",SUM(AC329,AD329)*(1-Y329))</f>
        <v/>
      </c>
      <c r="M329" s="358">
        <f>IF(C329="","",AB329)</f>
        <v/>
      </c>
      <c r="O329" s="593">
        <f>IF(C329="","",IF(Y329&lt;0,Z329-AE329,""))</f>
        <v/>
      </c>
      <c r="P329" s="594">
        <f>IFERROR(IF(C329="","",IF(AND(C329=$D$2,H329=0),0,IF($V$8="50% ADP Discount",AA329*0.5,IF($V$8="ADP Book Price",AA329)))),"")</f>
        <v/>
      </c>
      <c r="R329" s="595">
        <f>IF(C329="","",IF(Y329&lt;0,(Z329/F329)*(1),(Z329/F329)*(1-Y329)))</f>
        <v/>
      </c>
      <c r="S329" s="595">
        <f>IFERROR(IF(Y329&lt;0,SUM(AC329:AD329)/F329,L329/F329),"")</f>
        <v/>
      </c>
      <c r="T329" s="340">
        <f>IF(M329="","",IF(M329=0,"",SUM(M329)/F329))</f>
        <v/>
      </c>
      <c r="U329" s="585" t="n"/>
      <c r="V329" s="596">
        <f>IF(C329="","",IF(AND(C329=$D$2,H329=0),"Firm Payroll",IF(AND(F329=1,Y329&gt;0.2),"Annual 20% Max Discount",IF(AND(F329=4,Y329&gt;0.2),"Quarterly 20% Max Discount",IF(Y329&gt;=0.6,"Discount &gt;60%",IF(Y329&lt;0,"Revenue Reduction Required",""))))))</f>
        <v/>
      </c>
      <c r="W329" s="597" t="n"/>
      <c r="X329" s="56">
        <f>IF(F329=1,"Annual Payrolls on ADP Essential Payroll",IF(F329=4,"Quarterly Payrolls on ADP Essential Payroll",""))</f>
        <v/>
      </c>
      <c r="Y329" s="50">
        <f>IFERROR(1-((H329-M329)/SUM(Z329,AC329,AD329)),"")</f>
        <v/>
      </c>
      <c r="Z329" s="69">
        <f>IF(C329="","",HLOOKUP($G329&amp;'Product Selections'!$K$4&amp;'Exhibit A'!$F329,'--'!$F$3:$AT$200,$E329+6,FALSE)*F329)</f>
        <v/>
      </c>
      <c r="AA329" s="237">
        <f>IF($C329="","",7.95*$E329+54.95)</f>
        <v/>
      </c>
      <c r="AB329" s="69">
        <f>IF('Product Selections'!O334="Yes",16*'Exhibit A'!F329,0)</f>
        <v/>
      </c>
      <c r="AC329" s="236">
        <f>IF('Product Selections'!$L$11="CBA Lightning Wholesale",0,IF('Product Selections'!$L$11="CBA Lightning",0,IF($C329="",0,IF('Product Selections'!P334="",0,IF('Product Selections'!$P334="Yes",HLOOKUP($AC$10&amp;'Exhibit A'!$F329,'--'!$F$3:$AZ$200,$E329+6,FALSE)*$F329)))))</f>
        <v/>
      </c>
      <c r="AD329" s="54">
        <f>IF('Product Selections'!$L$11="CBA Lightning Wholesale",0,IF('Product Selections'!$L$11="CBA Lightning",0,IF('Product Selections'!Q334="",0,IF($C329="",0,IF('Product Selections'!$Q334&gt;=0,HLOOKUP($AD$10,'--'!$F$3:$AZ$200,3,FALSE)*12*'Product Selections'!Q334)))))</f>
        <v/>
      </c>
      <c r="AE329" s="69">
        <f>IFERROR(IF(C329="","",IF(AND(C329=$D$2,H329=0),0,IF(I329=0,H329-P329-L329-M329,IF(I329="Included",H329-P329-M329-L329,IF(I329&gt;0,H329-M329-L329))))),"")</f>
        <v/>
      </c>
      <c r="AF329" s="598" t="n"/>
      <c r="AJ329" s="585" t="n"/>
    </row>
    <row r="330">
      <c r="A330" s="34" t="n"/>
      <c r="B330" s="303">
        <f>IFERROR(IF('Product Selections'!B335="","",'Product Selections'!B335),"")</f>
        <v/>
      </c>
      <c r="C330" s="304">
        <f>IF('Product Selections'!C335="","",'Product Selections'!C335)</f>
        <v/>
      </c>
      <c r="D330" s="305">
        <f>IF('Product Selections'!D335="","",'Product Selections'!D335)</f>
        <v/>
      </c>
      <c r="E330" s="306">
        <f>IF('Product Selections'!E335="","",'Product Selections'!E335)</f>
        <v/>
      </c>
      <c r="F330" s="306">
        <f>IF('Product Selections'!F335="","",'Product Selections'!F335)</f>
        <v/>
      </c>
      <c r="G330" s="307">
        <f>IF('Product Selections'!U334="","",'Product Selections'!U334)</f>
        <v/>
      </c>
      <c r="H330" s="316">
        <f>IFERROR(IF('Product Selections'!H335="","",'Product Selections'!H335),"")</f>
        <v/>
      </c>
      <c r="I330" s="309">
        <f>IFERROR(IF(TRIM('Product Selections'!I335)="","",TRIM('Product Selections'!I335)),"")</f>
        <v/>
      </c>
      <c r="J330" s="46" t="n"/>
      <c r="K330" s="316">
        <f>IF(C330="","",IF(O330="",AE330+L330+M330,AE330+L330+M330+O330))</f>
        <v/>
      </c>
      <c r="L330" s="361">
        <f>IF(C330="","",SUM(AC330,AD330)*(1-Y330))</f>
        <v/>
      </c>
      <c r="M330" s="357">
        <f>IF(C330="","",AB330)</f>
        <v/>
      </c>
      <c r="O330" s="600">
        <f>IF(C330="","",IF(Y330&lt;0,Z330-AE330,""))</f>
        <v/>
      </c>
      <c r="P330" s="601">
        <f>IFERROR(IF(C330="","",IF(AND(C330=$D$2,H330=0),0,IF($V$8="50% ADP Discount",AA330*0.5,IF($V$8="ADP Book Price",AA330)))),"")</f>
        <v/>
      </c>
      <c r="R330" s="602">
        <f>IF(C330="","",IF(Y330&lt;0,(Z330/F330)*(1),(Z330/F330)*(1-Y330)))</f>
        <v/>
      </c>
      <c r="S330" s="602">
        <f>IFERROR(IF(Y330&lt;0,SUM(AC330:AD330)/F330,L330/F330),"")</f>
        <v/>
      </c>
      <c r="T330" s="339">
        <f>IF(M330="","",IF(M330=0,"",SUM(M330)/F330))</f>
        <v/>
      </c>
      <c r="U330" s="585" t="n"/>
      <c r="V330" s="603">
        <f>IF(C330="","",IF(AND(C330=$D$2,H330=0),"Firm Payroll",IF(AND(F330=1,Y330&gt;0.2),"Annual 20% Max Discount",IF(AND(F330=4,Y330&gt;0.2),"Quarterly 20% Max Discount",IF(Y330&gt;=0.6,"Discount &gt;60%",IF(Y330&lt;0,"Revenue Reduction Required",""))))))</f>
        <v/>
      </c>
      <c r="W330" s="597" t="n"/>
      <c r="X330" s="314">
        <f>IF(F330=1,"Annual Payrolls on ADP Essential Payroll",IF(F330=4,"Quarterly Payrolls on ADP Essential Payroll",""))</f>
        <v/>
      </c>
      <c r="Y330" s="315">
        <f>IFERROR(1-((H330-M330)/SUM(Z330,AC330,AD330)),"")</f>
        <v/>
      </c>
      <c r="Z330" s="316">
        <f>IF(C330="","",HLOOKUP($G330&amp;'Product Selections'!$K$4&amp;'Exhibit A'!$F330,'--'!$F$3:$AT$200,$E330+6,FALSE)*F330)</f>
        <v/>
      </c>
      <c r="AA330" s="317">
        <f>IF($C330="","",7.95*$E330+54.95)</f>
        <v/>
      </c>
      <c r="AB330" s="316">
        <f>IF('Product Selections'!O335="Yes",16*'Exhibit A'!F330,0)</f>
        <v/>
      </c>
      <c r="AC330" s="318">
        <f>IF('Product Selections'!$L$11="CBA Lightning Wholesale",0,IF('Product Selections'!$L$11="CBA Lightning",0,IF($C330="",0,IF('Product Selections'!P335="",0,IF('Product Selections'!$P335="Yes",HLOOKUP($AC$10&amp;'Exhibit A'!$F330,'--'!$F$3:$AZ$200,$E330+6,FALSE)*$F330)))))</f>
        <v/>
      </c>
      <c r="AD330" s="310">
        <f>IF('Product Selections'!$L$11="CBA Lightning Wholesale",0,IF('Product Selections'!$L$11="CBA Lightning",0,IF('Product Selections'!Q335="",0,IF($C330="",0,IF('Product Selections'!$Q335&gt;=0,HLOOKUP($AD$10,'--'!$F$3:$AZ$200,3,FALSE)*12*'Product Selections'!Q335)))))</f>
        <v/>
      </c>
      <c r="AE330" s="316">
        <f>IFERROR(IF(C330="","",IF(AND(C330=$D$2,H330=0),0,IF(I330=0,H330-P330-L330-M330,IF(I330="Included",H330-P330-M330-L330,IF(I330&gt;0,H330-M330-L330))))),"")</f>
        <v/>
      </c>
      <c r="AF330" s="585" t="n"/>
      <c r="AJ330" s="585" t="n"/>
    </row>
    <row r="331">
      <c r="A331" s="34" t="n"/>
      <c r="B331" s="70">
        <f>IFERROR(IF('Product Selections'!B336="","",'Product Selections'!B336),"")</f>
        <v/>
      </c>
      <c r="C331" s="71">
        <f>IF('Product Selections'!C336="","",'Product Selections'!C336)</f>
        <v/>
      </c>
      <c r="D331" s="48">
        <f>IF('Product Selections'!D336="","",'Product Selections'!D336)</f>
        <v/>
      </c>
      <c r="E331" s="51">
        <f>IF('Product Selections'!E336="","",'Product Selections'!E336)</f>
        <v/>
      </c>
      <c r="F331" s="51">
        <f>IF('Product Selections'!F336="","",'Product Selections'!F336)</f>
        <v/>
      </c>
      <c r="G331" s="34">
        <f>IF('Product Selections'!U335="","",'Product Selections'!U335)</f>
        <v/>
      </c>
      <c r="H331" s="69">
        <f>IFERROR(IF('Product Selections'!H336="","",'Product Selections'!H336),"")</f>
        <v/>
      </c>
      <c r="I331" s="592">
        <f>IFERROR(IF(TRIM('Product Selections'!I336)="","",TRIM('Product Selections'!I336)),"")</f>
        <v/>
      </c>
      <c r="J331" s="46" t="n"/>
      <c r="K331" s="69">
        <f>IF(C331="","",IF(O331="",AE331+L331+M331,AE331+L331+M331+O331))</f>
        <v/>
      </c>
      <c r="L331" s="360">
        <f>IF(C331="","",SUM(AC331,AD331)*(1-Y331))</f>
        <v/>
      </c>
      <c r="M331" s="358">
        <f>IF(C331="","",AB331)</f>
        <v/>
      </c>
      <c r="O331" s="593">
        <f>IF(C331="","",IF(Y331&lt;0,Z331-AE331,""))</f>
        <v/>
      </c>
      <c r="P331" s="594">
        <f>IFERROR(IF(C331="","",IF(AND(C331=$D$2,H331=0),0,IF($V$8="50% ADP Discount",AA331*0.5,IF($V$8="ADP Book Price",AA331)))),"")</f>
        <v/>
      </c>
      <c r="R331" s="595">
        <f>IF(C331="","",IF(Y331&lt;0,(Z331/F331)*(1),(Z331/F331)*(1-Y331)))</f>
        <v/>
      </c>
      <c r="S331" s="595">
        <f>IFERROR(IF(Y331&lt;0,SUM(AC331:AD331)/F331,L331/F331),"")</f>
        <v/>
      </c>
      <c r="T331" s="340">
        <f>IF(M331="","",IF(M331=0,"",SUM(M331)/F331))</f>
        <v/>
      </c>
      <c r="U331" s="585" t="n"/>
      <c r="V331" s="596">
        <f>IF(C331="","",IF(AND(C331=$D$2,H331=0),"Firm Payroll",IF(AND(F331=1,Y331&gt;0.2),"Annual 20% Max Discount",IF(AND(F331=4,Y331&gt;0.2),"Quarterly 20% Max Discount",IF(Y331&gt;=0.6,"Discount &gt;60%",IF(Y331&lt;0,"Revenue Reduction Required",""))))))</f>
        <v/>
      </c>
      <c r="W331" s="597" t="n"/>
      <c r="X331" s="56">
        <f>IF(F331=1,"Annual Payrolls on ADP Essential Payroll",IF(F331=4,"Quarterly Payrolls on ADP Essential Payroll",""))</f>
        <v/>
      </c>
      <c r="Y331" s="50">
        <f>IFERROR(1-((H331-M331)/SUM(Z331,AC331,AD331)),"")</f>
        <v/>
      </c>
      <c r="Z331" s="69">
        <f>IF(C331="","",HLOOKUP($G331&amp;'Product Selections'!$K$4&amp;'Exhibit A'!$F331,'--'!$F$3:$AT$200,$E331+6,FALSE)*F331)</f>
        <v/>
      </c>
      <c r="AA331" s="237">
        <f>IF($C331="","",7.95*$E331+54.95)</f>
        <v/>
      </c>
      <c r="AB331" s="69">
        <f>IF('Product Selections'!O336="Yes",16*'Exhibit A'!F331,0)</f>
        <v/>
      </c>
      <c r="AC331" s="236">
        <f>IF('Product Selections'!$L$11="CBA Lightning Wholesale",0,IF('Product Selections'!$L$11="CBA Lightning",0,IF($C331="",0,IF('Product Selections'!P336="",0,IF('Product Selections'!$P336="Yes",HLOOKUP($AC$10&amp;'Exhibit A'!$F331,'--'!$F$3:$AZ$200,$E331+6,FALSE)*$F331)))))</f>
        <v/>
      </c>
      <c r="AD331" s="54">
        <f>IF('Product Selections'!$L$11="CBA Lightning Wholesale",0,IF('Product Selections'!$L$11="CBA Lightning",0,IF('Product Selections'!Q336="",0,IF($C331="",0,IF('Product Selections'!$Q336&gt;=0,HLOOKUP($AD$10,'--'!$F$3:$AZ$200,3,FALSE)*12*'Product Selections'!Q336)))))</f>
        <v/>
      </c>
      <c r="AE331" s="69">
        <f>IFERROR(IF(C331="","",IF(AND(C331=$D$2,H331=0),0,IF(I331=0,H331-P331-L331-M331,IF(I331="Included",H331-P331-M331-L331,IF(I331&gt;0,H331-M331-L331))))),"")</f>
        <v/>
      </c>
      <c r="AF331" s="598" t="n"/>
      <c r="AJ331" s="585" t="n"/>
    </row>
    <row r="332">
      <c r="A332" s="34" t="n"/>
      <c r="B332" s="303">
        <f>IFERROR(IF('Product Selections'!B337="","",'Product Selections'!B337),"")</f>
        <v/>
      </c>
      <c r="C332" s="304">
        <f>IF('Product Selections'!C337="","",'Product Selections'!C337)</f>
        <v/>
      </c>
      <c r="D332" s="305">
        <f>IF('Product Selections'!D337="","",'Product Selections'!D337)</f>
        <v/>
      </c>
      <c r="E332" s="306">
        <f>IF('Product Selections'!E337="","",'Product Selections'!E337)</f>
        <v/>
      </c>
      <c r="F332" s="306">
        <f>IF('Product Selections'!F337="","",'Product Selections'!F337)</f>
        <v/>
      </c>
      <c r="G332" s="307">
        <f>IF('Product Selections'!U336="","",'Product Selections'!U336)</f>
        <v/>
      </c>
      <c r="H332" s="316">
        <f>IFERROR(IF('Product Selections'!H337="","",'Product Selections'!H337),"")</f>
        <v/>
      </c>
      <c r="I332" s="309">
        <f>IFERROR(IF(TRIM('Product Selections'!I337)="","",TRIM('Product Selections'!I337)),"")</f>
        <v/>
      </c>
      <c r="J332" s="46" t="n"/>
      <c r="K332" s="316">
        <f>IF(C332="","",IF(O332="",AE332+L332+M332,AE332+L332+M332+O332))</f>
        <v/>
      </c>
      <c r="L332" s="361">
        <f>IF(C332="","",SUM(AC332,AD332)*(1-Y332))</f>
        <v/>
      </c>
      <c r="M332" s="357">
        <f>IF(C332="","",AB332)</f>
        <v/>
      </c>
      <c r="O332" s="600">
        <f>IF(C332="","",IF(Y332&lt;0,Z332-AE332,""))</f>
        <v/>
      </c>
      <c r="P332" s="601">
        <f>IFERROR(IF(C332="","",IF(AND(C332=$D$2,H332=0),0,IF($V$8="50% ADP Discount",AA332*0.5,IF($V$8="ADP Book Price",AA332)))),"")</f>
        <v/>
      </c>
      <c r="R332" s="602">
        <f>IF(C332="","",IF(Y332&lt;0,(Z332/F332)*(1),(Z332/F332)*(1-Y332)))</f>
        <v/>
      </c>
      <c r="S332" s="602">
        <f>IFERROR(IF(Y332&lt;0,SUM(AC332:AD332)/F332,L332/F332),"")</f>
        <v/>
      </c>
      <c r="T332" s="339">
        <f>IF(M332="","",IF(M332=0,"",SUM(M332)/F332))</f>
        <v/>
      </c>
      <c r="U332" s="585" t="n"/>
      <c r="V332" s="603">
        <f>IF(C332="","",IF(AND(C332=$D$2,H332=0),"Firm Payroll",IF(AND(F332=1,Y332&gt;0.2),"Annual 20% Max Discount",IF(AND(F332=4,Y332&gt;0.2),"Quarterly 20% Max Discount",IF(Y332&gt;=0.6,"Discount &gt;60%",IF(Y332&lt;0,"Revenue Reduction Required",""))))))</f>
        <v/>
      </c>
      <c r="W332" s="597" t="n"/>
      <c r="X332" s="314">
        <f>IF(F332=1,"Annual Payrolls on ADP Essential Payroll",IF(F332=4,"Quarterly Payrolls on ADP Essential Payroll",""))</f>
        <v/>
      </c>
      <c r="Y332" s="315">
        <f>IFERROR(1-((H332-M332)/SUM(Z332,AC332,AD332)),"")</f>
        <v/>
      </c>
      <c r="Z332" s="316">
        <f>IF(C332="","",HLOOKUP($G332&amp;'Product Selections'!$K$4&amp;'Exhibit A'!$F332,'--'!$F$3:$AT$200,$E332+6,FALSE)*F332)</f>
        <v/>
      </c>
      <c r="AA332" s="317">
        <f>IF($C332="","",7.95*$E332+54.95)</f>
        <v/>
      </c>
      <c r="AB332" s="316">
        <f>IF('Product Selections'!O337="Yes",16*'Exhibit A'!F332,0)</f>
        <v/>
      </c>
      <c r="AC332" s="318">
        <f>IF('Product Selections'!$L$11="CBA Lightning Wholesale",0,IF('Product Selections'!$L$11="CBA Lightning",0,IF($C332="",0,IF('Product Selections'!P337="",0,IF('Product Selections'!$P337="Yes",HLOOKUP($AC$10&amp;'Exhibit A'!$F332,'--'!$F$3:$AZ$200,$E332+6,FALSE)*$F332)))))</f>
        <v/>
      </c>
      <c r="AD332" s="310">
        <f>IF('Product Selections'!$L$11="CBA Lightning Wholesale",0,IF('Product Selections'!$L$11="CBA Lightning",0,IF('Product Selections'!Q337="",0,IF($C332="",0,IF('Product Selections'!$Q337&gt;=0,HLOOKUP($AD$10,'--'!$F$3:$AZ$200,3,FALSE)*12*'Product Selections'!Q337)))))</f>
        <v/>
      </c>
      <c r="AE332" s="316">
        <f>IFERROR(IF(C332="","",IF(AND(C332=$D$2,H332=0),0,IF(I332=0,H332-P332-L332-M332,IF(I332="Included",H332-P332-M332-L332,IF(I332&gt;0,H332-M332-L332))))),"")</f>
        <v/>
      </c>
      <c r="AF332" s="585" t="n"/>
      <c r="AJ332" s="585" t="n"/>
    </row>
    <row r="333">
      <c r="A333" s="34" t="n"/>
      <c r="B333" s="70">
        <f>IFERROR(IF('Product Selections'!B338="","",'Product Selections'!B338),"")</f>
        <v/>
      </c>
      <c r="C333" s="71">
        <f>IF('Product Selections'!C338="","",'Product Selections'!C338)</f>
        <v/>
      </c>
      <c r="D333" s="48">
        <f>IF('Product Selections'!D338="","",'Product Selections'!D338)</f>
        <v/>
      </c>
      <c r="E333" s="51">
        <f>IF('Product Selections'!E338="","",'Product Selections'!E338)</f>
        <v/>
      </c>
      <c r="F333" s="51">
        <f>IF('Product Selections'!F338="","",'Product Selections'!F338)</f>
        <v/>
      </c>
      <c r="G333" s="34">
        <f>IF('Product Selections'!U337="","",'Product Selections'!U337)</f>
        <v/>
      </c>
      <c r="H333" s="69">
        <f>IFERROR(IF('Product Selections'!H338="","",'Product Selections'!H338),"")</f>
        <v/>
      </c>
      <c r="I333" s="592">
        <f>IFERROR(IF(TRIM('Product Selections'!I338)="","",TRIM('Product Selections'!I338)),"")</f>
        <v/>
      </c>
      <c r="J333" s="46" t="n"/>
      <c r="K333" s="69">
        <f>IF(C333="","",IF(O333="",AE333+L333+M333,AE333+L333+M333+O333))</f>
        <v/>
      </c>
      <c r="L333" s="360">
        <f>IF(C333="","",SUM(AC333,AD333)*(1-Y333))</f>
        <v/>
      </c>
      <c r="M333" s="358">
        <f>IF(C333="","",AB333)</f>
        <v/>
      </c>
      <c r="O333" s="593">
        <f>IF(C333="","",IF(Y333&lt;0,Z333-AE333,""))</f>
        <v/>
      </c>
      <c r="P333" s="594">
        <f>IFERROR(IF(C333="","",IF(AND(C333=$D$2,H333=0),0,IF($V$8="50% ADP Discount",AA333*0.5,IF($V$8="ADP Book Price",AA333)))),"")</f>
        <v/>
      </c>
      <c r="R333" s="595">
        <f>IF(C333="","",IF(Y333&lt;0,(Z333/F333)*(1),(Z333/F333)*(1-Y333)))</f>
        <v/>
      </c>
      <c r="S333" s="595">
        <f>IFERROR(IF(Y333&lt;0,SUM(AC333:AD333)/F333,L333/F333),"")</f>
        <v/>
      </c>
      <c r="T333" s="340">
        <f>IF(M333="","",IF(M333=0,"",SUM(M333)/F333))</f>
        <v/>
      </c>
      <c r="U333" s="585" t="n"/>
      <c r="V333" s="596">
        <f>IF(C333="","",IF(AND(C333=$D$2,H333=0),"Firm Payroll",IF(AND(F333=1,Y333&gt;0.2),"Annual 20% Max Discount",IF(AND(F333=4,Y333&gt;0.2),"Quarterly 20% Max Discount",IF(Y333&gt;=0.6,"Discount &gt;60%",IF(Y333&lt;0,"Revenue Reduction Required",""))))))</f>
        <v/>
      </c>
      <c r="W333" s="597" t="n"/>
      <c r="X333" s="56">
        <f>IF(F333=1,"Annual Payrolls on ADP Essential Payroll",IF(F333=4,"Quarterly Payrolls on ADP Essential Payroll",""))</f>
        <v/>
      </c>
      <c r="Y333" s="50">
        <f>IFERROR(1-((H333-M333)/SUM(Z333,AC333,AD333)),"")</f>
        <v/>
      </c>
      <c r="Z333" s="69">
        <f>IF(C333="","",HLOOKUP($G333&amp;'Product Selections'!$K$4&amp;'Exhibit A'!$F333,'--'!$F$3:$AT$200,$E333+6,FALSE)*F333)</f>
        <v/>
      </c>
      <c r="AA333" s="237">
        <f>IF($C333="","",7.95*$E333+54.95)</f>
        <v/>
      </c>
      <c r="AB333" s="69">
        <f>IF('Product Selections'!O338="Yes",16*'Exhibit A'!F333,0)</f>
        <v/>
      </c>
      <c r="AC333" s="236">
        <f>IF('Product Selections'!$L$11="CBA Lightning Wholesale",0,IF('Product Selections'!$L$11="CBA Lightning",0,IF($C333="",0,IF('Product Selections'!P338="",0,IF('Product Selections'!$P338="Yes",HLOOKUP($AC$10&amp;'Exhibit A'!$F333,'--'!$F$3:$AZ$200,$E333+6,FALSE)*$F333)))))</f>
        <v/>
      </c>
      <c r="AD333" s="54">
        <f>IF('Product Selections'!$L$11="CBA Lightning Wholesale",0,IF('Product Selections'!$L$11="CBA Lightning",0,IF('Product Selections'!Q338="",0,IF($C333="",0,IF('Product Selections'!$Q338&gt;=0,HLOOKUP($AD$10,'--'!$F$3:$AZ$200,3,FALSE)*12*'Product Selections'!Q338)))))</f>
        <v/>
      </c>
      <c r="AE333" s="69">
        <f>IFERROR(IF(C333="","",IF(AND(C333=$D$2,H333=0),0,IF(I333=0,H333-P333-L333-M333,IF(I333="Included",H333-P333-M333-L333,IF(I333&gt;0,H333-M333-L333))))),"")</f>
        <v/>
      </c>
      <c r="AF333" s="598" t="n"/>
      <c r="AJ333" s="585" t="n"/>
    </row>
    <row r="334">
      <c r="A334" s="34" t="n"/>
      <c r="B334" s="303">
        <f>IFERROR(IF('Product Selections'!B339="","",'Product Selections'!B339),"")</f>
        <v/>
      </c>
      <c r="C334" s="304">
        <f>IF('Product Selections'!C339="","",'Product Selections'!C339)</f>
        <v/>
      </c>
      <c r="D334" s="305">
        <f>IF('Product Selections'!D339="","",'Product Selections'!D339)</f>
        <v/>
      </c>
      <c r="E334" s="306">
        <f>IF('Product Selections'!E339="","",'Product Selections'!E339)</f>
        <v/>
      </c>
      <c r="F334" s="306">
        <f>IF('Product Selections'!F339="","",'Product Selections'!F339)</f>
        <v/>
      </c>
      <c r="G334" s="307">
        <f>IF('Product Selections'!U338="","",'Product Selections'!U338)</f>
        <v/>
      </c>
      <c r="H334" s="316">
        <f>IFERROR(IF('Product Selections'!H339="","",'Product Selections'!H339),"")</f>
        <v/>
      </c>
      <c r="I334" s="309">
        <f>IFERROR(IF(TRIM('Product Selections'!I339)="","",TRIM('Product Selections'!I339)),"")</f>
        <v/>
      </c>
      <c r="J334" s="46" t="n"/>
      <c r="K334" s="316">
        <f>IF(C334="","",IF(O334="",AE334+L334+M334,AE334+L334+M334+O334))</f>
        <v/>
      </c>
      <c r="L334" s="361">
        <f>IF(C334="","",SUM(AC334,AD334)*(1-Y334))</f>
        <v/>
      </c>
      <c r="M334" s="357">
        <f>IF(C334="","",AB334)</f>
        <v/>
      </c>
      <c r="O334" s="600">
        <f>IF(C334="","",IF(Y334&lt;0,Z334-AE334,""))</f>
        <v/>
      </c>
      <c r="P334" s="601">
        <f>IFERROR(IF(C334="","",IF(AND(C334=$D$2,H334=0),0,IF($V$8="50% ADP Discount",AA334*0.5,IF($V$8="ADP Book Price",AA334)))),"")</f>
        <v/>
      </c>
      <c r="R334" s="602">
        <f>IF(C334="","",IF(Y334&lt;0,(Z334/F334)*(1),(Z334/F334)*(1-Y334)))</f>
        <v/>
      </c>
      <c r="S334" s="602">
        <f>IFERROR(IF(Y334&lt;0,SUM(AC334:AD334)/F334,L334/F334),"")</f>
        <v/>
      </c>
      <c r="T334" s="339">
        <f>IF(M334="","",IF(M334=0,"",SUM(M334)/F334))</f>
        <v/>
      </c>
      <c r="U334" s="585" t="n"/>
      <c r="V334" s="603">
        <f>IF(C334="","",IF(AND(C334=$D$2,H334=0),"Firm Payroll",IF(AND(F334=1,Y334&gt;0.2),"Annual 20% Max Discount",IF(AND(F334=4,Y334&gt;0.2),"Quarterly 20% Max Discount",IF(Y334&gt;=0.6,"Discount &gt;60%",IF(Y334&lt;0,"Revenue Reduction Required",""))))))</f>
        <v/>
      </c>
      <c r="W334" s="597" t="n"/>
      <c r="X334" s="314">
        <f>IF(F334=1,"Annual Payrolls on ADP Essential Payroll",IF(F334=4,"Quarterly Payrolls on ADP Essential Payroll",""))</f>
        <v/>
      </c>
      <c r="Y334" s="315">
        <f>IFERROR(1-((H334-M334)/SUM(Z334,AC334,AD334)),"")</f>
        <v/>
      </c>
      <c r="Z334" s="316">
        <f>IF(C334="","",HLOOKUP($G334&amp;'Product Selections'!$K$4&amp;'Exhibit A'!$F334,'--'!$F$3:$AT$200,$E334+6,FALSE)*F334)</f>
        <v/>
      </c>
      <c r="AA334" s="317">
        <f>IF($C334="","",7.95*$E334+54.95)</f>
        <v/>
      </c>
      <c r="AB334" s="316">
        <f>IF('Product Selections'!O339="Yes",16*'Exhibit A'!F334,0)</f>
        <v/>
      </c>
      <c r="AC334" s="318">
        <f>IF('Product Selections'!$L$11="CBA Lightning Wholesale",0,IF('Product Selections'!$L$11="CBA Lightning",0,IF($C334="",0,IF('Product Selections'!P339="",0,IF('Product Selections'!$P339="Yes",HLOOKUP($AC$10&amp;'Exhibit A'!$F334,'--'!$F$3:$AZ$200,$E334+6,FALSE)*$F334)))))</f>
        <v/>
      </c>
      <c r="AD334" s="310">
        <f>IF('Product Selections'!$L$11="CBA Lightning Wholesale",0,IF('Product Selections'!$L$11="CBA Lightning",0,IF('Product Selections'!Q339="",0,IF($C334="",0,IF('Product Selections'!$Q339&gt;=0,HLOOKUP($AD$10,'--'!$F$3:$AZ$200,3,FALSE)*12*'Product Selections'!Q339)))))</f>
        <v/>
      </c>
      <c r="AE334" s="316">
        <f>IFERROR(IF(C334="","",IF(AND(C334=$D$2,H334=0),0,IF(I334=0,H334-P334-L334-M334,IF(I334="Included",H334-P334-M334-L334,IF(I334&gt;0,H334-M334-L334))))),"")</f>
        <v/>
      </c>
      <c r="AF334" s="585" t="n"/>
      <c r="AJ334" s="585" t="n"/>
    </row>
    <row r="335">
      <c r="A335" s="34" t="n"/>
      <c r="B335" s="70">
        <f>IFERROR(IF('Product Selections'!B340="","",'Product Selections'!B340),"")</f>
        <v/>
      </c>
      <c r="C335" s="71">
        <f>IF('Product Selections'!C340="","",'Product Selections'!C340)</f>
        <v/>
      </c>
      <c r="D335" s="48">
        <f>IF('Product Selections'!D340="","",'Product Selections'!D340)</f>
        <v/>
      </c>
      <c r="E335" s="51">
        <f>IF('Product Selections'!E340="","",'Product Selections'!E340)</f>
        <v/>
      </c>
      <c r="F335" s="51">
        <f>IF('Product Selections'!F340="","",'Product Selections'!F340)</f>
        <v/>
      </c>
      <c r="G335" s="34">
        <f>IF('Product Selections'!U339="","",'Product Selections'!U339)</f>
        <v/>
      </c>
      <c r="H335" s="69">
        <f>IFERROR(IF('Product Selections'!H340="","",'Product Selections'!H340),"")</f>
        <v/>
      </c>
      <c r="I335" s="592">
        <f>IFERROR(IF(TRIM('Product Selections'!I340)="","",TRIM('Product Selections'!I340)),"")</f>
        <v/>
      </c>
      <c r="J335" s="46" t="n"/>
      <c r="K335" s="69">
        <f>IF(C335="","",IF(O335="",AE335+L335+M335,AE335+L335+M335+O335))</f>
        <v/>
      </c>
      <c r="L335" s="360">
        <f>IF(C335="","",SUM(AC335,AD335)*(1-Y335))</f>
        <v/>
      </c>
      <c r="M335" s="358">
        <f>IF(C335="","",AB335)</f>
        <v/>
      </c>
      <c r="O335" s="593">
        <f>IF(C335="","",IF(Y335&lt;0,Z335-AE335,""))</f>
        <v/>
      </c>
      <c r="P335" s="594">
        <f>IFERROR(IF(C335="","",IF(AND(C335=$D$2,H335=0),0,IF($V$8="50% ADP Discount",AA335*0.5,IF($V$8="ADP Book Price",AA335)))),"")</f>
        <v/>
      </c>
      <c r="R335" s="595">
        <f>IF(C335="","",IF(Y335&lt;0,(Z335/F335)*(1),(Z335/F335)*(1-Y335)))</f>
        <v/>
      </c>
      <c r="S335" s="595">
        <f>IFERROR(IF(Y335&lt;0,SUM(AC335:AD335)/F335,L335/F335),"")</f>
        <v/>
      </c>
      <c r="T335" s="340">
        <f>IF(M335="","",IF(M335=0,"",SUM(M335)/F335))</f>
        <v/>
      </c>
      <c r="U335" s="585" t="n"/>
      <c r="V335" s="596">
        <f>IF(C335="","",IF(AND(C335=$D$2,H335=0),"Firm Payroll",IF(AND(F335=1,Y335&gt;0.2),"Annual 20% Max Discount",IF(AND(F335=4,Y335&gt;0.2),"Quarterly 20% Max Discount",IF(Y335&gt;=0.6,"Discount &gt;60%",IF(Y335&lt;0,"Revenue Reduction Required",""))))))</f>
        <v/>
      </c>
      <c r="W335" s="597" t="n"/>
      <c r="X335" s="56">
        <f>IF(F335=1,"Annual Payrolls on ADP Essential Payroll",IF(F335=4,"Quarterly Payrolls on ADP Essential Payroll",""))</f>
        <v/>
      </c>
      <c r="Y335" s="50">
        <f>IFERROR(1-((H335-M335)/SUM(Z335,AC335,AD335)),"")</f>
        <v/>
      </c>
      <c r="Z335" s="69">
        <f>IF(C335="","",HLOOKUP($G335&amp;'Product Selections'!$K$4&amp;'Exhibit A'!$F335,'--'!$F$3:$AT$200,$E335+6,FALSE)*F335)</f>
        <v/>
      </c>
      <c r="AA335" s="237">
        <f>IF($C335="","",7.95*$E335+54.95)</f>
        <v/>
      </c>
      <c r="AB335" s="69">
        <f>IF('Product Selections'!O340="Yes",16*'Exhibit A'!F335,0)</f>
        <v/>
      </c>
      <c r="AC335" s="236">
        <f>IF('Product Selections'!$L$11="CBA Lightning Wholesale",0,IF('Product Selections'!$L$11="CBA Lightning",0,IF($C335="",0,IF('Product Selections'!P340="",0,IF('Product Selections'!$P340="Yes",HLOOKUP($AC$10&amp;'Exhibit A'!$F335,'--'!$F$3:$AZ$200,$E335+6,FALSE)*$F335)))))</f>
        <v/>
      </c>
      <c r="AD335" s="54">
        <f>IF('Product Selections'!$L$11="CBA Lightning Wholesale",0,IF('Product Selections'!$L$11="CBA Lightning",0,IF('Product Selections'!Q340="",0,IF($C335="",0,IF('Product Selections'!$Q340&gt;=0,HLOOKUP($AD$10,'--'!$F$3:$AZ$200,3,FALSE)*12*'Product Selections'!Q340)))))</f>
        <v/>
      </c>
      <c r="AE335" s="69">
        <f>IFERROR(IF(C335="","",IF(AND(C335=$D$2,H335=0),0,IF(I335=0,H335-P335-L335-M335,IF(I335="Included",H335-P335-M335-L335,IF(I335&gt;0,H335-M335-L335))))),"")</f>
        <v/>
      </c>
      <c r="AF335" s="598" t="n"/>
      <c r="AJ335" s="585" t="n"/>
    </row>
    <row r="336">
      <c r="A336" s="34" t="n"/>
      <c r="B336" s="303">
        <f>IFERROR(IF('Product Selections'!B341="","",'Product Selections'!B341),"")</f>
        <v/>
      </c>
      <c r="C336" s="304">
        <f>IF('Product Selections'!C341="","",'Product Selections'!C341)</f>
        <v/>
      </c>
      <c r="D336" s="305">
        <f>IF('Product Selections'!D341="","",'Product Selections'!D341)</f>
        <v/>
      </c>
      <c r="E336" s="306">
        <f>IF('Product Selections'!E341="","",'Product Selections'!E341)</f>
        <v/>
      </c>
      <c r="F336" s="306">
        <f>IF('Product Selections'!F341="","",'Product Selections'!F341)</f>
        <v/>
      </c>
      <c r="G336" s="307">
        <f>IF('Product Selections'!U340="","",'Product Selections'!U340)</f>
        <v/>
      </c>
      <c r="H336" s="316">
        <f>IFERROR(IF('Product Selections'!H341="","",'Product Selections'!H341),"")</f>
        <v/>
      </c>
      <c r="I336" s="309">
        <f>IFERROR(IF(TRIM('Product Selections'!I341)="","",TRIM('Product Selections'!I341)),"")</f>
        <v/>
      </c>
      <c r="J336" s="46" t="n"/>
      <c r="K336" s="316">
        <f>IF(C336="","",IF(O336="",AE336+L336+M336,AE336+L336+M336+O336))</f>
        <v/>
      </c>
      <c r="L336" s="361">
        <f>IF(C336="","",SUM(AC336,AD336)*(1-Y336))</f>
        <v/>
      </c>
      <c r="M336" s="357">
        <f>IF(C336="","",AB336)</f>
        <v/>
      </c>
      <c r="O336" s="600">
        <f>IF(C336="","",IF(Y336&lt;0,Z336-AE336,""))</f>
        <v/>
      </c>
      <c r="P336" s="601">
        <f>IFERROR(IF(C336="","",IF(AND(C336=$D$2,H336=0),0,IF($V$8="50% ADP Discount",AA336*0.5,IF($V$8="ADP Book Price",AA336)))),"")</f>
        <v/>
      </c>
      <c r="R336" s="602">
        <f>IF(C336="","",IF(Y336&lt;0,(Z336/F336)*(1),(Z336/F336)*(1-Y336)))</f>
        <v/>
      </c>
      <c r="S336" s="602">
        <f>IFERROR(IF(Y336&lt;0,SUM(AC336:AD336)/F336,L336/F336),"")</f>
        <v/>
      </c>
      <c r="T336" s="339">
        <f>IF(M336="","",IF(M336=0,"",SUM(M336)/F336))</f>
        <v/>
      </c>
      <c r="U336" s="585" t="n"/>
      <c r="V336" s="603">
        <f>IF(C336="","",IF(AND(C336=$D$2,H336=0),"Firm Payroll",IF(AND(F336=1,Y336&gt;0.2),"Annual 20% Max Discount",IF(AND(F336=4,Y336&gt;0.2),"Quarterly 20% Max Discount",IF(Y336&gt;=0.6,"Discount &gt;60%",IF(Y336&lt;0,"Revenue Reduction Required",""))))))</f>
        <v/>
      </c>
      <c r="W336" s="597" t="n"/>
      <c r="X336" s="314">
        <f>IF(F336=1,"Annual Payrolls on ADP Essential Payroll",IF(F336=4,"Quarterly Payrolls on ADP Essential Payroll",""))</f>
        <v/>
      </c>
      <c r="Y336" s="315">
        <f>IFERROR(1-((H336-M336)/SUM(Z336,AC336,AD336)),"")</f>
        <v/>
      </c>
      <c r="Z336" s="316">
        <f>IF(C336="","",HLOOKUP($G336&amp;'Product Selections'!$K$4&amp;'Exhibit A'!$F336,'--'!$F$3:$AT$200,$E336+6,FALSE)*F336)</f>
        <v/>
      </c>
      <c r="AA336" s="317">
        <f>IF($C336="","",7.95*$E336+54.95)</f>
        <v/>
      </c>
      <c r="AB336" s="316">
        <f>IF('Product Selections'!O341="Yes",16*'Exhibit A'!F336,0)</f>
        <v/>
      </c>
      <c r="AC336" s="318">
        <f>IF('Product Selections'!$L$11="CBA Lightning Wholesale",0,IF('Product Selections'!$L$11="CBA Lightning",0,IF($C336="",0,IF('Product Selections'!P341="",0,IF('Product Selections'!$P341="Yes",HLOOKUP($AC$10&amp;'Exhibit A'!$F336,'--'!$F$3:$AZ$200,$E336+6,FALSE)*$F336)))))</f>
        <v/>
      </c>
      <c r="AD336" s="310">
        <f>IF('Product Selections'!$L$11="CBA Lightning Wholesale",0,IF('Product Selections'!$L$11="CBA Lightning",0,IF('Product Selections'!Q341="",0,IF($C336="",0,IF('Product Selections'!$Q341&gt;=0,HLOOKUP($AD$10,'--'!$F$3:$AZ$200,3,FALSE)*12*'Product Selections'!Q341)))))</f>
        <v/>
      </c>
      <c r="AE336" s="316">
        <f>IFERROR(IF(C336="","",IF(AND(C336=$D$2,H336=0),0,IF(I336=0,H336-P336-L336-M336,IF(I336="Included",H336-P336-M336-L336,IF(I336&gt;0,H336-M336-L336))))),"")</f>
        <v/>
      </c>
      <c r="AF336" s="585" t="n"/>
      <c r="AJ336" s="585" t="n"/>
    </row>
    <row r="337">
      <c r="A337" s="34" t="n"/>
      <c r="B337" s="70">
        <f>IFERROR(IF('Product Selections'!B342="","",'Product Selections'!B342),"")</f>
        <v/>
      </c>
      <c r="C337" s="71">
        <f>IF('Product Selections'!C342="","",'Product Selections'!C342)</f>
        <v/>
      </c>
      <c r="D337" s="48">
        <f>IF('Product Selections'!D342="","",'Product Selections'!D342)</f>
        <v/>
      </c>
      <c r="E337" s="51">
        <f>IF('Product Selections'!E342="","",'Product Selections'!E342)</f>
        <v/>
      </c>
      <c r="F337" s="51">
        <f>IF('Product Selections'!F342="","",'Product Selections'!F342)</f>
        <v/>
      </c>
      <c r="G337" s="34">
        <f>IF('Product Selections'!U341="","",'Product Selections'!U341)</f>
        <v/>
      </c>
      <c r="H337" s="69">
        <f>IFERROR(IF('Product Selections'!H342="","",'Product Selections'!H342),"")</f>
        <v/>
      </c>
      <c r="I337" s="592">
        <f>IFERROR(IF(TRIM('Product Selections'!I342)="","",TRIM('Product Selections'!I342)),"")</f>
        <v/>
      </c>
      <c r="J337" s="46" t="n"/>
      <c r="K337" s="69">
        <f>IF(C337="","",IF(O337="",AE337+L337+M337,AE337+L337+M337+O337))</f>
        <v/>
      </c>
      <c r="L337" s="360">
        <f>IF(C337="","",SUM(AC337,AD337)*(1-Y337))</f>
        <v/>
      </c>
      <c r="M337" s="358">
        <f>IF(C337="","",AB337)</f>
        <v/>
      </c>
      <c r="O337" s="593">
        <f>IF(C337="","",IF(Y337&lt;0,Z337-AE337,""))</f>
        <v/>
      </c>
      <c r="P337" s="594">
        <f>IFERROR(IF(C337="","",IF(AND(C337=$D$2,H337=0),0,IF($V$8="50% ADP Discount",AA337*0.5,IF($V$8="ADP Book Price",AA337)))),"")</f>
        <v/>
      </c>
      <c r="R337" s="595">
        <f>IF(C337="","",IF(Y337&lt;0,(Z337/F337)*(1),(Z337/F337)*(1-Y337)))</f>
        <v/>
      </c>
      <c r="S337" s="595">
        <f>IFERROR(IF(Y337&lt;0,SUM(AC337:AD337)/F337,L337/F337),"")</f>
        <v/>
      </c>
      <c r="T337" s="340">
        <f>IF(M337="","",IF(M337=0,"",SUM(M337)/F337))</f>
        <v/>
      </c>
      <c r="U337" s="585" t="n"/>
      <c r="V337" s="596">
        <f>IF(C337="","",IF(AND(C337=$D$2,H337=0),"Firm Payroll",IF(AND(F337=1,Y337&gt;0.2),"Annual 20% Max Discount",IF(AND(F337=4,Y337&gt;0.2),"Quarterly 20% Max Discount",IF(Y337&gt;=0.6,"Discount &gt;60%",IF(Y337&lt;0,"Revenue Reduction Required",""))))))</f>
        <v/>
      </c>
      <c r="W337" s="597" t="n"/>
      <c r="X337" s="56">
        <f>IF(F337=1,"Annual Payrolls on ADP Essential Payroll",IF(F337=4,"Quarterly Payrolls on ADP Essential Payroll",""))</f>
        <v/>
      </c>
      <c r="Y337" s="50">
        <f>IFERROR(1-((H337-M337)/SUM(Z337,AC337,AD337)),"")</f>
        <v/>
      </c>
      <c r="Z337" s="69">
        <f>IF(C337="","",HLOOKUP($G337&amp;'Product Selections'!$K$4&amp;'Exhibit A'!$F337,'--'!$F$3:$AT$200,$E337+6,FALSE)*F337)</f>
        <v/>
      </c>
      <c r="AA337" s="237">
        <f>IF($C337="","",7.95*$E337+54.95)</f>
        <v/>
      </c>
      <c r="AB337" s="69">
        <f>IF('Product Selections'!O342="Yes",16*'Exhibit A'!F337,0)</f>
        <v/>
      </c>
      <c r="AC337" s="236">
        <f>IF('Product Selections'!$L$11="CBA Lightning Wholesale",0,IF('Product Selections'!$L$11="CBA Lightning",0,IF($C337="",0,IF('Product Selections'!P342="",0,IF('Product Selections'!$P342="Yes",HLOOKUP($AC$10&amp;'Exhibit A'!$F337,'--'!$F$3:$AZ$200,$E337+6,FALSE)*$F337)))))</f>
        <v/>
      </c>
      <c r="AD337" s="54">
        <f>IF('Product Selections'!$L$11="CBA Lightning Wholesale",0,IF('Product Selections'!$L$11="CBA Lightning",0,IF('Product Selections'!Q342="",0,IF($C337="",0,IF('Product Selections'!$Q342&gt;=0,HLOOKUP($AD$10,'--'!$F$3:$AZ$200,3,FALSE)*12*'Product Selections'!Q342)))))</f>
        <v/>
      </c>
      <c r="AE337" s="69">
        <f>IFERROR(IF(C337="","",IF(AND(C337=$D$2,H337=0),0,IF(I337=0,H337-P337-L337-M337,IF(I337="Included",H337-P337-M337-L337,IF(I337&gt;0,H337-M337-L337))))),"")</f>
        <v/>
      </c>
      <c r="AF337" s="598" t="n"/>
      <c r="AJ337" s="585" t="n"/>
    </row>
    <row r="338">
      <c r="A338" s="34" t="n"/>
      <c r="B338" s="303">
        <f>IFERROR(IF('Product Selections'!B343="","",'Product Selections'!B343),"")</f>
        <v/>
      </c>
      <c r="C338" s="304">
        <f>IF('Product Selections'!C343="","",'Product Selections'!C343)</f>
        <v/>
      </c>
      <c r="D338" s="305">
        <f>IF('Product Selections'!D343="","",'Product Selections'!D343)</f>
        <v/>
      </c>
      <c r="E338" s="306">
        <f>IF('Product Selections'!E343="","",'Product Selections'!E343)</f>
        <v/>
      </c>
      <c r="F338" s="306">
        <f>IF('Product Selections'!F343="","",'Product Selections'!F343)</f>
        <v/>
      </c>
      <c r="G338" s="307">
        <f>IF('Product Selections'!U342="","",'Product Selections'!U342)</f>
        <v/>
      </c>
      <c r="H338" s="316">
        <f>IFERROR(IF('Product Selections'!H343="","",'Product Selections'!H343),"")</f>
        <v/>
      </c>
      <c r="I338" s="309">
        <f>IFERROR(IF(TRIM('Product Selections'!I343)="","",TRIM('Product Selections'!I343)),"")</f>
        <v/>
      </c>
      <c r="J338" s="46" t="n"/>
      <c r="K338" s="316">
        <f>IF(C338="","",IF(O338="",AE338+L338+M338,AE338+L338+M338+O338))</f>
        <v/>
      </c>
      <c r="L338" s="361">
        <f>IF(C338="","",SUM(AC338,AD338)*(1-Y338))</f>
        <v/>
      </c>
      <c r="M338" s="357">
        <f>IF(C338="","",AB338)</f>
        <v/>
      </c>
      <c r="O338" s="600">
        <f>IF(C338="","",IF(Y338&lt;0,Z338-AE338,""))</f>
        <v/>
      </c>
      <c r="P338" s="601">
        <f>IFERROR(IF(C338="","",IF(AND(C338=$D$2,H338=0),0,IF($V$8="50% ADP Discount",AA338*0.5,IF($V$8="ADP Book Price",AA338)))),"")</f>
        <v/>
      </c>
      <c r="R338" s="602">
        <f>IF(C338="","",IF(Y338&lt;0,(Z338/F338)*(1),(Z338/F338)*(1-Y338)))</f>
        <v/>
      </c>
      <c r="S338" s="602">
        <f>IFERROR(IF(Y338&lt;0,SUM(AC338:AD338)/F338,L338/F338),"")</f>
        <v/>
      </c>
      <c r="T338" s="339">
        <f>IF(M338="","",IF(M338=0,"",SUM(M338)/F338))</f>
        <v/>
      </c>
      <c r="U338" s="585" t="n"/>
      <c r="V338" s="603">
        <f>IF(C338="","",IF(AND(C338=$D$2,H338=0),"Firm Payroll",IF(AND(F338=1,Y338&gt;0.2),"Annual 20% Max Discount",IF(AND(F338=4,Y338&gt;0.2),"Quarterly 20% Max Discount",IF(Y338&gt;=0.6,"Discount &gt;60%",IF(Y338&lt;0,"Revenue Reduction Required",""))))))</f>
        <v/>
      </c>
      <c r="W338" s="597" t="n"/>
      <c r="X338" s="314">
        <f>IF(F338=1,"Annual Payrolls on ADP Essential Payroll",IF(F338=4,"Quarterly Payrolls on ADP Essential Payroll",""))</f>
        <v/>
      </c>
      <c r="Y338" s="315">
        <f>IFERROR(1-((H338-M338)/SUM(Z338,AC338,AD338)),"")</f>
        <v/>
      </c>
      <c r="Z338" s="316">
        <f>IF(C338="","",HLOOKUP($G338&amp;'Product Selections'!$K$4&amp;'Exhibit A'!$F338,'--'!$F$3:$AT$200,$E338+6,FALSE)*F338)</f>
        <v/>
      </c>
      <c r="AA338" s="317">
        <f>IF($C338="","",7.95*$E338+54.95)</f>
        <v/>
      </c>
      <c r="AB338" s="316">
        <f>IF('Product Selections'!O343="Yes",16*'Exhibit A'!F338,0)</f>
        <v/>
      </c>
      <c r="AC338" s="318">
        <f>IF('Product Selections'!$L$11="CBA Lightning Wholesale",0,IF('Product Selections'!$L$11="CBA Lightning",0,IF($C338="",0,IF('Product Selections'!P343="",0,IF('Product Selections'!$P343="Yes",HLOOKUP($AC$10&amp;'Exhibit A'!$F338,'--'!$F$3:$AZ$200,$E338+6,FALSE)*$F338)))))</f>
        <v/>
      </c>
      <c r="AD338" s="310">
        <f>IF('Product Selections'!$L$11="CBA Lightning Wholesale",0,IF('Product Selections'!$L$11="CBA Lightning",0,IF('Product Selections'!Q343="",0,IF($C338="",0,IF('Product Selections'!$Q343&gt;=0,HLOOKUP($AD$10,'--'!$F$3:$AZ$200,3,FALSE)*12*'Product Selections'!Q343)))))</f>
        <v/>
      </c>
      <c r="AE338" s="316">
        <f>IFERROR(IF(C338="","",IF(AND(C338=$D$2,H338=0),0,IF(I338=0,H338-P338-L338-M338,IF(I338="Included",H338-P338-M338-L338,IF(I338&gt;0,H338-M338-L338))))),"")</f>
        <v/>
      </c>
      <c r="AF338" s="585" t="n"/>
      <c r="AJ338" s="585" t="n"/>
    </row>
    <row r="339">
      <c r="A339" s="34" t="n"/>
      <c r="B339" s="70">
        <f>IFERROR(IF('Product Selections'!B344="","",'Product Selections'!B344),"")</f>
        <v/>
      </c>
      <c r="C339" s="71">
        <f>IF('Product Selections'!C344="","",'Product Selections'!C344)</f>
        <v/>
      </c>
      <c r="D339" s="48">
        <f>IF('Product Selections'!D344="","",'Product Selections'!D344)</f>
        <v/>
      </c>
      <c r="E339" s="51">
        <f>IF('Product Selections'!E344="","",'Product Selections'!E344)</f>
        <v/>
      </c>
      <c r="F339" s="51">
        <f>IF('Product Selections'!F344="","",'Product Selections'!F344)</f>
        <v/>
      </c>
      <c r="G339" s="34">
        <f>IF('Product Selections'!U343="","",'Product Selections'!U343)</f>
        <v/>
      </c>
      <c r="H339" s="69">
        <f>IFERROR(IF('Product Selections'!H344="","",'Product Selections'!H344),"")</f>
        <v/>
      </c>
      <c r="I339" s="592">
        <f>IFERROR(IF(TRIM('Product Selections'!I344)="","",TRIM('Product Selections'!I344)),"")</f>
        <v/>
      </c>
      <c r="J339" s="46" t="n"/>
      <c r="K339" s="69">
        <f>IF(C339="","",IF(O339="",AE339+L339+M339,AE339+L339+M339+O339))</f>
        <v/>
      </c>
      <c r="L339" s="360">
        <f>IF(C339="","",SUM(AC339,AD339)*(1-Y339))</f>
        <v/>
      </c>
      <c r="M339" s="358">
        <f>IF(C339="","",AB339)</f>
        <v/>
      </c>
      <c r="O339" s="593">
        <f>IF(C339="","",IF(Y339&lt;0,Z339-AE339,""))</f>
        <v/>
      </c>
      <c r="P339" s="594">
        <f>IFERROR(IF(C339="","",IF(AND(C339=$D$2,H339=0),0,IF($V$8="50% ADP Discount",AA339*0.5,IF($V$8="ADP Book Price",AA339)))),"")</f>
        <v/>
      </c>
      <c r="R339" s="595">
        <f>IF(C339="","",IF(Y339&lt;0,(Z339/F339)*(1),(Z339/F339)*(1-Y339)))</f>
        <v/>
      </c>
      <c r="S339" s="595">
        <f>IFERROR(IF(Y339&lt;0,SUM(AC339:AD339)/F339,L339/F339),"")</f>
        <v/>
      </c>
      <c r="T339" s="340">
        <f>IF(M339="","",IF(M339=0,"",SUM(M339)/F339))</f>
        <v/>
      </c>
      <c r="U339" s="585" t="n"/>
      <c r="V339" s="596">
        <f>IF(C339="","",IF(AND(C339=$D$2,H339=0),"Firm Payroll",IF(AND(F339=1,Y339&gt;0.2),"Annual 20% Max Discount",IF(AND(F339=4,Y339&gt;0.2),"Quarterly 20% Max Discount",IF(Y339&gt;=0.6,"Discount &gt;60%",IF(Y339&lt;0,"Revenue Reduction Required",""))))))</f>
        <v/>
      </c>
      <c r="W339" s="597" t="n"/>
      <c r="X339" s="56">
        <f>IF(F339=1,"Annual Payrolls on ADP Essential Payroll",IF(F339=4,"Quarterly Payrolls on ADP Essential Payroll",""))</f>
        <v/>
      </c>
      <c r="Y339" s="50">
        <f>IFERROR(1-((H339-M339)/SUM(Z339,AC339,AD339)),"")</f>
        <v/>
      </c>
      <c r="Z339" s="69">
        <f>IF(C339="","",HLOOKUP($G339&amp;'Product Selections'!$K$4&amp;'Exhibit A'!$F339,'--'!$F$3:$AT$200,$E339+6,FALSE)*F339)</f>
        <v/>
      </c>
      <c r="AA339" s="237">
        <f>IF($C339="","",7.95*$E339+54.95)</f>
        <v/>
      </c>
      <c r="AB339" s="69">
        <f>IF('Product Selections'!O344="Yes",16*'Exhibit A'!F339,0)</f>
        <v/>
      </c>
      <c r="AC339" s="236">
        <f>IF('Product Selections'!$L$11="CBA Lightning Wholesale",0,IF('Product Selections'!$L$11="CBA Lightning",0,IF($C339="",0,IF('Product Selections'!P344="",0,IF('Product Selections'!$P344="Yes",HLOOKUP($AC$10&amp;'Exhibit A'!$F339,'--'!$F$3:$AZ$200,$E339+6,FALSE)*$F339)))))</f>
        <v/>
      </c>
      <c r="AD339" s="54">
        <f>IF('Product Selections'!$L$11="CBA Lightning Wholesale",0,IF('Product Selections'!$L$11="CBA Lightning",0,IF('Product Selections'!Q344="",0,IF($C339="",0,IF('Product Selections'!$Q344&gt;=0,HLOOKUP($AD$10,'--'!$F$3:$AZ$200,3,FALSE)*12*'Product Selections'!Q344)))))</f>
        <v/>
      </c>
      <c r="AE339" s="69">
        <f>IFERROR(IF(C339="","",IF(AND(C339=$D$2,H339=0),0,IF(I339=0,H339-P339-L339-M339,IF(I339="Included",H339-P339-M339-L339,IF(I339&gt;0,H339-M339-L339))))),"")</f>
        <v/>
      </c>
      <c r="AF339" s="598" t="n"/>
      <c r="AJ339" s="585" t="n"/>
    </row>
    <row r="340">
      <c r="A340" s="34" t="n"/>
      <c r="B340" s="303">
        <f>IFERROR(IF('Product Selections'!B345="","",'Product Selections'!B345),"")</f>
        <v/>
      </c>
      <c r="C340" s="304">
        <f>IF('Product Selections'!C345="","",'Product Selections'!C345)</f>
        <v/>
      </c>
      <c r="D340" s="305">
        <f>IF('Product Selections'!D345="","",'Product Selections'!D345)</f>
        <v/>
      </c>
      <c r="E340" s="306">
        <f>IF('Product Selections'!E345="","",'Product Selections'!E345)</f>
        <v/>
      </c>
      <c r="F340" s="306">
        <f>IF('Product Selections'!F345="","",'Product Selections'!F345)</f>
        <v/>
      </c>
      <c r="G340" s="307">
        <f>IF('Product Selections'!U344="","",'Product Selections'!U344)</f>
        <v/>
      </c>
      <c r="H340" s="316">
        <f>IFERROR(IF('Product Selections'!H345="","",'Product Selections'!H345),"")</f>
        <v/>
      </c>
      <c r="I340" s="309">
        <f>IFERROR(IF(TRIM('Product Selections'!I345)="","",TRIM('Product Selections'!I345)),"")</f>
        <v/>
      </c>
      <c r="J340" s="46" t="n"/>
      <c r="K340" s="316">
        <f>IF(C340="","",IF(O340="",AE340+L340+M340,AE340+L340+M340+O340))</f>
        <v/>
      </c>
      <c r="L340" s="361">
        <f>IF(C340="","",SUM(AC340,AD340)*(1-Y340))</f>
        <v/>
      </c>
      <c r="M340" s="357">
        <f>IF(C340="","",AB340)</f>
        <v/>
      </c>
      <c r="O340" s="600">
        <f>IF(C340="","",IF(Y340&lt;0,Z340-AE340,""))</f>
        <v/>
      </c>
      <c r="P340" s="601">
        <f>IFERROR(IF(C340="","",IF(AND(C340=$D$2,H340=0),0,IF($V$8="50% ADP Discount",AA340*0.5,IF($V$8="ADP Book Price",AA340)))),"")</f>
        <v/>
      </c>
      <c r="R340" s="602">
        <f>IF(C340="","",IF(Y340&lt;0,(Z340/F340)*(1),(Z340/F340)*(1-Y340)))</f>
        <v/>
      </c>
      <c r="S340" s="602">
        <f>IFERROR(IF(Y340&lt;0,SUM(AC340:AD340)/F340,L340/F340),"")</f>
        <v/>
      </c>
      <c r="T340" s="339">
        <f>IF(M340="","",IF(M340=0,"",SUM(M340)/F340))</f>
        <v/>
      </c>
      <c r="U340" s="585" t="n"/>
      <c r="V340" s="603">
        <f>IF(C340="","",IF(AND(C340=$D$2,H340=0),"Firm Payroll",IF(AND(F340=1,Y340&gt;0.2),"Annual 20% Max Discount",IF(AND(F340=4,Y340&gt;0.2),"Quarterly 20% Max Discount",IF(Y340&gt;=0.6,"Discount &gt;60%",IF(Y340&lt;0,"Revenue Reduction Required",""))))))</f>
        <v/>
      </c>
      <c r="W340" s="597" t="n"/>
      <c r="X340" s="314">
        <f>IF(F340=1,"Annual Payrolls on ADP Essential Payroll",IF(F340=4,"Quarterly Payrolls on ADP Essential Payroll",""))</f>
        <v/>
      </c>
      <c r="Y340" s="315">
        <f>IFERROR(1-((H340-M340)/SUM(Z340,AC340,AD340)),"")</f>
        <v/>
      </c>
      <c r="Z340" s="316">
        <f>IF(C340="","",HLOOKUP($G340&amp;'Product Selections'!$K$4&amp;'Exhibit A'!$F340,'--'!$F$3:$AT$200,$E340+6,FALSE)*F340)</f>
        <v/>
      </c>
      <c r="AA340" s="317">
        <f>IF($C340="","",7.95*$E340+54.95)</f>
        <v/>
      </c>
      <c r="AB340" s="316">
        <f>IF('Product Selections'!O345="Yes",16*'Exhibit A'!F340,0)</f>
        <v/>
      </c>
      <c r="AC340" s="318">
        <f>IF('Product Selections'!$L$11="CBA Lightning Wholesale",0,IF('Product Selections'!$L$11="CBA Lightning",0,IF($C340="",0,IF('Product Selections'!P345="",0,IF('Product Selections'!$P345="Yes",HLOOKUP($AC$10&amp;'Exhibit A'!$F340,'--'!$F$3:$AZ$200,$E340+6,FALSE)*$F340)))))</f>
        <v/>
      </c>
      <c r="AD340" s="310">
        <f>IF('Product Selections'!$L$11="CBA Lightning Wholesale",0,IF('Product Selections'!$L$11="CBA Lightning",0,IF('Product Selections'!Q345="",0,IF($C340="",0,IF('Product Selections'!$Q345&gt;=0,HLOOKUP($AD$10,'--'!$F$3:$AZ$200,3,FALSE)*12*'Product Selections'!Q345)))))</f>
        <v/>
      </c>
      <c r="AE340" s="316">
        <f>IFERROR(IF(C340="","",IF(AND(C340=$D$2,H340=0),0,IF(I340=0,H340-P340-L340-M340,IF(I340="Included",H340-P340-M340-L340,IF(I340&gt;0,H340-M340-L340))))),"")</f>
        <v/>
      </c>
      <c r="AF340" s="585" t="n"/>
      <c r="AJ340" s="585" t="n"/>
    </row>
    <row r="341">
      <c r="A341" s="34" t="n"/>
      <c r="B341" s="70">
        <f>IFERROR(IF('Product Selections'!B346="","",'Product Selections'!B346),"")</f>
        <v/>
      </c>
      <c r="C341" s="71">
        <f>IF('Product Selections'!C346="","",'Product Selections'!C346)</f>
        <v/>
      </c>
      <c r="D341" s="48">
        <f>IF('Product Selections'!D346="","",'Product Selections'!D346)</f>
        <v/>
      </c>
      <c r="E341" s="51">
        <f>IF('Product Selections'!E346="","",'Product Selections'!E346)</f>
        <v/>
      </c>
      <c r="F341" s="51">
        <f>IF('Product Selections'!F346="","",'Product Selections'!F346)</f>
        <v/>
      </c>
      <c r="G341" s="34">
        <f>IF('Product Selections'!U345="","",'Product Selections'!U345)</f>
        <v/>
      </c>
      <c r="H341" s="69">
        <f>IFERROR(IF('Product Selections'!H346="","",'Product Selections'!H346),"")</f>
        <v/>
      </c>
      <c r="I341" s="592">
        <f>IFERROR(IF(TRIM('Product Selections'!I346)="","",TRIM('Product Selections'!I346)),"")</f>
        <v/>
      </c>
      <c r="J341" s="46" t="n"/>
      <c r="K341" s="69">
        <f>IF(C341="","",IF(O341="",AE341+L341+M341,AE341+L341+M341+O341))</f>
        <v/>
      </c>
      <c r="L341" s="360">
        <f>IF(C341="","",SUM(AC341,AD341)*(1-Y341))</f>
        <v/>
      </c>
      <c r="M341" s="358">
        <f>IF(C341="","",AB341)</f>
        <v/>
      </c>
      <c r="O341" s="593">
        <f>IF(C341="","",IF(Y341&lt;0,Z341-AE341,""))</f>
        <v/>
      </c>
      <c r="P341" s="594">
        <f>IFERROR(IF(C341="","",IF(AND(C341=$D$2,H341=0),0,IF($V$8="50% ADP Discount",AA341*0.5,IF($V$8="ADP Book Price",AA341)))),"")</f>
        <v/>
      </c>
      <c r="R341" s="595">
        <f>IF(C341="","",IF(Y341&lt;0,(Z341/F341)*(1),(Z341/F341)*(1-Y341)))</f>
        <v/>
      </c>
      <c r="S341" s="595">
        <f>IFERROR(IF(Y341&lt;0,SUM(AC341:AD341)/F341,L341/F341),"")</f>
        <v/>
      </c>
      <c r="T341" s="340">
        <f>IF(M341="","",IF(M341=0,"",SUM(M341)/F341))</f>
        <v/>
      </c>
      <c r="U341" s="585" t="n"/>
      <c r="V341" s="596">
        <f>IF(C341="","",IF(AND(C341=$D$2,H341=0),"Firm Payroll",IF(AND(F341=1,Y341&gt;0.2),"Annual 20% Max Discount",IF(AND(F341=4,Y341&gt;0.2),"Quarterly 20% Max Discount",IF(Y341&gt;=0.6,"Discount &gt;60%",IF(Y341&lt;0,"Revenue Reduction Required",""))))))</f>
        <v/>
      </c>
      <c r="W341" s="597" t="n"/>
      <c r="X341" s="56">
        <f>IF(F341=1,"Annual Payrolls on ADP Essential Payroll",IF(F341=4,"Quarterly Payrolls on ADP Essential Payroll",""))</f>
        <v/>
      </c>
      <c r="Y341" s="50">
        <f>IFERROR(1-((H341-M341)/SUM(Z341,AC341,AD341)),"")</f>
        <v/>
      </c>
      <c r="Z341" s="69">
        <f>IF(C341="","",HLOOKUP($G341&amp;'Product Selections'!$K$4&amp;'Exhibit A'!$F341,'--'!$F$3:$AT$200,$E341+6,FALSE)*F341)</f>
        <v/>
      </c>
      <c r="AA341" s="237">
        <f>IF($C341="","",7.95*$E341+54.95)</f>
        <v/>
      </c>
      <c r="AB341" s="69">
        <f>IF('Product Selections'!O346="Yes",16*'Exhibit A'!F341,0)</f>
        <v/>
      </c>
      <c r="AC341" s="236">
        <f>IF('Product Selections'!$L$11="CBA Lightning Wholesale",0,IF('Product Selections'!$L$11="CBA Lightning",0,IF($C341="",0,IF('Product Selections'!P346="",0,IF('Product Selections'!$P346="Yes",HLOOKUP($AC$10&amp;'Exhibit A'!$F341,'--'!$F$3:$AZ$200,$E341+6,FALSE)*$F341)))))</f>
        <v/>
      </c>
      <c r="AD341" s="54">
        <f>IF('Product Selections'!$L$11="CBA Lightning Wholesale",0,IF('Product Selections'!$L$11="CBA Lightning",0,IF('Product Selections'!Q346="",0,IF($C341="",0,IF('Product Selections'!$Q346&gt;=0,HLOOKUP($AD$10,'--'!$F$3:$AZ$200,3,FALSE)*12*'Product Selections'!Q346)))))</f>
        <v/>
      </c>
      <c r="AE341" s="69">
        <f>IFERROR(IF(C341="","",IF(AND(C341=$D$2,H341=0),0,IF(I341=0,H341-P341-L341-M341,IF(I341="Included",H341-P341-M341-L341,IF(I341&gt;0,H341-M341-L341))))),"")</f>
        <v/>
      </c>
      <c r="AF341" s="598" t="n"/>
      <c r="AJ341" s="585" t="n"/>
    </row>
    <row r="342">
      <c r="A342" s="34" t="n"/>
      <c r="B342" s="303">
        <f>IFERROR(IF('Product Selections'!B347="","",'Product Selections'!B347),"")</f>
        <v/>
      </c>
      <c r="C342" s="304">
        <f>IF('Product Selections'!C347="","",'Product Selections'!C347)</f>
        <v/>
      </c>
      <c r="D342" s="305">
        <f>IF('Product Selections'!D347="","",'Product Selections'!D347)</f>
        <v/>
      </c>
      <c r="E342" s="306">
        <f>IF('Product Selections'!E347="","",'Product Selections'!E347)</f>
        <v/>
      </c>
      <c r="F342" s="306">
        <f>IF('Product Selections'!F347="","",'Product Selections'!F347)</f>
        <v/>
      </c>
      <c r="G342" s="307">
        <f>IF('Product Selections'!U346="","",'Product Selections'!U346)</f>
        <v/>
      </c>
      <c r="H342" s="316">
        <f>IFERROR(IF('Product Selections'!H347="","",'Product Selections'!H347),"")</f>
        <v/>
      </c>
      <c r="I342" s="309">
        <f>IFERROR(IF(TRIM('Product Selections'!I347)="","",TRIM('Product Selections'!I347)),"")</f>
        <v/>
      </c>
      <c r="J342" s="46" t="n"/>
      <c r="K342" s="316">
        <f>IF(C342="","",IF(O342="",AE342+L342+M342,AE342+L342+M342+O342))</f>
        <v/>
      </c>
      <c r="L342" s="361">
        <f>IF(C342="","",SUM(AC342,AD342)*(1-Y342))</f>
        <v/>
      </c>
      <c r="M342" s="357">
        <f>IF(C342="","",AB342)</f>
        <v/>
      </c>
      <c r="O342" s="600">
        <f>IF(C342="","",IF(Y342&lt;0,Z342-AE342,""))</f>
        <v/>
      </c>
      <c r="P342" s="601">
        <f>IFERROR(IF(C342="","",IF(AND(C342=$D$2,H342=0),0,IF($V$8="50% ADP Discount",AA342*0.5,IF($V$8="ADP Book Price",AA342)))),"")</f>
        <v/>
      </c>
      <c r="R342" s="602">
        <f>IF(C342="","",IF(Y342&lt;0,(Z342/F342)*(1),(Z342/F342)*(1-Y342)))</f>
        <v/>
      </c>
      <c r="S342" s="602">
        <f>IFERROR(IF(Y342&lt;0,SUM(AC342:AD342)/F342,L342/F342),"")</f>
        <v/>
      </c>
      <c r="T342" s="339">
        <f>IF(M342="","",IF(M342=0,"",SUM(M342)/F342))</f>
        <v/>
      </c>
      <c r="U342" s="585" t="n"/>
      <c r="V342" s="603">
        <f>IF(C342="","",IF(AND(C342=$D$2,H342=0),"Firm Payroll",IF(AND(F342=1,Y342&gt;0.2),"Annual 20% Max Discount",IF(AND(F342=4,Y342&gt;0.2),"Quarterly 20% Max Discount",IF(Y342&gt;=0.6,"Discount &gt;60%",IF(Y342&lt;0,"Revenue Reduction Required",""))))))</f>
        <v/>
      </c>
      <c r="W342" s="597" t="n"/>
      <c r="X342" s="314">
        <f>IF(F342=1,"Annual Payrolls on ADP Essential Payroll",IF(F342=4,"Quarterly Payrolls on ADP Essential Payroll",""))</f>
        <v/>
      </c>
      <c r="Y342" s="315">
        <f>IFERROR(1-((H342-M342)/SUM(Z342,AC342,AD342)),"")</f>
        <v/>
      </c>
      <c r="Z342" s="316">
        <f>IF(C342="","",HLOOKUP($G342&amp;'Product Selections'!$K$4&amp;'Exhibit A'!$F342,'--'!$F$3:$AT$200,$E342+6,FALSE)*F342)</f>
        <v/>
      </c>
      <c r="AA342" s="317">
        <f>IF($C342="","",7.95*$E342+54.95)</f>
        <v/>
      </c>
      <c r="AB342" s="316">
        <f>IF('Product Selections'!O347="Yes",16*'Exhibit A'!F342,0)</f>
        <v/>
      </c>
      <c r="AC342" s="318">
        <f>IF('Product Selections'!$L$11="CBA Lightning Wholesale",0,IF('Product Selections'!$L$11="CBA Lightning",0,IF($C342="",0,IF('Product Selections'!P347="",0,IF('Product Selections'!$P347="Yes",HLOOKUP($AC$10&amp;'Exhibit A'!$F342,'--'!$F$3:$AZ$200,$E342+6,FALSE)*$F342)))))</f>
        <v/>
      </c>
      <c r="AD342" s="310">
        <f>IF('Product Selections'!$L$11="CBA Lightning Wholesale",0,IF('Product Selections'!$L$11="CBA Lightning",0,IF('Product Selections'!Q347="",0,IF($C342="",0,IF('Product Selections'!$Q347&gt;=0,HLOOKUP($AD$10,'--'!$F$3:$AZ$200,3,FALSE)*12*'Product Selections'!Q347)))))</f>
        <v/>
      </c>
      <c r="AE342" s="316">
        <f>IFERROR(IF(C342="","",IF(AND(C342=$D$2,H342=0),0,IF(I342=0,H342-P342-L342-M342,IF(I342="Included",H342-P342-M342-L342,IF(I342&gt;0,H342-M342-L342))))),"")</f>
        <v/>
      </c>
      <c r="AF342" s="585" t="n"/>
      <c r="AJ342" s="585" t="n"/>
    </row>
    <row r="343">
      <c r="A343" s="34" t="n"/>
      <c r="B343" s="70">
        <f>IFERROR(IF('Product Selections'!B348="","",'Product Selections'!B348),"")</f>
        <v/>
      </c>
      <c r="C343" s="71">
        <f>IF('Product Selections'!C348="","",'Product Selections'!C348)</f>
        <v/>
      </c>
      <c r="D343" s="48">
        <f>IF('Product Selections'!D348="","",'Product Selections'!D348)</f>
        <v/>
      </c>
      <c r="E343" s="51">
        <f>IF('Product Selections'!E348="","",'Product Selections'!E348)</f>
        <v/>
      </c>
      <c r="F343" s="51">
        <f>IF('Product Selections'!F348="","",'Product Selections'!F348)</f>
        <v/>
      </c>
      <c r="G343" s="34">
        <f>IF('Product Selections'!U347="","",'Product Selections'!U347)</f>
        <v/>
      </c>
      <c r="H343" s="69">
        <f>IFERROR(IF('Product Selections'!H348="","",'Product Selections'!H348),"")</f>
        <v/>
      </c>
      <c r="I343" s="592">
        <f>IFERROR(IF(TRIM('Product Selections'!I348)="","",TRIM('Product Selections'!I348)),"")</f>
        <v/>
      </c>
      <c r="J343" s="46" t="n"/>
      <c r="K343" s="69">
        <f>IF(C343="","",IF(O343="",AE343+L343+M343,AE343+L343+M343+O343))</f>
        <v/>
      </c>
      <c r="L343" s="360">
        <f>IF(C343="","",SUM(AC343,AD343)*(1-Y343))</f>
        <v/>
      </c>
      <c r="M343" s="358">
        <f>IF(C343="","",AB343)</f>
        <v/>
      </c>
      <c r="O343" s="593">
        <f>IF(C343="","",IF(Y343&lt;0,Z343-AE343,""))</f>
        <v/>
      </c>
      <c r="P343" s="594">
        <f>IFERROR(IF(C343="","",IF(AND(C343=$D$2,H343=0),0,IF($V$8="50% ADP Discount",AA343*0.5,IF($V$8="ADP Book Price",AA343)))),"")</f>
        <v/>
      </c>
      <c r="R343" s="595">
        <f>IF(C343="","",IF(Y343&lt;0,(Z343/F343)*(1),(Z343/F343)*(1-Y343)))</f>
        <v/>
      </c>
      <c r="S343" s="595">
        <f>IFERROR(IF(Y343&lt;0,SUM(AC343:AD343)/F343,L343/F343),"")</f>
        <v/>
      </c>
      <c r="T343" s="340">
        <f>IF(M343="","",IF(M343=0,"",SUM(M343)/F343))</f>
        <v/>
      </c>
      <c r="U343" s="585" t="n"/>
      <c r="V343" s="596">
        <f>IF(C343="","",IF(AND(C343=$D$2,H343=0),"Firm Payroll",IF(AND(F343=1,Y343&gt;0.2),"Annual 20% Max Discount",IF(AND(F343=4,Y343&gt;0.2),"Quarterly 20% Max Discount",IF(Y343&gt;=0.6,"Discount &gt;60%",IF(Y343&lt;0,"Revenue Reduction Required",""))))))</f>
        <v/>
      </c>
      <c r="W343" s="597" t="n"/>
      <c r="X343" s="56">
        <f>IF(F343=1,"Annual Payrolls on ADP Essential Payroll",IF(F343=4,"Quarterly Payrolls on ADP Essential Payroll",""))</f>
        <v/>
      </c>
      <c r="Y343" s="50">
        <f>IFERROR(1-((H343-M343)/SUM(Z343,AC343,AD343)),"")</f>
        <v/>
      </c>
      <c r="Z343" s="69">
        <f>IF(C343="","",HLOOKUP($G343&amp;'Product Selections'!$K$4&amp;'Exhibit A'!$F343,'--'!$F$3:$AT$200,$E343+6,FALSE)*F343)</f>
        <v/>
      </c>
      <c r="AA343" s="237">
        <f>IF($C343="","",7.95*$E343+54.95)</f>
        <v/>
      </c>
      <c r="AB343" s="69">
        <f>IF('Product Selections'!O348="Yes",16*'Exhibit A'!F343,0)</f>
        <v/>
      </c>
      <c r="AC343" s="236">
        <f>IF('Product Selections'!$L$11="CBA Lightning Wholesale",0,IF('Product Selections'!$L$11="CBA Lightning",0,IF($C343="",0,IF('Product Selections'!P348="",0,IF('Product Selections'!$P348="Yes",HLOOKUP($AC$10&amp;'Exhibit A'!$F343,'--'!$F$3:$AZ$200,$E343+6,FALSE)*$F343)))))</f>
        <v/>
      </c>
      <c r="AD343" s="54">
        <f>IF('Product Selections'!$L$11="CBA Lightning Wholesale",0,IF('Product Selections'!$L$11="CBA Lightning",0,IF('Product Selections'!Q348="",0,IF($C343="",0,IF('Product Selections'!$Q348&gt;=0,HLOOKUP($AD$10,'--'!$F$3:$AZ$200,3,FALSE)*12*'Product Selections'!Q348)))))</f>
        <v/>
      </c>
      <c r="AE343" s="69">
        <f>IFERROR(IF(C343="","",IF(AND(C343=$D$2,H343=0),0,IF(I343=0,H343-P343-L343-M343,IF(I343="Included",H343-P343-M343-L343,IF(I343&gt;0,H343-M343-L343))))),"")</f>
        <v/>
      </c>
      <c r="AF343" s="598" t="n"/>
      <c r="AJ343" s="585" t="n"/>
    </row>
    <row r="344">
      <c r="A344" s="34" t="n"/>
      <c r="B344" s="303">
        <f>IFERROR(IF('Product Selections'!B349="","",'Product Selections'!B349),"")</f>
        <v/>
      </c>
      <c r="C344" s="304">
        <f>IF('Product Selections'!C349="","",'Product Selections'!C349)</f>
        <v/>
      </c>
      <c r="D344" s="305">
        <f>IF('Product Selections'!D349="","",'Product Selections'!D349)</f>
        <v/>
      </c>
      <c r="E344" s="306">
        <f>IF('Product Selections'!E349="","",'Product Selections'!E349)</f>
        <v/>
      </c>
      <c r="F344" s="306">
        <f>IF('Product Selections'!F349="","",'Product Selections'!F349)</f>
        <v/>
      </c>
      <c r="G344" s="307">
        <f>IF('Product Selections'!U348="","",'Product Selections'!U348)</f>
        <v/>
      </c>
      <c r="H344" s="316">
        <f>IFERROR(IF('Product Selections'!H349="","",'Product Selections'!H349),"")</f>
        <v/>
      </c>
      <c r="I344" s="309">
        <f>IFERROR(IF(TRIM('Product Selections'!I349)="","",TRIM('Product Selections'!I349)),"")</f>
        <v/>
      </c>
      <c r="J344" s="46" t="n"/>
      <c r="K344" s="316">
        <f>IF(C344="","",IF(O344="",AE344+L344+M344,AE344+L344+M344+O344))</f>
        <v/>
      </c>
      <c r="L344" s="361">
        <f>IF(C344="","",SUM(AC344,AD344)*(1-Y344))</f>
        <v/>
      </c>
      <c r="M344" s="357">
        <f>IF(C344="","",AB344)</f>
        <v/>
      </c>
      <c r="O344" s="600">
        <f>IF(C344="","",IF(Y344&lt;0,Z344-AE344,""))</f>
        <v/>
      </c>
      <c r="P344" s="601">
        <f>IFERROR(IF(C344="","",IF(AND(C344=$D$2,H344=0),0,IF($V$8="50% ADP Discount",AA344*0.5,IF($V$8="ADP Book Price",AA344)))),"")</f>
        <v/>
      </c>
      <c r="R344" s="602">
        <f>IF(C344="","",IF(Y344&lt;0,(Z344/F344)*(1),(Z344/F344)*(1-Y344)))</f>
        <v/>
      </c>
      <c r="S344" s="602">
        <f>IFERROR(IF(Y344&lt;0,SUM(AC344:AD344)/F344,L344/F344),"")</f>
        <v/>
      </c>
      <c r="T344" s="339">
        <f>IF(M344="","",IF(M344=0,"",SUM(M344)/F344))</f>
        <v/>
      </c>
      <c r="U344" s="585" t="n"/>
      <c r="V344" s="603">
        <f>IF(C344="","",IF(AND(C344=$D$2,H344=0),"Firm Payroll",IF(AND(F344=1,Y344&gt;0.2),"Annual 20% Max Discount",IF(AND(F344=4,Y344&gt;0.2),"Quarterly 20% Max Discount",IF(Y344&gt;=0.6,"Discount &gt;60%",IF(Y344&lt;0,"Revenue Reduction Required",""))))))</f>
        <v/>
      </c>
      <c r="W344" s="597" t="n"/>
      <c r="X344" s="314">
        <f>IF(F344=1,"Annual Payrolls on ADP Essential Payroll",IF(F344=4,"Quarterly Payrolls on ADP Essential Payroll",""))</f>
        <v/>
      </c>
      <c r="Y344" s="315">
        <f>IFERROR(1-((H344-M344)/SUM(Z344,AC344,AD344)),"")</f>
        <v/>
      </c>
      <c r="Z344" s="316">
        <f>IF(C344="","",HLOOKUP($G344&amp;'Product Selections'!$K$4&amp;'Exhibit A'!$F344,'--'!$F$3:$AT$200,$E344+6,FALSE)*F344)</f>
        <v/>
      </c>
      <c r="AA344" s="317">
        <f>IF($C344="","",7.95*$E344+54.95)</f>
        <v/>
      </c>
      <c r="AB344" s="316">
        <f>IF('Product Selections'!O349="Yes",16*'Exhibit A'!F344,0)</f>
        <v/>
      </c>
      <c r="AC344" s="318">
        <f>IF('Product Selections'!$L$11="CBA Lightning Wholesale",0,IF('Product Selections'!$L$11="CBA Lightning",0,IF($C344="",0,IF('Product Selections'!P349="",0,IF('Product Selections'!$P349="Yes",HLOOKUP($AC$10&amp;'Exhibit A'!$F344,'--'!$F$3:$AZ$200,$E344+6,FALSE)*$F344)))))</f>
        <v/>
      </c>
      <c r="AD344" s="310">
        <f>IF('Product Selections'!$L$11="CBA Lightning Wholesale",0,IF('Product Selections'!$L$11="CBA Lightning",0,IF('Product Selections'!Q349="",0,IF($C344="",0,IF('Product Selections'!$Q349&gt;=0,HLOOKUP($AD$10,'--'!$F$3:$AZ$200,3,FALSE)*12*'Product Selections'!Q349)))))</f>
        <v/>
      </c>
      <c r="AE344" s="316">
        <f>IFERROR(IF(C344="","",IF(AND(C344=$D$2,H344=0),0,IF(I344=0,H344-P344-L344-M344,IF(I344="Included",H344-P344-M344-L344,IF(I344&gt;0,H344-M344-L344))))),"")</f>
        <v/>
      </c>
      <c r="AF344" s="585" t="n"/>
      <c r="AJ344" s="585" t="n"/>
    </row>
    <row r="345">
      <c r="A345" s="34" t="n"/>
      <c r="B345" s="70">
        <f>IFERROR(IF('Product Selections'!B350="","",'Product Selections'!B350),"")</f>
        <v/>
      </c>
      <c r="C345" s="71">
        <f>IF('Product Selections'!C350="","",'Product Selections'!C350)</f>
        <v/>
      </c>
      <c r="D345" s="48">
        <f>IF('Product Selections'!D350="","",'Product Selections'!D350)</f>
        <v/>
      </c>
      <c r="E345" s="51">
        <f>IF('Product Selections'!E350="","",'Product Selections'!E350)</f>
        <v/>
      </c>
      <c r="F345" s="51">
        <f>IF('Product Selections'!F350="","",'Product Selections'!F350)</f>
        <v/>
      </c>
      <c r="G345" s="34">
        <f>IF('Product Selections'!U349="","",'Product Selections'!U349)</f>
        <v/>
      </c>
      <c r="H345" s="69">
        <f>IFERROR(IF('Product Selections'!H350="","",'Product Selections'!H350),"")</f>
        <v/>
      </c>
      <c r="I345" s="592">
        <f>IFERROR(IF(TRIM('Product Selections'!I350)="","",TRIM('Product Selections'!I350)),"")</f>
        <v/>
      </c>
      <c r="J345" s="46" t="n"/>
      <c r="K345" s="69">
        <f>IF(C345="","",IF(O345="",AE345+L345+M345,AE345+L345+M345+O345))</f>
        <v/>
      </c>
      <c r="L345" s="360">
        <f>IF(C345="","",SUM(AC345,AD345)*(1-Y345))</f>
        <v/>
      </c>
      <c r="M345" s="358">
        <f>IF(C345="","",AB345)</f>
        <v/>
      </c>
      <c r="O345" s="593">
        <f>IF(C345="","",IF(Y345&lt;0,Z345-AE345,""))</f>
        <v/>
      </c>
      <c r="P345" s="594">
        <f>IFERROR(IF(C345="","",IF(AND(C345=$D$2,H345=0),0,IF($V$8="50% ADP Discount",AA345*0.5,IF($V$8="ADP Book Price",AA345)))),"")</f>
        <v/>
      </c>
      <c r="R345" s="595">
        <f>IF(C345="","",IF(Y345&lt;0,(Z345/F345)*(1),(Z345/F345)*(1-Y345)))</f>
        <v/>
      </c>
      <c r="S345" s="595">
        <f>IFERROR(IF(Y345&lt;0,SUM(AC345:AD345)/F345,L345/F345),"")</f>
        <v/>
      </c>
      <c r="T345" s="340">
        <f>IF(M345="","",IF(M345=0,"",SUM(M345)/F345))</f>
        <v/>
      </c>
      <c r="U345" s="585" t="n"/>
      <c r="V345" s="596">
        <f>IF(C345="","",IF(AND(C345=$D$2,H345=0),"Firm Payroll",IF(AND(F345=1,Y345&gt;0.2),"Annual 20% Max Discount",IF(AND(F345=4,Y345&gt;0.2),"Quarterly 20% Max Discount",IF(Y345&gt;=0.6,"Discount &gt;60%",IF(Y345&lt;0,"Revenue Reduction Required",""))))))</f>
        <v/>
      </c>
      <c r="W345" s="597" t="n"/>
      <c r="X345" s="56">
        <f>IF(F345=1,"Annual Payrolls on ADP Essential Payroll",IF(F345=4,"Quarterly Payrolls on ADP Essential Payroll",""))</f>
        <v/>
      </c>
      <c r="Y345" s="50">
        <f>IFERROR(1-((H345-M345)/SUM(Z345,AC345,AD345)),"")</f>
        <v/>
      </c>
      <c r="Z345" s="69">
        <f>IF(C345="","",HLOOKUP($G345&amp;'Product Selections'!$K$4&amp;'Exhibit A'!$F345,'--'!$F$3:$AT$200,$E345+6,FALSE)*F345)</f>
        <v/>
      </c>
      <c r="AA345" s="237">
        <f>IF($C345="","",7.95*$E345+54.95)</f>
        <v/>
      </c>
      <c r="AB345" s="69">
        <f>IF('Product Selections'!O350="Yes",16*'Exhibit A'!F345,0)</f>
        <v/>
      </c>
      <c r="AC345" s="236">
        <f>IF('Product Selections'!$L$11="CBA Lightning Wholesale",0,IF('Product Selections'!$L$11="CBA Lightning",0,IF($C345="",0,IF('Product Selections'!P350="",0,IF('Product Selections'!$P350="Yes",HLOOKUP($AC$10&amp;'Exhibit A'!$F345,'--'!$F$3:$AZ$200,$E345+6,FALSE)*$F345)))))</f>
        <v/>
      </c>
      <c r="AD345" s="54">
        <f>IF('Product Selections'!$L$11="CBA Lightning Wholesale",0,IF('Product Selections'!$L$11="CBA Lightning",0,IF('Product Selections'!Q350="",0,IF($C345="",0,IF('Product Selections'!$Q350&gt;=0,HLOOKUP($AD$10,'--'!$F$3:$AZ$200,3,FALSE)*12*'Product Selections'!Q350)))))</f>
        <v/>
      </c>
      <c r="AE345" s="69">
        <f>IFERROR(IF(C345="","",IF(AND(C345=$D$2,H345=0),0,IF(I345=0,H345-P345-L345-M345,IF(I345="Included",H345-P345-M345-L345,IF(I345&gt;0,H345-M345-L345))))),"")</f>
        <v/>
      </c>
      <c r="AF345" s="598" t="n"/>
      <c r="AJ345" s="585" t="n"/>
    </row>
    <row r="346">
      <c r="A346" s="34" t="n"/>
      <c r="B346" s="303">
        <f>IFERROR(IF('Product Selections'!B351="","",'Product Selections'!B351),"")</f>
        <v/>
      </c>
      <c r="C346" s="304">
        <f>IF('Product Selections'!C351="","",'Product Selections'!C351)</f>
        <v/>
      </c>
      <c r="D346" s="305">
        <f>IF('Product Selections'!D351="","",'Product Selections'!D351)</f>
        <v/>
      </c>
      <c r="E346" s="306">
        <f>IF('Product Selections'!E351="","",'Product Selections'!E351)</f>
        <v/>
      </c>
      <c r="F346" s="306">
        <f>IF('Product Selections'!F351="","",'Product Selections'!F351)</f>
        <v/>
      </c>
      <c r="G346" s="307">
        <f>IF('Product Selections'!U350="","",'Product Selections'!U350)</f>
        <v/>
      </c>
      <c r="H346" s="316">
        <f>IFERROR(IF('Product Selections'!H351="","",'Product Selections'!H351),"")</f>
        <v/>
      </c>
      <c r="I346" s="309">
        <f>IFERROR(IF(TRIM('Product Selections'!I351)="","",TRIM('Product Selections'!I351)),"")</f>
        <v/>
      </c>
      <c r="J346" s="46" t="n"/>
      <c r="K346" s="316">
        <f>IF(C346="","",IF(O346="",AE346+L346+M346,AE346+L346+M346+O346))</f>
        <v/>
      </c>
      <c r="L346" s="361">
        <f>IF(C346="","",SUM(AC346,AD346)*(1-Y346))</f>
        <v/>
      </c>
      <c r="M346" s="357">
        <f>IF(C346="","",AB346)</f>
        <v/>
      </c>
      <c r="O346" s="600">
        <f>IF(C346="","",IF(Y346&lt;0,Z346-AE346,""))</f>
        <v/>
      </c>
      <c r="P346" s="601">
        <f>IFERROR(IF(C346="","",IF(AND(C346=$D$2,H346=0),0,IF($V$8="50% ADP Discount",AA346*0.5,IF($V$8="ADP Book Price",AA346)))),"")</f>
        <v/>
      </c>
      <c r="R346" s="602">
        <f>IF(C346="","",IF(Y346&lt;0,(Z346/F346)*(1),(Z346/F346)*(1-Y346)))</f>
        <v/>
      </c>
      <c r="S346" s="602">
        <f>IFERROR(IF(Y346&lt;0,SUM(AC346:AD346)/F346,L346/F346),"")</f>
        <v/>
      </c>
      <c r="T346" s="339">
        <f>IF(M346="","",IF(M346=0,"",SUM(M346)/F346))</f>
        <v/>
      </c>
      <c r="U346" s="585" t="n"/>
      <c r="V346" s="603">
        <f>IF(C346="","",IF(AND(C346=$D$2,H346=0),"Firm Payroll",IF(AND(F346=1,Y346&gt;0.2),"Annual 20% Max Discount",IF(AND(F346=4,Y346&gt;0.2),"Quarterly 20% Max Discount",IF(Y346&gt;=0.6,"Discount &gt;60%",IF(Y346&lt;0,"Revenue Reduction Required",""))))))</f>
        <v/>
      </c>
      <c r="W346" s="597" t="n"/>
      <c r="X346" s="314">
        <f>IF(F346=1,"Annual Payrolls on ADP Essential Payroll",IF(F346=4,"Quarterly Payrolls on ADP Essential Payroll",""))</f>
        <v/>
      </c>
      <c r="Y346" s="315">
        <f>IFERROR(1-((H346-M346)/SUM(Z346,AC346,AD346)),"")</f>
        <v/>
      </c>
      <c r="Z346" s="316">
        <f>IF(C346="","",HLOOKUP($G346&amp;'Product Selections'!$K$4&amp;'Exhibit A'!$F346,'--'!$F$3:$AT$200,$E346+6,FALSE)*F346)</f>
        <v/>
      </c>
      <c r="AA346" s="317">
        <f>IF($C346="","",7.95*$E346+54.95)</f>
        <v/>
      </c>
      <c r="AB346" s="316">
        <f>IF('Product Selections'!O351="Yes",16*'Exhibit A'!F346,0)</f>
        <v/>
      </c>
      <c r="AC346" s="318">
        <f>IF('Product Selections'!$L$11="CBA Lightning Wholesale",0,IF('Product Selections'!$L$11="CBA Lightning",0,IF($C346="",0,IF('Product Selections'!P351="",0,IF('Product Selections'!$P351="Yes",HLOOKUP($AC$10&amp;'Exhibit A'!$F346,'--'!$F$3:$AZ$200,$E346+6,FALSE)*$F346)))))</f>
        <v/>
      </c>
      <c r="AD346" s="310">
        <f>IF('Product Selections'!$L$11="CBA Lightning Wholesale",0,IF('Product Selections'!$L$11="CBA Lightning",0,IF('Product Selections'!Q351="",0,IF($C346="",0,IF('Product Selections'!$Q351&gt;=0,HLOOKUP($AD$10,'--'!$F$3:$AZ$200,3,FALSE)*12*'Product Selections'!Q351)))))</f>
        <v/>
      </c>
      <c r="AE346" s="316">
        <f>IFERROR(IF(C346="","",IF(AND(C346=$D$2,H346=0),0,IF(I346=0,H346-P346-L346-M346,IF(I346="Included",H346-P346-M346-L346,IF(I346&gt;0,H346-M346-L346))))),"")</f>
        <v/>
      </c>
      <c r="AF346" s="585" t="n"/>
      <c r="AJ346" s="585" t="n"/>
    </row>
    <row r="347">
      <c r="A347" s="34" t="n"/>
      <c r="B347" s="70">
        <f>IFERROR(IF('Product Selections'!B352="","",'Product Selections'!B352),"")</f>
        <v/>
      </c>
      <c r="C347" s="71">
        <f>IF('Product Selections'!C352="","",'Product Selections'!C352)</f>
        <v/>
      </c>
      <c r="D347" s="48">
        <f>IF('Product Selections'!D352="","",'Product Selections'!D352)</f>
        <v/>
      </c>
      <c r="E347" s="51">
        <f>IF('Product Selections'!E352="","",'Product Selections'!E352)</f>
        <v/>
      </c>
      <c r="F347" s="51">
        <f>IF('Product Selections'!F352="","",'Product Selections'!F352)</f>
        <v/>
      </c>
      <c r="G347" s="34">
        <f>IF('Product Selections'!U351="","",'Product Selections'!U351)</f>
        <v/>
      </c>
      <c r="H347" s="69">
        <f>IFERROR(IF('Product Selections'!H352="","",'Product Selections'!H352),"")</f>
        <v/>
      </c>
      <c r="I347" s="592">
        <f>IFERROR(IF(TRIM('Product Selections'!I352)="","",TRIM('Product Selections'!I352)),"")</f>
        <v/>
      </c>
      <c r="J347" s="46" t="n"/>
      <c r="K347" s="69">
        <f>IF(C347="","",IF(O347="",AE347+L347+M347,AE347+L347+M347+O347))</f>
        <v/>
      </c>
      <c r="L347" s="360">
        <f>IF(C347="","",SUM(AC347,AD347)*(1-Y347))</f>
        <v/>
      </c>
      <c r="M347" s="358">
        <f>IF(C347="","",AB347)</f>
        <v/>
      </c>
      <c r="O347" s="593">
        <f>IF(C347="","",IF(Y347&lt;0,Z347-AE347,""))</f>
        <v/>
      </c>
      <c r="P347" s="594">
        <f>IFERROR(IF(C347="","",IF(AND(C347=$D$2,H347=0),0,IF($V$8="50% ADP Discount",AA347*0.5,IF($V$8="ADP Book Price",AA347)))),"")</f>
        <v/>
      </c>
      <c r="R347" s="595">
        <f>IF(C347="","",IF(Y347&lt;0,(Z347/F347)*(1),(Z347/F347)*(1-Y347)))</f>
        <v/>
      </c>
      <c r="S347" s="595">
        <f>IFERROR(IF(Y347&lt;0,SUM(AC347:AD347)/F347,L347/F347),"")</f>
        <v/>
      </c>
      <c r="T347" s="340">
        <f>IF(M347="","",IF(M347=0,"",SUM(M347)/F347))</f>
        <v/>
      </c>
      <c r="U347" s="585" t="n"/>
      <c r="V347" s="596">
        <f>IF(C347="","",IF(AND(C347=$D$2,H347=0),"Firm Payroll",IF(AND(F347=1,Y347&gt;0.2),"Annual 20% Max Discount",IF(AND(F347=4,Y347&gt;0.2),"Quarterly 20% Max Discount",IF(Y347&gt;=0.6,"Discount &gt;60%",IF(Y347&lt;0,"Revenue Reduction Required",""))))))</f>
        <v/>
      </c>
      <c r="W347" s="597" t="n"/>
      <c r="X347" s="56">
        <f>IF(F347=1,"Annual Payrolls on ADP Essential Payroll",IF(F347=4,"Quarterly Payrolls on ADP Essential Payroll",""))</f>
        <v/>
      </c>
      <c r="Y347" s="50">
        <f>IFERROR(1-((H347-M347)/SUM(Z347,AC347,AD347)),"")</f>
        <v/>
      </c>
      <c r="Z347" s="69">
        <f>IF(C347="","",HLOOKUP($G347&amp;'Product Selections'!$K$4&amp;'Exhibit A'!$F347,'--'!$F$3:$AT$200,$E347+6,FALSE)*F347)</f>
        <v/>
      </c>
      <c r="AA347" s="237">
        <f>IF($C347="","",7.95*$E347+54.95)</f>
        <v/>
      </c>
      <c r="AB347" s="69">
        <f>IF('Product Selections'!O352="Yes",16*'Exhibit A'!F347,0)</f>
        <v/>
      </c>
      <c r="AC347" s="236">
        <f>IF('Product Selections'!$L$11="CBA Lightning Wholesale",0,IF('Product Selections'!$L$11="CBA Lightning",0,IF($C347="",0,IF('Product Selections'!P352="",0,IF('Product Selections'!$P352="Yes",HLOOKUP($AC$10&amp;'Exhibit A'!$F347,'--'!$F$3:$AZ$200,$E347+6,FALSE)*$F347)))))</f>
        <v/>
      </c>
      <c r="AD347" s="54">
        <f>IF('Product Selections'!$L$11="CBA Lightning Wholesale",0,IF('Product Selections'!$L$11="CBA Lightning",0,IF('Product Selections'!Q352="",0,IF($C347="",0,IF('Product Selections'!$Q352&gt;=0,HLOOKUP($AD$10,'--'!$F$3:$AZ$200,3,FALSE)*12*'Product Selections'!Q352)))))</f>
        <v/>
      </c>
      <c r="AE347" s="69">
        <f>IFERROR(IF(C347="","",IF(AND(C347=$D$2,H347=0),0,IF(I347=0,H347-P347-L347-M347,IF(I347="Included",H347-P347-M347-L347,IF(I347&gt;0,H347-M347-L347))))),"")</f>
        <v/>
      </c>
      <c r="AF347" s="598" t="n"/>
      <c r="AJ347" s="585" t="n"/>
    </row>
    <row r="348">
      <c r="A348" s="34" t="n"/>
      <c r="B348" s="303">
        <f>IFERROR(IF('Product Selections'!B353="","",'Product Selections'!B353),"")</f>
        <v/>
      </c>
      <c r="C348" s="304">
        <f>IF('Product Selections'!C353="","",'Product Selections'!C353)</f>
        <v/>
      </c>
      <c r="D348" s="305">
        <f>IF('Product Selections'!D353="","",'Product Selections'!D353)</f>
        <v/>
      </c>
      <c r="E348" s="306">
        <f>IF('Product Selections'!E353="","",'Product Selections'!E353)</f>
        <v/>
      </c>
      <c r="F348" s="306">
        <f>IF('Product Selections'!F353="","",'Product Selections'!F353)</f>
        <v/>
      </c>
      <c r="G348" s="307">
        <f>IF('Product Selections'!U352="","",'Product Selections'!U352)</f>
        <v/>
      </c>
      <c r="H348" s="316">
        <f>IFERROR(IF('Product Selections'!H353="","",'Product Selections'!H353),"")</f>
        <v/>
      </c>
      <c r="I348" s="309">
        <f>IFERROR(IF(TRIM('Product Selections'!I353)="","",TRIM('Product Selections'!I353)),"")</f>
        <v/>
      </c>
      <c r="J348" s="46" t="n"/>
      <c r="K348" s="316">
        <f>IF(C348="","",IF(O348="",AE348+L348+M348,AE348+L348+M348+O348))</f>
        <v/>
      </c>
      <c r="L348" s="361">
        <f>IF(C348="","",SUM(AC348,AD348)*(1-Y348))</f>
        <v/>
      </c>
      <c r="M348" s="357">
        <f>IF(C348="","",AB348)</f>
        <v/>
      </c>
      <c r="O348" s="600">
        <f>IF(C348="","",IF(Y348&lt;0,Z348-AE348,""))</f>
        <v/>
      </c>
      <c r="P348" s="601">
        <f>IFERROR(IF(C348="","",IF(AND(C348=$D$2,H348=0),0,IF($V$8="50% ADP Discount",AA348*0.5,IF($V$8="ADP Book Price",AA348)))),"")</f>
        <v/>
      </c>
      <c r="R348" s="602">
        <f>IF(C348="","",IF(Y348&lt;0,(Z348/F348)*(1),(Z348/F348)*(1-Y348)))</f>
        <v/>
      </c>
      <c r="S348" s="602">
        <f>IFERROR(IF(Y348&lt;0,SUM(AC348:AD348)/F348,L348/F348),"")</f>
        <v/>
      </c>
      <c r="T348" s="339">
        <f>IF(M348="","",IF(M348=0,"",SUM(M348)/F348))</f>
        <v/>
      </c>
      <c r="U348" s="585" t="n"/>
      <c r="V348" s="603">
        <f>IF(C348="","",IF(AND(C348=$D$2,H348=0),"Firm Payroll",IF(AND(F348=1,Y348&gt;0.2),"Annual 20% Max Discount",IF(AND(F348=4,Y348&gt;0.2),"Quarterly 20% Max Discount",IF(Y348&gt;=0.6,"Discount &gt;60%",IF(Y348&lt;0,"Revenue Reduction Required",""))))))</f>
        <v/>
      </c>
      <c r="W348" s="597" t="n"/>
      <c r="X348" s="314">
        <f>IF(F348=1,"Annual Payrolls on ADP Essential Payroll",IF(F348=4,"Quarterly Payrolls on ADP Essential Payroll",""))</f>
        <v/>
      </c>
      <c r="Y348" s="315">
        <f>IFERROR(1-((H348-M348)/SUM(Z348,AC348,AD348)),"")</f>
        <v/>
      </c>
      <c r="Z348" s="316">
        <f>IF(C348="","",HLOOKUP($G348&amp;'Product Selections'!$K$4&amp;'Exhibit A'!$F348,'--'!$F$3:$AT$200,$E348+6,FALSE)*F348)</f>
        <v/>
      </c>
      <c r="AA348" s="317">
        <f>IF($C348="","",7.95*$E348+54.95)</f>
        <v/>
      </c>
      <c r="AB348" s="316">
        <f>IF('Product Selections'!O353="Yes",16*'Exhibit A'!F348,0)</f>
        <v/>
      </c>
      <c r="AC348" s="318">
        <f>IF('Product Selections'!$L$11="CBA Lightning Wholesale",0,IF('Product Selections'!$L$11="CBA Lightning",0,IF($C348="",0,IF('Product Selections'!P353="",0,IF('Product Selections'!$P353="Yes",HLOOKUP($AC$10&amp;'Exhibit A'!$F348,'--'!$F$3:$AZ$200,$E348+6,FALSE)*$F348)))))</f>
        <v/>
      </c>
      <c r="AD348" s="310">
        <f>IF('Product Selections'!$L$11="CBA Lightning Wholesale",0,IF('Product Selections'!$L$11="CBA Lightning",0,IF('Product Selections'!Q353="",0,IF($C348="",0,IF('Product Selections'!$Q353&gt;=0,HLOOKUP($AD$10,'--'!$F$3:$AZ$200,3,FALSE)*12*'Product Selections'!Q353)))))</f>
        <v/>
      </c>
      <c r="AE348" s="316">
        <f>IFERROR(IF(C348="","",IF(AND(C348=$D$2,H348=0),0,IF(I348=0,H348-P348-L348-M348,IF(I348="Included",H348-P348-M348-L348,IF(I348&gt;0,H348-M348-L348))))),"")</f>
        <v/>
      </c>
      <c r="AF348" s="585" t="n"/>
      <c r="AJ348" s="585" t="n"/>
    </row>
    <row r="349">
      <c r="A349" s="34" t="n"/>
      <c r="B349" s="70">
        <f>IFERROR(IF('Product Selections'!B354="","",'Product Selections'!B354),"")</f>
        <v/>
      </c>
      <c r="C349" s="71">
        <f>IF('Product Selections'!C354="","",'Product Selections'!C354)</f>
        <v/>
      </c>
      <c r="D349" s="48">
        <f>IF('Product Selections'!D354="","",'Product Selections'!D354)</f>
        <v/>
      </c>
      <c r="E349" s="51">
        <f>IF('Product Selections'!E354="","",'Product Selections'!E354)</f>
        <v/>
      </c>
      <c r="F349" s="51">
        <f>IF('Product Selections'!F354="","",'Product Selections'!F354)</f>
        <v/>
      </c>
      <c r="G349" s="34">
        <f>IF('Product Selections'!U353="","",'Product Selections'!U353)</f>
        <v/>
      </c>
      <c r="H349" s="69">
        <f>IFERROR(IF('Product Selections'!H354="","",'Product Selections'!H354),"")</f>
        <v/>
      </c>
      <c r="I349" s="592">
        <f>IFERROR(IF(TRIM('Product Selections'!I354)="","",TRIM('Product Selections'!I354)),"")</f>
        <v/>
      </c>
      <c r="J349" s="46" t="n"/>
      <c r="K349" s="69">
        <f>IF(C349="","",IF(O349="",AE349+L349+M349,AE349+L349+M349+O349))</f>
        <v/>
      </c>
      <c r="L349" s="360">
        <f>IF(C349="","",SUM(AC349,AD349)*(1-Y349))</f>
        <v/>
      </c>
      <c r="M349" s="358">
        <f>IF(C349="","",AB349)</f>
        <v/>
      </c>
      <c r="O349" s="593">
        <f>IF(C349="","",IF(Y349&lt;0,Z349-AE349,""))</f>
        <v/>
      </c>
      <c r="P349" s="594">
        <f>IFERROR(IF(C349="","",IF(AND(C349=$D$2,H349=0),0,IF($V$8="50% ADP Discount",AA349*0.5,IF($V$8="ADP Book Price",AA349)))),"")</f>
        <v/>
      </c>
      <c r="R349" s="595">
        <f>IF(C349="","",IF(Y349&lt;0,(Z349/F349)*(1),(Z349/F349)*(1-Y349)))</f>
        <v/>
      </c>
      <c r="S349" s="595">
        <f>IFERROR(IF(Y349&lt;0,SUM(AC349:AD349)/F349,L349/F349),"")</f>
        <v/>
      </c>
      <c r="T349" s="340">
        <f>IF(M349="","",IF(M349=0,"",SUM(M349)/F349))</f>
        <v/>
      </c>
      <c r="U349" s="585" t="n"/>
      <c r="V349" s="596">
        <f>IF(C349="","",IF(AND(C349=$D$2,H349=0),"Firm Payroll",IF(AND(F349=1,Y349&gt;0.2),"Annual 20% Max Discount",IF(AND(F349=4,Y349&gt;0.2),"Quarterly 20% Max Discount",IF(Y349&gt;=0.6,"Discount &gt;60%",IF(Y349&lt;0,"Revenue Reduction Required",""))))))</f>
        <v/>
      </c>
      <c r="W349" s="597" t="n"/>
      <c r="X349" s="56">
        <f>IF(F349=1,"Annual Payrolls on ADP Essential Payroll",IF(F349=4,"Quarterly Payrolls on ADP Essential Payroll",""))</f>
        <v/>
      </c>
      <c r="Y349" s="50">
        <f>IFERROR(1-((H349-M349)/SUM(Z349,AC349,AD349)),"")</f>
        <v/>
      </c>
      <c r="Z349" s="69">
        <f>IF(C349="","",HLOOKUP($G349&amp;'Product Selections'!$K$4&amp;'Exhibit A'!$F349,'--'!$F$3:$AT$200,$E349+6,FALSE)*F349)</f>
        <v/>
      </c>
      <c r="AA349" s="237">
        <f>IF($C349="","",7.95*$E349+54.95)</f>
        <v/>
      </c>
      <c r="AB349" s="69">
        <f>IF('Product Selections'!O354="Yes",16*'Exhibit A'!F349,0)</f>
        <v/>
      </c>
      <c r="AC349" s="236">
        <f>IF('Product Selections'!$L$11="CBA Lightning Wholesale",0,IF('Product Selections'!$L$11="CBA Lightning",0,IF($C349="",0,IF('Product Selections'!P354="",0,IF('Product Selections'!$P354="Yes",HLOOKUP($AC$10&amp;'Exhibit A'!$F349,'--'!$F$3:$AZ$200,$E349+6,FALSE)*$F349)))))</f>
        <v/>
      </c>
      <c r="AD349" s="54">
        <f>IF('Product Selections'!$L$11="CBA Lightning Wholesale",0,IF('Product Selections'!$L$11="CBA Lightning",0,IF('Product Selections'!Q354="",0,IF($C349="",0,IF('Product Selections'!$Q354&gt;=0,HLOOKUP($AD$10,'--'!$F$3:$AZ$200,3,FALSE)*12*'Product Selections'!Q354)))))</f>
        <v/>
      </c>
      <c r="AE349" s="69">
        <f>IFERROR(IF(C349="","",IF(AND(C349=$D$2,H349=0),0,IF(I349=0,H349-P349-L349-M349,IF(I349="Included",H349-P349-M349-L349,IF(I349&gt;0,H349-M349-L349))))),"")</f>
        <v/>
      </c>
      <c r="AF349" s="598" t="n"/>
      <c r="AJ349" s="585" t="n"/>
    </row>
    <row r="350">
      <c r="A350" s="34" t="n"/>
      <c r="B350" s="303">
        <f>IFERROR(IF('Product Selections'!B355="","",'Product Selections'!B355),"")</f>
        <v/>
      </c>
      <c r="C350" s="304">
        <f>IF('Product Selections'!C355="","",'Product Selections'!C355)</f>
        <v/>
      </c>
      <c r="D350" s="305">
        <f>IF('Product Selections'!D355="","",'Product Selections'!D355)</f>
        <v/>
      </c>
      <c r="E350" s="306">
        <f>IF('Product Selections'!E355="","",'Product Selections'!E355)</f>
        <v/>
      </c>
      <c r="F350" s="306">
        <f>IF('Product Selections'!F355="","",'Product Selections'!F355)</f>
        <v/>
      </c>
      <c r="G350" s="307">
        <f>IF('Product Selections'!U354="","",'Product Selections'!U354)</f>
        <v/>
      </c>
      <c r="H350" s="316">
        <f>IFERROR(IF('Product Selections'!H355="","",'Product Selections'!H355),"")</f>
        <v/>
      </c>
      <c r="I350" s="309">
        <f>IFERROR(IF(TRIM('Product Selections'!I355)="","",TRIM('Product Selections'!I355)),"")</f>
        <v/>
      </c>
      <c r="J350" s="46" t="n"/>
      <c r="K350" s="316">
        <f>IF(C350="","",IF(O350="",AE350+L350+M350,AE350+L350+M350+O350))</f>
        <v/>
      </c>
      <c r="L350" s="361">
        <f>IF(C350="","",SUM(AC350,AD350)*(1-Y350))</f>
        <v/>
      </c>
      <c r="M350" s="357">
        <f>IF(C350="","",AB350)</f>
        <v/>
      </c>
      <c r="O350" s="600">
        <f>IF(C350="","",IF(Y350&lt;0,Z350-AE350,""))</f>
        <v/>
      </c>
      <c r="P350" s="601">
        <f>IFERROR(IF(C350="","",IF(AND(C350=$D$2,H350=0),0,IF($V$8="50% ADP Discount",AA350*0.5,IF($V$8="ADP Book Price",AA350)))),"")</f>
        <v/>
      </c>
      <c r="R350" s="602">
        <f>IF(C350="","",IF(Y350&lt;0,(Z350/F350)*(1),(Z350/F350)*(1-Y350)))</f>
        <v/>
      </c>
      <c r="S350" s="602">
        <f>IFERROR(IF(Y350&lt;0,SUM(AC350:AD350)/F350,L350/F350),"")</f>
        <v/>
      </c>
      <c r="T350" s="339">
        <f>IF(M350="","",IF(M350=0,"",SUM(M350)/F350))</f>
        <v/>
      </c>
      <c r="U350" s="585" t="n"/>
      <c r="V350" s="603">
        <f>IF(C350="","",IF(AND(C350=$D$2,H350=0),"Firm Payroll",IF(AND(F350=1,Y350&gt;0.2),"Annual 20% Max Discount",IF(AND(F350=4,Y350&gt;0.2),"Quarterly 20% Max Discount",IF(Y350&gt;=0.6,"Discount &gt;60%",IF(Y350&lt;0,"Revenue Reduction Required",""))))))</f>
        <v/>
      </c>
      <c r="W350" s="597" t="n"/>
      <c r="X350" s="314">
        <f>IF(F350=1,"Annual Payrolls on ADP Essential Payroll",IF(F350=4,"Quarterly Payrolls on ADP Essential Payroll",""))</f>
        <v/>
      </c>
      <c r="Y350" s="315">
        <f>IFERROR(1-((H350-M350)/SUM(Z350,AC350,AD350)),"")</f>
        <v/>
      </c>
      <c r="Z350" s="316">
        <f>IF(C350="","",HLOOKUP($G350&amp;'Product Selections'!$K$4&amp;'Exhibit A'!$F350,'--'!$F$3:$AT$200,$E350+6,FALSE)*F350)</f>
        <v/>
      </c>
      <c r="AA350" s="317">
        <f>IF($C350="","",7.95*$E350+54.95)</f>
        <v/>
      </c>
      <c r="AB350" s="316">
        <f>IF('Product Selections'!O355="Yes",16*'Exhibit A'!F350,0)</f>
        <v/>
      </c>
      <c r="AC350" s="318">
        <f>IF('Product Selections'!$L$11="CBA Lightning Wholesale",0,IF('Product Selections'!$L$11="CBA Lightning",0,IF($C350="",0,IF('Product Selections'!P355="",0,IF('Product Selections'!$P355="Yes",HLOOKUP($AC$10&amp;'Exhibit A'!$F350,'--'!$F$3:$AZ$200,$E350+6,FALSE)*$F350)))))</f>
        <v/>
      </c>
      <c r="AD350" s="310">
        <f>IF('Product Selections'!$L$11="CBA Lightning Wholesale",0,IF('Product Selections'!$L$11="CBA Lightning",0,IF('Product Selections'!Q355="",0,IF($C350="",0,IF('Product Selections'!$Q355&gt;=0,HLOOKUP($AD$10,'--'!$F$3:$AZ$200,3,FALSE)*12*'Product Selections'!Q355)))))</f>
        <v/>
      </c>
      <c r="AE350" s="316">
        <f>IFERROR(IF(C350="","",IF(AND(C350=$D$2,H350=0),0,IF(I350=0,H350-P350-L350-M350,IF(I350="Included",H350-P350-M350-L350,IF(I350&gt;0,H350-M350-L350))))),"")</f>
        <v/>
      </c>
      <c r="AF350" s="585" t="n"/>
      <c r="AJ350" s="585" t="n"/>
    </row>
    <row r="351">
      <c r="A351" s="34" t="n"/>
      <c r="B351" s="70">
        <f>IFERROR(IF('Product Selections'!B356="","",'Product Selections'!B356),"")</f>
        <v/>
      </c>
      <c r="C351" s="71">
        <f>IF('Product Selections'!C356="","",'Product Selections'!C356)</f>
        <v/>
      </c>
      <c r="D351" s="48">
        <f>IF('Product Selections'!D356="","",'Product Selections'!D356)</f>
        <v/>
      </c>
      <c r="E351" s="51">
        <f>IF('Product Selections'!E356="","",'Product Selections'!E356)</f>
        <v/>
      </c>
      <c r="F351" s="51">
        <f>IF('Product Selections'!F356="","",'Product Selections'!F356)</f>
        <v/>
      </c>
      <c r="G351" s="34">
        <f>IF('Product Selections'!U355="","",'Product Selections'!U355)</f>
        <v/>
      </c>
      <c r="H351" s="69">
        <f>IFERROR(IF('Product Selections'!H356="","",'Product Selections'!H356),"")</f>
        <v/>
      </c>
      <c r="I351" s="592">
        <f>IFERROR(IF(TRIM('Product Selections'!I356)="","",TRIM('Product Selections'!I356)),"")</f>
        <v/>
      </c>
      <c r="J351" s="46" t="n"/>
      <c r="K351" s="69">
        <f>IF(C351="","",IF(O351="",AE351+L351+M351,AE351+L351+M351+O351))</f>
        <v/>
      </c>
      <c r="L351" s="360">
        <f>IF(C351="","",SUM(AC351,AD351)*(1-Y351))</f>
        <v/>
      </c>
      <c r="M351" s="358">
        <f>IF(C351="","",AB351)</f>
        <v/>
      </c>
      <c r="O351" s="593">
        <f>IF(C351="","",IF(Y351&lt;0,Z351-AE351,""))</f>
        <v/>
      </c>
      <c r="P351" s="594">
        <f>IFERROR(IF(C351="","",IF(AND(C351=$D$2,H351=0),0,IF($V$8="50% ADP Discount",AA351*0.5,IF($V$8="ADP Book Price",AA351)))),"")</f>
        <v/>
      </c>
      <c r="R351" s="595">
        <f>IF(C351="","",IF(Y351&lt;0,(Z351/F351)*(1),(Z351/F351)*(1-Y351)))</f>
        <v/>
      </c>
      <c r="S351" s="595">
        <f>IFERROR(IF(Y351&lt;0,SUM(AC351:AD351)/F351,L351/F351),"")</f>
        <v/>
      </c>
      <c r="T351" s="340">
        <f>IF(M351="","",IF(M351=0,"",SUM(M351)/F351))</f>
        <v/>
      </c>
      <c r="U351" s="585" t="n"/>
      <c r="V351" s="596">
        <f>IF(C351="","",IF(AND(C351=$D$2,H351=0),"Firm Payroll",IF(AND(F351=1,Y351&gt;0.2),"Annual 20% Max Discount",IF(AND(F351=4,Y351&gt;0.2),"Quarterly 20% Max Discount",IF(Y351&gt;=0.6,"Discount &gt;60%",IF(Y351&lt;0,"Revenue Reduction Required",""))))))</f>
        <v/>
      </c>
      <c r="W351" s="597" t="n"/>
      <c r="X351" s="56">
        <f>IF(F351=1,"Annual Payrolls on ADP Essential Payroll",IF(F351=4,"Quarterly Payrolls on ADP Essential Payroll",""))</f>
        <v/>
      </c>
      <c r="Y351" s="50">
        <f>IFERROR(1-((H351-M351)/SUM(Z351,AC351,AD351)),"")</f>
        <v/>
      </c>
      <c r="Z351" s="69">
        <f>IF(C351="","",HLOOKUP($G351&amp;'Product Selections'!$K$4&amp;'Exhibit A'!$F351,'--'!$F$3:$AT$200,$E351+6,FALSE)*F351)</f>
        <v/>
      </c>
      <c r="AA351" s="237">
        <f>IF($C351="","",7.95*$E351+54.95)</f>
        <v/>
      </c>
      <c r="AB351" s="69">
        <f>IF('Product Selections'!O356="Yes",16*'Exhibit A'!F351,0)</f>
        <v/>
      </c>
      <c r="AC351" s="236">
        <f>IF('Product Selections'!$L$11="CBA Lightning Wholesale",0,IF('Product Selections'!$L$11="CBA Lightning",0,IF($C351="",0,IF('Product Selections'!P356="",0,IF('Product Selections'!$P356="Yes",HLOOKUP($AC$10&amp;'Exhibit A'!$F351,'--'!$F$3:$AZ$200,$E351+6,FALSE)*$F351)))))</f>
        <v/>
      </c>
      <c r="AD351" s="54">
        <f>IF('Product Selections'!$L$11="CBA Lightning Wholesale",0,IF('Product Selections'!$L$11="CBA Lightning",0,IF('Product Selections'!Q356="",0,IF($C351="",0,IF('Product Selections'!$Q356&gt;=0,HLOOKUP($AD$10,'--'!$F$3:$AZ$200,3,FALSE)*12*'Product Selections'!Q356)))))</f>
        <v/>
      </c>
      <c r="AE351" s="69">
        <f>IFERROR(IF(C351="","",IF(AND(C351=$D$2,H351=0),0,IF(I351=0,H351-P351-L351-M351,IF(I351="Included",H351-P351-M351-L351,IF(I351&gt;0,H351-M351-L351))))),"")</f>
        <v/>
      </c>
      <c r="AF351" s="598" t="n"/>
      <c r="AJ351" s="585" t="n"/>
    </row>
    <row r="352">
      <c r="A352" s="34" t="n"/>
      <c r="B352" s="303">
        <f>IFERROR(IF('Product Selections'!B357="","",'Product Selections'!B357),"")</f>
        <v/>
      </c>
      <c r="C352" s="304">
        <f>IF('Product Selections'!C357="","",'Product Selections'!C357)</f>
        <v/>
      </c>
      <c r="D352" s="305">
        <f>IF('Product Selections'!D357="","",'Product Selections'!D357)</f>
        <v/>
      </c>
      <c r="E352" s="306">
        <f>IF('Product Selections'!E357="","",'Product Selections'!E357)</f>
        <v/>
      </c>
      <c r="F352" s="306">
        <f>IF('Product Selections'!F357="","",'Product Selections'!F357)</f>
        <v/>
      </c>
      <c r="G352" s="307">
        <f>IF('Product Selections'!U356="","",'Product Selections'!U356)</f>
        <v/>
      </c>
      <c r="H352" s="316">
        <f>IFERROR(IF('Product Selections'!H357="","",'Product Selections'!H357),"")</f>
        <v/>
      </c>
      <c r="I352" s="309">
        <f>IFERROR(IF(TRIM('Product Selections'!I357)="","",TRIM('Product Selections'!I357)),"")</f>
        <v/>
      </c>
      <c r="J352" s="46" t="n"/>
      <c r="K352" s="316">
        <f>IF(C352="","",IF(O352="",AE352+L352+M352,AE352+L352+M352+O352))</f>
        <v/>
      </c>
      <c r="L352" s="361">
        <f>IF(C352="","",SUM(AC352,AD352)*(1-Y352))</f>
        <v/>
      </c>
      <c r="M352" s="357">
        <f>IF(C352="","",AB352)</f>
        <v/>
      </c>
      <c r="O352" s="600">
        <f>IF(C352="","",IF(Y352&lt;0,Z352-AE352,""))</f>
        <v/>
      </c>
      <c r="P352" s="601">
        <f>IFERROR(IF(C352="","",IF(AND(C352=$D$2,H352=0),0,IF($V$8="50% ADP Discount",AA352*0.5,IF($V$8="ADP Book Price",AA352)))),"")</f>
        <v/>
      </c>
      <c r="R352" s="602">
        <f>IF(C352="","",IF(Y352&lt;0,(Z352/F352)*(1),(Z352/F352)*(1-Y352)))</f>
        <v/>
      </c>
      <c r="S352" s="602">
        <f>IFERROR(IF(Y352&lt;0,SUM(AC352:AD352)/F352,L352/F352),"")</f>
        <v/>
      </c>
      <c r="T352" s="339">
        <f>IF(M352="","",IF(M352=0,"",SUM(M352)/F352))</f>
        <v/>
      </c>
      <c r="U352" s="585" t="n"/>
      <c r="V352" s="603">
        <f>IF(C352="","",IF(AND(C352=$D$2,H352=0),"Firm Payroll",IF(AND(F352=1,Y352&gt;0.2),"Annual 20% Max Discount",IF(AND(F352=4,Y352&gt;0.2),"Quarterly 20% Max Discount",IF(Y352&gt;=0.6,"Discount &gt;60%",IF(Y352&lt;0,"Revenue Reduction Required",""))))))</f>
        <v/>
      </c>
      <c r="W352" s="597" t="n"/>
      <c r="X352" s="314">
        <f>IF(F352=1,"Annual Payrolls on ADP Essential Payroll",IF(F352=4,"Quarterly Payrolls on ADP Essential Payroll",""))</f>
        <v/>
      </c>
      <c r="Y352" s="315">
        <f>IFERROR(1-((H352-M352)/SUM(Z352,AC352,AD352)),"")</f>
        <v/>
      </c>
      <c r="Z352" s="316">
        <f>IF(C352="","",HLOOKUP($G352&amp;'Product Selections'!$K$4&amp;'Exhibit A'!$F352,'--'!$F$3:$AT$200,$E352+6,FALSE)*F352)</f>
        <v/>
      </c>
      <c r="AA352" s="317">
        <f>IF($C352="","",7.95*$E352+54.95)</f>
        <v/>
      </c>
      <c r="AB352" s="316">
        <f>IF('Product Selections'!O357="Yes",16*'Exhibit A'!F352,0)</f>
        <v/>
      </c>
      <c r="AC352" s="318">
        <f>IF('Product Selections'!$L$11="CBA Lightning Wholesale",0,IF('Product Selections'!$L$11="CBA Lightning",0,IF($C352="",0,IF('Product Selections'!P357="",0,IF('Product Selections'!$P357="Yes",HLOOKUP($AC$10&amp;'Exhibit A'!$F352,'--'!$F$3:$AZ$200,$E352+6,FALSE)*$F352)))))</f>
        <v/>
      </c>
      <c r="AD352" s="310">
        <f>IF('Product Selections'!$L$11="CBA Lightning Wholesale",0,IF('Product Selections'!$L$11="CBA Lightning",0,IF('Product Selections'!Q357="",0,IF($C352="",0,IF('Product Selections'!$Q357&gt;=0,HLOOKUP($AD$10,'--'!$F$3:$AZ$200,3,FALSE)*12*'Product Selections'!Q357)))))</f>
        <v/>
      </c>
      <c r="AE352" s="316">
        <f>IFERROR(IF(C352="","",IF(AND(C352=$D$2,H352=0),0,IF(I352=0,H352-P352-L352-M352,IF(I352="Included",H352-P352-M352-L352,IF(I352&gt;0,H352-M352-L352))))),"")</f>
        <v/>
      </c>
      <c r="AF352" s="585" t="n"/>
      <c r="AJ352" s="585" t="n"/>
    </row>
    <row r="353">
      <c r="A353" s="34" t="n"/>
      <c r="B353" s="70">
        <f>IFERROR(IF('Product Selections'!B358="","",'Product Selections'!B358),"")</f>
        <v/>
      </c>
      <c r="C353" s="71">
        <f>IF('Product Selections'!C358="","",'Product Selections'!C358)</f>
        <v/>
      </c>
      <c r="D353" s="48">
        <f>IF('Product Selections'!D358="","",'Product Selections'!D358)</f>
        <v/>
      </c>
      <c r="E353" s="51">
        <f>IF('Product Selections'!E358="","",'Product Selections'!E358)</f>
        <v/>
      </c>
      <c r="F353" s="51">
        <f>IF('Product Selections'!F358="","",'Product Selections'!F358)</f>
        <v/>
      </c>
      <c r="G353" s="34">
        <f>IF('Product Selections'!U357="","",'Product Selections'!U357)</f>
        <v/>
      </c>
      <c r="H353" s="69">
        <f>IFERROR(IF('Product Selections'!H358="","",'Product Selections'!H358),"")</f>
        <v/>
      </c>
      <c r="I353" s="592">
        <f>IFERROR(IF(TRIM('Product Selections'!I358)="","",TRIM('Product Selections'!I358)),"")</f>
        <v/>
      </c>
      <c r="J353" s="46" t="n"/>
      <c r="K353" s="69">
        <f>IF(C353="","",IF(O353="",AE353+L353+M353,AE353+L353+M353+O353))</f>
        <v/>
      </c>
      <c r="L353" s="360">
        <f>IF(C353="","",SUM(AC353,AD353)*(1-Y353))</f>
        <v/>
      </c>
      <c r="M353" s="358">
        <f>IF(C353="","",AB353)</f>
        <v/>
      </c>
      <c r="O353" s="593">
        <f>IF(C353="","",IF(Y353&lt;0,Z353-AE353,""))</f>
        <v/>
      </c>
      <c r="P353" s="594">
        <f>IFERROR(IF(C353="","",IF(AND(C353=$D$2,H353=0),0,IF($V$8="50% ADP Discount",AA353*0.5,IF($V$8="ADP Book Price",AA353)))),"")</f>
        <v/>
      </c>
      <c r="R353" s="595">
        <f>IF(C353="","",IF(Y353&lt;0,(Z353/F353)*(1),(Z353/F353)*(1-Y353)))</f>
        <v/>
      </c>
      <c r="S353" s="595">
        <f>IFERROR(IF(Y353&lt;0,SUM(AC353:AD353)/F353,L353/F353),"")</f>
        <v/>
      </c>
      <c r="T353" s="340">
        <f>IF(M353="","",IF(M353=0,"",SUM(M353)/F353))</f>
        <v/>
      </c>
      <c r="U353" s="585" t="n"/>
      <c r="V353" s="596">
        <f>IF(C353="","",IF(AND(C353=$D$2,H353=0),"Firm Payroll",IF(AND(F353=1,Y353&gt;0.2),"Annual 20% Max Discount",IF(AND(F353=4,Y353&gt;0.2),"Quarterly 20% Max Discount",IF(Y353&gt;=0.6,"Discount &gt;60%",IF(Y353&lt;0,"Revenue Reduction Required",""))))))</f>
        <v/>
      </c>
      <c r="W353" s="597" t="n"/>
      <c r="X353" s="56">
        <f>IF(F353=1,"Annual Payrolls on ADP Essential Payroll",IF(F353=4,"Quarterly Payrolls on ADP Essential Payroll",""))</f>
        <v/>
      </c>
      <c r="Y353" s="50">
        <f>IFERROR(1-((H353-M353)/SUM(Z353,AC353,AD353)),"")</f>
        <v/>
      </c>
      <c r="Z353" s="69">
        <f>IF(C353="","",HLOOKUP($G353&amp;'Product Selections'!$K$4&amp;'Exhibit A'!$F353,'--'!$F$3:$AT$200,$E353+6,FALSE)*F353)</f>
        <v/>
      </c>
      <c r="AA353" s="237">
        <f>IF($C353="","",7.95*$E353+54.95)</f>
        <v/>
      </c>
      <c r="AB353" s="69">
        <f>IF('Product Selections'!O358="Yes",16*'Exhibit A'!F353,0)</f>
        <v/>
      </c>
      <c r="AC353" s="236">
        <f>IF('Product Selections'!$L$11="CBA Lightning Wholesale",0,IF('Product Selections'!$L$11="CBA Lightning",0,IF($C353="",0,IF('Product Selections'!P358="",0,IF('Product Selections'!$P358="Yes",HLOOKUP($AC$10&amp;'Exhibit A'!$F353,'--'!$F$3:$AZ$200,$E353+6,FALSE)*$F353)))))</f>
        <v/>
      </c>
      <c r="AD353" s="54">
        <f>IF('Product Selections'!$L$11="CBA Lightning Wholesale",0,IF('Product Selections'!$L$11="CBA Lightning",0,IF('Product Selections'!Q358="",0,IF($C353="",0,IF('Product Selections'!$Q358&gt;=0,HLOOKUP($AD$10,'--'!$F$3:$AZ$200,3,FALSE)*12*'Product Selections'!Q358)))))</f>
        <v/>
      </c>
      <c r="AE353" s="69">
        <f>IFERROR(IF(C353="","",IF(AND(C353=$D$2,H353=0),0,IF(I353=0,H353-P353-L353-M353,IF(I353="Included",H353-P353-M353-L353,IF(I353&gt;0,H353-M353-L353))))),"")</f>
        <v/>
      </c>
      <c r="AF353" s="598" t="n"/>
      <c r="AJ353" s="585" t="n"/>
    </row>
    <row r="354">
      <c r="A354" s="34" t="n"/>
      <c r="B354" s="303">
        <f>IFERROR(IF('Product Selections'!B359="","",'Product Selections'!B359),"")</f>
        <v/>
      </c>
      <c r="C354" s="304">
        <f>IF('Product Selections'!C359="","",'Product Selections'!C359)</f>
        <v/>
      </c>
      <c r="D354" s="305">
        <f>IF('Product Selections'!D359="","",'Product Selections'!D359)</f>
        <v/>
      </c>
      <c r="E354" s="306">
        <f>IF('Product Selections'!E359="","",'Product Selections'!E359)</f>
        <v/>
      </c>
      <c r="F354" s="306">
        <f>IF('Product Selections'!F359="","",'Product Selections'!F359)</f>
        <v/>
      </c>
      <c r="G354" s="307">
        <f>IF('Product Selections'!U358="","",'Product Selections'!U358)</f>
        <v/>
      </c>
      <c r="H354" s="316">
        <f>IFERROR(IF('Product Selections'!H359="","",'Product Selections'!H359),"")</f>
        <v/>
      </c>
      <c r="I354" s="309">
        <f>IFERROR(IF(TRIM('Product Selections'!I359)="","",TRIM('Product Selections'!I359)),"")</f>
        <v/>
      </c>
      <c r="J354" s="46" t="n"/>
      <c r="K354" s="316">
        <f>IF(C354="","",IF(O354="",AE354+L354+M354,AE354+L354+M354+O354))</f>
        <v/>
      </c>
      <c r="L354" s="361">
        <f>IF(C354="","",SUM(AC354,AD354)*(1-Y354))</f>
        <v/>
      </c>
      <c r="M354" s="357">
        <f>IF(C354="","",AB354)</f>
        <v/>
      </c>
      <c r="O354" s="600">
        <f>IF(C354="","",IF(Y354&lt;0,Z354-AE354,""))</f>
        <v/>
      </c>
      <c r="P354" s="601">
        <f>IFERROR(IF(C354="","",IF(AND(C354=$D$2,H354=0),0,IF($V$8="50% ADP Discount",AA354*0.5,IF($V$8="ADP Book Price",AA354)))),"")</f>
        <v/>
      </c>
      <c r="R354" s="602">
        <f>IF(C354="","",IF(Y354&lt;0,(Z354/F354)*(1),(Z354/F354)*(1-Y354)))</f>
        <v/>
      </c>
      <c r="S354" s="602">
        <f>IFERROR(IF(Y354&lt;0,SUM(AC354:AD354)/F354,L354/F354),"")</f>
        <v/>
      </c>
      <c r="T354" s="339">
        <f>IF(M354="","",IF(M354=0,"",SUM(M354)/F354))</f>
        <v/>
      </c>
      <c r="U354" s="585" t="n"/>
      <c r="V354" s="603">
        <f>IF(C354="","",IF(AND(C354=$D$2,H354=0),"Firm Payroll",IF(AND(F354=1,Y354&gt;0.2),"Annual 20% Max Discount",IF(AND(F354=4,Y354&gt;0.2),"Quarterly 20% Max Discount",IF(Y354&gt;=0.6,"Discount &gt;60%",IF(Y354&lt;0,"Revenue Reduction Required",""))))))</f>
        <v/>
      </c>
      <c r="W354" s="597" t="n"/>
      <c r="X354" s="314">
        <f>IF(F354=1,"Annual Payrolls on ADP Essential Payroll",IF(F354=4,"Quarterly Payrolls on ADP Essential Payroll",""))</f>
        <v/>
      </c>
      <c r="Y354" s="315">
        <f>IFERROR(1-((H354-M354)/SUM(Z354,AC354,AD354)),"")</f>
        <v/>
      </c>
      <c r="Z354" s="316">
        <f>IF(C354="","",HLOOKUP($G354&amp;'Product Selections'!$K$4&amp;'Exhibit A'!$F354,'--'!$F$3:$AT$200,$E354+6,FALSE)*F354)</f>
        <v/>
      </c>
      <c r="AA354" s="317">
        <f>IF($C354="","",7.95*$E354+54.95)</f>
        <v/>
      </c>
      <c r="AB354" s="316">
        <f>IF('Product Selections'!O359="Yes",16*'Exhibit A'!F354,0)</f>
        <v/>
      </c>
      <c r="AC354" s="318">
        <f>IF('Product Selections'!$L$11="CBA Lightning Wholesale",0,IF('Product Selections'!$L$11="CBA Lightning",0,IF($C354="",0,IF('Product Selections'!P359="",0,IF('Product Selections'!$P359="Yes",HLOOKUP($AC$10&amp;'Exhibit A'!$F354,'--'!$F$3:$AZ$200,$E354+6,FALSE)*$F354)))))</f>
        <v/>
      </c>
      <c r="AD354" s="310">
        <f>IF('Product Selections'!$L$11="CBA Lightning Wholesale",0,IF('Product Selections'!$L$11="CBA Lightning",0,IF('Product Selections'!Q359="",0,IF($C354="",0,IF('Product Selections'!$Q359&gt;=0,HLOOKUP($AD$10,'--'!$F$3:$AZ$200,3,FALSE)*12*'Product Selections'!Q359)))))</f>
        <v/>
      </c>
      <c r="AE354" s="316">
        <f>IFERROR(IF(C354="","",IF(AND(C354=$D$2,H354=0),0,IF(I354=0,H354-P354-L354-M354,IF(I354="Included",H354-P354-M354-L354,IF(I354&gt;0,H354-M354-L354))))),"")</f>
        <v/>
      </c>
      <c r="AF354" s="585" t="n"/>
      <c r="AJ354" s="585" t="n"/>
    </row>
    <row r="355">
      <c r="A355" s="34" t="n"/>
      <c r="B355" s="70">
        <f>IFERROR(IF('Product Selections'!B360="","",'Product Selections'!B360),"")</f>
        <v/>
      </c>
      <c r="C355" s="71">
        <f>IF('Product Selections'!C360="","",'Product Selections'!C360)</f>
        <v/>
      </c>
      <c r="D355" s="48">
        <f>IF('Product Selections'!D360="","",'Product Selections'!D360)</f>
        <v/>
      </c>
      <c r="E355" s="51">
        <f>IF('Product Selections'!E360="","",'Product Selections'!E360)</f>
        <v/>
      </c>
      <c r="F355" s="51">
        <f>IF('Product Selections'!F360="","",'Product Selections'!F360)</f>
        <v/>
      </c>
      <c r="G355" s="34">
        <f>IF('Product Selections'!U359="","",'Product Selections'!U359)</f>
        <v/>
      </c>
      <c r="H355" s="69">
        <f>IFERROR(IF('Product Selections'!H360="","",'Product Selections'!H360),"")</f>
        <v/>
      </c>
      <c r="I355" s="592">
        <f>IFERROR(IF(TRIM('Product Selections'!I360)="","",TRIM('Product Selections'!I360)),"")</f>
        <v/>
      </c>
      <c r="J355" s="46" t="n"/>
      <c r="K355" s="69">
        <f>IF(C355="","",IF(O355="",AE355+L355+M355,AE355+L355+M355+O355))</f>
        <v/>
      </c>
      <c r="L355" s="360">
        <f>IF(C355="","",SUM(AC355,AD355)*(1-Y355))</f>
        <v/>
      </c>
      <c r="M355" s="358">
        <f>IF(C355="","",AB355)</f>
        <v/>
      </c>
      <c r="O355" s="593">
        <f>IF(C355="","",IF(Y355&lt;0,Z355-AE355,""))</f>
        <v/>
      </c>
      <c r="P355" s="594">
        <f>IFERROR(IF(C355="","",IF(AND(C355=$D$2,H355=0),0,IF($V$8="50% ADP Discount",AA355*0.5,IF($V$8="ADP Book Price",AA355)))),"")</f>
        <v/>
      </c>
      <c r="R355" s="595">
        <f>IF(C355="","",IF(Y355&lt;0,(Z355/F355)*(1),(Z355/F355)*(1-Y355)))</f>
        <v/>
      </c>
      <c r="S355" s="595">
        <f>IFERROR(IF(Y355&lt;0,SUM(AC355:AD355)/F355,L355/F355),"")</f>
        <v/>
      </c>
      <c r="T355" s="340">
        <f>IF(M355="","",IF(M355=0,"",SUM(M355)/F355))</f>
        <v/>
      </c>
      <c r="U355" s="585" t="n"/>
      <c r="V355" s="596">
        <f>IF(C355="","",IF(AND(C355=$D$2,H355=0),"Firm Payroll",IF(AND(F355=1,Y355&gt;0.2),"Annual 20% Max Discount",IF(AND(F355=4,Y355&gt;0.2),"Quarterly 20% Max Discount",IF(Y355&gt;=0.6,"Discount &gt;60%",IF(Y355&lt;0,"Revenue Reduction Required",""))))))</f>
        <v/>
      </c>
      <c r="W355" s="597" t="n"/>
      <c r="X355" s="56">
        <f>IF(F355=1,"Annual Payrolls on ADP Essential Payroll",IF(F355=4,"Quarterly Payrolls on ADP Essential Payroll",""))</f>
        <v/>
      </c>
      <c r="Y355" s="50">
        <f>IFERROR(1-((H355-M355)/SUM(Z355,AC355,AD355)),"")</f>
        <v/>
      </c>
      <c r="Z355" s="69">
        <f>IF(C355="","",HLOOKUP($G355&amp;'Product Selections'!$K$4&amp;'Exhibit A'!$F355,'--'!$F$3:$AT$200,$E355+6,FALSE)*F355)</f>
        <v/>
      </c>
      <c r="AA355" s="237">
        <f>IF($C355="","",7.95*$E355+54.95)</f>
        <v/>
      </c>
      <c r="AB355" s="69">
        <f>IF('Product Selections'!O360="Yes",16*'Exhibit A'!F355,0)</f>
        <v/>
      </c>
      <c r="AC355" s="236">
        <f>IF('Product Selections'!$L$11="CBA Lightning Wholesale",0,IF('Product Selections'!$L$11="CBA Lightning",0,IF($C355="",0,IF('Product Selections'!P360="",0,IF('Product Selections'!$P360="Yes",HLOOKUP($AC$10&amp;'Exhibit A'!$F355,'--'!$F$3:$AZ$200,$E355+6,FALSE)*$F355)))))</f>
        <v/>
      </c>
      <c r="AD355" s="54">
        <f>IF('Product Selections'!$L$11="CBA Lightning Wholesale",0,IF('Product Selections'!$L$11="CBA Lightning",0,IF('Product Selections'!Q360="",0,IF($C355="",0,IF('Product Selections'!$Q360&gt;=0,HLOOKUP($AD$10,'--'!$F$3:$AZ$200,3,FALSE)*12*'Product Selections'!Q360)))))</f>
        <v/>
      </c>
      <c r="AE355" s="69">
        <f>IFERROR(IF(C355="","",IF(AND(C355=$D$2,H355=0),0,IF(I355=0,H355-P355-L355-M355,IF(I355="Included",H355-P355-M355-L355,IF(I355&gt;0,H355-M355-L355))))),"")</f>
        <v/>
      </c>
      <c r="AF355" s="598" t="n"/>
      <c r="AJ355" s="585" t="n"/>
    </row>
    <row r="356">
      <c r="A356" s="34" t="n"/>
      <c r="B356" s="303">
        <f>IFERROR(IF('Product Selections'!B361="","",'Product Selections'!B361),"")</f>
        <v/>
      </c>
      <c r="C356" s="304">
        <f>IF('Product Selections'!C361="","",'Product Selections'!C361)</f>
        <v/>
      </c>
      <c r="D356" s="305">
        <f>IF('Product Selections'!D361="","",'Product Selections'!D361)</f>
        <v/>
      </c>
      <c r="E356" s="306">
        <f>IF('Product Selections'!E361="","",'Product Selections'!E361)</f>
        <v/>
      </c>
      <c r="F356" s="306">
        <f>IF('Product Selections'!F361="","",'Product Selections'!F361)</f>
        <v/>
      </c>
      <c r="G356" s="307">
        <f>IF('Product Selections'!U360="","",'Product Selections'!U360)</f>
        <v/>
      </c>
      <c r="H356" s="316">
        <f>IFERROR(IF('Product Selections'!H361="","",'Product Selections'!H361),"")</f>
        <v/>
      </c>
      <c r="I356" s="309">
        <f>IFERROR(IF(TRIM('Product Selections'!I361)="","",TRIM('Product Selections'!I361)),"")</f>
        <v/>
      </c>
      <c r="J356" s="46" t="n"/>
      <c r="K356" s="316">
        <f>IF(C356="","",IF(O356="",AE356+L356+M356,AE356+L356+M356+O356))</f>
        <v/>
      </c>
      <c r="L356" s="361">
        <f>IF(C356="","",SUM(AC356,AD356)*(1-Y356))</f>
        <v/>
      </c>
      <c r="M356" s="357">
        <f>IF(C356="","",AB356)</f>
        <v/>
      </c>
      <c r="O356" s="600">
        <f>IF(C356="","",IF(Y356&lt;0,Z356-AE356,""))</f>
        <v/>
      </c>
      <c r="P356" s="601">
        <f>IFERROR(IF(C356="","",IF(AND(C356=$D$2,H356=0),0,IF($V$8="50% ADP Discount",AA356*0.5,IF($V$8="ADP Book Price",AA356)))),"")</f>
        <v/>
      </c>
      <c r="R356" s="602">
        <f>IF(C356="","",IF(Y356&lt;0,(Z356/F356)*(1),(Z356/F356)*(1-Y356)))</f>
        <v/>
      </c>
      <c r="S356" s="602">
        <f>IFERROR(IF(Y356&lt;0,SUM(AC356:AD356)/F356,L356/F356),"")</f>
        <v/>
      </c>
      <c r="T356" s="339">
        <f>IF(M356="","",IF(M356=0,"",SUM(M356)/F356))</f>
        <v/>
      </c>
      <c r="U356" s="585" t="n"/>
      <c r="V356" s="603">
        <f>IF(C356="","",IF(AND(C356=$D$2,H356=0),"Firm Payroll",IF(AND(F356=1,Y356&gt;0.2),"Annual 20% Max Discount",IF(AND(F356=4,Y356&gt;0.2),"Quarterly 20% Max Discount",IF(Y356&gt;=0.6,"Discount &gt;60%",IF(Y356&lt;0,"Revenue Reduction Required",""))))))</f>
        <v/>
      </c>
      <c r="W356" s="597" t="n"/>
      <c r="X356" s="314">
        <f>IF(F356=1,"Annual Payrolls on ADP Essential Payroll",IF(F356=4,"Quarterly Payrolls on ADP Essential Payroll",""))</f>
        <v/>
      </c>
      <c r="Y356" s="315">
        <f>IFERROR(1-((H356-M356)/SUM(Z356,AC356,AD356)),"")</f>
        <v/>
      </c>
      <c r="Z356" s="316">
        <f>IF(C356="","",HLOOKUP($G356&amp;'Product Selections'!$K$4&amp;'Exhibit A'!$F356,'--'!$F$3:$AT$200,$E356+6,FALSE)*F356)</f>
        <v/>
      </c>
      <c r="AA356" s="317">
        <f>IF($C356="","",7.95*$E356+54.95)</f>
        <v/>
      </c>
      <c r="AB356" s="316">
        <f>IF('Product Selections'!O361="Yes",16*'Exhibit A'!F356,0)</f>
        <v/>
      </c>
      <c r="AC356" s="318">
        <f>IF('Product Selections'!$L$11="CBA Lightning Wholesale",0,IF('Product Selections'!$L$11="CBA Lightning",0,IF($C356="",0,IF('Product Selections'!P361="",0,IF('Product Selections'!$P361="Yes",HLOOKUP($AC$10&amp;'Exhibit A'!$F356,'--'!$F$3:$AZ$200,$E356+6,FALSE)*$F356)))))</f>
        <v/>
      </c>
      <c r="AD356" s="310">
        <f>IF('Product Selections'!$L$11="CBA Lightning Wholesale",0,IF('Product Selections'!$L$11="CBA Lightning",0,IF('Product Selections'!Q361="",0,IF($C356="",0,IF('Product Selections'!$Q361&gt;=0,HLOOKUP($AD$10,'--'!$F$3:$AZ$200,3,FALSE)*12*'Product Selections'!Q361)))))</f>
        <v/>
      </c>
      <c r="AE356" s="316">
        <f>IFERROR(IF(C356="","",IF(AND(C356=$D$2,H356=0),0,IF(I356=0,H356-P356-L356-M356,IF(I356="Included",H356-P356-M356-L356,IF(I356&gt;0,H356-M356-L356))))),"")</f>
        <v/>
      </c>
      <c r="AF356" s="585" t="n"/>
      <c r="AJ356" s="585" t="n"/>
    </row>
    <row r="357">
      <c r="A357" s="34" t="n"/>
      <c r="B357" s="70">
        <f>IFERROR(IF('Product Selections'!B362="","",'Product Selections'!B362),"")</f>
        <v/>
      </c>
      <c r="C357" s="71">
        <f>IF('Product Selections'!C362="","",'Product Selections'!C362)</f>
        <v/>
      </c>
      <c r="D357" s="48">
        <f>IF('Product Selections'!D362="","",'Product Selections'!D362)</f>
        <v/>
      </c>
      <c r="E357" s="51">
        <f>IF('Product Selections'!E362="","",'Product Selections'!E362)</f>
        <v/>
      </c>
      <c r="F357" s="51">
        <f>IF('Product Selections'!F362="","",'Product Selections'!F362)</f>
        <v/>
      </c>
      <c r="G357" s="34">
        <f>IF('Product Selections'!U361="","",'Product Selections'!U361)</f>
        <v/>
      </c>
      <c r="H357" s="69">
        <f>IFERROR(IF('Product Selections'!H362="","",'Product Selections'!H362),"")</f>
        <v/>
      </c>
      <c r="I357" s="592">
        <f>IFERROR(IF(TRIM('Product Selections'!I362)="","",TRIM('Product Selections'!I362)),"")</f>
        <v/>
      </c>
      <c r="J357" s="46" t="n"/>
      <c r="K357" s="69">
        <f>IF(C357="","",IF(O357="",AE357+L357+M357,AE357+L357+M357+O357))</f>
        <v/>
      </c>
      <c r="L357" s="360">
        <f>IF(C357="","",SUM(AC357,AD357)*(1-Y357))</f>
        <v/>
      </c>
      <c r="M357" s="358">
        <f>IF(C357="","",AB357)</f>
        <v/>
      </c>
      <c r="O357" s="593">
        <f>IF(C357="","",IF(Y357&lt;0,Z357-AE357,""))</f>
        <v/>
      </c>
      <c r="P357" s="594">
        <f>IFERROR(IF(C357="","",IF(AND(C357=$D$2,H357=0),0,IF($V$8="50% ADP Discount",AA357*0.5,IF($V$8="ADP Book Price",AA357)))),"")</f>
        <v/>
      </c>
      <c r="R357" s="595">
        <f>IF(C357="","",IF(Y357&lt;0,(Z357/F357)*(1),(Z357/F357)*(1-Y357)))</f>
        <v/>
      </c>
      <c r="S357" s="595">
        <f>IFERROR(IF(Y357&lt;0,SUM(AC357:AD357)/F357,L357/F357),"")</f>
        <v/>
      </c>
      <c r="T357" s="340">
        <f>IF(M357="","",IF(M357=0,"",SUM(M357)/F357))</f>
        <v/>
      </c>
      <c r="U357" s="585" t="n"/>
      <c r="V357" s="596">
        <f>IF(C357="","",IF(AND(C357=$D$2,H357=0),"Firm Payroll",IF(AND(F357=1,Y357&gt;0.2),"Annual 20% Max Discount",IF(AND(F357=4,Y357&gt;0.2),"Quarterly 20% Max Discount",IF(Y357&gt;=0.6,"Discount &gt;60%",IF(Y357&lt;0,"Revenue Reduction Required",""))))))</f>
        <v/>
      </c>
      <c r="W357" s="597" t="n"/>
      <c r="X357" s="56">
        <f>IF(F357=1,"Annual Payrolls on ADP Essential Payroll",IF(F357=4,"Quarterly Payrolls on ADP Essential Payroll",""))</f>
        <v/>
      </c>
      <c r="Y357" s="50">
        <f>IFERROR(1-((H357-M357)/SUM(Z357,AC357,AD357)),"")</f>
        <v/>
      </c>
      <c r="Z357" s="69">
        <f>IF(C357="","",HLOOKUP($G357&amp;'Product Selections'!$K$4&amp;'Exhibit A'!$F357,'--'!$F$3:$AT$200,$E357+6,FALSE)*F357)</f>
        <v/>
      </c>
      <c r="AA357" s="237">
        <f>IF($C357="","",7.95*$E357+54.95)</f>
        <v/>
      </c>
      <c r="AB357" s="69">
        <f>IF('Product Selections'!O362="Yes",16*'Exhibit A'!F357,0)</f>
        <v/>
      </c>
      <c r="AC357" s="236">
        <f>IF('Product Selections'!$L$11="CBA Lightning Wholesale",0,IF('Product Selections'!$L$11="CBA Lightning",0,IF($C357="",0,IF('Product Selections'!P362="",0,IF('Product Selections'!$P362="Yes",HLOOKUP($AC$10&amp;'Exhibit A'!$F357,'--'!$F$3:$AZ$200,$E357+6,FALSE)*$F357)))))</f>
        <v/>
      </c>
      <c r="AD357" s="54">
        <f>IF('Product Selections'!$L$11="CBA Lightning Wholesale",0,IF('Product Selections'!$L$11="CBA Lightning",0,IF('Product Selections'!Q362="",0,IF($C357="",0,IF('Product Selections'!$Q362&gt;=0,HLOOKUP($AD$10,'--'!$F$3:$AZ$200,3,FALSE)*12*'Product Selections'!Q362)))))</f>
        <v/>
      </c>
      <c r="AE357" s="69">
        <f>IFERROR(IF(C357="","",IF(AND(C357=$D$2,H357=0),0,IF(I357=0,H357-P357-L357-M357,IF(I357="Included",H357-P357-M357-L357,IF(I357&gt;0,H357-M357-L357))))),"")</f>
        <v/>
      </c>
      <c r="AF357" s="598" t="n"/>
      <c r="AJ357" s="585" t="n"/>
    </row>
    <row r="358">
      <c r="A358" s="34" t="n"/>
      <c r="B358" s="303">
        <f>IFERROR(IF('Product Selections'!B363="","",'Product Selections'!B363),"")</f>
        <v/>
      </c>
      <c r="C358" s="304">
        <f>IF('Product Selections'!C363="","",'Product Selections'!C363)</f>
        <v/>
      </c>
      <c r="D358" s="305">
        <f>IF('Product Selections'!D363="","",'Product Selections'!D363)</f>
        <v/>
      </c>
      <c r="E358" s="306">
        <f>IF('Product Selections'!E363="","",'Product Selections'!E363)</f>
        <v/>
      </c>
      <c r="F358" s="306">
        <f>IF('Product Selections'!F363="","",'Product Selections'!F363)</f>
        <v/>
      </c>
      <c r="G358" s="307">
        <f>IF('Product Selections'!U362="","",'Product Selections'!U362)</f>
        <v/>
      </c>
      <c r="H358" s="316">
        <f>IFERROR(IF('Product Selections'!H363="","",'Product Selections'!H363),"")</f>
        <v/>
      </c>
      <c r="I358" s="309">
        <f>IFERROR(IF(TRIM('Product Selections'!I363)="","",TRIM('Product Selections'!I363)),"")</f>
        <v/>
      </c>
      <c r="J358" s="46" t="n"/>
      <c r="K358" s="316">
        <f>IF(C358="","",IF(O358="",AE358+L358+M358,AE358+L358+M358+O358))</f>
        <v/>
      </c>
      <c r="L358" s="361">
        <f>IF(C358="","",SUM(AC358,AD358)*(1-Y358))</f>
        <v/>
      </c>
      <c r="M358" s="357">
        <f>IF(C358="","",AB358)</f>
        <v/>
      </c>
      <c r="O358" s="600">
        <f>IF(C358="","",IF(Y358&lt;0,Z358-AE358,""))</f>
        <v/>
      </c>
      <c r="P358" s="601">
        <f>IFERROR(IF(C358="","",IF(AND(C358=$D$2,H358=0),0,IF($V$8="50% ADP Discount",AA358*0.5,IF($V$8="ADP Book Price",AA358)))),"")</f>
        <v/>
      </c>
      <c r="R358" s="602">
        <f>IF(C358="","",IF(Y358&lt;0,(Z358/F358)*(1),(Z358/F358)*(1-Y358)))</f>
        <v/>
      </c>
      <c r="S358" s="602">
        <f>IFERROR(IF(Y358&lt;0,SUM(AC358:AD358)/F358,L358/F358),"")</f>
        <v/>
      </c>
      <c r="T358" s="339">
        <f>IF(M358="","",IF(M358=0,"",SUM(M358)/F358))</f>
        <v/>
      </c>
      <c r="U358" s="585" t="n"/>
      <c r="V358" s="603">
        <f>IF(C358="","",IF(AND(C358=$D$2,H358=0),"Firm Payroll",IF(AND(F358=1,Y358&gt;0.2),"Annual 20% Max Discount",IF(AND(F358=4,Y358&gt;0.2),"Quarterly 20% Max Discount",IF(Y358&gt;=0.6,"Discount &gt;60%",IF(Y358&lt;0,"Revenue Reduction Required",""))))))</f>
        <v/>
      </c>
      <c r="W358" s="597" t="n"/>
      <c r="X358" s="314">
        <f>IF(F358=1,"Annual Payrolls on ADP Essential Payroll",IF(F358=4,"Quarterly Payrolls on ADP Essential Payroll",""))</f>
        <v/>
      </c>
      <c r="Y358" s="315">
        <f>IFERROR(1-((H358-M358)/SUM(Z358,AC358,AD358)),"")</f>
        <v/>
      </c>
      <c r="Z358" s="316">
        <f>IF(C358="","",HLOOKUP($G358&amp;'Product Selections'!$K$4&amp;'Exhibit A'!$F358,'--'!$F$3:$AT$200,$E358+6,FALSE)*F358)</f>
        <v/>
      </c>
      <c r="AA358" s="317">
        <f>IF($C358="","",7.95*$E358+54.95)</f>
        <v/>
      </c>
      <c r="AB358" s="316">
        <f>IF('Product Selections'!O363="Yes",16*'Exhibit A'!F358,0)</f>
        <v/>
      </c>
      <c r="AC358" s="318">
        <f>IF('Product Selections'!$L$11="CBA Lightning Wholesale",0,IF('Product Selections'!$L$11="CBA Lightning",0,IF($C358="",0,IF('Product Selections'!P363="",0,IF('Product Selections'!$P363="Yes",HLOOKUP($AC$10&amp;'Exhibit A'!$F358,'--'!$F$3:$AZ$200,$E358+6,FALSE)*$F358)))))</f>
        <v/>
      </c>
      <c r="AD358" s="310">
        <f>IF('Product Selections'!$L$11="CBA Lightning Wholesale",0,IF('Product Selections'!$L$11="CBA Lightning",0,IF('Product Selections'!Q363="",0,IF($C358="",0,IF('Product Selections'!$Q363&gt;=0,HLOOKUP($AD$10,'--'!$F$3:$AZ$200,3,FALSE)*12*'Product Selections'!Q363)))))</f>
        <v/>
      </c>
      <c r="AE358" s="316">
        <f>IFERROR(IF(C358="","",IF(AND(C358=$D$2,H358=0),0,IF(I358=0,H358-P358-L358-M358,IF(I358="Included",H358-P358-M358-L358,IF(I358&gt;0,H358-M358-L358))))),"")</f>
        <v/>
      </c>
      <c r="AF358" s="585" t="n"/>
      <c r="AJ358" s="585" t="n"/>
    </row>
    <row r="359">
      <c r="A359" s="34" t="n"/>
      <c r="B359" s="70">
        <f>IFERROR(IF('Product Selections'!B364="","",'Product Selections'!B364),"")</f>
        <v/>
      </c>
      <c r="C359" s="71">
        <f>IF('Product Selections'!C364="","",'Product Selections'!C364)</f>
        <v/>
      </c>
      <c r="D359" s="48">
        <f>IF('Product Selections'!D364="","",'Product Selections'!D364)</f>
        <v/>
      </c>
      <c r="E359" s="51">
        <f>IF('Product Selections'!E364="","",'Product Selections'!E364)</f>
        <v/>
      </c>
      <c r="F359" s="51">
        <f>IF('Product Selections'!F364="","",'Product Selections'!F364)</f>
        <v/>
      </c>
      <c r="G359" s="34">
        <f>IF('Product Selections'!U363="","",'Product Selections'!U363)</f>
        <v/>
      </c>
      <c r="H359" s="69">
        <f>IFERROR(IF('Product Selections'!H364="","",'Product Selections'!H364),"")</f>
        <v/>
      </c>
      <c r="I359" s="592">
        <f>IFERROR(IF(TRIM('Product Selections'!I364)="","",TRIM('Product Selections'!I364)),"")</f>
        <v/>
      </c>
      <c r="J359" s="46" t="n"/>
      <c r="K359" s="69">
        <f>IF(C359="","",IF(O359="",AE359+L359+M359,AE359+L359+M359+O359))</f>
        <v/>
      </c>
      <c r="L359" s="360">
        <f>IF(C359="","",SUM(AC359,AD359)*(1-Y359))</f>
        <v/>
      </c>
      <c r="M359" s="358">
        <f>IF(C359="","",AB359)</f>
        <v/>
      </c>
      <c r="O359" s="593">
        <f>IF(C359="","",IF(Y359&lt;0,Z359-AE359,""))</f>
        <v/>
      </c>
      <c r="P359" s="594">
        <f>IFERROR(IF(C359="","",IF(AND(C359=$D$2,H359=0),0,IF($V$8="50% ADP Discount",AA359*0.5,IF($V$8="ADP Book Price",AA359)))),"")</f>
        <v/>
      </c>
      <c r="R359" s="595">
        <f>IF(C359="","",IF(Y359&lt;0,(Z359/F359)*(1),(Z359/F359)*(1-Y359)))</f>
        <v/>
      </c>
      <c r="S359" s="595">
        <f>IFERROR(IF(Y359&lt;0,SUM(AC359:AD359)/F359,L359/F359),"")</f>
        <v/>
      </c>
      <c r="T359" s="340">
        <f>IF(M359="","",IF(M359=0,"",SUM(M359)/F359))</f>
        <v/>
      </c>
      <c r="U359" s="585" t="n"/>
      <c r="V359" s="596">
        <f>IF(C359="","",IF(AND(C359=$D$2,H359=0),"Firm Payroll",IF(AND(F359=1,Y359&gt;0.2),"Annual 20% Max Discount",IF(AND(F359=4,Y359&gt;0.2),"Quarterly 20% Max Discount",IF(Y359&gt;=0.6,"Discount &gt;60%",IF(Y359&lt;0,"Revenue Reduction Required",""))))))</f>
        <v/>
      </c>
      <c r="W359" s="597" t="n"/>
      <c r="X359" s="56">
        <f>IF(F359=1,"Annual Payrolls on ADP Essential Payroll",IF(F359=4,"Quarterly Payrolls on ADP Essential Payroll",""))</f>
        <v/>
      </c>
      <c r="Y359" s="50">
        <f>IFERROR(1-((H359-M359)/SUM(Z359,AC359,AD359)),"")</f>
        <v/>
      </c>
      <c r="Z359" s="69">
        <f>IF(C359="","",HLOOKUP($G359&amp;'Product Selections'!$K$4&amp;'Exhibit A'!$F359,'--'!$F$3:$AT$200,$E359+6,FALSE)*F359)</f>
        <v/>
      </c>
      <c r="AA359" s="237">
        <f>IF($C359="","",7.95*$E359+54.95)</f>
        <v/>
      </c>
      <c r="AB359" s="69">
        <f>IF('Product Selections'!O364="Yes",16*'Exhibit A'!F359,0)</f>
        <v/>
      </c>
      <c r="AC359" s="236">
        <f>IF('Product Selections'!$L$11="CBA Lightning Wholesale",0,IF('Product Selections'!$L$11="CBA Lightning",0,IF($C359="",0,IF('Product Selections'!P364="",0,IF('Product Selections'!$P364="Yes",HLOOKUP($AC$10&amp;'Exhibit A'!$F359,'--'!$F$3:$AZ$200,$E359+6,FALSE)*$F359)))))</f>
        <v/>
      </c>
      <c r="AD359" s="54">
        <f>IF('Product Selections'!$L$11="CBA Lightning Wholesale",0,IF('Product Selections'!$L$11="CBA Lightning",0,IF('Product Selections'!Q364="",0,IF($C359="",0,IF('Product Selections'!$Q364&gt;=0,HLOOKUP($AD$10,'--'!$F$3:$AZ$200,3,FALSE)*12*'Product Selections'!Q364)))))</f>
        <v/>
      </c>
      <c r="AE359" s="69">
        <f>IFERROR(IF(C359="","",IF(AND(C359=$D$2,H359=0),0,IF(I359=0,H359-P359-L359-M359,IF(I359="Included",H359-P359-M359-L359,IF(I359&gt;0,H359-M359-L359))))),"")</f>
        <v/>
      </c>
      <c r="AF359" s="598" t="n"/>
      <c r="AJ359" s="585" t="n"/>
    </row>
    <row r="360">
      <c r="A360" s="34" t="n"/>
      <c r="B360" s="303">
        <f>IFERROR(IF('Product Selections'!B365="","",'Product Selections'!B365),"")</f>
        <v/>
      </c>
      <c r="C360" s="304">
        <f>IF('Product Selections'!C365="","",'Product Selections'!C365)</f>
        <v/>
      </c>
      <c r="D360" s="305">
        <f>IF('Product Selections'!D365="","",'Product Selections'!D365)</f>
        <v/>
      </c>
      <c r="E360" s="306">
        <f>IF('Product Selections'!E365="","",'Product Selections'!E365)</f>
        <v/>
      </c>
      <c r="F360" s="306">
        <f>IF('Product Selections'!F365="","",'Product Selections'!F365)</f>
        <v/>
      </c>
      <c r="G360" s="307">
        <f>IF('Product Selections'!U364="","",'Product Selections'!U364)</f>
        <v/>
      </c>
      <c r="H360" s="316">
        <f>IFERROR(IF('Product Selections'!H365="","",'Product Selections'!H365),"")</f>
        <v/>
      </c>
      <c r="I360" s="309">
        <f>IFERROR(IF(TRIM('Product Selections'!I365)="","",TRIM('Product Selections'!I365)),"")</f>
        <v/>
      </c>
      <c r="J360" s="46" t="n"/>
      <c r="K360" s="316">
        <f>IF(C360="","",IF(O360="",AE360+L360+M360,AE360+L360+M360+O360))</f>
        <v/>
      </c>
      <c r="L360" s="361">
        <f>IF(C360="","",SUM(AC360,AD360)*(1-Y360))</f>
        <v/>
      </c>
      <c r="M360" s="357">
        <f>IF(C360="","",AB360)</f>
        <v/>
      </c>
      <c r="O360" s="600">
        <f>IF(C360="","",IF(Y360&lt;0,Z360-AE360,""))</f>
        <v/>
      </c>
      <c r="P360" s="601">
        <f>IFERROR(IF(C360="","",IF(AND(C360=$D$2,H360=0),0,IF($V$8="50% ADP Discount",AA360*0.5,IF($V$8="ADP Book Price",AA360)))),"")</f>
        <v/>
      </c>
      <c r="R360" s="602">
        <f>IF(C360="","",IF(Y360&lt;0,(Z360/F360)*(1),(Z360/F360)*(1-Y360)))</f>
        <v/>
      </c>
      <c r="S360" s="602">
        <f>IFERROR(IF(Y360&lt;0,SUM(AC360:AD360)/F360,L360/F360),"")</f>
        <v/>
      </c>
      <c r="T360" s="339">
        <f>IF(M360="","",IF(M360=0,"",SUM(M360)/F360))</f>
        <v/>
      </c>
      <c r="U360" s="585" t="n"/>
      <c r="V360" s="603">
        <f>IF(C360="","",IF(AND(C360=$D$2,H360=0),"Firm Payroll",IF(AND(F360=1,Y360&gt;0.2),"Annual 20% Max Discount",IF(AND(F360=4,Y360&gt;0.2),"Quarterly 20% Max Discount",IF(Y360&gt;=0.6,"Discount &gt;60%",IF(Y360&lt;0,"Revenue Reduction Required",""))))))</f>
        <v/>
      </c>
      <c r="W360" s="597" t="n"/>
      <c r="X360" s="314">
        <f>IF(F360=1,"Annual Payrolls on ADP Essential Payroll",IF(F360=4,"Quarterly Payrolls on ADP Essential Payroll",""))</f>
        <v/>
      </c>
      <c r="Y360" s="315">
        <f>IFERROR(1-((H360-M360)/SUM(Z360,AC360,AD360)),"")</f>
        <v/>
      </c>
      <c r="Z360" s="316">
        <f>IF(C360="","",HLOOKUP($G360&amp;'Product Selections'!$K$4&amp;'Exhibit A'!$F360,'--'!$F$3:$AT$200,$E360+6,FALSE)*F360)</f>
        <v/>
      </c>
      <c r="AA360" s="317">
        <f>IF($C360="","",7.95*$E360+54.95)</f>
        <v/>
      </c>
      <c r="AB360" s="316">
        <f>IF('Product Selections'!O365="Yes",16*'Exhibit A'!F360,0)</f>
        <v/>
      </c>
      <c r="AC360" s="318">
        <f>IF('Product Selections'!$L$11="CBA Lightning Wholesale",0,IF('Product Selections'!$L$11="CBA Lightning",0,IF($C360="",0,IF('Product Selections'!P365="",0,IF('Product Selections'!$P365="Yes",HLOOKUP($AC$10&amp;'Exhibit A'!$F360,'--'!$F$3:$AZ$200,$E360+6,FALSE)*$F360)))))</f>
        <v/>
      </c>
      <c r="AD360" s="310">
        <f>IF('Product Selections'!$L$11="CBA Lightning Wholesale",0,IF('Product Selections'!$L$11="CBA Lightning",0,IF('Product Selections'!Q365="",0,IF($C360="",0,IF('Product Selections'!$Q365&gt;=0,HLOOKUP($AD$10,'--'!$F$3:$AZ$200,3,FALSE)*12*'Product Selections'!Q365)))))</f>
        <v/>
      </c>
      <c r="AE360" s="316">
        <f>IFERROR(IF(C360="","",IF(AND(C360=$D$2,H360=0),0,IF(I360=0,H360-P360-L360-M360,IF(I360="Included",H360-P360-M360-L360,IF(I360&gt;0,H360-M360-L360))))),"")</f>
        <v/>
      </c>
      <c r="AF360" s="585" t="n"/>
      <c r="AJ360" s="585" t="n"/>
    </row>
    <row r="361">
      <c r="A361" s="34" t="n"/>
      <c r="B361" s="70">
        <f>IFERROR(IF('Product Selections'!B366="","",'Product Selections'!B366),"")</f>
        <v/>
      </c>
      <c r="C361" s="71">
        <f>IF('Product Selections'!C366="","",'Product Selections'!C366)</f>
        <v/>
      </c>
      <c r="D361" s="48">
        <f>IF('Product Selections'!D366="","",'Product Selections'!D366)</f>
        <v/>
      </c>
      <c r="E361" s="51">
        <f>IF('Product Selections'!E366="","",'Product Selections'!E366)</f>
        <v/>
      </c>
      <c r="F361" s="51">
        <f>IF('Product Selections'!F366="","",'Product Selections'!F366)</f>
        <v/>
      </c>
      <c r="G361" s="34">
        <f>IF('Product Selections'!U365="","",'Product Selections'!U365)</f>
        <v/>
      </c>
      <c r="H361" s="69">
        <f>IFERROR(IF('Product Selections'!H366="","",'Product Selections'!H366),"")</f>
        <v/>
      </c>
      <c r="I361" s="592">
        <f>IFERROR(IF(TRIM('Product Selections'!I366)="","",TRIM('Product Selections'!I366)),"")</f>
        <v/>
      </c>
      <c r="J361" s="46" t="n"/>
      <c r="K361" s="69">
        <f>IF(C361="","",IF(O361="",AE361+L361+M361,AE361+L361+M361+O361))</f>
        <v/>
      </c>
      <c r="L361" s="360">
        <f>IF(C361="","",SUM(AC361,AD361)*(1-Y361))</f>
        <v/>
      </c>
      <c r="M361" s="358">
        <f>IF(C361="","",AB361)</f>
        <v/>
      </c>
      <c r="O361" s="593">
        <f>IF(C361="","",IF(Y361&lt;0,Z361-AE361,""))</f>
        <v/>
      </c>
      <c r="P361" s="594">
        <f>IFERROR(IF(C361="","",IF(AND(C361=$D$2,H361=0),0,IF($V$8="50% ADP Discount",AA361*0.5,IF($V$8="ADP Book Price",AA361)))),"")</f>
        <v/>
      </c>
      <c r="R361" s="595">
        <f>IF(C361="","",IF(Y361&lt;0,(Z361/F361)*(1),(Z361/F361)*(1-Y361)))</f>
        <v/>
      </c>
      <c r="S361" s="595">
        <f>IFERROR(IF(Y361&lt;0,SUM(AC361:AD361)/F361,L361/F361),"")</f>
        <v/>
      </c>
      <c r="T361" s="340">
        <f>IF(M361="","",IF(M361=0,"",SUM(M361)/F361))</f>
        <v/>
      </c>
      <c r="U361" s="585" t="n"/>
      <c r="V361" s="596">
        <f>IF(C361="","",IF(AND(C361=$D$2,H361=0),"Firm Payroll",IF(AND(F361=1,Y361&gt;0.2),"Annual 20% Max Discount",IF(AND(F361=4,Y361&gt;0.2),"Quarterly 20% Max Discount",IF(Y361&gt;=0.6,"Discount &gt;60%",IF(Y361&lt;0,"Revenue Reduction Required",""))))))</f>
        <v/>
      </c>
      <c r="W361" s="597" t="n"/>
      <c r="X361" s="56">
        <f>IF(F361=1,"Annual Payrolls on ADP Essential Payroll",IF(F361=4,"Quarterly Payrolls on ADP Essential Payroll",""))</f>
        <v/>
      </c>
      <c r="Y361" s="50">
        <f>IFERROR(1-((H361-M361)/SUM(Z361,AC361,AD361)),"")</f>
        <v/>
      </c>
      <c r="Z361" s="69">
        <f>IF(C361="","",HLOOKUP($G361&amp;'Product Selections'!$K$4&amp;'Exhibit A'!$F361,'--'!$F$3:$AT$200,$E361+6,FALSE)*F361)</f>
        <v/>
      </c>
      <c r="AA361" s="237">
        <f>IF($C361="","",7.95*$E361+54.95)</f>
        <v/>
      </c>
      <c r="AB361" s="69">
        <f>IF('Product Selections'!O366="Yes",16*'Exhibit A'!F361,0)</f>
        <v/>
      </c>
      <c r="AC361" s="236">
        <f>IF('Product Selections'!$L$11="CBA Lightning Wholesale",0,IF('Product Selections'!$L$11="CBA Lightning",0,IF($C361="",0,IF('Product Selections'!P366="",0,IF('Product Selections'!$P366="Yes",HLOOKUP($AC$10&amp;'Exhibit A'!$F361,'--'!$F$3:$AZ$200,$E361+6,FALSE)*$F361)))))</f>
        <v/>
      </c>
      <c r="AD361" s="54">
        <f>IF('Product Selections'!$L$11="CBA Lightning Wholesale",0,IF('Product Selections'!$L$11="CBA Lightning",0,IF('Product Selections'!Q366="",0,IF($C361="",0,IF('Product Selections'!$Q366&gt;=0,HLOOKUP($AD$10,'--'!$F$3:$AZ$200,3,FALSE)*12*'Product Selections'!Q366)))))</f>
        <v/>
      </c>
      <c r="AE361" s="69">
        <f>IFERROR(IF(C361="","",IF(AND(C361=$D$2,H361=0),0,IF(I361=0,H361-P361-L361-M361,IF(I361="Included",H361-P361-M361-L361,IF(I361&gt;0,H361-M361-L361))))),"")</f>
        <v/>
      </c>
      <c r="AF361" s="598" t="n"/>
      <c r="AJ361" s="585" t="n"/>
    </row>
    <row r="362">
      <c r="A362" s="34" t="n"/>
      <c r="B362" s="303">
        <f>IFERROR(IF('Product Selections'!B367="","",'Product Selections'!B367),"")</f>
        <v/>
      </c>
      <c r="C362" s="304">
        <f>IF('Product Selections'!C367="","",'Product Selections'!C367)</f>
        <v/>
      </c>
      <c r="D362" s="305">
        <f>IF('Product Selections'!D367="","",'Product Selections'!D367)</f>
        <v/>
      </c>
      <c r="E362" s="306">
        <f>IF('Product Selections'!E367="","",'Product Selections'!E367)</f>
        <v/>
      </c>
      <c r="F362" s="306">
        <f>IF('Product Selections'!F367="","",'Product Selections'!F367)</f>
        <v/>
      </c>
      <c r="G362" s="307">
        <f>IF('Product Selections'!U366="","",'Product Selections'!U366)</f>
        <v/>
      </c>
      <c r="H362" s="316">
        <f>IFERROR(IF('Product Selections'!H367="","",'Product Selections'!H367),"")</f>
        <v/>
      </c>
      <c r="I362" s="309">
        <f>IFERROR(IF(TRIM('Product Selections'!I367)="","",TRIM('Product Selections'!I367)),"")</f>
        <v/>
      </c>
      <c r="J362" s="46" t="n"/>
      <c r="K362" s="316">
        <f>IF(C362="","",IF(O362="",AE362+L362+M362,AE362+L362+M362+O362))</f>
        <v/>
      </c>
      <c r="L362" s="361">
        <f>IF(C362="","",SUM(AC362,AD362)*(1-Y362))</f>
        <v/>
      </c>
      <c r="M362" s="357">
        <f>IF(C362="","",AB362)</f>
        <v/>
      </c>
      <c r="O362" s="600">
        <f>IF(C362="","",IF(Y362&lt;0,Z362-AE362,""))</f>
        <v/>
      </c>
      <c r="P362" s="601">
        <f>IFERROR(IF(C362="","",IF(AND(C362=$D$2,H362=0),0,IF($V$8="50% ADP Discount",AA362*0.5,IF($V$8="ADP Book Price",AA362)))),"")</f>
        <v/>
      </c>
      <c r="R362" s="602">
        <f>IF(C362="","",IF(Y362&lt;0,(Z362/F362)*(1),(Z362/F362)*(1-Y362)))</f>
        <v/>
      </c>
      <c r="S362" s="602">
        <f>IFERROR(IF(Y362&lt;0,SUM(AC362:AD362)/F362,L362/F362),"")</f>
        <v/>
      </c>
      <c r="T362" s="339">
        <f>IF(M362="","",IF(M362=0,"",SUM(M362)/F362))</f>
        <v/>
      </c>
      <c r="U362" s="585" t="n"/>
      <c r="V362" s="603">
        <f>IF(C362="","",IF(AND(C362=$D$2,H362=0),"Firm Payroll",IF(AND(F362=1,Y362&gt;0.2),"Annual 20% Max Discount",IF(AND(F362=4,Y362&gt;0.2),"Quarterly 20% Max Discount",IF(Y362&gt;=0.6,"Discount &gt;60%",IF(Y362&lt;0,"Revenue Reduction Required",""))))))</f>
        <v/>
      </c>
      <c r="W362" s="597" t="n"/>
      <c r="X362" s="314">
        <f>IF(F362=1,"Annual Payrolls on ADP Essential Payroll",IF(F362=4,"Quarterly Payrolls on ADP Essential Payroll",""))</f>
        <v/>
      </c>
      <c r="Y362" s="315">
        <f>IFERROR(1-((H362-M362)/SUM(Z362,AC362,AD362)),"")</f>
        <v/>
      </c>
      <c r="Z362" s="316">
        <f>IF(C362="","",HLOOKUP($G362&amp;'Product Selections'!$K$4&amp;'Exhibit A'!$F362,'--'!$F$3:$AT$200,$E362+6,FALSE)*F362)</f>
        <v/>
      </c>
      <c r="AA362" s="317">
        <f>IF($C362="","",7.95*$E362+54.95)</f>
        <v/>
      </c>
      <c r="AB362" s="316">
        <f>IF('Product Selections'!O367="Yes",16*'Exhibit A'!F362,0)</f>
        <v/>
      </c>
      <c r="AC362" s="318">
        <f>IF('Product Selections'!$L$11="CBA Lightning Wholesale",0,IF('Product Selections'!$L$11="CBA Lightning",0,IF($C362="",0,IF('Product Selections'!P367="",0,IF('Product Selections'!$P367="Yes",HLOOKUP($AC$10&amp;'Exhibit A'!$F362,'--'!$F$3:$AZ$200,$E362+6,FALSE)*$F362)))))</f>
        <v/>
      </c>
      <c r="AD362" s="310">
        <f>IF('Product Selections'!$L$11="CBA Lightning Wholesale",0,IF('Product Selections'!$L$11="CBA Lightning",0,IF('Product Selections'!Q367="",0,IF($C362="",0,IF('Product Selections'!$Q367&gt;=0,HLOOKUP($AD$10,'--'!$F$3:$AZ$200,3,FALSE)*12*'Product Selections'!Q367)))))</f>
        <v/>
      </c>
      <c r="AE362" s="316">
        <f>IFERROR(IF(C362="","",IF(AND(C362=$D$2,H362=0),0,IF(I362=0,H362-P362-L362-M362,IF(I362="Included",H362-P362-M362-L362,IF(I362&gt;0,H362-M362-L362))))),"")</f>
        <v/>
      </c>
      <c r="AF362" s="585" t="n"/>
      <c r="AJ362" s="585" t="n"/>
    </row>
    <row r="363">
      <c r="A363" s="34" t="n"/>
      <c r="B363" s="70">
        <f>IFERROR(IF('Product Selections'!B368="","",'Product Selections'!B368),"")</f>
        <v/>
      </c>
      <c r="C363" s="71">
        <f>IF('Product Selections'!C368="","",'Product Selections'!C368)</f>
        <v/>
      </c>
      <c r="D363" s="48">
        <f>IF('Product Selections'!D368="","",'Product Selections'!D368)</f>
        <v/>
      </c>
      <c r="E363" s="51">
        <f>IF('Product Selections'!E368="","",'Product Selections'!E368)</f>
        <v/>
      </c>
      <c r="F363" s="51">
        <f>IF('Product Selections'!F368="","",'Product Selections'!F368)</f>
        <v/>
      </c>
      <c r="G363" s="34">
        <f>IF('Product Selections'!U367="","",'Product Selections'!U367)</f>
        <v/>
      </c>
      <c r="H363" s="69">
        <f>IFERROR(IF('Product Selections'!H368="","",'Product Selections'!H368),"")</f>
        <v/>
      </c>
      <c r="I363" s="592">
        <f>IFERROR(IF(TRIM('Product Selections'!I368)="","",TRIM('Product Selections'!I368)),"")</f>
        <v/>
      </c>
      <c r="J363" s="46" t="n"/>
      <c r="K363" s="69">
        <f>IF(C363="","",IF(O363="",AE363+L363+M363,AE363+L363+M363+O363))</f>
        <v/>
      </c>
      <c r="L363" s="360">
        <f>IF(C363="","",SUM(AC363,AD363)*(1-Y363))</f>
        <v/>
      </c>
      <c r="M363" s="358">
        <f>IF(C363="","",AB363)</f>
        <v/>
      </c>
      <c r="O363" s="593">
        <f>IF(C363="","",IF(Y363&lt;0,Z363-AE363,""))</f>
        <v/>
      </c>
      <c r="P363" s="594">
        <f>IFERROR(IF(C363="","",IF(AND(C363=$D$2,H363=0),0,IF($V$8="50% ADP Discount",AA363*0.5,IF($V$8="ADP Book Price",AA363)))),"")</f>
        <v/>
      </c>
      <c r="R363" s="595">
        <f>IF(C363="","",IF(Y363&lt;0,(Z363/F363)*(1),(Z363/F363)*(1-Y363)))</f>
        <v/>
      </c>
      <c r="S363" s="595">
        <f>IFERROR(IF(Y363&lt;0,SUM(AC363:AD363)/F363,L363/F363),"")</f>
        <v/>
      </c>
      <c r="T363" s="340">
        <f>IF(M363="","",IF(M363=0,"",SUM(M363)/F363))</f>
        <v/>
      </c>
      <c r="U363" s="585" t="n"/>
      <c r="V363" s="596">
        <f>IF(C363="","",IF(AND(C363=$D$2,H363=0),"Firm Payroll",IF(AND(F363=1,Y363&gt;0.2),"Annual 20% Max Discount",IF(AND(F363=4,Y363&gt;0.2),"Quarterly 20% Max Discount",IF(Y363&gt;=0.6,"Discount &gt;60%",IF(Y363&lt;0,"Revenue Reduction Required",""))))))</f>
        <v/>
      </c>
      <c r="W363" s="597" t="n"/>
      <c r="X363" s="56">
        <f>IF(F363=1,"Annual Payrolls on ADP Essential Payroll",IF(F363=4,"Quarterly Payrolls on ADP Essential Payroll",""))</f>
        <v/>
      </c>
      <c r="Y363" s="50">
        <f>IFERROR(1-((H363-M363)/SUM(Z363,AC363,AD363)),"")</f>
        <v/>
      </c>
      <c r="Z363" s="69">
        <f>IF(C363="","",HLOOKUP($G363&amp;'Product Selections'!$K$4&amp;'Exhibit A'!$F363,'--'!$F$3:$AT$200,$E363+6,FALSE)*F363)</f>
        <v/>
      </c>
      <c r="AA363" s="237">
        <f>IF($C363="","",7.95*$E363+54.95)</f>
        <v/>
      </c>
      <c r="AB363" s="69">
        <f>IF('Product Selections'!O368="Yes",16*'Exhibit A'!F363,0)</f>
        <v/>
      </c>
      <c r="AC363" s="236">
        <f>IF('Product Selections'!$L$11="CBA Lightning Wholesale",0,IF('Product Selections'!$L$11="CBA Lightning",0,IF($C363="",0,IF('Product Selections'!P368="",0,IF('Product Selections'!$P368="Yes",HLOOKUP($AC$10&amp;'Exhibit A'!$F363,'--'!$F$3:$AZ$200,$E363+6,FALSE)*$F363)))))</f>
        <v/>
      </c>
      <c r="AD363" s="54">
        <f>IF('Product Selections'!$L$11="CBA Lightning Wholesale",0,IF('Product Selections'!$L$11="CBA Lightning",0,IF('Product Selections'!Q368="",0,IF($C363="",0,IF('Product Selections'!$Q368&gt;=0,HLOOKUP($AD$10,'--'!$F$3:$AZ$200,3,FALSE)*12*'Product Selections'!Q368)))))</f>
        <v/>
      </c>
      <c r="AE363" s="69">
        <f>IFERROR(IF(C363="","",IF(AND(C363=$D$2,H363=0),0,IF(I363=0,H363-P363-L363-M363,IF(I363="Included",H363-P363-M363-L363,IF(I363&gt;0,H363-M363-L363))))),"")</f>
        <v/>
      </c>
      <c r="AF363" s="598" t="n"/>
      <c r="AJ363" s="585" t="n"/>
    </row>
    <row r="364">
      <c r="A364" s="34" t="n"/>
      <c r="B364" s="303">
        <f>IFERROR(IF('Product Selections'!B369="","",'Product Selections'!B369),"")</f>
        <v/>
      </c>
      <c r="C364" s="304">
        <f>IF('Product Selections'!C369="","",'Product Selections'!C369)</f>
        <v/>
      </c>
      <c r="D364" s="305">
        <f>IF('Product Selections'!D369="","",'Product Selections'!D369)</f>
        <v/>
      </c>
      <c r="E364" s="306">
        <f>IF('Product Selections'!E369="","",'Product Selections'!E369)</f>
        <v/>
      </c>
      <c r="F364" s="306">
        <f>IF('Product Selections'!F369="","",'Product Selections'!F369)</f>
        <v/>
      </c>
      <c r="G364" s="307">
        <f>IF('Product Selections'!U368="","",'Product Selections'!U368)</f>
        <v/>
      </c>
      <c r="H364" s="316">
        <f>IFERROR(IF('Product Selections'!H369="","",'Product Selections'!H369),"")</f>
        <v/>
      </c>
      <c r="I364" s="309">
        <f>IFERROR(IF(TRIM('Product Selections'!I369)="","",TRIM('Product Selections'!I369)),"")</f>
        <v/>
      </c>
      <c r="J364" s="46" t="n"/>
      <c r="K364" s="316">
        <f>IF(C364="","",IF(O364="",AE364+L364+M364,AE364+L364+M364+O364))</f>
        <v/>
      </c>
      <c r="L364" s="361">
        <f>IF(C364="","",SUM(AC364,AD364)*(1-Y364))</f>
        <v/>
      </c>
      <c r="M364" s="357">
        <f>IF(C364="","",AB364)</f>
        <v/>
      </c>
      <c r="O364" s="600">
        <f>IF(C364="","",IF(Y364&lt;0,Z364-AE364,""))</f>
        <v/>
      </c>
      <c r="P364" s="601">
        <f>IFERROR(IF(C364="","",IF(AND(C364=$D$2,H364=0),0,IF($V$8="50% ADP Discount",AA364*0.5,IF($V$8="ADP Book Price",AA364)))),"")</f>
        <v/>
      </c>
      <c r="R364" s="602">
        <f>IF(C364="","",IF(Y364&lt;0,(Z364/F364)*(1),(Z364/F364)*(1-Y364)))</f>
        <v/>
      </c>
      <c r="S364" s="602">
        <f>IFERROR(IF(Y364&lt;0,SUM(AC364:AD364)/F364,L364/F364),"")</f>
        <v/>
      </c>
      <c r="T364" s="339">
        <f>IF(M364="","",IF(M364=0,"",SUM(M364)/F364))</f>
        <v/>
      </c>
      <c r="U364" s="585" t="n"/>
      <c r="V364" s="603">
        <f>IF(C364="","",IF(AND(C364=$D$2,H364=0),"Firm Payroll",IF(AND(F364=1,Y364&gt;0.2),"Annual 20% Max Discount",IF(AND(F364=4,Y364&gt;0.2),"Quarterly 20% Max Discount",IF(Y364&gt;=0.6,"Discount &gt;60%",IF(Y364&lt;0,"Revenue Reduction Required",""))))))</f>
        <v/>
      </c>
      <c r="W364" s="597" t="n"/>
      <c r="X364" s="314">
        <f>IF(F364=1,"Annual Payrolls on ADP Essential Payroll",IF(F364=4,"Quarterly Payrolls on ADP Essential Payroll",""))</f>
        <v/>
      </c>
      <c r="Y364" s="315">
        <f>IFERROR(1-((H364-M364)/SUM(Z364,AC364,AD364)),"")</f>
        <v/>
      </c>
      <c r="Z364" s="316">
        <f>IF(C364="","",HLOOKUP($G364&amp;'Product Selections'!$K$4&amp;'Exhibit A'!$F364,'--'!$F$3:$AT$200,$E364+6,FALSE)*F364)</f>
        <v/>
      </c>
      <c r="AA364" s="317">
        <f>IF($C364="","",7.95*$E364+54.95)</f>
        <v/>
      </c>
      <c r="AB364" s="316">
        <f>IF('Product Selections'!O369="Yes",16*'Exhibit A'!F364,0)</f>
        <v/>
      </c>
      <c r="AC364" s="318">
        <f>IF('Product Selections'!$L$11="CBA Lightning Wholesale",0,IF('Product Selections'!$L$11="CBA Lightning",0,IF($C364="",0,IF('Product Selections'!P369="",0,IF('Product Selections'!$P369="Yes",HLOOKUP($AC$10&amp;'Exhibit A'!$F364,'--'!$F$3:$AZ$200,$E364+6,FALSE)*$F364)))))</f>
        <v/>
      </c>
      <c r="AD364" s="310">
        <f>IF('Product Selections'!$L$11="CBA Lightning Wholesale",0,IF('Product Selections'!$L$11="CBA Lightning",0,IF('Product Selections'!Q369="",0,IF($C364="",0,IF('Product Selections'!$Q369&gt;=0,HLOOKUP($AD$10,'--'!$F$3:$AZ$200,3,FALSE)*12*'Product Selections'!Q369)))))</f>
        <v/>
      </c>
      <c r="AE364" s="316">
        <f>IFERROR(IF(C364="","",IF(AND(C364=$D$2,H364=0),0,IF(I364=0,H364-P364-L364-M364,IF(I364="Included",H364-P364-M364-L364,IF(I364&gt;0,H364-M364-L364))))),"")</f>
        <v/>
      </c>
      <c r="AF364" s="585" t="n"/>
      <c r="AJ364" s="585" t="n"/>
    </row>
    <row r="365">
      <c r="A365" s="34" t="n"/>
      <c r="B365" s="70">
        <f>IFERROR(IF('Product Selections'!B370="","",'Product Selections'!B370),"")</f>
        <v/>
      </c>
      <c r="C365" s="71">
        <f>IF('Product Selections'!C370="","",'Product Selections'!C370)</f>
        <v/>
      </c>
      <c r="D365" s="48">
        <f>IF('Product Selections'!D370="","",'Product Selections'!D370)</f>
        <v/>
      </c>
      <c r="E365" s="51">
        <f>IF('Product Selections'!E370="","",'Product Selections'!E370)</f>
        <v/>
      </c>
      <c r="F365" s="51">
        <f>IF('Product Selections'!F370="","",'Product Selections'!F370)</f>
        <v/>
      </c>
      <c r="G365" s="34">
        <f>IF('Product Selections'!U369="","",'Product Selections'!U369)</f>
        <v/>
      </c>
      <c r="H365" s="69">
        <f>IFERROR(IF('Product Selections'!H370="","",'Product Selections'!H370),"")</f>
        <v/>
      </c>
      <c r="I365" s="592">
        <f>IFERROR(IF(TRIM('Product Selections'!I370)="","",TRIM('Product Selections'!I370)),"")</f>
        <v/>
      </c>
      <c r="J365" s="46" t="n"/>
      <c r="K365" s="69">
        <f>IF(C365="","",IF(O365="",AE365+L365+M365,AE365+L365+M365+O365))</f>
        <v/>
      </c>
      <c r="L365" s="360">
        <f>IF(C365="","",SUM(AC365,AD365)*(1-Y365))</f>
        <v/>
      </c>
      <c r="M365" s="358">
        <f>IF(C365="","",AB365)</f>
        <v/>
      </c>
      <c r="O365" s="593">
        <f>IF(C365="","",IF(Y365&lt;0,Z365-AE365,""))</f>
        <v/>
      </c>
      <c r="P365" s="594">
        <f>IFERROR(IF(C365="","",IF(AND(C365=$D$2,H365=0),0,IF($V$8="50% ADP Discount",AA365*0.5,IF($V$8="ADP Book Price",AA365)))),"")</f>
        <v/>
      </c>
      <c r="R365" s="595">
        <f>IF(C365="","",IF(Y365&lt;0,(Z365/F365)*(1),(Z365/F365)*(1-Y365)))</f>
        <v/>
      </c>
      <c r="S365" s="595">
        <f>IFERROR(IF(Y365&lt;0,SUM(AC365:AD365)/F365,L365/F365),"")</f>
        <v/>
      </c>
      <c r="T365" s="340">
        <f>IF(M365="","",IF(M365=0,"",SUM(M365)/F365))</f>
        <v/>
      </c>
      <c r="U365" s="585" t="n"/>
      <c r="V365" s="596">
        <f>IF(C365="","",IF(AND(C365=$D$2,H365=0),"Firm Payroll",IF(AND(F365=1,Y365&gt;0.2),"Annual 20% Max Discount",IF(AND(F365=4,Y365&gt;0.2),"Quarterly 20% Max Discount",IF(Y365&gt;=0.6,"Discount &gt;60%",IF(Y365&lt;0,"Revenue Reduction Required",""))))))</f>
        <v/>
      </c>
      <c r="W365" s="597" t="n"/>
      <c r="X365" s="56">
        <f>IF(F365=1,"Annual Payrolls on ADP Essential Payroll",IF(F365=4,"Quarterly Payrolls on ADP Essential Payroll",""))</f>
        <v/>
      </c>
      <c r="Y365" s="50">
        <f>IFERROR(1-((H365-M365)/SUM(Z365,AC365,AD365)),"")</f>
        <v/>
      </c>
      <c r="Z365" s="69">
        <f>IF(C365="","",HLOOKUP($G365&amp;'Product Selections'!$K$4&amp;'Exhibit A'!$F365,'--'!$F$3:$AT$200,$E365+6,FALSE)*F365)</f>
        <v/>
      </c>
      <c r="AA365" s="237">
        <f>IF($C365="","",7.95*$E365+54.95)</f>
        <v/>
      </c>
      <c r="AB365" s="69">
        <f>IF('Product Selections'!O370="Yes",16*'Exhibit A'!F365,0)</f>
        <v/>
      </c>
      <c r="AC365" s="236">
        <f>IF('Product Selections'!$L$11="CBA Lightning Wholesale",0,IF('Product Selections'!$L$11="CBA Lightning",0,IF($C365="",0,IF('Product Selections'!P370="",0,IF('Product Selections'!$P370="Yes",HLOOKUP($AC$10&amp;'Exhibit A'!$F365,'--'!$F$3:$AZ$200,$E365+6,FALSE)*$F365)))))</f>
        <v/>
      </c>
      <c r="AD365" s="54">
        <f>IF('Product Selections'!$L$11="CBA Lightning Wholesale",0,IF('Product Selections'!$L$11="CBA Lightning",0,IF('Product Selections'!Q370="",0,IF($C365="",0,IF('Product Selections'!$Q370&gt;=0,HLOOKUP($AD$10,'--'!$F$3:$AZ$200,3,FALSE)*12*'Product Selections'!Q370)))))</f>
        <v/>
      </c>
      <c r="AE365" s="69">
        <f>IFERROR(IF(C365="","",IF(AND(C365=$D$2,H365=0),0,IF(I365=0,H365-P365-L365-M365,IF(I365="Included",H365-P365-M365-L365,IF(I365&gt;0,H365-M365-L365))))),"")</f>
        <v/>
      </c>
      <c r="AF365" s="598" t="n"/>
      <c r="AJ365" s="585" t="n"/>
    </row>
    <row r="366">
      <c r="A366" s="34" t="n"/>
      <c r="B366" s="303">
        <f>IFERROR(IF('Product Selections'!B371="","",'Product Selections'!B371),"")</f>
        <v/>
      </c>
      <c r="C366" s="304">
        <f>IF('Product Selections'!C371="","",'Product Selections'!C371)</f>
        <v/>
      </c>
      <c r="D366" s="305">
        <f>IF('Product Selections'!D371="","",'Product Selections'!D371)</f>
        <v/>
      </c>
      <c r="E366" s="306">
        <f>IF('Product Selections'!E371="","",'Product Selections'!E371)</f>
        <v/>
      </c>
      <c r="F366" s="306">
        <f>IF('Product Selections'!F371="","",'Product Selections'!F371)</f>
        <v/>
      </c>
      <c r="G366" s="307">
        <f>IF('Product Selections'!U370="","",'Product Selections'!U370)</f>
        <v/>
      </c>
      <c r="H366" s="316">
        <f>IFERROR(IF('Product Selections'!H371="","",'Product Selections'!H371),"")</f>
        <v/>
      </c>
      <c r="I366" s="309">
        <f>IFERROR(IF(TRIM('Product Selections'!I371)="","",TRIM('Product Selections'!I371)),"")</f>
        <v/>
      </c>
      <c r="J366" s="46" t="n"/>
      <c r="K366" s="316">
        <f>IF(C366="","",IF(O366="",AE366+L366+M366,AE366+L366+M366+O366))</f>
        <v/>
      </c>
      <c r="L366" s="361">
        <f>IF(C366="","",SUM(AC366,AD366)*(1-Y366))</f>
        <v/>
      </c>
      <c r="M366" s="357">
        <f>IF(C366="","",AB366)</f>
        <v/>
      </c>
      <c r="O366" s="600">
        <f>IF(C366="","",IF(Y366&lt;0,Z366-AE366,""))</f>
        <v/>
      </c>
      <c r="P366" s="601">
        <f>IFERROR(IF(C366="","",IF(AND(C366=$D$2,H366=0),0,IF($V$8="50% ADP Discount",AA366*0.5,IF($V$8="ADP Book Price",AA366)))),"")</f>
        <v/>
      </c>
      <c r="R366" s="602">
        <f>IF(C366="","",IF(Y366&lt;0,(Z366/F366)*(1),(Z366/F366)*(1-Y366)))</f>
        <v/>
      </c>
      <c r="S366" s="602">
        <f>IFERROR(IF(Y366&lt;0,SUM(AC366:AD366)/F366,L366/F366),"")</f>
        <v/>
      </c>
      <c r="T366" s="339">
        <f>IF(M366="","",IF(M366=0,"",SUM(M366)/F366))</f>
        <v/>
      </c>
      <c r="U366" s="585" t="n"/>
      <c r="V366" s="603">
        <f>IF(C366="","",IF(AND(C366=$D$2,H366=0),"Firm Payroll",IF(AND(F366=1,Y366&gt;0.2),"Annual 20% Max Discount",IF(AND(F366=4,Y366&gt;0.2),"Quarterly 20% Max Discount",IF(Y366&gt;=0.6,"Discount &gt;60%",IF(Y366&lt;0,"Revenue Reduction Required",""))))))</f>
        <v/>
      </c>
      <c r="W366" s="597" t="n"/>
      <c r="X366" s="314">
        <f>IF(F366=1,"Annual Payrolls on ADP Essential Payroll",IF(F366=4,"Quarterly Payrolls on ADP Essential Payroll",""))</f>
        <v/>
      </c>
      <c r="Y366" s="315">
        <f>IFERROR(1-((H366-M366)/SUM(Z366,AC366,AD366)),"")</f>
        <v/>
      </c>
      <c r="Z366" s="316">
        <f>IF(C366="","",HLOOKUP($G366&amp;'Product Selections'!$K$4&amp;'Exhibit A'!$F366,'--'!$F$3:$AT$200,$E366+6,FALSE)*F366)</f>
        <v/>
      </c>
      <c r="AA366" s="317">
        <f>IF($C366="","",7.95*$E366+54.95)</f>
        <v/>
      </c>
      <c r="AB366" s="316">
        <f>IF('Product Selections'!O371="Yes",16*'Exhibit A'!F366,0)</f>
        <v/>
      </c>
      <c r="AC366" s="318">
        <f>IF('Product Selections'!$L$11="CBA Lightning Wholesale",0,IF('Product Selections'!$L$11="CBA Lightning",0,IF($C366="",0,IF('Product Selections'!P371="",0,IF('Product Selections'!$P371="Yes",HLOOKUP($AC$10&amp;'Exhibit A'!$F366,'--'!$F$3:$AZ$200,$E366+6,FALSE)*$F366)))))</f>
        <v/>
      </c>
      <c r="AD366" s="310">
        <f>IF('Product Selections'!$L$11="CBA Lightning Wholesale",0,IF('Product Selections'!$L$11="CBA Lightning",0,IF('Product Selections'!Q371="",0,IF($C366="",0,IF('Product Selections'!$Q371&gt;=0,HLOOKUP($AD$10,'--'!$F$3:$AZ$200,3,FALSE)*12*'Product Selections'!Q371)))))</f>
        <v/>
      </c>
      <c r="AE366" s="316">
        <f>IFERROR(IF(C366="","",IF(AND(C366=$D$2,H366=0),0,IF(I366=0,H366-P366-L366-M366,IF(I366="Included",H366-P366-M366-L366,IF(I366&gt;0,H366-M366-L366))))),"")</f>
        <v/>
      </c>
      <c r="AF366" s="585" t="n"/>
      <c r="AJ366" s="585" t="n"/>
    </row>
    <row r="367">
      <c r="A367" s="34" t="n"/>
      <c r="B367" s="70">
        <f>IFERROR(IF('Product Selections'!B372="","",'Product Selections'!B372),"")</f>
        <v/>
      </c>
      <c r="C367" s="71">
        <f>IF('Product Selections'!C372="","",'Product Selections'!C372)</f>
        <v/>
      </c>
      <c r="D367" s="48">
        <f>IF('Product Selections'!D372="","",'Product Selections'!D372)</f>
        <v/>
      </c>
      <c r="E367" s="51">
        <f>IF('Product Selections'!E372="","",'Product Selections'!E372)</f>
        <v/>
      </c>
      <c r="F367" s="51">
        <f>IF('Product Selections'!F372="","",'Product Selections'!F372)</f>
        <v/>
      </c>
      <c r="G367" s="34">
        <f>IF('Product Selections'!U371="","",'Product Selections'!U371)</f>
        <v/>
      </c>
      <c r="H367" s="69">
        <f>IFERROR(IF('Product Selections'!H372="","",'Product Selections'!H372),"")</f>
        <v/>
      </c>
      <c r="I367" s="592">
        <f>IFERROR(IF(TRIM('Product Selections'!I372)="","",TRIM('Product Selections'!I372)),"")</f>
        <v/>
      </c>
      <c r="J367" s="46" t="n"/>
      <c r="K367" s="69">
        <f>IF(C367="","",IF(O367="",AE367+L367+M367,AE367+L367+M367+O367))</f>
        <v/>
      </c>
      <c r="L367" s="360">
        <f>IF(C367="","",SUM(AC367,AD367)*(1-Y367))</f>
        <v/>
      </c>
      <c r="M367" s="358">
        <f>IF(C367="","",AB367)</f>
        <v/>
      </c>
      <c r="O367" s="593">
        <f>IF(C367="","",IF(Y367&lt;0,Z367-AE367,""))</f>
        <v/>
      </c>
      <c r="P367" s="594">
        <f>IFERROR(IF(C367="","",IF(AND(C367=$D$2,H367=0),0,IF($V$8="50% ADP Discount",AA367*0.5,IF($V$8="ADP Book Price",AA367)))),"")</f>
        <v/>
      </c>
      <c r="R367" s="595">
        <f>IF(C367="","",IF(Y367&lt;0,(Z367/F367)*(1),(Z367/F367)*(1-Y367)))</f>
        <v/>
      </c>
      <c r="S367" s="595">
        <f>IFERROR(IF(Y367&lt;0,SUM(AC367:AD367)/F367,L367/F367),"")</f>
        <v/>
      </c>
      <c r="T367" s="340">
        <f>IF(M367="","",IF(M367=0,"",SUM(M367)/F367))</f>
        <v/>
      </c>
      <c r="U367" s="585" t="n"/>
      <c r="V367" s="596">
        <f>IF(C367="","",IF(AND(C367=$D$2,H367=0),"Firm Payroll",IF(AND(F367=1,Y367&gt;0.2),"Annual 20% Max Discount",IF(AND(F367=4,Y367&gt;0.2),"Quarterly 20% Max Discount",IF(Y367&gt;=0.6,"Discount &gt;60%",IF(Y367&lt;0,"Revenue Reduction Required",""))))))</f>
        <v/>
      </c>
      <c r="W367" s="597" t="n"/>
      <c r="X367" s="56">
        <f>IF(F367=1,"Annual Payrolls on ADP Essential Payroll",IF(F367=4,"Quarterly Payrolls on ADP Essential Payroll",""))</f>
        <v/>
      </c>
      <c r="Y367" s="50">
        <f>IFERROR(1-((H367-M367)/SUM(Z367,AC367,AD367)),"")</f>
        <v/>
      </c>
      <c r="Z367" s="69">
        <f>IF(C367="","",HLOOKUP($G367&amp;'Product Selections'!$K$4&amp;'Exhibit A'!$F367,'--'!$F$3:$AT$200,$E367+6,FALSE)*F367)</f>
        <v/>
      </c>
      <c r="AA367" s="237">
        <f>IF($C367="","",7.95*$E367+54.95)</f>
        <v/>
      </c>
      <c r="AB367" s="69">
        <f>IF('Product Selections'!O372="Yes",16*'Exhibit A'!F367,0)</f>
        <v/>
      </c>
      <c r="AC367" s="236">
        <f>IF('Product Selections'!$L$11="CBA Lightning Wholesale",0,IF('Product Selections'!$L$11="CBA Lightning",0,IF($C367="",0,IF('Product Selections'!P372="",0,IF('Product Selections'!$P372="Yes",HLOOKUP($AC$10&amp;'Exhibit A'!$F367,'--'!$F$3:$AZ$200,$E367+6,FALSE)*$F367)))))</f>
        <v/>
      </c>
      <c r="AD367" s="54">
        <f>IF('Product Selections'!$L$11="CBA Lightning Wholesale",0,IF('Product Selections'!$L$11="CBA Lightning",0,IF('Product Selections'!Q372="",0,IF($C367="",0,IF('Product Selections'!$Q372&gt;=0,HLOOKUP($AD$10,'--'!$F$3:$AZ$200,3,FALSE)*12*'Product Selections'!Q372)))))</f>
        <v/>
      </c>
      <c r="AE367" s="69">
        <f>IFERROR(IF(C367="","",IF(AND(C367=$D$2,H367=0),0,IF(I367=0,H367-P367-L367-M367,IF(I367="Included",H367-P367-M367-L367,IF(I367&gt;0,H367-M367-L367))))),"")</f>
        <v/>
      </c>
      <c r="AF367" s="598" t="n"/>
      <c r="AJ367" s="585" t="n"/>
    </row>
    <row r="368">
      <c r="A368" s="34" t="n"/>
      <c r="B368" s="303">
        <f>IFERROR(IF('Product Selections'!B373="","",'Product Selections'!B373),"")</f>
        <v/>
      </c>
      <c r="C368" s="304">
        <f>IF('Product Selections'!C373="","",'Product Selections'!C373)</f>
        <v/>
      </c>
      <c r="D368" s="305">
        <f>IF('Product Selections'!D373="","",'Product Selections'!D373)</f>
        <v/>
      </c>
      <c r="E368" s="306">
        <f>IF('Product Selections'!E373="","",'Product Selections'!E373)</f>
        <v/>
      </c>
      <c r="F368" s="306">
        <f>IF('Product Selections'!F373="","",'Product Selections'!F373)</f>
        <v/>
      </c>
      <c r="G368" s="307">
        <f>IF('Product Selections'!U372="","",'Product Selections'!U372)</f>
        <v/>
      </c>
      <c r="H368" s="316">
        <f>IFERROR(IF('Product Selections'!H373="","",'Product Selections'!H373),"")</f>
        <v/>
      </c>
      <c r="I368" s="309">
        <f>IFERROR(IF(TRIM('Product Selections'!I373)="","",TRIM('Product Selections'!I373)),"")</f>
        <v/>
      </c>
      <c r="J368" s="46" t="n"/>
      <c r="K368" s="316">
        <f>IF(C368="","",IF(O368="",AE368+L368+M368,AE368+L368+M368+O368))</f>
        <v/>
      </c>
      <c r="L368" s="361">
        <f>IF(C368="","",SUM(AC368,AD368)*(1-Y368))</f>
        <v/>
      </c>
      <c r="M368" s="357">
        <f>IF(C368="","",AB368)</f>
        <v/>
      </c>
      <c r="O368" s="600">
        <f>IF(C368="","",IF(Y368&lt;0,Z368-AE368,""))</f>
        <v/>
      </c>
      <c r="P368" s="601">
        <f>IFERROR(IF(C368="","",IF(AND(C368=$D$2,H368=0),0,IF($V$8="50% ADP Discount",AA368*0.5,IF($V$8="ADP Book Price",AA368)))),"")</f>
        <v/>
      </c>
      <c r="R368" s="602">
        <f>IF(C368="","",IF(Y368&lt;0,(Z368/F368)*(1),(Z368/F368)*(1-Y368)))</f>
        <v/>
      </c>
      <c r="S368" s="602">
        <f>IFERROR(IF(Y368&lt;0,SUM(AC368:AD368)/F368,L368/F368),"")</f>
        <v/>
      </c>
      <c r="T368" s="339">
        <f>IF(M368="","",IF(M368=0,"",SUM(M368)/F368))</f>
        <v/>
      </c>
      <c r="U368" s="585" t="n"/>
      <c r="V368" s="603">
        <f>IF(C368="","",IF(AND(C368=$D$2,H368=0),"Firm Payroll",IF(AND(F368=1,Y368&gt;0.2),"Annual 20% Max Discount",IF(AND(F368=4,Y368&gt;0.2),"Quarterly 20% Max Discount",IF(Y368&gt;=0.6,"Discount &gt;60%",IF(Y368&lt;0,"Revenue Reduction Required",""))))))</f>
        <v/>
      </c>
      <c r="W368" s="597" t="n"/>
      <c r="X368" s="314">
        <f>IF(F368=1,"Annual Payrolls on ADP Essential Payroll",IF(F368=4,"Quarterly Payrolls on ADP Essential Payroll",""))</f>
        <v/>
      </c>
      <c r="Y368" s="315">
        <f>IFERROR(1-((H368-M368)/SUM(Z368,AC368,AD368)),"")</f>
        <v/>
      </c>
      <c r="Z368" s="316">
        <f>IF(C368="","",HLOOKUP($G368&amp;'Product Selections'!$K$4&amp;'Exhibit A'!$F368,'--'!$F$3:$AT$200,$E368+6,FALSE)*F368)</f>
        <v/>
      </c>
      <c r="AA368" s="317">
        <f>IF($C368="","",7.95*$E368+54.95)</f>
        <v/>
      </c>
      <c r="AB368" s="316">
        <f>IF('Product Selections'!O373="Yes",16*'Exhibit A'!F368,0)</f>
        <v/>
      </c>
      <c r="AC368" s="318">
        <f>IF('Product Selections'!$L$11="CBA Lightning Wholesale",0,IF('Product Selections'!$L$11="CBA Lightning",0,IF($C368="",0,IF('Product Selections'!P373="",0,IF('Product Selections'!$P373="Yes",HLOOKUP($AC$10&amp;'Exhibit A'!$F368,'--'!$F$3:$AZ$200,$E368+6,FALSE)*$F368)))))</f>
        <v/>
      </c>
      <c r="AD368" s="310">
        <f>IF('Product Selections'!$L$11="CBA Lightning Wholesale",0,IF('Product Selections'!$L$11="CBA Lightning",0,IF('Product Selections'!Q373="",0,IF($C368="",0,IF('Product Selections'!$Q373&gt;=0,HLOOKUP($AD$10,'--'!$F$3:$AZ$200,3,FALSE)*12*'Product Selections'!Q373)))))</f>
        <v/>
      </c>
      <c r="AE368" s="316">
        <f>IFERROR(IF(C368="","",IF(AND(C368=$D$2,H368=0),0,IF(I368=0,H368-P368-L368-M368,IF(I368="Included",H368-P368-M368-L368,IF(I368&gt;0,H368-M368-L368))))),"")</f>
        <v/>
      </c>
      <c r="AF368" s="585" t="n"/>
      <c r="AJ368" s="585" t="n"/>
    </row>
    <row r="369">
      <c r="A369" s="34" t="n"/>
      <c r="B369" s="70">
        <f>IFERROR(IF('Product Selections'!B374="","",'Product Selections'!B374),"")</f>
        <v/>
      </c>
      <c r="C369" s="71">
        <f>IF('Product Selections'!C374="","",'Product Selections'!C374)</f>
        <v/>
      </c>
      <c r="D369" s="48">
        <f>IF('Product Selections'!D374="","",'Product Selections'!D374)</f>
        <v/>
      </c>
      <c r="E369" s="51">
        <f>IF('Product Selections'!E374="","",'Product Selections'!E374)</f>
        <v/>
      </c>
      <c r="F369" s="51">
        <f>IF('Product Selections'!F374="","",'Product Selections'!F374)</f>
        <v/>
      </c>
      <c r="G369" s="34">
        <f>IF('Product Selections'!U373="","",'Product Selections'!U373)</f>
        <v/>
      </c>
      <c r="H369" s="69">
        <f>IFERROR(IF('Product Selections'!H374="","",'Product Selections'!H374),"")</f>
        <v/>
      </c>
      <c r="I369" s="592">
        <f>IFERROR(IF(TRIM('Product Selections'!I374)="","",TRIM('Product Selections'!I374)),"")</f>
        <v/>
      </c>
      <c r="J369" s="46" t="n"/>
      <c r="K369" s="69">
        <f>IF(C369="","",IF(O369="",AE369+L369+M369,AE369+L369+M369+O369))</f>
        <v/>
      </c>
      <c r="L369" s="360">
        <f>IF(C369="","",SUM(AC369,AD369)*(1-Y369))</f>
        <v/>
      </c>
      <c r="M369" s="358">
        <f>IF(C369="","",AB369)</f>
        <v/>
      </c>
      <c r="O369" s="593">
        <f>IF(C369="","",IF(Y369&lt;0,Z369-AE369,""))</f>
        <v/>
      </c>
      <c r="P369" s="594">
        <f>IFERROR(IF(C369="","",IF(AND(C369=$D$2,H369=0),0,IF($V$8="50% ADP Discount",AA369*0.5,IF($V$8="ADP Book Price",AA369)))),"")</f>
        <v/>
      </c>
      <c r="R369" s="595">
        <f>IF(C369="","",IF(Y369&lt;0,(Z369/F369)*(1),(Z369/F369)*(1-Y369)))</f>
        <v/>
      </c>
      <c r="S369" s="595">
        <f>IFERROR(IF(Y369&lt;0,SUM(AC369:AD369)/F369,L369/F369),"")</f>
        <v/>
      </c>
      <c r="T369" s="340">
        <f>IF(M369="","",IF(M369=0,"",SUM(M369)/F369))</f>
        <v/>
      </c>
      <c r="U369" s="585" t="n"/>
      <c r="V369" s="596">
        <f>IF(C369="","",IF(AND(C369=$D$2,H369=0),"Firm Payroll",IF(AND(F369=1,Y369&gt;0.2),"Annual 20% Max Discount",IF(AND(F369=4,Y369&gt;0.2),"Quarterly 20% Max Discount",IF(Y369&gt;=0.6,"Discount &gt;60%",IF(Y369&lt;0,"Revenue Reduction Required",""))))))</f>
        <v/>
      </c>
      <c r="W369" s="597" t="n"/>
      <c r="X369" s="56">
        <f>IF(F369=1,"Annual Payrolls on ADP Essential Payroll",IF(F369=4,"Quarterly Payrolls on ADP Essential Payroll",""))</f>
        <v/>
      </c>
      <c r="Y369" s="50">
        <f>IFERROR(1-((H369-M369)/SUM(Z369,AC369,AD369)),"")</f>
        <v/>
      </c>
      <c r="Z369" s="69">
        <f>IF(C369="","",HLOOKUP($G369&amp;'Product Selections'!$K$4&amp;'Exhibit A'!$F369,'--'!$F$3:$AT$200,$E369+6,FALSE)*F369)</f>
        <v/>
      </c>
      <c r="AA369" s="237">
        <f>IF($C369="","",7.95*$E369+54.95)</f>
        <v/>
      </c>
      <c r="AB369" s="69">
        <f>IF('Product Selections'!O374="Yes",16*'Exhibit A'!F369,0)</f>
        <v/>
      </c>
      <c r="AC369" s="236">
        <f>IF('Product Selections'!$L$11="CBA Lightning Wholesale",0,IF('Product Selections'!$L$11="CBA Lightning",0,IF($C369="",0,IF('Product Selections'!P374="",0,IF('Product Selections'!$P374="Yes",HLOOKUP($AC$10&amp;'Exhibit A'!$F369,'--'!$F$3:$AZ$200,$E369+6,FALSE)*$F369)))))</f>
        <v/>
      </c>
      <c r="AD369" s="54">
        <f>IF('Product Selections'!$L$11="CBA Lightning Wholesale",0,IF('Product Selections'!$L$11="CBA Lightning",0,IF('Product Selections'!Q374="",0,IF($C369="",0,IF('Product Selections'!$Q374&gt;=0,HLOOKUP($AD$10,'--'!$F$3:$AZ$200,3,FALSE)*12*'Product Selections'!Q374)))))</f>
        <v/>
      </c>
      <c r="AE369" s="69">
        <f>IFERROR(IF(C369="","",IF(AND(C369=$D$2,H369=0),0,IF(I369=0,H369-P369-L369-M369,IF(I369="Included",H369-P369-M369-L369,IF(I369&gt;0,H369-M369-L369))))),"")</f>
        <v/>
      </c>
      <c r="AF369" s="598" t="n"/>
      <c r="AJ369" s="585" t="n"/>
    </row>
    <row r="370">
      <c r="A370" s="34" t="n"/>
      <c r="B370" s="303">
        <f>IFERROR(IF('Product Selections'!B375="","",'Product Selections'!B375),"")</f>
        <v/>
      </c>
      <c r="C370" s="304">
        <f>IF('Product Selections'!C375="","",'Product Selections'!C375)</f>
        <v/>
      </c>
      <c r="D370" s="305">
        <f>IF('Product Selections'!D375="","",'Product Selections'!D375)</f>
        <v/>
      </c>
      <c r="E370" s="306">
        <f>IF('Product Selections'!E375="","",'Product Selections'!E375)</f>
        <v/>
      </c>
      <c r="F370" s="306">
        <f>IF('Product Selections'!F375="","",'Product Selections'!F375)</f>
        <v/>
      </c>
      <c r="G370" s="307">
        <f>IF('Product Selections'!U374="","",'Product Selections'!U374)</f>
        <v/>
      </c>
      <c r="H370" s="316">
        <f>IFERROR(IF('Product Selections'!H375="","",'Product Selections'!H375),"")</f>
        <v/>
      </c>
      <c r="I370" s="309">
        <f>IFERROR(IF(TRIM('Product Selections'!I375)="","",TRIM('Product Selections'!I375)),"")</f>
        <v/>
      </c>
      <c r="J370" s="46" t="n"/>
      <c r="K370" s="316">
        <f>IF(C370="","",IF(O370="",AE370+L370+M370,AE370+L370+M370+O370))</f>
        <v/>
      </c>
      <c r="L370" s="361">
        <f>IF(C370="","",SUM(AC370,AD370)*(1-Y370))</f>
        <v/>
      </c>
      <c r="M370" s="357">
        <f>IF(C370="","",AB370)</f>
        <v/>
      </c>
      <c r="O370" s="600">
        <f>IF(C370="","",IF(Y370&lt;0,Z370-AE370,""))</f>
        <v/>
      </c>
      <c r="P370" s="601">
        <f>IFERROR(IF(C370="","",IF(AND(C370=$D$2,H370=0),0,IF($V$8="50% ADP Discount",AA370*0.5,IF($V$8="ADP Book Price",AA370)))),"")</f>
        <v/>
      </c>
      <c r="R370" s="602">
        <f>IF(C370="","",IF(Y370&lt;0,(Z370/F370)*(1),(Z370/F370)*(1-Y370)))</f>
        <v/>
      </c>
      <c r="S370" s="602">
        <f>IFERROR(IF(Y370&lt;0,SUM(AC370:AD370)/F370,L370/F370),"")</f>
        <v/>
      </c>
      <c r="T370" s="339">
        <f>IF(M370="","",IF(M370=0,"",SUM(M370)/F370))</f>
        <v/>
      </c>
      <c r="U370" s="585" t="n"/>
      <c r="V370" s="603">
        <f>IF(C370="","",IF(AND(C370=$D$2,H370=0),"Firm Payroll",IF(AND(F370=1,Y370&gt;0.2),"Annual 20% Max Discount",IF(AND(F370=4,Y370&gt;0.2),"Quarterly 20% Max Discount",IF(Y370&gt;=0.6,"Discount &gt;60%",IF(Y370&lt;0,"Revenue Reduction Required",""))))))</f>
        <v/>
      </c>
      <c r="W370" s="597" t="n"/>
      <c r="X370" s="314">
        <f>IF(F370=1,"Annual Payrolls on ADP Essential Payroll",IF(F370=4,"Quarterly Payrolls on ADP Essential Payroll",""))</f>
        <v/>
      </c>
      <c r="Y370" s="315">
        <f>IFERROR(1-((H370-M370)/SUM(Z370,AC370,AD370)),"")</f>
        <v/>
      </c>
      <c r="Z370" s="316">
        <f>IF(C370="","",HLOOKUP($G370&amp;'Product Selections'!$K$4&amp;'Exhibit A'!$F370,'--'!$F$3:$AT$200,$E370+6,FALSE)*F370)</f>
        <v/>
      </c>
      <c r="AA370" s="317">
        <f>IF($C370="","",7.95*$E370+54.95)</f>
        <v/>
      </c>
      <c r="AB370" s="316">
        <f>IF('Product Selections'!O375="Yes",16*'Exhibit A'!F370,0)</f>
        <v/>
      </c>
      <c r="AC370" s="318">
        <f>IF('Product Selections'!$L$11="CBA Lightning Wholesale",0,IF('Product Selections'!$L$11="CBA Lightning",0,IF($C370="",0,IF('Product Selections'!P375="",0,IF('Product Selections'!$P375="Yes",HLOOKUP($AC$10&amp;'Exhibit A'!$F370,'--'!$F$3:$AZ$200,$E370+6,FALSE)*$F370)))))</f>
        <v/>
      </c>
      <c r="AD370" s="310">
        <f>IF('Product Selections'!$L$11="CBA Lightning Wholesale",0,IF('Product Selections'!$L$11="CBA Lightning",0,IF('Product Selections'!Q375="",0,IF($C370="",0,IF('Product Selections'!$Q375&gt;=0,HLOOKUP($AD$10,'--'!$F$3:$AZ$200,3,FALSE)*12*'Product Selections'!Q375)))))</f>
        <v/>
      </c>
      <c r="AE370" s="316">
        <f>IFERROR(IF(C370="","",IF(AND(C370=$D$2,H370=0),0,IF(I370=0,H370-P370-L370-M370,IF(I370="Included",H370-P370-M370-L370,IF(I370&gt;0,H370-M370-L370))))),"")</f>
        <v/>
      </c>
      <c r="AF370" s="585" t="n"/>
      <c r="AJ370" s="585" t="n"/>
    </row>
    <row r="371">
      <c r="A371" s="34" t="n"/>
      <c r="B371" s="70">
        <f>IFERROR(IF('Product Selections'!B376="","",'Product Selections'!B376),"")</f>
        <v/>
      </c>
      <c r="C371" s="71">
        <f>IF('Product Selections'!C376="","",'Product Selections'!C376)</f>
        <v/>
      </c>
      <c r="D371" s="48">
        <f>IF('Product Selections'!D376="","",'Product Selections'!D376)</f>
        <v/>
      </c>
      <c r="E371" s="51">
        <f>IF('Product Selections'!E376="","",'Product Selections'!E376)</f>
        <v/>
      </c>
      <c r="F371" s="51">
        <f>IF('Product Selections'!F376="","",'Product Selections'!F376)</f>
        <v/>
      </c>
      <c r="G371" s="34">
        <f>IF('Product Selections'!U375="","",'Product Selections'!U375)</f>
        <v/>
      </c>
      <c r="H371" s="69">
        <f>IFERROR(IF('Product Selections'!H376="","",'Product Selections'!H376),"")</f>
        <v/>
      </c>
      <c r="I371" s="592">
        <f>IFERROR(IF(TRIM('Product Selections'!I376)="","",TRIM('Product Selections'!I376)),"")</f>
        <v/>
      </c>
      <c r="J371" s="46" t="n"/>
      <c r="K371" s="69">
        <f>IF(C371="","",IF(O371="",AE371+L371+M371,AE371+L371+M371+O371))</f>
        <v/>
      </c>
      <c r="L371" s="360">
        <f>IF(C371="","",SUM(AC371,AD371)*(1-Y371))</f>
        <v/>
      </c>
      <c r="M371" s="358">
        <f>IF(C371="","",AB371)</f>
        <v/>
      </c>
      <c r="O371" s="593">
        <f>IF(C371="","",IF(Y371&lt;0,Z371-AE371,""))</f>
        <v/>
      </c>
      <c r="P371" s="594">
        <f>IFERROR(IF(C371="","",IF(AND(C371=$D$2,H371=0),0,IF($V$8="50% ADP Discount",AA371*0.5,IF($V$8="ADP Book Price",AA371)))),"")</f>
        <v/>
      </c>
      <c r="R371" s="595">
        <f>IF(C371="","",IF(Y371&lt;0,(Z371/F371)*(1),(Z371/F371)*(1-Y371)))</f>
        <v/>
      </c>
      <c r="S371" s="595">
        <f>IFERROR(IF(Y371&lt;0,SUM(AC371:AD371)/F371,L371/F371),"")</f>
        <v/>
      </c>
      <c r="T371" s="340">
        <f>IF(M371="","",IF(M371=0,"",SUM(M371)/F371))</f>
        <v/>
      </c>
      <c r="U371" s="585" t="n"/>
      <c r="V371" s="596">
        <f>IF(C371="","",IF(AND(C371=$D$2,H371=0),"Firm Payroll",IF(AND(F371=1,Y371&gt;0.2),"Annual 20% Max Discount",IF(AND(F371=4,Y371&gt;0.2),"Quarterly 20% Max Discount",IF(Y371&gt;=0.6,"Discount &gt;60%",IF(Y371&lt;0,"Revenue Reduction Required",""))))))</f>
        <v/>
      </c>
      <c r="W371" s="597" t="n"/>
      <c r="X371" s="56">
        <f>IF(F371=1,"Annual Payrolls on ADP Essential Payroll",IF(F371=4,"Quarterly Payrolls on ADP Essential Payroll",""))</f>
        <v/>
      </c>
      <c r="Y371" s="50">
        <f>IFERROR(1-((H371-M371)/SUM(Z371,AC371,AD371)),"")</f>
        <v/>
      </c>
      <c r="Z371" s="69">
        <f>IF(C371="","",HLOOKUP($G371&amp;'Product Selections'!$K$4&amp;'Exhibit A'!$F371,'--'!$F$3:$AT$200,$E371+6,FALSE)*F371)</f>
        <v/>
      </c>
      <c r="AA371" s="237">
        <f>IF($C371="","",7.95*$E371+54.95)</f>
        <v/>
      </c>
      <c r="AB371" s="69">
        <f>IF('Product Selections'!O376="Yes",16*'Exhibit A'!F371,0)</f>
        <v/>
      </c>
      <c r="AC371" s="236">
        <f>IF('Product Selections'!$L$11="CBA Lightning Wholesale",0,IF('Product Selections'!$L$11="CBA Lightning",0,IF($C371="",0,IF('Product Selections'!P376="",0,IF('Product Selections'!$P376="Yes",HLOOKUP($AC$10&amp;'Exhibit A'!$F371,'--'!$F$3:$AZ$200,$E371+6,FALSE)*$F371)))))</f>
        <v/>
      </c>
      <c r="AD371" s="54">
        <f>IF('Product Selections'!$L$11="CBA Lightning Wholesale",0,IF('Product Selections'!$L$11="CBA Lightning",0,IF('Product Selections'!Q376="",0,IF($C371="",0,IF('Product Selections'!$Q376&gt;=0,HLOOKUP($AD$10,'--'!$F$3:$AZ$200,3,FALSE)*12*'Product Selections'!Q376)))))</f>
        <v/>
      </c>
      <c r="AE371" s="69">
        <f>IFERROR(IF(C371="","",IF(AND(C371=$D$2,H371=0),0,IF(I371=0,H371-P371-L371-M371,IF(I371="Included",H371-P371-M371-L371,IF(I371&gt;0,H371-M371-L371))))),"")</f>
        <v/>
      </c>
      <c r="AF371" s="598" t="n"/>
      <c r="AJ371" s="585" t="n"/>
    </row>
    <row r="372">
      <c r="A372" s="34" t="n"/>
      <c r="B372" s="303">
        <f>IFERROR(IF('Product Selections'!B377="","",'Product Selections'!B377),"")</f>
        <v/>
      </c>
      <c r="C372" s="304">
        <f>IF('Product Selections'!C377="","",'Product Selections'!C377)</f>
        <v/>
      </c>
      <c r="D372" s="305">
        <f>IF('Product Selections'!D377="","",'Product Selections'!D377)</f>
        <v/>
      </c>
      <c r="E372" s="306">
        <f>IF('Product Selections'!E377="","",'Product Selections'!E377)</f>
        <v/>
      </c>
      <c r="F372" s="306">
        <f>IF('Product Selections'!F377="","",'Product Selections'!F377)</f>
        <v/>
      </c>
      <c r="G372" s="307">
        <f>IF('Product Selections'!U376="","",'Product Selections'!U376)</f>
        <v/>
      </c>
      <c r="H372" s="316">
        <f>IFERROR(IF('Product Selections'!H377="","",'Product Selections'!H377),"")</f>
        <v/>
      </c>
      <c r="I372" s="309">
        <f>IFERROR(IF(TRIM('Product Selections'!I377)="","",TRIM('Product Selections'!I377)),"")</f>
        <v/>
      </c>
      <c r="J372" s="46" t="n"/>
      <c r="K372" s="316">
        <f>IF(C372="","",IF(O372="",AE372+L372+M372,AE372+L372+M372+O372))</f>
        <v/>
      </c>
      <c r="L372" s="361">
        <f>IF(C372="","",SUM(AC372,AD372)*(1-Y372))</f>
        <v/>
      </c>
      <c r="M372" s="357">
        <f>IF(C372="","",AB372)</f>
        <v/>
      </c>
      <c r="O372" s="600">
        <f>IF(C372="","",IF(Y372&lt;0,Z372-AE372,""))</f>
        <v/>
      </c>
      <c r="P372" s="601">
        <f>IFERROR(IF(C372="","",IF(AND(C372=$D$2,H372=0),0,IF($V$8="50% ADP Discount",AA372*0.5,IF($V$8="ADP Book Price",AA372)))),"")</f>
        <v/>
      </c>
      <c r="R372" s="602">
        <f>IF(C372="","",IF(Y372&lt;0,(Z372/F372)*(1),(Z372/F372)*(1-Y372)))</f>
        <v/>
      </c>
      <c r="S372" s="602">
        <f>IFERROR(IF(Y372&lt;0,SUM(AC372:AD372)/F372,L372/F372),"")</f>
        <v/>
      </c>
      <c r="T372" s="339">
        <f>IF(M372="","",IF(M372=0,"",SUM(M372)/F372))</f>
        <v/>
      </c>
      <c r="U372" s="585" t="n"/>
      <c r="V372" s="603">
        <f>IF(C372="","",IF(AND(C372=$D$2,H372=0),"Firm Payroll",IF(AND(F372=1,Y372&gt;0.2),"Annual 20% Max Discount",IF(AND(F372=4,Y372&gt;0.2),"Quarterly 20% Max Discount",IF(Y372&gt;=0.6,"Discount &gt;60%",IF(Y372&lt;0,"Revenue Reduction Required",""))))))</f>
        <v/>
      </c>
      <c r="W372" s="597" t="n"/>
      <c r="X372" s="314">
        <f>IF(F372=1,"Annual Payrolls on ADP Essential Payroll",IF(F372=4,"Quarterly Payrolls on ADP Essential Payroll",""))</f>
        <v/>
      </c>
      <c r="Y372" s="315">
        <f>IFERROR(1-((H372-M372)/SUM(Z372,AC372,AD372)),"")</f>
        <v/>
      </c>
      <c r="Z372" s="316">
        <f>IF(C372="","",HLOOKUP($G372&amp;'Product Selections'!$K$4&amp;'Exhibit A'!$F372,'--'!$F$3:$AT$200,$E372+6,FALSE)*F372)</f>
        <v/>
      </c>
      <c r="AA372" s="317">
        <f>IF($C372="","",7.95*$E372+54.95)</f>
        <v/>
      </c>
      <c r="AB372" s="316">
        <f>IF('Product Selections'!O377="Yes",16*'Exhibit A'!F372,0)</f>
        <v/>
      </c>
      <c r="AC372" s="318">
        <f>IF('Product Selections'!$L$11="CBA Lightning Wholesale",0,IF('Product Selections'!$L$11="CBA Lightning",0,IF($C372="",0,IF('Product Selections'!P377="",0,IF('Product Selections'!$P377="Yes",HLOOKUP($AC$10&amp;'Exhibit A'!$F372,'--'!$F$3:$AZ$200,$E372+6,FALSE)*$F372)))))</f>
        <v/>
      </c>
      <c r="AD372" s="310">
        <f>IF('Product Selections'!$L$11="CBA Lightning Wholesale",0,IF('Product Selections'!$L$11="CBA Lightning",0,IF('Product Selections'!Q377="",0,IF($C372="",0,IF('Product Selections'!$Q377&gt;=0,HLOOKUP($AD$10,'--'!$F$3:$AZ$200,3,FALSE)*12*'Product Selections'!Q377)))))</f>
        <v/>
      </c>
      <c r="AE372" s="316">
        <f>IFERROR(IF(C372="","",IF(AND(C372=$D$2,H372=0),0,IF(I372=0,H372-P372-L372-M372,IF(I372="Included",H372-P372-M372-L372,IF(I372&gt;0,H372-M372-L372))))),"")</f>
        <v/>
      </c>
      <c r="AF372" s="585" t="n"/>
      <c r="AJ372" s="585" t="n"/>
    </row>
    <row r="373">
      <c r="A373" s="34" t="n"/>
      <c r="B373" s="70">
        <f>IFERROR(IF('Product Selections'!B378="","",'Product Selections'!B378),"")</f>
        <v/>
      </c>
      <c r="C373" s="71">
        <f>IF('Product Selections'!C378="","",'Product Selections'!C378)</f>
        <v/>
      </c>
      <c r="D373" s="48">
        <f>IF('Product Selections'!D378="","",'Product Selections'!D378)</f>
        <v/>
      </c>
      <c r="E373" s="51">
        <f>IF('Product Selections'!E378="","",'Product Selections'!E378)</f>
        <v/>
      </c>
      <c r="F373" s="51">
        <f>IF('Product Selections'!F378="","",'Product Selections'!F378)</f>
        <v/>
      </c>
      <c r="G373" s="34">
        <f>IF('Product Selections'!U377="","",'Product Selections'!U377)</f>
        <v/>
      </c>
      <c r="H373" s="69">
        <f>IFERROR(IF('Product Selections'!H378="","",'Product Selections'!H378),"")</f>
        <v/>
      </c>
      <c r="I373" s="592">
        <f>IFERROR(IF(TRIM('Product Selections'!I378)="","",TRIM('Product Selections'!I378)),"")</f>
        <v/>
      </c>
      <c r="J373" s="46" t="n"/>
      <c r="K373" s="69">
        <f>IF(C373="","",IF(O373="",AE373+L373+M373,AE373+L373+M373+O373))</f>
        <v/>
      </c>
      <c r="L373" s="360">
        <f>IF(C373="","",SUM(AC373,AD373)*(1-Y373))</f>
        <v/>
      </c>
      <c r="M373" s="358">
        <f>IF(C373="","",AB373)</f>
        <v/>
      </c>
      <c r="O373" s="593">
        <f>IF(C373="","",IF(Y373&lt;0,Z373-AE373,""))</f>
        <v/>
      </c>
      <c r="P373" s="594">
        <f>IFERROR(IF(C373="","",IF(AND(C373=$D$2,H373=0),0,IF($V$8="50% ADP Discount",AA373*0.5,IF($V$8="ADP Book Price",AA373)))),"")</f>
        <v/>
      </c>
      <c r="R373" s="595">
        <f>IF(C373="","",IF(Y373&lt;0,(Z373/F373)*(1),(Z373/F373)*(1-Y373)))</f>
        <v/>
      </c>
      <c r="S373" s="595">
        <f>IFERROR(IF(Y373&lt;0,SUM(AC373:AD373)/F373,L373/F373),"")</f>
        <v/>
      </c>
      <c r="T373" s="340">
        <f>IF(M373="","",IF(M373=0,"",SUM(M373)/F373))</f>
        <v/>
      </c>
      <c r="U373" s="585" t="n"/>
      <c r="V373" s="596">
        <f>IF(C373="","",IF(AND(C373=$D$2,H373=0),"Firm Payroll",IF(AND(F373=1,Y373&gt;0.2),"Annual 20% Max Discount",IF(AND(F373=4,Y373&gt;0.2),"Quarterly 20% Max Discount",IF(Y373&gt;=0.6,"Discount &gt;60%",IF(Y373&lt;0,"Revenue Reduction Required",""))))))</f>
        <v/>
      </c>
      <c r="W373" s="597" t="n"/>
      <c r="X373" s="56">
        <f>IF(F373=1,"Annual Payrolls on ADP Essential Payroll",IF(F373=4,"Quarterly Payrolls on ADP Essential Payroll",""))</f>
        <v/>
      </c>
      <c r="Y373" s="50">
        <f>IFERROR(1-((H373-M373)/SUM(Z373,AC373,AD373)),"")</f>
        <v/>
      </c>
      <c r="Z373" s="69">
        <f>IF(C373="","",HLOOKUP($G373&amp;'Product Selections'!$K$4&amp;'Exhibit A'!$F373,'--'!$F$3:$AT$200,$E373+6,FALSE)*F373)</f>
        <v/>
      </c>
      <c r="AA373" s="237">
        <f>IF($C373="","",7.95*$E373+54.95)</f>
        <v/>
      </c>
      <c r="AB373" s="69">
        <f>IF('Product Selections'!O378="Yes",16*'Exhibit A'!F373,0)</f>
        <v/>
      </c>
      <c r="AC373" s="236">
        <f>IF('Product Selections'!$L$11="CBA Lightning Wholesale",0,IF('Product Selections'!$L$11="CBA Lightning",0,IF($C373="",0,IF('Product Selections'!P378="",0,IF('Product Selections'!$P378="Yes",HLOOKUP($AC$10&amp;'Exhibit A'!$F373,'--'!$F$3:$AZ$200,$E373+6,FALSE)*$F373)))))</f>
        <v/>
      </c>
      <c r="AD373" s="54">
        <f>IF('Product Selections'!$L$11="CBA Lightning Wholesale",0,IF('Product Selections'!$L$11="CBA Lightning",0,IF('Product Selections'!Q378="",0,IF($C373="",0,IF('Product Selections'!$Q378&gt;=0,HLOOKUP($AD$10,'--'!$F$3:$AZ$200,3,FALSE)*12*'Product Selections'!Q378)))))</f>
        <v/>
      </c>
      <c r="AE373" s="69">
        <f>IFERROR(IF(C373="","",IF(AND(C373=$D$2,H373=0),0,IF(I373=0,H373-P373-L373-M373,IF(I373="Included",H373-P373-M373-L373,IF(I373&gt;0,H373-M373-L373))))),"")</f>
        <v/>
      </c>
      <c r="AF373" s="598" t="n"/>
      <c r="AJ373" s="585" t="n"/>
    </row>
    <row r="374">
      <c r="A374" s="34" t="n"/>
      <c r="B374" s="303">
        <f>IFERROR(IF('Product Selections'!B379="","",'Product Selections'!B379),"")</f>
        <v/>
      </c>
      <c r="C374" s="304">
        <f>IF('Product Selections'!C379="","",'Product Selections'!C379)</f>
        <v/>
      </c>
      <c r="D374" s="305">
        <f>IF('Product Selections'!D379="","",'Product Selections'!D379)</f>
        <v/>
      </c>
      <c r="E374" s="306">
        <f>IF('Product Selections'!E379="","",'Product Selections'!E379)</f>
        <v/>
      </c>
      <c r="F374" s="306">
        <f>IF('Product Selections'!F379="","",'Product Selections'!F379)</f>
        <v/>
      </c>
      <c r="G374" s="307">
        <f>IF('Product Selections'!U378="","",'Product Selections'!U378)</f>
        <v/>
      </c>
      <c r="H374" s="316">
        <f>IFERROR(IF('Product Selections'!H379="","",'Product Selections'!H379),"")</f>
        <v/>
      </c>
      <c r="I374" s="309">
        <f>IFERROR(IF(TRIM('Product Selections'!I379)="","",TRIM('Product Selections'!I379)),"")</f>
        <v/>
      </c>
      <c r="J374" s="46" t="n"/>
      <c r="K374" s="316">
        <f>IF(C374="","",IF(O374="",AE374+L374+M374,AE374+L374+M374+O374))</f>
        <v/>
      </c>
      <c r="L374" s="361">
        <f>IF(C374="","",SUM(AC374,AD374)*(1-Y374))</f>
        <v/>
      </c>
      <c r="M374" s="357">
        <f>IF(C374="","",AB374)</f>
        <v/>
      </c>
      <c r="O374" s="600">
        <f>IF(C374="","",IF(Y374&lt;0,Z374-AE374,""))</f>
        <v/>
      </c>
      <c r="P374" s="601">
        <f>IFERROR(IF(C374="","",IF(AND(C374=$D$2,H374=0),0,IF($V$8="50% ADP Discount",AA374*0.5,IF($V$8="ADP Book Price",AA374)))),"")</f>
        <v/>
      </c>
      <c r="R374" s="602">
        <f>IF(C374="","",IF(Y374&lt;0,(Z374/F374)*(1),(Z374/F374)*(1-Y374)))</f>
        <v/>
      </c>
      <c r="S374" s="602">
        <f>IFERROR(IF(Y374&lt;0,SUM(AC374:AD374)/F374,L374/F374),"")</f>
        <v/>
      </c>
      <c r="T374" s="339">
        <f>IF(M374="","",IF(M374=0,"",SUM(M374)/F374))</f>
        <v/>
      </c>
      <c r="U374" s="585" t="n"/>
      <c r="V374" s="603">
        <f>IF(C374="","",IF(AND(C374=$D$2,H374=0),"Firm Payroll",IF(AND(F374=1,Y374&gt;0.2),"Annual 20% Max Discount",IF(AND(F374=4,Y374&gt;0.2),"Quarterly 20% Max Discount",IF(Y374&gt;=0.6,"Discount &gt;60%",IF(Y374&lt;0,"Revenue Reduction Required",""))))))</f>
        <v/>
      </c>
      <c r="W374" s="597" t="n"/>
      <c r="X374" s="314">
        <f>IF(F374=1,"Annual Payrolls on ADP Essential Payroll",IF(F374=4,"Quarterly Payrolls on ADP Essential Payroll",""))</f>
        <v/>
      </c>
      <c r="Y374" s="315">
        <f>IFERROR(1-((H374-M374)/SUM(Z374,AC374,AD374)),"")</f>
        <v/>
      </c>
      <c r="Z374" s="316">
        <f>IF(C374="","",HLOOKUP($G374&amp;'Product Selections'!$K$4&amp;'Exhibit A'!$F374,'--'!$F$3:$AT$200,$E374+6,FALSE)*F374)</f>
        <v/>
      </c>
      <c r="AA374" s="317">
        <f>IF($C374="","",7.95*$E374+54.95)</f>
        <v/>
      </c>
      <c r="AB374" s="316">
        <f>IF('Product Selections'!O379="Yes",16*'Exhibit A'!F374,0)</f>
        <v/>
      </c>
      <c r="AC374" s="318">
        <f>IF('Product Selections'!$L$11="CBA Lightning Wholesale",0,IF('Product Selections'!$L$11="CBA Lightning",0,IF($C374="",0,IF('Product Selections'!P379="",0,IF('Product Selections'!$P379="Yes",HLOOKUP($AC$10&amp;'Exhibit A'!$F374,'--'!$F$3:$AZ$200,$E374+6,FALSE)*$F374)))))</f>
        <v/>
      </c>
      <c r="AD374" s="310">
        <f>IF('Product Selections'!$L$11="CBA Lightning Wholesale",0,IF('Product Selections'!$L$11="CBA Lightning",0,IF('Product Selections'!Q379="",0,IF($C374="",0,IF('Product Selections'!$Q379&gt;=0,HLOOKUP($AD$10,'--'!$F$3:$AZ$200,3,FALSE)*12*'Product Selections'!Q379)))))</f>
        <v/>
      </c>
      <c r="AE374" s="316">
        <f>IFERROR(IF(C374="","",IF(AND(C374=$D$2,H374=0),0,IF(I374=0,H374-P374-L374-M374,IF(I374="Included",H374-P374-M374-L374,IF(I374&gt;0,H374-M374-L374))))),"")</f>
        <v/>
      </c>
      <c r="AF374" s="585" t="n"/>
      <c r="AJ374" s="585" t="n"/>
    </row>
    <row r="375">
      <c r="A375" s="34" t="n"/>
      <c r="B375" s="70">
        <f>IFERROR(IF('Product Selections'!B380="","",'Product Selections'!B380),"")</f>
        <v/>
      </c>
      <c r="C375" s="71">
        <f>IF('Product Selections'!C380="","",'Product Selections'!C380)</f>
        <v/>
      </c>
      <c r="D375" s="48">
        <f>IF('Product Selections'!D380="","",'Product Selections'!D380)</f>
        <v/>
      </c>
      <c r="E375" s="51">
        <f>IF('Product Selections'!E380="","",'Product Selections'!E380)</f>
        <v/>
      </c>
      <c r="F375" s="51">
        <f>IF('Product Selections'!F380="","",'Product Selections'!F380)</f>
        <v/>
      </c>
      <c r="G375" s="34">
        <f>IF('Product Selections'!U379="","",'Product Selections'!U379)</f>
        <v/>
      </c>
      <c r="H375" s="69">
        <f>IFERROR(IF('Product Selections'!H380="","",'Product Selections'!H380),"")</f>
        <v/>
      </c>
      <c r="I375" s="592">
        <f>IFERROR(IF(TRIM('Product Selections'!I380)="","",TRIM('Product Selections'!I380)),"")</f>
        <v/>
      </c>
      <c r="J375" s="46" t="n"/>
      <c r="K375" s="69">
        <f>IF(C375="","",IF(O375="",AE375+L375+M375,AE375+L375+M375+O375))</f>
        <v/>
      </c>
      <c r="L375" s="360">
        <f>IF(C375="","",SUM(AC375,AD375)*(1-Y375))</f>
        <v/>
      </c>
      <c r="M375" s="358">
        <f>IF(C375="","",AB375)</f>
        <v/>
      </c>
      <c r="O375" s="593">
        <f>IF(C375="","",IF(Y375&lt;0,Z375-AE375,""))</f>
        <v/>
      </c>
      <c r="P375" s="594">
        <f>IFERROR(IF(C375="","",IF(AND(C375=$D$2,H375=0),0,IF($V$8="50% ADP Discount",AA375*0.5,IF($V$8="ADP Book Price",AA375)))),"")</f>
        <v/>
      </c>
      <c r="R375" s="595">
        <f>IF(C375="","",IF(Y375&lt;0,(Z375/F375)*(1),(Z375/F375)*(1-Y375)))</f>
        <v/>
      </c>
      <c r="S375" s="595">
        <f>IFERROR(IF(Y375&lt;0,SUM(AC375:AD375)/F375,L375/F375),"")</f>
        <v/>
      </c>
      <c r="T375" s="340">
        <f>IF(M375="","",IF(M375=0,"",SUM(M375)/F375))</f>
        <v/>
      </c>
      <c r="U375" s="585" t="n"/>
      <c r="V375" s="596">
        <f>IF(C375="","",IF(AND(C375=$D$2,H375=0),"Firm Payroll",IF(AND(F375=1,Y375&gt;0.2),"Annual 20% Max Discount",IF(AND(F375=4,Y375&gt;0.2),"Quarterly 20% Max Discount",IF(Y375&gt;=0.6,"Discount &gt;60%",IF(Y375&lt;0,"Revenue Reduction Required",""))))))</f>
        <v/>
      </c>
      <c r="W375" s="597" t="n"/>
      <c r="X375" s="56">
        <f>IF(F375=1,"Annual Payrolls on ADP Essential Payroll",IF(F375=4,"Quarterly Payrolls on ADP Essential Payroll",""))</f>
        <v/>
      </c>
      <c r="Y375" s="50">
        <f>IFERROR(1-((H375-M375)/SUM(Z375,AC375,AD375)),"")</f>
        <v/>
      </c>
      <c r="Z375" s="69">
        <f>IF(C375="","",HLOOKUP($G375&amp;'Product Selections'!$K$4&amp;'Exhibit A'!$F375,'--'!$F$3:$AT$200,$E375+6,FALSE)*F375)</f>
        <v/>
      </c>
      <c r="AA375" s="237">
        <f>IF($C375="","",7.95*$E375+54.95)</f>
        <v/>
      </c>
      <c r="AB375" s="69">
        <f>IF('Product Selections'!O380="Yes",16*'Exhibit A'!F375,0)</f>
        <v/>
      </c>
      <c r="AC375" s="236">
        <f>IF('Product Selections'!$L$11="CBA Lightning Wholesale",0,IF('Product Selections'!$L$11="CBA Lightning",0,IF($C375="",0,IF('Product Selections'!P380="",0,IF('Product Selections'!$P380="Yes",HLOOKUP($AC$10&amp;'Exhibit A'!$F375,'--'!$F$3:$AZ$200,$E375+6,FALSE)*$F375)))))</f>
        <v/>
      </c>
      <c r="AD375" s="54">
        <f>IF('Product Selections'!$L$11="CBA Lightning Wholesale",0,IF('Product Selections'!$L$11="CBA Lightning",0,IF('Product Selections'!Q380="",0,IF($C375="",0,IF('Product Selections'!$Q380&gt;=0,HLOOKUP($AD$10,'--'!$F$3:$AZ$200,3,FALSE)*12*'Product Selections'!Q380)))))</f>
        <v/>
      </c>
      <c r="AE375" s="69">
        <f>IFERROR(IF(C375="","",IF(AND(C375=$D$2,H375=0),0,IF(I375=0,H375-P375-L375-M375,IF(I375="Included",H375-P375-M375-L375,IF(I375&gt;0,H375-M375-L375))))),"")</f>
        <v/>
      </c>
      <c r="AF375" s="598" t="n"/>
      <c r="AJ375" s="585" t="n"/>
    </row>
    <row r="376">
      <c r="A376" s="34" t="n"/>
      <c r="B376" s="303">
        <f>IFERROR(IF('Product Selections'!B381="","",'Product Selections'!B381),"")</f>
        <v/>
      </c>
      <c r="C376" s="304">
        <f>IF('Product Selections'!C381="","",'Product Selections'!C381)</f>
        <v/>
      </c>
      <c r="D376" s="305">
        <f>IF('Product Selections'!D381="","",'Product Selections'!D381)</f>
        <v/>
      </c>
      <c r="E376" s="306">
        <f>IF('Product Selections'!E381="","",'Product Selections'!E381)</f>
        <v/>
      </c>
      <c r="F376" s="306">
        <f>IF('Product Selections'!F381="","",'Product Selections'!F381)</f>
        <v/>
      </c>
      <c r="G376" s="307">
        <f>IF('Product Selections'!U380="","",'Product Selections'!U380)</f>
        <v/>
      </c>
      <c r="H376" s="316">
        <f>IFERROR(IF('Product Selections'!H381="","",'Product Selections'!H381),"")</f>
        <v/>
      </c>
      <c r="I376" s="309">
        <f>IFERROR(IF(TRIM('Product Selections'!I381)="","",TRIM('Product Selections'!I381)),"")</f>
        <v/>
      </c>
      <c r="J376" s="46" t="n"/>
      <c r="K376" s="316">
        <f>IF(C376="","",IF(O376="",AE376+L376+M376,AE376+L376+M376+O376))</f>
        <v/>
      </c>
      <c r="L376" s="361">
        <f>IF(C376="","",SUM(AC376,AD376)*(1-Y376))</f>
        <v/>
      </c>
      <c r="M376" s="357">
        <f>IF(C376="","",AB376)</f>
        <v/>
      </c>
      <c r="O376" s="600">
        <f>IF(C376="","",IF(Y376&lt;0,Z376-AE376,""))</f>
        <v/>
      </c>
      <c r="P376" s="601">
        <f>IFERROR(IF(C376="","",IF(AND(C376=$D$2,H376=0),0,IF($V$8="50% ADP Discount",AA376*0.5,IF($V$8="ADP Book Price",AA376)))),"")</f>
        <v/>
      </c>
      <c r="R376" s="602">
        <f>IF(C376="","",IF(Y376&lt;0,(Z376/F376)*(1),(Z376/F376)*(1-Y376)))</f>
        <v/>
      </c>
      <c r="S376" s="602">
        <f>IFERROR(IF(Y376&lt;0,SUM(AC376:AD376)/F376,L376/F376),"")</f>
        <v/>
      </c>
      <c r="T376" s="339">
        <f>IF(M376="","",IF(M376=0,"",SUM(M376)/F376))</f>
        <v/>
      </c>
      <c r="U376" s="585" t="n"/>
      <c r="V376" s="603">
        <f>IF(C376="","",IF(AND(C376=$D$2,H376=0),"Firm Payroll",IF(AND(F376=1,Y376&gt;0.2),"Annual 20% Max Discount",IF(AND(F376=4,Y376&gt;0.2),"Quarterly 20% Max Discount",IF(Y376&gt;=0.6,"Discount &gt;60%",IF(Y376&lt;0,"Revenue Reduction Required",""))))))</f>
        <v/>
      </c>
      <c r="W376" s="597" t="n"/>
      <c r="X376" s="314">
        <f>IF(F376=1,"Annual Payrolls on ADP Essential Payroll",IF(F376=4,"Quarterly Payrolls on ADP Essential Payroll",""))</f>
        <v/>
      </c>
      <c r="Y376" s="315">
        <f>IFERROR(1-((H376-M376)/SUM(Z376,AC376,AD376)),"")</f>
        <v/>
      </c>
      <c r="Z376" s="316">
        <f>IF(C376="","",HLOOKUP($G376&amp;'Product Selections'!$K$4&amp;'Exhibit A'!$F376,'--'!$F$3:$AT$200,$E376+6,FALSE)*F376)</f>
        <v/>
      </c>
      <c r="AA376" s="317">
        <f>IF($C376="","",7.95*$E376+54.95)</f>
        <v/>
      </c>
      <c r="AB376" s="316">
        <f>IF('Product Selections'!O381="Yes",16*'Exhibit A'!F376,0)</f>
        <v/>
      </c>
      <c r="AC376" s="318">
        <f>IF('Product Selections'!$L$11="CBA Lightning Wholesale",0,IF('Product Selections'!$L$11="CBA Lightning",0,IF($C376="",0,IF('Product Selections'!P381="",0,IF('Product Selections'!$P381="Yes",HLOOKUP($AC$10&amp;'Exhibit A'!$F376,'--'!$F$3:$AZ$200,$E376+6,FALSE)*$F376)))))</f>
        <v/>
      </c>
      <c r="AD376" s="310">
        <f>IF('Product Selections'!$L$11="CBA Lightning Wholesale",0,IF('Product Selections'!$L$11="CBA Lightning",0,IF('Product Selections'!Q381="",0,IF($C376="",0,IF('Product Selections'!$Q381&gt;=0,HLOOKUP($AD$10,'--'!$F$3:$AZ$200,3,FALSE)*12*'Product Selections'!Q381)))))</f>
        <v/>
      </c>
      <c r="AE376" s="316">
        <f>IFERROR(IF(C376="","",IF(AND(C376=$D$2,H376=0),0,IF(I376=0,H376-P376-L376-M376,IF(I376="Included",H376-P376-M376-L376,IF(I376&gt;0,H376-M376-L376))))),"")</f>
        <v/>
      </c>
      <c r="AF376" s="585" t="n"/>
      <c r="AJ376" s="585" t="n"/>
    </row>
    <row r="377">
      <c r="A377" s="34" t="n"/>
      <c r="B377" s="70">
        <f>IFERROR(IF('Product Selections'!B382="","",'Product Selections'!B382),"")</f>
        <v/>
      </c>
      <c r="C377" s="71">
        <f>IF('Product Selections'!C382="","",'Product Selections'!C382)</f>
        <v/>
      </c>
      <c r="D377" s="48">
        <f>IF('Product Selections'!D382="","",'Product Selections'!D382)</f>
        <v/>
      </c>
      <c r="E377" s="51">
        <f>IF('Product Selections'!E382="","",'Product Selections'!E382)</f>
        <v/>
      </c>
      <c r="F377" s="51">
        <f>IF('Product Selections'!F382="","",'Product Selections'!F382)</f>
        <v/>
      </c>
      <c r="G377" s="34">
        <f>IF('Product Selections'!U381="","",'Product Selections'!U381)</f>
        <v/>
      </c>
      <c r="H377" s="69">
        <f>IFERROR(IF('Product Selections'!H382="","",'Product Selections'!H382),"")</f>
        <v/>
      </c>
      <c r="I377" s="592">
        <f>IFERROR(IF(TRIM('Product Selections'!I382)="","",TRIM('Product Selections'!I382)),"")</f>
        <v/>
      </c>
      <c r="J377" s="46" t="n"/>
      <c r="K377" s="69">
        <f>IF(C377="","",IF(O377="",AE377+L377+M377,AE377+L377+M377+O377))</f>
        <v/>
      </c>
      <c r="L377" s="360">
        <f>IF(C377="","",SUM(AC377,AD377)*(1-Y377))</f>
        <v/>
      </c>
      <c r="M377" s="358">
        <f>IF(C377="","",AB377)</f>
        <v/>
      </c>
      <c r="O377" s="593">
        <f>IF(C377="","",IF(Y377&lt;0,Z377-AE377,""))</f>
        <v/>
      </c>
      <c r="P377" s="594">
        <f>IFERROR(IF(C377="","",IF(AND(C377=$D$2,H377=0),0,IF($V$8="50% ADP Discount",AA377*0.5,IF($V$8="ADP Book Price",AA377)))),"")</f>
        <v/>
      </c>
      <c r="R377" s="595">
        <f>IF(C377="","",IF(Y377&lt;0,(Z377/F377)*(1),(Z377/F377)*(1-Y377)))</f>
        <v/>
      </c>
      <c r="S377" s="595">
        <f>IFERROR(IF(Y377&lt;0,SUM(AC377:AD377)/F377,L377/F377),"")</f>
        <v/>
      </c>
      <c r="T377" s="340">
        <f>IF(M377="","",IF(M377=0,"",SUM(M377)/F377))</f>
        <v/>
      </c>
      <c r="U377" s="585" t="n"/>
      <c r="V377" s="596">
        <f>IF(C377="","",IF(AND(C377=$D$2,H377=0),"Firm Payroll",IF(AND(F377=1,Y377&gt;0.2),"Annual 20% Max Discount",IF(AND(F377=4,Y377&gt;0.2),"Quarterly 20% Max Discount",IF(Y377&gt;=0.6,"Discount &gt;60%",IF(Y377&lt;0,"Revenue Reduction Required",""))))))</f>
        <v/>
      </c>
      <c r="W377" s="597" t="n"/>
      <c r="X377" s="56">
        <f>IF(F377=1,"Annual Payrolls on ADP Essential Payroll",IF(F377=4,"Quarterly Payrolls on ADP Essential Payroll",""))</f>
        <v/>
      </c>
      <c r="Y377" s="50">
        <f>IFERROR(1-((H377-M377)/SUM(Z377,AC377,AD377)),"")</f>
        <v/>
      </c>
      <c r="Z377" s="69">
        <f>IF(C377="","",HLOOKUP($G377&amp;'Product Selections'!$K$4&amp;'Exhibit A'!$F377,'--'!$F$3:$AT$200,$E377+6,FALSE)*F377)</f>
        <v/>
      </c>
      <c r="AA377" s="237">
        <f>IF($C377="","",7.95*$E377+54.95)</f>
        <v/>
      </c>
      <c r="AB377" s="69">
        <f>IF('Product Selections'!O382="Yes",16*'Exhibit A'!F377,0)</f>
        <v/>
      </c>
      <c r="AC377" s="236">
        <f>IF('Product Selections'!$L$11="CBA Lightning Wholesale",0,IF('Product Selections'!$L$11="CBA Lightning",0,IF($C377="",0,IF('Product Selections'!P382="",0,IF('Product Selections'!$P382="Yes",HLOOKUP($AC$10&amp;'Exhibit A'!$F377,'--'!$F$3:$AZ$200,$E377+6,FALSE)*$F377)))))</f>
        <v/>
      </c>
      <c r="AD377" s="54">
        <f>IF('Product Selections'!$L$11="CBA Lightning Wholesale",0,IF('Product Selections'!$L$11="CBA Lightning",0,IF('Product Selections'!Q382="",0,IF($C377="",0,IF('Product Selections'!$Q382&gt;=0,HLOOKUP($AD$10,'--'!$F$3:$AZ$200,3,FALSE)*12*'Product Selections'!Q382)))))</f>
        <v/>
      </c>
      <c r="AE377" s="69">
        <f>IFERROR(IF(C377="","",IF(AND(C377=$D$2,H377=0),0,IF(I377=0,H377-P377-L377-M377,IF(I377="Included",H377-P377-M377-L377,IF(I377&gt;0,H377-M377-L377))))),"")</f>
        <v/>
      </c>
      <c r="AF377" s="598" t="n"/>
      <c r="AJ377" s="585" t="n"/>
    </row>
    <row r="378">
      <c r="A378" s="34" t="n"/>
      <c r="B378" s="303">
        <f>IFERROR(IF('Product Selections'!B383="","",'Product Selections'!B383),"")</f>
        <v/>
      </c>
      <c r="C378" s="304">
        <f>IF('Product Selections'!C383="","",'Product Selections'!C383)</f>
        <v/>
      </c>
      <c r="D378" s="305">
        <f>IF('Product Selections'!D383="","",'Product Selections'!D383)</f>
        <v/>
      </c>
      <c r="E378" s="306">
        <f>IF('Product Selections'!E383="","",'Product Selections'!E383)</f>
        <v/>
      </c>
      <c r="F378" s="306">
        <f>IF('Product Selections'!F383="","",'Product Selections'!F383)</f>
        <v/>
      </c>
      <c r="G378" s="307">
        <f>IF('Product Selections'!U382="","",'Product Selections'!U382)</f>
        <v/>
      </c>
      <c r="H378" s="316">
        <f>IFERROR(IF('Product Selections'!H383="","",'Product Selections'!H383),"")</f>
        <v/>
      </c>
      <c r="I378" s="309">
        <f>IFERROR(IF(TRIM('Product Selections'!I383)="","",TRIM('Product Selections'!I383)),"")</f>
        <v/>
      </c>
      <c r="J378" s="46" t="n"/>
      <c r="K378" s="316">
        <f>IF(C378="","",IF(O378="",AE378+L378+M378,AE378+L378+M378+O378))</f>
        <v/>
      </c>
      <c r="L378" s="361">
        <f>IF(C378="","",SUM(AC378,AD378)*(1-Y378))</f>
        <v/>
      </c>
      <c r="M378" s="357">
        <f>IF(C378="","",AB378)</f>
        <v/>
      </c>
      <c r="O378" s="600">
        <f>IF(C378="","",IF(Y378&lt;0,Z378-AE378,""))</f>
        <v/>
      </c>
      <c r="P378" s="601">
        <f>IFERROR(IF(C378="","",IF(AND(C378=$D$2,H378=0),0,IF($V$8="50% ADP Discount",AA378*0.5,IF($V$8="ADP Book Price",AA378)))),"")</f>
        <v/>
      </c>
      <c r="R378" s="602">
        <f>IF(C378="","",IF(Y378&lt;0,(Z378/F378)*(1),(Z378/F378)*(1-Y378)))</f>
        <v/>
      </c>
      <c r="S378" s="602">
        <f>IFERROR(IF(Y378&lt;0,SUM(AC378:AD378)/F378,L378/F378),"")</f>
        <v/>
      </c>
      <c r="T378" s="339">
        <f>IF(M378="","",IF(M378=0,"",SUM(M378)/F378))</f>
        <v/>
      </c>
      <c r="U378" s="585" t="n"/>
      <c r="V378" s="603">
        <f>IF(C378="","",IF(AND(C378=$D$2,H378=0),"Firm Payroll",IF(AND(F378=1,Y378&gt;0.2),"Annual 20% Max Discount",IF(AND(F378=4,Y378&gt;0.2),"Quarterly 20% Max Discount",IF(Y378&gt;=0.6,"Discount &gt;60%",IF(Y378&lt;0,"Revenue Reduction Required",""))))))</f>
        <v/>
      </c>
      <c r="W378" s="597" t="n"/>
      <c r="X378" s="314">
        <f>IF(F378=1,"Annual Payrolls on ADP Essential Payroll",IF(F378=4,"Quarterly Payrolls on ADP Essential Payroll",""))</f>
        <v/>
      </c>
      <c r="Y378" s="315">
        <f>IFERROR(1-((H378-M378)/SUM(Z378,AC378,AD378)),"")</f>
        <v/>
      </c>
      <c r="Z378" s="316">
        <f>IF(C378="","",HLOOKUP($G378&amp;'Product Selections'!$K$4&amp;'Exhibit A'!$F378,'--'!$F$3:$AT$200,$E378+6,FALSE)*F378)</f>
        <v/>
      </c>
      <c r="AA378" s="317">
        <f>IF($C378="","",7.95*$E378+54.95)</f>
        <v/>
      </c>
      <c r="AB378" s="316">
        <f>IF('Product Selections'!O383="Yes",16*'Exhibit A'!F378,0)</f>
        <v/>
      </c>
      <c r="AC378" s="318">
        <f>IF('Product Selections'!$L$11="CBA Lightning Wholesale",0,IF('Product Selections'!$L$11="CBA Lightning",0,IF($C378="",0,IF('Product Selections'!P383="",0,IF('Product Selections'!$P383="Yes",HLOOKUP($AC$10&amp;'Exhibit A'!$F378,'--'!$F$3:$AZ$200,$E378+6,FALSE)*$F378)))))</f>
        <v/>
      </c>
      <c r="AD378" s="310">
        <f>IF('Product Selections'!$L$11="CBA Lightning Wholesale",0,IF('Product Selections'!$L$11="CBA Lightning",0,IF('Product Selections'!Q383="",0,IF($C378="",0,IF('Product Selections'!$Q383&gt;=0,HLOOKUP($AD$10,'--'!$F$3:$AZ$200,3,FALSE)*12*'Product Selections'!Q383)))))</f>
        <v/>
      </c>
      <c r="AE378" s="316">
        <f>IFERROR(IF(C378="","",IF(AND(C378=$D$2,H378=0),0,IF(I378=0,H378-P378-L378-M378,IF(I378="Included",H378-P378-M378-L378,IF(I378&gt;0,H378-M378-L378))))),"")</f>
        <v/>
      </c>
      <c r="AF378" s="585" t="n"/>
      <c r="AJ378" s="585" t="n"/>
    </row>
    <row r="379">
      <c r="A379" s="34" t="n"/>
      <c r="B379" s="70">
        <f>IFERROR(IF('Product Selections'!B384="","",'Product Selections'!B384),"")</f>
        <v/>
      </c>
      <c r="C379" s="71">
        <f>IF('Product Selections'!C384="","",'Product Selections'!C384)</f>
        <v/>
      </c>
      <c r="D379" s="48">
        <f>IF('Product Selections'!D384="","",'Product Selections'!D384)</f>
        <v/>
      </c>
      <c r="E379" s="51">
        <f>IF('Product Selections'!E384="","",'Product Selections'!E384)</f>
        <v/>
      </c>
      <c r="F379" s="51">
        <f>IF('Product Selections'!F384="","",'Product Selections'!F384)</f>
        <v/>
      </c>
      <c r="G379" s="34">
        <f>IF('Product Selections'!U383="","",'Product Selections'!U383)</f>
        <v/>
      </c>
      <c r="H379" s="69">
        <f>IFERROR(IF('Product Selections'!H384="","",'Product Selections'!H384),"")</f>
        <v/>
      </c>
      <c r="I379" s="592">
        <f>IFERROR(IF(TRIM('Product Selections'!I384)="","",TRIM('Product Selections'!I384)),"")</f>
        <v/>
      </c>
      <c r="J379" s="46" t="n"/>
      <c r="K379" s="69">
        <f>IF(C379="","",IF(O379="",AE379+L379+M379,AE379+L379+M379+O379))</f>
        <v/>
      </c>
      <c r="L379" s="360">
        <f>IF(C379="","",SUM(AC379,AD379)*(1-Y379))</f>
        <v/>
      </c>
      <c r="M379" s="358">
        <f>IF(C379="","",AB379)</f>
        <v/>
      </c>
      <c r="O379" s="593">
        <f>IF(C379="","",IF(Y379&lt;0,Z379-AE379,""))</f>
        <v/>
      </c>
      <c r="P379" s="594">
        <f>IFERROR(IF(C379="","",IF(AND(C379=$D$2,H379=0),0,IF($V$8="50% ADP Discount",AA379*0.5,IF($V$8="ADP Book Price",AA379)))),"")</f>
        <v/>
      </c>
      <c r="R379" s="595">
        <f>IF(C379="","",IF(Y379&lt;0,(Z379/F379)*(1),(Z379/F379)*(1-Y379)))</f>
        <v/>
      </c>
      <c r="S379" s="595">
        <f>IFERROR(IF(Y379&lt;0,SUM(AC379:AD379)/F379,L379/F379),"")</f>
        <v/>
      </c>
      <c r="T379" s="340">
        <f>IF(M379="","",IF(M379=0,"",SUM(M379)/F379))</f>
        <v/>
      </c>
      <c r="U379" s="585" t="n"/>
      <c r="V379" s="596">
        <f>IF(C379="","",IF(AND(C379=$D$2,H379=0),"Firm Payroll",IF(AND(F379=1,Y379&gt;0.2),"Annual 20% Max Discount",IF(AND(F379=4,Y379&gt;0.2),"Quarterly 20% Max Discount",IF(Y379&gt;=0.6,"Discount &gt;60%",IF(Y379&lt;0,"Revenue Reduction Required",""))))))</f>
        <v/>
      </c>
      <c r="W379" s="597" t="n"/>
      <c r="X379" s="56">
        <f>IF(F379=1,"Annual Payrolls on ADP Essential Payroll",IF(F379=4,"Quarterly Payrolls on ADP Essential Payroll",""))</f>
        <v/>
      </c>
      <c r="Y379" s="50">
        <f>IFERROR(1-((H379-M379)/SUM(Z379,AC379,AD379)),"")</f>
        <v/>
      </c>
      <c r="Z379" s="69">
        <f>IF(C379="","",HLOOKUP($G379&amp;'Product Selections'!$K$4&amp;'Exhibit A'!$F379,'--'!$F$3:$AT$200,$E379+6,FALSE)*F379)</f>
        <v/>
      </c>
      <c r="AA379" s="237">
        <f>IF($C379="","",7.95*$E379+54.95)</f>
        <v/>
      </c>
      <c r="AB379" s="69">
        <f>IF('Product Selections'!O384="Yes",16*'Exhibit A'!F379,0)</f>
        <v/>
      </c>
      <c r="AC379" s="236">
        <f>IF('Product Selections'!$L$11="CBA Lightning Wholesale",0,IF('Product Selections'!$L$11="CBA Lightning",0,IF($C379="",0,IF('Product Selections'!P384="",0,IF('Product Selections'!$P384="Yes",HLOOKUP($AC$10&amp;'Exhibit A'!$F379,'--'!$F$3:$AZ$200,$E379+6,FALSE)*$F379)))))</f>
        <v/>
      </c>
      <c r="AD379" s="54">
        <f>IF('Product Selections'!$L$11="CBA Lightning Wholesale",0,IF('Product Selections'!$L$11="CBA Lightning",0,IF('Product Selections'!Q384="",0,IF($C379="",0,IF('Product Selections'!$Q384&gt;=0,HLOOKUP($AD$10,'--'!$F$3:$AZ$200,3,FALSE)*12*'Product Selections'!Q384)))))</f>
        <v/>
      </c>
      <c r="AE379" s="69">
        <f>IFERROR(IF(C379="","",IF(AND(C379=$D$2,H379=0),0,IF(I379=0,H379-P379-L379-M379,IF(I379="Included",H379-P379-M379-L379,IF(I379&gt;0,H379-M379-L379))))),"")</f>
        <v/>
      </c>
      <c r="AF379" s="598" t="n"/>
      <c r="AJ379" s="585" t="n"/>
    </row>
    <row r="380">
      <c r="A380" s="34" t="n"/>
      <c r="B380" s="303">
        <f>IFERROR(IF('Product Selections'!B385="","",'Product Selections'!B385),"")</f>
        <v/>
      </c>
      <c r="C380" s="304">
        <f>IF('Product Selections'!C385="","",'Product Selections'!C385)</f>
        <v/>
      </c>
      <c r="D380" s="305">
        <f>IF('Product Selections'!D385="","",'Product Selections'!D385)</f>
        <v/>
      </c>
      <c r="E380" s="306">
        <f>IF('Product Selections'!E385="","",'Product Selections'!E385)</f>
        <v/>
      </c>
      <c r="F380" s="306">
        <f>IF('Product Selections'!F385="","",'Product Selections'!F385)</f>
        <v/>
      </c>
      <c r="G380" s="307">
        <f>IF('Product Selections'!U384="","",'Product Selections'!U384)</f>
        <v/>
      </c>
      <c r="H380" s="316">
        <f>IFERROR(IF('Product Selections'!H385="","",'Product Selections'!H385),"")</f>
        <v/>
      </c>
      <c r="I380" s="309">
        <f>IFERROR(IF(TRIM('Product Selections'!I385)="","",TRIM('Product Selections'!I385)),"")</f>
        <v/>
      </c>
      <c r="J380" s="46" t="n"/>
      <c r="K380" s="316">
        <f>IF(C380="","",IF(O380="",AE380+L380+M380,AE380+L380+M380+O380))</f>
        <v/>
      </c>
      <c r="L380" s="361">
        <f>IF(C380="","",SUM(AC380,AD380)*(1-Y380))</f>
        <v/>
      </c>
      <c r="M380" s="357">
        <f>IF(C380="","",AB380)</f>
        <v/>
      </c>
      <c r="O380" s="600">
        <f>IF(C380="","",IF(Y380&lt;0,Z380-AE380,""))</f>
        <v/>
      </c>
      <c r="P380" s="601">
        <f>IFERROR(IF(C380="","",IF(AND(C380=$D$2,H380=0),0,IF($V$8="50% ADP Discount",AA380*0.5,IF($V$8="ADP Book Price",AA380)))),"")</f>
        <v/>
      </c>
      <c r="R380" s="602">
        <f>IF(C380="","",IF(Y380&lt;0,(Z380/F380)*(1),(Z380/F380)*(1-Y380)))</f>
        <v/>
      </c>
      <c r="S380" s="602">
        <f>IFERROR(IF(Y380&lt;0,SUM(AC380:AD380)/F380,L380/F380),"")</f>
        <v/>
      </c>
      <c r="T380" s="339">
        <f>IF(M380="","",IF(M380=0,"",SUM(M380)/F380))</f>
        <v/>
      </c>
      <c r="U380" s="585" t="n"/>
      <c r="V380" s="603">
        <f>IF(C380="","",IF(AND(C380=$D$2,H380=0),"Firm Payroll",IF(AND(F380=1,Y380&gt;0.2),"Annual 20% Max Discount",IF(AND(F380=4,Y380&gt;0.2),"Quarterly 20% Max Discount",IF(Y380&gt;=0.6,"Discount &gt;60%",IF(Y380&lt;0,"Revenue Reduction Required",""))))))</f>
        <v/>
      </c>
      <c r="W380" s="597" t="n"/>
      <c r="X380" s="314">
        <f>IF(F380=1,"Annual Payrolls on ADP Essential Payroll",IF(F380=4,"Quarterly Payrolls on ADP Essential Payroll",""))</f>
        <v/>
      </c>
      <c r="Y380" s="315">
        <f>IFERROR(1-((H380-M380)/SUM(Z380,AC380,AD380)),"")</f>
        <v/>
      </c>
      <c r="Z380" s="316">
        <f>IF(C380="","",HLOOKUP($G380&amp;'Product Selections'!$K$4&amp;'Exhibit A'!$F380,'--'!$F$3:$AT$200,$E380+6,FALSE)*F380)</f>
        <v/>
      </c>
      <c r="AA380" s="317">
        <f>IF($C380="","",7.95*$E380+54.95)</f>
        <v/>
      </c>
      <c r="AB380" s="316">
        <f>IF('Product Selections'!O385="Yes",16*'Exhibit A'!F380,0)</f>
        <v/>
      </c>
      <c r="AC380" s="318">
        <f>IF('Product Selections'!$L$11="CBA Lightning Wholesale",0,IF('Product Selections'!$L$11="CBA Lightning",0,IF($C380="",0,IF('Product Selections'!P385="",0,IF('Product Selections'!$P385="Yes",HLOOKUP($AC$10&amp;'Exhibit A'!$F380,'--'!$F$3:$AZ$200,$E380+6,FALSE)*$F380)))))</f>
        <v/>
      </c>
      <c r="AD380" s="310">
        <f>IF('Product Selections'!$L$11="CBA Lightning Wholesale",0,IF('Product Selections'!$L$11="CBA Lightning",0,IF('Product Selections'!Q385="",0,IF($C380="",0,IF('Product Selections'!$Q385&gt;=0,HLOOKUP($AD$10,'--'!$F$3:$AZ$200,3,FALSE)*12*'Product Selections'!Q385)))))</f>
        <v/>
      </c>
      <c r="AE380" s="316">
        <f>IFERROR(IF(C380="","",IF(AND(C380=$D$2,H380=0),0,IF(I380=0,H380-P380-L380-M380,IF(I380="Included",H380-P380-M380-L380,IF(I380&gt;0,H380-M380-L380))))),"")</f>
        <v/>
      </c>
      <c r="AF380" s="585" t="n"/>
      <c r="AJ380" s="585" t="n"/>
    </row>
    <row r="381">
      <c r="A381" s="34" t="n"/>
      <c r="B381" s="70">
        <f>IFERROR(IF('Product Selections'!B386="","",'Product Selections'!B386),"")</f>
        <v/>
      </c>
      <c r="C381" s="71">
        <f>IF('Product Selections'!C386="","",'Product Selections'!C386)</f>
        <v/>
      </c>
      <c r="D381" s="48">
        <f>IF('Product Selections'!D386="","",'Product Selections'!D386)</f>
        <v/>
      </c>
      <c r="E381" s="51">
        <f>IF('Product Selections'!E386="","",'Product Selections'!E386)</f>
        <v/>
      </c>
      <c r="F381" s="51">
        <f>IF('Product Selections'!F386="","",'Product Selections'!F386)</f>
        <v/>
      </c>
      <c r="G381" s="34">
        <f>IF('Product Selections'!U385="","",'Product Selections'!U385)</f>
        <v/>
      </c>
      <c r="H381" s="69">
        <f>IFERROR(IF('Product Selections'!H386="","",'Product Selections'!H386),"")</f>
        <v/>
      </c>
      <c r="I381" s="592">
        <f>IFERROR(IF(TRIM('Product Selections'!I386)="","",TRIM('Product Selections'!I386)),"")</f>
        <v/>
      </c>
      <c r="J381" s="46" t="n"/>
      <c r="K381" s="69">
        <f>IF(C381="","",IF(O381="",AE381+L381+M381,AE381+L381+M381+O381))</f>
        <v/>
      </c>
      <c r="L381" s="360">
        <f>IF(C381="","",SUM(AC381,AD381)*(1-Y381))</f>
        <v/>
      </c>
      <c r="M381" s="358">
        <f>IF(C381="","",AB381)</f>
        <v/>
      </c>
      <c r="O381" s="593">
        <f>IF(C381="","",IF(Y381&lt;0,Z381-AE381,""))</f>
        <v/>
      </c>
      <c r="P381" s="594">
        <f>IFERROR(IF(C381="","",IF(AND(C381=$D$2,H381=0),0,IF($V$8="50% ADP Discount",AA381*0.5,IF($V$8="ADP Book Price",AA381)))),"")</f>
        <v/>
      </c>
      <c r="R381" s="595">
        <f>IF(C381="","",IF(Y381&lt;0,(Z381/F381)*(1),(Z381/F381)*(1-Y381)))</f>
        <v/>
      </c>
      <c r="S381" s="595">
        <f>IFERROR(IF(Y381&lt;0,SUM(AC381:AD381)/F381,L381/F381),"")</f>
        <v/>
      </c>
      <c r="T381" s="340">
        <f>IF(M381="","",IF(M381=0,"",SUM(M381)/F381))</f>
        <v/>
      </c>
      <c r="U381" s="585" t="n"/>
      <c r="V381" s="596">
        <f>IF(C381="","",IF(AND(C381=$D$2,H381=0),"Firm Payroll",IF(AND(F381=1,Y381&gt;0.2),"Annual 20% Max Discount",IF(AND(F381=4,Y381&gt;0.2),"Quarterly 20% Max Discount",IF(Y381&gt;=0.6,"Discount &gt;60%",IF(Y381&lt;0,"Revenue Reduction Required",""))))))</f>
        <v/>
      </c>
      <c r="W381" s="597" t="n"/>
      <c r="X381" s="56">
        <f>IF(F381=1,"Annual Payrolls on ADP Essential Payroll",IF(F381=4,"Quarterly Payrolls on ADP Essential Payroll",""))</f>
        <v/>
      </c>
      <c r="Y381" s="50">
        <f>IFERROR(1-((H381-M381)/SUM(Z381,AC381,AD381)),"")</f>
        <v/>
      </c>
      <c r="Z381" s="69">
        <f>IF(C381="","",HLOOKUP($G381&amp;'Product Selections'!$K$4&amp;'Exhibit A'!$F381,'--'!$F$3:$AT$200,$E381+6,FALSE)*F381)</f>
        <v/>
      </c>
      <c r="AA381" s="237">
        <f>IF($C381="","",7.95*$E381+54.95)</f>
        <v/>
      </c>
      <c r="AB381" s="69">
        <f>IF('Product Selections'!O386="Yes",16*'Exhibit A'!F381,0)</f>
        <v/>
      </c>
      <c r="AC381" s="236">
        <f>IF('Product Selections'!$L$11="CBA Lightning Wholesale",0,IF('Product Selections'!$L$11="CBA Lightning",0,IF($C381="",0,IF('Product Selections'!P386="",0,IF('Product Selections'!$P386="Yes",HLOOKUP($AC$10&amp;'Exhibit A'!$F381,'--'!$F$3:$AZ$200,$E381+6,FALSE)*$F381)))))</f>
        <v/>
      </c>
      <c r="AD381" s="54">
        <f>IF('Product Selections'!$L$11="CBA Lightning Wholesale",0,IF('Product Selections'!$L$11="CBA Lightning",0,IF('Product Selections'!Q386="",0,IF($C381="",0,IF('Product Selections'!$Q386&gt;=0,HLOOKUP($AD$10,'--'!$F$3:$AZ$200,3,FALSE)*12*'Product Selections'!Q386)))))</f>
        <v/>
      </c>
      <c r="AE381" s="69">
        <f>IFERROR(IF(C381="","",IF(AND(C381=$D$2,H381=0),0,IF(I381=0,H381-P381-L381-M381,IF(I381="Included",H381-P381-M381-L381,IF(I381&gt;0,H381-M381-L381))))),"")</f>
        <v/>
      </c>
      <c r="AF381" s="598" t="n"/>
      <c r="AJ381" s="585" t="n"/>
    </row>
    <row r="382">
      <c r="A382" s="34" t="n"/>
      <c r="B382" s="303">
        <f>IFERROR(IF('Product Selections'!B387="","",'Product Selections'!B387),"")</f>
        <v/>
      </c>
      <c r="C382" s="304">
        <f>IF('Product Selections'!C387="","",'Product Selections'!C387)</f>
        <v/>
      </c>
      <c r="D382" s="305">
        <f>IF('Product Selections'!D387="","",'Product Selections'!D387)</f>
        <v/>
      </c>
      <c r="E382" s="306">
        <f>IF('Product Selections'!E387="","",'Product Selections'!E387)</f>
        <v/>
      </c>
      <c r="F382" s="306">
        <f>IF('Product Selections'!F387="","",'Product Selections'!F387)</f>
        <v/>
      </c>
      <c r="G382" s="307">
        <f>IF('Product Selections'!U386="","",'Product Selections'!U386)</f>
        <v/>
      </c>
      <c r="H382" s="316">
        <f>IFERROR(IF('Product Selections'!H387="","",'Product Selections'!H387),"")</f>
        <v/>
      </c>
      <c r="I382" s="309">
        <f>IFERROR(IF(TRIM('Product Selections'!I387)="","",TRIM('Product Selections'!I387)),"")</f>
        <v/>
      </c>
      <c r="J382" s="46" t="n"/>
      <c r="K382" s="316">
        <f>IF(C382="","",IF(O382="",AE382+L382+M382,AE382+L382+M382+O382))</f>
        <v/>
      </c>
      <c r="L382" s="361">
        <f>IF(C382="","",SUM(AC382,AD382)*(1-Y382))</f>
        <v/>
      </c>
      <c r="M382" s="357">
        <f>IF(C382="","",AB382)</f>
        <v/>
      </c>
      <c r="O382" s="600">
        <f>IF(C382="","",IF(Y382&lt;0,Z382-AE382,""))</f>
        <v/>
      </c>
      <c r="P382" s="601">
        <f>IFERROR(IF(C382="","",IF(AND(C382=$D$2,H382=0),0,IF($V$8="50% ADP Discount",AA382*0.5,IF($V$8="ADP Book Price",AA382)))),"")</f>
        <v/>
      </c>
      <c r="R382" s="602">
        <f>IF(C382="","",IF(Y382&lt;0,(Z382/F382)*(1),(Z382/F382)*(1-Y382)))</f>
        <v/>
      </c>
      <c r="S382" s="602">
        <f>IFERROR(IF(Y382&lt;0,SUM(AC382:AD382)/F382,L382/F382),"")</f>
        <v/>
      </c>
      <c r="T382" s="339">
        <f>IF(M382="","",IF(M382=0,"",SUM(M382)/F382))</f>
        <v/>
      </c>
      <c r="U382" s="585" t="n"/>
      <c r="V382" s="603">
        <f>IF(C382="","",IF(AND(C382=$D$2,H382=0),"Firm Payroll",IF(AND(F382=1,Y382&gt;0.2),"Annual 20% Max Discount",IF(AND(F382=4,Y382&gt;0.2),"Quarterly 20% Max Discount",IF(Y382&gt;=0.6,"Discount &gt;60%",IF(Y382&lt;0,"Revenue Reduction Required",""))))))</f>
        <v/>
      </c>
      <c r="W382" s="597" t="n"/>
      <c r="X382" s="314">
        <f>IF(F382=1,"Annual Payrolls on ADP Essential Payroll",IF(F382=4,"Quarterly Payrolls on ADP Essential Payroll",""))</f>
        <v/>
      </c>
      <c r="Y382" s="315">
        <f>IFERROR(1-((H382-M382)/SUM(Z382,AC382,AD382)),"")</f>
        <v/>
      </c>
      <c r="Z382" s="316">
        <f>IF(C382="","",HLOOKUP($G382&amp;'Product Selections'!$K$4&amp;'Exhibit A'!$F382,'--'!$F$3:$AT$200,$E382+6,FALSE)*F382)</f>
        <v/>
      </c>
      <c r="AA382" s="317">
        <f>IF($C382="","",7.95*$E382+54.95)</f>
        <v/>
      </c>
      <c r="AB382" s="316">
        <f>IF('Product Selections'!O387="Yes",16*'Exhibit A'!F382,0)</f>
        <v/>
      </c>
      <c r="AC382" s="318">
        <f>IF('Product Selections'!$L$11="CBA Lightning Wholesale",0,IF('Product Selections'!$L$11="CBA Lightning",0,IF($C382="",0,IF('Product Selections'!P387="",0,IF('Product Selections'!$P387="Yes",HLOOKUP($AC$10&amp;'Exhibit A'!$F382,'--'!$F$3:$AZ$200,$E382+6,FALSE)*$F382)))))</f>
        <v/>
      </c>
      <c r="AD382" s="310">
        <f>IF('Product Selections'!$L$11="CBA Lightning Wholesale",0,IF('Product Selections'!$L$11="CBA Lightning",0,IF('Product Selections'!Q387="",0,IF($C382="",0,IF('Product Selections'!$Q387&gt;=0,HLOOKUP($AD$10,'--'!$F$3:$AZ$200,3,FALSE)*12*'Product Selections'!Q387)))))</f>
        <v/>
      </c>
      <c r="AE382" s="316">
        <f>IFERROR(IF(C382="","",IF(AND(C382=$D$2,H382=0),0,IF(I382=0,H382-P382-L382-M382,IF(I382="Included",H382-P382-M382-L382,IF(I382&gt;0,H382-M382-L382))))),"")</f>
        <v/>
      </c>
      <c r="AF382" s="585" t="n"/>
      <c r="AJ382" s="585" t="n"/>
    </row>
    <row r="383">
      <c r="A383" s="34" t="n"/>
      <c r="B383" s="70">
        <f>IFERROR(IF('Product Selections'!B388="","",'Product Selections'!B388),"")</f>
        <v/>
      </c>
      <c r="C383" s="71">
        <f>IF('Product Selections'!C388="","",'Product Selections'!C388)</f>
        <v/>
      </c>
      <c r="D383" s="48">
        <f>IF('Product Selections'!D388="","",'Product Selections'!D388)</f>
        <v/>
      </c>
      <c r="E383" s="51">
        <f>IF('Product Selections'!E388="","",'Product Selections'!E388)</f>
        <v/>
      </c>
      <c r="F383" s="51">
        <f>IF('Product Selections'!F388="","",'Product Selections'!F388)</f>
        <v/>
      </c>
      <c r="G383" s="34">
        <f>IF('Product Selections'!U387="","",'Product Selections'!U387)</f>
        <v/>
      </c>
      <c r="H383" s="69">
        <f>IFERROR(IF('Product Selections'!H388="","",'Product Selections'!H388),"")</f>
        <v/>
      </c>
      <c r="I383" s="592">
        <f>IFERROR(IF(TRIM('Product Selections'!I388)="","",TRIM('Product Selections'!I388)),"")</f>
        <v/>
      </c>
      <c r="J383" s="46" t="n"/>
      <c r="K383" s="69">
        <f>IF(C383="","",IF(O383="",AE383+L383+M383,AE383+L383+M383+O383))</f>
        <v/>
      </c>
      <c r="L383" s="360">
        <f>IF(C383="","",SUM(AC383,AD383)*(1-Y383))</f>
        <v/>
      </c>
      <c r="M383" s="358">
        <f>IF(C383="","",AB383)</f>
        <v/>
      </c>
      <c r="O383" s="593">
        <f>IF(C383="","",IF(Y383&lt;0,Z383-AE383,""))</f>
        <v/>
      </c>
      <c r="P383" s="594">
        <f>IFERROR(IF(C383="","",IF(AND(C383=$D$2,H383=0),0,IF($V$8="50% ADP Discount",AA383*0.5,IF($V$8="ADP Book Price",AA383)))),"")</f>
        <v/>
      </c>
      <c r="R383" s="595">
        <f>IF(C383="","",IF(Y383&lt;0,(Z383/F383)*(1),(Z383/F383)*(1-Y383)))</f>
        <v/>
      </c>
      <c r="S383" s="595">
        <f>IFERROR(IF(Y383&lt;0,SUM(AC383:AD383)/F383,L383/F383),"")</f>
        <v/>
      </c>
      <c r="T383" s="340">
        <f>IF(M383="","",IF(M383=0,"",SUM(M383)/F383))</f>
        <v/>
      </c>
      <c r="U383" s="585" t="n"/>
      <c r="V383" s="596">
        <f>IF(C383="","",IF(AND(C383=$D$2,H383=0),"Firm Payroll",IF(AND(F383=1,Y383&gt;0.2),"Annual 20% Max Discount",IF(AND(F383=4,Y383&gt;0.2),"Quarterly 20% Max Discount",IF(Y383&gt;=0.6,"Discount &gt;60%",IF(Y383&lt;0,"Revenue Reduction Required",""))))))</f>
        <v/>
      </c>
      <c r="W383" s="597" t="n"/>
      <c r="X383" s="56">
        <f>IF(F383=1,"Annual Payrolls on ADP Essential Payroll",IF(F383=4,"Quarterly Payrolls on ADP Essential Payroll",""))</f>
        <v/>
      </c>
      <c r="Y383" s="50">
        <f>IFERROR(1-((H383-M383)/SUM(Z383,AC383,AD383)),"")</f>
        <v/>
      </c>
      <c r="Z383" s="69">
        <f>IF(C383="","",HLOOKUP($G383&amp;'Product Selections'!$K$4&amp;'Exhibit A'!$F383,'--'!$F$3:$AT$200,$E383+6,FALSE)*F383)</f>
        <v/>
      </c>
      <c r="AA383" s="237">
        <f>IF($C383="","",7.95*$E383+54.95)</f>
        <v/>
      </c>
      <c r="AB383" s="69">
        <f>IF('Product Selections'!O388="Yes",16*'Exhibit A'!F383,0)</f>
        <v/>
      </c>
      <c r="AC383" s="236">
        <f>IF('Product Selections'!$L$11="CBA Lightning Wholesale",0,IF('Product Selections'!$L$11="CBA Lightning",0,IF($C383="",0,IF('Product Selections'!P388="",0,IF('Product Selections'!$P388="Yes",HLOOKUP($AC$10&amp;'Exhibit A'!$F383,'--'!$F$3:$AZ$200,$E383+6,FALSE)*$F383)))))</f>
        <v/>
      </c>
      <c r="AD383" s="54">
        <f>IF('Product Selections'!$L$11="CBA Lightning Wholesale",0,IF('Product Selections'!$L$11="CBA Lightning",0,IF('Product Selections'!Q388="",0,IF($C383="",0,IF('Product Selections'!$Q388&gt;=0,HLOOKUP($AD$10,'--'!$F$3:$AZ$200,3,FALSE)*12*'Product Selections'!Q388)))))</f>
        <v/>
      </c>
      <c r="AE383" s="69">
        <f>IFERROR(IF(C383="","",IF(AND(C383=$D$2,H383=0),0,IF(I383=0,H383-P383-L383-M383,IF(I383="Included",H383-P383-M383-L383,IF(I383&gt;0,H383-M383-L383))))),"")</f>
        <v/>
      </c>
      <c r="AF383" s="598" t="n"/>
      <c r="AJ383" s="585" t="n"/>
    </row>
    <row r="384">
      <c r="A384" s="34" t="n"/>
      <c r="B384" s="303">
        <f>IFERROR(IF('Product Selections'!B389="","",'Product Selections'!B389),"")</f>
        <v/>
      </c>
      <c r="C384" s="304">
        <f>IF('Product Selections'!C389="","",'Product Selections'!C389)</f>
        <v/>
      </c>
      <c r="D384" s="305">
        <f>IF('Product Selections'!D389="","",'Product Selections'!D389)</f>
        <v/>
      </c>
      <c r="E384" s="306">
        <f>IF('Product Selections'!E389="","",'Product Selections'!E389)</f>
        <v/>
      </c>
      <c r="F384" s="306">
        <f>IF('Product Selections'!F389="","",'Product Selections'!F389)</f>
        <v/>
      </c>
      <c r="G384" s="307">
        <f>IF('Product Selections'!U388="","",'Product Selections'!U388)</f>
        <v/>
      </c>
      <c r="H384" s="316">
        <f>IFERROR(IF('Product Selections'!H389="","",'Product Selections'!H389),"")</f>
        <v/>
      </c>
      <c r="I384" s="309">
        <f>IFERROR(IF(TRIM('Product Selections'!I389)="","",TRIM('Product Selections'!I389)),"")</f>
        <v/>
      </c>
      <c r="J384" s="46" t="n"/>
      <c r="K384" s="316">
        <f>IF(C384="","",IF(O384="",AE384+L384+M384,AE384+L384+M384+O384))</f>
        <v/>
      </c>
      <c r="L384" s="361">
        <f>IF(C384="","",SUM(AC384,AD384)*(1-Y384))</f>
        <v/>
      </c>
      <c r="M384" s="357">
        <f>IF(C384="","",AB384)</f>
        <v/>
      </c>
      <c r="O384" s="600">
        <f>IF(C384="","",IF(Y384&lt;0,Z384-AE384,""))</f>
        <v/>
      </c>
      <c r="P384" s="601">
        <f>IFERROR(IF(C384="","",IF(AND(C384=$D$2,H384=0),0,IF($V$8="50% ADP Discount",AA384*0.5,IF($V$8="ADP Book Price",AA384)))),"")</f>
        <v/>
      </c>
      <c r="R384" s="602">
        <f>IF(C384="","",IF(Y384&lt;0,(Z384/F384)*(1),(Z384/F384)*(1-Y384)))</f>
        <v/>
      </c>
      <c r="S384" s="602">
        <f>IFERROR(IF(Y384&lt;0,SUM(AC384:AD384)/F384,L384/F384),"")</f>
        <v/>
      </c>
      <c r="T384" s="339">
        <f>IF(M384="","",IF(M384=0,"",SUM(M384)/F384))</f>
        <v/>
      </c>
      <c r="U384" s="585" t="n"/>
      <c r="V384" s="603">
        <f>IF(C384="","",IF(AND(C384=$D$2,H384=0),"Firm Payroll",IF(AND(F384=1,Y384&gt;0.2),"Annual 20% Max Discount",IF(AND(F384=4,Y384&gt;0.2),"Quarterly 20% Max Discount",IF(Y384&gt;=0.6,"Discount &gt;60%",IF(Y384&lt;0,"Revenue Reduction Required",""))))))</f>
        <v/>
      </c>
      <c r="W384" s="597" t="n"/>
      <c r="X384" s="314">
        <f>IF(F384=1,"Annual Payrolls on ADP Essential Payroll",IF(F384=4,"Quarterly Payrolls on ADP Essential Payroll",""))</f>
        <v/>
      </c>
      <c r="Y384" s="315">
        <f>IFERROR(1-((H384-M384)/SUM(Z384,AC384,AD384)),"")</f>
        <v/>
      </c>
      <c r="Z384" s="316">
        <f>IF(C384="","",HLOOKUP($G384&amp;'Product Selections'!$K$4&amp;'Exhibit A'!$F384,'--'!$F$3:$AT$200,$E384+6,FALSE)*F384)</f>
        <v/>
      </c>
      <c r="AA384" s="317">
        <f>IF($C384="","",7.95*$E384+54.95)</f>
        <v/>
      </c>
      <c r="AB384" s="316">
        <f>IF('Product Selections'!O389="Yes",16*'Exhibit A'!F384,0)</f>
        <v/>
      </c>
      <c r="AC384" s="318">
        <f>IF('Product Selections'!$L$11="CBA Lightning Wholesale",0,IF('Product Selections'!$L$11="CBA Lightning",0,IF($C384="",0,IF('Product Selections'!P389="",0,IF('Product Selections'!$P389="Yes",HLOOKUP($AC$10&amp;'Exhibit A'!$F384,'--'!$F$3:$AZ$200,$E384+6,FALSE)*$F384)))))</f>
        <v/>
      </c>
      <c r="AD384" s="310">
        <f>IF('Product Selections'!$L$11="CBA Lightning Wholesale",0,IF('Product Selections'!$L$11="CBA Lightning",0,IF('Product Selections'!Q389="",0,IF($C384="",0,IF('Product Selections'!$Q389&gt;=0,HLOOKUP($AD$10,'--'!$F$3:$AZ$200,3,FALSE)*12*'Product Selections'!Q389)))))</f>
        <v/>
      </c>
      <c r="AE384" s="316">
        <f>IFERROR(IF(C384="","",IF(AND(C384=$D$2,H384=0),0,IF(I384=0,H384-P384-L384-M384,IF(I384="Included",H384-P384-M384-L384,IF(I384&gt;0,H384-M384-L384))))),"")</f>
        <v/>
      </c>
      <c r="AF384" s="585" t="n"/>
      <c r="AJ384" s="585" t="n"/>
    </row>
    <row r="385">
      <c r="A385" s="34" t="n"/>
      <c r="B385" s="70">
        <f>IFERROR(IF('Product Selections'!B390="","",'Product Selections'!B390),"")</f>
        <v/>
      </c>
      <c r="C385" s="71">
        <f>IF('Product Selections'!C390="","",'Product Selections'!C390)</f>
        <v/>
      </c>
      <c r="D385" s="48">
        <f>IF('Product Selections'!D390="","",'Product Selections'!D390)</f>
        <v/>
      </c>
      <c r="E385" s="51">
        <f>IF('Product Selections'!E390="","",'Product Selections'!E390)</f>
        <v/>
      </c>
      <c r="F385" s="51">
        <f>IF('Product Selections'!F390="","",'Product Selections'!F390)</f>
        <v/>
      </c>
      <c r="G385" s="34">
        <f>IF('Product Selections'!U389="","",'Product Selections'!U389)</f>
        <v/>
      </c>
      <c r="H385" s="69">
        <f>IFERROR(IF('Product Selections'!H390="","",'Product Selections'!H390),"")</f>
        <v/>
      </c>
      <c r="I385" s="592">
        <f>IFERROR(IF(TRIM('Product Selections'!I390)="","",TRIM('Product Selections'!I390)),"")</f>
        <v/>
      </c>
      <c r="J385" s="46" t="n"/>
      <c r="K385" s="69">
        <f>IF(C385="","",IF(O385="",AE385+L385+M385,AE385+L385+M385+O385))</f>
        <v/>
      </c>
      <c r="L385" s="360">
        <f>IF(C385="","",SUM(AC385,AD385)*(1-Y385))</f>
        <v/>
      </c>
      <c r="M385" s="358">
        <f>IF(C385="","",AB385)</f>
        <v/>
      </c>
      <c r="O385" s="593">
        <f>IF(C385="","",IF(Y385&lt;0,Z385-AE385,""))</f>
        <v/>
      </c>
      <c r="P385" s="594">
        <f>IFERROR(IF(C385="","",IF(AND(C385=$D$2,H385=0),0,IF($V$8="50% ADP Discount",AA385*0.5,IF($V$8="ADP Book Price",AA385)))),"")</f>
        <v/>
      </c>
      <c r="R385" s="595">
        <f>IF(C385="","",IF(Y385&lt;0,(Z385/F385)*(1),(Z385/F385)*(1-Y385)))</f>
        <v/>
      </c>
      <c r="S385" s="595">
        <f>IFERROR(IF(Y385&lt;0,SUM(AC385:AD385)/F385,L385/F385),"")</f>
        <v/>
      </c>
      <c r="T385" s="340">
        <f>IF(M385="","",IF(M385=0,"",SUM(M385)/F385))</f>
        <v/>
      </c>
      <c r="U385" s="585" t="n"/>
      <c r="V385" s="596">
        <f>IF(C385="","",IF(AND(C385=$D$2,H385=0),"Firm Payroll",IF(AND(F385=1,Y385&gt;0.2),"Annual 20% Max Discount",IF(AND(F385=4,Y385&gt;0.2),"Quarterly 20% Max Discount",IF(Y385&gt;=0.6,"Discount &gt;60%",IF(Y385&lt;0,"Revenue Reduction Required",""))))))</f>
        <v/>
      </c>
      <c r="W385" s="597" t="n"/>
      <c r="X385" s="56">
        <f>IF(F385=1,"Annual Payrolls on ADP Essential Payroll",IF(F385=4,"Quarterly Payrolls on ADP Essential Payroll",""))</f>
        <v/>
      </c>
      <c r="Y385" s="50">
        <f>IFERROR(1-((H385-M385)/SUM(Z385,AC385,AD385)),"")</f>
        <v/>
      </c>
      <c r="Z385" s="69">
        <f>IF(C385="","",HLOOKUP($G385&amp;'Product Selections'!$K$4&amp;'Exhibit A'!$F385,'--'!$F$3:$AT$200,$E385+6,FALSE)*F385)</f>
        <v/>
      </c>
      <c r="AA385" s="237">
        <f>IF($C385="","",7.95*$E385+54.95)</f>
        <v/>
      </c>
      <c r="AB385" s="69">
        <f>IF('Product Selections'!O390="Yes",16*'Exhibit A'!F385,0)</f>
        <v/>
      </c>
      <c r="AC385" s="236">
        <f>IF('Product Selections'!$L$11="CBA Lightning Wholesale",0,IF('Product Selections'!$L$11="CBA Lightning",0,IF($C385="",0,IF('Product Selections'!P390="",0,IF('Product Selections'!$P390="Yes",HLOOKUP($AC$10&amp;'Exhibit A'!$F385,'--'!$F$3:$AZ$200,$E385+6,FALSE)*$F385)))))</f>
        <v/>
      </c>
      <c r="AD385" s="54">
        <f>IF('Product Selections'!$L$11="CBA Lightning Wholesale",0,IF('Product Selections'!$L$11="CBA Lightning",0,IF('Product Selections'!Q390="",0,IF($C385="",0,IF('Product Selections'!$Q390&gt;=0,HLOOKUP($AD$10,'--'!$F$3:$AZ$200,3,FALSE)*12*'Product Selections'!Q390)))))</f>
        <v/>
      </c>
      <c r="AE385" s="69">
        <f>IFERROR(IF(C385="","",IF(AND(C385=$D$2,H385=0),0,IF(I385=0,H385-P385-L385-M385,IF(I385="Included",H385-P385-M385-L385,IF(I385&gt;0,H385-M385-L385))))),"")</f>
        <v/>
      </c>
      <c r="AF385" s="598" t="n"/>
      <c r="AJ385" s="585" t="n"/>
    </row>
    <row r="386">
      <c r="A386" s="34" t="n"/>
      <c r="B386" s="303">
        <f>IFERROR(IF('Product Selections'!B391="","",'Product Selections'!B391),"")</f>
        <v/>
      </c>
      <c r="C386" s="304">
        <f>IF('Product Selections'!C391="","",'Product Selections'!C391)</f>
        <v/>
      </c>
      <c r="D386" s="305">
        <f>IF('Product Selections'!D391="","",'Product Selections'!D391)</f>
        <v/>
      </c>
      <c r="E386" s="306">
        <f>IF('Product Selections'!E391="","",'Product Selections'!E391)</f>
        <v/>
      </c>
      <c r="F386" s="306">
        <f>IF('Product Selections'!F391="","",'Product Selections'!F391)</f>
        <v/>
      </c>
      <c r="G386" s="307">
        <f>IF('Product Selections'!U390="","",'Product Selections'!U390)</f>
        <v/>
      </c>
      <c r="H386" s="316">
        <f>IFERROR(IF('Product Selections'!H391="","",'Product Selections'!H391),"")</f>
        <v/>
      </c>
      <c r="I386" s="309">
        <f>IFERROR(IF(TRIM('Product Selections'!I391)="","",TRIM('Product Selections'!I391)),"")</f>
        <v/>
      </c>
      <c r="J386" s="46" t="n"/>
      <c r="K386" s="316">
        <f>IF(C386="","",IF(O386="",AE386+L386+M386,AE386+L386+M386+O386))</f>
        <v/>
      </c>
      <c r="L386" s="361">
        <f>IF(C386="","",SUM(AC386,AD386)*(1-Y386))</f>
        <v/>
      </c>
      <c r="M386" s="357">
        <f>IF(C386="","",AB386)</f>
        <v/>
      </c>
      <c r="O386" s="600">
        <f>IF(C386="","",IF(Y386&lt;0,Z386-AE386,""))</f>
        <v/>
      </c>
      <c r="P386" s="601">
        <f>IFERROR(IF(C386="","",IF(AND(C386=$D$2,H386=0),0,IF($V$8="50% ADP Discount",AA386*0.5,IF($V$8="ADP Book Price",AA386)))),"")</f>
        <v/>
      </c>
      <c r="R386" s="602">
        <f>IF(C386="","",IF(Y386&lt;0,(Z386/F386)*(1),(Z386/F386)*(1-Y386)))</f>
        <v/>
      </c>
      <c r="S386" s="602">
        <f>IFERROR(IF(Y386&lt;0,SUM(AC386:AD386)/F386,L386/F386),"")</f>
        <v/>
      </c>
      <c r="T386" s="339">
        <f>IF(M386="","",IF(M386=0,"",SUM(M386)/F386))</f>
        <v/>
      </c>
      <c r="U386" s="585" t="n"/>
      <c r="V386" s="603">
        <f>IF(C386="","",IF(AND(C386=$D$2,H386=0),"Firm Payroll",IF(AND(F386=1,Y386&gt;0.2),"Annual 20% Max Discount",IF(AND(F386=4,Y386&gt;0.2),"Quarterly 20% Max Discount",IF(Y386&gt;=0.6,"Discount &gt;60%",IF(Y386&lt;0,"Revenue Reduction Required",""))))))</f>
        <v/>
      </c>
      <c r="W386" s="597" t="n"/>
      <c r="X386" s="314">
        <f>IF(F386=1,"Annual Payrolls on ADP Essential Payroll",IF(F386=4,"Quarterly Payrolls on ADP Essential Payroll",""))</f>
        <v/>
      </c>
      <c r="Y386" s="315">
        <f>IFERROR(1-((H386-M386)/SUM(Z386,AC386,AD386)),"")</f>
        <v/>
      </c>
      <c r="Z386" s="316">
        <f>IF(C386="","",HLOOKUP($G386&amp;'Product Selections'!$K$4&amp;'Exhibit A'!$F386,'--'!$F$3:$AT$200,$E386+6,FALSE)*F386)</f>
        <v/>
      </c>
      <c r="AA386" s="317">
        <f>IF($C386="","",7.95*$E386+54.95)</f>
        <v/>
      </c>
      <c r="AB386" s="316">
        <f>IF('Product Selections'!O391="Yes",16*'Exhibit A'!F386,0)</f>
        <v/>
      </c>
      <c r="AC386" s="318">
        <f>IF('Product Selections'!$L$11="CBA Lightning Wholesale",0,IF('Product Selections'!$L$11="CBA Lightning",0,IF($C386="",0,IF('Product Selections'!P391="",0,IF('Product Selections'!$P391="Yes",HLOOKUP($AC$10&amp;'Exhibit A'!$F386,'--'!$F$3:$AZ$200,$E386+6,FALSE)*$F386)))))</f>
        <v/>
      </c>
      <c r="AD386" s="310">
        <f>IF('Product Selections'!$L$11="CBA Lightning Wholesale",0,IF('Product Selections'!$L$11="CBA Lightning",0,IF('Product Selections'!Q391="",0,IF($C386="",0,IF('Product Selections'!$Q391&gt;=0,HLOOKUP($AD$10,'--'!$F$3:$AZ$200,3,FALSE)*12*'Product Selections'!Q391)))))</f>
        <v/>
      </c>
      <c r="AE386" s="316">
        <f>IFERROR(IF(C386="","",IF(AND(C386=$D$2,H386=0),0,IF(I386=0,H386-P386-L386-M386,IF(I386="Included",H386-P386-M386-L386,IF(I386&gt;0,H386-M386-L386))))),"")</f>
        <v/>
      </c>
      <c r="AF386" s="585" t="n"/>
      <c r="AJ386" s="585" t="n"/>
    </row>
    <row r="387">
      <c r="A387" s="34" t="n"/>
      <c r="B387" s="70">
        <f>IFERROR(IF('Product Selections'!B392="","",'Product Selections'!B392),"")</f>
        <v/>
      </c>
      <c r="C387" s="71">
        <f>IF('Product Selections'!C392="","",'Product Selections'!C392)</f>
        <v/>
      </c>
      <c r="D387" s="48">
        <f>IF('Product Selections'!D392="","",'Product Selections'!D392)</f>
        <v/>
      </c>
      <c r="E387" s="51">
        <f>IF('Product Selections'!E392="","",'Product Selections'!E392)</f>
        <v/>
      </c>
      <c r="F387" s="51">
        <f>IF('Product Selections'!F392="","",'Product Selections'!F392)</f>
        <v/>
      </c>
      <c r="G387" s="34">
        <f>IF('Product Selections'!U391="","",'Product Selections'!U391)</f>
        <v/>
      </c>
      <c r="H387" s="69">
        <f>IFERROR(IF('Product Selections'!H392="","",'Product Selections'!H392),"")</f>
        <v/>
      </c>
      <c r="I387" s="592">
        <f>IFERROR(IF(TRIM('Product Selections'!I392)="","",TRIM('Product Selections'!I392)),"")</f>
        <v/>
      </c>
      <c r="J387" s="46" t="n"/>
      <c r="K387" s="69">
        <f>IF(C387="","",IF(O387="",AE387+L387+M387,AE387+L387+M387+O387))</f>
        <v/>
      </c>
      <c r="L387" s="360">
        <f>IF(C387="","",SUM(AC387,AD387)*(1-Y387))</f>
        <v/>
      </c>
      <c r="M387" s="358">
        <f>IF(C387="","",AB387)</f>
        <v/>
      </c>
      <c r="O387" s="593">
        <f>IF(C387="","",IF(Y387&lt;0,Z387-AE387,""))</f>
        <v/>
      </c>
      <c r="P387" s="594">
        <f>IFERROR(IF(C387="","",IF(AND(C387=$D$2,H387=0),0,IF($V$8="50% ADP Discount",AA387*0.5,IF($V$8="ADP Book Price",AA387)))),"")</f>
        <v/>
      </c>
      <c r="R387" s="595">
        <f>IF(C387="","",IF(Y387&lt;0,(Z387/F387)*(1),(Z387/F387)*(1-Y387)))</f>
        <v/>
      </c>
      <c r="S387" s="595">
        <f>IFERROR(IF(Y387&lt;0,SUM(AC387:AD387)/F387,L387/F387),"")</f>
        <v/>
      </c>
      <c r="T387" s="340">
        <f>IF(M387="","",IF(M387=0,"",SUM(M387)/F387))</f>
        <v/>
      </c>
      <c r="U387" s="585" t="n"/>
      <c r="V387" s="596">
        <f>IF(C387="","",IF(AND(C387=$D$2,H387=0),"Firm Payroll",IF(AND(F387=1,Y387&gt;0.2),"Annual 20% Max Discount",IF(AND(F387=4,Y387&gt;0.2),"Quarterly 20% Max Discount",IF(Y387&gt;=0.6,"Discount &gt;60%",IF(Y387&lt;0,"Revenue Reduction Required",""))))))</f>
        <v/>
      </c>
      <c r="W387" s="597" t="n"/>
      <c r="X387" s="56">
        <f>IF(F387=1,"Annual Payrolls on ADP Essential Payroll",IF(F387=4,"Quarterly Payrolls on ADP Essential Payroll",""))</f>
        <v/>
      </c>
      <c r="Y387" s="50">
        <f>IFERROR(1-((H387-M387)/SUM(Z387,AC387,AD387)),"")</f>
        <v/>
      </c>
      <c r="Z387" s="69">
        <f>IF(C387="","",HLOOKUP($G387&amp;'Product Selections'!$K$4&amp;'Exhibit A'!$F387,'--'!$F$3:$AT$200,$E387+6,FALSE)*F387)</f>
        <v/>
      </c>
      <c r="AA387" s="237">
        <f>IF($C387="","",7.95*$E387+54.95)</f>
        <v/>
      </c>
      <c r="AB387" s="69">
        <f>IF('Product Selections'!O392="Yes",16*'Exhibit A'!F387,0)</f>
        <v/>
      </c>
      <c r="AC387" s="236">
        <f>IF('Product Selections'!$L$11="CBA Lightning Wholesale",0,IF('Product Selections'!$L$11="CBA Lightning",0,IF($C387="",0,IF('Product Selections'!P392="",0,IF('Product Selections'!$P392="Yes",HLOOKUP($AC$10&amp;'Exhibit A'!$F387,'--'!$F$3:$AZ$200,$E387+6,FALSE)*$F387)))))</f>
        <v/>
      </c>
      <c r="AD387" s="54">
        <f>IF('Product Selections'!$L$11="CBA Lightning Wholesale",0,IF('Product Selections'!$L$11="CBA Lightning",0,IF('Product Selections'!Q392="",0,IF($C387="",0,IF('Product Selections'!$Q392&gt;=0,HLOOKUP($AD$10,'--'!$F$3:$AZ$200,3,FALSE)*12*'Product Selections'!Q392)))))</f>
        <v/>
      </c>
      <c r="AE387" s="69">
        <f>IFERROR(IF(C387="","",IF(AND(C387=$D$2,H387=0),0,IF(I387=0,H387-P387-L387-M387,IF(I387="Included",H387-P387-M387-L387,IF(I387&gt;0,H387-M387-L387))))),"")</f>
        <v/>
      </c>
      <c r="AF387" s="598" t="n"/>
      <c r="AJ387" s="585" t="n"/>
    </row>
    <row r="388">
      <c r="A388" s="34" t="n"/>
      <c r="B388" s="303">
        <f>IFERROR(IF('Product Selections'!B393="","",'Product Selections'!B393),"")</f>
        <v/>
      </c>
      <c r="C388" s="304">
        <f>IF('Product Selections'!C393="","",'Product Selections'!C393)</f>
        <v/>
      </c>
      <c r="D388" s="305">
        <f>IF('Product Selections'!D393="","",'Product Selections'!D393)</f>
        <v/>
      </c>
      <c r="E388" s="306">
        <f>IF('Product Selections'!E393="","",'Product Selections'!E393)</f>
        <v/>
      </c>
      <c r="F388" s="306">
        <f>IF('Product Selections'!F393="","",'Product Selections'!F393)</f>
        <v/>
      </c>
      <c r="G388" s="307">
        <f>IF('Product Selections'!U392="","",'Product Selections'!U392)</f>
        <v/>
      </c>
      <c r="H388" s="316">
        <f>IFERROR(IF('Product Selections'!H393="","",'Product Selections'!H393),"")</f>
        <v/>
      </c>
      <c r="I388" s="309">
        <f>IFERROR(IF(TRIM('Product Selections'!I393)="","",TRIM('Product Selections'!I393)),"")</f>
        <v/>
      </c>
      <c r="J388" s="46" t="n"/>
      <c r="K388" s="316">
        <f>IF(C388="","",IF(O388="",AE388+L388+M388,AE388+L388+M388+O388))</f>
        <v/>
      </c>
      <c r="L388" s="361">
        <f>IF(C388="","",SUM(AC388,AD388)*(1-Y388))</f>
        <v/>
      </c>
      <c r="M388" s="357">
        <f>IF(C388="","",AB388)</f>
        <v/>
      </c>
      <c r="O388" s="600">
        <f>IF(C388="","",IF(Y388&lt;0,Z388-AE388,""))</f>
        <v/>
      </c>
      <c r="P388" s="601">
        <f>IFERROR(IF(C388="","",IF(AND(C388=$D$2,H388=0),0,IF($V$8="50% ADP Discount",AA388*0.5,IF($V$8="ADP Book Price",AA388)))),"")</f>
        <v/>
      </c>
      <c r="R388" s="602">
        <f>IF(C388="","",IF(Y388&lt;0,(Z388/F388)*(1),(Z388/F388)*(1-Y388)))</f>
        <v/>
      </c>
      <c r="S388" s="602">
        <f>IFERROR(IF(Y388&lt;0,SUM(AC388:AD388)/F388,L388/F388),"")</f>
        <v/>
      </c>
      <c r="T388" s="339">
        <f>IF(M388="","",IF(M388=0,"",SUM(M388)/F388))</f>
        <v/>
      </c>
      <c r="U388" s="585" t="n"/>
      <c r="V388" s="603">
        <f>IF(C388="","",IF(AND(C388=$D$2,H388=0),"Firm Payroll",IF(AND(F388=1,Y388&gt;0.2),"Annual 20% Max Discount",IF(AND(F388=4,Y388&gt;0.2),"Quarterly 20% Max Discount",IF(Y388&gt;=0.6,"Discount &gt;60%",IF(Y388&lt;0,"Revenue Reduction Required",""))))))</f>
        <v/>
      </c>
      <c r="W388" s="597" t="n"/>
      <c r="X388" s="314">
        <f>IF(F388=1,"Annual Payrolls on ADP Essential Payroll",IF(F388=4,"Quarterly Payrolls on ADP Essential Payroll",""))</f>
        <v/>
      </c>
      <c r="Y388" s="315">
        <f>IFERROR(1-((H388-M388)/SUM(Z388,AC388,AD388)),"")</f>
        <v/>
      </c>
      <c r="Z388" s="316">
        <f>IF(C388="","",HLOOKUP($G388&amp;'Product Selections'!$K$4&amp;'Exhibit A'!$F388,'--'!$F$3:$AT$200,$E388+6,FALSE)*F388)</f>
        <v/>
      </c>
      <c r="AA388" s="317">
        <f>IF($C388="","",7.95*$E388+54.95)</f>
        <v/>
      </c>
      <c r="AB388" s="316">
        <f>IF('Product Selections'!O393="Yes",16*'Exhibit A'!F388,0)</f>
        <v/>
      </c>
      <c r="AC388" s="318">
        <f>IF('Product Selections'!$L$11="CBA Lightning Wholesale",0,IF('Product Selections'!$L$11="CBA Lightning",0,IF($C388="",0,IF('Product Selections'!P393="",0,IF('Product Selections'!$P393="Yes",HLOOKUP($AC$10&amp;'Exhibit A'!$F388,'--'!$F$3:$AZ$200,$E388+6,FALSE)*$F388)))))</f>
        <v/>
      </c>
      <c r="AD388" s="310">
        <f>IF('Product Selections'!$L$11="CBA Lightning Wholesale",0,IF('Product Selections'!$L$11="CBA Lightning",0,IF('Product Selections'!Q393="",0,IF($C388="",0,IF('Product Selections'!$Q393&gt;=0,HLOOKUP($AD$10,'--'!$F$3:$AZ$200,3,FALSE)*12*'Product Selections'!Q393)))))</f>
        <v/>
      </c>
      <c r="AE388" s="316">
        <f>IFERROR(IF(C388="","",IF(AND(C388=$D$2,H388=0),0,IF(I388=0,H388-P388-L388-M388,IF(I388="Included",H388-P388-M388-L388,IF(I388&gt;0,H388-M388-L388))))),"")</f>
        <v/>
      </c>
      <c r="AF388" s="585" t="n"/>
      <c r="AJ388" s="585" t="n"/>
    </row>
    <row r="389">
      <c r="A389" s="34" t="n"/>
      <c r="B389" s="70">
        <f>IFERROR(IF('Product Selections'!B394="","",'Product Selections'!B394),"")</f>
        <v/>
      </c>
      <c r="C389" s="71">
        <f>IF('Product Selections'!C394="","",'Product Selections'!C394)</f>
        <v/>
      </c>
      <c r="D389" s="48">
        <f>IF('Product Selections'!D394="","",'Product Selections'!D394)</f>
        <v/>
      </c>
      <c r="E389" s="51">
        <f>IF('Product Selections'!E394="","",'Product Selections'!E394)</f>
        <v/>
      </c>
      <c r="F389" s="51">
        <f>IF('Product Selections'!F394="","",'Product Selections'!F394)</f>
        <v/>
      </c>
      <c r="G389" s="34">
        <f>IF('Product Selections'!U393="","",'Product Selections'!U393)</f>
        <v/>
      </c>
      <c r="H389" s="69">
        <f>IFERROR(IF('Product Selections'!H394="","",'Product Selections'!H394),"")</f>
        <v/>
      </c>
      <c r="I389" s="592">
        <f>IFERROR(IF(TRIM('Product Selections'!I394)="","",TRIM('Product Selections'!I394)),"")</f>
        <v/>
      </c>
      <c r="J389" s="46" t="n"/>
      <c r="K389" s="69">
        <f>IF(C389="","",IF(O389="",AE389+L389+M389,AE389+L389+M389+O389))</f>
        <v/>
      </c>
      <c r="L389" s="360">
        <f>IF(C389="","",SUM(AC389,AD389)*(1-Y389))</f>
        <v/>
      </c>
      <c r="M389" s="358">
        <f>IF(C389="","",AB389)</f>
        <v/>
      </c>
      <c r="O389" s="593">
        <f>IF(C389="","",IF(Y389&lt;0,Z389-AE389,""))</f>
        <v/>
      </c>
      <c r="P389" s="594">
        <f>IFERROR(IF(C389="","",IF(AND(C389=$D$2,H389=0),0,IF($V$8="50% ADP Discount",AA389*0.5,IF($V$8="ADP Book Price",AA389)))),"")</f>
        <v/>
      </c>
      <c r="R389" s="595">
        <f>IF(C389="","",IF(Y389&lt;0,(Z389/F389)*(1),(Z389/F389)*(1-Y389)))</f>
        <v/>
      </c>
      <c r="S389" s="595">
        <f>IFERROR(IF(Y389&lt;0,SUM(AC389:AD389)/F389,L389/F389),"")</f>
        <v/>
      </c>
      <c r="T389" s="340">
        <f>IF(M389="","",IF(M389=0,"",SUM(M389)/F389))</f>
        <v/>
      </c>
      <c r="U389" s="585" t="n"/>
      <c r="V389" s="596">
        <f>IF(C389="","",IF(AND(C389=$D$2,H389=0),"Firm Payroll",IF(AND(F389=1,Y389&gt;0.2),"Annual 20% Max Discount",IF(AND(F389=4,Y389&gt;0.2),"Quarterly 20% Max Discount",IF(Y389&gt;=0.6,"Discount &gt;60%",IF(Y389&lt;0,"Revenue Reduction Required",""))))))</f>
        <v/>
      </c>
      <c r="W389" s="597" t="n"/>
      <c r="X389" s="56">
        <f>IF(F389=1,"Annual Payrolls on ADP Essential Payroll",IF(F389=4,"Quarterly Payrolls on ADP Essential Payroll",""))</f>
        <v/>
      </c>
      <c r="Y389" s="50">
        <f>IFERROR(1-((H389-M389)/SUM(Z389,AC389,AD389)),"")</f>
        <v/>
      </c>
      <c r="Z389" s="69">
        <f>IF(C389="","",HLOOKUP($G389&amp;'Product Selections'!$K$4&amp;'Exhibit A'!$F389,'--'!$F$3:$AT$200,$E389+6,FALSE)*F389)</f>
        <v/>
      </c>
      <c r="AA389" s="237">
        <f>IF($C389="","",7.95*$E389+54.95)</f>
        <v/>
      </c>
      <c r="AB389" s="69">
        <f>IF('Product Selections'!O394="Yes",16*'Exhibit A'!F389,0)</f>
        <v/>
      </c>
      <c r="AC389" s="236">
        <f>IF('Product Selections'!$L$11="CBA Lightning Wholesale",0,IF('Product Selections'!$L$11="CBA Lightning",0,IF($C389="",0,IF('Product Selections'!P394="",0,IF('Product Selections'!$P394="Yes",HLOOKUP($AC$10&amp;'Exhibit A'!$F389,'--'!$F$3:$AZ$200,$E389+6,FALSE)*$F389)))))</f>
        <v/>
      </c>
      <c r="AD389" s="54">
        <f>IF('Product Selections'!$L$11="CBA Lightning Wholesale",0,IF('Product Selections'!$L$11="CBA Lightning",0,IF('Product Selections'!Q394="",0,IF($C389="",0,IF('Product Selections'!$Q394&gt;=0,HLOOKUP($AD$10,'--'!$F$3:$AZ$200,3,FALSE)*12*'Product Selections'!Q394)))))</f>
        <v/>
      </c>
      <c r="AE389" s="69">
        <f>IFERROR(IF(C389="","",IF(AND(C389=$D$2,H389=0),0,IF(I389=0,H389-P389-L389-M389,IF(I389="Included",H389-P389-M389-L389,IF(I389&gt;0,H389-M389-L389))))),"")</f>
        <v/>
      </c>
      <c r="AF389" s="598" t="n"/>
      <c r="AJ389" s="585" t="n"/>
    </row>
    <row r="390">
      <c r="A390" s="34" t="n"/>
      <c r="B390" s="303">
        <f>IFERROR(IF('Product Selections'!B395="","",'Product Selections'!B395),"")</f>
        <v/>
      </c>
      <c r="C390" s="304">
        <f>IF('Product Selections'!C395="","",'Product Selections'!C395)</f>
        <v/>
      </c>
      <c r="D390" s="305">
        <f>IF('Product Selections'!D395="","",'Product Selections'!D395)</f>
        <v/>
      </c>
      <c r="E390" s="306">
        <f>IF('Product Selections'!E395="","",'Product Selections'!E395)</f>
        <v/>
      </c>
      <c r="F390" s="306">
        <f>IF('Product Selections'!F395="","",'Product Selections'!F395)</f>
        <v/>
      </c>
      <c r="G390" s="307">
        <f>IF('Product Selections'!U394="","",'Product Selections'!U394)</f>
        <v/>
      </c>
      <c r="H390" s="316">
        <f>IFERROR(IF('Product Selections'!H395="","",'Product Selections'!H395),"")</f>
        <v/>
      </c>
      <c r="I390" s="309">
        <f>IFERROR(IF(TRIM('Product Selections'!I395)="","",TRIM('Product Selections'!I395)),"")</f>
        <v/>
      </c>
      <c r="J390" s="46" t="n"/>
      <c r="K390" s="316">
        <f>IF(C390="","",IF(O390="",AE390+L390+M390,AE390+L390+M390+O390))</f>
        <v/>
      </c>
      <c r="L390" s="361">
        <f>IF(C390="","",SUM(AC390,AD390)*(1-Y390))</f>
        <v/>
      </c>
      <c r="M390" s="357">
        <f>IF(C390="","",AB390)</f>
        <v/>
      </c>
      <c r="O390" s="600">
        <f>IF(C390="","",IF(Y390&lt;0,Z390-AE390,""))</f>
        <v/>
      </c>
      <c r="P390" s="601">
        <f>IFERROR(IF(C390="","",IF(AND(C390=$D$2,H390=0),0,IF($V$8="50% ADP Discount",AA390*0.5,IF($V$8="ADP Book Price",AA390)))),"")</f>
        <v/>
      </c>
      <c r="R390" s="602">
        <f>IF(C390="","",IF(Y390&lt;0,(Z390/F390)*(1),(Z390/F390)*(1-Y390)))</f>
        <v/>
      </c>
      <c r="S390" s="602">
        <f>IFERROR(IF(Y390&lt;0,SUM(AC390:AD390)/F390,L390/F390),"")</f>
        <v/>
      </c>
      <c r="T390" s="339">
        <f>IF(M390="","",IF(M390=0,"",SUM(M390)/F390))</f>
        <v/>
      </c>
      <c r="U390" s="585" t="n"/>
      <c r="V390" s="603">
        <f>IF(C390="","",IF(AND(C390=$D$2,H390=0),"Firm Payroll",IF(AND(F390=1,Y390&gt;0.2),"Annual 20% Max Discount",IF(AND(F390=4,Y390&gt;0.2),"Quarterly 20% Max Discount",IF(Y390&gt;=0.6,"Discount &gt;60%",IF(Y390&lt;0,"Revenue Reduction Required",""))))))</f>
        <v/>
      </c>
      <c r="W390" s="597" t="n"/>
      <c r="X390" s="314">
        <f>IF(F390=1,"Annual Payrolls on ADP Essential Payroll",IF(F390=4,"Quarterly Payrolls on ADP Essential Payroll",""))</f>
        <v/>
      </c>
      <c r="Y390" s="315">
        <f>IFERROR(1-((H390-M390)/SUM(Z390,AC390,AD390)),"")</f>
        <v/>
      </c>
      <c r="Z390" s="316">
        <f>IF(C390="","",HLOOKUP($G390&amp;'Product Selections'!$K$4&amp;'Exhibit A'!$F390,'--'!$F$3:$AT$200,$E390+6,FALSE)*F390)</f>
        <v/>
      </c>
      <c r="AA390" s="317">
        <f>IF($C390="","",7.95*$E390+54.95)</f>
        <v/>
      </c>
      <c r="AB390" s="316">
        <f>IF('Product Selections'!O395="Yes",16*'Exhibit A'!F390,0)</f>
        <v/>
      </c>
      <c r="AC390" s="318">
        <f>IF('Product Selections'!$L$11="CBA Lightning Wholesale",0,IF('Product Selections'!$L$11="CBA Lightning",0,IF($C390="",0,IF('Product Selections'!P395="",0,IF('Product Selections'!$P395="Yes",HLOOKUP($AC$10&amp;'Exhibit A'!$F390,'--'!$F$3:$AZ$200,$E390+6,FALSE)*$F390)))))</f>
        <v/>
      </c>
      <c r="AD390" s="310">
        <f>IF('Product Selections'!$L$11="CBA Lightning Wholesale",0,IF('Product Selections'!$L$11="CBA Lightning",0,IF('Product Selections'!Q395="",0,IF($C390="",0,IF('Product Selections'!$Q395&gt;=0,HLOOKUP($AD$10,'--'!$F$3:$AZ$200,3,FALSE)*12*'Product Selections'!Q395)))))</f>
        <v/>
      </c>
      <c r="AE390" s="316">
        <f>IFERROR(IF(C390="","",IF(AND(C390=$D$2,H390=0),0,IF(I390=0,H390-P390-L390-M390,IF(I390="Included",H390-P390-M390-L390,IF(I390&gt;0,H390-M390-L390))))),"")</f>
        <v/>
      </c>
      <c r="AF390" s="585" t="n"/>
      <c r="AJ390" s="585" t="n"/>
    </row>
    <row r="391">
      <c r="A391" s="34" t="n"/>
      <c r="B391" s="70">
        <f>IFERROR(IF('Product Selections'!B396="","",'Product Selections'!B396),"")</f>
        <v/>
      </c>
      <c r="C391" s="71">
        <f>IF('Product Selections'!C396="","",'Product Selections'!C396)</f>
        <v/>
      </c>
      <c r="D391" s="48">
        <f>IF('Product Selections'!D396="","",'Product Selections'!D396)</f>
        <v/>
      </c>
      <c r="E391" s="51">
        <f>IF('Product Selections'!E396="","",'Product Selections'!E396)</f>
        <v/>
      </c>
      <c r="F391" s="51">
        <f>IF('Product Selections'!F396="","",'Product Selections'!F396)</f>
        <v/>
      </c>
      <c r="G391" s="34">
        <f>IF('Product Selections'!U395="","",'Product Selections'!U395)</f>
        <v/>
      </c>
      <c r="H391" s="69">
        <f>IFERROR(IF('Product Selections'!H396="","",'Product Selections'!H396),"")</f>
        <v/>
      </c>
      <c r="I391" s="592">
        <f>IFERROR(IF(TRIM('Product Selections'!I396)="","",TRIM('Product Selections'!I396)),"")</f>
        <v/>
      </c>
      <c r="J391" s="46" t="n"/>
      <c r="K391" s="69">
        <f>IF(C391="","",IF(O391="",AE391+L391+M391,AE391+L391+M391+O391))</f>
        <v/>
      </c>
      <c r="L391" s="360">
        <f>IF(C391="","",SUM(AC391,AD391)*(1-Y391))</f>
        <v/>
      </c>
      <c r="M391" s="358">
        <f>IF(C391="","",AB391)</f>
        <v/>
      </c>
      <c r="O391" s="593">
        <f>IF(C391="","",IF(Y391&lt;0,Z391-AE391,""))</f>
        <v/>
      </c>
      <c r="P391" s="594">
        <f>IFERROR(IF(C391="","",IF(AND(C391=$D$2,H391=0),0,IF($V$8="50% ADP Discount",AA391*0.5,IF($V$8="ADP Book Price",AA391)))),"")</f>
        <v/>
      </c>
      <c r="R391" s="595">
        <f>IF(C391="","",IF(Y391&lt;0,(Z391/F391)*(1),(Z391/F391)*(1-Y391)))</f>
        <v/>
      </c>
      <c r="S391" s="595">
        <f>IFERROR(IF(Y391&lt;0,SUM(AC391:AD391)/F391,L391/F391),"")</f>
        <v/>
      </c>
      <c r="T391" s="340">
        <f>IF(M391="","",IF(M391=0,"",SUM(M391)/F391))</f>
        <v/>
      </c>
      <c r="U391" s="585" t="n"/>
      <c r="V391" s="596">
        <f>IF(C391="","",IF(AND(C391=$D$2,H391=0),"Firm Payroll",IF(AND(F391=1,Y391&gt;0.2),"Annual 20% Max Discount",IF(AND(F391=4,Y391&gt;0.2),"Quarterly 20% Max Discount",IF(Y391&gt;=0.6,"Discount &gt;60%",IF(Y391&lt;0,"Revenue Reduction Required",""))))))</f>
        <v/>
      </c>
      <c r="W391" s="597" t="n"/>
      <c r="X391" s="56">
        <f>IF(F391=1,"Annual Payrolls on ADP Essential Payroll",IF(F391=4,"Quarterly Payrolls on ADP Essential Payroll",""))</f>
        <v/>
      </c>
      <c r="Y391" s="50">
        <f>IFERROR(1-((H391-M391)/SUM(Z391,AC391,AD391)),"")</f>
        <v/>
      </c>
      <c r="Z391" s="69">
        <f>IF(C391="","",HLOOKUP($G391&amp;'Product Selections'!$K$4&amp;'Exhibit A'!$F391,'--'!$F$3:$AT$200,$E391+6,FALSE)*F391)</f>
        <v/>
      </c>
      <c r="AA391" s="237">
        <f>IF($C391="","",7.95*$E391+54.95)</f>
        <v/>
      </c>
      <c r="AB391" s="69">
        <f>IF('Product Selections'!O396="Yes",16*'Exhibit A'!F391,0)</f>
        <v/>
      </c>
      <c r="AC391" s="236">
        <f>IF('Product Selections'!$L$11="CBA Lightning Wholesale",0,IF('Product Selections'!$L$11="CBA Lightning",0,IF($C391="",0,IF('Product Selections'!P396="",0,IF('Product Selections'!$P396="Yes",HLOOKUP($AC$10&amp;'Exhibit A'!$F391,'--'!$F$3:$AZ$200,$E391+6,FALSE)*$F391)))))</f>
        <v/>
      </c>
      <c r="AD391" s="54">
        <f>IF('Product Selections'!$L$11="CBA Lightning Wholesale",0,IF('Product Selections'!$L$11="CBA Lightning",0,IF('Product Selections'!Q396="",0,IF($C391="",0,IF('Product Selections'!$Q396&gt;=0,HLOOKUP($AD$10,'--'!$F$3:$AZ$200,3,FALSE)*12*'Product Selections'!Q396)))))</f>
        <v/>
      </c>
      <c r="AE391" s="69">
        <f>IFERROR(IF(C391="","",IF(AND(C391=$D$2,H391=0),0,IF(I391=0,H391-P391-L391-M391,IF(I391="Included",H391-P391-M391-L391,IF(I391&gt;0,H391-M391-L391))))),"")</f>
        <v/>
      </c>
      <c r="AF391" s="598" t="n"/>
      <c r="AJ391" s="585" t="n"/>
    </row>
    <row r="392">
      <c r="A392" s="34" t="n"/>
      <c r="B392" s="303">
        <f>IFERROR(IF('Product Selections'!B397="","",'Product Selections'!B397),"")</f>
        <v/>
      </c>
      <c r="C392" s="304">
        <f>IF('Product Selections'!C397="","",'Product Selections'!C397)</f>
        <v/>
      </c>
      <c r="D392" s="305">
        <f>IF('Product Selections'!D397="","",'Product Selections'!D397)</f>
        <v/>
      </c>
      <c r="E392" s="306">
        <f>IF('Product Selections'!E397="","",'Product Selections'!E397)</f>
        <v/>
      </c>
      <c r="F392" s="306">
        <f>IF('Product Selections'!F397="","",'Product Selections'!F397)</f>
        <v/>
      </c>
      <c r="G392" s="307">
        <f>IF('Product Selections'!U396="","",'Product Selections'!U396)</f>
        <v/>
      </c>
      <c r="H392" s="316">
        <f>IFERROR(IF('Product Selections'!H397="","",'Product Selections'!H397),"")</f>
        <v/>
      </c>
      <c r="I392" s="309">
        <f>IFERROR(IF(TRIM('Product Selections'!I397)="","",TRIM('Product Selections'!I397)),"")</f>
        <v/>
      </c>
      <c r="J392" s="46" t="n"/>
      <c r="K392" s="316">
        <f>IF(C392="","",IF(O392="",AE392+L392+M392,AE392+L392+M392+O392))</f>
        <v/>
      </c>
      <c r="L392" s="361">
        <f>IF(C392="","",SUM(AC392,AD392)*(1-Y392))</f>
        <v/>
      </c>
      <c r="M392" s="357">
        <f>IF(C392="","",AB392)</f>
        <v/>
      </c>
      <c r="O392" s="600">
        <f>IF(C392="","",IF(Y392&lt;0,Z392-AE392,""))</f>
        <v/>
      </c>
      <c r="P392" s="601">
        <f>IFERROR(IF(C392="","",IF(AND(C392=$D$2,H392=0),0,IF($V$8="50% ADP Discount",AA392*0.5,IF($V$8="ADP Book Price",AA392)))),"")</f>
        <v/>
      </c>
      <c r="R392" s="602">
        <f>IF(C392="","",IF(Y392&lt;0,(Z392/F392)*(1),(Z392/F392)*(1-Y392)))</f>
        <v/>
      </c>
      <c r="S392" s="602">
        <f>IFERROR(IF(Y392&lt;0,SUM(AC392:AD392)/F392,L392/F392),"")</f>
        <v/>
      </c>
      <c r="T392" s="339">
        <f>IF(M392="","",IF(M392=0,"",SUM(M392)/F392))</f>
        <v/>
      </c>
      <c r="U392" s="585" t="n"/>
      <c r="V392" s="603">
        <f>IF(C392="","",IF(AND(C392=$D$2,H392=0),"Firm Payroll",IF(AND(F392=1,Y392&gt;0.2),"Annual 20% Max Discount",IF(AND(F392=4,Y392&gt;0.2),"Quarterly 20% Max Discount",IF(Y392&gt;=0.6,"Discount &gt;60%",IF(Y392&lt;0,"Revenue Reduction Required",""))))))</f>
        <v/>
      </c>
      <c r="W392" s="597" t="n"/>
      <c r="X392" s="314">
        <f>IF(F392=1,"Annual Payrolls on ADP Essential Payroll",IF(F392=4,"Quarterly Payrolls on ADP Essential Payroll",""))</f>
        <v/>
      </c>
      <c r="Y392" s="315">
        <f>IFERROR(1-((H392-M392)/SUM(Z392,AC392,AD392)),"")</f>
        <v/>
      </c>
      <c r="Z392" s="316">
        <f>IF(C392="","",HLOOKUP($G392&amp;'Product Selections'!$K$4&amp;'Exhibit A'!$F392,'--'!$F$3:$AT$200,$E392+6,FALSE)*F392)</f>
        <v/>
      </c>
      <c r="AA392" s="317">
        <f>IF($C392="","",7.95*$E392+54.95)</f>
        <v/>
      </c>
      <c r="AB392" s="316">
        <f>IF('Product Selections'!O397="Yes",16*'Exhibit A'!F392,0)</f>
        <v/>
      </c>
      <c r="AC392" s="318">
        <f>IF('Product Selections'!$L$11="CBA Lightning Wholesale",0,IF('Product Selections'!$L$11="CBA Lightning",0,IF($C392="",0,IF('Product Selections'!P397="",0,IF('Product Selections'!$P397="Yes",HLOOKUP($AC$10&amp;'Exhibit A'!$F392,'--'!$F$3:$AZ$200,$E392+6,FALSE)*$F392)))))</f>
        <v/>
      </c>
      <c r="AD392" s="310">
        <f>IF('Product Selections'!$L$11="CBA Lightning Wholesale",0,IF('Product Selections'!$L$11="CBA Lightning",0,IF('Product Selections'!Q397="",0,IF($C392="",0,IF('Product Selections'!$Q397&gt;=0,HLOOKUP($AD$10,'--'!$F$3:$AZ$200,3,FALSE)*12*'Product Selections'!Q397)))))</f>
        <v/>
      </c>
      <c r="AE392" s="316">
        <f>IFERROR(IF(C392="","",IF(AND(C392=$D$2,H392=0),0,IF(I392=0,H392-P392-L392-M392,IF(I392="Included",H392-P392-M392-L392,IF(I392&gt;0,H392-M392-L392))))),"")</f>
        <v/>
      </c>
      <c r="AF392" s="585" t="n"/>
      <c r="AJ392" s="585" t="n"/>
    </row>
    <row r="393">
      <c r="A393" s="34" t="n"/>
      <c r="B393" s="70">
        <f>IFERROR(IF('Product Selections'!B398="","",'Product Selections'!B398),"")</f>
        <v/>
      </c>
      <c r="C393" s="71">
        <f>IF('Product Selections'!C398="","",'Product Selections'!C398)</f>
        <v/>
      </c>
      <c r="D393" s="48">
        <f>IF('Product Selections'!D398="","",'Product Selections'!D398)</f>
        <v/>
      </c>
      <c r="E393" s="51">
        <f>IF('Product Selections'!E398="","",'Product Selections'!E398)</f>
        <v/>
      </c>
      <c r="F393" s="51">
        <f>IF('Product Selections'!F398="","",'Product Selections'!F398)</f>
        <v/>
      </c>
      <c r="G393" s="34">
        <f>IF('Product Selections'!U397="","",'Product Selections'!U397)</f>
        <v/>
      </c>
      <c r="H393" s="69">
        <f>IFERROR(IF('Product Selections'!H398="","",'Product Selections'!H398),"")</f>
        <v/>
      </c>
      <c r="I393" s="592">
        <f>IFERROR(IF(TRIM('Product Selections'!I398)="","",TRIM('Product Selections'!I398)),"")</f>
        <v/>
      </c>
      <c r="J393" s="46" t="n"/>
      <c r="K393" s="69">
        <f>IF(C393="","",IF(O393="",AE393+L393+M393,AE393+L393+M393+O393))</f>
        <v/>
      </c>
      <c r="L393" s="360">
        <f>IF(C393="","",SUM(AC393,AD393)*(1-Y393))</f>
        <v/>
      </c>
      <c r="M393" s="358">
        <f>IF(C393="","",AB393)</f>
        <v/>
      </c>
      <c r="O393" s="593">
        <f>IF(C393="","",IF(Y393&lt;0,Z393-AE393,""))</f>
        <v/>
      </c>
      <c r="P393" s="594">
        <f>IFERROR(IF(C393="","",IF(AND(C393=$D$2,H393=0),0,IF($V$8="50% ADP Discount",AA393*0.5,IF($V$8="ADP Book Price",AA393)))),"")</f>
        <v/>
      </c>
      <c r="R393" s="595">
        <f>IF(C393="","",IF(Y393&lt;0,(Z393/F393)*(1),(Z393/F393)*(1-Y393)))</f>
        <v/>
      </c>
      <c r="S393" s="595">
        <f>IFERROR(IF(Y393&lt;0,SUM(AC393:AD393)/F393,L393/F393),"")</f>
        <v/>
      </c>
      <c r="T393" s="340">
        <f>IF(M393="","",IF(M393=0,"",SUM(M393)/F393))</f>
        <v/>
      </c>
      <c r="U393" s="585" t="n"/>
      <c r="V393" s="596">
        <f>IF(C393="","",IF(AND(C393=$D$2,H393=0),"Firm Payroll",IF(AND(F393=1,Y393&gt;0.2),"Annual 20% Max Discount",IF(AND(F393=4,Y393&gt;0.2),"Quarterly 20% Max Discount",IF(Y393&gt;=0.6,"Discount &gt;60%",IF(Y393&lt;0,"Revenue Reduction Required",""))))))</f>
        <v/>
      </c>
      <c r="W393" s="597" t="n"/>
      <c r="X393" s="56">
        <f>IF(F393=1,"Annual Payrolls on ADP Essential Payroll",IF(F393=4,"Quarterly Payrolls on ADP Essential Payroll",""))</f>
        <v/>
      </c>
      <c r="Y393" s="50">
        <f>IFERROR(1-((H393-M393)/SUM(Z393,AC393,AD393)),"")</f>
        <v/>
      </c>
      <c r="Z393" s="69">
        <f>IF(C393="","",HLOOKUP($G393&amp;'Product Selections'!$K$4&amp;'Exhibit A'!$F393,'--'!$F$3:$AT$200,$E393+6,FALSE)*F393)</f>
        <v/>
      </c>
      <c r="AA393" s="237">
        <f>IF($C393="","",7.95*$E393+54.95)</f>
        <v/>
      </c>
      <c r="AB393" s="69">
        <f>IF('Product Selections'!O398="Yes",16*'Exhibit A'!F393,0)</f>
        <v/>
      </c>
      <c r="AC393" s="236">
        <f>IF('Product Selections'!$L$11="CBA Lightning Wholesale",0,IF('Product Selections'!$L$11="CBA Lightning",0,IF($C393="",0,IF('Product Selections'!P398="",0,IF('Product Selections'!$P398="Yes",HLOOKUP($AC$10&amp;'Exhibit A'!$F393,'--'!$F$3:$AZ$200,$E393+6,FALSE)*$F393)))))</f>
        <v/>
      </c>
      <c r="AD393" s="54">
        <f>IF('Product Selections'!$L$11="CBA Lightning Wholesale",0,IF('Product Selections'!$L$11="CBA Lightning",0,IF('Product Selections'!Q398="",0,IF($C393="",0,IF('Product Selections'!$Q398&gt;=0,HLOOKUP($AD$10,'--'!$F$3:$AZ$200,3,FALSE)*12*'Product Selections'!Q398)))))</f>
        <v/>
      </c>
      <c r="AE393" s="69">
        <f>IFERROR(IF(C393="","",IF(AND(C393=$D$2,H393=0),0,IF(I393=0,H393-P393-L393-M393,IF(I393="Included",H393-P393-M393-L393,IF(I393&gt;0,H393-M393-L393))))),"")</f>
        <v/>
      </c>
      <c r="AF393" s="598" t="n"/>
      <c r="AJ393" s="585" t="n"/>
    </row>
    <row r="394">
      <c r="A394" s="34" t="n"/>
      <c r="B394" s="303">
        <f>IFERROR(IF('Product Selections'!B399="","",'Product Selections'!B399),"")</f>
        <v/>
      </c>
      <c r="C394" s="304">
        <f>IF('Product Selections'!C399="","",'Product Selections'!C399)</f>
        <v/>
      </c>
      <c r="D394" s="305">
        <f>IF('Product Selections'!D399="","",'Product Selections'!D399)</f>
        <v/>
      </c>
      <c r="E394" s="306">
        <f>IF('Product Selections'!E399="","",'Product Selections'!E399)</f>
        <v/>
      </c>
      <c r="F394" s="306">
        <f>IF('Product Selections'!F399="","",'Product Selections'!F399)</f>
        <v/>
      </c>
      <c r="G394" s="307">
        <f>IF('Product Selections'!U398="","",'Product Selections'!U398)</f>
        <v/>
      </c>
      <c r="H394" s="316">
        <f>IFERROR(IF('Product Selections'!H399="","",'Product Selections'!H399),"")</f>
        <v/>
      </c>
      <c r="I394" s="309">
        <f>IFERROR(IF(TRIM('Product Selections'!I399)="","",TRIM('Product Selections'!I399)),"")</f>
        <v/>
      </c>
      <c r="J394" s="46" t="n"/>
      <c r="K394" s="316">
        <f>IF(C394="","",IF(O394="",AE394+L394+M394,AE394+L394+M394+O394))</f>
        <v/>
      </c>
      <c r="L394" s="361">
        <f>IF(C394="","",SUM(AC394,AD394)*(1-Y394))</f>
        <v/>
      </c>
      <c r="M394" s="357">
        <f>IF(C394="","",AB394)</f>
        <v/>
      </c>
      <c r="O394" s="600">
        <f>IF(C394="","",IF(Y394&lt;0,Z394-AE394,""))</f>
        <v/>
      </c>
      <c r="P394" s="601">
        <f>IFERROR(IF(C394="","",IF(AND(C394=$D$2,H394=0),0,IF($V$8="50% ADP Discount",AA394*0.5,IF($V$8="ADP Book Price",AA394)))),"")</f>
        <v/>
      </c>
      <c r="R394" s="602">
        <f>IF(C394="","",IF(Y394&lt;0,(Z394/F394)*(1),(Z394/F394)*(1-Y394)))</f>
        <v/>
      </c>
      <c r="S394" s="602">
        <f>IFERROR(IF(Y394&lt;0,SUM(AC394:AD394)/F394,L394/F394),"")</f>
        <v/>
      </c>
      <c r="T394" s="339">
        <f>IF(M394="","",IF(M394=0,"",SUM(M394)/F394))</f>
        <v/>
      </c>
      <c r="U394" s="585" t="n"/>
      <c r="V394" s="603">
        <f>IF(C394="","",IF(AND(C394=$D$2,H394=0),"Firm Payroll",IF(AND(F394=1,Y394&gt;0.2),"Annual 20% Max Discount",IF(AND(F394=4,Y394&gt;0.2),"Quarterly 20% Max Discount",IF(Y394&gt;=0.6,"Discount &gt;60%",IF(Y394&lt;0,"Revenue Reduction Required",""))))))</f>
        <v/>
      </c>
      <c r="W394" s="597" t="n"/>
      <c r="X394" s="314">
        <f>IF(F394=1,"Annual Payrolls on ADP Essential Payroll",IF(F394=4,"Quarterly Payrolls on ADP Essential Payroll",""))</f>
        <v/>
      </c>
      <c r="Y394" s="315">
        <f>IFERROR(1-((H394-M394)/SUM(Z394,AC394,AD394)),"")</f>
        <v/>
      </c>
      <c r="Z394" s="316">
        <f>IF(C394="","",HLOOKUP($G394&amp;'Product Selections'!$K$4&amp;'Exhibit A'!$F394,'--'!$F$3:$AT$200,$E394+6,FALSE)*F394)</f>
        <v/>
      </c>
      <c r="AA394" s="317">
        <f>IF($C394="","",7.95*$E394+54.95)</f>
        <v/>
      </c>
      <c r="AB394" s="316">
        <f>IF('Product Selections'!O399="Yes",16*'Exhibit A'!F394,0)</f>
        <v/>
      </c>
      <c r="AC394" s="318">
        <f>IF('Product Selections'!$L$11="CBA Lightning Wholesale",0,IF('Product Selections'!$L$11="CBA Lightning",0,IF($C394="",0,IF('Product Selections'!P399="",0,IF('Product Selections'!$P399="Yes",HLOOKUP($AC$10&amp;'Exhibit A'!$F394,'--'!$F$3:$AZ$200,$E394+6,FALSE)*$F394)))))</f>
        <v/>
      </c>
      <c r="AD394" s="310">
        <f>IF('Product Selections'!$L$11="CBA Lightning Wholesale",0,IF('Product Selections'!$L$11="CBA Lightning",0,IF('Product Selections'!Q399="",0,IF($C394="",0,IF('Product Selections'!$Q399&gt;=0,HLOOKUP($AD$10,'--'!$F$3:$AZ$200,3,FALSE)*12*'Product Selections'!Q399)))))</f>
        <v/>
      </c>
      <c r="AE394" s="316">
        <f>IFERROR(IF(C394="","",IF(AND(C394=$D$2,H394=0),0,IF(I394=0,H394-P394-L394-M394,IF(I394="Included",H394-P394-M394-L394,IF(I394&gt;0,H394-M394-L394))))),"")</f>
        <v/>
      </c>
      <c r="AF394" s="585" t="n"/>
      <c r="AJ394" s="585" t="n"/>
    </row>
    <row r="395">
      <c r="A395" s="34" t="n"/>
      <c r="B395" s="70">
        <f>IFERROR(IF('Product Selections'!B400="","",'Product Selections'!B400),"")</f>
        <v/>
      </c>
      <c r="C395" s="71">
        <f>IF('Product Selections'!C400="","",'Product Selections'!C400)</f>
        <v/>
      </c>
      <c r="D395" s="48">
        <f>IF('Product Selections'!D400="","",'Product Selections'!D400)</f>
        <v/>
      </c>
      <c r="E395" s="51">
        <f>IF('Product Selections'!E400="","",'Product Selections'!E400)</f>
        <v/>
      </c>
      <c r="F395" s="51">
        <f>IF('Product Selections'!F400="","",'Product Selections'!F400)</f>
        <v/>
      </c>
      <c r="G395" s="34">
        <f>IF('Product Selections'!U399="","",'Product Selections'!U399)</f>
        <v/>
      </c>
      <c r="H395" s="69">
        <f>IFERROR(IF('Product Selections'!H400="","",'Product Selections'!H400),"")</f>
        <v/>
      </c>
      <c r="I395" s="592">
        <f>IFERROR(IF(TRIM('Product Selections'!I400)="","",TRIM('Product Selections'!I400)),"")</f>
        <v/>
      </c>
      <c r="J395" s="46" t="n"/>
      <c r="K395" s="69">
        <f>IF(C395="","",IF(O395="",AE395+L395+M395,AE395+L395+M395+O395))</f>
        <v/>
      </c>
      <c r="L395" s="360">
        <f>IF(C395="","",SUM(AC395,AD395)*(1-Y395))</f>
        <v/>
      </c>
      <c r="M395" s="358">
        <f>IF(C395="","",AB395)</f>
        <v/>
      </c>
      <c r="O395" s="593">
        <f>IF(C395="","",IF(Y395&lt;0,Z395-AE395,""))</f>
        <v/>
      </c>
      <c r="P395" s="594">
        <f>IFERROR(IF(C395="","",IF(AND(C395=$D$2,H395=0),0,IF($V$8="50% ADP Discount",AA395*0.5,IF($V$8="ADP Book Price",AA395)))),"")</f>
        <v/>
      </c>
      <c r="R395" s="595">
        <f>IF(C395="","",IF(Y395&lt;0,(Z395/F395)*(1),(Z395/F395)*(1-Y395)))</f>
        <v/>
      </c>
      <c r="S395" s="595">
        <f>IFERROR(IF(Y395&lt;0,SUM(AC395:AD395)/F395,L395/F395),"")</f>
        <v/>
      </c>
      <c r="T395" s="340">
        <f>IF(M395="","",IF(M395=0,"",SUM(M395)/F395))</f>
        <v/>
      </c>
      <c r="U395" s="585" t="n"/>
      <c r="V395" s="596">
        <f>IF(C395="","",IF(AND(C395=$D$2,H395=0),"Firm Payroll",IF(AND(F395=1,Y395&gt;0.2),"Annual 20% Max Discount",IF(AND(F395=4,Y395&gt;0.2),"Quarterly 20% Max Discount",IF(Y395&gt;=0.6,"Discount &gt;60%",IF(Y395&lt;0,"Revenue Reduction Required",""))))))</f>
        <v/>
      </c>
      <c r="W395" s="597" t="n"/>
      <c r="X395" s="56">
        <f>IF(F395=1,"Annual Payrolls on ADP Essential Payroll",IF(F395=4,"Quarterly Payrolls on ADP Essential Payroll",""))</f>
        <v/>
      </c>
      <c r="Y395" s="50">
        <f>IFERROR(1-((H395-M395)/SUM(Z395,AC395,AD395)),"")</f>
        <v/>
      </c>
      <c r="Z395" s="69">
        <f>IF(C395="","",HLOOKUP($G395&amp;'Product Selections'!$K$4&amp;'Exhibit A'!$F395,'--'!$F$3:$AT$200,$E395+6,FALSE)*F395)</f>
        <v/>
      </c>
      <c r="AA395" s="237">
        <f>IF($C395="","",7.95*$E395+54.95)</f>
        <v/>
      </c>
      <c r="AB395" s="69">
        <f>IF('Product Selections'!O400="Yes",16*'Exhibit A'!F395,0)</f>
        <v/>
      </c>
      <c r="AC395" s="236">
        <f>IF('Product Selections'!$L$11="CBA Lightning Wholesale",0,IF('Product Selections'!$L$11="CBA Lightning",0,IF($C395="",0,IF('Product Selections'!P400="",0,IF('Product Selections'!$P400="Yes",HLOOKUP($AC$10&amp;'Exhibit A'!$F395,'--'!$F$3:$AZ$200,$E395+6,FALSE)*$F395)))))</f>
        <v/>
      </c>
      <c r="AD395" s="54">
        <f>IF('Product Selections'!$L$11="CBA Lightning Wholesale",0,IF('Product Selections'!$L$11="CBA Lightning",0,IF('Product Selections'!Q400="",0,IF($C395="",0,IF('Product Selections'!$Q400&gt;=0,HLOOKUP($AD$10,'--'!$F$3:$AZ$200,3,FALSE)*12*'Product Selections'!Q400)))))</f>
        <v/>
      </c>
      <c r="AE395" s="69">
        <f>IFERROR(IF(C395="","",IF(AND(C395=$D$2,H395=0),0,IF(I395=0,H395-P395-L395-M395,IF(I395="Included",H395-P395-M395-L395,IF(I395&gt;0,H395-M395-L395))))),"")</f>
        <v/>
      </c>
      <c r="AF395" s="598" t="n"/>
      <c r="AJ395" s="585" t="n"/>
    </row>
    <row r="396">
      <c r="A396" s="34" t="n"/>
      <c r="B396" s="303">
        <f>IFERROR(IF('Product Selections'!B401="","",'Product Selections'!B401),"")</f>
        <v/>
      </c>
      <c r="C396" s="304">
        <f>IF('Product Selections'!C401="","",'Product Selections'!C401)</f>
        <v/>
      </c>
      <c r="D396" s="305">
        <f>IF('Product Selections'!D401="","",'Product Selections'!D401)</f>
        <v/>
      </c>
      <c r="E396" s="306">
        <f>IF('Product Selections'!E401="","",'Product Selections'!E401)</f>
        <v/>
      </c>
      <c r="F396" s="306">
        <f>IF('Product Selections'!F401="","",'Product Selections'!F401)</f>
        <v/>
      </c>
      <c r="G396" s="307">
        <f>IF('Product Selections'!U400="","",'Product Selections'!U400)</f>
        <v/>
      </c>
      <c r="H396" s="316">
        <f>IFERROR(IF('Product Selections'!H401="","",'Product Selections'!H401),"")</f>
        <v/>
      </c>
      <c r="I396" s="309">
        <f>IFERROR(IF(TRIM('Product Selections'!I401)="","",TRIM('Product Selections'!I401)),"")</f>
        <v/>
      </c>
      <c r="J396" s="46" t="n"/>
      <c r="K396" s="316">
        <f>IF(C396="","",IF(O396="",AE396+L396+M396,AE396+L396+M396+O396))</f>
        <v/>
      </c>
      <c r="L396" s="361">
        <f>IF(C396="","",SUM(AC396,AD396)*(1-Y396))</f>
        <v/>
      </c>
      <c r="M396" s="357">
        <f>IF(C396="","",AB396)</f>
        <v/>
      </c>
      <c r="O396" s="600">
        <f>IF(C396="","",IF(Y396&lt;0,Z396-AE396,""))</f>
        <v/>
      </c>
      <c r="P396" s="601">
        <f>IFERROR(IF(C396="","",IF(AND(C396=$D$2,H396=0),0,IF($V$8="50% ADP Discount",AA396*0.5,IF($V$8="ADP Book Price",AA396)))),"")</f>
        <v/>
      </c>
      <c r="R396" s="602">
        <f>IF(C396="","",IF(Y396&lt;0,(Z396/F396)*(1),(Z396/F396)*(1-Y396)))</f>
        <v/>
      </c>
      <c r="S396" s="602">
        <f>IFERROR(IF(Y396&lt;0,SUM(AC396:AD396)/F396,L396/F396),"")</f>
        <v/>
      </c>
      <c r="T396" s="339">
        <f>IF(M396="","",IF(M396=0,"",SUM(M396)/F396))</f>
        <v/>
      </c>
      <c r="U396" s="585" t="n"/>
      <c r="V396" s="603">
        <f>IF(C396="","",IF(AND(C396=$D$2,H396=0),"Firm Payroll",IF(AND(F396=1,Y396&gt;0.2),"Annual 20% Max Discount",IF(AND(F396=4,Y396&gt;0.2),"Quarterly 20% Max Discount",IF(Y396&gt;=0.6,"Discount &gt;60%",IF(Y396&lt;0,"Revenue Reduction Required",""))))))</f>
        <v/>
      </c>
      <c r="W396" s="597" t="n"/>
      <c r="X396" s="314">
        <f>IF(F396=1,"Annual Payrolls on ADP Essential Payroll",IF(F396=4,"Quarterly Payrolls on ADP Essential Payroll",""))</f>
        <v/>
      </c>
      <c r="Y396" s="315">
        <f>IFERROR(1-((H396-M396)/SUM(Z396,AC396,AD396)),"")</f>
        <v/>
      </c>
      <c r="Z396" s="316">
        <f>IF(C396="","",HLOOKUP($G396&amp;'Product Selections'!$K$4&amp;'Exhibit A'!$F396,'--'!$F$3:$AT$200,$E396+6,FALSE)*F396)</f>
        <v/>
      </c>
      <c r="AA396" s="317">
        <f>IF($C396="","",7.95*$E396+54.95)</f>
        <v/>
      </c>
      <c r="AB396" s="316">
        <f>IF('Product Selections'!O401="Yes",16*'Exhibit A'!F396,0)</f>
        <v/>
      </c>
      <c r="AC396" s="318">
        <f>IF('Product Selections'!$L$11="CBA Lightning Wholesale",0,IF('Product Selections'!$L$11="CBA Lightning",0,IF($C396="",0,IF('Product Selections'!P401="",0,IF('Product Selections'!$P401="Yes",HLOOKUP($AC$10&amp;'Exhibit A'!$F396,'--'!$F$3:$AZ$200,$E396+6,FALSE)*$F396)))))</f>
        <v/>
      </c>
      <c r="AD396" s="310">
        <f>IF('Product Selections'!$L$11="CBA Lightning Wholesale",0,IF('Product Selections'!$L$11="CBA Lightning",0,IF('Product Selections'!Q401="",0,IF($C396="",0,IF('Product Selections'!$Q401&gt;=0,HLOOKUP($AD$10,'--'!$F$3:$AZ$200,3,FALSE)*12*'Product Selections'!Q401)))))</f>
        <v/>
      </c>
      <c r="AE396" s="316">
        <f>IFERROR(IF(C396="","",IF(AND(C396=$D$2,H396=0),0,IF(I396=0,H396-P396-L396-M396,IF(I396="Included",H396-P396-M396-L396,IF(I396&gt;0,H396-M396-L396))))),"")</f>
        <v/>
      </c>
      <c r="AF396" s="585" t="n"/>
      <c r="AJ396" s="585" t="n"/>
    </row>
    <row r="397">
      <c r="A397" s="34" t="n"/>
      <c r="B397" s="70">
        <f>IFERROR(IF('Product Selections'!B402="","",'Product Selections'!B402),"")</f>
        <v/>
      </c>
      <c r="C397" s="71">
        <f>IF('Product Selections'!C402="","",'Product Selections'!C402)</f>
        <v/>
      </c>
      <c r="D397" s="48">
        <f>IF('Product Selections'!D402="","",'Product Selections'!D402)</f>
        <v/>
      </c>
      <c r="E397" s="51">
        <f>IF('Product Selections'!E402="","",'Product Selections'!E402)</f>
        <v/>
      </c>
      <c r="F397" s="51">
        <f>IF('Product Selections'!F402="","",'Product Selections'!F402)</f>
        <v/>
      </c>
      <c r="G397" s="34">
        <f>IF('Product Selections'!U401="","",'Product Selections'!U401)</f>
        <v/>
      </c>
      <c r="H397" s="69">
        <f>IFERROR(IF('Product Selections'!H402="","",'Product Selections'!H402),"")</f>
        <v/>
      </c>
      <c r="I397" s="592">
        <f>IFERROR(IF(TRIM('Product Selections'!I402)="","",TRIM('Product Selections'!I402)),"")</f>
        <v/>
      </c>
      <c r="J397" s="46" t="n"/>
      <c r="K397" s="69">
        <f>IF(C397="","",IF(O397="",AE397+L397+M397,AE397+L397+M397+O397))</f>
        <v/>
      </c>
      <c r="L397" s="360">
        <f>IF(C397="","",SUM(AC397,AD397)*(1-Y397))</f>
        <v/>
      </c>
      <c r="M397" s="358">
        <f>IF(C397="","",AB397)</f>
        <v/>
      </c>
      <c r="O397" s="593">
        <f>IF(C397="","",IF(Y397&lt;0,Z397-AE397,""))</f>
        <v/>
      </c>
      <c r="P397" s="594">
        <f>IFERROR(IF(C397="","",IF(AND(C397=$D$2,H397=0),0,IF($V$8="50% ADP Discount",AA397*0.5,IF($V$8="ADP Book Price",AA397)))),"")</f>
        <v/>
      </c>
      <c r="R397" s="595">
        <f>IF(C397="","",IF(Y397&lt;0,(Z397/F397)*(1),(Z397/F397)*(1-Y397)))</f>
        <v/>
      </c>
      <c r="S397" s="595">
        <f>IFERROR(IF(Y397&lt;0,SUM(AC397:AD397)/F397,L397/F397),"")</f>
        <v/>
      </c>
      <c r="T397" s="340">
        <f>IF(M397="","",IF(M397=0,"",SUM(M397)/F397))</f>
        <v/>
      </c>
      <c r="U397" s="585" t="n"/>
      <c r="V397" s="596">
        <f>IF(C397="","",IF(AND(C397=$D$2,H397=0),"Firm Payroll",IF(AND(F397=1,Y397&gt;0.2),"Annual 20% Max Discount",IF(AND(F397=4,Y397&gt;0.2),"Quarterly 20% Max Discount",IF(Y397&gt;=0.6,"Discount &gt;60%",IF(Y397&lt;0,"Revenue Reduction Required",""))))))</f>
        <v/>
      </c>
      <c r="W397" s="597" t="n"/>
      <c r="X397" s="56">
        <f>IF(F397=1,"Annual Payrolls on ADP Essential Payroll",IF(F397=4,"Quarterly Payrolls on ADP Essential Payroll",""))</f>
        <v/>
      </c>
      <c r="Y397" s="50">
        <f>IFERROR(1-((H397-M397)/SUM(Z397,AC397,AD397)),"")</f>
        <v/>
      </c>
      <c r="Z397" s="69">
        <f>IF(C397="","",HLOOKUP($G397&amp;'Product Selections'!$K$4&amp;'Exhibit A'!$F397,'--'!$F$3:$AT$200,$E397+6,FALSE)*F397)</f>
        <v/>
      </c>
      <c r="AA397" s="237">
        <f>IF($C397="","",7.95*$E397+54.95)</f>
        <v/>
      </c>
      <c r="AB397" s="69">
        <f>IF('Product Selections'!O402="Yes",16*'Exhibit A'!F397,0)</f>
        <v/>
      </c>
      <c r="AC397" s="236">
        <f>IF('Product Selections'!$L$11="CBA Lightning Wholesale",0,IF('Product Selections'!$L$11="CBA Lightning",0,IF($C397="",0,IF('Product Selections'!P402="",0,IF('Product Selections'!$P402="Yes",HLOOKUP($AC$10&amp;'Exhibit A'!$F397,'--'!$F$3:$AZ$200,$E397+6,FALSE)*$F397)))))</f>
        <v/>
      </c>
      <c r="AD397" s="54">
        <f>IF('Product Selections'!$L$11="CBA Lightning Wholesale",0,IF('Product Selections'!$L$11="CBA Lightning",0,IF('Product Selections'!Q402="",0,IF($C397="",0,IF('Product Selections'!$Q402&gt;=0,HLOOKUP($AD$10,'--'!$F$3:$AZ$200,3,FALSE)*12*'Product Selections'!Q402)))))</f>
        <v/>
      </c>
      <c r="AE397" s="69">
        <f>IFERROR(IF(C397="","",IF(AND(C397=$D$2,H397=0),0,IF(I397=0,H397-P397-L397-M397,IF(I397="Included",H397-P397-M397-L397,IF(I397&gt;0,H397-M397-L397))))),"")</f>
        <v/>
      </c>
      <c r="AF397" s="598" t="n"/>
      <c r="AJ397" s="585" t="n"/>
    </row>
    <row r="398">
      <c r="A398" s="34" t="n"/>
      <c r="B398" s="303">
        <f>IFERROR(IF('Product Selections'!B403="","",'Product Selections'!B403),"")</f>
        <v/>
      </c>
      <c r="C398" s="304">
        <f>IF('Product Selections'!C403="","",'Product Selections'!C403)</f>
        <v/>
      </c>
      <c r="D398" s="305">
        <f>IF('Product Selections'!D403="","",'Product Selections'!D403)</f>
        <v/>
      </c>
      <c r="E398" s="306">
        <f>IF('Product Selections'!E403="","",'Product Selections'!E403)</f>
        <v/>
      </c>
      <c r="F398" s="306">
        <f>IF('Product Selections'!F403="","",'Product Selections'!F403)</f>
        <v/>
      </c>
      <c r="G398" s="307">
        <f>IF('Product Selections'!U402="","",'Product Selections'!U402)</f>
        <v/>
      </c>
      <c r="H398" s="316">
        <f>IFERROR(IF('Product Selections'!H403="","",'Product Selections'!H403),"")</f>
        <v/>
      </c>
      <c r="I398" s="309">
        <f>IFERROR(IF(TRIM('Product Selections'!I403)="","",TRIM('Product Selections'!I403)),"")</f>
        <v/>
      </c>
      <c r="J398" s="46" t="n"/>
      <c r="K398" s="316">
        <f>IF(C398="","",IF(O398="",AE398+L398+M398,AE398+L398+M398+O398))</f>
        <v/>
      </c>
      <c r="L398" s="361">
        <f>IF(C398="","",SUM(AC398,AD398)*(1-Y398))</f>
        <v/>
      </c>
      <c r="M398" s="357">
        <f>IF(C398="","",AB398)</f>
        <v/>
      </c>
      <c r="O398" s="600">
        <f>IF(C398="","",IF(Y398&lt;0,Z398-AE398,""))</f>
        <v/>
      </c>
      <c r="P398" s="601">
        <f>IFERROR(IF(C398="","",IF(AND(C398=$D$2,H398=0),0,IF($V$8="50% ADP Discount",AA398*0.5,IF($V$8="ADP Book Price",AA398)))),"")</f>
        <v/>
      </c>
      <c r="R398" s="602">
        <f>IF(C398="","",IF(Y398&lt;0,(Z398/F398)*(1),(Z398/F398)*(1-Y398)))</f>
        <v/>
      </c>
      <c r="S398" s="602">
        <f>IFERROR(IF(Y398&lt;0,SUM(AC398:AD398)/F398,L398/F398),"")</f>
        <v/>
      </c>
      <c r="T398" s="339">
        <f>IF(M398="","",IF(M398=0,"",SUM(M398)/F398))</f>
        <v/>
      </c>
      <c r="U398" s="585" t="n"/>
      <c r="V398" s="603">
        <f>IF(C398="","",IF(AND(C398=$D$2,H398=0),"Firm Payroll",IF(AND(F398=1,Y398&gt;0.2),"Annual 20% Max Discount",IF(AND(F398=4,Y398&gt;0.2),"Quarterly 20% Max Discount",IF(Y398&gt;=0.6,"Discount &gt;60%",IF(Y398&lt;0,"Revenue Reduction Required",""))))))</f>
        <v/>
      </c>
      <c r="W398" s="597" t="n"/>
      <c r="X398" s="314">
        <f>IF(F398=1,"Annual Payrolls on ADP Essential Payroll",IF(F398=4,"Quarterly Payrolls on ADP Essential Payroll",""))</f>
        <v/>
      </c>
      <c r="Y398" s="315">
        <f>IFERROR(1-((H398-M398)/SUM(Z398,AC398,AD398)),"")</f>
        <v/>
      </c>
      <c r="Z398" s="316">
        <f>IF(C398="","",HLOOKUP($G398&amp;'Product Selections'!$K$4&amp;'Exhibit A'!$F398,'--'!$F$3:$AT$200,$E398+6,FALSE)*F398)</f>
        <v/>
      </c>
      <c r="AA398" s="317">
        <f>IF($C398="","",7.95*$E398+54.95)</f>
        <v/>
      </c>
      <c r="AB398" s="316">
        <f>IF('Product Selections'!O403="Yes",16*'Exhibit A'!F398,0)</f>
        <v/>
      </c>
      <c r="AC398" s="318">
        <f>IF('Product Selections'!$L$11="CBA Lightning Wholesale",0,IF('Product Selections'!$L$11="CBA Lightning",0,IF($C398="",0,IF('Product Selections'!P403="",0,IF('Product Selections'!$P403="Yes",HLOOKUP($AC$10&amp;'Exhibit A'!$F398,'--'!$F$3:$AZ$200,$E398+6,FALSE)*$F398)))))</f>
        <v/>
      </c>
      <c r="AD398" s="310">
        <f>IF('Product Selections'!$L$11="CBA Lightning Wholesale",0,IF('Product Selections'!$L$11="CBA Lightning",0,IF('Product Selections'!Q403="",0,IF($C398="",0,IF('Product Selections'!$Q403&gt;=0,HLOOKUP($AD$10,'--'!$F$3:$AZ$200,3,FALSE)*12*'Product Selections'!Q403)))))</f>
        <v/>
      </c>
      <c r="AE398" s="316">
        <f>IFERROR(IF(C398="","",IF(AND(C398=$D$2,H398=0),0,IF(I398=0,H398-P398-L398-M398,IF(I398="Included",H398-P398-M398-L398,IF(I398&gt;0,H398-M398-L398))))),"")</f>
        <v/>
      </c>
      <c r="AF398" s="585" t="n"/>
      <c r="AJ398" s="585" t="n"/>
    </row>
    <row r="399">
      <c r="A399" s="34" t="n"/>
      <c r="B399" s="70">
        <f>IFERROR(IF('Product Selections'!B404="","",'Product Selections'!B404),"")</f>
        <v/>
      </c>
      <c r="C399" s="71">
        <f>IF('Product Selections'!C404="","",'Product Selections'!C404)</f>
        <v/>
      </c>
      <c r="D399" s="48">
        <f>IF('Product Selections'!D404="","",'Product Selections'!D404)</f>
        <v/>
      </c>
      <c r="E399" s="51">
        <f>IF('Product Selections'!E404="","",'Product Selections'!E404)</f>
        <v/>
      </c>
      <c r="F399" s="51">
        <f>IF('Product Selections'!F404="","",'Product Selections'!F404)</f>
        <v/>
      </c>
      <c r="G399" s="34">
        <f>IF('Product Selections'!U403="","",'Product Selections'!U403)</f>
        <v/>
      </c>
      <c r="H399" s="69">
        <f>IFERROR(IF('Product Selections'!H404="","",'Product Selections'!H404),"")</f>
        <v/>
      </c>
      <c r="I399" s="592">
        <f>IFERROR(IF(TRIM('Product Selections'!I404)="","",TRIM('Product Selections'!I404)),"")</f>
        <v/>
      </c>
      <c r="J399" s="46" t="n"/>
      <c r="K399" s="69">
        <f>IF(C399="","",IF(O399="",AE399+L399+M399,AE399+L399+M399+O399))</f>
        <v/>
      </c>
      <c r="L399" s="360">
        <f>IF(C399="","",SUM(AC399,AD399)*(1-Y399))</f>
        <v/>
      </c>
      <c r="M399" s="358">
        <f>IF(C399="","",AB399)</f>
        <v/>
      </c>
      <c r="O399" s="593">
        <f>IF(C399="","",IF(Y399&lt;0,Z399-AE399,""))</f>
        <v/>
      </c>
      <c r="P399" s="594">
        <f>IFERROR(IF(C399="","",IF(AND(C399=$D$2,H399=0),0,IF($V$8="50% ADP Discount",AA399*0.5,IF($V$8="ADP Book Price",AA399)))),"")</f>
        <v/>
      </c>
      <c r="R399" s="595">
        <f>IF(C399="","",IF(Y399&lt;0,(Z399/F399)*(1),(Z399/F399)*(1-Y399)))</f>
        <v/>
      </c>
      <c r="S399" s="595">
        <f>IFERROR(IF(Y399&lt;0,SUM(AC399:AD399)/F399,L399/F399),"")</f>
        <v/>
      </c>
      <c r="T399" s="340">
        <f>IF(M399="","",IF(M399=0,"",SUM(M399)/F399))</f>
        <v/>
      </c>
      <c r="U399" s="585" t="n"/>
      <c r="V399" s="596">
        <f>IF(C399="","",IF(AND(C399=$D$2,H399=0),"Firm Payroll",IF(AND(F399=1,Y399&gt;0.2),"Annual 20% Max Discount",IF(AND(F399=4,Y399&gt;0.2),"Quarterly 20% Max Discount",IF(Y399&gt;=0.6,"Discount &gt;60%",IF(Y399&lt;0,"Revenue Reduction Required",""))))))</f>
        <v/>
      </c>
      <c r="W399" s="597" t="n"/>
      <c r="X399" s="56">
        <f>IF(F399=1,"Annual Payrolls on ADP Essential Payroll",IF(F399=4,"Quarterly Payrolls on ADP Essential Payroll",""))</f>
        <v/>
      </c>
      <c r="Y399" s="50">
        <f>IFERROR(1-((H399-M399)/SUM(Z399,AC399,AD399)),"")</f>
        <v/>
      </c>
      <c r="Z399" s="69">
        <f>IF(C399="","",HLOOKUP($G399&amp;'Product Selections'!$K$4&amp;'Exhibit A'!$F399,'--'!$F$3:$AT$200,$E399+6,FALSE)*F399)</f>
        <v/>
      </c>
      <c r="AA399" s="237">
        <f>IF($C399="","",7.95*$E399+54.95)</f>
        <v/>
      </c>
      <c r="AB399" s="69">
        <f>IF('Product Selections'!O404="Yes",16*'Exhibit A'!F399,0)</f>
        <v/>
      </c>
      <c r="AC399" s="236">
        <f>IF('Product Selections'!$L$11="CBA Lightning Wholesale",0,IF('Product Selections'!$L$11="CBA Lightning",0,IF($C399="",0,IF('Product Selections'!P404="",0,IF('Product Selections'!$P404="Yes",HLOOKUP($AC$10&amp;'Exhibit A'!$F399,'--'!$F$3:$AZ$200,$E399+6,FALSE)*$F399)))))</f>
        <v/>
      </c>
      <c r="AD399" s="54">
        <f>IF('Product Selections'!$L$11="CBA Lightning Wholesale",0,IF('Product Selections'!$L$11="CBA Lightning",0,IF('Product Selections'!Q404="",0,IF($C399="",0,IF('Product Selections'!$Q404&gt;=0,HLOOKUP($AD$10,'--'!$F$3:$AZ$200,3,FALSE)*12*'Product Selections'!Q404)))))</f>
        <v/>
      </c>
      <c r="AE399" s="69">
        <f>IFERROR(IF(C399="","",IF(AND(C399=$D$2,H399=0),0,IF(I399=0,H399-P399-L399-M399,IF(I399="Included",H399-P399-M399-L399,IF(I399&gt;0,H399-M399-L399))))),"")</f>
        <v/>
      </c>
      <c r="AF399" s="598" t="n"/>
      <c r="AJ399" s="585" t="n"/>
    </row>
    <row r="400">
      <c r="A400" s="34" t="n"/>
      <c r="B400" s="303">
        <f>IFERROR(IF('Product Selections'!B405="","",'Product Selections'!B405),"")</f>
        <v/>
      </c>
      <c r="C400" s="304">
        <f>IF('Product Selections'!C405="","",'Product Selections'!C405)</f>
        <v/>
      </c>
      <c r="D400" s="305">
        <f>IF('Product Selections'!D405="","",'Product Selections'!D405)</f>
        <v/>
      </c>
      <c r="E400" s="306">
        <f>IF('Product Selections'!E405="","",'Product Selections'!E405)</f>
        <v/>
      </c>
      <c r="F400" s="306">
        <f>IF('Product Selections'!F405="","",'Product Selections'!F405)</f>
        <v/>
      </c>
      <c r="G400" s="307">
        <f>IF('Product Selections'!U404="","",'Product Selections'!U404)</f>
        <v/>
      </c>
      <c r="H400" s="316">
        <f>IFERROR(IF('Product Selections'!H405="","",'Product Selections'!H405),"")</f>
        <v/>
      </c>
      <c r="I400" s="309">
        <f>IFERROR(IF(TRIM('Product Selections'!I405)="","",TRIM('Product Selections'!I405)),"")</f>
        <v/>
      </c>
      <c r="J400" s="46" t="n"/>
      <c r="K400" s="316">
        <f>IF(C400="","",IF(O400="",AE400+L400+M400,AE400+L400+M400+O400))</f>
        <v/>
      </c>
      <c r="L400" s="361">
        <f>IF(C400="","",SUM(AC400,AD400)*(1-Y400))</f>
        <v/>
      </c>
      <c r="M400" s="357">
        <f>IF(C400="","",AB400)</f>
        <v/>
      </c>
      <c r="O400" s="600">
        <f>IF(C400="","",IF(Y400&lt;0,Z400-AE400,""))</f>
        <v/>
      </c>
      <c r="P400" s="601">
        <f>IFERROR(IF(C400="","",IF(AND(C400=$D$2,H400=0),0,IF($V$8="50% ADP Discount",AA400*0.5,IF($V$8="ADP Book Price",AA400)))),"")</f>
        <v/>
      </c>
      <c r="R400" s="602">
        <f>IF(C400="","",IF(Y400&lt;0,(Z400/F400)*(1),(Z400/F400)*(1-Y400)))</f>
        <v/>
      </c>
      <c r="S400" s="602">
        <f>IFERROR(IF(Y400&lt;0,SUM(AC400:AD400)/F400,L400/F400),"")</f>
        <v/>
      </c>
      <c r="T400" s="339">
        <f>IF(M400="","",IF(M400=0,"",SUM(M400)/F400))</f>
        <v/>
      </c>
      <c r="U400" s="585" t="n"/>
      <c r="V400" s="603">
        <f>IF(C400="","",IF(AND(C400=$D$2,H400=0),"Firm Payroll",IF(AND(F400=1,Y400&gt;0.2),"Annual 20% Max Discount",IF(AND(F400=4,Y400&gt;0.2),"Quarterly 20% Max Discount",IF(Y400&gt;=0.6,"Discount &gt;60%",IF(Y400&lt;0,"Revenue Reduction Required",""))))))</f>
        <v/>
      </c>
      <c r="W400" s="597" t="n"/>
      <c r="X400" s="314">
        <f>IF(F400=1,"Annual Payrolls on ADP Essential Payroll",IF(F400=4,"Quarterly Payrolls on ADP Essential Payroll",""))</f>
        <v/>
      </c>
      <c r="Y400" s="315">
        <f>IFERROR(1-((H400-M400)/SUM(Z400,AC400,AD400)),"")</f>
        <v/>
      </c>
      <c r="Z400" s="316">
        <f>IF(C400="","",HLOOKUP($G400&amp;'Product Selections'!$K$4&amp;'Exhibit A'!$F400,'--'!$F$3:$AT$200,$E400+6,FALSE)*F400)</f>
        <v/>
      </c>
      <c r="AA400" s="317">
        <f>IF($C400="","",7.95*$E400+54.95)</f>
        <v/>
      </c>
      <c r="AB400" s="316">
        <f>IF('Product Selections'!O405="Yes",16*'Exhibit A'!F400,0)</f>
        <v/>
      </c>
      <c r="AC400" s="318">
        <f>IF('Product Selections'!$L$11="CBA Lightning Wholesale",0,IF('Product Selections'!$L$11="CBA Lightning",0,IF($C400="",0,IF('Product Selections'!P405="",0,IF('Product Selections'!$P405="Yes",HLOOKUP($AC$10&amp;'Exhibit A'!$F400,'--'!$F$3:$AZ$200,$E400+6,FALSE)*$F400)))))</f>
        <v/>
      </c>
      <c r="AD400" s="310">
        <f>IF('Product Selections'!$L$11="CBA Lightning Wholesale",0,IF('Product Selections'!$L$11="CBA Lightning",0,IF('Product Selections'!Q405="",0,IF($C400="",0,IF('Product Selections'!$Q405&gt;=0,HLOOKUP($AD$10,'--'!$F$3:$AZ$200,3,FALSE)*12*'Product Selections'!Q405)))))</f>
        <v/>
      </c>
      <c r="AE400" s="316">
        <f>IFERROR(IF(C400="","",IF(AND(C400=$D$2,H400=0),0,IF(I400=0,H400-P400-L400-M400,IF(I400="Included",H400-P400-M400-L400,IF(I400&gt;0,H400-M400-L400))))),"")</f>
        <v/>
      </c>
      <c r="AF400" s="585" t="n"/>
      <c r="AJ400" s="585" t="n"/>
    </row>
    <row r="401">
      <c r="A401" s="34" t="n"/>
      <c r="B401" s="70">
        <f>IFERROR(IF('Product Selections'!B406="","",'Product Selections'!B406),"")</f>
        <v/>
      </c>
      <c r="C401" s="71">
        <f>IF('Product Selections'!C406="","",'Product Selections'!C406)</f>
        <v/>
      </c>
      <c r="D401" s="48">
        <f>IF('Product Selections'!D406="","",'Product Selections'!D406)</f>
        <v/>
      </c>
      <c r="E401" s="51">
        <f>IF('Product Selections'!E406="","",'Product Selections'!E406)</f>
        <v/>
      </c>
      <c r="F401" s="51">
        <f>IF('Product Selections'!F406="","",'Product Selections'!F406)</f>
        <v/>
      </c>
      <c r="G401" s="34">
        <f>IF('Product Selections'!U405="","",'Product Selections'!U405)</f>
        <v/>
      </c>
      <c r="H401" s="69">
        <f>IFERROR(IF('Product Selections'!H406="","",'Product Selections'!H406),"")</f>
        <v/>
      </c>
      <c r="I401" s="592">
        <f>IFERROR(IF(TRIM('Product Selections'!I406)="","",TRIM('Product Selections'!I406)),"")</f>
        <v/>
      </c>
      <c r="J401" s="46" t="n"/>
      <c r="K401" s="69">
        <f>IF(C401="","",IF(O401="",AE401+L401+M401,AE401+L401+M401+O401))</f>
        <v/>
      </c>
      <c r="L401" s="360">
        <f>IF(C401="","",SUM(AC401,AD401)*(1-Y401))</f>
        <v/>
      </c>
      <c r="M401" s="358">
        <f>IF(C401="","",AB401)</f>
        <v/>
      </c>
      <c r="O401" s="593">
        <f>IF(C401="","",IF(Y401&lt;0,Z401-AE401,""))</f>
        <v/>
      </c>
      <c r="P401" s="594">
        <f>IFERROR(IF(C401="","",IF(AND(C401=$D$2,H401=0),0,IF($V$8="50% ADP Discount",AA401*0.5,IF($V$8="ADP Book Price",AA401)))),"")</f>
        <v/>
      </c>
      <c r="R401" s="595">
        <f>IF(C401="","",IF(Y401&lt;0,(Z401/F401)*(1),(Z401/F401)*(1-Y401)))</f>
        <v/>
      </c>
      <c r="S401" s="595">
        <f>IFERROR(IF(Y401&lt;0,SUM(AC401:AD401)/F401,L401/F401),"")</f>
        <v/>
      </c>
      <c r="T401" s="340">
        <f>IF(M401="","",IF(M401=0,"",SUM(M401)/F401))</f>
        <v/>
      </c>
      <c r="U401" s="585" t="n"/>
      <c r="V401" s="596">
        <f>IF(C401="","",IF(AND(C401=$D$2,H401=0),"Firm Payroll",IF(AND(F401=1,Y401&gt;0.2),"Annual 20% Max Discount",IF(AND(F401=4,Y401&gt;0.2),"Quarterly 20% Max Discount",IF(Y401&gt;=0.6,"Discount &gt;60%",IF(Y401&lt;0,"Revenue Reduction Required",""))))))</f>
        <v/>
      </c>
      <c r="W401" s="597" t="n"/>
      <c r="X401" s="56">
        <f>IF(F401=1,"Annual Payrolls on ADP Essential Payroll",IF(F401=4,"Quarterly Payrolls on ADP Essential Payroll",""))</f>
        <v/>
      </c>
      <c r="Y401" s="50">
        <f>IFERROR(1-((H401-M401)/SUM(Z401,AC401,AD401)),"")</f>
        <v/>
      </c>
      <c r="Z401" s="69">
        <f>IF(C401="","",HLOOKUP($G401&amp;'Product Selections'!$K$4&amp;'Exhibit A'!$F401,'--'!$F$3:$AT$200,$E401+6,FALSE)*F401)</f>
        <v/>
      </c>
      <c r="AA401" s="237">
        <f>IF($C401="","",7.95*$E401+54.95)</f>
        <v/>
      </c>
      <c r="AB401" s="69">
        <f>IF('Product Selections'!O406="Yes",16*'Exhibit A'!F401,0)</f>
        <v/>
      </c>
      <c r="AC401" s="236">
        <f>IF('Product Selections'!$L$11="CBA Lightning Wholesale",0,IF('Product Selections'!$L$11="CBA Lightning",0,IF($C401="",0,IF('Product Selections'!P406="",0,IF('Product Selections'!$P406="Yes",HLOOKUP($AC$10&amp;'Exhibit A'!$F401,'--'!$F$3:$AZ$200,$E401+6,FALSE)*$F401)))))</f>
        <v/>
      </c>
      <c r="AD401" s="54">
        <f>IF('Product Selections'!$L$11="CBA Lightning Wholesale",0,IF('Product Selections'!$L$11="CBA Lightning",0,IF('Product Selections'!Q406="",0,IF($C401="",0,IF('Product Selections'!$Q406&gt;=0,HLOOKUP($AD$10,'--'!$F$3:$AZ$200,3,FALSE)*12*'Product Selections'!Q406)))))</f>
        <v/>
      </c>
      <c r="AE401" s="69">
        <f>IFERROR(IF(C401="","",IF(AND(C401=$D$2,H401=0),0,IF(I401=0,H401-P401-L401-M401,IF(I401="Included",H401-P401-M401-L401,IF(I401&gt;0,H401-M401-L401))))),"")</f>
        <v/>
      </c>
      <c r="AF401" s="598" t="n"/>
      <c r="AJ401" s="585" t="n"/>
    </row>
    <row r="402">
      <c r="A402" s="34" t="n"/>
      <c r="B402" s="303">
        <f>IFERROR(IF('Product Selections'!B407="","",'Product Selections'!B407),"")</f>
        <v/>
      </c>
      <c r="C402" s="304">
        <f>IF('Product Selections'!C407="","",'Product Selections'!C407)</f>
        <v/>
      </c>
      <c r="D402" s="305">
        <f>IF('Product Selections'!D407="","",'Product Selections'!D407)</f>
        <v/>
      </c>
      <c r="E402" s="306">
        <f>IF('Product Selections'!E407="","",'Product Selections'!E407)</f>
        <v/>
      </c>
      <c r="F402" s="306">
        <f>IF('Product Selections'!F407="","",'Product Selections'!F407)</f>
        <v/>
      </c>
      <c r="G402" s="307">
        <f>IF('Product Selections'!U406="","",'Product Selections'!U406)</f>
        <v/>
      </c>
      <c r="H402" s="316">
        <f>IFERROR(IF('Product Selections'!H407="","",'Product Selections'!H407),"")</f>
        <v/>
      </c>
      <c r="I402" s="309">
        <f>IFERROR(IF(TRIM('Product Selections'!I407)="","",TRIM('Product Selections'!I407)),"")</f>
        <v/>
      </c>
      <c r="J402" s="46" t="n"/>
      <c r="K402" s="316">
        <f>IF(C402="","",IF(O402="",AE402+L402+M402,AE402+L402+M402+O402))</f>
        <v/>
      </c>
      <c r="L402" s="361">
        <f>IF(C402="","",SUM(AC402,AD402)*(1-Y402))</f>
        <v/>
      </c>
      <c r="M402" s="357">
        <f>IF(C402="","",AB402)</f>
        <v/>
      </c>
      <c r="O402" s="600">
        <f>IF(C402="","",IF(Y402&lt;0,Z402-AE402,""))</f>
        <v/>
      </c>
      <c r="P402" s="601">
        <f>IFERROR(IF(C402="","",IF(AND(C402=$D$2,H402=0),0,IF($V$8="50% ADP Discount",AA402*0.5,IF($V$8="ADP Book Price",AA402)))),"")</f>
        <v/>
      </c>
      <c r="R402" s="602">
        <f>IF(C402="","",IF(Y402&lt;0,(Z402/F402)*(1),(Z402/F402)*(1-Y402)))</f>
        <v/>
      </c>
      <c r="S402" s="602">
        <f>IFERROR(IF(Y402&lt;0,SUM(AC402:AD402)/F402,L402/F402),"")</f>
        <v/>
      </c>
      <c r="T402" s="339">
        <f>IF(M402="","",IF(M402=0,"",SUM(M402)/F402))</f>
        <v/>
      </c>
      <c r="U402" s="585" t="n"/>
      <c r="V402" s="603">
        <f>IF(C402="","",IF(AND(C402=$D$2,H402=0),"Firm Payroll",IF(AND(F402=1,Y402&gt;0.2),"Annual 20% Max Discount",IF(AND(F402=4,Y402&gt;0.2),"Quarterly 20% Max Discount",IF(Y402&gt;=0.6,"Discount &gt;60%",IF(Y402&lt;0,"Revenue Reduction Required",""))))))</f>
        <v/>
      </c>
      <c r="W402" s="597" t="n"/>
      <c r="X402" s="314">
        <f>IF(F402=1,"Annual Payrolls on ADP Essential Payroll",IF(F402=4,"Quarterly Payrolls on ADP Essential Payroll",""))</f>
        <v/>
      </c>
      <c r="Y402" s="315">
        <f>IFERROR(1-((H402-M402)/SUM(Z402,AC402,AD402)),"")</f>
        <v/>
      </c>
      <c r="Z402" s="316">
        <f>IF(C402="","",HLOOKUP($G402&amp;'Product Selections'!$K$4&amp;'Exhibit A'!$F402,'--'!$F$3:$AT$200,$E402+6,FALSE)*F402)</f>
        <v/>
      </c>
      <c r="AA402" s="317">
        <f>IF($C402="","",7.95*$E402+54.95)</f>
        <v/>
      </c>
      <c r="AB402" s="316">
        <f>IF('Product Selections'!O407="Yes",16*'Exhibit A'!F402,0)</f>
        <v/>
      </c>
      <c r="AC402" s="318">
        <f>IF('Product Selections'!$L$11="CBA Lightning Wholesale",0,IF('Product Selections'!$L$11="CBA Lightning",0,IF($C402="",0,IF('Product Selections'!P407="",0,IF('Product Selections'!$P407="Yes",HLOOKUP($AC$10&amp;'Exhibit A'!$F402,'--'!$F$3:$AZ$200,$E402+6,FALSE)*$F402)))))</f>
        <v/>
      </c>
      <c r="AD402" s="310">
        <f>IF('Product Selections'!$L$11="CBA Lightning Wholesale",0,IF('Product Selections'!$L$11="CBA Lightning",0,IF('Product Selections'!Q407="",0,IF($C402="",0,IF('Product Selections'!$Q407&gt;=0,HLOOKUP($AD$10,'--'!$F$3:$AZ$200,3,FALSE)*12*'Product Selections'!Q407)))))</f>
        <v/>
      </c>
      <c r="AE402" s="316">
        <f>IFERROR(IF(C402="","",IF(AND(C402=$D$2,H402=0),0,IF(I402=0,H402-P402-L402-M402,IF(I402="Included",H402-P402-M402-L402,IF(I402&gt;0,H402-M402-L402))))),"")</f>
        <v/>
      </c>
      <c r="AF402" s="585" t="n"/>
      <c r="AJ402" s="585" t="n"/>
    </row>
    <row r="403">
      <c r="A403" s="34" t="n"/>
      <c r="B403" s="70">
        <f>IFERROR(IF('Product Selections'!B408="","",'Product Selections'!B408),"")</f>
        <v/>
      </c>
      <c r="C403" s="71">
        <f>IF('Product Selections'!C408="","",'Product Selections'!C408)</f>
        <v/>
      </c>
      <c r="D403" s="48">
        <f>IF('Product Selections'!D408="","",'Product Selections'!D408)</f>
        <v/>
      </c>
      <c r="E403" s="51">
        <f>IF('Product Selections'!E408="","",'Product Selections'!E408)</f>
        <v/>
      </c>
      <c r="F403" s="51">
        <f>IF('Product Selections'!F408="","",'Product Selections'!F408)</f>
        <v/>
      </c>
      <c r="G403" s="34">
        <f>IF('Product Selections'!U407="","",'Product Selections'!U407)</f>
        <v/>
      </c>
      <c r="H403" s="69">
        <f>IFERROR(IF('Product Selections'!H408="","",'Product Selections'!H408),"")</f>
        <v/>
      </c>
      <c r="I403" s="592">
        <f>IFERROR(IF(TRIM('Product Selections'!I408)="","",TRIM('Product Selections'!I408)),"")</f>
        <v/>
      </c>
      <c r="J403" s="46" t="n"/>
      <c r="K403" s="69">
        <f>IF(C403="","",IF(O403="",AE403+L403+M403,AE403+L403+M403+O403))</f>
        <v/>
      </c>
      <c r="L403" s="360">
        <f>IF(C403="","",SUM(AC403,AD403)*(1-Y403))</f>
        <v/>
      </c>
      <c r="M403" s="358">
        <f>IF(C403="","",AB403)</f>
        <v/>
      </c>
      <c r="O403" s="593">
        <f>IF(C403="","",IF(Y403&lt;0,Z403-AE403,""))</f>
        <v/>
      </c>
      <c r="P403" s="594">
        <f>IFERROR(IF(C403="","",IF(AND(C403=$D$2,H403=0),0,IF($V$8="50% ADP Discount",AA403*0.5,IF($V$8="ADP Book Price",AA403)))),"")</f>
        <v/>
      </c>
      <c r="R403" s="595">
        <f>IF(C403="","",IF(Y403&lt;0,(Z403/F403)*(1),(Z403/F403)*(1-Y403)))</f>
        <v/>
      </c>
      <c r="S403" s="595">
        <f>IFERROR(IF(Y403&lt;0,SUM(AC403:AD403)/F403,L403/F403),"")</f>
        <v/>
      </c>
      <c r="T403" s="340">
        <f>IF(M403="","",IF(M403=0,"",SUM(M403)/F403))</f>
        <v/>
      </c>
      <c r="U403" s="585" t="n"/>
      <c r="V403" s="596">
        <f>IF(C403="","",IF(AND(C403=$D$2,H403=0),"Firm Payroll",IF(AND(F403=1,Y403&gt;0.2),"Annual 20% Max Discount",IF(AND(F403=4,Y403&gt;0.2),"Quarterly 20% Max Discount",IF(Y403&gt;=0.6,"Discount &gt;60%",IF(Y403&lt;0,"Revenue Reduction Required",""))))))</f>
        <v/>
      </c>
      <c r="W403" s="597" t="n"/>
      <c r="X403" s="56">
        <f>IF(F403=1,"Annual Payrolls on ADP Essential Payroll",IF(F403=4,"Quarterly Payrolls on ADP Essential Payroll",""))</f>
        <v/>
      </c>
      <c r="Y403" s="50">
        <f>IFERROR(1-((H403-M403)/SUM(Z403,AC403,AD403)),"")</f>
        <v/>
      </c>
      <c r="Z403" s="69">
        <f>IF(C403="","",HLOOKUP($G403&amp;'Product Selections'!$K$4&amp;'Exhibit A'!$F403,'--'!$F$3:$AT$200,$E403+6,FALSE)*F403)</f>
        <v/>
      </c>
      <c r="AA403" s="237">
        <f>IF($C403="","",7.95*$E403+54.95)</f>
        <v/>
      </c>
      <c r="AB403" s="69">
        <f>IF('Product Selections'!O408="Yes",16*'Exhibit A'!F403,0)</f>
        <v/>
      </c>
      <c r="AC403" s="236">
        <f>IF('Product Selections'!$L$11="CBA Lightning Wholesale",0,IF('Product Selections'!$L$11="CBA Lightning",0,IF($C403="",0,IF('Product Selections'!P408="",0,IF('Product Selections'!$P408="Yes",HLOOKUP($AC$10&amp;'Exhibit A'!$F403,'--'!$F$3:$AZ$200,$E403+6,FALSE)*$F403)))))</f>
        <v/>
      </c>
      <c r="AD403" s="54">
        <f>IF('Product Selections'!$L$11="CBA Lightning Wholesale",0,IF('Product Selections'!$L$11="CBA Lightning",0,IF('Product Selections'!Q408="",0,IF($C403="",0,IF('Product Selections'!$Q408&gt;=0,HLOOKUP($AD$10,'--'!$F$3:$AZ$200,3,FALSE)*12*'Product Selections'!Q408)))))</f>
        <v/>
      </c>
      <c r="AE403" s="69">
        <f>IFERROR(IF(C403="","",IF(AND(C403=$D$2,H403=0),0,IF(I403=0,H403-P403-L403-M403,IF(I403="Included",H403-P403-M403-L403,IF(I403&gt;0,H403-M403-L403))))),"")</f>
        <v/>
      </c>
      <c r="AF403" s="598" t="n"/>
      <c r="AJ403" s="585" t="n"/>
    </row>
    <row r="404">
      <c r="A404" s="34" t="n"/>
      <c r="B404" s="303">
        <f>IFERROR(IF('Product Selections'!B409="","",'Product Selections'!B409),"")</f>
        <v/>
      </c>
      <c r="C404" s="304">
        <f>IF('Product Selections'!C409="","",'Product Selections'!C409)</f>
        <v/>
      </c>
      <c r="D404" s="305">
        <f>IF('Product Selections'!D409="","",'Product Selections'!D409)</f>
        <v/>
      </c>
      <c r="E404" s="306">
        <f>IF('Product Selections'!E409="","",'Product Selections'!E409)</f>
        <v/>
      </c>
      <c r="F404" s="306">
        <f>IF('Product Selections'!F409="","",'Product Selections'!F409)</f>
        <v/>
      </c>
      <c r="G404" s="307">
        <f>IF('Product Selections'!U408="","",'Product Selections'!U408)</f>
        <v/>
      </c>
      <c r="H404" s="316">
        <f>IFERROR(IF('Product Selections'!H409="","",'Product Selections'!H409),"")</f>
        <v/>
      </c>
      <c r="I404" s="309">
        <f>IFERROR(IF(TRIM('Product Selections'!I409)="","",TRIM('Product Selections'!I409)),"")</f>
        <v/>
      </c>
      <c r="J404" s="46" t="n"/>
      <c r="K404" s="316">
        <f>IF(C404="","",IF(O404="",AE404+L404+M404,AE404+L404+M404+O404))</f>
        <v/>
      </c>
      <c r="L404" s="361">
        <f>IF(C404="","",SUM(AC404,AD404)*(1-Y404))</f>
        <v/>
      </c>
      <c r="M404" s="357">
        <f>IF(C404="","",AB404)</f>
        <v/>
      </c>
      <c r="O404" s="600">
        <f>IF(C404="","",IF(Y404&lt;0,Z404-AE404,""))</f>
        <v/>
      </c>
      <c r="P404" s="601">
        <f>IFERROR(IF(C404="","",IF(AND(C404=$D$2,H404=0),0,IF($V$8="50% ADP Discount",AA404*0.5,IF($V$8="ADP Book Price",AA404)))),"")</f>
        <v/>
      </c>
      <c r="R404" s="602">
        <f>IF(C404="","",IF(Y404&lt;0,(Z404/F404)*(1),(Z404/F404)*(1-Y404)))</f>
        <v/>
      </c>
      <c r="S404" s="602">
        <f>IFERROR(IF(Y404&lt;0,SUM(AC404:AD404)/F404,L404/F404),"")</f>
        <v/>
      </c>
      <c r="T404" s="339">
        <f>IF(M404="","",IF(M404=0,"",SUM(M404)/F404))</f>
        <v/>
      </c>
      <c r="U404" s="585" t="n"/>
      <c r="V404" s="603">
        <f>IF(C404="","",IF(AND(C404=$D$2,H404=0),"Firm Payroll",IF(AND(F404=1,Y404&gt;0.2),"Annual 20% Max Discount",IF(AND(F404=4,Y404&gt;0.2),"Quarterly 20% Max Discount",IF(Y404&gt;=0.6,"Discount &gt;60%",IF(Y404&lt;0,"Revenue Reduction Required",""))))))</f>
        <v/>
      </c>
      <c r="W404" s="597" t="n"/>
      <c r="X404" s="314">
        <f>IF(F404=1,"Annual Payrolls on ADP Essential Payroll",IF(F404=4,"Quarterly Payrolls on ADP Essential Payroll",""))</f>
        <v/>
      </c>
      <c r="Y404" s="315">
        <f>IFERROR(1-((H404-M404)/SUM(Z404,AC404,AD404)),"")</f>
        <v/>
      </c>
      <c r="Z404" s="316">
        <f>IF(C404="","",HLOOKUP($G404&amp;'Product Selections'!$K$4&amp;'Exhibit A'!$F404,'--'!$F$3:$AT$200,$E404+6,FALSE)*F404)</f>
        <v/>
      </c>
      <c r="AA404" s="317">
        <f>IF($C404="","",7.95*$E404+54.95)</f>
        <v/>
      </c>
      <c r="AB404" s="316">
        <f>IF('Product Selections'!O409="Yes",16*'Exhibit A'!F404,0)</f>
        <v/>
      </c>
      <c r="AC404" s="318">
        <f>IF('Product Selections'!$L$11="CBA Lightning Wholesale",0,IF('Product Selections'!$L$11="CBA Lightning",0,IF($C404="",0,IF('Product Selections'!P409="",0,IF('Product Selections'!$P409="Yes",HLOOKUP($AC$10&amp;'Exhibit A'!$F404,'--'!$F$3:$AZ$200,$E404+6,FALSE)*$F404)))))</f>
        <v/>
      </c>
      <c r="AD404" s="310">
        <f>IF('Product Selections'!$L$11="CBA Lightning Wholesale",0,IF('Product Selections'!$L$11="CBA Lightning",0,IF('Product Selections'!Q409="",0,IF($C404="",0,IF('Product Selections'!$Q409&gt;=0,HLOOKUP($AD$10,'--'!$F$3:$AZ$200,3,FALSE)*12*'Product Selections'!Q409)))))</f>
        <v/>
      </c>
      <c r="AE404" s="316">
        <f>IFERROR(IF(C404="","",IF(AND(C404=$D$2,H404=0),0,IF(I404=0,H404-P404-L404-M404,IF(I404="Included",H404-P404-M404-L404,IF(I404&gt;0,H404-M404-L404))))),"")</f>
        <v/>
      </c>
      <c r="AF404" s="585" t="n"/>
      <c r="AJ404" s="585" t="n"/>
    </row>
    <row r="405">
      <c r="A405" s="34" t="n"/>
      <c r="B405" s="70">
        <f>IFERROR(IF('Product Selections'!B410="","",'Product Selections'!B410),"")</f>
        <v/>
      </c>
      <c r="C405" s="71">
        <f>IF('Product Selections'!C410="","",'Product Selections'!C410)</f>
        <v/>
      </c>
      <c r="D405" s="48">
        <f>IF('Product Selections'!D410="","",'Product Selections'!D410)</f>
        <v/>
      </c>
      <c r="E405" s="51">
        <f>IF('Product Selections'!E410="","",'Product Selections'!E410)</f>
        <v/>
      </c>
      <c r="F405" s="51">
        <f>IF('Product Selections'!F410="","",'Product Selections'!F410)</f>
        <v/>
      </c>
      <c r="G405" s="34">
        <f>IF('Product Selections'!U409="","",'Product Selections'!U409)</f>
        <v/>
      </c>
      <c r="H405" s="69">
        <f>IFERROR(IF('Product Selections'!H410="","",'Product Selections'!H410),"")</f>
        <v/>
      </c>
      <c r="I405" s="592">
        <f>IFERROR(IF(TRIM('Product Selections'!I410)="","",TRIM('Product Selections'!I410)),"")</f>
        <v/>
      </c>
      <c r="J405" s="46" t="n"/>
      <c r="K405" s="69">
        <f>IF(C405="","",IF(O405="",AE405+L405+M405,AE405+L405+M405+O405))</f>
        <v/>
      </c>
      <c r="L405" s="360">
        <f>IF(C405="","",SUM(AC405,AD405)*(1-Y405))</f>
        <v/>
      </c>
      <c r="M405" s="358">
        <f>IF(C405="","",AB405)</f>
        <v/>
      </c>
      <c r="O405" s="593">
        <f>IF(C405="","",IF(Y405&lt;0,Z405-AE405,""))</f>
        <v/>
      </c>
      <c r="P405" s="594">
        <f>IFERROR(IF(C405="","",IF(AND(C405=$D$2,H405=0),0,IF($V$8="50% ADP Discount",AA405*0.5,IF($V$8="ADP Book Price",AA405)))),"")</f>
        <v/>
      </c>
      <c r="R405" s="595">
        <f>IF(C405="","",IF(Y405&lt;0,(Z405/F405)*(1),(Z405/F405)*(1-Y405)))</f>
        <v/>
      </c>
      <c r="S405" s="595">
        <f>IFERROR(IF(Y405&lt;0,SUM(AC405:AD405)/F405,L405/F405),"")</f>
        <v/>
      </c>
      <c r="T405" s="340">
        <f>IF(M405="","",IF(M405=0,"",SUM(M405)/F405))</f>
        <v/>
      </c>
      <c r="U405" s="585" t="n"/>
      <c r="V405" s="596">
        <f>IF(C405="","",IF(AND(C405=$D$2,H405=0),"Firm Payroll",IF(AND(F405=1,Y405&gt;0.2),"Annual 20% Max Discount",IF(AND(F405=4,Y405&gt;0.2),"Quarterly 20% Max Discount",IF(Y405&gt;=0.6,"Discount &gt;60%",IF(Y405&lt;0,"Revenue Reduction Required",""))))))</f>
        <v/>
      </c>
      <c r="W405" s="597" t="n"/>
      <c r="X405" s="56">
        <f>IF(F405=1,"Annual Payrolls on ADP Essential Payroll",IF(F405=4,"Quarterly Payrolls on ADP Essential Payroll",""))</f>
        <v/>
      </c>
      <c r="Y405" s="50">
        <f>IFERROR(1-((H405-M405)/SUM(Z405,AC405,AD405)),"")</f>
        <v/>
      </c>
      <c r="Z405" s="69">
        <f>IF(C405="","",HLOOKUP($G405&amp;'Product Selections'!$K$4&amp;'Exhibit A'!$F405,'--'!$F$3:$AT$200,$E405+6,FALSE)*F405)</f>
        <v/>
      </c>
      <c r="AA405" s="237">
        <f>IF($C405="","",7.95*$E405+54.95)</f>
        <v/>
      </c>
      <c r="AB405" s="69">
        <f>IF('Product Selections'!O410="Yes",16*'Exhibit A'!F405,0)</f>
        <v/>
      </c>
      <c r="AC405" s="236">
        <f>IF('Product Selections'!$L$11="CBA Lightning Wholesale",0,IF('Product Selections'!$L$11="CBA Lightning",0,IF($C405="",0,IF('Product Selections'!P410="",0,IF('Product Selections'!$P410="Yes",HLOOKUP($AC$10&amp;'Exhibit A'!$F405,'--'!$F$3:$AZ$200,$E405+6,FALSE)*$F405)))))</f>
        <v/>
      </c>
      <c r="AD405" s="54">
        <f>IF('Product Selections'!$L$11="CBA Lightning Wholesale",0,IF('Product Selections'!$L$11="CBA Lightning",0,IF('Product Selections'!Q410="",0,IF($C405="",0,IF('Product Selections'!$Q410&gt;=0,HLOOKUP($AD$10,'--'!$F$3:$AZ$200,3,FALSE)*12*'Product Selections'!Q410)))))</f>
        <v/>
      </c>
      <c r="AE405" s="69">
        <f>IFERROR(IF(C405="","",IF(AND(C405=$D$2,H405=0),0,IF(I405=0,H405-P405-L405-M405,IF(I405="Included",H405-P405-M405-L405,IF(I405&gt;0,H405-M405-L405))))),"")</f>
        <v/>
      </c>
      <c r="AF405" s="598" t="n"/>
      <c r="AJ405" s="585" t="n"/>
    </row>
    <row r="406">
      <c r="A406" s="34" t="n"/>
      <c r="B406" s="303">
        <f>IFERROR(IF('Product Selections'!B411="","",'Product Selections'!B411),"")</f>
        <v/>
      </c>
      <c r="C406" s="304">
        <f>IF('Product Selections'!C411="","",'Product Selections'!C411)</f>
        <v/>
      </c>
      <c r="D406" s="305">
        <f>IF('Product Selections'!D411="","",'Product Selections'!D411)</f>
        <v/>
      </c>
      <c r="E406" s="306">
        <f>IF('Product Selections'!E411="","",'Product Selections'!E411)</f>
        <v/>
      </c>
      <c r="F406" s="306">
        <f>IF('Product Selections'!F411="","",'Product Selections'!F411)</f>
        <v/>
      </c>
      <c r="G406" s="307">
        <f>IF('Product Selections'!U410="","",'Product Selections'!U410)</f>
        <v/>
      </c>
      <c r="H406" s="316">
        <f>IFERROR(IF('Product Selections'!H411="","",'Product Selections'!H411),"")</f>
        <v/>
      </c>
      <c r="I406" s="309">
        <f>IFERROR(IF(TRIM('Product Selections'!I411)="","",TRIM('Product Selections'!I411)),"")</f>
        <v/>
      </c>
      <c r="J406" s="46" t="n"/>
      <c r="K406" s="316">
        <f>IF(C406="","",IF(O406="",AE406+L406+M406,AE406+L406+M406+O406))</f>
        <v/>
      </c>
      <c r="L406" s="361">
        <f>IF(C406="","",SUM(AC406,AD406)*(1-Y406))</f>
        <v/>
      </c>
      <c r="M406" s="357">
        <f>IF(C406="","",AB406)</f>
        <v/>
      </c>
      <c r="O406" s="600">
        <f>IF(C406="","",IF(Y406&lt;0,Z406-AE406,""))</f>
        <v/>
      </c>
      <c r="P406" s="601">
        <f>IFERROR(IF(C406="","",IF(AND(C406=$D$2,H406=0),0,IF($V$8="50% ADP Discount",AA406*0.5,IF($V$8="ADP Book Price",AA406)))),"")</f>
        <v/>
      </c>
      <c r="R406" s="602">
        <f>IF(C406="","",IF(Y406&lt;0,(Z406/F406)*(1),(Z406/F406)*(1-Y406)))</f>
        <v/>
      </c>
      <c r="S406" s="602">
        <f>IFERROR(IF(Y406&lt;0,SUM(AC406:AD406)/F406,L406/F406),"")</f>
        <v/>
      </c>
      <c r="T406" s="339">
        <f>IF(M406="","",IF(M406=0,"",SUM(M406)/F406))</f>
        <v/>
      </c>
      <c r="U406" s="585" t="n"/>
      <c r="V406" s="603">
        <f>IF(C406="","",IF(AND(C406=$D$2,H406=0),"Firm Payroll",IF(AND(F406=1,Y406&gt;0.2),"Annual 20% Max Discount",IF(AND(F406=4,Y406&gt;0.2),"Quarterly 20% Max Discount",IF(Y406&gt;=0.6,"Discount &gt;60%",IF(Y406&lt;0,"Revenue Reduction Required",""))))))</f>
        <v/>
      </c>
      <c r="W406" s="597" t="n"/>
      <c r="X406" s="314">
        <f>IF(F406=1,"Annual Payrolls on ADP Essential Payroll",IF(F406=4,"Quarterly Payrolls on ADP Essential Payroll",""))</f>
        <v/>
      </c>
      <c r="Y406" s="315">
        <f>IFERROR(1-((H406-M406)/SUM(Z406,AC406,AD406)),"")</f>
        <v/>
      </c>
      <c r="Z406" s="316">
        <f>IF(C406="","",HLOOKUP($G406&amp;'Product Selections'!$K$4&amp;'Exhibit A'!$F406,'--'!$F$3:$AT$200,$E406+6,FALSE)*F406)</f>
        <v/>
      </c>
      <c r="AA406" s="317">
        <f>IF($C406="","",7.95*$E406+54.95)</f>
        <v/>
      </c>
      <c r="AB406" s="316">
        <f>IF('Product Selections'!O411="Yes",16*'Exhibit A'!F406,0)</f>
        <v/>
      </c>
      <c r="AC406" s="318">
        <f>IF('Product Selections'!$L$11="CBA Lightning Wholesale",0,IF('Product Selections'!$L$11="CBA Lightning",0,IF($C406="",0,IF('Product Selections'!P411="",0,IF('Product Selections'!$P411="Yes",HLOOKUP($AC$10&amp;'Exhibit A'!$F406,'--'!$F$3:$AZ$200,$E406+6,FALSE)*$F406)))))</f>
        <v/>
      </c>
      <c r="AD406" s="310">
        <f>IF('Product Selections'!$L$11="CBA Lightning Wholesale",0,IF('Product Selections'!$L$11="CBA Lightning",0,IF('Product Selections'!Q411="",0,IF($C406="",0,IF('Product Selections'!$Q411&gt;=0,HLOOKUP($AD$10,'--'!$F$3:$AZ$200,3,FALSE)*12*'Product Selections'!Q411)))))</f>
        <v/>
      </c>
      <c r="AE406" s="316">
        <f>IFERROR(IF(C406="","",IF(AND(C406=$D$2,H406=0),0,IF(I406=0,H406-P406-L406-M406,IF(I406="Included",H406-P406-M406-L406,IF(I406&gt;0,H406-M406-L406))))),"")</f>
        <v/>
      </c>
      <c r="AF406" s="585" t="n"/>
      <c r="AJ406" s="585" t="n"/>
    </row>
    <row r="407">
      <c r="A407" s="34" t="n"/>
      <c r="B407" s="70">
        <f>IFERROR(IF('Product Selections'!B412="","",'Product Selections'!B412),"")</f>
        <v/>
      </c>
      <c r="C407" s="71">
        <f>IF('Product Selections'!C412="","",'Product Selections'!C412)</f>
        <v/>
      </c>
      <c r="D407" s="48">
        <f>IF('Product Selections'!D412="","",'Product Selections'!D412)</f>
        <v/>
      </c>
      <c r="E407" s="51">
        <f>IF('Product Selections'!E412="","",'Product Selections'!E412)</f>
        <v/>
      </c>
      <c r="F407" s="51">
        <f>IF('Product Selections'!F412="","",'Product Selections'!F412)</f>
        <v/>
      </c>
      <c r="G407" s="34">
        <f>IF('Product Selections'!U411="","",'Product Selections'!U411)</f>
        <v/>
      </c>
      <c r="H407" s="69">
        <f>IFERROR(IF('Product Selections'!H412="","",'Product Selections'!H412),"")</f>
        <v/>
      </c>
      <c r="I407" s="592">
        <f>IFERROR(IF(TRIM('Product Selections'!I412)="","",TRIM('Product Selections'!I412)),"")</f>
        <v/>
      </c>
      <c r="J407" s="46" t="n"/>
      <c r="K407" s="69">
        <f>IF(C407="","",IF(O407="",AE407+L407+M407,AE407+L407+M407+O407))</f>
        <v/>
      </c>
      <c r="L407" s="360">
        <f>IF(C407="","",SUM(AC407,AD407)*(1-Y407))</f>
        <v/>
      </c>
      <c r="M407" s="358">
        <f>IF(C407="","",AB407)</f>
        <v/>
      </c>
      <c r="O407" s="593">
        <f>IF(C407="","",IF(Y407&lt;0,Z407-AE407,""))</f>
        <v/>
      </c>
      <c r="P407" s="594">
        <f>IFERROR(IF(C407="","",IF(AND(C407=$D$2,H407=0),0,IF($V$8="50% ADP Discount",AA407*0.5,IF($V$8="ADP Book Price",AA407)))),"")</f>
        <v/>
      </c>
      <c r="R407" s="595">
        <f>IF(C407="","",IF(Y407&lt;0,(Z407/F407)*(1),(Z407/F407)*(1-Y407)))</f>
        <v/>
      </c>
      <c r="S407" s="595">
        <f>IFERROR(IF(Y407&lt;0,SUM(AC407:AD407)/F407,L407/F407),"")</f>
        <v/>
      </c>
      <c r="T407" s="340">
        <f>IF(M407="","",IF(M407=0,"",SUM(M407)/F407))</f>
        <v/>
      </c>
      <c r="U407" s="585" t="n"/>
      <c r="V407" s="596">
        <f>IF(C407="","",IF(AND(C407=$D$2,H407=0),"Firm Payroll",IF(AND(F407=1,Y407&gt;0.2),"Annual 20% Max Discount",IF(AND(F407=4,Y407&gt;0.2),"Quarterly 20% Max Discount",IF(Y407&gt;=0.6,"Discount &gt;60%",IF(Y407&lt;0,"Revenue Reduction Required",""))))))</f>
        <v/>
      </c>
      <c r="W407" s="597" t="n"/>
      <c r="X407" s="56">
        <f>IF(F407=1,"Annual Payrolls on ADP Essential Payroll",IF(F407=4,"Quarterly Payrolls on ADP Essential Payroll",""))</f>
        <v/>
      </c>
      <c r="Y407" s="50">
        <f>IFERROR(1-((H407-M407)/SUM(Z407,AC407,AD407)),"")</f>
        <v/>
      </c>
      <c r="Z407" s="69">
        <f>IF(C407="","",HLOOKUP($G407&amp;'Product Selections'!$K$4&amp;'Exhibit A'!$F407,'--'!$F$3:$AT$200,$E407+6,FALSE)*F407)</f>
        <v/>
      </c>
      <c r="AA407" s="237">
        <f>IF($C407="","",7.95*$E407+54.95)</f>
        <v/>
      </c>
      <c r="AB407" s="69">
        <f>IF('Product Selections'!O412="Yes",16*'Exhibit A'!F407,0)</f>
        <v/>
      </c>
      <c r="AC407" s="236">
        <f>IF('Product Selections'!$L$11="CBA Lightning Wholesale",0,IF('Product Selections'!$L$11="CBA Lightning",0,IF($C407="",0,IF('Product Selections'!P412="",0,IF('Product Selections'!$P412="Yes",HLOOKUP($AC$10&amp;'Exhibit A'!$F407,'--'!$F$3:$AZ$200,$E407+6,FALSE)*$F407)))))</f>
        <v/>
      </c>
      <c r="AD407" s="54">
        <f>IF('Product Selections'!$L$11="CBA Lightning Wholesale",0,IF('Product Selections'!$L$11="CBA Lightning",0,IF('Product Selections'!Q412="",0,IF($C407="",0,IF('Product Selections'!$Q412&gt;=0,HLOOKUP($AD$10,'--'!$F$3:$AZ$200,3,FALSE)*12*'Product Selections'!Q412)))))</f>
        <v/>
      </c>
      <c r="AE407" s="69">
        <f>IFERROR(IF(C407="","",IF(AND(C407=$D$2,H407=0),0,IF(I407=0,H407-P407-L407-M407,IF(I407="Included",H407-P407-M407-L407,IF(I407&gt;0,H407-M407-L407))))),"")</f>
        <v/>
      </c>
      <c r="AF407" s="598" t="n"/>
      <c r="AJ407" s="585" t="n"/>
    </row>
    <row r="408">
      <c r="A408" s="34" t="n"/>
      <c r="B408" s="303">
        <f>IFERROR(IF('Product Selections'!B413="","",'Product Selections'!B413),"")</f>
        <v/>
      </c>
      <c r="C408" s="304">
        <f>IF('Product Selections'!C413="","",'Product Selections'!C413)</f>
        <v/>
      </c>
      <c r="D408" s="305">
        <f>IF('Product Selections'!D413="","",'Product Selections'!D413)</f>
        <v/>
      </c>
      <c r="E408" s="306">
        <f>IF('Product Selections'!E413="","",'Product Selections'!E413)</f>
        <v/>
      </c>
      <c r="F408" s="306">
        <f>IF('Product Selections'!F413="","",'Product Selections'!F413)</f>
        <v/>
      </c>
      <c r="G408" s="307">
        <f>IF('Product Selections'!U412="","",'Product Selections'!U412)</f>
        <v/>
      </c>
      <c r="H408" s="316">
        <f>IFERROR(IF('Product Selections'!H413="","",'Product Selections'!H413),"")</f>
        <v/>
      </c>
      <c r="I408" s="309">
        <f>IFERROR(IF(TRIM('Product Selections'!I413)="","",TRIM('Product Selections'!I413)),"")</f>
        <v/>
      </c>
      <c r="J408" s="46" t="n"/>
      <c r="K408" s="316">
        <f>IF(C408="","",IF(O408="",AE408+L408+M408,AE408+L408+M408+O408))</f>
        <v/>
      </c>
      <c r="L408" s="361">
        <f>IF(C408="","",SUM(AC408,AD408)*(1-Y408))</f>
        <v/>
      </c>
      <c r="M408" s="357">
        <f>IF(C408="","",AB408)</f>
        <v/>
      </c>
      <c r="O408" s="600">
        <f>IF(C408="","",IF(Y408&lt;0,Z408-AE408,""))</f>
        <v/>
      </c>
      <c r="P408" s="601">
        <f>IFERROR(IF(C408="","",IF(AND(C408=$D$2,H408=0),0,IF($V$8="50% ADP Discount",AA408*0.5,IF($V$8="ADP Book Price",AA408)))),"")</f>
        <v/>
      </c>
      <c r="R408" s="602">
        <f>IF(C408="","",IF(Y408&lt;0,(Z408/F408)*(1),(Z408/F408)*(1-Y408)))</f>
        <v/>
      </c>
      <c r="S408" s="602">
        <f>IFERROR(IF(Y408&lt;0,SUM(AC408:AD408)/F408,L408/F408),"")</f>
        <v/>
      </c>
      <c r="T408" s="339">
        <f>IF(M408="","",IF(M408=0,"",SUM(M408)/F408))</f>
        <v/>
      </c>
      <c r="U408" s="585" t="n"/>
      <c r="V408" s="603">
        <f>IF(C408="","",IF(AND(C408=$D$2,H408=0),"Firm Payroll",IF(AND(F408=1,Y408&gt;0.2),"Annual 20% Max Discount",IF(AND(F408=4,Y408&gt;0.2),"Quarterly 20% Max Discount",IF(Y408&gt;=0.6,"Discount &gt;60%",IF(Y408&lt;0,"Revenue Reduction Required",""))))))</f>
        <v/>
      </c>
      <c r="W408" s="597" t="n"/>
      <c r="X408" s="314">
        <f>IF(F408=1,"Annual Payrolls on ADP Essential Payroll",IF(F408=4,"Quarterly Payrolls on ADP Essential Payroll",""))</f>
        <v/>
      </c>
      <c r="Y408" s="315">
        <f>IFERROR(1-((H408-M408)/SUM(Z408,AC408,AD408)),"")</f>
        <v/>
      </c>
      <c r="Z408" s="316">
        <f>IF(C408="","",HLOOKUP($G408&amp;'Product Selections'!$K$4&amp;'Exhibit A'!$F408,'--'!$F$3:$AT$200,$E408+6,FALSE)*F408)</f>
        <v/>
      </c>
      <c r="AA408" s="317">
        <f>IF($C408="","",7.95*$E408+54.95)</f>
        <v/>
      </c>
      <c r="AB408" s="316">
        <f>IF('Product Selections'!O413="Yes",16*'Exhibit A'!F408,0)</f>
        <v/>
      </c>
      <c r="AC408" s="318">
        <f>IF('Product Selections'!$L$11="CBA Lightning Wholesale",0,IF('Product Selections'!$L$11="CBA Lightning",0,IF($C408="",0,IF('Product Selections'!P413="",0,IF('Product Selections'!$P413="Yes",HLOOKUP($AC$10&amp;'Exhibit A'!$F408,'--'!$F$3:$AZ$200,$E408+6,FALSE)*$F408)))))</f>
        <v/>
      </c>
      <c r="AD408" s="310">
        <f>IF('Product Selections'!$L$11="CBA Lightning Wholesale",0,IF('Product Selections'!$L$11="CBA Lightning",0,IF('Product Selections'!Q413="",0,IF($C408="",0,IF('Product Selections'!$Q413&gt;=0,HLOOKUP($AD$10,'--'!$F$3:$AZ$200,3,FALSE)*12*'Product Selections'!Q413)))))</f>
        <v/>
      </c>
      <c r="AE408" s="316">
        <f>IFERROR(IF(C408="","",IF(AND(C408=$D$2,H408=0),0,IF(I408=0,H408-P408-L408-M408,IF(I408="Included",H408-P408-M408-L408,IF(I408&gt;0,H408-M408-L408))))),"")</f>
        <v/>
      </c>
      <c r="AF408" s="585" t="n"/>
      <c r="AJ408" s="585" t="n"/>
    </row>
    <row r="409">
      <c r="A409" s="34" t="n"/>
      <c r="B409" s="70">
        <f>IFERROR(IF('Product Selections'!B414="","",'Product Selections'!B414),"")</f>
        <v/>
      </c>
      <c r="C409" s="71">
        <f>IF('Product Selections'!C414="","",'Product Selections'!C414)</f>
        <v/>
      </c>
      <c r="D409" s="48">
        <f>IF('Product Selections'!D414="","",'Product Selections'!D414)</f>
        <v/>
      </c>
      <c r="E409" s="51">
        <f>IF('Product Selections'!E414="","",'Product Selections'!E414)</f>
        <v/>
      </c>
      <c r="F409" s="51">
        <f>IF('Product Selections'!F414="","",'Product Selections'!F414)</f>
        <v/>
      </c>
      <c r="G409" s="34">
        <f>IF('Product Selections'!U413="","",'Product Selections'!U413)</f>
        <v/>
      </c>
      <c r="H409" s="69">
        <f>IFERROR(IF('Product Selections'!H414="","",'Product Selections'!H414),"")</f>
        <v/>
      </c>
      <c r="I409" s="592">
        <f>IFERROR(IF(TRIM('Product Selections'!I414)="","",TRIM('Product Selections'!I414)),"")</f>
        <v/>
      </c>
      <c r="J409" s="46" t="n"/>
      <c r="K409" s="69">
        <f>IF(C409="","",IF(O409="",AE409+L409+M409,AE409+L409+M409+O409))</f>
        <v/>
      </c>
      <c r="L409" s="360">
        <f>IF(C409="","",SUM(AC409,AD409)*(1-Y409))</f>
        <v/>
      </c>
      <c r="M409" s="358">
        <f>IF(C409="","",AB409)</f>
        <v/>
      </c>
      <c r="O409" s="593">
        <f>IF(C409="","",IF(Y409&lt;0,Z409-AE409,""))</f>
        <v/>
      </c>
      <c r="P409" s="594">
        <f>IFERROR(IF(C409="","",IF(AND(C409=$D$2,H409=0),0,IF($V$8="50% ADP Discount",AA409*0.5,IF($V$8="ADP Book Price",AA409)))),"")</f>
        <v/>
      </c>
      <c r="R409" s="595">
        <f>IF(C409="","",IF(Y409&lt;0,(Z409/F409)*(1),(Z409/F409)*(1-Y409)))</f>
        <v/>
      </c>
      <c r="S409" s="595">
        <f>IFERROR(IF(Y409&lt;0,SUM(AC409:AD409)/F409,L409/F409),"")</f>
        <v/>
      </c>
      <c r="T409" s="340">
        <f>IF(M409="","",IF(M409=0,"",SUM(M409)/F409))</f>
        <v/>
      </c>
      <c r="U409" s="585" t="n"/>
      <c r="V409" s="596">
        <f>IF(C409="","",IF(AND(C409=$D$2,H409=0),"Firm Payroll",IF(AND(F409=1,Y409&gt;0.2),"Annual 20% Max Discount",IF(AND(F409=4,Y409&gt;0.2),"Quarterly 20% Max Discount",IF(Y409&gt;=0.6,"Discount &gt;60%",IF(Y409&lt;0,"Revenue Reduction Required",""))))))</f>
        <v/>
      </c>
      <c r="W409" s="597" t="n"/>
      <c r="X409" s="56">
        <f>IF(F409=1,"Annual Payrolls on ADP Essential Payroll",IF(F409=4,"Quarterly Payrolls on ADP Essential Payroll",""))</f>
        <v/>
      </c>
      <c r="Y409" s="50">
        <f>IFERROR(1-((H409-M409)/SUM(Z409,AC409,AD409)),"")</f>
        <v/>
      </c>
      <c r="Z409" s="69">
        <f>IF(C409="","",HLOOKUP($G409&amp;'Product Selections'!$K$4&amp;'Exhibit A'!$F409,'--'!$F$3:$AT$200,$E409+6,FALSE)*F409)</f>
        <v/>
      </c>
      <c r="AA409" s="237">
        <f>IF($C409="","",7.95*$E409+54.95)</f>
        <v/>
      </c>
      <c r="AB409" s="69">
        <f>IF('Product Selections'!O414="Yes",16*'Exhibit A'!F409,0)</f>
        <v/>
      </c>
      <c r="AC409" s="236">
        <f>IF('Product Selections'!$L$11="CBA Lightning Wholesale",0,IF('Product Selections'!$L$11="CBA Lightning",0,IF($C409="",0,IF('Product Selections'!P414="",0,IF('Product Selections'!$P414="Yes",HLOOKUP($AC$10&amp;'Exhibit A'!$F409,'--'!$F$3:$AZ$200,$E409+6,FALSE)*$F409)))))</f>
        <v/>
      </c>
      <c r="AD409" s="54">
        <f>IF('Product Selections'!$L$11="CBA Lightning Wholesale",0,IF('Product Selections'!$L$11="CBA Lightning",0,IF('Product Selections'!Q414="",0,IF($C409="",0,IF('Product Selections'!$Q414&gt;=0,HLOOKUP($AD$10,'--'!$F$3:$AZ$200,3,FALSE)*12*'Product Selections'!Q414)))))</f>
        <v/>
      </c>
      <c r="AE409" s="69">
        <f>IFERROR(IF(C409="","",IF(AND(C409=$D$2,H409=0),0,IF(I409=0,H409-P409-L409-M409,IF(I409="Included",H409-P409-M409-L409,IF(I409&gt;0,H409-M409-L409))))),"")</f>
        <v/>
      </c>
      <c r="AF409" s="598" t="n"/>
      <c r="AJ409" s="585" t="n"/>
    </row>
    <row r="410">
      <c r="A410" s="34" t="n"/>
      <c r="B410" s="303">
        <f>IFERROR(IF('Product Selections'!B415="","",'Product Selections'!B415),"")</f>
        <v/>
      </c>
      <c r="C410" s="304">
        <f>IF('Product Selections'!C415="","",'Product Selections'!C415)</f>
        <v/>
      </c>
      <c r="D410" s="305">
        <f>IF('Product Selections'!D415="","",'Product Selections'!D415)</f>
        <v/>
      </c>
      <c r="E410" s="306">
        <f>IF('Product Selections'!E415="","",'Product Selections'!E415)</f>
        <v/>
      </c>
      <c r="F410" s="306">
        <f>IF('Product Selections'!F415="","",'Product Selections'!F415)</f>
        <v/>
      </c>
      <c r="G410" s="307">
        <f>IF('Product Selections'!U414="","",'Product Selections'!U414)</f>
        <v/>
      </c>
      <c r="H410" s="316">
        <f>IFERROR(IF('Product Selections'!H415="","",'Product Selections'!H415),"")</f>
        <v/>
      </c>
      <c r="I410" s="309">
        <f>IFERROR(IF(TRIM('Product Selections'!I415)="","",TRIM('Product Selections'!I415)),"")</f>
        <v/>
      </c>
      <c r="J410" s="46" t="n"/>
      <c r="K410" s="316">
        <f>IF(C410="","",IF(O410="",AE410+L410+M410,AE410+L410+M410+O410))</f>
        <v/>
      </c>
      <c r="L410" s="361">
        <f>IF(C410="","",SUM(AC410,AD410)*(1-Y410))</f>
        <v/>
      </c>
      <c r="M410" s="357">
        <f>IF(C410="","",AB410)</f>
        <v/>
      </c>
      <c r="O410" s="600">
        <f>IF(C410="","",IF(Y410&lt;0,Z410-AE410,""))</f>
        <v/>
      </c>
      <c r="P410" s="601">
        <f>IFERROR(IF(C410="","",IF(AND(C410=$D$2,H410=0),0,IF($V$8="50% ADP Discount",AA410*0.5,IF($V$8="ADP Book Price",AA410)))),"")</f>
        <v/>
      </c>
      <c r="R410" s="602">
        <f>IF(C410="","",IF(Y410&lt;0,(Z410/F410)*(1),(Z410/F410)*(1-Y410)))</f>
        <v/>
      </c>
      <c r="S410" s="602">
        <f>IFERROR(IF(Y410&lt;0,SUM(AC410:AD410)/F410,L410/F410),"")</f>
        <v/>
      </c>
      <c r="T410" s="339">
        <f>IF(M410="","",IF(M410=0,"",SUM(M410)/F410))</f>
        <v/>
      </c>
      <c r="U410" s="585" t="n"/>
      <c r="V410" s="603">
        <f>IF(C410="","",IF(AND(C410=$D$2,H410=0),"Firm Payroll",IF(AND(F410=1,Y410&gt;0.2),"Annual 20% Max Discount",IF(AND(F410=4,Y410&gt;0.2),"Quarterly 20% Max Discount",IF(Y410&gt;=0.6,"Discount &gt;60%",IF(Y410&lt;0,"Revenue Reduction Required",""))))))</f>
        <v/>
      </c>
      <c r="W410" s="597" t="n"/>
      <c r="X410" s="314">
        <f>IF(F410=1,"Annual Payrolls on ADP Essential Payroll",IF(F410=4,"Quarterly Payrolls on ADP Essential Payroll",""))</f>
        <v/>
      </c>
      <c r="Y410" s="315">
        <f>IFERROR(1-((H410-M410)/SUM(Z410,AC410,AD410)),"")</f>
        <v/>
      </c>
      <c r="Z410" s="316">
        <f>IF(C410="","",HLOOKUP($G410&amp;'Product Selections'!$K$4&amp;'Exhibit A'!$F410,'--'!$F$3:$AT$200,$E410+6,FALSE)*F410)</f>
        <v/>
      </c>
      <c r="AA410" s="317">
        <f>IF($C410="","",7.95*$E410+54.95)</f>
        <v/>
      </c>
      <c r="AB410" s="316">
        <f>IF('Product Selections'!O415="Yes",16*'Exhibit A'!F410,0)</f>
        <v/>
      </c>
      <c r="AC410" s="318">
        <f>IF('Product Selections'!$L$11="CBA Lightning Wholesale",0,IF('Product Selections'!$L$11="CBA Lightning",0,IF($C410="",0,IF('Product Selections'!P415="",0,IF('Product Selections'!$P415="Yes",HLOOKUP($AC$10&amp;'Exhibit A'!$F410,'--'!$F$3:$AZ$200,$E410+6,FALSE)*$F410)))))</f>
        <v/>
      </c>
      <c r="AD410" s="310">
        <f>IF('Product Selections'!$L$11="CBA Lightning Wholesale",0,IF('Product Selections'!$L$11="CBA Lightning",0,IF('Product Selections'!Q415="",0,IF($C410="",0,IF('Product Selections'!$Q415&gt;=0,HLOOKUP($AD$10,'--'!$F$3:$AZ$200,3,FALSE)*12*'Product Selections'!Q415)))))</f>
        <v/>
      </c>
      <c r="AE410" s="316">
        <f>IFERROR(IF(C410="","",IF(AND(C410=$D$2,H410=0),0,IF(I410=0,H410-P410-L410-M410,IF(I410="Included",H410-P410-M410-L410,IF(I410&gt;0,H410-M410-L410))))),"")</f>
        <v/>
      </c>
      <c r="AF410" s="585" t="n"/>
      <c r="AJ410" s="585" t="n"/>
    </row>
    <row r="411">
      <c r="A411" s="34" t="n"/>
      <c r="B411" s="70">
        <f>IFERROR(IF('Product Selections'!B416="","",'Product Selections'!B416),"")</f>
        <v/>
      </c>
      <c r="C411" s="71">
        <f>IF('Product Selections'!C416="","",'Product Selections'!C416)</f>
        <v/>
      </c>
      <c r="D411" s="48">
        <f>IF('Product Selections'!D416="","",'Product Selections'!D416)</f>
        <v/>
      </c>
      <c r="E411" s="51">
        <f>IF('Product Selections'!E416="","",'Product Selections'!E416)</f>
        <v/>
      </c>
      <c r="F411" s="51">
        <f>IF('Product Selections'!F416="","",'Product Selections'!F416)</f>
        <v/>
      </c>
      <c r="G411" s="34">
        <f>IF('Product Selections'!U415="","",'Product Selections'!U415)</f>
        <v/>
      </c>
      <c r="H411" s="69">
        <f>IFERROR(IF('Product Selections'!H416="","",'Product Selections'!H416),"")</f>
        <v/>
      </c>
      <c r="I411" s="592">
        <f>IFERROR(IF(TRIM('Product Selections'!I416)="","",TRIM('Product Selections'!I416)),"")</f>
        <v/>
      </c>
      <c r="J411" s="46" t="n"/>
      <c r="K411" s="69">
        <f>IF(C411="","",IF(O411="",AE411+L411+M411,AE411+L411+M411+O411))</f>
        <v/>
      </c>
      <c r="L411" s="360">
        <f>IF(C411="","",SUM(AC411,AD411)*(1-Y411))</f>
        <v/>
      </c>
      <c r="M411" s="358">
        <f>IF(C411="","",AB411)</f>
        <v/>
      </c>
      <c r="O411" s="593">
        <f>IF(C411="","",IF(Y411&lt;0,Z411-AE411,""))</f>
        <v/>
      </c>
      <c r="P411" s="594">
        <f>IFERROR(IF(C411="","",IF(AND(C411=$D$2,H411=0),0,IF($V$8="50% ADP Discount",AA411*0.5,IF($V$8="ADP Book Price",AA411)))),"")</f>
        <v/>
      </c>
      <c r="R411" s="595">
        <f>IF(C411="","",IF(Y411&lt;0,(Z411/F411)*(1),(Z411/F411)*(1-Y411)))</f>
        <v/>
      </c>
      <c r="S411" s="595">
        <f>IFERROR(IF(Y411&lt;0,SUM(AC411:AD411)/F411,L411/F411),"")</f>
        <v/>
      </c>
      <c r="T411" s="340">
        <f>IF(M411="","",IF(M411=0,"",SUM(M411)/F411))</f>
        <v/>
      </c>
      <c r="U411" s="585" t="n"/>
      <c r="V411" s="596">
        <f>IF(C411="","",IF(AND(C411=$D$2,H411=0),"Firm Payroll",IF(AND(F411=1,Y411&gt;0.2),"Annual 20% Max Discount",IF(AND(F411=4,Y411&gt;0.2),"Quarterly 20% Max Discount",IF(Y411&gt;=0.6,"Discount &gt;60%",IF(Y411&lt;0,"Revenue Reduction Required",""))))))</f>
        <v/>
      </c>
      <c r="W411" s="597" t="n"/>
      <c r="X411" s="56">
        <f>IF(F411=1,"Annual Payrolls on ADP Essential Payroll",IF(F411=4,"Quarterly Payrolls on ADP Essential Payroll",""))</f>
        <v/>
      </c>
      <c r="Y411" s="50">
        <f>IFERROR(1-((H411-M411)/SUM(Z411,AC411,AD411)),"")</f>
        <v/>
      </c>
      <c r="Z411" s="69">
        <f>IF(C411="","",HLOOKUP($G411&amp;'Product Selections'!$K$4&amp;'Exhibit A'!$F411,'--'!$F$3:$AT$200,$E411+6,FALSE)*F411)</f>
        <v/>
      </c>
      <c r="AA411" s="237">
        <f>IF($C411="","",7.95*$E411+54.95)</f>
        <v/>
      </c>
      <c r="AB411" s="69">
        <f>IF('Product Selections'!O416="Yes",16*'Exhibit A'!F411,0)</f>
        <v/>
      </c>
      <c r="AC411" s="236">
        <f>IF('Product Selections'!$L$11="CBA Lightning Wholesale",0,IF('Product Selections'!$L$11="CBA Lightning",0,IF($C411="",0,IF('Product Selections'!P416="",0,IF('Product Selections'!$P416="Yes",HLOOKUP($AC$10&amp;'Exhibit A'!$F411,'--'!$F$3:$AZ$200,$E411+6,FALSE)*$F411)))))</f>
        <v/>
      </c>
      <c r="AD411" s="54">
        <f>IF('Product Selections'!$L$11="CBA Lightning Wholesale",0,IF('Product Selections'!$L$11="CBA Lightning",0,IF('Product Selections'!Q416="",0,IF($C411="",0,IF('Product Selections'!$Q416&gt;=0,HLOOKUP($AD$10,'--'!$F$3:$AZ$200,3,FALSE)*12*'Product Selections'!Q416)))))</f>
        <v/>
      </c>
      <c r="AE411" s="69">
        <f>IFERROR(IF(C411="","",IF(AND(C411=$D$2,H411=0),0,IF(I411=0,H411-P411-L411-M411,IF(I411="Included",H411-P411-M411-L411,IF(I411&gt;0,H411-M411-L411))))),"")</f>
        <v/>
      </c>
      <c r="AF411" s="598" t="n"/>
      <c r="AJ411" s="585" t="n"/>
    </row>
    <row r="412">
      <c r="A412" s="34" t="n"/>
      <c r="B412" s="303">
        <f>IFERROR(IF('Product Selections'!B417="","",'Product Selections'!B417),"")</f>
        <v/>
      </c>
      <c r="C412" s="304">
        <f>IF('Product Selections'!C417="","",'Product Selections'!C417)</f>
        <v/>
      </c>
      <c r="D412" s="305">
        <f>IF('Product Selections'!D417="","",'Product Selections'!D417)</f>
        <v/>
      </c>
      <c r="E412" s="306">
        <f>IF('Product Selections'!E417="","",'Product Selections'!E417)</f>
        <v/>
      </c>
      <c r="F412" s="306">
        <f>IF('Product Selections'!F417="","",'Product Selections'!F417)</f>
        <v/>
      </c>
      <c r="G412" s="307">
        <f>IF('Product Selections'!U416="","",'Product Selections'!U416)</f>
        <v/>
      </c>
      <c r="H412" s="316">
        <f>IFERROR(IF('Product Selections'!H417="","",'Product Selections'!H417),"")</f>
        <v/>
      </c>
      <c r="I412" s="309">
        <f>IFERROR(IF(TRIM('Product Selections'!I417)="","",TRIM('Product Selections'!I417)),"")</f>
        <v/>
      </c>
      <c r="J412" s="46" t="n"/>
      <c r="K412" s="316">
        <f>IF(C412="","",IF(O412="",AE412+L412+M412,AE412+L412+M412+O412))</f>
        <v/>
      </c>
      <c r="L412" s="361">
        <f>IF(C412="","",SUM(AC412,AD412)*(1-Y412))</f>
        <v/>
      </c>
      <c r="M412" s="357">
        <f>IF(C412="","",AB412)</f>
        <v/>
      </c>
      <c r="O412" s="600">
        <f>IF(C412="","",IF(Y412&lt;0,Z412-AE412,""))</f>
        <v/>
      </c>
      <c r="P412" s="601">
        <f>IFERROR(IF(C412="","",IF(AND(C412=$D$2,H412=0),0,IF($V$8="50% ADP Discount",AA412*0.5,IF($V$8="ADP Book Price",AA412)))),"")</f>
        <v/>
      </c>
      <c r="R412" s="602">
        <f>IF(C412="","",IF(Y412&lt;0,(Z412/F412)*(1),(Z412/F412)*(1-Y412)))</f>
        <v/>
      </c>
      <c r="S412" s="602">
        <f>IFERROR(IF(Y412&lt;0,SUM(AC412:AD412)/F412,L412/F412),"")</f>
        <v/>
      </c>
      <c r="T412" s="339">
        <f>IF(M412="","",IF(M412=0,"",SUM(M412)/F412))</f>
        <v/>
      </c>
      <c r="U412" s="585" t="n"/>
      <c r="V412" s="603">
        <f>IF(C412="","",IF(AND(C412=$D$2,H412=0),"Firm Payroll",IF(AND(F412=1,Y412&gt;0.2),"Annual 20% Max Discount",IF(AND(F412=4,Y412&gt;0.2),"Quarterly 20% Max Discount",IF(Y412&gt;=0.6,"Discount &gt;60%",IF(Y412&lt;0,"Revenue Reduction Required",""))))))</f>
        <v/>
      </c>
      <c r="W412" s="597" t="n"/>
      <c r="X412" s="314">
        <f>IF(F412=1,"Annual Payrolls on ADP Essential Payroll",IF(F412=4,"Quarterly Payrolls on ADP Essential Payroll",""))</f>
        <v/>
      </c>
      <c r="Y412" s="315">
        <f>IFERROR(1-((H412-M412)/SUM(Z412,AC412,AD412)),"")</f>
        <v/>
      </c>
      <c r="Z412" s="316">
        <f>IF(C412="","",HLOOKUP($G412&amp;'Product Selections'!$K$4&amp;'Exhibit A'!$F412,'--'!$F$3:$AT$200,$E412+6,FALSE)*F412)</f>
        <v/>
      </c>
      <c r="AA412" s="317">
        <f>IF($C412="","",7.95*$E412+54.95)</f>
        <v/>
      </c>
      <c r="AB412" s="316">
        <f>IF('Product Selections'!O417="Yes",16*'Exhibit A'!F412,0)</f>
        <v/>
      </c>
      <c r="AC412" s="318">
        <f>IF('Product Selections'!$L$11="CBA Lightning Wholesale",0,IF('Product Selections'!$L$11="CBA Lightning",0,IF($C412="",0,IF('Product Selections'!P417="",0,IF('Product Selections'!$P417="Yes",HLOOKUP($AC$10&amp;'Exhibit A'!$F412,'--'!$F$3:$AZ$200,$E412+6,FALSE)*$F412)))))</f>
        <v/>
      </c>
      <c r="AD412" s="310">
        <f>IF('Product Selections'!$L$11="CBA Lightning Wholesale",0,IF('Product Selections'!$L$11="CBA Lightning",0,IF('Product Selections'!Q417="",0,IF($C412="",0,IF('Product Selections'!$Q417&gt;=0,HLOOKUP($AD$10,'--'!$F$3:$AZ$200,3,FALSE)*12*'Product Selections'!Q417)))))</f>
        <v/>
      </c>
      <c r="AE412" s="316">
        <f>IFERROR(IF(C412="","",IF(AND(C412=$D$2,H412=0),0,IF(I412=0,H412-P412-L412-M412,IF(I412="Included",H412-P412-M412-L412,IF(I412&gt;0,H412-M412-L412))))),"")</f>
        <v/>
      </c>
      <c r="AF412" s="585" t="n"/>
      <c r="AJ412" s="585" t="n"/>
    </row>
    <row r="413">
      <c r="A413" s="34" t="n"/>
      <c r="B413" s="70">
        <f>IFERROR(IF('Product Selections'!B418="","",'Product Selections'!B418),"")</f>
        <v/>
      </c>
      <c r="C413" s="71">
        <f>IF('Product Selections'!C418="","",'Product Selections'!C418)</f>
        <v/>
      </c>
      <c r="D413" s="48">
        <f>IF('Product Selections'!D418="","",'Product Selections'!D418)</f>
        <v/>
      </c>
      <c r="E413" s="51">
        <f>IF('Product Selections'!E418="","",'Product Selections'!E418)</f>
        <v/>
      </c>
      <c r="F413" s="51">
        <f>IF('Product Selections'!F418="","",'Product Selections'!F418)</f>
        <v/>
      </c>
      <c r="G413" s="34">
        <f>IF('Product Selections'!U417="","",'Product Selections'!U417)</f>
        <v/>
      </c>
      <c r="H413" s="69">
        <f>IFERROR(IF('Product Selections'!H418="","",'Product Selections'!H418),"")</f>
        <v/>
      </c>
      <c r="I413" s="592">
        <f>IFERROR(IF(TRIM('Product Selections'!I418)="","",TRIM('Product Selections'!I418)),"")</f>
        <v/>
      </c>
      <c r="J413" s="46" t="n"/>
      <c r="K413" s="69">
        <f>IF(C413="","",IF(O413="",AE413+L413+M413,AE413+L413+M413+O413))</f>
        <v/>
      </c>
      <c r="L413" s="360">
        <f>IF(C413="","",SUM(AC413,AD413)*(1-Y413))</f>
        <v/>
      </c>
      <c r="M413" s="358">
        <f>IF(C413="","",AB413)</f>
        <v/>
      </c>
      <c r="O413" s="593">
        <f>IF(C413="","",IF(Y413&lt;0,Z413-AE413,""))</f>
        <v/>
      </c>
      <c r="P413" s="594">
        <f>IFERROR(IF(C413="","",IF(AND(C413=$D$2,H413=0),0,IF($V$8="50% ADP Discount",AA413*0.5,IF($V$8="ADP Book Price",AA413)))),"")</f>
        <v/>
      </c>
      <c r="R413" s="595">
        <f>IF(C413="","",IF(Y413&lt;0,(Z413/F413)*(1),(Z413/F413)*(1-Y413)))</f>
        <v/>
      </c>
      <c r="S413" s="595">
        <f>IFERROR(IF(Y413&lt;0,SUM(AC413:AD413)/F413,L413/F413),"")</f>
        <v/>
      </c>
      <c r="T413" s="340">
        <f>IF(M413="","",IF(M413=0,"",SUM(M413)/F413))</f>
        <v/>
      </c>
      <c r="U413" s="585" t="n"/>
      <c r="V413" s="596">
        <f>IF(C413="","",IF(AND(C413=$D$2,H413=0),"Firm Payroll",IF(AND(F413=1,Y413&gt;0.2),"Annual 20% Max Discount",IF(AND(F413=4,Y413&gt;0.2),"Quarterly 20% Max Discount",IF(Y413&gt;=0.6,"Discount &gt;60%",IF(Y413&lt;0,"Revenue Reduction Required",""))))))</f>
        <v/>
      </c>
      <c r="W413" s="597" t="n"/>
      <c r="X413" s="56">
        <f>IF(F413=1,"Annual Payrolls on ADP Essential Payroll",IF(F413=4,"Quarterly Payrolls on ADP Essential Payroll",""))</f>
        <v/>
      </c>
      <c r="Y413" s="50">
        <f>IFERROR(1-((H413-M413)/SUM(Z413,AC413,AD413)),"")</f>
        <v/>
      </c>
      <c r="Z413" s="69">
        <f>IF(C413="","",HLOOKUP($G413&amp;'Product Selections'!$K$4&amp;'Exhibit A'!$F413,'--'!$F$3:$AT$200,$E413+6,FALSE)*F413)</f>
        <v/>
      </c>
      <c r="AA413" s="237">
        <f>IF($C413="","",7.95*$E413+54.95)</f>
        <v/>
      </c>
      <c r="AB413" s="69">
        <f>IF('Product Selections'!O418="Yes",16*'Exhibit A'!F413,0)</f>
        <v/>
      </c>
      <c r="AC413" s="236">
        <f>IF('Product Selections'!$L$11="CBA Lightning Wholesale",0,IF('Product Selections'!$L$11="CBA Lightning",0,IF($C413="",0,IF('Product Selections'!P418="",0,IF('Product Selections'!$P418="Yes",HLOOKUP($AC$10&amp;'Exhibit A'!$F413,'--'!$F$3:$AZ$200,$E413+6,FALSE)*$F413)))))</f>
        <v/>
      </c>
      <c r="AD413" s="54">
        <f>IF('Product Selections'!$L$11="CBA Lightning Wholesale",0,IF('Product Selections'!$L$11="CBA Lightning",0,IF('Product Selections'!Q418="",0,IF($C413="",0,IF('Product Selections'!$Q418&gt;=0,HLOOKUP($AD$10,'--'!$F$3:$AZ$200,3,FALSE)*12*'Product Selections'!Q418)))))</f>
        <v/>
      </c>
      <c r="AE413" s="69">
        <f>IFERROR(IF(C413="","",IF(AND(C413=$D$2,H413=0),0,IF(I413=0,H413-P413-L413-M413,IF(I413="Included",H413-P413-M413-L413,IF(I413&gt;0,H413-M413-L413))))),"")</f>
        <v/>
      </c>
      <c r="AF413" s="598" t="n"/>
      <c r="AJ413" s="585" t="n"/>
    </row>
    <row r="414">
      <c r="A414" s="34" t="n"/>
      <c r="B414" s="303">
        <f>IFERROR(IF('Product Selections'!B419="","",'Product Selections'!B419),"")</f>
        <v/>
      </c>
      <c r="C414" s="304">
        <f>IF('Product Selections'!C419="","",'Product Selections'!C419)</f>
        <v/>
      </c>
      <c r="D414" s="305">
        <f>IF('Product Selections'!D419="","",'Product Selections'!D419)</f>
        <v/>
      </c>
      <c r="E414" s="306">
        <f>IF('Product Selections'!E419="","",'Product Selections'!E419)</f>
        <v/>
      </c>
      <c r="F414" s="306">
        <f>IF('Product Selections'!F419="","",'Product Selections'!F419)</f>
        <v/>
      </c>
      <c r="G414" s="307">
        <f>IF('Product Selections'!U418="","",'Product Selections'!U418)</f>
        <v/>
      </c>
      <c r="H414" s="316">
        <f>IFERROR(IF('Product Selections'!H419="","",'Product Selections'!H419),"")</f>
        <v/>
      </c>
      <c r="I414" s="309">
        <f>IFERROR(IF(TRIM('Product Selections'!I419)="","",TRIM('Product Selections'!I419)),"")</f>
        <v/>
      </c>
      <c r="J414" s="46" t="n"/>
      <c r="K414" s="316">
        <f>IF(C414="","",IF(O414="",AE414+L414+M414,AE414+L414+M414+O414))</f>
        <v/>
      </c>
      <c r="L414" s="361">
        <f>IF(C414="","",SUM(AC414,AD414)*(1-Y414))</f>
        <v/>
      </c>
      <c r="M414" s="357">
        <f>IF(C414="","",AB414)</f>
        <v/>
      </c>
      <c r="O414" s="600">
        <f>IF(C414="","",IF(Y414&lt;0,Z414-AE414,""))</f>
        <v/>
      </c>
      <c r="P414" s="601">
        <f>IFERROR(IF(C414="","",IF(AND(C414=$D$2,H414=0),0,IF($V$8="50% ADP Discount",AA414*0.5,IF($V$8="ADP Book Price",AA414)))),"")</f>
        <v/>
      </c>
      <c r="R414" s="602">
        <f>IF(C414="","",IF(Y414&lt;0,(Z414/F414)*(1),(Z414/F414)*(1-Y414)))</f>
        <v/>
      </c>
      <c r="S414" s="602">
        <f>IFERROR(IF(Y414&lt;0,SUM(AC414:AD414)/F414,L414/F414),"")</f>
        <v/>
      </c>
      <c r="T414" s="339">
        <f>IF(M414="","",IF(M414=0,"",SUM(M414)/F414))</f>
        <v/>
      </c>
      <c r="U414" s="585" t="n"/>
      <c r="V414" s="603">
        <f>IF(C414="","",IF(AND(C414=$D$2,H414=0),"Firm Payroll",IF(AND(F414=1,Y414&gt;0.2),"Annual 20% Max Discount",IF(AND(F414=4,Y414&gt;0.2),"Quarterly 20% Max Discount",IF(Y414&gt;=0.6,"Discount &gt;60%",IF(Y414&lt;0,"Revenue Reduction Required",""))))))</f>
        <v/>
      </c>
      <c r="W414" s="597" t="n"/>
      <c r="X414" s="314">
        <f>IF(F414=1,"Annual Payrolls on ADP Essential Payroll",IF(F414=4,"Quarterly Payrolls on ADP Essential Payroll",""))</f>
        <v/>
      </c>
      <c r="Y414" s="315">
        <f>IFERROR(1-((H414-M414)/SUM(Z414,AC414,AD414)),"")</f>
        <v/>
      </c>
      <c r="Z414" s="316">
        <f>IF(C414="","",HLOOKUP($G414&amp;'Product Selections'!$K$4&amp;'Exhibit A'!$F414,'--'!$F$3:$AT$200,$E414+6,FALSE)*F414)</f>
        <v/>
      </c>
      <c r="AA414" s="317">
        <f>IF($C414="","",7.95*$E414+54.95)</f>
        <v/>
      </c>
      <c r="AB414" s="316">
        <f>IF('Product Selections'!O419="Yes",16*'Exhibit A'!F414,0)</f>
        <v/>
      </c>
      <c r="AC414" s="318">
        <f>IF('Product Selections'!$L$11="CBA Lightning Wholesale",0,IF('Product Selections'!$L$11="CBA Lightning",0,IF($C414="",0,IF('Product Selections'!P419="",0,IF('Product Selections'!$P419="Yes",HLOOKUP($AC$10&amp;'Exhibit A'!$F414,'--'!$F$3:$AZ$200,$E414+6,FALSE)*$F414)))))</f>
        <v/>
      </c>
      <c r="AD414" s="310">
        <f>IF('Product Selections'!$L$11="CBA Lightning Wholesale",0,IF('Product Selections'!$L$11="CBA Lightning",0,IF('Product Selections'!Q419="",0,IF($C414="",0,IF('Product Selections'!$Q419&gt;=0,HLOOKUP($AD$10,'--'!$F$3:$AZ$200,3,FALSE)*12*'Product Selections'!Q419)))))</f>
        <v/>
      </c>
      <c r="AE414" s="316">
        <f>IFERROR(IF(C414="","",IF(AND(C414=$D$2,H414=0),0,IF(I414=0,H414-P414-L414-M414,IF(I414="Included",H414-P414-M414-L414,IF(I414&gt;0,H414-M414-L414))))),"")</f>
        <v/>
      </c>
      <c r="AF414" s="585" t="n"/>
      <c r="AJ414" s="585" t="n"/>
    </row>
    <row r="415">
      <c r="A415" s="34" t="n"/>
      <c r="B415" s="70">
        <f>IFERROR(IF('Product Selections'!B420="","",'Product Selections'!B420),"")</f>
        <v/>
      </c>
      <c r="C415" s="71">
        <f>IF('Product Selections'!C420="","",'Product Selections'!C420)</f>
        <v/>
      </c>
      <c r="D415" s="48">
        <f>IF('Product Selections'!D420="","",'Product Selections'!D420)</f>
        <v/>
      </c>
      <c r="E415" s="51">
        <f>IF('Product Selections'!E420="","",'Product Selections'!E420)</f>
        <v/>
      </c>
      <c r="F415" s="51">
        <f>IF('Product Selections'!F420="","",'Product Selections'!F420)</f>
        <v/>
      </c>
      <c r="G415" s="34">
        <f>IF('Product Selections'!U419="","",'Product Selections'!U419)</f>
        <v/>
      </c>
      <c r="H415" s="69">
        <f>IFERROR(IF('Product Selections'!H420="","",'Product Selections'!H420),"")</f>
        <v/>
      </c>
      <c r="I415" s="592">
        <f>IFERROR(IF(TRIM('Product Selections'!I420)="","",TRIM('Product Selections'!I420)),"")</f>
        <v/>
      </c>
      <c r="J415" s="46" t="n"/>
      <c r="K415" s="69">
        <f>IF(C415="","",IF(O415="",AE415+L415+M415,AE415+L415+M415+O415))</f>
        <v/>
      </c>
      <c r="L415" s="360">
        <f>IF(C415="","",SUM(AC415,AD415)*(1-Y415))</f>
        <v/>
      </c>
      <c r="M415" s="358">
        <f>IF(C415="","",AB415)</f>
        <v/>
      </c>
      <c r="O415" s="593">
        <f>IF(C415="","",IF(Y415&lt;0,Z415-AE415,""))</f>
        <v/>
      </c>
      <c r="P415" s="594">
        <f>IFERROR(IF(C415="","",IF(AND(C415=$D$2,H415=0),0,IF($V$8="50% ADP Discount",AA415*0.5,IF($V$8="ADP Book Price",AA415)))),"")</f>
        <v/>
      </c>
      <c r="R415" s="595">
        <f>IF(C415="","",IF(Y415&lt;0,(Z415/F415)*(1),(Z415/F415)*(1-Y415)))</f>
        <v/>
      </c>
      <c r="S415" s="595">
        <f>IFERROR(IF(Y415&lt;0,SUM(AC415:AD415)/F415,L415/F415),"")</f>
        <v/>
      </c>
      <c r="T415" s="340">
        <f>IF(M415="","",IF(M415=0,"",SUM(M415)/F415))</f>
        <v/>
      </c>
      <c r="U415" s="585" t="n"/>
      <c r="V415" s="596">
        <f>IF(C415="","",IF(AND(C415=$D$2,H415=0),"Firm Payroll",IF(AND(F415=1,Y415&gt;0.2),"Annual 20% Max Discount",IF(AND(F415=4,Y415&gt;0.2),"Quarterly 20% Max Discount",IF(Y415&gt;=0.6,"Discount &gt;60%",IF(Y415&lt;0,"Revenue Reduction Required",""))))))</f>
        <v/>
      </c>
      <c r="W415" s="597" t="n"/>
      <c r="X415" s="56">
        <f>IF(F415=1,"Annual Payrolls on ADP Essential Payroll",IF(F415=4,"Quarterly Payrolls on ADP Essential Payroll",""))</f>
        <v/>
      </c>
      <c r="Y415" s="50">
        <f>IFERROR(1-((H415-M415)/SUM(Z415,AC415,AD415)),"")</f>
        <v/>
      </c>
      <c r="Z415" s="69">
        <f>IF(C415="","",HLOOKUP($G415&amp;'Product Selections'!$K$4&amp;'Exhibit A'!$F415,'--'!$F$3:$AT$200,$E415+6,FALSE)*F415)</f>
        <v/>
      </c>
      <c r="AA415" s="237">
        <f>IF($C415="","",7.95*$E415+54.95)</f>
        <v/>
      </c>
      <c r="AB415" s="69">
        <f>IF('Product Selections'!O420="Yes",16*'Exhibit A'!F415,0)</f>
        <v/>
      </c>
      <c r="AC415" s="236">
        <f>IF('Product Selections'!$L$11="CBA Lightning Wholesale",0,IF('Product Selections'!$L$11="CBA Lightning",0,IF($C415="",0,IF('Product Selections'!P420="",0,IF('Product Selections'!$P420="Yes",HLOOKUP($AC$10&amp;'Exhibit A'!$F415,'--'!$F$3:$AZ$200,$E415+6,FALSE)*$F415)))))</f>
        <v/>
      </c>
      <c r="AD415" s="54">
        <f>IF('Product Selections'!$L$11="CBA Lightning Wholesale",0,IF('Product Selections'!$L$11="CBA Lightning",0,IF('Product Selections'!Q420="",0,IF($C415="",0,IF('Product Selections'!$Q420&gt;=0,HLOOKUP($AD$10,'--'!$F$3:$AZ$200,3,FALSE)*12*'Product Selections'!Q420)))))</f>
        <v/>
      </c>
      <c r="AE415" s="69">
        <f>IFERROR(IF(C415="","",IF(AND(C415=$D$2,H415=0),0,IF(I415=0,H415-P415-L415-M415,IF(I415="Included",H415-P415-M415-L415,IF(I415&gt;0,H415-M415-L415))))),"")</f>
        <v/>
      </c>
      <c r="AF415" s="598" t="n"/>
      <c r="AJ415" s="585" t="n"/>
    </row>
    <row r="416">
      <c r="A416" s="34" t="n"/>
      <c r="B416" s="303">
        <f>IFERROR(IF('Product Selections'!B421="","",'Product Selections'!B421),"")</f>
        <v/>
      </c>
      <c r="C416" s="304">
        <f>IF('Product Selections'!C421="","",'Product Selections'!C421)</f>
        <v/>
      </c>
      <c r="D416" s="305">
        <f>IF('Product Selections'!D421="","",'Product Selections'!D421)</f>
        <v/>
      </c>
      <c r="E416" s="306">
        <f>IF('Product Selections'!E421="","",'Product Selections'!E421)</f>
        <v/>
      </c>
      <c r="F416" s="306">
        <f>IF('Product Selections'!F421="","",'Product Selections'!F421)</f>
        <v/>
      </c>
      <c r="G416" s="307">
        <f>IF('Product Selections'!U420="","",'Product Selections'!U420)</f>
        <v/>
      </c>
      <c r="H416" s="316">
        <f>IFERROR(IF('Product Selections'!H421="","",'Product Selections'!H421),"")</f>
        <v/>
      </c>
      <c r="I416" s="309">
        <f>IFERROR(IF(TRIM('Product Selections'!I421)="","",TRIM('Product Selections'!I421)),"")</f>
        <v/>
      </c>
      <c r="J416" s="46" t="n"/>
      <c r="K416" s="316">
        <f>IF(C416="","",IF(O416="",AE416+L416+M416,AE416+L416+M416+O416))</f>
        <v/>
      </c>
      <c r="L416" s="361">
        <f>IF(C416="","",SUM(AC416,AD416)*(1-Y416))</f>
        <v/>
      </c>
      <c r="M416" s="357">
        <f>IF(C416="","",AB416)</f>
        <v/>
      </c>
      <c r="O416" s="600">
        <f>IF(C416="","",IF(Y416&lt;0,Z416-AE416,""))</f>
        <v/>
      </c>
      <c r="P416" s="601">
        <f>IFERROR(IF(C416="","",IF(AND(C416=$D$2,H416=0),0,IF($V$8="50% ADP Discount",AA416*0.5,IF($V$8="ADP Book Price",AA416)))),"")</f>
        <v/>
      </c>
      <c r="R416" s="602">
        <f>IF(C416="","",IF(Y416&lt;0,(Z416/F416)*(1),(Z416/F416)*(1-Y416)))</f>
        <v/>
      </c>
      <c r="S416" s="602">
        <f>IFERROR(IF(Y416&lt;0,SUM(AC416:AD416)/F416,L416/F416),"")</f>
        <v/>
      </c>
      <c r="T416" s="339">
        <f>IF(M416="","",IF(M416=0,"",SUM(M416)/F416))</f>
        <v/>
      </c>
      <c r="U416" s="585" t="n"/>
      <c r="V416" s="603">
        <f>IF(C416="","",IF(AND(C416=$D$2,H416=0),"Firm Payroll",IF(AND(F416=1,Y416&gt;0.2),"Annual 20% Max Discount",IF(AND(F416=4,Y416&gt;0.2),"Quarterly 20% Max Discount",IF(Y416&gt;=0.6,"Discount &gt;60%",IF(Y416&lt;0,"Revenue Reduction Required",""))))))</f>
        <v/>
      </c>
      <c r="W416" s="597" t="n"/>
      <c r="X416" s="314">
        <f>IF(F416=1,"Annual Payrolls on ADP Essential Payroll",IF(F416=4,"Quarterly Payrolls on ADP Essential Payroll",""))</f>
        <v/>
      </c>
      <c r="Y416" s="315">
        <f>IFERROR(1-((H416-M416)/SUM(Z416,AC416,AD416)),"")</f>
        <v/>
      </c>
      <c r="Z416" s="316">
        <f>IF(C416="","",HLOOKUP($G416&amp;'Product Selections'!$K$4&amp;'Exhibit A'!$F416,'--'!$F$3:$AT$200,$E416+6,FALSE)*F416)</f>
        <v/>
      </c>
      <c r="AA416" s="317">
        <f>IF($C416="","",7.95*$E416+54.95)</f>
        <v/>
      </c>
      <c r="AB416" s="316">
        <f>IF('Product Selections'!O421="Yes",16*'Exhibit A'!F416,0)</f>
        <v/>
      </c>
      <c r="AC416" s="318">
        <f>IF('Product Selections'!$L$11="CBA Lightning Wholesale",0,IF('Product Selections'!$L$11="CBA Lightning",0,IF($C416="",0,IF('Product Selections'!P421="",0,IF('Product Selections'!$P421="Yes",HLOOKUP($AC$10&amp;'Exhibit A'!$F416,'--'!$F$3:$AZ$200,$E416+6,FALSE)*$F416)))))</f>
        <v/>
      </c>
      <c r="AD416" s="310">
        <f>IF('Product Selections'!$L$11="CBA Lightning Wholesale",0,IF('Product Selections'!$L$11="CBA Lightning",0,IF('Product Selections'!Q421="",0,IF($C416="",0,IF('Product Selections'!$Q421&gt;=0,HLOOKUP($AD$10,'--'!$F$3:$AZ$200,3,FALSE)*12*'Product Selections'!Q421)))))</f>
        <v/>
      </c>
      <c r="AE416" s="316">
        <f>IFERROR(IF(C416="","",IF(AND(C416=$D$2,H416=0),0,IF(I416=0,H416-P416-L416-M416,IF(I416="Included",H416-P416-M416-L416,IF(I416&gt;0,H416-M416-L416))))),"")</f>
        <v/>
      </c>
      <c r="AF416" s="585" t="n"/>
      <c r="AJ416" s="585" t="n"/>
    </row>
    <row r="417">
      <c r="A417" s="34" t="n"/>
      <c r="B417" s="70">
        <f>IFERROR(IF('Product Selections'!B422="","",'Product Selections'!B422),"")</f>
        <v/>
      </c>
      <c r="C417" s="71">
        <f>IF('Product Selections'!C422="","",'Product Selections'!C422)</f>
        <v/>
      </c>
      <c r="D417" s="48">
        <f>IF('Product Selections'!D422="","",'Product Selections'!D422)</f>
        <v/>
      </c>
      <c r="E417" s="51">
        <f>IF('Product Selections'!E422="","",'Product Selections'!E422)</f>
        <v/>
      </c>
      <c r="F417" s="51">
        <f>IF('Product Selections'!F422="","",'Product Selections'!F422)</f>
        <v/>
      </c>
      <c r="G417" s="34">
        <f>IF('Product Selections'!U421="","",'Product Selections'!U421)</f>
        <v/>
      </c>
      <c r="H417" s="69">
        <f>IFERROR(IF('Product Selections'!H422="","",'Product Selections'!H422),"")</f>
        <v/>
      </c>
      <c r="I417" s="592">
        <f>IFERROR(IF(TRIM('Product Selections'!I422)="","",TRIM('Product Selections'!I422)),"")</f>
        <v/>
      </c>
      <c r="J417" s="46" t="n"/>
      <c r="K417" s="69">
        <f>IF(C417="","",IF(O417="",AE417+L417+M417,AE417+L417+M417+O417))</f>
        <v/>
      </c>
      <c r="L417" s="360">
        <f>IF(C417="","",SUM(AC417,AD417)*(1-Y417))</f>
        <v/>
      </c>
      <c r="M417" s="358">
        <f>IF(C417="","",AB417)</f>
        <v/>
      </c>
      <c r="O417" s="593">
        <f>IF(C417="","",IF(Y417&lt;0,Z417-AE417,""))</f>
        <v/>
      </c>
      <c r="P417" s="594">
        <f>IFERROR(IF(C417="","",IF(AND(C417=$D$2,H417=0),0,IF($V$8="50% ADP Discount",AA417*0.5,IF($V$8="ADP Book Price",AA417)))),"")</f>
        <v/>
      </c>
      <c r="R417" s="595">
        <f>IF(C417="","",IF(Y417&lt;0,(Z417/F417)*(1),(Z417/F417)*(1-Y417)))</f>
        <v/>
      </c>
      <c r="S417" s="595">
        <f>IFERROR(IF(Y417&lt;0,SUM(AC417:AD417)/F417,L417/F417),"")</f>
        <v/>
      </c>
      <c r="T417" s="340">
        <f>IF(M417="","",IF(M417=0,"",SUM(M417)/F417))</f>
        <v/>
      </c>
      <c r="U417" s="585" t="n"/>
      <c r="V417" s="596">
        <f>IF(C417="","",IF(AND(C417=$D$2,H417=0),"Firm Payroll",IF(AND(F417=1,Y417&gt;0.2),"Annual 20% Max Discount",IF(AND(F417=4,Y417&gt;0.2),"Quarterly 20% Max Discount",IF(Y417&gt;=0.6,"Discount &gt;60%",IF(Y417&lt;0,"Revenue Reduction Required",""))))))</f>
        <v/>
      </c>
      <c r="W417" s="597" t="n"/>
      <c r="X417" s="56">
        <f>IF(F417=1,"Annual Payrolls on ADP Essential Payroll",IF(F417=4,"Quarterly Payrolls on ADP Essential Payroll",""))</f>
        <v/>
      </c>
      <c r="Y417" s="50">
        <f>IFERROR(1-((H417-M417)/SUM(Z417,AC417,AD417)),"")</f>
        <v/>
      </c>
      <c r="Z417" s="69">
        <f>IF(C417="","",HLOOKUP($G417&amp;'Product Selections'!$K$4&amp;'Exhibit A'!$F417,'--'!$F$3:$AT$200,$E417+6,FALSE)*F417)</f>
        <v/>
      </c>
      <c r="AA417" s="237">
        <f>IF($C417="","",7.95*$E417+54.95)</f>
        <v/>
      </c>
      <c r="AB417" s="69">
        <f>IF('Product Selections'!O422="Yes",16*'Exhibit A'!F417,0)</f>
        <v/>
      </c>
      <c r="AC417" s="236">
        <f>IF('Product Selections'!$L$11="CBA Lightning Wholesale",0,IF('Product Selections'!$L$11="CBA Lightning",0,IF($C417="",0,IF('Product Selections'!P422="",0,IF('Product Selections'!$P422="Yes",HLOOKUP($AC$10&amp;'Exhibit A'!$F417,'--'!$F$3:$AZ$200,$E417+6,FALSE)*$F417)))))</f>
        <v/>
      </c>
      <c r="AD417" s="54">
        <f>IF('Product Selections'!$L$11="CBA Lightning Wholesale",0,IF('Product Selections'!$L$11="CBA Lightning",0,IF('Product Selections'!Q422="",0,IF($C417="",0,IF('Product Selections'!$Q422&gt;=0,HLOOKUP($AD$10,'--'!$F$3:$AZ$200,3,FALSE)*12*'Product Selections'!Q422)))))</f>
        <v/>
      </c>
      <c r="AE417" s="69">
        <f>IFERROR(IF(C417="","",IF(AND(C417=$D$2,H417=0),0,IF(I417=0,H417-P417-L417-M417,IF(I417="Included",H417-P417-M417-L417,IF(I417&gt;0,H417-M417-L417))))),"")</f>
        <v/>
      </c>
      <c r="AF417" s="598" t="n"/>
      <c r="AJ417" s="585" t="n"/>
    </row>
    <row r="418">
      <c r="A418" s="34" t="n"/>
      <c r="B418" s="303">
        <f>IFERROR(IF('Product Selections'!B423="","",'Product Selections'!B423),"")</f>
        <v/>
      </c>
      <c r="C418" s="304">
        <f>IF('Product Selections'!C423="","",'Product Selections'!C423)</f>
        <v/>
      </c>
      <c r="D418" s="305">
        <f>IF('Product Selections'!D423="","",'Product Selections'!D423)</f>
        <v/>
      </c>
      <c r="E418" s="306">
        <f>IF('Product Selections'!E423="","",'Product Selections'!E423)</f>
        <v/>
      </c>
      <c r="F418" s="306">
        <f>IF('Product Selections'!F423="","",'Product Selections'!F423)</f>
        <v/>
      </c>
      <c r="G418" s="307">
        <f>IF('Product Selections'!U422="","",'Product Selections'!U422)</f>
        <v/>
      </c>
      <c r="H418" s="316">
        <f>IFERROR(IF('Product Selections'!H423="","",'Product Selections'!H423),"")</f>
        <v/>
      </c>
      <c r="I418" s="309">
        <f>IFERROR(IF(TRIM('Product Selections'!I423)="","",TRIM('Product Selections'!I423)),"")</f>
        <v/>
      </c>
      <c r="J418" s="46" t="n"/>
      <c r="K418" s="316">
        <f>IF(C418="","",IF(O418="",AE418+L418+M418,AE418+L418+M418+O418))</f>
        <v/>
      </c>
      <c r="L418" s="361">
        <f>IF(C418="","",SUM(AC418,AD418)*(1-Y418))</f>
        <v/>
      </c>
      <c r="M418" s="357">
        <f>IF(C418="","",AB418)</f>
        <v/>
      </c>
      <c r="O418" s="600">
        <f>IF(C418="","",IF(Y418&lt;0,Z418-AE418,""))</f>
        <v/>
      </c>
      <c r="P418" s="601">
        <f>IFERROR(IF(C418="","",IF(AND(C418=$D$2,H418=0),0,IF($V$8="50% ADP Discount",AA418*0.5,IF($V$8="ADP Book Price",AA418)))),"")</f>
        <v/>
      </c>
      <c r="R418" s="602">
        <f>IF(C418="","",IF(Y418&lt;0,(Z418/F418)*(1),(Z418/F418)*(1-Y418)))</f>
        <v/>
      </c>
      <c r="S418" s="602">
        <f>IFERROR(IF(Y418&lt;0,SUM(AC418:AD418)/F418,L418/F418),"")</f>
        <v/>
      </c>
      <c r="T418" s="339">
        <f>IF(M418="","",IF(M418=0,"",SUM(M418)/F418))</f>
        <v/>
      </c>
      <c r="U418" s="585" t="n"/>
      <c r="V418" s="603">
        <f>IF(C418="","",IF(AND(C418=$D$2,H418=0),"Firm Payroll",IF(AND(F418=1,Y418&gt;0.2),"Annual 20% Max Discount",IF(AND(F418=4,Y418&gt;0.2),"Quarterly 20% Max Discount",IF(Y418&gt;=0.6,"Discount &gt;60%",IF(Y418&lt;0,"Revenue Reduction Required",""))))))</f>
        <v/>
      </c>
      <c r="W418" s="597" t="n"/>
      <c r="X418" s="314">
        <f>IF(F418=1,"Annual Payrolls on ADP Essential Payroll",IF(F418=4,"Quarterly Payrolls on ADP Essential Payroll",""))</f>
        <v/>
      </c>
      <c r="Y418" s="315">
        <f>IFERROR(1-((H418-M418)/SUM(Z418,AC418,AD418)),"")</f>
        <v/>
      </c>
      <c r="Z418" s="316">
        <f>IF(C418="","",HLOOKUP($G418&amp;'Product Selections'!$K$4&amp;'Exhibit A'!$F418,'--'!$F$3:$AT$200,$E418+6,FALSE)*F418)</f>
        <v/>
      </c>
      <c r="AA418" s="317">
        <f>IF($C418="","",7.95*$E418+54.95)</f>
        <v/>
      </c>
      <c r="AB418" s="316">
        <f>IF('Product Selections'!O423="Yes",16*'Exhibit A'!F418,0)</f>
        <v/>
      </c>
      <c r="AC418" s="318">
        <f>IF('Product Selections'!$L$11="CBA Lightning Wholesale",0,IF('Product Selections'!$L$11="CBA Lightning",0,IF($C418="",0,IF('Product Selections'!P423="",0,IF('Product Selections'!$P423="Yes",HLOOKUP($AC$10&amp;'Exhibit A'!$F418,'--'!$F$3:$AZ$200,$E418+6,FALSE)*$F418)))))</f>
        <v/>
      </c>
      <c r="AD418" s="310">
        <f>IF('Product Selections'!$L$11="CBA Lightning Wholesale",0,IF('Product Selections'!$L$11="CBA Lightning",0,IF('Product Selections'!Q423="",0,IF($C418="",0,IF('Product Selections'!$Q423&gt;=0,HLOOKUP($AD$10,'--'!$F$3:$AZ$200,3,FALSE)*12*'Product Selections'!Q423)))))</f>
        <v/>
      </c>
      <c r="AE418" s="316">
        <f>IFERROR(IF(C418="","",IF(AND(C418=$D$2,H418=0),0,IF(I418=0,H418-P418-L418-M418,IF(I418="Included",H418-P418-M418-L418,IF(I418&gt;0,H418-M418-L418))))),"")</f>
        <v/>
      </c>
      <c r="AF418" s="585" t="n"/>
      <c r="AJ418" s="585" t="n"/>
    </row>
    <row r="419">
      <c r="A419" s="34" t="n"/>
      <c r="B419" s="70">
        <f>IFERROR(IF('Product Selections'!B424="","",'Product Selections'!B424),"")</f>
        <v/>
      </c>
      <c r="C419" s="71">
        <f>IF('Product Selections'!C424="","",'Product Selections'!C424)</f>
        <v/>
      </c>
      <c r="D419" s="48">
        <f>IF('Product Selections'!D424="","",'Product Selections'!D424)</f>
        <v/>
      </c>
      <c r="E419" s="51">
        <f>IF('Product Selections'!E424="","",'Product Selections'!E424)</f>
        <v/>
      </c>
      <c r="F419" s="51">
        <f>IF('Product Selections'!F424="","",'Product Selections'!F424)</f>
        <v/>
      </c>
      <c r="G419" s="34">
        <f>IF('Product Selections'!U423="","",'Product Selections'!U423)</f>
        <v/>
      </c>
      <c r="H419" s="69">
        <f>IFERROR(IF('Product Selections'!H424="","",'Product Selections'!H424),"")</f>
        <v/>
      </c>
      <c r="I419" s="592">
        <f>IFERROR(IF(TRIM('Product Selections'!I424)="","",TRIM('Product Selections'!I424)),"")</f>
        <v/>
      </c>
      <c r="J419" s="46" t="n"/>
      <c r="K419" s="69">
        <f>IF(C419="","",IF(O419="",AE419+L419+M419,AE419+L419+M419+O419))</f>
        <v/>
      </c>
      <c r="L419" s="360">
        <f>IF(C419="","",SUM(AC419,AD419)*(1-Y419))</f>
        <v/>
      </c>
      <c r="M419" s="358">
        <f>IF(C419="","",AB419)</f>
        <v/>
      </c>
      <c r="O419" s="593">
        <f>IF(C419="","",IF(Y419&lt;0,Z419-AE419,""))</f>
        <v/>
      </c>
      <c r="P419" s="594">
        <f>IFERROR(IF(C419="","",IF(AND(C419=$D$2,H419=0),0,IF($V$8="50% ADP Discount",AA419*0.5,IF($V$8="ADP Book Price",AA419)))),"")</f>
        <v/>
      </c>
      <c r="R419" s="595">
        <f>IF(C419="","",IF(Y419&lt;0,(Z419/F419)*(1),(Z419/F419)*(1-Y419)))</f>
        <v/>
      </c>
      <c r="S419" s="595">
        <f>IFERROR(IF(Y419&lt;0,SUM(AC419:AD419)/F419,L419/F419),"")</f>
        <v/>
      </c>
      <c r="T419" s="340">
        <f>IF(M419="","",IF(M419=0,"",SUM(M419)/F419))</f>
        <v/>
      </c>
      <c r="U419" s="585" t="n"/>
      <c r="V419" s="596">
        <f>IF(C419="","",IF(AND(C419=$D$2,H419=0),"Firm Payroll",IF(AND(F419=1,Y419&gt;0.2),"Annual 20% Max Discount",IF(AND(F419=4,Y419&gt;0.2),"Quarterly 20% Max Discount",IF(Y419&gt;=0.6,"Discount &gt;60%",IF(Y419&lt;0,"Revenue Reduction Required",""))))))</f>
        <v/>
      </c>
      <c r="W419" s="597" t="n"/>
      <c r="X419" s="56">
        <f>IF(F419=1,"Annual Payrolls on ADP Essential Payroll",IF(F419=4,"Quarterly Payrolls on ADP Essential Payroll",""))</f>
        <v/>
      </c>
      <c r="Y419" s="50">
        <f>IFERROR(1-((H419-M419)/SUM(Z419,AC419,AD419)),"")</f>
        <v/>
      </c>
      <c r="Z419" s="69">
        <f>IF(C419="","",HLOOKUP($G419&amp;'Product Selections'!$K$4&amp;'Exhibit A'!$F419,'--'!$F$3:$AT$200,$E419+6,FALSE)*F419)</f>
        <v/>
      </c>
      <c r="AA419" s="237">
        <f>IF($C419="","",7.95*$E419+54.95)</f>
        <v/>
      </c>
      <c r="AB419" s="69">
        <f>IF('Product Selections'!O424="Yes",16*'Exhibit A'!F419,0)</f>
        <v/>
      </c>
      <c r="AC419" s="236">
        <f>IF('Product Selections'!$L$11="CBA Lightning Wholesale",0,IF('Product Selections'!$L$11="CBA Lightning",0,IF($C419="",0,IF('Product Selections'!P424="",0,IF('Product Selections'!$P424="Yes",HLOOKUP($AC$10&amp;'Exhibit A'!$F419,'--'!$F$3:$AZ$200,$E419+6,FALSE)*$F419)))))</f>
        <v/>
      </c>
      <c r="AD419" s="54">
        <f>IF('Product Selections'!$L$11="CBA Lightning Wholesale",0,IF('Product Selections'!$L$11="CBA Lightning",0,IF('Product Selections'!Q424="",0,IF($C419="",0,IF('Product Selections'!$Q424&gt;=0,HLOOKUP($AD$10,'--'!$F$3:$AZ$200,3,FALSE)*12*'Product Selections'!Q424)))))</f>
        <v/>
      </c>
      <c r="AE419" s="69">
        <f>IFERROR(IF(C419="","",IF(AND(C419=$D$2,H419=0),0,IF(I419=0,H419-P419-L419-M419,IF(I419="Included",H419-P419-M419-L419,IF(I419&gt;0,H419-M419-L419))))),"")</f>
        <v/>
      </c>
      <c r="AF419" s="598" t="n"/>
      <c r="AJ419" s="585" t="n"/>
    </row>
    <row r="420">
      <c r="A420" s="34" t="n"/>
      <c r="B420" s="303">
        <f>IFERROR(IF('Product Selections'!B425="","",'Product Selections'!B425),"")</f>
        <v/>
      </c>
      <c r="C420" s="304">
        <f>IF('Product Selections'!C425="","",'Product Selections'!C425)</f>
        <v/>
      </c>
      <c r="D420" s="305">
        <f>IF('Product Selections'!D425="","",'Product Selections'!D425)</f>
        <v/>
      </c>
      <c r="E420" s="306">
        <f>IF('Product Selections'!E425="","",'Product Selections'!E425)</f>
        <v/>
      </c>
      <c r="F420" s="306">
        <f>IF('Product Selections'!F425="","",'Product Selections'!F425)</f>
        <v/>
      </c>
      <c r="G420" s="307">
        <f>IF('Product Selections'!U424="","",'Product Selections'!U424)</f>
        <v/>
      </c>
      <c r="H420" s="316">
        <f>IFERROR(IF('Product Selections'!H425="","",'Product Selections'!H425),"")</f>
        <v/>
      </c>
      <c r="I420" s="309">
        <f>IFERROR(IF(TRIM('Product Selections'!I425)="","",TRIM('Product Selections'!I425)),"")</f>
        <v/>
      </c>
      <c r="J420" s="46" t="n"/>
      <c r="K420" s="316">
        <f>IF(C420="","",IF(O420="",AE420+L420+M420,AE420+L420+M420+O420))</f>
        <v/>
      </c>
      <c r="L420" s="361">
        <f>IF(C420="","",SUM(AC420,AD420)*(1-Y420))</f>
        <v/>
      </c>
      <c r="M420" s="357">
        <f>IF(C420="","",AB420)</f>
        <v/>
      </c>
      <c r="O420" s="600">
        <f>IF(C420="","",IF(Y420&lt;0,Z420-AE420,""))</f>
        <v/>
      </c>
      <c r="P420" s="601">
        <f>IFERROR(IF(C420="","",IF(AND(C420=$D$2,H420=0),0,IF($V$8="50% ADP Discount",AA420*0.5,IF($V$8="ADP Book Price",AA420)))),"")</f>
        <v/>
      </c>
      <c r="R420" s="602">
        <f>IF(C420="","",IF(Y420&lt;0,(Z420/F420)*(1),(Z420/F420)*(1-Y420)))</f>
        <v/>
      </c>
      <c r="S420" s="602">
        <f>IFERROR(IF(Y420&lt;0,SUM(AC420:AD420)/F420,L420/F420),"")</f>
        <v/>
      </c>
      <c r="T420" s="339">
        <f>IF(M420="","",IF(M420=0,"",SUM(M420)/F420))</f>
        <v/>
      </c>
      <c r="U420" s="585" t="n"/>
      <c r="V420" s="603">
        <f>IF(C420="","",IF(AND(C420=$D$2,H420=0),"Firm Payroll",IF(AND(F420=1,Y420&gt;0.2),"Annual 20% Max Discount",IF(AND(F420=4,Y420&gt;0.2),"Quarterly 20% Max Discount",IF(Y420&gt;=0.6,"Discount &gt;60%",IF(Y420&lt;0,"Revenue Reduction Required",""))))))</f>
        <v/>
      </c>
      <c r="W420" s="597" t="n"/>
      <c r="X420" s="314">
        <f>IF(F420=1,"Annual Payrolls on ADP Essential Payroll",IF(F420=4,"Quarterly Payrolls on ADP Essential Payroll",""))</f>
        <v/>
      </c>
      <c r="Y420" s="315">
        <f>IFERROR(1-((H420-M420)/SUM(Z420,AC420,AD420)),"")</f>
        <v/>
      </c>
      <c r="Z420" s="316">
        <f>IF(C420="","",HLOOKUP($G420&amp;'Product Selections'!$K$4&amp;'Exhibit A'!$F420,'--'!$F$3:$AT$200,$E420+6,FALSE)*F420)</f>
        <v/>
      </c>
      <c r="AA420" s="317">
        <f>IF($C420="","",7.95*$E420+54.95)</f>
        <v/>
      </c>
      <c r="AB420" s="316">
        <f>IF('Product Selections'!O425="Yes",16*'Exhibit A'!F420,0)</f>
        <v/>
      </c>
      <c r="AC420" s="318">
        <f>IF('Product Selections'!$L$11="CBA Lightning Wholesale",0,IF('Product Selections'!$L$11="CBA Lightning",0,IF($C420="",0,IF('Product Selections'!P425="",0,IF('Product Selections'!$P425="Yes",HLOOKUP($AC$10&amp;'Exhibit A'!$F420,'--'!$F$3:$AZ$200,$E420+6,FALSE)*$F420)))))</f>
        <v/>
      </c>
      <c r="AD420" s="310">
        <f>IF('Product Selections'!$L$11="CBA Lightning Wholesale",0,IF('Product Selections'!$L$11="CBA Lightning",0,IF('Product Selections'!Q425="",0,IF($C420="",0,IF('Product Selections'!$Q425&gt;=0,HLOOKUP($AD$10,'--'!$F$3:$AZ$200,3,FALSE)*12*'Product Selections'!Q425)))))</f>
        <v/>
      </c>
      <c r="AE420" s="316">
        <f>IFERROR(IF(C420="","",IF(AND(C420=$D$2,H420=0),0,IF(I420=0,H420-P420-L420-M420,IF(I420="Included",H420-P420-M420-L420,IF(I420&gt;0,H420-M420-L420))))),"")</f>
        <v/>
      </c>
      <c r="AF420" s="585" t="n"/>
      <c r="AJ420" s="585" t="n"/>
    </row>
    <row r="421">
      <c r="A421" s="34" t="n"/>
      <c r="B421" s="70">
        <f>IFERROR(IF('Product Selections'!B426="","",'Product Selections'!B426),"")</f>
        <v/>
      </c>
      <c r="C421" s="71">
        <f>IF('Product Selections'!C426="","",'Product Selections'!C426)</f>
        <v/>
      </c>
      <c r="D421" s="48">
        <f>IF('Product Selections'!D426="","",'Product Selections'!D426)</f>
        <v/>
      </c>
      <c r="E421" s="51">
        <f>IF('Product Selections'!E426="","",'Product Selections'!E426)</f>
        <v/>
      </c>
      <c r="F421" s="51">
        <f>IF('Product Selections'!F426="","",'Product Selections'!F426)</f>
        <v/>
      </c>
      <c r="G421" s="34">
        <f>IF('Product Selections'!U425="","",'Product Selections'!U425)</f>
        <v/>
      </c>
      <c r="H421" s="69">
        <f>IFERROR(IF('Product Selections'!H426="","",'Product Selections'!H426),"")</f>
        <v/>
      </c>
      <c r="I421" s="592">
        <f>IFERROR(IF(TRIM('Product Selections'!I426)="","",TRIM('Product Selections'!I426)),"")</f>
        <v/>
      </c>
      <c r="J421" s="46" t="n"/>
      <c r="K421" s="69">
        <f>IF(C421="","",IF(O421="",AE421+L421+M421,AE421+L421+M421+O421))</f>
        <v/>
      </c>
      <c r="L421" s="360">
        <f>IF(C421="","",SUM(AC421,AD421)*(1-Y421))</f>
        <v/>
      </c>
      <c r="M421" s="358">
        <f>IF(C421="","",AB421)</f>
        <v/>
      </c>
      <c r="O421" s="593">
        <f>IF(C421="","",IF(Y421&lt;0,Z421-AE421,""))</f>
        <v/>
      </c>
      <c r="P421" s="594">
        <f>IFERROR(IF(C421="","",IF(AND(C421=$D$2,H421=0),0,IF($V$8="50% ADP Discount",AA421*0.5,IF($V$8="ADP Book Price",AA421)))),"")</f>
        <v/>
      </c>
      <c r="R421" s="595">
        <f>IF(C421="","",IF(Y421&lt;0,(Z421/F421)*(1),(Z421/F421)*(1-Y421)))</f>
        <v/>
      </c>
      <c r="S421" s="595">
        <f>IFERROR(IF(Y421&lt;0,SUM(AC421:AD421)/F421,L421/F421),"")</f>
        <v/>
      </c>
      <c r="T421" s="340">
        <f>IF(M421="","",IF(M421=0,"",SUM(M421)/F421))</f>
        <v/>
      </c>
      <c r="U421" s="585" t="n"/>
      <c r="V421" s="596">
        <f>IF(C421="","",IF(AND(C421=$D$2,H421=0),"Firm Payroll",IF(AND(F421=1,Y421&gt;0.2),"Annual 20% Max Discount",IF(AND(F421=4,Y421&gt;0.2),"Quarterly 20% Max Discount",IF(Y421&gt;=0.6,"Discount &gt;60%",IF(Y421&lt;0,"Revenue Reduction Required",""))))))</f>
        <v/>
      </c>
      <c r="W421" s="597" t="n"/>
      <c r="X421" s="56">
        <f>IF(F421=1,"Annual Payrolls on ADP Essential Payroll",IF(F421=4,"Quarterly Payrolls on ADP Essential Payroll",""))</f>
        <v/>
      </c>
      <c r="Y421" s="50">
        <f>IFERROR(1-((H421-M421)/SUM(Z421,AC421,AD421)),"")</f>
        <v/>
      </c>
      <c r="Z421" s="69">
        <f>IF(C421="","",HLOOKUP($G421&amp;'Product Selections'!$K$4&amp;'Exhibit A'!$F421,'--'!$F$3:$AT$200,$E421+6,FALSE)*F421)</f>
        <v/>
      </c>
      <c r="AA421" s="237">
        <f>IF($C421="","",7.95*$E421+54.95)</f>
        <v/>
      </c>
      <c r="AB421" s="69">
        <f>IF('Product Selections'!O426="Yes",16*'Exhibit A'!F421,0)</f>
        <v/>
      </c>
      <c r="AC421" s="236">
        <f>IF('Product Selections'!$L$11="CBA Lightning Wholesale",0,IF('Product Selections'!$L$11="CBA Lightning",0,IF($C421="",0,IF('Product Selections'!P426="",0,IF('Product Selections'!$P426="Yes",HLOOKUP($AC$10&amp;'Exhibit A'!$F421,'--'!$F$3:$AZ$200,$E421+6,FALSE)*$F421)))))</f>
        <v/>
      </c>
      <c r="AD421" s="54">
        <f>IF('Product Selections'!$L$11="CBA Lightning Wholesale",0,IF('Product Selections'!$L$11="CBA Lightning",0,IF('Product Selections'!Q426="",0,IF($C421="",0,IF('Product Selections'!$Q426&gt;=0,HLOOKUP($AD$10,'--'!$F$3:$AZ$200,3,FALSE)*12*'Product Selections'!Q426)))))</f>
        <v/>
      </c>
      <c r="AE421" s="69">
        <f>IFERROR(IF(C421="","",IF(AND(C421=$D$2,H421=0),0,IF(I421=0,H421-P421-L421-M421,IF(I421="Included",H421-P421-M421-L421,IF(I421&gt;0,H421-M421-L421))))),"")</f>
        <v/>
      </c>
      <c r="AF421" s="598" t="n"/>
      <c r="AJ421" s="585" t="n"/>
    </row>
    <row r="422">
      <c r="A422" s="34" t="n"/>
      <c r="B422" s="303">
        <f>IFERROR(IF('Product Selections'!B427="","",'Product Selections'!B427),"")</f>
        <v/>
      </c>
      <c r="C422" s="304">
        <f>IF('Product Selections'!C427="","",'Product Selections'!C427)</f>
        <v/>
      </c>
      <c r="D422" s="305">
        <f>IF('Product Selections'!D427="","",'Product Selections'!D427)</f>
        <v/>
      </c>
      <c r="E422" s="306">
        <f>IF('Product Selections'!E427="","",'Product Selections'!E427)</f>
        <v/>
      </c>
      <c r="F422" s="306">
        <f>IF('Product Selections'!F427="","",'Product Selections'!F427)</f>
        <v/>
      </c>
      <c r="G422" s="307">
        <f>IF('Product Selections'!U426="","",'Product Selections'!U426)</f>
        <v/>
      </c>
      <c r="H422" s="316">
        <f>IFERROR(IF('Product Selections'!H427="","",'Product Selections'!H427),"")</f>
        <v/>
      </c>
      <c r="I422" s="309">
        <f>IFERROR(IF(TRIM('Product Selections'!I427)="","",TRIM('Product Selections'!I427)),"")</f>
        <v/>
      </c>
      <c r="J422" s="46" t="n"/>
      <c r="K422" s="316">
        <f>IF(C422="","",IF(O422="",AE422+L422+M422,AE422+L422+M422+O422))</f>
        <v/>
      </c>
      <c r="L422" s="361">
        <f>IF(C422="","",SUM(AC422,AD422)*(1-Y422))</f>
        <v/>
      </c>
      <c r="M422" s="357">
        <f>IF(C422="","",AB422)</f>
        <v/>
      </c>
      <c r="O422" s="600">
        <f>IF(C422="","",IF(Y422&lt;0,Z422-AE422,""))</f>
        <v/>
      </c>
      <c r="P422" s="601">
        <f>IFERROR(IF(C422="","",IF(AND(C422=$D$2,H422=0),0,IF($V$8="50% ADP Discount",AA422*0.5,IF($V$8="ADP Book Price",AA422)))),"")</f>
        <v/>
      </c>
      <c r="R422" s="602">
        <f>IF(C422="","",IF(Y422&lt;0,(Z422/F422)*(1),(Z422/F422)*(1-Y422)))</f>
        <v/>
      </c>
      <c r="S422" s="602">
        <f>IFERROR(IF(Y422&lt;0,SUM(AC422:AD422)/F422,L422/F422),"")</f>
        <v/>
      </c>
      <c r="T422" s="339">
        <f>IF(M422="","",IF(M422=0,"",SUM(M422)/F422))</f>
        <v/>
      </c>
      <c r="U422" s="585" t="n"/>
      <c r="V422" s="603">
        <f>IF(C422="","",IF(AND(C422=$D$2,H422=0),"Firm Payroll",IF(AND(F422=1,Y422&gt;0.2),"Annual 20% Max Discount",IF(AND(F422=4,Y422&gt;0.2),"Quarterly 20% Max Discount",IF(Y422&gt;=0.6,"Discount &gt;60%",IF(Y422&lt;0,"Revenue Reduction Required",""))))))</f>
        <v/>
      </c>
      <c r="W422" s="597" t="n"/>
      <c r="X422" s="314">
        <f>IF(F422=1,"Annual Payrolls on ADP Essential Payroll",IF(F422=4,"Quarterly Payrolls on ADP Essential Payroll",""))</f>
        <v/>
      </c>
      <c r="Y422" s="315">
        <f>IFERROR(1-((H422-M422)/SUM(Z422,AC422,AD422)),"")</f>
        <v/>
      </c>
      <c r="Z422" s="316">
        <f>IF(C422="","",HLOOKUP($G422&amp;'Product Selections'!$K$4&amp;'Exhibit A'!$F422,'--'!$F$3:$AT$200,$E422+6,FALSE)*F422)</f>
        <v/>
      </c>
      <c r="AA422" s="317">
        <f>IF($C422="","",7.95*$E422+54.95)</f>
        <v/>
      </c>
      <c r="AB422" s="316">
        <f>IF('Product Selections'!O427="Yes",16*'Exhibit A'!F422,0)</f>
        <v/>
      </c>
      <c r="AC422" s="318">
        <f>IF('Product Selections'!$L$11="CBA Lightning Wholesale",0,IF('Product Selections'!$L$11="CBA Lightning",0,IF($C422="",0,IF('Product Selections'!P427="",0,IF('Product Selections'!$P427="Yes",HLOOKUP($AC$10&amp;'Exhibit A'!$F422,'--'!$F$3:$AZ$200,$E422+6,FALSE)*$F422)))))</f>
        <v/>
      </c>
      <c r="AD422" s="310">
        <f>IF('Product Selections'!$L$11="CBA Lightning Wholesale",0,IF('Product Selections'!$L$11="CBA Lightning",0,IF('Product Selections'!Q427="",0,IF($C422="",0,IF('Product Selections'!$Q427&gt;=0,HLOOKUP($AD$10,'--'!$F$3:$AZ$200,3,FALSE)*12*'Product Selections'!Q427)))))</f>
        <v/>
      </c>
      <c r="AE422" s="316">
        <f>IFERROR(IF(C422="","",IF(AND(C422=$D$2,H422=0),0,IF(I422=0,H422-P422-L422-M422,IF(I422="Included",H422-P422-M422-L422,IF(I422&gt;0,H422-M422-L422))))),"")</f>
        <v/>
      </c>
      <c r="AF422" s="585" t="n"/>
      <c r="AJ422" s="585" t="n"/>
    </row>
    <row r="423">
      <c r="A423" s="34" t="n"/>
      <c r="B423" s="70">
        <f>IFERROR(IF('Product Selections'!B428="","",'Product Selections'!B428),"")</f>
        <v/>
      </c>
      <c r="C423" s="71">
        <f>IF('Product Selections'!C428="","",'Product Selections'!C428)</f>
        <v/>
      </c>
      <c r="D423" s="48">
        <f>IF('Product Selections'!D428="","",'Product Selections'!D428)</f>
        <v/>
      </c>
      <c r="E423" s="51">
        <f>IF('Product Selections'!E428="","",'Product Selections'!E428)</f>
        <v/>
      </c>
      <c r="F423" s="51">
        <f>IF('Product Selections'!F428="","",'Product Selections'!F428)</f>
        <v/>
      </c>
      <c r="G423" s="34">
        <f>IF('Product Selections'!U427="","",'Product Selections'!U427)</f>
        <v/>
      </c>
      <c r="H423" s="69">
        <f>IFERROR(IF('Product Selections'!H428="","",'Product Selections'!H428),"")</f>
        <v/>
      </c>
      <c r="I423" s="592">
        <f>IFERROR(IF(TRIM('Product Selections'!I428)="","",TRIM('Product Selections'!I428)),"")</f>
        <v/>
      </c>
      <c r="J423" s="46" t="n"/>
      <c r="K423" s="69">
        <f>IF(C423="","",IF(O423="",AE423+L423+M423,AE423+L423+M423+O423))</f>
        <v/>
      </c>
      <c r="L423" s="360">
        <f>IF(C423="","",SUM(AC423,AD423)*(1-Y423))</f>
        <v/>
      </c>
      <c r="M423" s="358">
        <f>IF(C423="","",AB423)</f>
        <v/>
      </c>
      <c r="O423" s="593">
        <f>IF(C423="","",IF(Y423&lt;0,Z423-AE423,""))</f>
        <v/>
      </c>
      <c r="P423" s="594">
        <f>IFERROR(IF(C423="","",IF(AND(C423=$D$2,H423=0),0,IF($V$8="50% ADP Discount",AA423*0.5,IF($V$8="ADP Book Price",AA423)))),"")</f>
        <v/>
      </c>
      <c r="R423" s="595">
        <f>IF(C423="","",IF(Y423&lt;0,(Z423/F423)*(1),(Z423/F423)*(1-Y423)))</f>
        <v/>
      </c>
      <c r="S423" s="595">
        <f>IFERROR(IF(Y423&lt;0,SUM(AC423:AD423)/F423,L423/F423),"")</f>
        <v/>
      </c>
      <c r="T423" s="340">
        <f>IF(M423="","",IF(M423=0,"",SUM(M423)/F423))</f>
        <v/>
      </c>
      <c r="U423" s="585" t="n"/>
      <c r="V423" s="596">
        <f>IF(C423="","",IF(AND(C423=$D$2,H423=0),"Firm Payroll",IF(AND(F423=1,Y423&gt;0.2),"Annual 20% Max Discount",IF(AND(F423=4,Y423&gt;0.2),"Quarterly 20% Max Discount",IF(Y423&gt;=0.6,"Discount &gt;60%",IF(Y423&lt;0,"Revenue Reduction Required",""))))))</f>
        <v/>
      </c>
      <c r="W423" s="597" t="n"/>
      <c r="X423" s="56">
        <f>IF(F423=1,"Annual Payrolls on ADP Essential Payroll",IF(F423=4,"Quarterly Payrolls on ADP Essential Payroll",""))</f>
        <v/>
      </c>
      <c r="Y423" s="50">
        <f>IFERROR(1-((H423-M423)/SUM(Z423,AC423,AD423)),"")</f>
        <v/>
      </c>
      <c r="Z423" s="69">
        <f>IF(C423="","",HLOOKUP($G423&amp;'Product Selections'!$K$4&amp;'Exhibit A'!$F423,'--'!$F$3:$AT$200,$E423+6,FALSE)*F423)</f>
        <v/>
      </c>
      <c r="AA423" s="237">
        <f>IF($C423="","",7.95*$E423+54.95)</f>
        <v/>
      </c>
      <c r="AB423" s="69">
        <f>IF('Product Selections'!O428="Yes",16*'Exhibit A'!F423,0)</f>
        <v/>
      </c>
      <c r="AC423" s="236">
        <f>IF('Product Selections'!$L$11="CBA Lightning Wholesale",0,IF('Product Selections'!$L$11="CBA Lightning",0,IF($C423="",0,IF('Product Selections'!P428="",0,IF('Product Selections'!$P428="Yes",HLOOKUP($AC$10&amp;'Exhibit A'!$F423,'--'!$F$3:$AZ$200,$E423+6,FALSE)*$F423)))))</f>
        <v/>
      </c>
      <c r="AD423" s="54">
        <f>IF('Product Selections'!$L$11="CBA Lightning Wholesale",0,IF('Product Selections'!$L$11="CBA Lightning",0,IF('Product Selections'!Q428="",0,IF($C423="",0,IF('Product Selections'!$Q428&gt;=0,HLOOKUP($AD$10,'--'!$F$3:$AZ$200,3,FALSE)*12*'Product Selections'!Q428)))))</f>
        <v/>
      </c>
      <c r="AE423" s="69">
        <f>IFERROR(IF(C423="","",IF(AND(C423=$D$2,H423=0),0,IF(I423=0,H423-P423-L423-M423,IF(I423="Included",H423-P423-M423-L423,IF(I423&gt;0,H423-M423-L423))))),"")</f>
        <v/>
      </c>
      <c r="AF423" s="598" t="n"/>
      <c r="AJ423" s="585" t="n"/>
    </row>
    <row r="424">
      <c r="A424" s="34" t="n"/>
      <c r="B424" s="303">
        <f>IFERROR(IF('Product Selections'!B429="","",'Product Selections'!B429),"")</f>
        <v/>
      </c>
      <c r="C424" s="304">
        <f>IF('Product Selections'!C429="","",'Product Selections'!C429)</f>
        <v/>
      </c>
      <c r="D424" s="305">
        <f>IF('Product Selections'!D429="","",'Product Selections'!D429)</f>
        <v/>
      </c>
      <c r="E424" s="306">
        <f>IF('Product Selections'!E429="","",'Product Selections'!E429)</f>
        <v/>
      </c>
      <c r="F424" s="306">
        <f>IF('Product Selections'!F429="","",'Product Selections'!F429)</f>
        <v/>
      </c>
      <c r="G424" s="307">
        <f>IF('Product Selections'!U428="","",'Product Selections'!U428)</f>
        <v/>
      </c>
      <c r="H424" s="316">
        <f>IFERROR(IF('Product Selections'!H429="","",'Product Selections'!H429),"")</f>
        <v/>
      </c>
      <c r="I424" s="309">
        <f>IFERROR(IF(TRIM('Product Selections'!I429)="","",TRIM('Product Selections'!I429)),"")</f>
        <v/>
      </c>
      <c r="J424" s="46" t="n"/>
      <c r="K424" s="316">
        <f>IF(C424="","",IF(O424="",AE424+L424+M424,AE424+L424+M424+O424))</f>
        <v/>
      </c>
      <c r="L424" s="361">
        <f>IF(C424="","",SUM(AC424,AD424)*(1-Y424))</f>
        <v/>
      </c>
      <c r="M424" s="357">
        <f>IF(C424="","",AB424)</f>
        <v/>
      </c>
      <c r="O424" s="600">
        <f>IF(C424="","",IF(Y424&lt;0,Z424-AE424,""))</f>
        <v/>
      </c>
      <c r="P424" s="601">
        <f>IFERROR(IF(C424="","",IF(AND(C424=$D$2,H424=0),0,IF($V$8="50% ADP Discount",AA424*0.5,IF($V$8="ADP Book Price",AA424)))),"")</f>
        <v/>
      </c>
      <c r="R424" s="602">
        <f>IF(C424="","",IF(Y424&lt;0,(Z424/F424)*(1),(Z424/F424)*(1-Y424)))</f>
        <v/>
      </c>
      <c r="S424" s="602">
        <f>IFERROR(IF(Y424&lt;0,SUM(AC424:AD424)/F424,L424/F424),"")</f>
        <v/>
      </c>
      <c r="T424" s="339">
        <f>IF(M424="","",IF(M424=0,"",SUM(M424)/F424))</f>
        <v/>
      </c>
      <c r="U424" s="585" t="n"/>
      <c r="V424" s="603">
        <f>IF(C424="","",IF(AND(C424=$D$2,H424=0),"Firm Payroll",IF(AND(F424=1,Y424&gt;0.2),"Annual 20% Max Discount",IF(AND(F424=4,Y424&gt;0.2),"Quarterly 20% Max Discount",IF(Y424&gt;=0.6,"Discount &gt;60%",IF(Y424&lt;0,"Revenue Reduction Required",""))))))</f>
        <v/>
      </c>
      <c r="W424" s="597" t="n"/>
      <c r="X424" s="314">
        <f>IF(F424=1,"Annual Payrolls on ADP Essential Payroll",IF(F424=4,"Quarterly Payrolls on ADP Essential Payroll",""))</f>
        <v/>
      </c>
      <c r="Y424" s="315">
        <f>IFERROR(1-((H424-M424)/SUM(Z424,AC424,AD424)),"")</f>
        <v/>
      </c>
      <c r="Z424" s="316">
        <f>IF(C424="","",HLOOKUP($G424&amp;'Product Selections'!$K$4&amp;'Exhibit A'!$F424,'--'!$F$3:$AT$200,$E424+6,FALSE)*F424)</f>
        <v/>
      </c>
      <c r="AA424" s="317">
        <f>IF($C424="","",7.95*$E424+54.95)</f>
        <v/>
      </c>
      <c r="AB424" s="316">
        <f>IF('Product Selections'!O429="Yes",16*'Exhibit A'!F424,0)</f>
        <v/>
      </c>
      <c r="AC424" s="318">
        <f>IF('Product Selections'!$L$11="CBA Lightning Wholesale",0,IF('Product Selections'!$L$11="CBA Lightning",0,IF($C424="",0,IF('Product Selections'!P429="",0,IF('Product Selections'!$P429="Yes",HLOOKUP($AC$10&amp;'Exhibit A'!$F424,'--'!$F$3:$AZ$200,$E424+6,FALSE)*$F424)))))</f>
        <v/>
      </c>
      <c r="AD424" s="310">
        <f>IF('Product Selections'!$L$11="CBA Lightning Wholesale",0,IF('Product Selections'!$L$11="CBA Lightning",0,IF('Product Selections'!Q429="",0,IF($C424="",0,IF('Product Selections'!$Q429&gt;=0,HLOOKUP($AD$10,'--'!$F$3:$AZ$200,3,FALSE)*12*'Product Selections'!Q429)))))</f>
        <v/>
      </c>
      <c r="AE424" s="316">
        <f>IFERROR(IF(C424="","",IF(AND(C424=$D$2,H424=0),0,IF(I424=0,H424-P424-L424-M424,IF(I424="Included",H424-P424-M424-L424,IF(I424&gt;0,H424-M424-L424))))),"")</f>
        <v/>
      </c>
      <c r="AF424" s="585" t="n"/>
      <c r="AJ424" s="585" t="n"/>
    </row>
    <row r="425">
      <c r="A425" s="34" t="n"/>
      <c r="B425" s="70">
        <f>IFERROR(IF('Product Selections'!B430="","",'Product Selections'!B430),"")</f>
        <v/>
      </c>
      <c r="C425" s="71">
        <f>IF('Product Selections'!C430="","",'Product Selections'!C430)</f>
        <v/>
      </c>
      <c r="D425" s="48">
        <f>IF('Product Selections'!D430="","",'Product Selections'!D430)</f>
        <v/>
      </c>
      <c r="E425" s="51">
        <f>IF('Product Selections'!E430="","",'Product Selections'!E430)</f>
        <v/>
      </c>
      <c r="F425" s="51">
        <f>IF('Product Selections'!F430="","",'Product Selections'!F430)</f>
        <v/>
      </c>
      <c r="G425" s="34">
        <f>IF('Product Selections'!U429="","",'Product Selections'!U429)</f>
        <v/>
      </c>
      <c r="H425" s="69">
        <f>IFERROR(IF('Product Selections'!H430="","",'Product Selections'!H430),"")</f>
        <v/>
      </c>
      <c r="I425" s="592">
        <f>IFERROR(IF(TRIM('Product Selections'!I430)="","",TRIM('Product Selections'!I430)),"")</f>
        <v/>
      </c>
      <c r="J425" s="46" t="n"/>
      <c r="K425" s="69">
        <f>IF(C425="","",IF(O425="",AE425+L425+M425,AE425+L425+M425+O425))</f>
        <v/>
      </c>
      <c r="L425" s="360">
        <f>IF(C425="","",SUM(AC425,AD425)*(1-Y425))</f>
        <v/>
      </c>
      <c r="M425" s="358">
        <f>IF(C425="","",AB425)</f>
        <v/>
      </c>
      <c r="O425" s="593">
        <f>IF(C425="","",IF(Y425&lt;0,Z425-AE425,""))</f>
        <v/>
      </c>
      <c r="P425" s="594">
        <f>IFERROR(IF(C425="","",IF(AND(C425=$D$2,H425=0),0,IF($V$8="50% ADP Discount",AA425*0.5,IF($V$8="ADP Book Price",AA425)))),"")</f>
        <v/>
      </c>
      <c r="R425" s="595">
        <f>IF(C425="","",IF(Y425&lt;0,(Z425/F425)*(1),(Z425/F425)*(1-Y425)))</f>
        <v/>
      </c>
      <c r="S425" s="595">
        <f>IFERROR(IF(Y425&lt;0,SUM(AC425:AD425)/F425,L425/F425),"")</f>
        <v/>
      </c>
      <c r="T425" s="340">
        <f>IF(M425="","",IF(M425=0,"",SUM(M425)/F425))</f>
        <v/>
      </c>
      <c r="U425" s="585" t="n"/>
      <c r="V425" s="596">
        <f>IF(C425="","",IF(AND(C425=$D$2,H425=0),"Firm Payroll",IF(AND(F425=1,Y425&gt;0.2),"Annual 20% Max Discount",IF(AND(F425=4,Y425&gt;0.2),"Quarterly 20% Max Discount",IF(Y425&gt;=0.6,"Discount &gt;60%",IF(Y425&lt;0,"Revenue Reduction Required",""))))))</f>
        <v/>
      </c>
      <c r="W425" s="597" t="n"/>
      <c r="X425" s="56">
        <f>IF(F425=1,"Annual Payrolls on ADP Essential Payroll",IF(F425=4,"Quarterly Payrolls on ADP Essential Payroll",""))</f>
        <v/>
      </c>
      <c r="Y425" s="50">
        <f>IFERROR(1-((H425-M425)/SUM(Z425,AC425,AD425)),"")</f>
        <v/>
      </c>
      <c r="Z425" s="69">
        <f>IF(C425="","",HLOOKUP($G425&amp;'Product Selections'!$K$4&amp;'Exhibit A'!$F425,'--'!$F$3:$AT$200,$E425+6,FALSE)*F425)</f>
        <v/>
      </c>
      <c r="AA425" s="237">
        <f>IF($C425="","",7.95*$E425+54.95)</f>
        <v/>
      </c>
      <c r="AB425" s="69">
        <f>IF('Product Selections'!O430="Yes",16*'Exhibit A'!F425,0)</f>
        <v/>
      </c>
      <c r="AC425" s="236">
        <f>IF('Product Selections'!$L$11="CBA Lightning Wholesale",0,IF('Product Selections'!$L$11="CBA Lightning",0,IF($C425="",0,IF('Product Selections'!P430="",0,IF('Product Selections'!$P430="Yes",HLOOKUP($AC$10&amp;'Exhibit A'!$F425,'--'!$F$3:$AZ$200,$E425+6,FALSE)*$F425)))))</f>
        <v/>
      </c>
      <c r="AD425" s="54">
        <f>IF('Product Selections'!$L$11="CBA Lightning Wholesale",0,IF('Product Selections'!$L$11="CBA Lightning",0,IF('Product Selections'!Q430="",0,IF($C425="",0,IF('Product Selections'!$Q430&gt;=0,HLOOKUP($AD$10,'--'!$F$3:$AZ$200,3,FALSE)*12*'Product Selections'!Q430)))))</f>
        <v/>
      </c>
      <c r="AE425" s="69">
        <f>IFERROR(IF(C425="","",IF(AND(C425=$D$2,H425=0),0,IF(I425=0,H425-P425-L425-M425,IF(I425="Included",H425-P425-M425-L425,IF(I425&gt;0,H425-M425-L425))))),"")</f>
        <v/>
      </c>
      <c r="AF425" s="598" t="n"/>
      <c r="AJ425" s="585" t="n"/>
    </row>
    <row r="426">
      <c r="A426" s="34" t="n"/>
      <c r="B426" s="303">
        <f>IFERROR(IF('Product Selections'!B431="","",'Product Selections'!B431),"")</f>
        <v/>
      </c>
      <c r="C426" s="304">
        <f>IF('Product Selections'!C431="","",'Product Selections'!C431)</f>
        <v/>
      </c>
      <c r="D426" s="305">
        <f>IF('Product Selections'!D431="","",'Product Selections'!D431)</f>
        <v/>
      </c>
      <c r="E426" s="306">
        <f>IF('Product Selections'!E431="","",'Product Selections'!E431)</f>
        <v/>
      </c>
      <c r="F426" s="306">
        <f>IF('Product Selections'!F431="","",'Product Selections'!F431)</f>
        <v/>
      </c>
      <c r="G426" s="307">
        <f>IF('Product Selections'!U430="","",'Product Selections'!U430)</f>
        <v/>
      </c>
      <c r="H426" s="316">
        <f>IFERROR(IF('Product Selections'!H431="","",'Product Selections'!H431),"")</f>
        <v/>
      </c>
      <c r="I426" s="309">
        <f>IFERROR(IF(TRIM('Product Selections'!I431)="","",TRIM('Product Selections'!I431)),"")</f>
        <v/>
      </c>
      <c r="J426" s="46" t="n"/>
      <c r="K426" s="316">
        <f>IF(C426="","",IF(O426="",AE426+L426+M426,AE426+L426+M426+O426))</f>
        <v/>
      </c>
      <c r="L426" s="361">
        <f>IF(C426="","",SUM(AC426,AD426)*(1-Y426))</f>
        <v/>
      </c>
      <c r="M426" s="357">
        <f>IF(C426="","",AB426)</f>
        <v/>
      </c>
      <c r="O426" s="600">
        <f>IF(C426="","",IF(Y426&lt;0,Z426-AE426,""))</f>
        <v/>
      </c>
      <c r="P426" s="601">
        <f>IFERROR(IF(C426="","",IF(AND(C426=$D$2,H426=0),0,IF($V$8="50% ADP Discount",AA426*0.5,IF($V$8="ADP Book Price",AA426)))),"")</f>
        <v/>
      </c>
      <c r="R426" s="602">
        <f>IF(C426="","",IF(Y426&lt;0,(Z426/F426)*(1),(Z426/F426)*(1-Y426)))</f>
        <v/>
      </c>
      <c r="S426" s="602">
        <f>IFERROR(IF(Y426&lt;0,SUM(AC426:AD426)/F426,L426/F426),"")</f>
        <v/>
      </c>
      <c r="T426" s="339">
        <f>IF(M426="","",IF(M426=0,"",SUM(M426)/F426))</f>
        <v/>
      </c>
      <c r="U426" s="585" t="n"/>
      <c r="V426" s="603">
        <f>IF(C426="","",IF(AND(C426=$D$2,H426=0),"Firm Payroll",IF(AND(F426=1,Y426&gt;0.2),"Annual 20% Max Discount",IF(AND(F426=4,Y426&gt;0.2),"Quarterly 20% Max Discount",IF(Y426&gt;=0.6,"Discount &gt;60%",IF(Y426&lt;0,"Revenue Reduction Required",""))))))</f>
        <v/>
      </c>
      <c r="W426" s="597" t="n"/>
      <c r="X426" s="314">
        <f>IF(F426=1,"Annual Payrolls on ADP Essential Payroll",IF(F426=4,"Quarterly Payrolls on ADP Essential Payroll",""))</f>
        <v/>
      </c>
      <c r="Y426" s="315">
        <f>IFERROR(1-((H426-M426)/SUM(Z426,AC426,AD426)),"")</f>
        <v/>
      </c>
      <c r="Z426" s="316">
        <f>IF(C426="","",HLOOKUP($G426&amp;'Product Selections'!$K$4&amp;'Exhibit A'!$F426,'--'!$F$3:$AT$200,$E426+6,FALSE)*F426)</f>
        <v/>
      </c>
      <c r="AA426" s="317">
        <f>IF($C426="","",7.95*$E426+54.95)</f>
        <v/>
      </c>
      <c r="AB426" s="316">
        <f>IF('Product Selections'!O431="Yes",16*'Exhibit A'!F426,0)</f>
        <v/>
      </c>
      <c r="AC426" s="318">
        <f>IF('Product Selections'!$L$11="CBA Lightning Wholesale",0,IF('Product Selections'!$L$11="CBA Lightning",0,IF($C426="",0,IF('Product Selections'!P431="",0,IF('Product Selections'!$P431="Yes",HLOOKUP($AC$10&amp;'Exhibit A'!$F426,'--'!$F$3:$AZ$200,$E426+6,FALSE)*$F426)))))</f>
        <v/>
      </c>
      <c r="AD426" s="310">
        <f>IF('Product Selections'!$L$11="CBA Lightning Wholesale",0,IF('Product Selections'!$L$11="CBA Lightning",0,IF('Product Selections'!Q431="",0,IF($C426="",0,IF('Product Selections'!$Q431&gt;=0,HLOOKUP($AD$10,'--'!$F$3:$AZ$200,3,FALSE)*12*'Product Selections'!Q431)))))</f>
        <v/>
      </c>
      <c r="AE426" s="316">
        <f>IFERROR(IF(C426="","",IF(AND(C426=$D$2,H426=0),0,IF(I426=0,H426-P426-L426-M426,IF(I426="Included",H426-P426-M426-L426,IF(I426&gt;0,H426-M426-L426))))),"")</f>
        <v/>
      </c>
      <c r="AF426" s="585" t="n"/>
      <c r="AJ426" s="585" t="n"/>
    </row>
    <row r="427">
      <c r="A427" s="34" t="n"/>
      <c r="B427" s="70">
        <f>IFERROR(IF('Product Selections'!B432="","",'Product Selections'!B432),"")</f>
        <v/>
      </c>
      <c r="C427" s="71">
        <f>IF('Product Selections'!C432="","",'Product Selections'!C432)</f>
        <v/>
      </c>
      <c r="D427" s="48">
        <f>IF('Product Selections'!D432="","",'Product Selections'!D432)</f>
        <v/>
      </c>
      <c r="E427" s="51">
        <f>IF('Product Selections'!E432="","",'Product Selections'!E432)</f>
        <v/>
      </c>
      <c r="F427" s="51">
        <f>IF('Product Selections'!F432="","",'Product Selections'!F432)</f>
        <v/>
      </c>
      <c r="G427" s="34">
        <f>IF('Product Selections'!U431="","",'Product Selections'!U431)</f>
        <v/>
      </c>
      <c r="H427" s="69">
        <f>IFERROR(IF('Product Selections'!H432="","",'Product Selections'!H432),"")</f>
        <v/>
      </c>
      <c r="I427" s="592">
        <f>IFERROR(IF(TRIM('Product Selections'!I432)="","",TRIM('Product Selections'!I432)),"")</f>
        <v/>
      </c>
      <c r="J427" s="46" t="n"/>
      <c r="K427" s="69">
        <f>IF(C427="","",IF(O427="",AE427+L427+M427,AE427+L427+M427+O427))</f>
        <v/>
      </c>
      <c r="L427" s="360">
        <f>IF(C427="","",SUM(AC427,AD427)*(1-Y427))</f>
        <v/>
      </c>
      <c r="M427" s="358">
        <f>IF(C427="","",AB427)</f>
        <v/>
      </c>
      <c r="O427" s="593">
        <f>IF(C427="","",IF(Y427&lt;0,Z427-AE427,""))</f>
        <v/>
      </c>
      <c r="P427" s="594">
        <f>IFERROR(IF(C427="","",IF(AND(C427=$D$2,H427=0),0,IF($V$8="50% ADP Discount",AA427*0.5,IF($V$8="ADP Book Price",AA427)))),"")</f>
        <v/>
      </c>
      <c r="R427" s="595">
        <f>IF(C427="","",IF(Y427&lt;0,(Z427/F427)*(1),(Z427/F427)*(1-Y427)))</f>
        <v/>
      </c>
      <c r="S427" s="595">
        <f>IFERROR(IF(Y427&lt;0,SUM(AC427:AD427)/F427,L427/F427),"")</f>
        <v/>
      </c>
      <c r="T427" s="340">
        <f>IF(M427="","",IF(M427=0,"",SUM(M427)/F427))</f>
        <v/>
      </c>
      <c r="U427" s="585" t="n"/>
      <c r="V427" s="596">
        <f>IF(C427="","",IF(AND(C427=$D$2,H427=0),"Firm Payroll",IF(AND(F427=1,Y427&gt;0.2),"Annual 20% Max Discount",IF(AND(F427=4,Y427&gt;0.2),"Quarterly 20% Max Discount",IF(Y427&gt;=0.6,"Discount &gt;60%",IF(Y427&lt;0,"Revenue Reduction Required",""))))))</f>
        <v/>
      </c>
      <c r="W427" s="597" t="n"/>
      <c r="X427" s="56">
        <f>IF(F427=1,"Annual Payrolls on ADP Essential Payroll",IF(F427=4,"Quarterly Payrolls on ADP Essential Payroll",""))</f>
        <v/>
      </c>
      <c r="Y427" s="50">
        <f>IFERROR(1-((H427-M427)/SUM(Z427,AC427,AD427)),"")</f>
        <v/>
      </c>
      <c r="Z427" s="69">
        <f>IF(C427="","",HLOOKUP($G427&amp;'Product Selections'!$K$4&amp;'Exhibit A'!$F427,'--'!$F$3:$AT$200,$E427+6,FALSE)*F427)</f>
        <v/>
      </c>
      <c r="AA427" s="237">
        <f>IF($C427="","",7.95*$E427+54.95)</f>
        <v/>
      </c>
      <c r="AB427" s="69">
        <f>IF('Product Selections'!O432="Yes",16*'Exhibit A'!F427,0)</f>
        <v/>
      </c>
      <c r="AC427" s="236">
        <f>IF('Product Selections'!$L$11="CBA Lightning Wholesale",0,IF('Product Selections'!$L$11="CBA Lightning",0,IF($C427="",0,IF('Product Selections'!P432="",0,IF('Product Selections'!$P432="Yes",HLOOKUP($AC$10&amp;'Exhibit A'!$F427,'--'!$F$3:$AZ$200,$E427+6,FALSE)*$F427)))))</f>
        <v/>
      </c>
      <c r="AD427" s="54">
        <f>IF('Product Selections'!$L$11="CBA Lightning Wholesale",0,IF('Product Selections'!$L$11="CBA Lightning",0,IF('Product Selections'!Q432="",0,IF($C427="",0,IF('Product Selections'!$Q432&gt;=0,HLOOKUP($AD$10,'--'!$F$3:$AZ$200,3,FALSE)*12*'Product Selections'!Q432)))))</f>
        <v/>
      </c>
      <c r="AE427" s="69">
        <f>IFERROR(IF(C427="","",IF(AND(C427=$D$2,H427=0),0,IF(I427=0,H427-P427-L427-M427,IF(I427="Included",H427-P427-M427-L427,IF(I427&gt;0,H427-M427-L427))))),"")</f>
        <v/>
      </c>
      <c r="AF427" s="598" t="n"/>
      <c r="AJ427" s="585" t="n"/>
    </row>
    <row r="428">
      <c r="A428" s="34" t="n"/>
      <c r="B428" s="303">
        <f>IFERROR(IF('Product Selections'!B433="","",'Product Selections'!B433),"")</f>
        <v/>
      </c>
      <c r="C428" s="304">
        <f>IF('Product Selections'!C433="","",'Product Selections'!C433)</f>
        <v/>
      </c>
      <c r="D428" s="305">
        <f>IF('Product Selections'!D433="","",'Product Selections'!D433)</f>
        <v/>
      </c>
      <c r="E428" s="306">
        <f>IF('Product Selections'!E433="","",'Product Selections'!E433)</f>
        <v/>
      </c>
      <c r="F428" s="306">
        <f>IF('Product Selections'!F433="","",'Product Selections'!F433)</f>
        <v/>
      </c>
      <c r="G428" s="307">
        <f>IF('Product Selections'!U432="","",'Product Selections'!U432)</f>
        <v/>
      </c>
      <c r="H428" s="316">
        <f>IFERROR(IF('Product Selections'!H433="","",'Product Selections'!H433),"")</f>
        <v/>
      </c>
      <c r="I428" s="309">
        <f>IFERROR(IF(TRIM('Product Selections'!I433)="","",TRIM('Product Selections'!I433)),"")</f>
        <v/>
      </c>
      <c r="J428" s="46" t="n"/>
      <c r="K428" s="316">
        <f>IF(C428="","",IF(O428="",AE428+L428+M428,AE428+L428+M428+O428))</f>
        <v/>
      </c>
      <c r="L428" s="361">
        <f>IF(C428="","",SUM(AC428,AD428)*(1-Y428))</f>
        <v/>
      </c>
      <c r="M428" s="357">
        <f>IF(C428="","",AB428)</f>
        <v/>
      </c>
      <c r="O428" s="600">
        <f>IF(C428="","",IF(Y428&lt;0,Z428-AE428,""))</f>
        <v/>
      </c>
      <c r="P428" s="601">
        <f>IFERROR(IF(C428="","",IF(AND(C428=$D$2,H428=0),0,IF($V$8="50% ADP Discount",AA428*0.5,IF($V$8="ADP Book Price",AA428)))),"")</f>
        <v/>
      </c>
      <c r="R428" s="602">
        <f>IF(C428="","",IF(Y428&lt;0,(Z428/F428)*(1),(Z428/F428)*(1-Y428)))</f>
        <v/>
      </c>
      <c r="S428" s="602">
        <f>IFERROR(IF(Y428&lt;0,SUM(AC428:AD428)/F428,L428/F428),"")</f>
        <v/>
      </c>
      <c r="T428" s="339">
        <f>IF(M428="","",IF(M428=0,"",SUM(M428)/F428))</f>
        <v/>
      </c>
      <c r="U428" s="585" t="n"/>
      <c r="V428" s="603">
        <f>IF(C428="","",IF(AND(C428=$D$2,H428=0),"Firm Payroll",IF(AND(F428=1,Y428&gt;0.2),"Annual 20% Max Discount",IF(AND(F428=4,Y428&gt;0.2),"Quarterly 20% Max Discount",IF(Y428&gt;=0.6,"Discount &gt;60%",IF(Y428&lt;0,"Revenue Reduction Required",""))))))</f>
        <v/>
      </c>
      <c r="W428" s="597" t="n"/>
      <c r="X428" s="314">
        <f>IF(F428=1,"Annual Payrolls on ADP Essential Payroll",IF(F428=4,"Quarterly Payrolls on ADP Essential Payroll",""))</f>
        <v/>
      </c>
      <c r="Y428" s="315">
        <f>IFERROR(1-((H428-M428)/SUM(Z428,AC428,AD428)),"")</f>
        <v/>
      </c>
      <c r="Z428" s="316">
        <f>IF(C428="","",HLOOKUP($G428&amp;'Product Selections'!$K$4&amp;'Exhibit A'!$F428,'--'!$F$3:$AT$200,$E428+6,FALSE)*F428)</f>
        <v/>
      </c>
      <c r="AA428" s="317">
        <f>IF($C428="","",7.95*$E428+54.95)</f>
        <v/>
      </c>
      <c r="AB428" s="316">
        <f>IF('Product Selections'!O433="Yes",16*'Exhibit A'!F428,0)</f>
        <v/>
      </c>
      <c r="AC428" s="318">
        <f>IF('Product Selections'!$L$11="CBA Lightning Wholesale",0,IF('Product Selections'!$L$11="CBA Lightning",0,IF($C428="",0,IF('Product Selections'!P433="",0,IF('Product Selections'!$P433="Yes",HLOOKUP($AC$10&amp;'Exhibit A'!$F428,'--'!$F$3:$AZ$200,$E428+6,FALSE)*$F428)))))</f>
        <v/>
      </c>
      <c r="AD428" s="310">
        <f>IF('Product Selections'!$L$11="CBA Lightning Wholesale",0,IF('Product Selections'!$L$11="CBA Lightning",0,IF('Product Selections'!Q433="",0,IF($C428="",0,IF('Product Selections'!$Q433&gt;=0,HLOOKUP($AD$10,'--'!$F$3:$AZ$200,3,FALSE)*12*'Product Selections'!Q433)))))</f>
        <v/>
      </c>
      <c r="AE428" s="316">
        <f>IFERROR(IF(C428="","",IF(AND(C428=$D$2,H428=0),0,IF(I428=0,H428-P428-L428-M428,IF(I428="Included",H428-P428-M428-L428,IF(I428&gt;0,H428-M428-L428))))),"")</f>
        <v/>
      </c>
      <c r="AF428" s="585" t="n"/>
      <c r="AJ428" s="585" t="n"/>
    </row>
    <row r="429">
      <c r="A429" s="34" t="n"/>
      <c r="B429" s="70">
        <f>IFERROR(IF('Product Selections'!B434="","",'Product Selections'!B434),"")</f>
        <v/>
      </c>
      <c r="C429" s="71">
        <f>IF('Product Selections'!C434="","",'Product Selections'!C434)</f>
        <v/>
      </c>
      <c r="D429" s="48">
        <f>IF('Product Selections'!D434="","",'Product Selections'!D434)</f>
        <v/>
      </c>
      <c r="E429" s="51">
        <f>IF('Product Selections'!E434="","",'Product Selections'!E434)</f>
        <v/>
      </c>
      <c r="F429" s="51">
        <f>IF('Product Selections'!F434="","",'Product Selections'!F434)</f>
        <v/>
      </c>
      <c r="G429" s="34">
        <f>IF('Product Selections'!U433="","",'Product Selections'!U433)</f>
        <v/>
      </c>
      <c r="H429" s="69">
        <f>IFERROR(IF('Product Selections'!H434="","",'Product Selections'!H434),"")</f>
        <v/>
      </c>
      <c r="I429" s="592">
        <f>IFERROR(IF(TRIM('Product Selections'!I434)="","",TRIM('Product Selections'!I434)),"")</f>
        <v/>
      </c>
      <c r="J429" s="46" t="n"/>
      <c r="K429" s="69">
        <f>IF(C429="","",IF(O429="",AE429+L429+M429,AE429+L429+M429+O429))</f>
        <v/>
      </c>
      <c r="L429" s="360">
        <f>IF(C429="","",SUM(AC429,AD429)*(1-Y429))</f>
        <v/>
      </c>
      <c r="M429" s="358">
        <f>IF(C429="","",AB429)</f>
        <v/>
      </c>
      <c r="O429" s="593">
        <f>IF(C429="","",IF(Y429&lt;0,Z429-AE429,""))</f>
        <v/>
      </c>
      <c r="P429" s="594">
        <f>IFERROR(IF(C429="","",IF(AND(C429=$D$2,H429=0),0,IF($V$8="50% ADP Discount",AA429*0.5,IF($V$8="ADP Book Price",AA429)))),"")</f>
        <v/>
      </c>
      <c r="R429" s="595">
        <f>IF(C429="","",IF(Y429&lt;0,(Z429/F429)*(1),(Z429/F429)*(1-Y429)))</f>
        <v/>
      </c>
      <c r="S429" s="595">
        <f>IFERROR(IF(Y429&lt;0,SUM(AC429:AD429)/F429,L429/F429),"")</f>
        <v/>
      </c>
      <c r="T429" s="340">
        <f>IF(M429="","",IF(M429=0,"",SUM(M429)/F429))</f>
        <v/>
      </c>
      <c r="U429" s="585" t="n"/>
      <c r="V429" s="596">
        <f>IF(C429="","",IF(AND(C429=$D$2,H429=0),"Firm Payroll",IF(AND(F429=1,Y429&gt;0.2),"Annual 20% Max Discount",IF(AND(F429=4,Y429&gt;0.2),"Quarterly 20% Max Discount",IF(Y429&gt;=0.6,"Discount &gt;60%",IF(Y429&lt;0,"Revenue Reduction Required",""))))))</f>
        <v/>
      </c>
      <c r="W429" s="597" t="n"/>
      <c r="X429" s="56">
        <f>IF(F429=1,"Annual Payrolls on ADP Essential Payroll",IF(F429=4,"Quarterly Payrolls on ADP Essential Payroll",""))</f>
        <v/>
      </c>
      <c r="Y429" s="50">
        <f>IFERROR(1-((H429-M429)/SUM(Z429,AC429,AD429)),"")</f>
        <v/>
      </c>
      <c r="Z429" s="69">
        <f>IF(C429="","",HLOOKUP($G429&amp;'Product Selections'!$K$4&amp;'Exhibit A'!$F429,'--'!$F$3:$AT$200,$E429+6,FALSE)*F429)</f>
        <v/>
      </c>
      <c r="AA429" s="237">
        <f>IF($C429="","",7.95*$E429+54.95)</f>
        <v/>
      </c>
      <c r="AB429" s="69">
        <f>IF('Product Selections'!O434="Yes",16*'Exhibit A'!F429,0)</f>
        <v/>
      </c>
      <c r="AC429" s="236">
        <f>IF('Product Selections'!$L$11="CBA Lightning Wholesale",0,IF('Product Selections'!$L$11="CBA Lightning",0,IF($C429="",0,IF('Product Selections'!P434="",0,IF('Product Selections'!$P434="Yes",HLOOKUP($AC$10&amp;'Exhibit A'!$F429,'--'!$F$3:$AZ$200,$E429+6,FALSE)*$F429)))))</f>
        <v/>
      </c>
      <c r="AD429" s="54">
        <f>IF('Product Selections'!$L$11="CBA Lightning Wholesale",0,IF('Product Selections'!$L$11="CBA Lightning",0,IF('Product Selections'!Q434="",0,IF($C429="",0,IF('Product Selections'!$Q434&gt;=0,HLOOKUP($AD$10,'--'!$F$3:$AZ$200,3,FALSE)*12*'Product Selections'!Q434)))))</f>
        <v/>
      </c>
      <c r="AE429" s="69">
        <f>IFERROR(IF(C429="","",IF(AND(C429=$D$2,H429=0),0,IF(I429=0,H429-P429-L429-M429,IF(I429="Included",H429-P429-M429-L429,IF(I429&gt;0,H429-M429-L429))))),"")</f>
        <v/>
      </c>
      <c r="AF429" s="598" t="n"/>
      <c r="AJ429" s="585" t="n"/>
    </row>
    <row r="430">
      <c r="A430" s="34" t="n"/>
      <c r="B430" s="303">
        <f>IFERROR(IF('Product Selections'!B435="","",'Product Selections'!B435),"")</f>
        <v/>
      </c>
      <c r="C430" s="304">
        <f>IF('Product Selections'!C435="","",'Product Selections'!C435)</f>
        <v/>
      </c>
      <c r="D430" s="305">
        <f>IF('Product Selections'!D435="","",'Product Selections'!D435)</f>
        <v/>
      </c>
      <c r="E430" s="306">
        <f>IF('Product Selections'!E435="","",'Product Selections'!E435)</f>
        <v/>
      </c>
      <c r="F430" s="306">
        <f>IF('Product Selections'!F435="","",'Product Selections'!F435)</f>
        <v/>
      </c>
      <c r="G430" s="307">
        <f>IF('Product Selections'!U434="","",'Product Selections'!U434)</f>
        <v/>
      </c>
      <c r="H430" s="316">
        <f>IFERROR(IF('Product Selections'!H435="","",'Product Selections'!H435),"")</f>
        <v/>
      </c>
      <c r="I430" s="309">
        <f>IFERROR(IF(TRIM('Product Selections'!I435)="","",TRIM('Product Selections'!I435)),"")</f>
        <v/>
      </c>
      <c r="J430" s="46" t="n"/>
      <c r="K430" s="316">
        <f>IF(C430="","",IF(O430="",AE430+L430+M430,AE430+L430+M430+O430))</f>
        <v/>
      </c>
      <c r="L430" s="361">
        <f>IF(C430="","",SUM(AC430,AD430)*(1-Y430))</f>
        <v/>
      </c>
      <c r="M430" s="357">
        <f>IF(C430="","",AB430)</f>
        <v/>
      </c>
      <c r="O430" s="600">
        <f>IF(C430="","",IF(Y430&lt;0,Z430-AE430,""))</f>
        <v/>
      </c>
      <c r="P430" s="601">
        <f>IFERROR(IF(C430="","",IF(AND(C430=$D$2,H430=0),0,IF($V$8="50% ADP Discount",AA430*0.5,IF($V$8="ADP Book Price",AA430)))),"")</f>
        <v/>
      </c>
      <c r="R430" s="602">
        <f>IF(C430="","",IF(Y430&lt;0,(Z430/F430)*(1),(Z430/F430)*(1-Y430)))</f>
        <v/>
      </c>
      <c r="S430" s="602">
        <f>IFERROR(IF(Y430&lt;0,SUM(AC430:AD430)/F430,L430/F430),"")</f>
        <v/>
      </c>
      <c r="T430" s="339">
        <f>IF(M430="","",IF(M430=0,"",SUM(M430)/F430))</f>
        <v/>
      </c>
      <c r="U430" s="585" t="n"/>
      <c r="V430" s="603">
        <f>IF(C430="","",IF(AND(C430=$D$2,H430=0),"Firm Payroll",IF(AND(F430=1,Y430&gt;0.2),"Annual 20% Max Discount",IF(AND(F430=4,Y430&gt;0.2),"Quarterly 20% Max Discount",IF(Y430&gt;=0.6,"Discount &gt;60%",IF(Y430&lt;0,"Revenue Reduction Required",""))))))</f>
        <v/>
      </c>
      <c r="W430" s="597" t="n"/>
      <c r="X430" s="314">
        <f>IF(F430=1,"Annual Payrolls on ADP Essential Payroll",IF(F430=4,"Quarterly Payrolls on ADP Essential Payroll",""))</f>
        <v/>
      </c>
      <c r="Y430" s="315">
        <f>IFERROR(1-((H430-M430)/SUM(Z430,AC430,AD430)),"")</f>
        <v/>
      </c>
      <c r="Z430" s="316">
        <f>IF(C430="","",HLOOKUP($G430&amp;'Product Selections'!$K$4&amp;'Exhibit A'!$F430,'--'!$F$3:$AT$200,$E430+6,FALSE)*F430)</f>
        <v/>
      </c>
      <c r="AA430" s="317">
        <f>IF($C430="","",7.95*$E430+54.95)</f>
        <v/>
      </c>
      <c r="AB430" s="316">
        <f>IF('Product Selections'!O435="Yes",16*'Exhibit A'!F430,0)</f>
        <v/>
      </c>
      <c r="AC430" s="318">
        <f>IF('Product Selections'!$L$11="CBA Lightning Wholesale",0,IF('Product Selections'!$L$11="CBA Lightning",0,IF($C430="",0,IF('Product Selections'!P435="",0,IF('Product Selections'!$P435="Yes",HLOOKUP($AC$10&amp;'Exhibit A'!$F430,'--'!$F$3:$AZ$200,$E430+6,FALSE)*$F430)))))</f>
        <v/>
      </c>
      <c r="AD430" s="310">
        <f>IF('Product Selections'!$L$11="CBA Lightning Wholesale",0,IF('Product Selections'!$L$11="CBA Lightning",0,IF('Product Selections'!Q435="",0,IF($C430="",0,IF('Product Selections'!$Q435&gt;=0,HLOOKUP($AD$10,'--'!$F$3:$AZ$200,3,FALSE)*12*'Product Selections'!Q435)))))</f>
        <v/>
      </c>
      <c r="AE430" s="316">
        <f>IFERROR(IF(C430="","",IF(AND(C430=$D$2,H430=0),0,IF(I430=0,H430-P430-L430-M430,IF(I430="Included",H430-P430-M430-L430,IF(I430&gt;0,H430-M430-L430))))),"")</f>
        <v/>
      </c>
      <c r="AF430" s="585" t="n"/>
      <c r="AJ430" s="585" t="n"/>
    </row>
    <row r="431">
      <c r="A431" s="34" t="n"/>
      <c r="B431" s="70">
        <f>IFERROR(IF('Product Selections'!B436="","",'Product Selections'!B436),"")</f>
        <v/>
      </c>
      <c r="C431" s="71">
        <f>IF('Product Selections'!C436="","",'Product Selections'!C436)</f>
        <v/>
      </c>
      <c r="D431" s="48">
        <f>IF('Product Selections'!D436="","",'Product Selections'!D436)</f>
        <v/>
      </c>
      <c r="E431" s="51">
        <f>IF('Product Selections'!E436="","",'Product Selections'!E436)</f>
        <v/>
      </c>
      <c r="F431" s="51">
        <f>IF('Product Selections'!F436="","",'Product Selections'!F436)</f>
        <v/>
      </c>
      <c r="G431" s="34">
        <f>IF('Product Selections'!U435="","",'Product Selections'!U435)</f>
        <v/>
      </c>
      <c r="H431" s="69">
        <f>IFERROR(IF('Product Selections'!H436="","",'Product Selections'!H436),"")</f>
        <v/>
      </c>
      <c r="I431" s="592">
        <f>IFERROR(IF(TRIM('Product Selections'!I436)="","",TRIM('Product Selections'!I436)),"")</f>
        <v/>
      </c>
      <c r="J431" s="46" t="n"/>
      <c r="K431" s="69">
        <f>IF(C431="","",IF(O431="",AE431+L431+M431,AE431+L431+M431+O431))</f>
        <v/>
      </c>
      <c r="L431" s="360">
        <f>IF(C431="","",SUM(AC431,AD431)*(1-Y431))</f>
        <v/>
      </c>
      <c r="M431" s="358">
        <f>IF(C431="","",AB431)</f>
        <v/>
      </c>
      <c r="O431" s="593">
        <f>IF(C431="","",IF(Y431&lt;0,Z431-AE431,""))</f>
        <v/>
      </c>
      <c r="P431" s="594">
        <f>IFERROR(IF(C431="","",IF(AND(C431=$D$2,H431=0),0,IF($V$8="50% ADP Discount",AA431*0.5,IF($V$8="ADP Book Price",AA431)))),"")</f>
        <v/>
      </c>
      <c r="R431" s="595">
        <f>IF(C431="","",IF(Y431&lt;0,(Z431/F431)*(1),(Z431/F431)*(1-Y431)))</f>
        <v/>
      </c>
      <c r="S431" s="595">
        <f>IFERROR(IF(Y431&lt;0,SUM(AC431:AD431)/F431,L431/F431),"")</f>
        <v/>
      </c>
      <c r="T431" s="340">
        <f>IF(M431="","",IF(M431=0,"",SUM(M431)/F431))</f>
        <v/>
      </c>
      <c r="U431" s="585" t="n"/>
      <c r="V431" s="596">
        <f>IF(C431="","",IF(AND(C431=$D$2,H431=0),"Firm Payroll",IF(AND(F431=1,Y431&gt;0.2),"Annual 20% Max Discount",IF(AND(F431=4,Y431&gt;0.2),"Quarterly 20% Max Discount",IF(Y431&gt;=0.6,"Discount &gt;60%",IF(Y431&lt;0,"Revenue Reduction Required",""))))))</f>
        <v/>
      </c>
      <c r="W431" s="597" t="n"/>
      <c r="X431" s="56">
        <f>IF(F431=1,"Annual Payrolls on ADP Essential Payroll",IF(F431=4,"Quarterly Payrolls on ADP Essential Payroll",""))</f>
        <v/>
      </c>
      <c r="Y431" s="50">
        <f>IFERROR(1-((H431-M431)/SUM(Z431,AC431,AD431)),"")</f>
        <v/>
      </c>
      <c r="Z431" s="69">
        <f>IF(C431="","",HLOOKUP($G431&amp;'Product Selections'!$K$4&amp;'Exhibit A'!$F431,'--'!$F$3:$AT$200,$E431+6,FALSE)*F431)</f>
        <v/>
      </c>
      <c r="AA431" s="237">
        <f>IF($C431="","",7.95*$E431+54.95)</f>
        <v/>
      </c>
      <c r="AB431" s="69">
        <f>IF('Product Selections'!O436="Yes",16*'Exhibit A'!F431,0)</f>
        <v/>
      </c>
      <c r="AC431" s="236">
        <f>IF('Product Selections'!$L$11="CBA Lightning Wholesale",0,IF('Product Selections'!$L$11="CBA Lightning",0,IF($C431="",0,IF('Product Selections'!P436="",0,IF('Product Selections'!$P436="Yes",HLOOKUP($AC$10&amp;'Exhibit A'!$F431,'--'!$F$3:$AZ$200,$E431+6,FALSE)*$F431)))))</f>
        <v/>
      </c>
      <c r="AD431" s="54">
        <f>IF('Product Selections'!$L$11="CBA Lightning Wholesale",0,IF('Product Selections'!$L$11="CBA Lightning",0,IF('Product Selections'!Q436="",0,IF($C431="",0,IF('Product Selections'!$Q436&gt;=0,HLOOKUP($AD$10,'--'!$F$3:$AZ$200,3,FALSE)*12*'Product Selections'!Q436)))))</f>
        <v/>
      </c>
      <c r="AE431" s="69">
        <f>IFERROR(IF(C431="","",IF(AND(C431=$D$2,H431=0),0,IF(I431=0,H431-P431-L431-M431,IF(I431="Included",H431-P431-M431-L431,IF(I431&gt;0,H431-M431-L431))))),"")</f>
        <v/>
      </c>
      <c r="AF431" s="598" t="n"/>
      <c r="AJ431" s="585" t="n"/>
    </row>
    <row r="432">
      <c r="A432" s="34" t="n"/>
      <c r="B432" s="303">
        <f>IFERROR(IF('Product Selections'!B437="","",'Product Selections'!B437),"")</f>
        <v/>
      </c>
      <c r="C432" s="304">
        <f>IF('Product Selections'!C437="","",'Product Selections'!C437)</f>
        <v/>
      </c>
      <c r="D432" s="305">
        <f>IF('Product Selections'!D437="","",'Product Selections'!D437)</f>
        <v/>
      </c>
      <c r="E432" s="306">
        <f>IF('Product Selections'!E437="","",'Product Selections'!E437)</f>
        <v/>
      </c>
      <c r="F432" s="306">
        <f>IF('Product Selections'!F437="","",'Product Selections'!F437)</f>
        <v/>
      </c>
      <c r="G432" s="307">
        <f>IF('Product Selections'!U436="","",'Product Selections'!U436)</f>
        <v/>
      </c>
      <c r="H432" s="316">
        <f>IFERROR(IF('Product Selections'!H437="","",'Product Selections'!H437),"")</f>
        <v/>
      </c>
      <c r="I432" s="309">
        <f>IFERROR(IF(TRIM('Product Selections'!I437)="","",TRIM('Product Selections'!I437)),"")</f>
        <v/>
      </c>
      <c r="J432" s="46" t="n"/>
      <c r="K432" s="316">
        <f>IF(C432="","",IF(O432="",AE432+L432+M432,AE432+L432+M432+O432))</f>
        <v/>
      </c>
      <c r="L432" s="361">
        <f>IF(C432="","",SUM(AC432,AD432)*(1-Y432))</f>
        <v/>
      </c>
      <c r="M432" s="357">
        <f>IF(C432="","",AB432)</f>
        <v/>
      </c>
      <c r="O432" s="600">
        <f>IF(C432="","",IF(Y432&lt;0,Z432-AE432,""))</f>
        <v/>
      </c>
      <c r="P432" s="601">
        <f>IFERROR(IF(C432="","",IF(AND(C432=$D$2,H432=0),0,IF($V$8="50% ADP Discount",AA432*0.5,IF($V$8="ADP Book Price",AA432)))),"")</f>
        <v/>
      </c>
      <c r="R432" s="602">
        <f>IF(C432="","",IF(Y432&lt;0,(Z432/F432)*(1),(Z432/F432)*(1-Y432)))</f>
        <v/>
      </c>
      <c r="S432" s="602">
        <f>IFERROR(IF(Y432&lt;0,SUM(AC432:AD432)/F432,L432/F432),"")</f>
        <v/>
      </c>
      <c r="T432" s="339">
        <f>IF(M432="","",IF(M432=0,"",SUM(M432)/F432))</f>
        <v/>
      </c>
      <c r="U432" s="585" t="n"/>
      <c r="V432" s="603">
        <f>IF(C432="","",IF(AND(C432=$D$2,H432=0),"Firm Payroll",IF(AND(F432=1,Y432&gt;0.2),"Annual 20% Max Discount",IF(AND(F432=4,Y432&gt;0.2),"Quarterly 20% Max Discount",IF(Y432&gt;=0.6,"Discount &gt;60%",IF(Y432&lt;0,"Revenue Reduction Required",""))))))</f>
        <v/>
      </c>
      <c r="W432" s="597" t="n"/>
      <c r="X432" s="314">
        <f>IF(F432=1,"Annual Payrolls on ADP Essential Payroll",IF(F432=4,"Quarterly Payrolls on ADP Essential Payroll",""))</f>
        <v/>
      </c>
      <c r="Y432" s="315">
        <f>IFERROR(1-((H432-M432)/SUM(Z432,AC432,AD432)),"")</f>
        <v/>
      </c>
      <c r="Z432" s="316">
        <f>IF(C432="","",HLOOKUP($G432&amp;'Product Selections'!$K$4&amp;'Exhibit A'!$F432,'--'!$F$3:$AT$200,$E432+6,FALSE)*F432)</f>
        <v/>
      </c>
      <c r="AA432" s="317">
        <f>IF($C432="","",7.95*$E432+54.95)</f>
        <v/>
      </c>
      <c r="AB432" s="316">
        <f>IF('Product Selections'!O437="Yes",16*'Exhibit A'!F432,0)</f>
        <v/>
      </c>
      <c r="AC432" s="318">
        <f>IF('Product Selections'!$L$11="CBA Lightning Wholesale",0,IF('Product Selections'!$L$11="CBA Lightning",0,IF($C432="",0,IF('Product Selections'!P437="",0,IF('Product Selections'!$P437="Yes",HLOOKUP($AC$10&amp;'Exhibit A'!$F432,'--'!$F$3:$AZ$200,$E432+6,FALSE)*$F432)))))</f>
        <v/>
      </c>
      <c r="AD432" s="310">
        <f>IF('Product Selections'!$L$11="CBA Lightning Wholesale",0,IF('Product Selections'!$L$11="CBA Lightning",0,IF('Product Selections'!Q437="",0,IF($C432="",0,IF('Product Selections'!$Q437&gt;=0,HLOOKUP($AD$10,'--'!$F$3:$AZ$200,3,FALSE)*12*'Product Selections'!Q437)))))</f>
        <v/>
      </c>
      <c r="AE432" s="316">
        <f>IFERROR(IF(C432="","",IF(AND(C432=$D$2,H432=0),0,IF(I432=0,H432-P432-L432-M432,IF(I432="Included",H432-P432-M432-L432,IF(I432&gt;0,H432-M432-L432))))),"")</f>
        <v/>
      </c>
      <c r="AF432" s="585" t="n"/>
      <c r="AJ432" s="585" t="n"/>
    </row>
    <row r="433">
      <c r="A433" s="34" t="n"/>
      <c r="B433" s="70">
        <f>IFERROR(IF('Product Selections'!B438="","",'Product Selections'!B438),"")</f>
        <v/>
      </c>
      <c r="C433" s="71">
        <f>IF('Product Selections'!C438="","",'Product Selections'!C438)</f>
        <v/>
      </c>
      <c r="D433" s="48">
        <f>IF('Product Selections'!D438="","",'Product Selections'!D438)</f>
        <v/>
      </c>
      <c r="E433" s="51">
        <f>IF('Product Selections'!E438="","",'Product Selections'!E438)</f>
        <v/>
      </c>
      <c r="F433" s="51">
        <f>IF('Product Selections'!F438="","",'Product Selections'!F438)</f>
        <v/>
      </c>
      <c r="G433" s="34">
        <f>IF('Product Selections'!U437="","",'Product Selections'!U437)</f>
        <v/>
      </c>
      <c r="H433" s="69">
        <f>IFERROR(IF('Product Selections'!H438="","",'Product Selections'!H438),"")</f>
        <v/>
      </c>
      <c r="I433" s="592">
        <f>IFERROR(IF(TRIM('Product Selections'!I438)="","",TRIM('Product Selections'!I438)),"")</f>
        <v/>
      </c>
      <c r="J433" s="46" t="n"/>
      <c r="K433" s="69">
        <f>IF(C433="","",IF(O433="",AE433+L433+M433,AE433+L433+M433+O433))</f>
        <v/>
      </c>
      <c r="L433" s="360">
        <f>IF(C433="","",SUM(AC433,AD433)*(1-Y433))</f>
        <v/>
      </c>
      <c r="M433" s="358">
        <f>IF(C433="","",AB433)</f>
        <v/>
      </c>
      <c r="O433" s="593">
        <f>IF(C433="","",IF(Y433&lt;0,Z433-AE433,""))</f>
        <v/>
      </c>
      <c r="P433" s="594">
        <f>IFERROR(IF(C433="","",IF(AND(C433=$D$2,H433=0),0,IF($V$8="50% ADP Discount",AA433*0.5,IF($V$8="ADP Book Price",AA433)))),"")</f>
        <v/>
      </c>
      <c r="R433" s="595">
        <f>IF(C433="","",IF(Y433&lt;0,(Z433/F433)*(1),(Z433/F433)*(1-Y433)))</f>
        <v/>
      </c>
      <c r="S433" s="595">
        <f>IFERROR(IF(Y433&lt;0,SUM(AC433:AD433)/F433,L433/F433),"")</f>
        <v/>
      </c>
      <c r="T433" s="340">
        <f>IF(M433="","",IF(M433=0,"",SUM(M433)/F433))</f>
        <v/>
      </c>
      <c r="U433" s="585" t="n"/>
      <c r="V433" s="596">
        <f>IF(C433="","",IF(AND(C433=$D$2,H433=0),"Firm Payroll",IF(AND(F433=1,Y433&gt;0.2),"Annual 20% Max Discount",IF(AND(F433=4,Y433&gt;0.2),"Quarterly 20% Max Discount",IF(Y433&gt;=0.6,"Discount &gt;60%",IF(Y433&lt;0,"Revenue Reduction Required",""))))))</f>
        <v/>
      </c>
      <c r="W433" s="597" t="n"/>
      <c r="X433" s="56">
        <f>IF(F433=1,"Annual Payrolls on ADP Essential Payroll",IF(F433=4,"Quarterly Payrolls on ADP Essential Payroll",""))</f>
        <v/>
      </c>
      <c r="Y433" s="50">
        <f>IFERROR(1-((H433-M433)/SUM(Z433,AC433,AD433)),"")</f>
        <v/>
      </c>
      <c r="Z433" s="69">
        <f>IF(C433="","",HLOOKUP($G433&amp;'Product Selections'!$K$4&amp;'Exhibit A'!$F433,'--'!$F$3:$AT$200,$E433+6,FALSE)*F433)</f>
        <v/>
      </c>
      <c r="AA433" s="237">
        <f>IF($C433="","",7.95*$E433+54.95)</f>
        <v/>
      </c>
      <c r="AB433" s="69">
        <f>IF('Product Selections'!O438="Yes",16*'Exhibit A'!F433,0)</f>
        <v/>
      </c>
      <c r="AC433" s="236">
        <f>IF('Product Selections'!$L$11="CBA Lightning Wholesale",0,IF('Product Selections'!$L$11="CBA Lightning",0,IF($C433="",0,IF('Product Selections'!P438="",0,IF('Product Selections'!$P438="Yes",HLOOKUP($AC$10&amp;'Exhibit A'!$F433,'--'!$F$3:$AZ$200,$E433+6,FALSE)*$F433)))))</f>
        <v/>
      </c>
      <c r="AD433" s="54">
        <f>IF('Product Selections'!$L$11="CBA Lightning Wholesale",0,IF('Product Selections'!$L$11="CBA Lightning",0,IF('Product Selections'!Q438="",0,IF($C433="",0,IF('Product Selections'!$Q438&gt;=0,HLOOKUP($AD$10,'--'!$F$3:$AZ$200,3,FALSE)*12*'Product Selections'!Q438)))))</f>
        <v/>
      </c>
      <c r="AE433" s="69">
        <f>IFERROR(IF(C433="","",IF(AND(C433=$D$2,H433=0),0,IF(I433=0,H433-P433-L433-M433,IF(I433="Included",H433-P433-M433-L433,IF(I433&gt;0,H433-M433-L433))))),"")</f>
        <v/>
      </c>
      <c r="AF433" s="598" t="n"/>
      <c r="AJ433" s="585" t="n"/>
    </row>
    <row r="434">
      <c r="A434" s="34" t="n"/>
      <c r="B434" s="303">
        <f>IFERROR(IF('Product Selections'!B439="","",'Product Selections'!B439),"")</f>
        <v/>
      </c>
      <c r="C434" s="304">
        <f>IF('Product Selections'!C439="","",'Product Selections'!C439)</f>
        <v/>
      </c>
      <c r="D434" s="305">
        <f>IF('Product Selections'!D439="","",'Product Selections'!D439)</f>
        <v/>
      </c>
      <c r="E434" s="306">
        <f>IF('Product Selections'!E439="","",'Product Selections'!E439)</f>
        <v/>
      </c>
      <c r="F434" s="306">
        <f>IF('Product Selections'!F439="","",'Product Selections'!F439)</f>
        <v/>
      </c>
      <c r="G434" s="307">
        <f>IF('Product Selections'!U438="","",'Product Selections'!U438)</f>
        <v/>
      </c>
      <c r="H434" s="316">
        <f>IFERROR(IF('Product Selections'!H439="","",'Product Selections'!H439),"")</f>
        <v/>
      </c>
      <c r="I434" s="309">
        <f>IFERROR(IF(TRIM('Product Selections'!I439)="","",TRIM('Product Selections'!I439)),"")</f>
        <v/>
      </c>
      <c r="J434" s="46" t="n"/>
      <c r="K434" s="316">
        <f>IF(C434="","",IF(O434="",AE434+L434+M434,AE434+L434+M434+O434))</f>
        <v/>
      </c>
      <c r="L434" s="361">
        <f>IF(C434="","",SUM(AC434,AD434)*(1-Y434))</f>
        <v/>
      </c>
      <c r="M434" s="357">
        <f>IF(C434="","",AB434)</f>
        <v/>
      </c>
      <c r="O434" s="600">
        <f>IF(C434="","",IF(Y434&lt;0,Z434-AE434,""))</f>
        <v/>
      </c>
      <c r="P434" s="601">
        <f>IFERROR(IF(C434="","",IF(AND(C434=$D$2,H434=0),0,IF($V$8="50% ADP Discount",AA434*0.5,IF($V$8="ADP Book Price",AA434)))),"")</f>
        <v/>
      </c>
      <c r="R434" s="602">
        <f>IF(C434="","",IF(Y434&lt;0,(Z434/F434)*(1),(Z434/F434)*(1-Y434)))</f>
        <v/>
      </c>
      <c r="S434" s="602">
        <f>IFERROR(IF(Y434&lt;0,SUM(AC434:AD434)/F434,L434/F434),"")</f>
        <v/>
      </c>
      <c r="T434" s="339">
        <f>IF(M434="","",IF(M434=0,"",SUM(M434)/F434))</f>
        <v/>
      </c>
      <c r="U434" s="585" t="n"/>
      <c r="V434" s="603">
        <f>IF(C434="","",IF(AND(C434=$D$2,H434=0),"Firm Payroll",IF(AND(F434=1,Y434&gt;0.2),"Annual 20% Max Discount",IF(AND(F434=4,Y434&gt;0.2),"Quarterly 20% Max Discount",IF(Y434&gt;=0.6,"Discount &gt;60%",IF(Y434&lt;0,"Revenue Reduction Required",""))))))</f>
        <v/>
      </c>
      <c r="W434" s="597" t="n"/>
      <c r="X434" s="314">
        <f>IF(F434=1,"Annual Payrolls on ADP Essential Payroll",IF(F434=4,"Quarterly Payrolls on ADP Essential Payroll",""))</f>
        <v/>
      </c>
      <c r="Y434" s="315">
        <f>IFERROR(1-((H434-M434)/SUM(Z434,AC434,AD434)),"")</f>
        <v/>
      </c>
      <c r="Z434" s="316">
        <f>IF(C434="","",HLOOKUP($G434&amp;'Product Selections'!$K$4&amp;'Exhibit A'!$F434,'--'!$F$3:$AT$200,$E434+6,FALSE)*F434)</f>
        <v/>
      </c>
      <c r="AA434" s="317">
        <f>IF($C434="","",7.95*$E434+54.95)</f>
        <v/>
      </c>
      <c r="AB434" s="316">
        <f>IF('Product Selections'!O439="Yes",16*'Exhibit A'!F434,0)</f>
        <v/>
      </c>
      <c r="AC434" s="318">
        <f>IF('Product Selections'!$L$11="CBA Lightning Wholesale",0,IF('Product Selections'!$L$11="CBA Lightning",0,IF($C434="",0,IF('Product Selections'!P439="",0,IF('Product Selections'!$P439="Yes",HLOOKUP($AC$10&amp;'Exhibit A'!$F434,'--'!$F$3:$AZ$200,$E434+6,FALSE)*$F434)))))</f>
        <v/>
      </c>
      <c r="AD434" s="310">
        <f>IF('Product Selections'!$L$11="CBA Lightning Wholesale",0,IF('Product Selections'!$L$11="CBA Lightning",0,IF('Product Selections'!Q439="",0,IF($C434="",0,IF('Product Selections'!$Q439&gt;=0,HLOOKUP($AD$10,'--'!$F$3:$AZ$200,3,FALSE)*12*'Product Selections'!Q439)))))</f>
        <v/>
      </c>
      <c r="AE434" s="316">
        <f>IFERROR(IF(C434="","",IF(AND(C434=$D$2,H434=0),0,IF(I434=0,H434-P434-L434-M434,IF(I434="Included",H434-P434-M434-L434,IF(I434&gt;0,H434-M434-L434))))),"")</f>
        <v/>
      </c>
      <c r="AF434" s="585" t="n"/>
      <c r="AJ434" s="585" t="n"/>
    </row>
    <row r="435">
      <c r="A435" s="34" t="n"/>
      <c r="B435" s="70">
        <f>IFERROR(IF('Product Selections'!B440="","",'Product Selections'!B440),"")</f>
        <v/>
      </c>
      <c r="C435" s="71">
        <f>IF('Product Selections'!C440="","",'Product Selections'!C440)</f>
        <v/>
      </c>
      <c r="D435" s="48">
        <f>IF('Product Selections'!D440="","",'Product Selections'!D440)</f>
        <v/>
      </c>
      <c r="E435" s="51">
        <f>IF('Product Selections'!E440="","",'Product Selections'!E440)</f>
        <v/>
      </c>
      <c r="F435" s="51">
        <f>IF('Product Selections'!F440="","",'Product Selections'!F440)</f>
        <v/>
      </c>
      <c r="G435" s="34">
        <f>IF('Product Selections'!U439="","",'Product Selections'!U439)</f>
        <v/>
      </c>
      <c r="H435" s="69">
        <f>IFERROR(IF('Product Selections'!H440="","",'Product Selections'!H440),"")</f>
        <v/>
      </c>
      <c r="I435" s="592">
        <f>IFERROR(IF(TRIM('Product Selections'!I440)="","",TRIM('Product Selections'!I440)),"")</f>
        <v/>
      </c>
      <c r="J435" s="46" t="n"/>
      <c r="K435" s="69">
        <f>IF(C435="","",IF(O435="",AE435+L435+M435,AE435+L435+M435+O435))</f>
        <v/>
      </c>
      <c r="L435" s="360">
        <f>IF(C435="","",SUM(AC435,AD435)*(1-Y435))</f>
        <v/>
      </c>
      <c r="M435" s="358">
        <f>IF(C435="","",AB435)</f>
        <v/>
      </c>
      <c r="O435" s="593">
        <f>IF(C435="","",IF(Y435&lt;0,Z435-AE435,""))</f>
        <v/>
      </c>
      <c r="P435" s="594">
        <f>IFERROR(IF(C435="","",IF(AND(C435=$D$2,H435=0),0,IF($V$8="50% ADP Discount",AA435*0.5,IF($V$8="ADP Book Price",AA435)))),"")</f>
        <v/>
      </c>
      <c r="R435" s="595">
        <f>IF(C435="","",IF(Y435&lt;0,(Z435/F435)*(1),(Z435/F435)*(1-Y435)))</f>
        <v/>
      </c>
      <c r="S435" s="595">
        <f>IFERROR(IF(Y435&lt;0,SUM(AC435:AD435)/F435,L435/F435),"")</f>
        <v/>
      </c>
      <c r="T435" s="340">
        <f>IF(M435="","",IF(M435=0,"",SUM(M435)/F435))</f>
        <v/>
      </c>
      <c r="U435" s="585" t="n"/>
      <c r="V435" s="596">
        <f>IF(C435="","",IF(AND(C435=$D$2,H435=0),"Firm Payroll",IF(AND(F435=1,Y435&gt;0.2),"Annual 20% Max Discount",IF(AND(F435=4,Y435&gt;0.2),"Quarterly 20% Max Discount",IF(Y435&gt;=0.6,"Discount &gt;60%",IF(Y435&lt;0,"Revenue Reduction Required",""))))))</f>
        <v/>
      </c>
      <c r="W435" s="597" t="n"/>
      <c r="X435" s="56">
        <f>IF(F435=1,"Annual Payrolls on ADP Essential Payroll",IF(F435=4,"Quarterly Payrolls on ADP Essential Payroll",""))</f>
        <v/>
      </c>
      <c r="Y435" s="50">
        <f>IFERROR(1-((H435-M435)/SUM(Z435,AC435,AD435)),"")</f>
        <v/>
      </c>
      <c r="Z435" s="69">
        <f>IF(C435="","",HLOOKUP($G435&amp;'Product Selections'!$K$4&amp;'Exhibit A'!$F435,'--'!$F$3:$AT$200,$E435+6,FALSE)*F435)</f>
        <v/>
      </c>
      <c r="AA435" s="237">
        <f>IF($C435="","",7.95*$E435+54.95)</f>
        <v/>
      </c>
      <c r="AB435" s="69">
        <f>IF('Product Selections'!O440="Yes",16*'Exhibit A'!F435,0)</f>
        <v/>
      </c>
      <c r="AC435" s="236">
        <f>IF('Product Selections'!$L$11="CBA Lightning Wholesale",0,IF('Product Selections'!$L$11="CBA Lightning",0,IF($C435="",0,IF('Product Selections'!P440="",0,IF('Product Selections'!$P440="Yes",HLOOKUP($AC$10&amp;'Exhibit A'!$F435,'--'!$F$3:$AZ$200,$E435+6,FALSE)*$F435)))))</f>
        <v/>
      </c>
      <c r="AD435" s="54">
        <f>IF('Product Selections'!$L$11="CBA Lightning Wholesale",0,IF('Product Selections'!$L$11="CBA Lightning",0,IF('Product Selections'!Q440="",0,IF($C435="",0,IF('Product Selections'!$Q440&gt;=0,HLOOKUP($AD$10,'--'!$F$3:$AZ$200,3,FALSE)*12*'Product Selections'!Q440)))))</f>
        <v/>
      </c>
      <c r="AE435" s="69">
        <f>IFERROR(IF(C435="","",IF(AND(C435=$D$2,H435=0),0,IF(I435=0,H435-P435-L435-M435,IF(I435="Included",H435-P435-M435-L435,IF(I435&gt;0,H435-M435-L435))))),"")</f>
        <v/>
      </c>
      <c r="AF435" s="598" t="n"/>
      <c r="AJ435" s="585" t="n"/>
    </row>
    <row r="436">
      <c r="A436" s="34" t="n"/>
      <c r="B436" s="303">
        <f>IFERROR(IF('Product Selections'!B441="","",'Product Selections'!B441),"")</f>
        <v/>
      </c>
      <c r="C436" s="304">
        <f>IF('Product Selections'!C441="","",'Product Selections'!C441)</f>
        <v/>
      </c>
      <c r="D436" s="305">
        <f>IF('Product Selections'!D441="","",'Product Selections'!D441)</f>
        <v/>
      </c>
      <c r="E436" s="306">
        <f>IF('Product Selections'!E441="","",'Product Selections'!E441)</f>
        <v/>
      </c>
      <c r="F436" s="306">
        <f>IF('Product Selections'!F441="","",'Product Selections'!F441)</f>
        <v/>
      </c>
      <c r="G436" s="307">
        <f>IF('Product Selections'!U440="","",'Product Selections'!U440)</f>
        <v/>
      </c>
      <c r="H436" s="316">
        <f>IFERROR(IF('Product Selections'!H441="","",'Product Selections'!H441),"")</f>
        <v/>
      </c>
      <c r="I436" s="309">
        <f>IFERROR(IF(TRIM('Product Selections'!I441)="","",TRIM('Product Selections'!I441)),"")</f>
        <v/>
      </c>
      <c r="J436" s="46" t="n"/>
      <c r="K436" s="316">
        <f>IF(C436="","",IF(O436="",AE436+L436+M436,AE436+L436+M436+O436))</f>
        <v/>
      </c>
      <c r="L436" s="361">
        <f>IF(C436="","",SUM(AC436,AD436)*(1-Y436))</f>
        <v/>
      </c>
      <c r="M436" s="357">
        <f>IF(C436="","",AB436)</f>
        <v/>
      </c>
      <c r="O436" s="600">
        <f>IF(C436="","",IF(Y436&lt;0,Z436-AE436,""))</f>
        <v/>
      </c>
      <c r="P436" s="601">
        <f>IFERROR(IF(C436="","",IF(AND(C436=$D$2,H436=0),0,IF($V$8="50% ADP Discount",AA436*0.5,IF($V$8="ADP Book Price",AA436)))),"")</f>
        <v/>
      </c>
      <c r="R436" s="602">
        <f>IF(C436="","",IF(Y436&lt;0,(Z436/F436)*(1),(Z436/F436)*(1-Y436)))</f>
        <v/>
      </c>
      <c r="S436" s="602">
        <f>IFERROR(IF(Y436&lt;0,SUM(AC436:AD436)/F436,L436/F436),"")</f>
        <v/>
      </c>
      <c r="T436" s="339">
        <f>IF(M436="","",IF(M436=0,"",SUM(M436)/F436))</f>
        <v/>
      </c>
      <c r="U436" s="585" t="n"/>
      <c r="V436" s="603">
        <f>IF(C436="","",IF(AND(C436=$D$2,H436=0),"Firm Payroll",IF(AND(F436=1,Y436&gt;0.2),"Annual 20% Max Discount",IF(AND(F436=4,Y436&gt;0.2),"Quarterly 20% Max Discount",IF(Y436&gt;=0.6,"Discount &gt;60%",IF(Y436&lt;0,"Revenue Reduction Required",""))))))</f>
        <v/>
      </c>
      <c r="W436" s="597" t="n"/>
      <c r="X436" s="314">
        <f>IF(F436=1,"Annual Payrolls on ADP Essential Payroll",IF(F436=4,"Quarterly Payrolls on ADP Essential Payroll",""))</f>
        <v/>
      </c>
      <c r="Y436" s="315">
        <f>IFERROR(1-((H436-M436)/SUM(Z436,AC436,AD436)),"")</f>
        <v/>
      </c>
      <c r="Z436" s="316">
        <f>IF(C436="","",HLOOKUP($G436&amp;'Product Selections'!$K$4&amp;'Exhibit A'!$F436,'--'!$F$3:$AT$200,$E436+6,FALSE)*F436)</f>
        <v/>
      </c>
      <c r="AA436" s="317">
        <f>IF($C436="","",7.95*$E436+54.95)</f>
        <v/>
      </c>
      <c r="AB436" s="316">
        <f>IF('Product Selections'!O441="Yes",16*'Exhibit A'!F436,0)</f>
        <v/>
      </c>
      <c r="AC436" s="318">
        <f>IF('Product Selections'!$L$11="CBA Lightning Wholesale",0,IF('Product Selections'!$L$11="CBA Lightning",0,IF($C436="",0,IF('Product Selections'!P441="",0,IF('Product Selections'!$P441="Yes",HLOOKUP($AC$10&amp;'Exhibit A'!$F436,'--'!$F$3:$AZ$200,$E436+6,FALSE)*$F436)))))</f>
        <v/>
      </c>
      <c r="AD436" s="310">
        <f>IF('Product Selections'!$L$11="CBA Lightning Wholesale",0,IF('Product Selections'!$L$11="CBA Lightning",0,IF('Product Selections'!Q441="",0,IF($C436="",0,IF('Product Selections'!$Q441&gt;=0,HLOOKUP($AD$10,'--'!$F$3:$AZ$200,3,FALSE)*12*'Product Selections'!Q441)))))</f>
        <v/>
      </c>
      <c r="AE436" s="316">
        <f>IFERROR(IF(C436="","",IF(AND(C436=$D$2,H436=0),0,IF(I436=0,H436-P436-L436-M436,IF(I436="Included",H436-P436-M436-L436,IF(I436&gt;0,H436-M436-L436))))),"")</f>
        <v/>
      </c>
      <c r="AF436" s="585" t="n"/>
      <c r="AJ436" s="585" t="n"/>
    </row>
    <row r="437">
      <c r="A437" s="34" t="n"/>
      <c r="B437" s="70">
        <f>IFERROR(IF('Product Selections'!B442="","",'Product Selections'!B442),"")</f>
        <v/>
      </c>
      <c r="C437" s="71">
        <f>IF('Product Selections'!C442="","",'Product Selections'!C442)</f>
        <v/>
      </c>
      <c r="D437" s="48">
        <f>IF('Product Selections'!D442="","",'Product Selections'!D442)</f>
        <v/>
      </c>
      <c r="E437" s="51">
        <f>IF('Product Selections'!E442="","",'Product Selections'!E442)</f>
        <v/>
      </c>
      <c r="F437" s="51">
        <f>IF('Product Selections'!F442="","",'Product Selections'!F442)</f>
        <v/>
      </c>
      <c r="G437" s="34">
        <f>IF('Product Selections'!U441="","",'Product Selections'!U441)</f>
        <v/>
      </c>
      <c r="H437" s="69">
        <f>IFERROR(IF('Product Selections'!H442="","",'Product Selections'!H442),"")</f>
        <v/>
      </c>
      <c r="I437" s="592">
        <f>IFERROR(IF(TRIM('Product Selections'!I442)="","",TRIM('Product Selections'!I442)),"")</f>
        <v/>
      </c>
      <c r="J437" s="46" t="n"/>
      <c r="K437" s="69">
        <f>IF(C437="","",IF(O437="",AE437+L437+M437,AE437+L437+M437+O437))</f>
        <v/>
      </c>
      <c r="L437" s="360">
        <f>IF(C437="","",SUM(AC437,AD437)*(1-Y437))</f>
        <v/>
      </c>
      <c r="M437" s="358">
        <f>IF(C437="","",AB437)</f>
        <v/>
      </c>
      <c r="O437" s="593">
        <f>IF(C437="","",IF(Y437&lt;0,Z437-AE437,""))</f>
        <v/>
      </c>
      <c r="P437" s="594">
        <f>IFERROR(IF(C437="","",IF(AND(C437=$D$2,H437=0),0,IF($V$8="50% ADP Discount",AA437*0.5,IF($V$8="ADP Book Price",AA437)))),"")</f>
        <v/>
      </c>
      <c r="R437" s="595">
        <f>IF(C437="","",IF(Y437&lt;0,(Z437/F437)*(1),(Z437/F437)*(1-Y437)))</f>
        <v/>
      </c>
      <c r="S437" s="595">
        <f>IFERROR(IF(Y437&lt;0,SUM(AC437:AD437)/F437,L437/F437),"")</f>
        <v/>
      </c>
      <c r="T437" s="340">
        <f>IF(M437="","",IF(M437=0,"",SUM(M437)/F437))</f>
        <v/>
      </c>
      <c r="U437" s="585" t="n"/>
      <c r="V437" s="596">
        <f>IF(C437="","",IF(AND(C437=$D$2,H437=0),"Firm Payroll",IF(AND(F437=1,Y437&gt;0.2),"Annual 20% Max Discount",IF(AND(F437=4,Y437&gt;0.2),"Quarterly 20% Max Discount",IF(Y437&gt;=0.6,"Discount &gt;60%",IF(Y437&lt;0,"Revenue Reduction Required",""))))))</f>
        <v/>
      </c>
      <c r="W437" s="597" t="n"/>
      <c r="X437" s="56">
        <f>IF(F437=1,"Annual Payrolls on ADP Essential Payroll",IF(F437=4,"Quarterly Payrolls on ADP Essential Payroll",""))</f>
        <v/>
      </c>
      <c r="Y437" s="50">
        <f>IFERROR(1-((H437-M437)/SUM(Z437,AC437,AD437)),"")</f>
        <v/>
      </c>
      <c r="Z437" s="69">
        <f>IF(C437="","",HLOOKUP($G437&amp;'Product Selections'!$K$4&amp;'Exhibit A'!$F437,'--'!$F$3:$AT$200,$E437+6,FALSE)*F437)</f>
        <v/>
      </c>
      <c r="AA437" s="237">
        <f>IF($C437="","",7.95*$E437+54.95)</f>
        <v/>
      </c>
      <c r="AB437" s="69">
        <f>IF('Product Selections'!O442="Yes",16*'Exhibit A'!F437,0)</f>
        <v/>
      </c>
      <c r="AC437" s="236">
        <f>IF('Product Selections'!$L$11="CBA Lightning Wholesale",0,IF('Product Selections'!$L$11="CBA Lightning",0,IF($C437="",0,IF('Product Selections'!P442="",0,IF('Product Selections'!$P442="Yes",HLOOKUP($AC$10&amp;'Exhibit A'!$F437,'--'!$F$3:$AZ$200,$E437+6,FALSE)*$F437)))))</f>
        <v/>
      </c>
      <c r="AD437" s="54">
        <f>IF('Product Selections'!$L$11="CBA Lightning Wholesale",0,IF('Product Selections'!$L$11="CBA Lightning",0,IF('Product Selections'!Q442="",0,IF($C437="",0,IF('Product Selections'!$Q442&gt;=0,HLOOKUP($AD$10,'--'!$F$3:$AZ$200,3,FALSE)*12*'Product Selections'!Q442)))))</f>
        <v/>
      </c>
      <c r="AE437" s="69">
        <f>IFERROR(IF(C437="","",IF(AND(C437=$D$2,H437=0),0,IF(I437=0,H437-P437-L437-M437,IF(I437="Included",H437-P437-M437-L437,IF(I437&gt;0,H437-M437-L437))))),"")</f>
        <v/>
      </c>
      <c r="AF437" s="598" t="n"/>
      <c r="AJ437" s="585" t="n"/>
    </row>
    <row r="438">
      <c r="A438" s="34" t="n"/>
      <c r="B438" s="303">
        <f>IFERROR(IF('Product Selections'!B443="","",'Product Selections'!B443),"")</f>
        <v/>
      </c>
      <c r="C438" s="304">
        <f>IF('Product Selections'!C443="","",'Product Selections'!C443)</f>
        <v/>
      </c>
      <c r="D438" s="305">
        <f>IF('Product Selections'!D443="","",'Product Selections'!D443)</f>
        <v/>
      </c>
      <c r="E438" s="306">
        <f>IF('Product Selections'!E443="","",'Product Selections'!E443)</f>
        <v/>
      </c>
      <c r="F438" s="306">
        <f>IF('Product Selections'!F443="","",'Product Selections'!F443)</f>
        <v/>
      </c>
      <c r="G438" s="307">
        <f>IF('Product Selections'!U442="","",'Product Selections'!U442)</f>
        <v/>
      </c>
      <c r="H438" s="316">
        <f>IFERROR(IF('Product Selections'!H443="","",'Product Selections'!H443),"")</f>
        <v/>
      </c>
      <c r="I438" s="309">
        <f>IFERROR(IF(TRIM('Product Selections'!I443)="","",TRIM('Product Selections'!I443)),"")</f>
        <v/>
      </c>
      <c r="J438" s="46" t="n"/>
      <c r="K438" s="316">
        <f>IF(C438="","",IF(O438="",AE438+L438+M438,AE438+L438+M438+O438))</f>
        <v/>
      </c>
      <c r="L438" s="361">
        <f>IF(C438="","",SUM(AC438,AD438)*(1-Y438))</f>
        <v/>
      </c>
      <c r="M438" s="357">
        <f>IF(C438="","",AB438)</f>
        <v/>
      </c>
      <c r="O438" s="600">
        <f>IF(C438="","",IF(Y438&lt;0,Z438-AE438,""))</f>
        <v/>
      </c>
      <c r="P438" s="601">
        <f>IFERROR(IF(C438="","",IF(AND(C438=$D$2,H438=0),0,IF($V$8="50% ADP Discount",AA438*0.5,IF($V$8="ADP Book Price",AA438)))),"")</f>
        <v/>
      </c>
      <c r="R438" s="602">
        <f>IF(C438="","",IF(Y438&lt;0,(Z438/F438)*(1),(Z438/F438)*(1-Y438)))</f>
        <v/>
      </c>
      <c r="S438" s="602">
        <f>IFERROR(IF(Y438&lt;0,SUM(AC438:AD438)/F438,L438/F438),"")</f>
        <v/>
      </c>
      <c r="T438" s="339">
        <f>IF(M438="","",IF(M438=0,"",SUM(M438)/F438))</f>
        <v/>
      </c>
      <c r="U438" s="585" t="n"/>
      <c r="V438" s="603">
        <f>IF(C438="","",IF(AND(C438=$D$2,H438=0),"Firm Payroll",IF(AND(F438=1,Y438&gt;0.2),"Annual 20% Max Discount",IF(AND(F438=4,Y438&gt;0.2),"Quarterly 20% Max Discount",IF(Y438&gt;=0.6,"Discount &gt;60%",IF(Y438&lt;0,"Revenue Reduction Required",""))))))</f>
        <v/>
      </c>
      <c r="W438" s="597" t="n"/>
      <c r="X438" s="314">
        <f>IF(F438=1,"Annual Payrolls on ADP Essential Payroll",IF(F438=4,"Quarterly Payrolls on ADP Essential Payroll",""))</f>
        <v/>
      </c>
      <c r="Y438" s="315">
        <f>IFERROR(1-((H438-M438)/SUM(Z438,AC438,AD438)),"")</f>
        <v/>
      </c>
      <c r="Z438" s="316">
        <f>IF(C438="","",HLOOKUP($G438&amp;'Product Selections'!$K$4&amp;'Exhibit A'!$F438,'--'!$F$3:$AT$200,$E438+6,FALSE)*F438)</f>
        <v/>
      </c>
      <c r="AA438" s="317">
        <f>IF($C438="","",7.95*$E438+54.95)</f>
        <v/>
      </c>
      <c r="AB438" s="316">
        <f>IF('Product Selections'!O443="Yes",16*'Exhibit A'!F438,0)</f>
        <v/>
      </c>
      <c r="AC438" s="318">
        <f>IF('Product Selections'!$L$11="CBA Lightning Wholesale",0,IF('Product Selections'!$L$11="CBA Lightning",0,IF($C438="",0,IF('Product Selections'!P443="",0,IF('Product Selections'!$P443="Yes",HLOOKUP($AC$10&amp;'Exhibit A'!$F438,'--'!$F$3:$AZ$200,$E438+6,FALSE)*$F438)))))</f>
        <v/>
      </c>
      <c r="AD438" s="310">
        <f>IF('Product Selections'!$L$11="CBA Lightning Wholesale",0,IF('Product Selections'!$L$11="CBA Lightning",0,IF('Product Selections'!Q443="",0,IF($C438="",0,IF('Product Selections'!$Q443&gt;=0,HLOOKUP($AD$10,'--'!$F$3:$AZ$200,3,FALSE)*12*'Product Selections'!Q443)))))</f>
        <v/>
      </c>
      <c r="AE438" s="316">
        <f>IFERROR(IF(C438="","",IF(AND(C438=$D$2,H438=0),0,IF(I438=0,H438-P438-L438-M438,IF(I438="Included",H438-P438-M438-L438,IF(I438&gt;0,H438-M438-L438))))),"")</f>
        <v/>
      </c>
      <c r="AF438" s="585" t="n"/>
      <c r="AJ438" s="585" t="n"/>
    </row>
    <row r="439">
      <c r="A439" s="34" t="n"/>
      <c r="B439" s="70">
        <f>IFERROR(IF('Product Selections'!B444="","",'Product Selections'!B444),"")</f>
        <v/>
      </c>
      <c r="C439" s="71">
        <f>IF('Product Selections'!C444="","",'Product Selections'!C444)</f>
        <v/>
      </c>
      <c r="D439" s="48">
        <f>IF('Product Selections'!D444="","",'Product Selections'!D444)</f>
        <v/>
      </c>
      <c r="E439" s="51">
        <f>IF('Product Selections'!E444="","",'Product Selections'!E444)</f>
        <v/>
      </c>
      <c r="F439" s="51">
        <f>IF('Product Selections'!F444="","",'Product Selections'!F444)</f>
        <v/>
      </c>
      <c r="G439" s="34">
        <f>IF('Product Selections'!U443="","",'Product Selections'!U443)</f>
        <v/>
      </c>
      <c r="H439" s="69">
        <f>IFERROR(IF('Product Selections'!H444="","",'Product Selections'!H444),"")</f>
        <v/>
      </c>
      <c r="I439" s="592">
        <f>IFERROR(IF(TRIM('Product Selections'!I444)="","",TRIM('Product Selections'!I444)),"")</f>
        <v/>
      </c>
      <c r="J439" s="46" t="n"/>
      <c r="K439" s="69">
        <f>IF(C439="","",IF(O439="",AE439+L439+M439,AE439+L439+M439+O439))</f>
        <v/>
      </c>
      <c r="L439" s="360">
        <f>IF(C439="","",SUM(AC439,AD439)*(1-Y439))</f>
        <v/>
      </c>
      <c r="M439" s="358">
        <f>IF(C439="","",AB439)</f>
        <v/>
      </c>
      <c r="O439" s="593">
        <f>IF(C439="","",IF(Y439&lt;0,Z439-AE439,""))</f>
        <v/>
      </c>
      <c r="P439" s="594">
        <f>IFERROR(IF(C439="","",IF(AND(C439=$D$2,H439=0),0,IF($V$8="50% ADP Discount",AA439*0.5,IF($V$8="ADP Book Price",AA439)))),"")</f>
        <v/>
      </c>
      <c r="R439" s="595">
        <f>IF(C439="","",IF(Y439&lt;0,(Z439/F439)*(1),(Z439/F439)*(1-Y439)))</f>
        <v/>
      </c>
      <c r="S439" s="595">
        <f>IFERROR(IF(Y439&lt;0,SUM(AC439:AD439)/F439,L439/F439),"")</f>
        <v/>
      </c>
      <c r="T439" s="340">
        <f>IF(M439="","",IF(M439=0,"",SUM(M439)/F439))</f>
        <v/>
      </c>
      <c r="U439" s="585" t="n"/>
      <c r="V439" s="596">
        <f>IF(C439="","",IF(AND(C439=$D$2,H439=0),"Firm Payroll",IF(AND(F439=1,Y439&gt;0.2),"Annual 20% Max Discount",IF(AND(F439=4,Y439&gt;0.2),"Quarterly 20% Max Discount",IF(Y439&gt;=0.6,"Discount &gt;60%",IF(Y439&lt;0,"Revenue Reduction Required",""))))))</f>
        <v/>
      </c>
      <c r="W439" s="597" t="n"/>
      <c r="X439" s="56">
        <f>IF(F439=1,"Annual Payrolls on ADP Essential Payroll",IF(F439=4,"Quarterly Payrolls on ADP Essential Payroll",""))</f>
        <v/>
      </c>
      <c r="Y439" s="50">
        <f>IFERROR(1-((H439-M439)/SUM(Z439,AC439,AD439)),"")</f>
        <v/>
      </c>
      <c r="Z439" s="69">
        <f>IF(C439="","",HLOOKUP($G439&amp;'Product Selections'!$K$4&amp;'Exhibit A'!$F439,'--'!$F$3:$AT$200,$E439+6,FALSE)*F439)</f>
        <v/>
      </c>
      <c r="AA439" s="237">
        <f>IF($C439="","",7.95*$E439+54.95)</f>
        <v/>
      </c>
      <c r="AB439" s="69">
        <f>IF('Product Selections'!O444="Yes",16*'Exhibit A'!F439,0)</f>
        <v/>
      </c>
      <c r="AC439" s="236">
        <f>IF('Product Selections'!$L$11="CBA Lightning Wholesale",0,IF('Product Selections'!$L$11="CBA Lightning",0,IF($C439="",0,IF('Product Selections'!P444="",0,IF('Product Selections'!$P444="Yes",HLOOKUP($AC$10&amp;'Exhibit A'!$F439,'--'!$F$3:$AZ$200,$E439+6,FALSE)*$F439)))))</f>
        <v/>
      </c>
      <c r="AD439" s="54">
        <f>IF('Product Selections'!$L$11="CBA Lightning Wholesale",0,IF('Product Selections'!$L$11="CBA Lightning",0,IF('Product Selections'!Q444="",0,IF($C439="",0,IF('Product Selections'!$Q444&gt;=0,HLOOKUP($AD$10,'--'!$F$3:$AZ$200,3,FALSE)*12*'Product Selections'!Q444)))))</f>
        <v/>
      </c>
      <c r="AE439" s="69">
        <f>IFERROR(IF(C439="","",IF(AND(C439=$D$2,H439=0),0,IF(I439=0,H439-P439-L439-M439,IF(I439="Included",H439-P439-M439-L439,IF(I439&gt;0,H439-M439-L439))))),"")</f>
        <v/>
      </c>
      <c r="AF439" s="598" t="n"/>
      <c r="AJ439" s="585" t="n"/>
    </row>
    <row r="440">
      <c r="A440" s="34" t="n"/>
      <c r="B440" s="303">
        <f>IFERROR(IF('Product Selections'!B445="","",'Product Selections'!B445),"")</f>
        <v/>
      </c>
      <c r="C440" s="304">
        <f>IF('Product Selections'!C445="","",'Product Selections'!C445)</f>
        <v/>
      </c>
      <c r="D440" s="305">
        <f>IF('Product Selections'!D445="","",'Product Selections'!D445)</f>
        <v/>
      </c>
      <c r="E440" s="306">
        <f>IF('Product Selections'!E445="","",'Product Selections'!E445)</f>
        <v/>
      </c>
      <c r="F440" s="306">
        <f>IF('Product Selections'!F445="","",'Product Selections'!F445)</f>
        <v/>
      </c>
      <c r="G440" s="307">
        <f>IF('Product Selections'!U444="","",'Product Selections'!U444)</f>
        <v/>
      </c>
      <c r="H440" s="316">
        <f>IFERROR(IF('Product Selections'!H445="","",'Product Selections'!H445),"")</f>
        <v/>
      </c>
      <c r="I440" s="309">
        <f>IFERROR(IF(TRIM('Product Selections'!I445)="","",TRIM('Product Selections'!I445)),"")</f>
        <v/>
      </c>
      <c r="J440" s="46" t="n"/>
      <c r="K440" s="316">
        <f>IF(C440="","",IF(O440="",AE440+L440+M440,AE440+L440+M440+O440))</f>
        <v/>
      </c>
      <c r="L440" s="361">
        <f>IF(C440="","",SUM(AC440,AD440)*(1-Y440))</f>
        <v/>
      </c>
      <c r="M440" s="357">
        <f>IF(C440="","",AB440)</f>
        <v/>
      </c>
      <c r="O440" s="600">
        <f>IF(C440="","",IF(Y440&lt;0,Z440-AE440,""))</f>
        <v/>
      </c>
      <c r="P440" s="601">
        <f>IFERROR(IF(C440="","",IF(AND(C440=$D$2,H440=0),0,IF($V$8="50% ADP Discount",AA440*0.5,IF($V$8="ADP Book Price",AA440)))),"")</f>
        <v/>
      </c>
      <c r="R440" s="602">
        <f>IF(C440="","",IF(Y440&lt;0,(Z440/F440)*(1),(Z440/F440)*(1-Y440)))</f>
        <v/>
      </c>
      <c r="S440" s="602">
        <f>IFERROR(IF(Y440&lt;0,SUM(AC440:AD440)/F440,L440/F440),"")</f>
        <v/>
      </c>
      <c r="T440" s="339">
        <f>IF(M440="","",IF(M440=0,"",SUM(M440)/F440))</f>
        <v/>
      </c>
      <c r="U440" s="585" t="n"/>
      <c r="V440" s="603">
        <f>IF(C440="","",IF(AND(C440=$D$2,H440=0),"Firm Payroll",IF(AND(F440=1,Y440&gt;0.2),"Annual 20% Max Discount",IF(AND(F440=4,Y440&gt;0.2),"Quarterly 20% Max Discount",IF(Y440&gt;=0.6,"Discount &gt;60%",IF(Y440&lt;0,"Revenue Reduction Required",""))))))</f>
        <v/>
      </c>
      <c r="W440" s="597" t="n"/>
      <c r="X440" s="314">
        <f>IF(F440=1,"Annual Payrolls on ADP Essential Payroll",IF(F440=4,"Quarterly Payrolls on ADP Essential Payroll",""))</f>
        <v/>
      </c>
      <c r="Y440" s="315">
        <f>IFERROR(1-((H440-M440)/SUM(Z440,AC440,AD440)),"")</f>
        <v/>
      </c>
      <c r="Z440" s="316">
        <f>IF(C440="","",HLOOKUP($G440&amp;'Product Selections'!$K$4&amp;'Exhibit A'!$F440,'--'!$F$3:$AT$200,$E440+6,FALSE)*F440)</f>
        <v/>
      </c>
      <c r="AA440" s="317">
        <f>IF($C440="","",7.95*$E440+54.95)</f>
        <v/>
      </c>
      <c r="AB440" s="316">
        <f>IF('Product Selections'!O445="Yes",16*'Exhibit A'!F440,0)</f>
        <v/>
      </c>
      <c r="AC440" s="318">
        <f>IF('Product Selections'!$L$11="CBA Lightning Wholesale",0,IF('Product Selections'!$L$11="CBA Lightning",0,IF($C440="",0,IF('Product Selections'!P445="",0,IF('Product Selections'!$P445="Yes",HLOOKUP($AC$10&amp;'Exhibit A'!$F440,'--'!$F$3:$AZ$200,$E440+6,FALSE)*$F440)))))</f>
        <v/>
      </c>
      <c r="AD440" s="310">
        <f>IF('Product Selections'!$L$11="CBA Lightning Wholesale",0,IF('Product Selections'!$L$11="CBA Lightning",0,IF('Product Selections'!Q445="",0,IF($C440="",0,IF('Product Selections'!$Q445&gt;=0,HLOOKUP($AD$10,'--'!$F$3:$AZ$200,3,FALSE)*12*'Product Selections'!Q445)))))</f>
        <v/>
      </c>
      <c r="AE440" s="316">
        <f>IFERROR(IF(C440="","",IF(AND(C440=$D$2,H440=0),0,IF(I440=0,H440-P440-L440-M440,IF(I440="Included",H440-P440-M440-L440,IF(I440&gt;0,H440-M440-L440))))),"")</f>
        <v/>
      </c>
      <c r="AF440" s="585" t="n"/>
      <c r="AJ440" s="585" t="n"/>
    </row>
    <row r="441">
      <c r="A441" s="34" t="n"/>
      <c r="B441" s="70">
        <f>IFERROR(IF('Product Selections'!B446="","",'Product Selections'!B446),"")</f>
        <v/>
      </c>
      <c r="C441" s="71">
        <f>IF('Product Selections'!C446="","",'Product Selections'!C446)</f>
        <v/>
      </c>
      <c r="D441" s="48">
        <f>IF('Product Selections'!D446="","",'Product Selections'!D446)</f>
        <v/>
      </c>
      <c r="E441" s="51">
        <f>IF('Product Selections'!E446="","",'Product Selections'!E446)</f>
        <v/>
      </c>
      <c r="F441" s="51">
        <f>IF('Product Selections'!F446="","",'Product Selections'!F446)</f>
        <v/>
      </c>
      <c r="G441" s="34">
        <f>IF('Product Selections'!U445="","",'Product Selections'!U445)</f>
        <v/>
      </c>
      <c r="H441" s="69">
        <f>IFERROR(IF('Product Selections'!H446="","",'Product Selections'!H446),"")</f>
        <v/>
      </c>
      <c r="I441" s="592">
        <f>IFERROR(IF(TRIM('Product Selections'!I446)="","",TRIM('Product Selections'!I446)),"")</f>
        <v/>
      </c>
      <c r="J441" s="46" t="n"/>
      <c r="K441" s="69">
        <f>IF(C441="","",IF(O441="",AE441+L441+M441,AE441+L441+M441+O441))</f>
        <v/>
      </c>
      <c r="L441" s="360">
        <f>IF(C441="","",SUM(AC441,AD441)*(1-Y441))</f>
        <v/>
      </c>
      <c r="M441" s="358">
        <f>IF(C441="","",AB441)</f>
        <v/>
      </c>
      <c r="O441" s="593">
        <f>IF(C441="","",IF(Y441&lt;0,Z441-AE441,""))</f>
        <v/>
      </c>
      <c r="P441" s="594">
        <f>IFERROR(IF(C441="","",IF(AND(C441=$D$2,H441=0),0,IF($V$8="50% ADP Discount",AA441*0.5,IF($V$8="ADP Book Price",AA441)))),"")</f>
        <v/>
      </c>
      <c r="R441" s="595">
        <f>IF(C441="","",IF(Y441&lt;0,(Z441/F441)*(1),(Z441/F441)*(1-Y441)))</f>
        <v/>
      </c>
      <c r="S441" s="595">
        <f>IFERROR(IF(Y441&lt;0,SUM(AC441:AD441)/F441,L441/F441),"")</f>
        <v/>
      </c>
      <c r="T441" s="340">
        <f>IF(M441="","",IF(M441=0,"",SUM(M441)/F441))</f>
        <v/>
      </c>
      <c r="U441" s="585" t="n"/>
      <c r="V441" s="596">
        <f>IF(C441="","",IF(AND(C441=$D$2,H441=0),"Firm Payroll",IF(AND(F441=1,Y441&gt;0.2),"Annual 20% Max Discount",IF(AND(F441=4,Y441&gt;0.2),"Quarterly 20% Max Discount",IF(Y441&gt;=0.6,"Discount &gt;60%",IF(Y441&lt;0,"Revenue Reduction Required",""))))))</f>
        <v/>
      </c>
      <c r="W441" s="597" t="n"/>
      <c r="X441" s="56">
        <f>IF(F441=1,"Annual Payrolls on ADP Essential Payroll",IF(F441=4,"Quarterly Payrolls on ADP Essential Payroll",""))</f>
        <v/>
      </c>
      <c r="Y441" s="50">
        <f>IFERROR(1-((H441-M441)/SUM(Z441,AC441,AD441)),"")</f>
        <v/>
      </c>
      <c r="Z441" s="69">
        <f>IF(C441="","",HLOOKUP($G441&amp;'Product Selections'!$K$4&amp;'Exhibit A'!$F441,'--'!$F$3:$AT$200,$E441+6,FALSE)*F441)</f>
        <v/>
      </c>
      <c r="AA441" s="237">
        <f>IF($C441="","",7.95*$E441+54.95)</f>
        <v/>
      </c>
      <c r="AB441" s="69">
        <f>IF('Product Selections'!O446="Yes",16*'Exhibit A'!F441,0)</f>
        <v/>
      </c>
      <c r="AC441" s="236">
        <f>IF('Product Selections'!$L$11="CBA Lightning Wholesale",0,IF('Product Selections'!$L$11="CBA Lightning",0,IF($C441="",0,IF('Product Selections'!P446="",0,IF('Product Selections'!$P446="Yes",HLOOKUP($AC$10&amp;'Exhibit A'!$F441,'--'!$F$3:$AZ$200,$E441+6,FALSE)*$F441)))))</f>
        <v/>
      </c>
      <c r="AD441" s="54">
        <f>IF('Product Selections'!$L$11="CBA Lightning Wholesale",0,IF('Product Selections'!$L$11="CBA Lightning",0,IF('Product Selections'!Q446="",0,IF($C441="",0,IF('Product Selections'!$Q446&gt;=0,HLOOKUP($AD$10,'--'!$F$3:$AZ$200,3,FALSE)*12*'Product Selections'!Q446)))))</f>
        <v/>
      </c>
      <c r="AE441" s="69">
        <f>IFERROR(IF(C441="","",IF(AND(C441=$D$2,H441=0),0,IF(I441=0,H441-P441-L441-M441,IF(I441="Included",H441-P441-M441-L441,IF(I441&gt;0,H441-M441-L441))))),"")</f>
        <v/>
      </c>
      <c r="AF441" s="598" t="n"/>
      <c r="AJ441" s="585" t="n"/>
    </row>
    <row r="442">
      <c r="A442" s="34" t="n"/>
      <c r="B442" s="303">
        <f>IFERROR(IF('Product Selections'!B447="","",'Product Selections'!B447),"")</f>
        <v/>
      </c>
      <c r="C442" s="304">
        <f>IF('Product Selections'!C447="","",'Product Selections'!C447)</f>
        <v/>
      </c>
      <c r="D442" s="305">
        <f>IF('Product Selections'!D447="","",'Product Selections'!D447)</f>
        <v/>
      </c>
      <c r="E442" s="306">
        <f>IF('Product Selections'!E447="","",'Product Selections'!E447)</f>
        <v/>
      </c>
      <c r="F442" s="306">
        <f>IF('Product Selections'!F447="","",'Product Selections'!F447)</f>
        <v/>
      </c>
      <c r="G442" s="307">
        <f>IF('Product Selections'!U446="","",'Product Selections'!U446)</f>
        <v/>
      </c>
      <c r="H442" s="316">
        <f>IFERROR(IF('Product Selections'!H447="","",'Product Selections'!H447),"")</f>
        <v/>
      </c>
      <c r="I442" s="309">
        <f>IFERROR(IF(TRIM('Product Selections'!I447)="","",TRIM('Product Selections'!I447)),"")</f>
        <v/>
      </c>
      <c r="J442" s="46" t="n"/>
      <c r="K442" s="316">
        <f>IF(C442="","",IF(O442="",AE442+L442+M442,AE442+L442+M442+O442))</f>
        <v/>
      </c>
      <c r="L442" s="361">
        <f>IF(C442="","",SUM(AC442,AD442)*(1-Y442))</f>
        <v/>
      </c>
      <c r="M442" s="357">
        <f>IF(C442="","",AB442)</f>
        <v/>
      </c>
      <c r="O442" s="600">
        <f>IF(C442="","",IF(Y442&lt;0,Z442-AE442,""))</f>
        <v/>
      </c>
      <c r="P442" s="601">
        <f>IFERROR(IF(C442="","",IF(AND(C442=$D$2,H442=0),0,IF($V$8="50% ADP Discount",AA442*0.5,IF($V$8="ADP Book Price",AA442)))),"")</f>
        <v/>
      </c>
      <c r="R442" s="602">
        <f>IF(C442="","",IF(Y442&lt;0,(Z442/F442)*(1),(Z442/F442)*(1-Y442)))</f>
        <v/>
      </c>
      <c r="S442" s="602">
        <f>IFERROR(IF(Y442&lt;0,SUM(AC442:AD442)/F442,L442/F442),"")</f>
        <v/>
      </c>
      <c r="T442" s="339">
        <f>IF(M442="","",IF(M442=0,"",SUM(M442)/F442))</f>
        <v/>
      </c>
      <c r="U442" s="585" t="n"/>
      <c r="V442" s="603">
        <f>IF(C442="","",IF(AND(C442=$D$2,H442=0),"Firm Payroll",IF(AND(F442=1,Y442&gt;0.2),"Annual 20% Max Discount",IF(AND(F442=4,Y442&gt;0.2),"Quarterly 20% Max Discount",IF(Y442&gt;=0.6,"Discount &gt;60%",IF(Y442&lt;0,"Revenue Reduction Required",""))))))</f>
        <v/>
      </c>
      <c r="W442" s="597" t="n"/>
      <c r="X442" s="314">
        <f>IF(F442=1,"Annual Payrolls on ADP Essential Payroll",IF(F442=4,"Quarterly Payrolls on ADP Essential Payroll",""))</f>
        <v/>
      </c>
      <c r="Y442" s="315">
        <f>IFERROR(1-((H442-M442)/SUM(Z442,AC442,AD442)),"")</f>
        <v/>
      </c>
      <c r="Z442" s="316">
        <f>IF(C442="","",HLOOKUP($G442&amp;'Product Selections'!$K$4&amp;'Exhibit A'!$F442,'--'!$F$3:$AT$200,$E442+6,FALSE)*F442)</f>
        <v/>
      </c>
      <c r="AA442" s="317">
        <f>IF($C442="","",7.95*$E442+54.95)</f>
        <v/>
      </c>
      <c r="AB442" s="316">
        <f>IF('Product Selections'!O447="Yes",16*'Exhibit A'!F442,0)</f>
        <v/>
      </c>
      <c r="AC442" s="318">
        <f>IF('Product Selections'!$L$11="CBA Lightning Wholesale",0,IF('Product Selections'!$L$11="CBA Lightning",0,IF($C442="",0,IF('Product Selections'!P447="",0,IF('Product Selections'!$P447="Yes",HLOOKUP($AC$10&amp;'Exhibit A'!$F442,'--'!$F$3:$AZ$200,$E442+6,FALSE)*$F442)))))</f>
        <v/>
      </c>
      <c r="AD442" s="310">
        <f>IF('Product Selections'!$L$11="CBA Lightning Wholesale",0,IF('Product Selections'!$L$11="CBA Lightning",0,IF('Product Selections'!Q447="",0,IF($C442="",0,IF('Product Selections'!$Q447&gt;=0,HLOOKUP($AD$10,'--'!$F$3:$AZ$200,3,FALSE)*12*'Product Selections'!Q447)))))</f>
        <v/>
      </c>
      <c r="AE442" s="316">
        <f>IFERROR(IF(C442="","",IF(AND(C442=$D$2,H442=0),0,IF(I442=0,H442-P442-L442-M442,IF(I442="Included",H442-P442-M442-L442,IF(I442&gt;0,H442-M442-L442))))),"")</f>
        <v/>
      </c>
      <c r="AF442" s="585" t="n"/>
      <c r="AJ442" s="585" t="n"/>
    </row>
    <row r="443">
      <c r="A443" s="34" t="n"/>
      <c r="B443" s="70">
        <f>IFERROR(IF('Product Selections'!B448="","",'Product Selections'!B448),"")</f>
        <v/>
      </c>
      <c r="C443" s="71">
        <f>IF('Product Selections'!C448="","",'Product Selections'!C448)</f>
        <v/>
      </c>
      <c r="D443" s="48">
        <f>IF('Product Selections'!D448="","",'Product Selections'!D448)</f>
        <v/>
      </c>
      <c r="E443" s="51">
        <f>IF('Product Selections'!E448="","",'Product Selections'!E448)</f>
        <v/>
      </c>
      <c r="F443" s="51">
        <f>IF('Product Selections'!F448="","",'Product Selections'!F448)</f>
        <v/>
      </c>
      <c r="G443" s="34">
        <f>IF('Product Selections'!U447="","",'Product Selections'!U447)</f>
        <v/>
      </c>
      <c r="H443" s="69">
        <f>IFERROR(IF('Product Selections'!H448="","",'Product Selections'!H448),"")</f>
        <v/>
      </c>
      <c r="I443" s="592">
        <f>IFERROR(IF(TRIM('Product Selections'!I448)="","",TRIM('Product Selections'!I448)),"")</f>
        <v/>
      </c>
      <c r="J443" s="46" t="n"/>
      <c r="K443" s="69">
        <f>IF(C443="","",IF(O443="",AE443+L443+M443,AE443+L443+M443+O443))</f>
        <v/>
      </c>
      <c r="L443" s="360">
        <f>IF(C443="","",SUM(AC443,AD443)*(1-Y443))</f>
        <v/>
      </c>
      <c r="M443" s="358">
        <f>IF(C443="","",AB443)</f>
        <v/>
      </c>
      <c r="O443" s="593">
        <f>IF(C443="","",IF(Y443&lt;0,Z443-AE443,""))</f>
        <v/>
      </c>
      <c r="P443" s="594">
        <f>IFERROR(IF(C443="","",IF(AND(C443=$D$2,H443=0),0,IF($V$8="50% ADP Discount",AA443*0.5,IF($V$8="ADP Book Price",AA443)))),"")</f>
        <v/>
      </c>
      <c r="R443" s="595">
        <f>IF(C443="","",IF(Y443&lt;0,(Z443/F443)*(1),(Z443/F443)*(1-Y443)))</f>
        <v/>
      </c>
      <c r="S443" s="595">
        <f>IFERROR(IF(Y443&lt;0,SUM(AC443:AD443)/F443,L443/F443),"")</f>
        <v/>
      </c>
      <c r="T443" s="340">
        <f>IF(M443="","",IF(M443=0,"",SUM(M443)/F443))</f>
        <v/>
      </c>
      <c r="U443" s="585" t="n"/>
      <c r="V443" s="596">
        <f>IF(C443="","",IF(AND(C443=$D$2,H443=0),"Firm Payroll",IF(AND(F443=1,Y443&gt;0.2),"Annual 20% Max Discount",IF(AND(F443=4,Y443&gt;0.2),"Quarterly 20% Max Discount",IF(Y443&gt;=0.6,"Discount &gt;60%",IF(Y443&lt;0,"Revenue Reduction Required",""))))))</f>
        <v/>
      </c>
      <c r="W443" s="597" t="n"/>
      <c r="X443" s="56">
        <f>IF(F443=1,"Annual Payrolls on ADP Essential Payroll",IF(F443=4,"Quarterly Payrolls on ADP Essential Payroll",""))</f>
        <v/>
      </c>
      <c r="Y443" s="50">
        <f>IFERROR(1-((H443-M443)/SUM(Z443,AC443,AD443)),"")</f>
        <v/>
      </c>
      <c r="Z443" s="69">
        <f>IF(C443="","",HLOOKUP($G443&amp;'Product Selections'!$K$4&amp;'Exhibit A'!$F443,'--'!$F$3:$AT$200,$E443+6,FALSE)*F443)</f>
        <v/>
      </c>
      <c r="AA443" s="237">
        <f>IF($C443="","",7.95*$E443+54.95)</f>
        <v/>
      </c>
      <c r="AB443" s="69">
        <f>IF('Product Selections'!O448="Yes",16*'Exhibit A'!F443,0)</f>
        <v/>
      </c>
      <c r="AC443" s="236">
        <f>IF('Product Selections'!$L$11="CBA Lightning Wholesale",0,IF('Product Selections'!$L$11="CBA Lightning",0,IF($C443="",0,IF('Product Selections'!P448="",0,IF('Product Selections'!$P448="Yes",HLOOKUP($AC$10&amp;'Exhibit A'!$F443,'--'!$F$3:$AZ$200,$E443+6,FALSE)*$F443)))))</f>
        <v/>
      </c>
      <c r="AD443" s="54">
        <f>IF('Product Selections'!$L$11="CBA Lightning Wholesale",0,IF('Product Selections'!$L$11="CBA Lightning",0,IF('Product Selections'!Q448="",0,IF($C443="",0,IF('Product Selections'!$Q448&gt;=0,HLOOKUP($AD$10,'--'!$F$3:$AZ$200,3,FALSE)*12*'Product Selections'!Q448)))))</f>
        <v/>
      </c>
      <c r="AE443" s="69">
        <f>IFERROR(IF(C443="","",IF(AND(C443=$D$2,H443=0),0,IF(I443=0,H443-P443-L443-M443,IF(I443="Included",H443-P443-M443-L443,IF(I443&gt;0,H443-M443-L443))))),"")</f>
        <v/>
      </c>
      <c r="AF443" s="598" t="n"/>
      <c r="AJ443" s="585" t="n"/>
    </row>
    <row r="444">
      <c r="A444" s="34" t="n"/>
      <c r="B444" s="303">
        <f>IFERROR(IF('Product Selections'!B449="","",'Product Selections'!B449),"")</f>
        <v/>
      </c>
      <c r="C444" s="304">
        <f>IF('Product Selections'!C449="","",'Product Selections'!C449)</f>
        <v/>
      </c>
      <c r="D444" s="305">
        <f>IF('Product Selections'!D449="","",'Product Selections'!D449)</f>
        <v/>
      </c>
      <c r="E444" s="306">
        <f>IF('Product Selections'!E449="","",'Product Selections'!E449)</f>
        <v/>
      </c>
      <c r="F444" s="306">
        <f>IF('Product Selections'!F449="","",'Product Selections'!F449)</f>
        <v/>
      </c>
      <c r="G444" s="307">
        <f>IF('Product Selections'!U448="","",'Product Selections'!U448)</f>
        <v/>
      </c>
      <c r="H444" s="316">
        <f>IFERROR(IF('Product Selections'!H449="","",'Product Selections'!H449),"")</f>
        <v/>
      </c>
      <c r="I444" s="309">
        <f>IFERROR(IF(TRIM('Product Selections'!I449)="","",TRIM('Product Selections'!I449)),"")</f>
        <v/>
      </c>
      <c r="J444" s="46" t="n"/>
      <c r="K444" s="316">
        <f>IF(C444="","",IF(O444="",AE444+L444+M444,AE444+L444+M444+O444))</f>
        <v/>
      </c>
      <c r="L444" s="361">
        <f>IF(C444="","",SUM(AC444,AD444)*(1-Y444))</f>
        <v/>
      </c>
      <c r="M444" s="357">
        <f>IF(C444="","",AB444)</f>
        <v/>
      </c>
      <c r="O444" s="600">
        <f>IF(C444="","",IF(Y444&lt;0,Z444-AE444,""))</f>
        <v/>
      </c>
      <c r="P444" s="601">
        <f>IFERROR(IF(C444="","",IF(AND(C444=$D$2,H444=0),0,IF($V$8="50% ADP Discount",AA444*0.5,IF($V$8="ADP Book Price",AA444)))),"")</f>
        <v/>
      </c>
      <c r="R444" s="602">
        <f>IF(C444="","",IF(Y444&lt;0,(Z444/F444)*(1),(Z444/F444)*(1-Y444)))</f>
        <v/>
      </c>
      <c r="S444" s="602">
        <f>IFERROR(IF(Y444&lt;0,SUM(AC444:AD444)/F444,L444/F444),"")</f>
        <v/>
      </c>
      <c r="T444" s="339">
        <f>IF(M444="","",IF(M444=0,"",SUM(M444)/F444))</f>
        <v/>
      </c>
      <c r="U444" s="585" t="n"/>
      <c r="V444" s="603">
        <f>IF(C444="","",IF(AND(C444=$D$2,H444=0),"Firm Payroll",IF(AND(F444=1,Y444&gt;0.2),"Annual 20% Max Discount",IF(AND(F444=4,Y444&gt;0.2),"Quarterly 20% Max Discount",IF(Y444&gt;=0.6,"Discount &gt;60%",IF(Y444&lt;0,"Revenue Reduction Required",""))))))</f>
        <v/>
      </c>
      <c r="W444" s="597" t="n"/>
      <c r="X444" s="314">
        <f>IF(F444=1,"Annual Payrolls on ADP Essential Payroll",IF(F444=4,"Quarterly Payrolls on ADP Essential Payroll",""))</f>
        <v/>
      </c>
      <c r="Y444" s="315">
        <f>IFERROR(1-((H444-M444)/SUM(Z444,AC444,AD444)),"")</f>
        <v/>
      </c>
      <c r="Z444" s="316">
        <f>IF(C444="","",HLOOKUP($G444&amp;'Product Selections'!$K$4&amp;'Exhibit A'!$F444,'--'!$F$3:$AT$200,$E444+6,FALSE)*F444)</f>
        <v/>
      </c>
      <c r="AA444" s="317">
        <f>IF($C444="","",7.95*$E444+54.95)</f>
        <v/>
      </c>
      <c r="AB444" s="316">
        <f>IF('Product Selections'!O449="Yes",16*'Exhibit A'!F444,0)</f>
        <v/>
      </c>
      <c r="AC444" s="318">
        <f>IF('Product Selections'!$L$11="CBA Lightning Wholesale",0,IF('Product Selections'!$L$11="CBA Lightning",0,IF($C444="",0,IF('Product Selections'!P449="",0,IF('Product Selections'!$P449="Yes",HLOOKUP($AC$10&amp;'Exhibit A'!$F444,'--'!$F$3:$AZ$200,$E444+6,FALSE)*$F444)))))</f>
        <v/>
      </c>
      <c r="AD444" s="310">
        <f>IF('Product Selections'!$L$11="CBA Lightning Wholesale",0,IF('Product Selections'!$L$11="CBA Lightning",0,IF('Product Selections'!Q449="",0,IF($C444="",0,IF('Product Selections'!$Q449&gt;=0,HLOOKUP($AD$10,'--'!$F$3:$AZ$200,3,FALSE)*12*'Product Selections'!Q449)))))</f>
        <v/>
      </c>
      <c r="AE444" s="316">
        <f>IFERROR(IF(C444="","",IF(AND(C444=$D$2,H444=0),0,IF(I444=0,H444-P444-L444-M444,IF(I444="Included",H444-P444-M444-L444,IF(I444&gt;0,H444-M444-L444))))),"")</f>
        <v/>
      </c>
      <c r="AF444" s="585" t="n"/>
      <c r="AJ444" s="585" t="n"/>
    </row>
    <row r="445">
      <c r="A445" s="34" t="n"/>
      <c r="B445" s="70">
        <f>IFERROR(IF('Product Selections'!B450="","",'Product Selections'!B450),"")</f>
        <v/>
      </c>
      <c r="C445" s="71">
        <f>IF('Product Selections'!C450="","",'Product Selections'!C450)</f>
        <v/>
      </c>
      <c r="D445" s="48">
        <f>IF('Product Selections'!D450="","",'Product Selections'!D450)</f>
        <v/>
      </c>
      <c r="E445" s="51">
        <f>IF('Product Selections'!E450="","",'Product Selections'!E450)</f>
        <v/>
      </c>
      <c r="F445" s="51">
        <f>IF('Product Selections'!F450="","",'Product Selections'!F450)</f>
        <v/>
      </c>
      <c r="G445" s="34">
        <f>IF('Product Selections'!U449="","",'Product Selections'!U449)</f>
        <v/>
      </c>
      <c r="H445" s="69">
        <f>IFERROR(IF('Product Selections'!H450="","",'Product Selections'!H450),"")</f>
        <v/>
      </c>
      <c r="I445" s="592">
        <f>IFERROR(IF(TRIM('Product Selections'!I450)="","",TRIM('Product Selections'!I450)),"")</f>
        <v/>
      </c>
      <c r="J445" s="46" t="n"/>
      <c r="K445" s="69">
        <f>IF(C445="","",IF(O445="",AE445+L445+M445,AE445+L445+M445+O445))</f>
        <v/>
      </c>
      <c r="L445" s="360">
        <f>IF(C445="","",SUM(AC445,AD445)*(1-Y445))</f>
        <v/>
      </c>
      <c r="M445" s="358">
        <f>IF(C445="","",AB445)</f>
        <v/>
      </c>
      <c r="O445" s="593">
        <f>IF(C445="","",IF(Y445&lt;0,Z445-AE445,""))</f>
        <v/>
      </c>
      <c r="P445" s="594">
        <f>IFERROR(IF(C445="","",IF(AND(C445=$D$2,H445=0),0,IF($V$8="50% ADP Discount",AA445*0.5,IF($V$8="ADP Book Price",AA445)))),"")</f>
        <v/>
      </c>
      <c r="R445" s="595">
        <f>IF(C445="","",IF(Y445&lt;0,(Z445/F445)*(1),(Z445/F445)*(1-Y445)))</f>
        <v/>
      </c>
      <c r="S445" s="595">
        <f>IFERROR(IF(Y445&lt;0,SUM(AC445:AD445)/F445,L445/F445),"")</f>
        <v/>
      </c>
      <c r="T445" s="340">
        <f>IF(M445="","",IF(M445=0,"",SUM(M445)/F445))</f>
        <v/>
      </c>
      <c r="U445" s="585" t="n"/>
      <c r="V445" s="596">
        <f>IF(C445="","",IF(AND(C445=$D$2,H445=0),"Firm Payroll",IF(AND(F445=1,Y445&gt;0.2),"Annual 20% Max Discount",IF(AND(F445=4,Y445&gt;0.2),"Quarterly 20% Max Discount",IF(Y445&gt;=0.6,"Discount &gt;60%",IF(Y445&lt;0,"Revenue Reduction Required",""))))))</f>
        <v/>
      </c>
      <c r="W445" s="597" t="n"/>
      <c r="X445" s="56">
        <f>IF(F445=1,"Annual Payrolls on ADP Essential Payroll",IF(F445=4,"Quarterly Payrolls on ADP Essential Payroll",""))</f>
        <v/>
      </c>
      <c r="Y445" s="50">
        <f>IFERROR(1-((H445-M445)/SUM(Z445,AC445,AD445)),"")</f>
        <v/>
      </c>
      <c r="Z445" s="69">
        <f>IF(C445="","",HLOOKUP($G445&amp;'Product Selections'!$K$4&amp;'Exhibit A'!$F445,'--'!$F$3:$AT$200,$E445+6,FALSE)*F445)</f>
        <v/>
      </c>
      <c r="AA445" s="237">
        <f>IF($C445="","",7.95*$E445+54.95)</f>
        <v/>
      </c>
      <c r="AB445" s="69">
        <f>IF('Product Selections'!O450="Yes",16*'Exhibit A'!F445,0)</f>
        <v/>
      </c>
      <c r="AC445" s="236">
        <f>IF('Product Selections'!$L$11="CBA Lightning Wholesale",0,IF('Product Selections'!$L$11="CBA Lightning",0,IF($C445="",0,IF('Product Selections'!P450="",0,IF('Product Selections'!$P450="Yes",HLOOKUP($AC$10&amp;'Exhibit A'!$F445,'--'!$F$3:$AZ$200,$E445+6,FALSE)*$F445)))))</f>
        <v/>
      </c>
      <c r="AD445" s="54">
        <f>IF('Product Selections'!$L$11="CBA Lightning Wholesale",0,IF('Product Selections'!$L$11="CBA Lightning",0,IF('Product Selections'!Q450="",0,IF($C445="",0,IF('Product Selections'!$Q450&gt;=0,HLOOKUP($AD$10,'--'!$F$3:$AZ$200,3,FALSE)*12*'Product Selections'!Q450)))))</f>
        <v/>
      </c>
      <c r="AE445" s="69">
        <f>IFERROR(IF(C445="","",IF(AND(C445=$D$2,H445=0),0,IF(I445=0,H445-P445-L445-M445,IF(I445="Included",H445-P445-M445-L445,IF(I445&gt;0,H445-M445-L445))))),"")</f>
        <v/>
      </c>
      <c r="AF445" s="598" t="n"/>
      <c r="AJ445" s="585" t="n"/>
    </row>
    <row r="446">
      <c r="A446" s="34" t="n"/>
      <c r="B446" s="303">
        <f>IFERROR(IF('Product Selections'!B451="","",'Product Selections'!B451),"")</f>
        <v/>
      </c>
      <c r="C446" s="304">
        <f>IF('Product Selections'!C451="","",'Product Selections'!C451)</f>
        <v/>
      </c>
      <c r="D446" s="305">
        <f>IF('Product Selections'!D451="","",'Product Selections'!D451)</f>
        <v/>
      </c>
      <c r="E446" s="306">
        <f>IF('Product Selections'!E451="","",'Product Selections'!E451)</f>
        <v/>
      </c>
      <c r="F446" s="306">
        <f>IF('Product Selections'!F451="","",'Product Selections'!F451)</f>
        <v/>
      </c>
      <c r="G446" s="307">
        <f>IF('Product Selections'!U450="","",'Product Selections'!U450)</f>
        <v/>
      </c>
      <c r="H446" s="316">
        <f>IFERROR(IF('Product Selections'!H451="","",'Product Selections'!H451),"")</f>
        <v/>
      </c>
      <c r="I446" s="309">
        <f>IFERROR(IF(TRIM('Product Selections'!I451)="","",TRIM('Product Selections'!I451)),"")</f>
        <v/>
      </c>
      <c r="J446" s="46" t="n"/>
      <c r="K446" s="316">
        <f>IF(C446="","",IF(O446="",AE446+L446+M446,AE446+L446+M446+O446))</f>
        <v/>
      </c>
      <c r="L446" s="361">
        <f>IF(C446="","",SUM(AC446,AD446)*(1-Y446))</f>
        <v/>
      </c>
      <c r="M446" s="357">
        <f>IF(C446="","",AB446)</f>
        <v/>
      </c>
      <c r="O446" s="600">
        <f>IF(C446="","",IF(Y446&lt;0,Z446-AE446,""))</f>
        <v/>
      </c>
      <c r="P446" s="601">
        <f>IFERROR(IF(C446="","",IF(AND(C446=$D$2,H446=0),0,IF($V$8="50% ADP Discount",AA446*0.5,IF($V$8="ADP Book Price",AA446)))),"")</f>
        <v/>
      </c>
      <c r="R446" s="602">
        <f>IF(C446="","",IF(Y446&lt;0,(Z446/F446)*(1),(Z446/F446)*(1-Y446)))</f>
        <v/>
      </c>
      <c r="S446" s="602">
        <f>IFERROR(IF(Y446&lt;0,SUM(AC446:AD446)/F446,L446/F446),"")</f>
        <v/>
      </c>
      <c r="T446" s="339">
        <f>IF(M446="","",IF(M446=0,"",SUM(M446)/F446))</f>
        <v/>
      </c>
      <c r="U446" s="585" t="n"/>
      <c r="V446" s="603">
        <f>IF(C446="","",IF(AND(C446=$D$2,H446=0),"Firm Payroll",IF(AND(F446=1,Y446&gt;0.2),"Annual 20% Max Discount",IF(AND(F446=4,Y446&gt;0.2),"Quarterly 20% Max Discount",IF(Y446&gt;=0.6,"Discount &gt;60%",IF(Y446&lt;0,"Revenue Reduction Required",""))))))</f>
        <v/>
      </c>
      <c r="W446" s="597" t="n"/>
      <c r="X446" s="314">
        <f>IF(F446=1,"Annual Payrolls on ADP Essential Payroll",IF(F446=4,"Quarterly Payrolls on ADP Essential Payroll",""))</f>
        <v/>
      </c>
      <c r="Y446" s="315">
        <f>IFERROR(1-((H446-M446)/SUM(Z446,AC446,AD446)),"")</f>
        <v/>
      </c>
      <c r="Z446" s="316">
        <f>IF(C446="","",HLOOKUP($G446&amp;'Product Selections'!$K$4&amp;'Exhibit A'!$F446,'--'!$F$3:$AT$200,$E446+6,FALSE)*F446)</f>
        <v/>
      </c>
      <c r="AA446" s="317">
        <f>IF($C446="","",7.95*$E446+54.95)</f>
        <v/>
      </c>
      <c r="AB446" s="316">
        <f>IF('Product Selections'!O451="Yes",16*'Exhibit A'!F446,0)</f>
        <v/>
      </c>
      <c r="AC446" s="318">
        <f>IF('Product Selections'!$L$11="CBA Lightning Wholesale",0,IF('Product Selections'!$L$11="CBA Lightning",0,IF($C446="",0,IF('Product Selections'!P451="",0,IF('Product Selections'!$P451="Yes",HLOOKUP($AC$10&amp;'Exhibit A'!$F446,'--'!$F$3:$AZ$200,$E446+6,FALSE)*$F446)))))</f>
        <v/>
      </c>
      <c r="AD446" s="310">
        <f>IF('Product Selections'!$L$11="CBA Lightning Wholesale",0,IF('Product Selections'!$L$11="CBA Lightning",0,IF('Product Selections'!Q451="",0,IF($C446="",0,IF('Product Selections'!$Q451&gt;=0,HLOOKUP($AD$10,'--'!$F$3:$AZ$200,3,FALSE)*12*'Product Selections'!Q451)))))</f>
        <v/>
      </c>
      <c r="AE446" s="316">
        <f>IFERROR(IF(C446="","",IF(AND(C446=$D$2,H446=0),0,IF(I446=0,H446-P446-L446-M446,IF(I446="Included",H446-P446-M446-L446,IF(I446&gt;0,H446-M446-L446))))),"")</f>
        <v/>
      </c>
      <c r="AF446" s="585" t="n"/>
      <c r="AJ446" s="585" t="n"/>
    </row>
    <row r="447">
      <c r="A447" s="34" t="n"/>
      <c r="B447" s="70">
        <f>IFERROR(IF('Product Selections'!B452="","",'Product Selections'!B452),"")</f>
        <v/>
      </c>
      <c r="C447" s="71">
        <f>IF('Product Selections'!C452="","",'Product Selections'!C452)</f>
        <v/>
      </c>
      <c r="D447" s="48">
        <f>IF('Product Selections'!D452="","",'Product Selections'!D452)</f>
        <v/>
      </c>
      <c r="E447" s="51">
        <f>IF('Product Selections'!E452="","",'Product Selections'!E452)</f>
        <v/>
      </c>
      <c r="F447" s="51">
        <f>IF('Product Selections'!F452="","",'Product Selections'!F452)</f>
        <v/>
      </c>
      <c r="G447" s="34">
        <f>IF('Product Selections'!U451="","",'Product Selections'!U451)</f>
        <v/>
      </c>
      <c r="H447" s="69">
        <f>IFERROR(IF('Product Selections'!H452="","",'Product Selections'!H452),"")</f>
        <v/>
      </c>
      <c r="I447" s="592">
        <f>IFERROR(IF(TRIM('Product Selections'!I452)="","",TRIM('Product Selections'!I452)),"")</f>
        <v/>
      </c>
      <c r="J447" s="46" t="n"/>
      <c r="K447" s="69">
        <f>IF(C447="","",IF(O447="",AE447+L447+M447,AE447+L447+M447+O447))</f>
        <v/>
      </c>
      <c r="L447" s="360">
        <f>IF(C447="","",SUM(AC447,AD447)*(1-Y447))</f>
        <v/>
      </c>
      <c r="M447" s="358">
        <f>IF(C447="","",AB447)</f>
        <v/>
      </c>
      <c r="O447" s="593">
        <f>IF(C447="","",IF(Y447&lt;0,Z447-AE447,""))</f>
        <v/>
      </c>
      <c r="P447" s="594">
        <f>IFERROR(IF(C447="","",IF(AND(C447=$D$2,H447=0),0,IF($V$8="50% ADP Discount",AA447*0.5,IF($V$8="ADP Book Price",AA447)))),"")</f>
        <v/>
      </c>
      <c r="R447" s="595">
        <f>IF(C447="","",IF(Y447&lt;0,(Z447/F447)*(1),(Z447/F447)*(1-Y447)))</f>
        <v/>
      </c>
      <c r="S447" s="595">
        <f>IFERROR(IF(Y447&lt;0,SUM(AC447:AD447)/F447,L447/F447),"")</f>
        <v/>
      </c>
      <c r="T447" s="340">
        <f>IF(M447="","",IF(M447=0,"",SUM(M447)/F447))</f>
        <v/>
      </c>
      <c r="U447" s="585" t="n"/>
      <c r="V447" s="596">
        <f>IF(C447="","",IF(AND(C447=$D$2,H447=0),"Firm Payroll",IF(AND(F447=1,Y447&gt;0.2),"Annual 20% Max Discount",IF(AND(F447=4,Y447&gt;0.2),"Quarterly 20% Max Discount",IF(Y447&gt;=0.6,"Discount &gt;60%",IF(Y447&lt;0,"Revenue Reduction Required",""))))))</f>
        <v/>
      </c>
      <c r="W447" s="597" t="n"/>
      <c r="X447" s="56">
        <f>IF(F447=1,"Annual Payrolls on ADP Essential Payroll",IF(F447=4,"Quarterly Payrolls on ADP Essential Payroll",""))</f>
        <v/>
      </c>
      <c r="Y447" s="50">
        <f>IFERROR(1-((H447-M447)/SUM(Z447,AC447,AD447)),"")</f>
        <v/>
      </c>
      <c r="Z447" s="69">
        <f>IF(C447="","",HLOOKUP($G447&amp;'Product Selections'!$K$4&amp;'Exhibit A'!$F447,'--'!$F$3:$AT$200,$E447+6,FALSE)*F447)</f>
        <v/>
      </c>
      <c r="AA447" s="237">
        <f>IF($C447="","",7.95*$E447+54.95)</f>
        <v/>
      </c>
      <c r="AB447" s="69">
        <f>IF('Product Selections'!O452="Yes",16*'Exhibit A'!F447,0)</f>
        <v/>
      </c>
      <c r="AC447" s="236">
        <f>IF('Product Selections'!$L$11="CBA Lightning Wholesale",0,IF('Product Selections'!$L$11="CBA Lightning",0,IF($C447="",0,IF('Product Selections'!P452="",0,IF('Product Selections'!$P452="Yes",HLOOKUP($AC$10&amp;'Exhibit A'!$F447,'--'!$F$3:$AZ$200,$E447+6,FALSE)*$F447)))))</f>
        <v/>
      </c>
      <c r="AD447" s="54">
        <f>IF('Product Selections'!$L$11="CBA Lightning Wholesale",0,IF('Product Selections'!$L$11="CBA Lightning",0,IF('Product Selections'!Q452="",0,IF($C447="",0,IF('Product Selections'!$Q452&gt;=0,HLOOKUP($AD$10,'--'!$F$3:$AZ$200,3,FALSE)*12*'Product Selections'!Q452)))))</f>
        <v/>
      </c>
      <c r="AE447" s="69">
        <f>IFERROR(IF(C447="","",IF(AND(C447=$D$2,H447=0),0,IF(I447=0,H447-P447-L447-M447,IF(I447="Included",H447-P447-M447-L447,IF(I447&gt;0,H447-M447-L447))))),"")</f>
        <v/>
      </c>
      <c r="AF447" s="598" t="n"/>
      <c r="AJ447" s="585" t="n"/>
    </row>
    <row r="448">
      <c r="A448" s="34" t="n"/>
      <c r="B448" s="303">
        <f>IFERROR(IF('Product Selections'!B453="","",'Product Selections'!B453),"")</f>
        <v/>
      </c>
      <c r="C448" s="304">
        <f>IF('Product Selections'!C453="","",'Product Selections'!C453)</f>
        <v/>
      </c>
      <c r="D448" s="305">
        <f>IF('Product Selections'!D453="","",'Product Selections'!D453)</f>
        <v/>
      </c>
      <c r="E448" s="306">
        <f>IF('Product Selections'!E453="","",'Product Selections'!E453)</f>
        <v/>
      </c>
      <c r="F448" s="306">
        <f>IF('Product Selections'!F453="","",'Product Selections'!F453)</f>
        <v/>
      </c>
      <c r="G448" s="307">
        <f>IF('Product Selections'!U452="","",'Product Selections'!U452)</f>
        <v/>
      </c>
      <c r="H448" s="316">
        <f>IFERROR(IF('Product Selections'!H453="","",'Product Selections'!H453),"")</f>
        <v/>
      </c>
      <c r="I448" s="309">
        <f>IFERROR(IF(TRIM('Product Selections'!I453)="","",TRIM('Product Selections'!I453)),"")</f>
        <v/>
      </c>
      <c r="J448" s="46" t="n"/>
      <c r="K448" s="316">
        <f>IF(C448="","",IF(O448="",AE448+L448+M448,AE448+L448+M448+O448))</f>
        <v/>
      </c>
      <c r="L448" s="361">
        <f>IF(C448="","",SUM(AC448,AD448)*(1-Y448))</f>
        <v/>
      </c>
      <c r="M448" s="357">
        <f>IF(C448="","",AB448)</f>
        <v/>
      </c>
      <c r="O448" s="600">
        <f>IF(C448="","",IF(Y448&lt;0,Z448-AE448,""))</f>
        <v/>
      </c>
      <c r="P448" s="601">
        <f>IFERROR(IF(C448="","",IF(AND(C448=$D$2,H448=0),0,IF($V$8="50% ADP Discount",AA448*0.5,IF($V$8="ADP Book Price",AA448)))),"")</f>
        <v/>
      </c>
      <c r="R448" s="602">
        <f>IF(C448="","",IF(Y448&lt;0,(Z448/F448)*(1),(Z448/F448)*(1-Y448)))</f>
        <v/>
      </c>
      <c r="S448" s="602">
        <f>IFERROR(IF(Y448&lt;0,SUM(AC448:AD448)/F448,L448/F448),"")</f>
        <v/>
      </c>
      <c r="T448" s="339">
        <f>IF(M448="","",IF(M448=0,"",SUM(M448)/F448))</f>
        <v/>
      </c>
      <c r="U448" s="585" t="n"/>
      <c r="V448" s="603">
        <f>IF(C448="","",IF(AND(C448=$D$2,H448=0),"Firm Payroll",IF(AND(F448=1,Y448&gt;0.2),"Annual 20% Max Discount",IF(AND(F448=4,Y448&gt;0.2),"Quarterly 20% Max Discount",IF(Y448&gt;=0.6,"Discount &gt;60%",IF(Y448&lt;0,"Revenue Reduction Required",""))))))</f>
        <v/>
      </c>
      <c r="W448" s="597" t="n"/>
      <c r="X448" s="314">
        <f>IF(F448=1,"Annual Payrolls on ADP Essential Payroll",IF(F448=4,"Quarterly Payrolls on ADP Essential Payroll",""))</f>
        <v/>
      </c>
      <c r="Y448" s="315">
        <f>IFERROR(1-((H448-M448)/SUM(Z448,AC448,AD448)),"")</f>
        <v/>
      </c>
      <c r="Z448" s="316">
        <f>IF(C448="","",HLOOKUP($G448&amp;'Product Selections'!$K$4&amp;'Exhibit A'!$F448,'--'!$F$3:$AT$200,$E448+6,FALSE)*F448)</f>
        <v/>
      </c>
      <c r="AA448" s="317">
        <f>IF($C448="","",7.95*$E448+54.95)</f>
        <v/>
      </c>
      <c r="AB448" s="316">
        <f>IF('Product Selections'!O453="Yes",16*'Exhibit A'!F448,0)</f>
        <v/>
      </c>
      <c r="AC448" s="318">
        <f>IF('Product Selections'!$L$11="CBA Lightning Wholesale",0,IF('Product Selections'!$L$11="CBA Lightning",0,IF($C448="",0,IF('Product Selections'!P453="",0,IF('Product Selections'!$P453="Yes",HLOOKUP($AC$10&amp;'Exhibit A'!$F448,'--'!$F$3:$AZ$200,$E448+6,FALSE)*$F448)))))</f>
        <v/>
      </c>
      <c r="AD448" s="310">
        <f>IF('Product Selections'!$L$11="CBA Lightning Wholesale",0,IF('Product Selections'!$L$11="CBA Lightning",0,IF('Product Selections'!Q453="",0,IF($C448="",0,IF('Product Selections'!$Q453&gt;=0,HLOOKUP($AD$10,'--'!$F$3:$AZ$200,3,FALSE)*12*'Product Selections'!Q453)))))</f>
        <v/>
      </c>
      <c r="AE448" s="316">
        <f>IFERROR(IF(C448="","",IF(AND(C448=$D$2,H448=0),0,IF(I448=0,H448-P448-L448-M448,IF(I448="Included",H448-P448-M448-L448,IF(I448&gt;0,H448-M448-L448))))),"")</f>
        <v/>
      </c>
      <c r="AF448" s="585" t="n"/>
      <c r="AJ448" s="585" t="n"/>
    </row>
    <row r="449">
      <c r="A449" s="34" t="n"/>
      <c r="B449" s="70">
        <f>IFERROR(IF('Product Selections'!B454="","",'Product Selections'!B454),"")</f>
        <v/>
      </c>
      <c r="C449" s="71">
        <f>IF('Product Selections'!C454="","",'Product Selections'!C454)</f>
        <v/>
      </c>
      <c r="D449" s="48">
        <f>IF('Product Selections'!D454="","",'Product Selections'!D454)</f>
        <v/>
      </c>
      <c r="E449" s="51">
        <f>IF('Product Selections'!E454="","",'Product Selections'!E454)</f>
        <v/>
      </c>
      <c r="F449" s="51">
        <f>IF('Product Selections'!F454="","",'Product Selections'!F454)</f>
        <v/>
      </c>
      <c r="G449" s="34">
        <f>IF('Product Selections'!U453="","",'Product Selections'!U453)</f>
        <v/>
      </c>
      <c r="H449" s="69">
        <f>IFERROR(IF('Product Selections'!H454="","",'Product Selections'!H454),"")</f>
        <v/>
      </c>
      <c r="I449" s="592">
        <f>IFERROR(IF(TRIM('Product Selections'!I454)="","",TRIM('Product Selections'!I454)),"")</f>
        <v/>
      </c>
      <c r="J449" s="46" t="n"/>
      <c r="K449" s="69">
        <f>IF(C449="","",IF(O449="",AE449+L449+M449,AE449+L449+M449+O449))</f>
        <v/>
      </c>
      <c r="L449" s="360">
        <f>IF(C449="","",SUM(AC449,AD449)*(1-Y449))</f>
        <v/>
      </c>
      <c r="M449" s="358">
        <f>IF(C449="","",AB449)</f>
        <v/>
      </c>
      <c r="O449" s="593">
        <f>IF(C449="","",IF(Y449&lt;0,Z449-AE449,""))</f>
        <v/>
      </c>
      <c r="P449" s="594">
        <f>IFERROR(IF(C449="","",IF(AND(C449=$D$2,H449=0),0,IF($V$8="50% ADP Discount",AA449*0.5,IF($V$8="ADP Book Price",AA449)))),"")</f>
        <v/>
      </c>
      <c r="R449" s="595">
        <f>IF(C449="","",IF(Y449&lt;0,(Z449/F449)*(1),(Z449/F449)*(1-Y449)))</f>
        <v/>
      </c>
      <c r="S449" s="595">
        <f>IFERROR(IF(Y449&lt;0,SUM(AC449:AD449)/F449,L449/F449),"")</f>
        <v/>
      </c>
      <c r="T449" s="340">
        <f>IF(M449="","",IF(M449=0,"",SUM(M449)/F449))</f>
        <v/>
      </c>
      <c r="U449" s="585" t="n"/>
      <c r="V449" s="596">
        <f>IF(C449="","",IF(AND(C449=$D$2,H449=0),"Firm Payroll",IF(AND(F449=1,Y449&gt;0.2),"Annual 20% Max Discount",IF(AND(F449=4,Y449&gt;0.2),"Quarterly 20% Max Discount",IF(Y449&gt;=0.6,"Discount &gt;60%",IF(Y449&lt;0,"Revenue Reduction Required",""))))))</f>
        <v/>
      </c>
      <c r="W449" s="597" t="n"/>
      <c r="X449" s="56">
        <f>IF(F449=1,"Annual Payrolls on ADP Essential Payroll",IF(F449=4,"Quarterly Payrolls on ADP Essential Payroll",""))</f>
        <v/>
      </c>
      <c r="Y449" s="50">
        <f>IFERROR(1-((H449-M449)/SUM(Z449,AC449,AD449)),"")</f>
        <v/>
      </c>
      <c r="Z449" s="69">
        <f>IF(C449="","",HLOOKUP($G449&amp;'Product Selections'!$K$4&amp;'Exhibit A'!$F449,'--'!$F$3:$AT$200,$E449+6,FALSE)*F449)</f>
        <v/>
      </c>
      <c r="AA449" s="237">
        <f>IF($C449="","",7.95*$E449+54.95)</f>
        <v/>
      </c>
      <c r="AB449" s="69">
        <f>IF('Product Selections'!O454="Yes",16*'Exhibit A'!F449,0)</f>
        <v/>
      </c>
      <c r="AC449" s="236">
        <f>IF('Product Selections'!$L$11="CBA Lightning Wholesale",0,IF('Product Selections'!$L$11="CBA Lightning",0,IF($C449="",0,IF('Product Selections'!P454="",0,IF('Product Selections'!$P454="Yes",HLOOKUP($AC$10&amp;'Exhibit A'!$F449,'--'!$F$3:$AZ$200,$E449+6,FALSE)*$F449)))))</f>
        <v/>
      </c>
      <c r="AD449" s="54">
        <f>IF('Product Selections'!$L$11="CBA Lightning Wholesale",0,IF('Product Selections'!$L$11="CBA Lightning",0,IF('Product Selections'!Q454="",0,IF($C449="",0,IF('Product Selections'!$Q454&gt;=0,HLOOKUP($AD$10,'--'!$F$3:$AZ$200,3,FALSE)*12*'Product Selections'!Q454)))))</f>
        <v/>
      </c>
      <c r="AE449" s="69">
        <f>IFERROR(IF(C449="","",IF(AND(C449=$D$2,H449=0),0,IF(I449=0,H449-P449-L449-M449,IF(I449="Included",H449-P449-M449-L449,IF(I449&gt;0,H449-M449-L449))))),"")</f>
        <v/>
      </c>
      <c r="AF449" s="598" t="n"/>
      <c r="AJ449" s="585" t="n"/>
    </row>
    <row r="450">
      <c r="A450" s="34" t="n"/>
      <c r="B450" s="303">
        <f>IFERROR(IF('Product Selections'!B455="","",'Product Selections'!B455),"")</f>
        <v/>
      </c>
      <c r="C450" s="304">
        <f>IF('Product Selections'!C455="","",'Product Selections'!C455)</f>
        <v/>
      </c>
      <c r="D450" s="305">
        <f>IF('Product Selections'!D455="","",'Product Selections'!D455)</f>
        <v/>
      </c>
      <c r="E450" s="306">
        <f>IF('Product Selections'!E455="","",'Product Selections'!E455)</f>
        <v/>
      </c>
      <c r="F450" s="306">
        <f>IF('Product Selections'!F455="","",'Product Selections'!F455)</f>
        <v/>
      </c>
      <c r="G450" s="307">
        <f>IF('Product Selections'!U454="","",'Product Selections'!U454)</f>
        <v/>
      </c>
      <c r="H450" s="316">
        <f>IFERROR(IF('Product Selections'!H455="","",'Product Selections'!H455),"")</f>
        <v/>
      </c>
      <c r="I450" s="309">
        <f>IFERROR(IF(TRIM('Product Selections'!I455)="","",TRIM('Product Selections'!I455)),"")</f>
        <v/>
      </c>
      <c r="J450" s="46" t="n"/>
      <c r="K450" s="316">
        <f>IF(C450="","",IF(O450="",AE450+L450+M450,AE450+L450+M450+O450))</f>
        <v/>
      </c>
      <c r="L450" s="361">
        <f>IF(C450="","",SUM(AC450,AD450)*(1-Y450))</f>
        <v/>
      </c>
      <c r="M450" s="357">
        <f>IF(C450="","",AB450)</f>
        <v/>
      </c>
      <c r="O450" s="600">
        <f>IF(C450="","",IF(Y450&lt;0,Z450-AE450,""))</f>
        <v/>
      </c>
      <c r="P450" s="601">
        <f>IFERROR(IF(C450="","",IF(AND(C450=$D$2,H450=0),0,IF($V$8="50% ADP Discount",AA450*0.5,IF($V$8="ADP Book Price",AA450)))),"")</f>
        <v/>
      </c>
      <c r="R450" s="602">
        <f>IF(C450="","",IF(Y450&lt;0,(Z450/F450)*(1),(Z450/F450)*(1-Y450)))</f>
        <v/>
      </c>
      <c r="S450" s="602">
        <f>IFERROR(IF(Y450&lt;0,SUM(AC450:AD450)/F450,L450/F450),"")</f>
        <v/>
      </c>
      <c r="T450" s="339">
        <f>IF(M450="","",IF(M450=0,"",SUM(M450)/F450))</f>
        <v/>
      </c>
      <c r="U450" s="585" t="n"/>
      <c r="V450" s="603">
        <f>IF(C450="","",IF(AND(C450=$D$2,H450=0),"Firm Payroll",IF(AND(F450=1,Y450&gt;0.2),"Annual 20% Max Discount",IF(AND(F450=4,Y450&gt;0.2),"Quarterly 20% Max Discount",IF(Y450&gt;=0.6,"Discount &gt;60%",IF(Y450&lt;0,"Revenue Reduction Required",""))))))</f>
        <v/>
      </c>
      <c r="W450" s="597" t="n"/>
      <c r="X450" s="314">
        <f>IF(F450=1,"Annual Payrolls on ADP Essential Payroll",IF(F450=4,"Quarterly Payrolls on ADP Essential Payroll",""))</f>
        <v/>
      </c>
      <c r="Y450" s="315">
        <f>IFERROR(1-((H450-M450)/SUM(Z450,AC450,AD450)),"")</f>
        <v/>
      </c>
      <c r="Z450" s="316">
        <f>IF(C450="","",HLOOKUP($G450&amp;'Product Selections'!$K$4&amp;'Exhibit A'!$F450,'--'!$F$3:$AT$200,$E450+6,FALSE)*F450)</f>
        <v/>
      </c>
      <c r="AA450" s="317">
        <f>IF($C450="","",7.95*$E450+54.95)</f>
        <v/>
      </c>
      <c r="AB450" s="316">
        <f>IF('Product Selections'!O455="Yes",16*'Exhibit A'!F450,0)</f>
        <v/>
      </c>
      <c r="AC450" s="318">
        <f>IF('Product Selections'!$L$11="CBA Lightning Wholesale",0,IF('Product Selections'!$L$11="CBA Lightning",0,IF($C450="",0,IF('Product Selections'!P455="",0,IF('Product Selections'!$P455="Yes",HLOOKUP($AC$10&amp;'Exhibit A'!$F450,'--'!$F$3:$AZ$200,$E450+6,FALSE)*$F450)))))</f>
        <v/>
      </c>
      <c r="AD450" s="310">
        <f>IF('Product Selections'!$L$11="CBA Lightning Wholesale",0,IF('Product Selections'!$L$11="CBA Lightning",0,IF('Product Selections'!Q455="",0,IF($C450="",0,IF('Product Selections'!$Q455&gt;=0,HLOOKUP($AD$10,'--'!$F$3:$AZ$200,3,FALSE)*12*'Product Selections'!Q455)))))</f>
        <v/>
      </c>
      <c r="AE450" s="316">
        <f>IFERROR(IF(C450="","",IF(AND(C450=$D$2,H450=0),0,IF(I450=0,H450-P450-L450-M450,IF(I450="Included",H450-P450-M450-L450,IF(I450&gt;0,H450-M450-L450))))),"")</f>
        <v/>
      </c>
      <c r="AF450" s="585" t="n"/>
      <c r="AJ450" s="585" t="n"/>
    </row>
    <row r="451">
      <c r="A451" s="34" t="n"/>
      <c r="B451" s="70">
        <f>IFERROR(IF('Product Selections'!B456="","",'Product Selections'!B456),"")</f>
        <v/>
      </c>
      <c r="C451" s="71">
        <f>IF('Product Selections'!C456="","",'Product Selections'!C456)</f>
        <v/>
      </c>
      <c r="D451" s="48">
        <f>IF('Product Selections'!D456="","",'Product Selections'!D456)</f>
        <v/>
      </c>
      <c r="E451" s="51">
        <f>IF('Product Selections'!E456="","",'Product Selections'!E456)</f>
        <v/>
      </c>
      <c r="F451" s="51">
        <f>IF('Product Selections'!F456="","",'Product Selections'!F456)</f>
        <v/>
      </c>
      <c r="G451" s="34">
        <f>IF('Product Selections'!U455="","",'Product Selections'!U455)</f>
        <v/>
      </c>
      <c r="H451" s="69">
        <f>IFERROR(IF('Product Selections'!H456="","",'Product Selections'!H456),"")</f>
        <v/>
      </c>
      <c r="I451" s="592">
        <f>IFERROR(IF(TRIM('Product Selections'!I456)="","",TRIM('Product Selections'!I456)),"")</f>
        <v/>
      </c>
      <c r="J451" s="46" t="n"/>
      <c r="K451" s="69">
        <f>IF(C451="","",IF(O451="",AE451+L451+M451,AE451+L451+M451+O451))</f>
        <v/>
      </c>
      <c r="L451" s="360">
        <f>IF(C451="","",SUM(AC451,AD451)*(1-Y451))</f>
        <v/>
      </c>
      <c r="M451" s="358">
        <f>IF(C451="","",AB451)</f>
        <v/>
      </c>
      <c r="O451" s="593">
        <f>IF(C451="","",IF(Y451&lt;0,Z451-AE451,""))</f>
        <v/>
      </c>
      <c r="P451" s="594">
        <f>IFERROR(IF(C451="","",IF(AND(C451=$D$2,H451=0),0,IF($V$8="50% ADP Discount",AA451*0.5,IF($V$8="ADP Book Price",AA451)))),"")</f>
        <v/>
      </c>
      <c r="R451" s="595">
        <f>IF(C451="","",IF(Y451&lt;0,(Z451/F451)*(1),(Z451/F451)*(1-Y451)))</f>
        <v/>
      </c>
      <c r="S451" s="595">
        <f>IFERROR(IF(Y451&lt;0,SUM(AC451:AD451)/F451,L451/F451),"")</f>
        <v/>
      </c>
      <c r="T451" s="340">
        <f>IF(M451="","",IF(M451=0,"",SUM(M451)/F451))</f>
        <v/>
      </c>
      <c r="U451" s="585" t="n"/>
      <c r="V451" s="596">
        <f>IF(C451="","",IF(AND(C451=$D$2,H451=0),"Firm Payroll",IF(AND(F451=1,Y451&gt;0.2),"Annual 20% Max Discount",IF(AND(F451=4,Y451&gt;0.2),"Quarterly 20% Max Discount",IF(Y451&gt;=0.6,"Discount &gt;60%",IF(Y451&lt;0,"Revenue Reduction Required",""))))))</f>
        <v/>
      </c>
      <c r="W451" s="597" t="n"/>
      <c r="X451" s="56">
        <f>IF(F451=1,"Annual Payrolls on ADP Essential Payroll",IF(F451=4,"Quarterly Payrolls on ADP Essential Payroll",""))</f>
        <v/>
      </c>
      <c r="Y451" s="50">
        <f>IFERROR(1-((H451-M451)/SUM(Z451,AC451,AD451)),"")</f>
        <v/>
      </c>
      <c r="Z451" s="69">
        <f>IF(C451="","",HLOOKUP($G451&amp;'Product Selections'!$K$4&amp;'Exhibit A'!$F451,'--'!$F$3:$AT$200,$E451+6,FALSE)*F451)</f>
        <v/>
      </c>
      <c r="AA451" s="237">
        <f>IF($C451="","",7.95*$E451+54.95)</f>
        <v/>
      </c>
      <c r="AB451" s="69">
        <f>IF('Product Selections'!O456="Yes",16*'Exhibit A'!F451,0)</f>
        <v/>
      </c>
      <c r="AC451" s="236">
        <f>IF('Product Selections'!$L$11="CBA Lightning Wholesale",0,IF('Product Selections'!$L$11="CBA Lightning",0,IF($C451="",0,IF('Product Selections'!P456="",0,IF('Product Selections'!$P456="Yes",HLOOKUP($AC$10&amp;'Exhibit A'!$F451,'--'!$F$3:$AZ$200,$E451+6,FALSE)*$F451)))))</f>
        <v/>
      </c>
      <c r="AD451" s="54">
        <f>IF('Product Selections'!$L$11="CBA Lightning Wholesale",0,IF('Product Selections'!$L$11="CBA Lightning",0,IF('Product Selections'!Q456="",0,IF($C451="",0,IF('Product Selections'!$Q456&gt;=0,HLOOKUP($AD$10,'--'!$F$3:$AZ$200,3,FALSE)*12*'Product Selections'!Q456)))))</f>
        <v/>
      </c>
      <c r="AE451" s="69">
        <f>IFERROR(IF(C451="","",IF(AND(C451=$D$2,H451=0),0,IF(I451=0,H451-P451-L451-M451,IF(I451="Included",H451-P451-M451-L451,IF(I451&gt;0,H451-M451-L451))))),"")</f>
        <v/>
      </c>
      <c r="AF451" s="598" t="n"/>
      <c r="AJ451" s="585" t="n"/>
    </row>
    <row r="452">
      <c r="A452" s="34" t="n"/>
      <c r="B452" s="303">
        <f>IFERROR(IF('Product Selections'!B457="","",'Product Selections'!B457),"")</f>
        <v/>
      </c>
      <c r="C452" s="304">
        <f>IF('Product Selections'!C457="","",'Product Selections'!C457)</f>
        <v/>
      </c>
      <c r="D452" s="305">
        <f>IF('Product Selections'!D457="","",'Product Selections'!D457)</f>
        <v/>
      </c>
      <c r="E452" s="306">
        <f>IF('Product Selections'!E457="","",'Product Selections'!E457)</f>
        <v/>
      </c>
      <c r="F452" s="306">
        <f>IF('Product Selections'!F457="","",'Product Selections'!F457)</f>
        <v/>
      </c>
      <c r="G452" s="307">
        <f>IF('Product Selections'!U456="","",'Product Selections'!U456)</f>
        <v/>
      </c>
      <c r="H452" s="316">
        <f>IFERROR(IF('Product Selections'!H457="","",'Product Selections'!H457),"")</f>
        <v/>
      </c>
      <c r="I452" s="309">
        <f>IFERROR(IF(TRIM('Product Selections'!I457)="","",TRIM('Product Selections'!I457)),"")</f>
        <v/>
      </c>
      <c r="J452" s="46" t="n"/>
      <c r="K452" s="316">
        <f>IF(C452="","",IF(O452="",AE452+L452+M452,AE452+L452+M452+O452))</f>
        <v/>
      </c>
      <c r="L452" s="361">
        <f>IF(C452="","",SUM(AC452,AD452)*(1-Y452))</f>
        <v/>
      </c>
      <c r="M452" s="357">
        <f>IF(C452="","",AB452)</f>
        <v/>
      </c>
      <c r="O452" s="600">
        <f>IF(C452="","",IF(Y452&lt;0,Z452-AE452,""))</f>
        <v/>
      </c>
      <c r="P452" s="601">
        <f>IFERROR(IF(C452="","",IF(AND(C452=$D$2,H452=0),0,IF($V$8="50% ADP Discount",AA452*0.5,IF($V$8="ADP Book Price",AA452)))),"")</f>
        <v/>
      </c>
      <c r="R452" s="602">
        <f>IF(C452="","",IF(Y452&lt;0,(Z452/F452)*(1),(Z452/F452)*(1-Y452)))</f>
        <v/>
      </c>
      <c r="S452" s="602">
        <f>IFERROR(IF(Y452&lt;0,SUM(AC452:AD452)/F452,L452/F452),"")</f>
        <v/>
      </c>
      <c r="T452" s="339">
        <f>IF(M452="","",IF(M452=0,"",SUM(M452)/F452))</f>
        <v/>
      </c>
      <c r="U452" s="585" t="n"/>
      <c r="V452" s="603">
        <f>IF(C452="","",IF(AND(C452=$D$2,H452=0),"Firm Payroll",IF(AND(F452=1,Y452&gt;0.2),"Annual 20% Max Discount",IF(AND(F452=4,Y452&gt;0.2),"Quarterly 20% Max Discount",IF(Y452&gt;=0.6,"Discount &gt;60%",IF(Y452&lt;0,"Revenue Reduction Required",""))))))</f>
        <v/>
      </c>
      <c r="W452" s="597" t="n"/>
      <c r="X452" s="314">
        <f>IF(F452=1,"Annual Payrolls on ADP Essential Payroll",IF(F452=4,"Quarterly Payrolls on ADP Essential Payroll",""))</f>
        <v/>
      </c>
      <c r="Y452" s="315">
        <f>IFERROR(1-((H452-M452)/SUM(Z452,AC452,AD452)),"")</f>
        <v/>
      </c>
      <c r="Z452" s="316">
        <f>IF(C452="","",HLOOKUP($G452&amp;'Product Selections'!$K$4&amp;'Exhibit A'!$F452,'--'!$F$3:$AT$200,$E452+6,FALSE)*F452)</f>
        <v/>
      </c>
      <c r="AA452" s="317">
        <f>IF($C452="","",7.95*$E452+54.95)</f>
        <v/>
      </c>
      <c r="AB452" s="316">
        <f>IF('Product Selections'!O457="Yes",16*'Exhibit A'!F452,0)</f>
        <v/>
      </c>
      <c r="AC452" s="318">
        <f>IF('Product Selections'!$L$11="CBA Lightning Wholesale",0,IF('Product Selections'!$L$11="CBA Lightning",0,IF($C452="",0,IF('Product Selections'!P457="",0,IF('Product Selections'!$P457="Yes",HLOOKUP($AC$10&amp;'Exhibit A'!$F452,'--'!$F$3:$AZ$200,$E452+6,FALSE)*$F452)))))</f>
        <v/>
      </c>
      <c r="AD452" s="310">
        <f>IF('Product Selections'!$L$11="CBA Lightning Wholesale",0,IF('Product Selections'!$L$11="CBA Lightning",0,IF('Product Selections'!Q457="",0,IF($C452="",0,IF('Product Selections'!$Q457&gt;=0,HLOOKUP($AD$10,'--'!$F$3:$AZ$200,3,FALSE)*12*'Product Selections'!Q457)))))</f>
        <v/>
      </c>
      <c r="AE452" s="316">
        <f>IFERROR(IF(C452="","",IF(AND(C452=$D$2,H452=0),0,IF(I452=0,H452-P452-L452-M452,IF(I452="Included",H452-P452-M452-L452,IF(I452&gt;0,H452-M452-L452))))),"")</f>
        <v/>
      </c>
      <c r="AF452" s="585" t="n"/>
      <c r="AJ452" s="585" t="n"/>
    </row>
    <row r="453">
      <c r="A453" s="34" t="n"/>
      <c r="B453" s="70">
        <f>IFERROR(IF('Product Selections'!B458="","",'Product Selections'!B458),"")</f>
        <v/>
      </c>
      <c r="C453" s="71">
        <f>IF('Product Selections'!C458="","",'Product Selections'!C458)</f>
        <v/>
      </c>
      <c r="D453" s="48">
        <f>IF('Product Selections'!D458="","",'Product Selections'!D458)</f>
        <v/>
      </c>
      <c r="E453" s="51">
        <f>IF('Product Selections'!E458="","",'Product Selections'!E458)</f>
        <v/>
      </c>
      <c r="F453" s="51">
        <f>IF('Product Selections'!F458="","",'Product Selections'!F458)</f>
        <v/>
      </c>
      <c r="G453" s="34">
        <f>IF('Product Selections'!U457="","",'Product Selections'!U457)</f>
        <v/>
      </c>
      <c r="H453" s="69">
        <f>IFERROR(IF('Product Selections'!H458="","",'Product Selections'!H458),"")</f>
        <v/>
      </c>
      <c r="I453" s="592">
        <f>IFERROR(IF(TRIM('Product Selections'!I458)="","",TRIM('Product Selections'!I458)),"")</f>
        <v/>
      </c>
      <c r="J453" s="46" t="n"/>
      <c r="K453" s="69">
        <f>IF(C453="","",IF(O453="",AE453+L453+M453,AE453+L453+M453+O453))</f>
        <v/>
      </c>
      <c r="L453" s="360">
        <f>IF(C453="","",SUM(AC453,AD453)*(1-Y453))</f>
        <v/>
      </c>
      <c r="M453" s="358">
        <f>IF(C453="","",AB453)</f>
        <v/>
      </c>
      <c r="O453" s="593">
        <f>IF(C453="","",IF(Y453&lt;0,Z453-AE453,""))</f>
        <v/>
      </c>
      <c r="P453" s="594">
        <f>IFERROR(IF(C453="","",IF(AND(C453=$D$2,H453=0),0,IF($V$8="50% ADP Discount",AA453*0.5,IF($V$8="ADP Book Price",AA453)))),"")</f>
        <v/>
      </c>
      <c r="R453" s="595">
        <f>IF(C453="","",IF(Y453&lt;0,(Z453/F453)*(1),(Z453/F453)*(1-Y453)))</f>
        <v/>
      </c>
      <c r="S453" s="595">
        <f>IFERROR(IF(Y453&lt;0,SUM(AC453:AD453)/F453,L453/F453),"")</f>
        <v/>
      </c>
      <c r="T453" s="340">
        <f>IF(M453="","",IF(M453=0,"",SUM(M453)/F453))</f>
        <v/>
      </c>
      <c r="U453" s="585" t="n"/>
      <c r="V453" s="596">
        <f>IF(C453="","",IF(AND(C453=$D$2,H453=0),"Firm Payroll",IF(AND(F453=1,Y453&gt;0.2),"Annual 20% Max Discount",IF(AND(F453=4,Y453&gt;0.2),"Quarterly 20% Max Discount",IF(Y453&gt;=0.6,"Discount &gt;60%",IF(Y453&lt;0,"Revenue Reduction Required",""))))))</f>
        <v/>
      </c>
      <c r="W453" s="597" t="n"/>
      <c r="X453" s="56">
        <f>IF(F453=1,"Annual Payrolls on ADP Essential Payroll",IF(F453=4,"Quarterly Payrolls on ADP Essential Payroll",""))</f>
        <v/>
      </c>
      <c r="Y453" s="50">
        <f>IFERROR(1-((H453-M453)/SUM(Z453,AC453,AD453)),"")</f>
        <v/>
      </c>
      <c r="Z453" s="69">
        <f>IF(C453="","",HLOOKUP($G453&amp;'Product Selections'!$K$4&amp;'Exhibit A'!$F453,'--'!$F$3:$AT$200,$E453+6,FALSE)*F453)</f>
        <v/>
      </c>
      <c r="AA453" s="237">
        <f>IF($C453="","",7.95*$E453+54.95)</f>
        <v/>
      </c>
      <c r="AB453" s="69">
        <f>IF('Product Selections'!O458="Yes",16*'Exhibit A'!F453,0)</f>
        <v/>
      </c>
      <c r="AC453" s="236">
        <f>IF('Product Selections'!$L$11="CBA Lightning Wholesale",0,IF('Product Selections'!$L$11="CBA Lightning",0,IF($C453="",0,IF('Product Selections'!P458="",0,IF('Product Selections'!$P458="Yes",HLOOKUP($AC$10&amp;'Exhibit A'!$F453,'--'!$F$3:$AZ$200,$E453+6,FALSE)*$F453)))))</f>
        <v/>
      </c>
      <c r="AD453" s="54">
        <f>IF('Product Selections'!$L$11="CBA Lightning Wholesale",0,IF('Product Selections'!$L$11="CBA Lightning",0,IF('Product Selections'!Q458="",0,IF($C453="",0,IF('Product Selections'!$Q458&gt;=0,HLOOKUP($AD$10,'--'!$F$3:$AZ$200,3,FALSE)*12*'Product Selections'!Q458)))))</f>
        <v/>
      </c>
      <c r="AE453" s="69">
        <f>IFERROR(IF(C453="","",IF(AND(C453=$D$2,H453=0),0,IF(I453=0,H453-P453-L453-M453,IF(I453="Included",H453-P453-M453-L453,IF(I453&gt;0,H453-M453-L453))))),"")</f>
        <v/>
      </c>
      <c r="AF453" s="598" t="n"/>
      <c r="AJ453" s="585" t="n"/>
    </row>
    <row r="454">
      <c r="A454" s="34" t="n"/>
      <c r="B454" s="303">
        <f>IFERROR(IF('Product Selections'!B459="","",'Product Selections'!B459),"")</f>
        <v/>
      </c>
      <c r="C454" s="304">
        <f>IF('Product Selections'!C459="","",'Product Selections'!C459)</f>
        <v/>
      </c>
      <c r="D454" s="305">
        <f>IF('Product Selections'!D459="","",'Product Selections'!D459)</f>
        <v/>
      </c>
      <c r="E454" s="306">
        <f>IF('Product Selections'!E459="","",'Product Selections'!E459)</f>
        <v/>
      </c>
      <c r="F454" s="306">
        <f>IF('Product Selections'!F459="","",'Product Selections'!F459)</f>
        <v/>
      </c>
      <c r="G454" s="307">
        <f>IF('Product Selections'!U458="","",'Product Selections'!U458)</f>
        <v/>
      </c>
      <c r="H454" s="316">
        <f>IFERROR(IF('Product Selections'!H459="","",'Product Selections'!H459),"")</f>
        <v/>
      </c>
      <c r="I454" s="309">
        <f>IFERROR(IF(TRIM('Product Selections'!I459)="","",TRIM('Product Selections'!I459)),"")</f>
        <v/>
      </c>
      <c r="J454" s="46" t="n"/>
      <c r="K454" s="316">
        <f>IF(C454="","",IF(O454="",AE454+L454+M454,AE454+L454+M454+O454))</f>
        <v/>
      </c>
      <c r="L454" s="361">
        <f>IF(C454="","",SUM(AC454,AD454)*(1-Y454))</f>
        <v/>
      </c>
      <c r="M454" s="357">
        <f>IF(C454="","",AB454)</f>
        <v/>
      </c>
      <c r="O454" s="600">
        <f>IF(C454="","",IF(Y454&lt;0,Z454-AE454,""))</f>
        <v/>
      </c>
      <c r="P454" s="601">
        <f>IFERROR(IF(C454="","",IF(AND(C454=$D$2,H454=0),0,IF($V$8="50% ADP Discount",AA454*0.5,IF($V$8="ADP Book Price",AA454)))),"")</f>
        <v/>
      </c>
      <c r="R454" s="602">
        <f>IF(C454="","",IF(Y454&lt;0,(Z454/F454)*(1),(Z454/F454)*(1-Y454)))</f>
        <v/>
      </c>
      <c r="S454" s="602">
        <f>IFERROR(IF(Y454&lt;0,SUM(AC454:AD454)/F454,L454/F454),"")</f>
        <v/>
      </c>
      <c r="T454" s="339">
        <f>IF(M454="","",IF(M454=0,"",SUM(M454)/F454))</f>
        <v/>
      </c>
      <c r="U454" s="585" t="n"/>
      <c r="V454" s="603">
        <f>IF(C454="","",IF(AND(C454=$D$2,H454=0),"Firm Payroll",IF(AND(F454=1,Y454&gt;0.2),"Annual 20% Max Discount",IF(AND(F454=4,Y454&gt;0.2),"Quarterly 20% Max Discount",IF(Y454&gt;=0.6,"Discount &gt;60%",IF(Y454&lt;0,"Revenue Reduction Required",""))))))</f>
        <v/>
      </c>
      <c r="W454" s="597" t="n"/>
      <c r="X454" s="314">
        <f>IF(F454=1,"Annual Payrolls on ADP Essential Payroll",IF(F454=4,"Quarterly Payrolls on ADP Essential Payroll",""))</f>
        <v/>
      </c>
      <c r="Y454" s="315">
        <f>IFERROR(1-((H454-M454)/SUM(Z454,AC454,AD454)),"")</f>
        <v/>
      </c>
      <c r="Z454" s="316">
        <f>IF(C454="","",HLOOKUP($G454&amp;'Product Selections'!$K$4&amp;'Exhibit A'!$F454,'--'!$F$3:$AT$200,$E454+6,FALSE)*F454)</f>
        <v/>
      </c>
      <c r="AA454" s="317">
        <f>IF($C454="","",7.95*$E454+54.95)</f>
        <v/>
      </c>
      <c r="AB454" s="316">
        <f>IF('Product Selections'!O459="Yes",16*'Exhibit A'!F454,0)</f>
        <v/>
      </c>
      <c r="AC454" s="318">
        <f>IF('Product Selections'!$L$11="CBA Lightning Wholesale",0,IF('Product Selections'!$L$11="CBA Lightning",0,IF($C454="",0,IF('Product Selections'!P459="",0,IF('Product Selections'!$P459="Yes",HLOOKUP($AC$10&amp;'Exhibit A'!$F454,'--'!$F$3:$AZ$200,$E454+6,FALSE)*$F454)))))</f>
        <v/>
      </c>
      <c r="AD454" s="310">
        <f>IF('Product Selections'!$L$11="CBA Lightning Wholesale",0,IF('Product Selections'!$L$11="CBA Lightning",0,IF('Product Selections'!Q459="",0,IF($C454="",0,IF('Product Selections'!$Q459&gt;=0,HLOOKUP($AD$10,'--'!$F$3:$AZ$200,3,FALSE)*12*'Product Selections'!Q459)))))</f>
        <v/>
      </c>
      <c r="AE454" s="316">
        <f>IFERROR(IF(C454="","",IF(AND(C454=$D$2,H454=0),0,IF(I454=0,H454-P454-L454-M454,IF(I454="Included",H454-P454-M454-L454,IF(I454&gt;0,H454-M454-L454))))),"")</f>
        <v/>
      </c>
      <c r="AF454" s="585" t="n"/>
      <c r="AJ454" s="585" t="n"/>
    </row>
    <row r="455">
      <c r="A455" s="34" t="n"/>
      <c r="B455" s="70">
        <f>IFERROR(IF('Product Selections'!B460="","",'Product Selections'!B460),"")</f>
        <v/>
      </c>
      <c r="C455" s="71">
        <f>IF('Product Selections'!C460="","",'Product Selections'!C460)</f>
        <v/>
      </c>
      <c r="D455" s="48">
        <f>IF('Product Selections'!D460="","",'Product Selections'!D460)</f>
        <v/>
      </c>
      <c r="E455" s="51">
        <f>IF('Product Selections'!E460="","",'Product Selections'!E460)</f>
        <v/>
      </c>
      <c r="F455" s="51">
        <f>IF('Product Selections'!F460="","",'Product Selections'!F460)</f>
        <v/>
      </c>
      <c r="G455" s="34">
        <f>IF('Product Selections'!U459="","",'Product Selections'!U459)</f>
        <v/>
      </c>
      <c r="H455" s="69">
        <f>IFERROR(IF('Product Selections'!H460="","",'Product Selections'!H460),"")</f>
        <v/>
      </c>
      <c r="I455" s="592">
        <f>IFERROR(IF(TRIM('Product Selections'!I460)="","",TRIM('Product Selections'!I460)),"")</f>
        <v/>
      </c>
      <c r="J455" s="46" t="n"/>
      <c r="K455" s="69">
        <f>IF(C455="","",IF(O455="",AE455+L455+M455,AE455+L455+M455+O455))</f>
        <v/>
      </c>
      <c r="L455" s="360">
        <f>IF(C455="","",SUM(AC455,AD455)*(1-Y455))</f>
        <v/>
      </c>
      <c r="M455" s="358">
        <f>IF(C455="","",AB455)</f>
        <v/>
      </c>
      <c r="O455" s="593">
        <f>IF(C455="","",IF(Y455&lt;0,Z455-AE455,""))</f>
        <v/>
      </c>
      <c r="P455" s="594">
        <f>IFERROR(IF(C455="","",IF(AND(C455=$D$2,H455=0),0,IF($V$8="50% ADP Discount",AA455*0.5,IF($V$8="ADP Book Price",AA455)))),"")</f>
        <v/>
      </c>
      <c r="R455" s="595">
        <f>IF(C455="","",IF(Y455&lt;0,(Z455/F455)*(1),(Z455/F455)*(1-Y455)))</f>
        <v/>
      </c>
      <c r="S455" s="595">
        <f>IFERROR(IF(Y455&lt;0,SUM(AC455:AD455)/F455,L455/F455),"")</f>
        <v/>
      </c>
      <c r="T455" s="340">
        <f>IF(M455="","",IF(M455=0,"",SUM(M455)/F455))</f>
        <v/>
      </c>
      <c r="U455" s="585" t="n"/>
      <c r="V455" s="596">
        <f>IF(C455="","",IF(AND(C455=$D$2,H455=0),"Firm Payroll",IF(AND(F455=1,Y455&gt;0.2),"Annual 20% Max Discount",IF(AND(F455=4,Y455&gt;0.2),"Quarterly 20% Max Discount",IF(Y455&gt;=0.6,"Discount &gt;60%",IF(Y455&lt;0,"Revenue Reduction Required",""))))))</f>
        <v/>
      </c>
      <c r="W455" s="597" t="n"/>
      <c r="X455" s="56">
        <f>IF(F455=1,"Annual Payrolls on ADP Essential Payroll",IF(F455=4,"Quarterly Payrolls on ADP Essential Payroll",""))</f>
        <v/>
      </c>
      <c r="Y455" s="50">
        <f>IFERROR(1-((H455-M455)/SUM(Z455,AC455,AD455)),"")</f>
        <v/>
      </c>
      <c r="Z455" s="69">
        <f>IF(C455="","",HLOOKUP($G455&amp;'Product Selections'!$K$4&amp;'Exhibit A'!$F455,'--'!$F$3:$AT$200,$E455+6,FALSE)*F455)</f>
        <v/>
      </c>
      <c r="AA455" s="237">
        <f>IF($C455="","",7.95*$E455+54.95)</f>
        <v/>
      </c>
      <c r="AB455" s="69">
        <f>IF('Product Selections'!O460="Yes",16*'Exhibit A'!F455,0)</f>
        <v/>
      </c>
      <c r="AC455" s="236">
        <f>IF('Product Selections'!$L$11="CBA Lightning Wholesale",0,IF('Product Selections'!$L$11="CBA Lightning",0,IF($C455="",0,IF('Product Selections'!P460="",0,IF('Product Selections'!$P460="Yes",HLOOKUP($AC$10&amp;'Exhibit A'!$F455,'--'!$F$3:$AZ$200,$E455+6,FALSE)*$F455)))))</f>
        <v/>
      </c>
      <c r="AD455" s="54">
        <f>IF('Product Selections'!$L$11="CBA Lightning Wholesale",0,IF('Product Selections'!$L$11="CBA Lightning",0,IF('Product Selections'!Q460="",0,IF($C455="",0,IF('Product Selections'!$Q460&gt;=0,HLOOKUP($AD$10,'--'!$F$3:$AZ$200,3,FALSE)*12*'Product Selections'!Q460)))))</f>
        <v/>
      </c>
      <c r="AE455" s="69">
        <f>IFERROR(IF(C455="","",IF(AND(C455=$D$2,H455=0),0,IF(I455=0,H455-P455-L455-M455,IF(I455="Included",H455-P455-M455-L455,IF(I455&gt;0,H455-M455-L455))))),"")</f>
        <v/>
      </c>
      <c r="AF455" s="598" t="n"/>
      <c r="AJ455" s="585" t="n"/>
    </row>
    <row r="456">
      <c r="A456" s="34" t="n"/>
      <c r="B456" s="303">
        <f>IFERROR(IF('Product Selections'!B461="","",'Product Selections'!B461),"")</f>
        <v/>
      </c>
      <c r="C456" s="304">
        <f>IF('Product Selections'!C461="","",'Product Selections'!C461)</f>
        <v/>
      </c>
      <c r="D456" s="305">
        <f>IF('Product Selections'!D461="","",'Product Selections'!D461)</f>
        <v/>
      </c>
      <c r="E456" s="306">
        <f>IF('Product Selections'!E461="","",'Product Selections'!E461)</f>
        <v/>
      </c>
      <c r="F456" s="306">
        <f>IF('Product Selections'!F461="","",'Product Selections'!F461)</f>
        <v/>
      </c>
      <c r="G456" s="307">
        <f>IF('Product Selections'!U460="","",'Product Selections'!U460)</f>
        <v/>
      </c>
      <c r="H456" s="316">
        <f>IFERROR(IF('Product Selections'!H461="","",'Product Selections'!H461),"")</f>
        <v/>
      </c>
      <c r="I456" s="309">
        <f>IFERROR(IF(TRIM('Product Selections'!I461)="","",TRIM('Product Selections'!I461)),"")</f>
        <v/>
      </c>
      <c r="J456" s="46" t="n"/>
      <c r="K456" s="316">
        <f>IF(C456="","",IF(O456="",AE456+L456+M456,AE456+L456+M456+O456))</f>
        <v/>
      </c>
      <c r="L456" s="361">
        <f>IF(C456="","",SUM(AC456,AD456)*(1-Y456))</f>
        <v/>
      </c>
      <c r="M456" s="357">
        <f>IF(C456="","",AB456)</f>
        <v/>
      </c>
      <c r="O456" s="600">
        <f>IF(C456="","",IF(Y456&lt;0,Z456-AE456,""))</f>
        <v/>
      </c>
      <c r="P456" s="601">
        <f>IFERROR(IF(C456="","",IF(AND(C456=$D$2,H456=0),0,IF($V$8="50% ADP Discount",AA456*0.5,IF($V$8="ADP Book Price",AA456)))),"")</f>
        <v/>
      </c>
      <c r="R456" s="602">
        <f>IF(C456="","",IF(Y456&lt;0,(Z456/F456)*(1),(Z456/F456)*(1-Y456)))</f>
        <v/>
      </c>
      <c r="S456" s="602">
        <f>IFERROR(IF(Y456&lt;0,SUM(AC456:AD456)/F456,L456/F456),"")</f>
        <v/>
      </c>
      <c r="T456" s="339">
        <f>IF(M456="","",IF(M456=0,"",SUM(M456)/F456))</f>
        <v/>
      </c>
      <c r="U456" s="585" t="n"/>
      <c r="V456" s="603">
        <f>IF(C456="","",IF(AND(C456=$D$2,H456=0),"Firm Payroll",IF(AND(F456=1,Y456&gt;0.2),"Annual 20% Max Discount",IF(AND(F456=4,Y456&gt;0.2),"Quarterly 20% Max Discount",IF(Y456&gt;=0.6,"Discount &gt;60%",IF(Y456&lt;0,"Revenue Reduction Required",""))))))</f>
        <v/>
      </c>
      <c r="W456" s="597" t="n"/>
      <c r="X456" s="314">
        <f>IF(F456=1,"Annual Payrolls on ADP Essential Payroll",IF(F456=4,"Quarterly Payrolls on ADP Essential Payroll",""))</f>
        <v/>
      </c>
      <c r="Y456" s="315">
        <f>IFERROR(1-((H456-M456)/SUM(Z456,AC456,AD456)),"")</f>
        <v/>
      </c>
      <c r="Z456" s="316">
        <f>IF(C456="","",HLOOKUP($G456&amp;'Product Selections'!$K$4&amp;'Exhibit A'!$F456,'--'!$F$3:$AT$200,$E456+6,FALSE)*F456)</f>
        <v/>
      </c>
      <c r="AA456" s="317">
        <f>IF($C456="","",7.95*$E456+54.95)</f>
        <v/>
      </c>
      <c r="AB456" s="316">
        <f>IF('Product Selections'!O461="Yes",16*'Exhibit A'!F456,0)</f>
        <v/>
      </c>
      <c r="AC456" s="318">
        <f>IF('Product Selections'!$L$11="CBA Lightning Wholesale",0,IF('Product Selections'!$L$11="CBA Lightning",0,IF($C456="",0,IF('Product Selections'!P461="",0,IF('Product Selections'!$P461="Yes",HLOOKUP($AC$10&amp;'Exhibit A'!$F456,'--'!$F$3:$AZ$200,$E456+6,FALSE)*$F456)))))</f>
        <v/>
      </c>
      <c r="AD456" s="310">
        <f>IF('Product Selections'!$L$11="CBA Lightning Wholesale",0,IF('Product Selections'!$L$11="CBA Lightning",0,IF('Product Selections'!Q461="",0,IF($C456="",0,IF('Product Selections'!$Q461&gt;=0,HLOOKUP($AD$10,'--'!$F$3:$AZ$200,3,FALSE)*12*'Product Selections'!Q461)))))</f>
        <v/>
      </c>
      <c r="AE456" s="316">
        <f>IFERROR(IF(C456="","",IF(AND(C456=$D$2,H456=0),0,IF(I456=0,H456-P456-L456-M456,IF(I456="Included",H456-P456-M456-L456,IF(I456&gt;0,H456-M456-L456))))),"")</f>
        <v/>
      </c>
      <c r="AF456" s="585" t="n"/>
      <c r="AJ456" s="585" t="n"/>
    </row>
    <row r="457">
      <c r="A457" s="34" t="n"/>
      <c r="B457" s="70">
        <f>IFERROR(IF('Product Selections'!B462="","",'Product Selections'!B462),"")</f>
        <v/>
      </c>
      <c r="C457" s="71">
        <f>IF('Product Selections'!C462="","",'Product Selections'!C462)</f>
        <v/>
      </c>
      <c r="D457" s="48">
        <f>IF('Product Selections'!D462="","",'Product Selections'!D462)</f>
        <v/>
      </c>
      <c r="E457" s="51">
        <f>IF('Product Selections'!E462="","",'Product Selections'!E462)</f>
        <v/>
      </c>
      <c r="F457" s="51">
        <f>IF('Product Selections'!F462="","",'Product Selections'!F462)</f>
        <v/>
      </c>
      <c r="G457" s="34">
        <f>IF('Product Selections'!U461="","",'Product Selections'!U461)</f>
        <v/>
      </c>
      <c r="H457" s="69">
        <f>IFERROR(IF('Product Selections'!H462="","",'Product Selections'!H462),"")</f>
        <v/>
      </c>
      <c r="I457" s="592">
        <f>IFERROR(IF(TRIM('Product Selections'!I462)="","",TRIM('Product Selections'!I462)),"")</f>
        <v/>
      </c>
      <c r="J457" s="46" t="n"/>
      <c r="K457" s="69">
        <f>IF(C457="","",IF(O457="",AE457+L457+M457,AE457+L457+M457+O457))</f>
        <v/>
      </c>
      <c r="L457" s="360">
        <f>IF(C457="","",SUM(AC457,AD457)*(1-Y457))</f>
        <v/>
      </c>
      <c r="M457" s="358">
        <f>IF(C457="","",AB457)</f>
        <v/>
      </c>
      <c r="O457" s="593">
        <f>IF(C457="","",IF(Y457&lt;0,Z457-AE457,""))</f>
        <v/>
      </c>
      <c r="P457" s="594">
        <f>IFERROR(IF(C457="","",IF(AND(C457=$D$2,H457=0),0,IF($V$8="50% ADP Discount",AA457*0.5,IF($V$8="ADP Book Price",AA457)))),"")</f>
        <v/>
      </c>
      <c r="R457" s="595">
        <f>IF(C457="","",IF(Y457&lt;0,(Z457/F457)*(1),(Z457/F457)*(1-Y457)))</f>
        <v/>
      </c>
      <c r="S457" s="595">
        <f>IFERROR(IF(Y457&lt;0,SUM(AC457:AD457)/F457,L457/F457),"")</f>
        <v/>
      </c>
      <c r="T457" s="340">
        <f>IF(M457="","",IF(M457=0,"",SUM(M457)/F457))</f>
        <v/>
      </c>
      <c r="U457" s="585" t="n"/>
      <c r="V457" s="596">
        <f>IF(C457="","",IF(AND(C457=$D$2,H457=0),"Firm Payroll",IF(AND(F457=1,Y457&gt;0.2),"Annual 20% Max Discount",IF(AND(F457=4,Y457&gt;0.2),"Quarterly 20% Max Discount",IF(Y457&gt;=0.6,"Discount &gt;60%",IF(Y457&lt;0,"Revenue Reduction Required",""))))))</f>
        <v/>
      </c>
      <c r="W457" s="597" t="n"/>
      <c r="X457" s="56">
        <f>IF(F457=1,"Annual Payrolls on ADP Essential Payroll",IF(F457=4,"Quarterly Payrolls on ADP Essential Payroll",""))</f>
        <v/>
      </c>
      <c r="Y457" s="50">
        <f>IFERROR(1-((H457-M457)/SUM(Z457,AC457,AD457)),"")</f>
        <v/>
      </c>
      <c r="Z457" s="69">
        <f>IF(C457="","",HLOOKUP($G457&amp;'Product Selections'!$K$4&amp;'Exhibit A'!$F457,'--'!$F$3:$AT$200,$E457+6,FALSE)*F457)</f>
        <v/>
      </c>
      <c r="AA457" s="237">
        <f>IF($C457="","",7.95*$E457+54.95)</f>
        <v/>
      </c>
      <c r="AB457" s="69">
        <f>IF('Product Selections'!O462="Yes",16*'Exhibit A'!F457,0)</f>
        <v/>
      </c>
      <c r="AC457" s="236">
        <f>IF('Product Selections'!$L$11="CBA Lightning Wholesale",0,IF('Product Selections'!$L$11="CBA Lightning",0,IF($C457="",0,IF('Product Selections'!P462="",0,IF('Product Selections'!$P462="Yes",HLOOKUP($AC$10&amp;'Exhibit A'!$F457,'--'!$F$3:$AZ$200,$E457+6,FALSE)*$F457)))))</f>
        <v/>
      </c>
      <c r="AD457" s="54">
        <f>IF('Product Selections'!$L$11="CBA Lightning Wholesale",0,IF('Product Selections'!$L$11="CBA Lightning",0,IF('Product Selections'!Q462="",0,IF($C457="",0,IF('Product Selections'!$Q462&gt;=0,HLOOKUP($AD$10,'--'!$F$3:$AZ$200,3,FALSE)*12*'Product Selections'!Q462)))))</f>
        <v/>
      </c>
      <c r="AE457" s="69">
        <f>IFERROR(IF(C457="","",IF(AND(C457=$D$2,H457=0),0,IF(I457=0,H457-P457-L457-M457,IF(I457="Included",H457-P457-M457-L457,IF(I457&gt;0,H457-M457-L457))))),"")</f>
        <v/>
      </c>
      <c r="AF457" s="598" t="n"/>
      <c r="AJ457" s="585" t="n"/>
    </row>
    <row r="458">
      <c r="A458" s="34" t="n"/>
      <c r="B458" s="303">
        <f>IFERROR(IF('Product Selections'!B463="","",'Product Selections'!B463),"")</f>
        <v/>
      </c>
      <c r="C458" s="304">
        <f>IF('Product Selections'!C463="","",'Product Selections'!C463)</f>
        <v/>
      </c>
      <c r="D458" s="305">
        <f>IF('Product Selections'!D463="","",'Product Selections'!D463)</f>
        <v/>
      </c>
      <c r="E458" s="306">
        <f>IF('Product Selections'!E463="","",'Product Selections'!E463)</f>
        <v/>
      </c>
      <c r="F458" s="306">
        <f>IF('Product Selections'!F463="","",'Product Selections'!F463)</f>
        <v/>
      </c>
      <c r="G458" s="307">
        <f>IF('Product Selections'!U462="","",'Product Selections'!U462)</f>
        <v/>
      </c>
      <c r="H458" s="316">
        <f>IFERROR(IF('Product Selections'!H463="","",'Product Selections'!H463),"")</f>
        <v/>
      </c>
      <c r="I458" s="309">
        <f>IFERROR(IF(TRIM('Product Selections'!I463)="","",TRIM('Product Selections'!I463)),"")</f>
        <v/>
      </c>
      <c r="J458" s="46" t="n"/>
      <c r="K458" s="316">
        <f>IF(C458="","",IF(O458="",AE458+L458+M458,AE458+L458+M458+O458))</f>
        <v/>
      </c>
      <c r="L458" s="361">
        <f>IF(C458="","",SUM(AC458,AD458)*(1-Y458))</f>
        <v/>
      </c>
      <c r="M458" s="357">
        <f>IF(C458="","",AB458)</f>
        <v/>
      </c>
      <c r="O458" s="600">
        <f>IF(C458="","",IF(Y458&lt;0,Z458-AE458,""))</f>
        <v/>
      </c>
      <c r="P458" s="601">
        <f>IFERROR(IF(C458="","",IF(AND(C458=$D$2,H458=0),0,IF($V$8="50% ADP Discount",AA458*0.5,IF($V$8="ADP Book Price",AA458)))),"")</f>
        <v/>
      </c>
      <c r="R458" s="602">
        <f>IF(C458="","",IF(Y458&lt;0,(Z458/F458)*(1),(Z458/F458)*(1-Y458)))</f>
        <v/>
      </c>
      <c r="S458" s="602">
        <f>IFERROR(IF(Y458&lt;0,SUM(AC458:AD458)/F458,L458/F458),"")</f>
        <v/>
      </c>
      <c r="T458" s="339">
        <f>IF(M458="","",IF(M458=0,"",SUM(M458)/F458))</f>
        <v/>
      </c>
      <c r="U458" s="585" t="n"/>
      <c r="V458" s="603">
        <f>IF(C458="","",IF(AND(C458=$D$2,H458=0),"Firm Payroll",IF(AND(F458=1,Y458&gt;0.2),"Annual 20% Max Discount",IF(AND(F458=4,Y458&gt;0.2),"Quarterly 20% Max Discount",IF(Y458&gt;=0.6,"Discount &gt;60%",IF(Y458&lt;0,"Revenue Reduction Required",""))))))</f>
        <v/>
      </c>
      <c r="W458" s="597" t="n"/>
      <c r="X458" s="314">
        <f>IF(F458=1,"Annual Payrolls on ADP Essential Payroll",IF(F458=4,"Quarterly Payrolls on ADP Essential Payroll",""))</f>
        <v/>
      </c>
      <c r="Y458" s="315">
        <f>IFERROR(1-((H458-M458)/SUM(Z458,AC458,AD458)),"")</f>
        <v/>
      </c>
      <c r="Z458" s="316">
        <f>IF(C458="","",HLOOKUP($G458&amp;'Product Selections'!$K$4&amp;'Exhibit A'!$F458,'--'!$F$3:$AT$200,$E458+6,FALSE)*F458)</f>
        <v/>
      </c>
      <c r="AA458" s="317">
        <f>IF($C458="","",7.95*$E458+54.95)</f>
        <v/>
      </c>
      <c r="AB458" s="316">
        <f>IF('Product Selections'!O463="Yes",16*'Exhibit A'!F458,0)</f>
        <v/>
      </c>
      <c r="AC458" s="318">
        <f>IF('Product Selections'!$L$11="CBA Lightning Wholesale",0,IF('Product Selections'!$L$11="CBA Lightning",0,IF($C458="",0,IF('Product Selections'!P463="",0,IF('Product Selections'!$P463="Yes",HLOOKUP($AC$10&amp;'Exhibit A'!$F458,'--'!$F$3:$AZ$200,$E458+6,FALSE)*$F458)))))</f>
        <v/>
      </c>
      <c r="AD458" s="310">
        <f>IF('Product Selections'!$L$11="CBA Lightning Wholesale",0,IF('Product Selections'!$L$11="CBA Lightning",0,IF('Product Selections'!Q463="",0,IF($C458="",0,IF('Product Selections'!$Q463&gt;=0,HLOOKUP($AD$10,'--'!$F$3:$AZ$200,3,FALSE)*12*'Product Selections'!Q463)))))</f>
        <v/>
      </c>
      <c r="AE458" s="316">
        <f>IFERROR(IF(C458="","",IF(AND(C458=$D$2,H458=0),0,IF(I458=0,H458-P458-L458-M458,IF(I458="Included",H458-P458-M458-L458,IF(I458&gt;0,H458-M458-L458))))),"")</f>
        <v/>
      </c>
      <c r="AF458" s="585" t="n"/>
      <c r="AJ458" s="585" t="n"/>
    </row>
    <row r="459">
      <c r="A459" s="34" t="n"/>
      <c r="B459" s="70">
        <f>IFERROR(IF('Product Selections'!B464="","",'Product Selections'!B464),"")</f>
        <v/>
      </c>
      <c r="C459" s="71">
        <f>IF('Product Selections'!C464="","",'Product Selections'!C464)</f>
        <v/>
      </c>
      <c r="D459" s="48">
        <f>IF('Product Selections'!D464="","",'Product Selections'!D464)</f>
        <v/>
      </c>
      <c r="E459" s="51">
        <f>IF('Product Selections'!E464="","",'Product Selections'!E464)</f>
        <v/>
      </c>
      <c r="F459" s="51">
        <f>IF('Product Selections'!F464="","",'Product Selections'!F464)</f>
        <v/>
      </c>
      <c r="G459" s="34">
        <f>IF('Product Selections'!U463="","",'Product Selections'!U463)</f>
        <v/>
      </c>
      <c r="H459" s="69">
        <f>IFERROR(IF('Product Selections'!H464="","",'Product Selections'!H464),"")</f>
        <v/>
      </c>
      <c r="I459" s="592">
        <f>IFERROR(IF(TRIM('Product Selections'!I464)="","",TRIM('Product Selections'!I464)),"")</f>
        <v/>
      </c>
      <c r="J459" s="46" t="n"/>
      <c r="K459" s="69">
        <f>IF(C459="","",IF(O459="",AE459+L459+M459,AE459+L459+M459+O459))</f>
        <v/>
      </c>
      <c r="L459" s="360">
        <f>IF(C459="","",SUM(AC459,AD459)*(1-Y459))</f>
        <v/>
      </c>
      <c r="M459" s="358">
        <f>IF(C459="","",AB459)</f>
        <v/>
      </c>
      <c r="O459" s="593">
        <f>IF(C459="","",IF(Y459&lt;0,Z459-AE459,""))</f>
        <v/>
      </c>
      <c r="P459" s="594">
        <f>IFERROR(IF(C459="","",IF(AND(C459=$D$2,H459=0),0,IF($V$8="50% ADP Discount",AA459*0.5,IF($V$8="ADP Book Price",AA459)))),"")</f>
        <v/>
      </c>
      <c r="R459" s="595">
        <f>IF(C459="","",IF(Y459&lt;0,(Z459/F459)*(1),(Z459/F459)*(1-Y459)))</f>
        <v/>
      </c>
      <c r="S459" s="595">
        <f>IFERROR(IF(Y459&lt;0,SUM(AC459:AD459)/F459,L459/F459),"")</f>
        <v/>
      </c>
      <c r="T459" s="340">
        <f>IF(M459="","",IF(M459=0,"",SUM(M459)/F459))</f>
        <v/>
      </c>
      <c r="U459" s="585" t="n"/>
      <c r="V459" s="596">
        <f>IF(C459="","",IF(AND(C459=$D$2,H459=0),"Firm Payroll",IF(AND(F459=1,Y459&gt;0.2),"Annual 20% Max Discount",IF(AND(F459=4,Y459&gt;0.2),"Quarterly 20% Max Discount",IF(Y459&gt;=0.6,"Discount &gt;60%",IF(Y459&lt;0,"Revenue Reduction Required",""))))))</f>
        <v/>
      </c>
      <c r="W459" s="597" t="n"/>
      <c r="X459" s="56">
        <f>IF(F459=1,"Annual Payrolls on ADP Essential Payroll",IF(F459=4,"Quarterly Payrolls on ADP Essential Payroll",""))</f>
        <v/>
      </c>
      <c r="Y459" s="50">
        <f>IFERROR(1-((H459-M459)/SUM(Z459,AC459,AD459)),"")</f>
        <v/>
      </c>
      <c r="Z459" s="69">
        <f>IF(C459="","",HLOOKUP($G459&amp;'Product Selections'!$K$4&amp;'Exhibit A'!$F459,'--'!$F$3:$AT$200,$E459+6,FALSE)*F459)</f>
        <v/>
      </c>
      <c r="AA459" s="237">
        <f>IF($C459="","",7.95*$E459+54.95)</f>
        <v/>
      </c>
      <c r="AB459" s="69">
        <f>IF('Product Selections'!O464="Yes",16*'Exhibit A'!F459,0)</f>
        <v/>
      </c>
      <c r="AC459" s="236">
        <f>IF('Product Selections'!$L$11="CBA Lightning Wholesale",0,IF('Product Selections'!$L$11="CBA Lightning",0,IF($C459="",0,IF('Product Selections'!P464="",0,IF('Product Selections'!$P464="Yes",HLOOKUP($AC$10&amp;'Exhibit A'!$F459,'--'!$F$3:$AZ$200,$E459+6,FALSE)*$F459)))))</f>
        <v/>
      </c>
      <c r="AD459" s="54">
        <f>IF('Product Selections'!$L$11="CBA Lightning Wholesale",0,IF('Product Selections'!$L$11="CBA Lightning",0,IF('Product Selections'!Q464="",0,IF($C459="",0,IF('Product Selections'!$Q464&gt;=0,HLOOKUP($AD$10,'--'!$F$3:$AZ$200,3,FALSE)*12*'Product Selections'!Q464)))))</f>
        <v/>
      </c>
      <c r="AE459" s="69">
        <f>IFERROR(IF(C459="","",IF(AND(C459=$D$2,H459=0),0,IF(I459=0,H459-P459-L459-M459,IF(I459="Included",H459-P459-M459-L459,IF(I459&gt;0,H459-M459-L459))))),"")</f>
        <v/>
      </c>
      <c r="AF459" s="598" t="n"/>
      <c r="AJ459" s="585" t="n"/>
    </row>
    <row r="460">
      <c r="A460" s="34" t="n"/>
      <c r="B460" s="303">
        <f>IFERROR(IF('Product Selections'!B465="","",'Product Selections'!B465),"")</f>
        <v/>
      </c>
      <c r="C460" s="304">
        <f>IF('Product Selections'!C465="","",'Product Selections'!C465)</f>
        <v/>
      </c>
      <c r="D460" s="305">
        <f>IF('Product Selections'!D465="","",'Product Selections'!D465)</f>
        <v/>
      </c>
      <c r="E460" s="306">
        <f>IF('Product Selections'!E465="","",'Product Selections'!E465)</f>
        <v/>
      </c>
      <c r="F460" s="306">
        <f>IF('Product Selections'!F465="","",'Product Selections'!F465)</f>
        <v/>
      </c>
      <c r="G460" s="307">
        <f>IF('Product Selections'!U464="","",'Product Selections'!U464)</f>
        <v/>
      </c>
      <c r="H460" s="316">
        <f>IFERROR(IF('Product Selections'!H465="","",'Product Selections'!H465),"")</f>
        <v/>
      </c>
      <c r="I460" s="309">
        <f>IFERROR(IF(TRIM('Product Selections'!I465)="","",TRIM('Product Selections'!I465)),"")</f>
        <v/>
      </c>
      <c r="J460" s="46" t="n"/>
      <c r="K460" s="316">
        <f>IF(C460="","",IF(O460="",AE460+L460+M460,AE460+L460+M460+O460))</f>
        <v/>
      </c>
      <c r="L460" s="361">
        <f>IF(C460="","",SUM(AC460,AD460)*(1-Y460))</f>
        <v/>
      </c>
      <c r="M460" s="357">
        <f>IF(C460="","",AB460)</f>
        <v/>
      </c>
      <c r="O460" s="600">
        <f>IF(C460="","",IF(Y460&lt;0,Z460-AE460,""))</f>
        <v/>
      </c>
      <c r="P460" s="601">
        <f>IFERROR(IF(C460="","",IF(AND(C460=$D$2,H460=0),0,IF($V$8="50% ADP Discount",AA460*0.5,IF($V$8="ADP Book Price",AA460)))),"")</f>
        <v/>
      </c>
      <c r="R460" s="602">
        <f>IF(C460="","",IF(Y460&lt;0,(Z460/F460)*(1),(Z460/F460)*(1-Y460)))</f>
        <v/>
      </c>
      <c r="S460" s="602">
        <f>IFERROR(IF(Y460&lt;0,SUM(AC460:AD460)/F460,L460/F460),"")</f>
        <v/>
      </c>
      <c r="T460" s="339">
        <f>IF(M460="","",IF(M460=0,"",SUM(M460)/F460))</f>
        <v/>
      </c>
      <c r="U460" s="585" t="n"/>
      <c r="V460" s="603">
        <f>IF(C460="","",IF(AND(C460=$D$2,H460=0),"Firm Payroll",IF(AND(F460=1,Y460&gt;0.2),"Annual 20% Max Discount",IF(AND(F460=4,Y460&gt;0.2),"Quarterly 20% Max Discount",IF(Y460&gt;=0.6,"Discount &gt;60%",IF(Y460&lt;0,"Revenue Reduction Required",""))))))</f>
        <v/>
      </c>
      <c r="W460" s="597" t="n"/>
      <c r="X460" s="314">
        <f>IF(F460=1,"Annual Payrolls on ADP Essential Payroll",IF(F460=4,"Quarterly Payrolls on ADP Essential Payroll",""))</f>
        <v/>
      </c>
      <c r="Y460" s="315">
        <f>IFERROR(1-((H460-M460)/SUM(Z460,AC460,AD460)),"")</f>
        <v/>
      </c>
      <c r="Z460" s="316">
        <f>IF(C460="","",HLOOKUP($G460&amp;'Product Selections'!$K$4&amp;'Exhibit A'!$F460,'--'!$F$3:$AT$200,$E460+6,FALSE)*F460)</f>
        <v/>
      </c>
      <c r="AA460" s="317">
        <f>IF($C460="","",7.95*$E460+54.95)</f>
        <v/>
      </c>
      <c r="AB460" s="316">
        <f>IF('Product Selections'!O465="Yes",16*'Exhibit A'!F460,0)</f>
        <v/>
      </c>
      <c r="AC460" s="318">
        <f>IF('Product Selections'!$L$11="CBA Lightning Wholesale",0,IF('Product Selections'!$L$11="CBA Lightning",0,IF($C460="",0,IF('Product Selections'!P465="",0,IF('Product Selections'!$P465="Yes",HLOOKUP($AC$10&amp;'Exhibit A'!$F460,'--'!$F$3:$AZ$200,$E460+6,FALSE)*$F460)))))</f>
        <v/>
      </c>
      <c r="AD460" s="310">
        <f>IF('Product Selections'!$L$11="CBA Lightning Wholesale",0,IF('Product Selections'!$L$11="CBA Lightning",0,IF('Product Selections'!Q465="",0,IF($C460="",0,IF('Product Selections'!$Q465&gt;=0,HLOOKUP($AD$10,'--'!$F$3:$AZ$200,3,FALSE)*12*'Product Selections'!Q465)))))</f>
        <v/>
      </c>
      <c r="AE460" s="316">
        <f>IFERROR(IF(C460="","",IF(AND(C460=$D$2,H460=0),0,IF(I460=0,H460-P460-L460-M460,IF(I460="Included",H460-P460-M460-L460,IF(I460&gt;0,H460-M460-L460))))),"")</f>
        <v/>
      </c>
      <c r="AF460" s="585" t="n"/>
      <c r="AJ460" s="585" t="n"/>
    </row>
    <row r="461">
      <c r="A461" s="34" t="n"/>
      <c r="B461" s="70">
        <f>IFERROR(IF('Product Selections'!B466="","",'Product Selections'!B466),"")</f>
        <v/>
      </c>
      <c r="C461" s="71">
        <f>IF('Product Selections'!C466="","",'Product Selections'!C466)</f>
        <v/>
      </c>
      <c r="D461" s="48">
        <f>IF('Product Selections'!D466="","",'Product Selections'!D466)</f>
        <v/>
      </c>
      <c r="E461" s="51">
        <f>IF('Product Selections'!E466="","",'Product Selections'!E466)</f>
        <v/>
      </c>
      <c r="F461" s="51">
        <f>IF('Product Selections'!F466="","",'Product Selections'!F466)</f>
        <v/>
      </c>
      <c r="G461" s="34">
        <f>IF('Product Selections'!U465="","",'Product Selections'!U465)</f>
        <v/>
      </c>
      <c r="H461" s="69">
        <f>IFERROR(IF('Product Selections'!H466="","",'Product Selections'!H466),"")</f>
        <v/>
      </c>
      <c r="I461" s="592">
        <f>IFERROR(IF(TRIM('Product Selections'!I466)="","",TRIM('Product Selections'!I466)),"")</f>
        <v/>
      </c>
      <c r="J461" s="46" t="n"/>
      <c r="K461" s="69">
        <f>IF(C461="","",IF(O461="",AE461+L461+M461,AE461+L461+M461+O461))</f>
        <v/>
      </c>
      <c r="L461" s="360">
        <f>IF(C461="","",SUM(AC461,AD461)*(1-Y461))</f>
        <v/>
      </c>
      <c r="M461" s="358">
        <f>IF(C461="","",AB461)</f>
        <v/>
      </c>
      <c r="O461" s="593">
        <f>IF(C461="","",IF(Y461&lt;0,Z461-AE461,""))</f>
        <v/>
      </c>
      <c r="P461" s="594">
        <f>IFERROR(IF(C461="","",IF(AND(C461=$D$2,H461=0),0,IF($V$8="50% ADP Discount",AA461*0.5,IF($V$8="ADP Book Price",AA461)))),"")</f>
        <v/>
      </c>
      <c r="R461" s="595">
        <f>IF(C461="","",IF(Y461&lt;0,(Z461/F461)*(1),(Z461/F461)*(1-Y461)))</f>
        <v/>
      </c>
      <c r="S461" s="595">
        <f>IFERROR(IF(Y461&lt;0,SUM(AC461:AD461)/F461,L461/F461),"")</f>
        <v/>
      </c>
      <c r="T461" s="340">
        <f>IF(M461="","",IF(M461=0,"",SUM(M461)/F461))</f>
        <v/>
      </c>
      <c r="U461" s="585" t="n"/>
      <c r="V461" s="596">
        <f>IF(C461="","",IF(AND(C461=$D$2,H461=0),"Firm Payroll",IF(AND(F461=1,Y461&gt;0.2),"Annual 20% Max Discount",IF(AND(F461=4,Y461&gt;0.2),"Quarterly 20% Max Discount",IF(Y461&gt;=0.6,"Discount &gt;60%",IF(Y461&lt;0,"Revenue Reduction Required",""))))))</f>
        <v/>
      </c>
      <c r="W461" s="597" t="n"/>
      <c r="X461" s="56">
        <f>IF(F461=1,"Annual Payrolls on ADP Essential Payroll",IF(F461=4,"Quarterly Payrolls on ADP Essential Payroll",""))</f>
        <v/>
      </c>
      <c r="Y461" s="50">
        <f>IFERROR(1-((H461-M461)/SUM(Z461,AC461,AD461)),"")</f>
        <v/>
      </c>
      <c r="Z461" s="69">
        <f>IF(C461="","",HLOOKUP($G461&amp;'Product Selections'!$K$4&amp;'Exhibit A'!$F461,'--'!$F$3:$AT$200,$E461+6,FALSE)*F461)</f>
        <v/>
      </c>
      <c r="AA461" s="237">
        <f>IF($C461="","",7.95*$E461+54.95)</f>
        <v/>
      </c>
      <c r="AB461" s="69">
        <f>IF('Product Selections'!O466="Yes",16*'Exhibit A'!F461,0)</f>
        <v/>
      </c>
      <c r="AC461" s="236">
        <f>IF('Product Selections'!$L$11="CBA Lightning Wholesale",0,IF('Product Selections'!$L$11="CBA Lightning",0,IF($C461="",0,IF('Product Selections'!P466="",0,IF('Product Selections'!$P466="Yes",HLOOKUP($AC$10&amp;'Exhibit A'!$F461,'--'!$F$3:$AZ$200,$E461+6,FALSE)*$F461)))))</f>
        <v/>
      </c>
      <c r="AD461" s="54">
        <f>IF('Product Selections'!$L$11="CBA Lightning Wholesale",0,IF('Product Selections'!$L$11="CBA Lightning",0,IF('Product Selections'!Q466="",0,IF($C461="",0,IF('Product Selections'!$Q466&gt;=0,HLOOKUP($AD$10,'--'!$F$3:$AZ$200,3,FALSE)*12*'Product Selections'!Q466)))))</f>
        <v/>
      </c>
      <c r="AE461" s="69">
        <f>IFERROR(IF(C461="","",IF(AND(C461=$D$2,H461=0),0,IF(I461=0,H461-P461-L461-M461,IF(I461="Included",H461-P461-M461-L461,IF(I461&gt;0,H461-M461-L461))))),"")</f>
        <v/>
      </c>
      <c r="AF461" s="598" t="n"/>
      <c r="AJ461" s="585" t="n"/>
    </row>
    <row r="462">
      <c r="A462" s="34" t="n"/>
      <c r="B462" s="303">
        <f>IFERROR(IF('Product Selections'!B467="","",'Product Selections'!B467),"")</f>
        <v/>
      </c>
      <c r="C462" s="304">
        <f>IF('Product Selections'!C467="","",'Product Selections'!C467)</f>
        <v/>
      </c>
      <c r="D462" s="305">
        <f>IF('Product Selections'!D467="","",'Product Selections'!D467)</f>
        <v/>
      </c>
      <c r="E462" s="306">
        <f>IF('Product Selections'!E467="","",'Product Selections'!E467)</f>
        <v/>
      </c>
      <c r="F462" s="306">
        <f>IF('Product Selections'!F467="","",'Product Selections'!F467)</f>
        <v/>
      </c>
      <c r="G462" s="307">
        <f>IF('Product Selections'!U466="","",'Product Selections'!U466)</f>
        <v/>
      </c>
      <c r="H462" s="316">
        <f>IFERROR(IF('Product Selections'!H467="","",'Product Selections'!H467),"")</f>
        <v/>
      </c>
      <c r="I462" s="309">
        <f>IFERROR(IF(TRIM('Product Selections'!I467)="","",TRIM('Product Selections'!I467)),"")</f>
        <v/>
      </c>
      <c r="J462" s="46" t="n"/>
      <c r="K462" s="316">
        <f>IF(C462="","",IF(O462="",AE462+L462+M462,AE462+L462+M462+O462))</f>
        <v/>
      </c>
      <c r="L462" s="361">
        <f>IF(C462="","",SUM(AC462,AD462)*(1-Y462))</f>
        <v/>
      </c>
      <c r="M462" s="357">
        <f>IF(C462="","",AB462)</f>
        <v/>
      </c>
      <c r="O462" s="600">
        <f>IF(C462="","",IF(Y462&lt;0,Z462-AE462,""))</f>
        <v/>
      </c>
      <c r="P462" s="601">
        <f>IFERROR(IF(C462="","",IF(AND(C462=$D$2,H462=0),0,IF($V$8="50% ADP Discount",AA462*0.5,IF($V$8="ADP Book Price",AA462)))),"")</f>
        <v/>
      </c>
      <c r="R462" s="602">
        <f>IF(C462="","",IF(Y462&lt;0,(Z462/F462)*(1),(Z462/F462)*(1-Y462)))</f>
        <v/>
      </c>
      <c r="S462" s="602">
        <f>IFERROR(IF(Y462&lt;0,SUM(AC462:AD462)/F462,L462/F462),"")</f>
        <v/>
      </c>
      <c r="T462" s="339">
        <f>IF(M462="","",IF(M462=0,"",SUM(M462)/F462))</f>
        <v/>
      </c>
      <c r="U462" s="585" t="n"/>
      <c r="V462" s="603">
        <f>IF(C462="","",IF(AND(C462=$D$2,H462=0),"Firm Payroll",IF(AND(F462=1,Y462&gt;0.2),"Annual 20% Max Discount",IF(AND(F462=4,Y462&gt;0.2),"Quarterly 20% Max Discount",IF(Y462&gt;=0.6,"Discount &gt;60%",IF(Y462&lt;0,"Revenue Reduction Required",""))))))</f>
        <v/>
      </c>
      <c r="W462" s="597" t="n"/>
      <c r="X462" s="314">
        <f>IF(F462=1,"Annual Payrolls on ADP Essential Payroll",IF(F462=4,"Quarterly Payrolls on ADP Essential Payroll",""))</f>
        <v/>
      </c>
      <c r="Y462" s="315">
        <f>IFERROR(1-((H462-M462)/SUM(Z462,AC462,AD462)),"")</f>
        <v/>
      </c>
      <c r="Z462" s="316">
        <f>IF(C462="","",HLOOKUP($G462&amp;'Product Selections'!$K$4&amp;'Exhibit A'!$F462,'--'!$F$3:$AT$200,$E462+6,FALSE)*F462)</f>
        <v/>
      </c>
      <c r="AA462" s="317">
        <f>IF($C462="","",7.95*$E462+54.95)</f>
        <v/>
      </c>
      <c r="AB462" s="316">
        <f>IF('Product Selections'!O467="Yes",16*'Exhibit A'!F462,0)</f>
        <v/>
      </c>
      <c r="AC462" s="318">
        <f>IF('Product Selections'!$L$11="CBA Lightning Wholesale",0,IF('Product Selections'!$L$11="CBA Lightning",0,IF($C462="",0,IF('Product Selections'!P467="",0,IF('Product Selections'!$P467="Yes",HLOOKUP($AC$10&amp;'Exhibit A'!$F462,'--'!$F$3:$AZ$200,$E462+6,FALSE)*$F462)))))</f>
        <v/>
      </c>
      <c r="AD462" s="310">
        <f>IF('Product Selections'!$L$11="CBA Lightning Wholesale",0,IF('Product Selections'!$L$11="CBA Lightning",0,IF('Product Selections'!Q467="",0,IF($C462="",0,IF('Product Selections'!$Q467&gt;=0,HLOOKUP($AD$10,'--'!$F$3:$AZ$200,3,FALSE)*12*'Product Selections'!Q467)))))</f>
        <v/>
      </c>
      <c r="AE462" s="316">
        <f>IFERROR(IF(C462="","",IF(AND(C462=$D$2,H462=0),0,IF(I462=0,H462-P462-L462-M462,IF(I462="Included",H462-P462-M462-L462,IF(I462&gt;0,H462-M462-L462))))),"")</f>
        <v/>
      </c>
      <c r="AF462" s="585" t="n"/>
      <c r="AJ462" s="585" t="n"/>
    </row>
    <row r="463">
      <c r="A463" s="34" t="n"/>
      <c r="B463" s="70">
        <f>IFERROR(IF('Product Selections'!B468="","",'Product Selections'!B468),"")</f>
        <v/>
      </c>
      <c r="C463" s="71">
        <f>IF('Product Selections'!C468="","",'Product Selections'!C468)</f>
        <v/>
      </c>
      <c r="D463" s="48">
        <f>IF('Product Selections'!D468="","",'Product Selections'!D468)</f>
        <v/>
      </c>
      <c r="E463" s="51">
        <f>IF('Product Selections'!E468="","",'Product Selections'!E468)</f>
        <v/>
      </c>
      <c r="F463" s="51">
        <f>IF('Product Selections'!F468="","",'Product Selections'!F468)</f>
        <v/>
      </c>
      <c r="G463" s="34">
        <f>IF('Product Selections'!U467="","",'Product Selections'!U467)</f>
        <v/>
      </c>
      <c r="H463" s="69">
        <f>IFERROR(IF('Product Selections'!H468="","",'Product Selections'!H468),"")</f>
        <v/>
      </c>
      <c r="I463" s="592">
        <f>IFERROR(IF(TRIM('Product Selections'!I468)="","",TRIM('Product Selections'!I468)),"")</f>
        <v/>
      </c>
      <c r="J463" s="46" t="n"/>
      <c r="K463" s="69">
        <f>IF(C463="","",IF(O463="",AE463+L463+M463,AE463+L463+M463+O463))</f>
        <v/>
      </c>
      <c r="L463" s="360">
        <f>IF(C463="","",SUM(AC463,AD463)*(1-Y463))</f>
        <v/>
      </c>
      <c r="M463" s="358">
        <f>IF(C463="","",AB463)</f>
        <v/>
      </c>
      <c r="O463" s="593">
        <f>IF(C463="","",IF(Y463&lt;0,Z463-AE463,""))</f>
        <v/>
      </c>
      <c r="P463" s="594">
        <f>IFERROR(IF(C463="","",IF(AND(C463=$D$2,H463=0),0,IF($V$8="50% ADP Discount",AA463*0.5,IF($V$8="ADP Book Price",AA463)))),"")</f>
        <v/>
      </c>
      <c r="R463" s="595">
        <f>IF(C463="","",IF(Y463&lt;0,(Z463/F463)*(1),(Z463/F463)*(1-Y463)))</f>
        <v/>
      </c>
      <c r="S463" s="595">
        <f>IFERROR(IF(Y463&lt;0,SUM(AC463:AD463)/F463,L463/F463),"")</f>
        <v/>
      </c>
      <c r="T463" s="340">
        <f>IF(M463="","",IF(M463=0,"",SUM(M463)/F463))</f>
        <v/>
      </c>
      <c r="U463" s="585" t="n"/>
      <c r="V463" s="596">
        <f>IF(C463="","",IF(AND(C463=$D$2,H463=0),"Firm Payroll",IF(AND(F463=1,Y463&gt;0.2),"Annual 20% Max Discount",IF(AND(F463=4,Y463&gt;0.2),"Quarterly 20% Max Discount",IF(Y463&gt;=0.6,"Discount &gt;60%",IF(Y463&lt;0,"Revenue Reduction Required",""))))))</f>
        <v/>
      </c>
      <c r="W463" s="597" t="n"/>
      <c r="X463" s="56">
        <f>IF(F463=1,"Annual Payrolls on ADP Essential Payroll",IF(F463=4,"Quarterly Payrolls on ADP Essential Payroll",""))</f>
        <v/>
      </c>
      <c r="Y463" s="50">
        <f>IFERROR(1-((H463-M463)/SUM(Z463,AC463,AD463)),"")</f>
        <v/>
      </c>
      <c r="Z463" s="69">
        <f>IF(C463="","",HLOOKUP($G463&amp;'Product Selections'!$K$4&amp;'Exhibit A'!$F463,'--'!$F$3:$AT$200,$E463+6,FALSE)*F463)</f>
        <v/>
      </c>
      <c r="AA463" s="237">
        <f>IF($C463="","",7.95*$E463+54.95)</f>
        <v/>
      </c>
      <c r="AB463" s="69">
        <f>IF('Product Selections'!O468="Yes",16*'Exhibit A'!F463,0)</f>
        <v/>
      </c>
      <c r="AC463" s="236">
        <f>IF('Product Selections'!$L$11="CBA Lightning Wholesale",0,IF('Product Selections'!$L$11="CBA Lightning",0,IF($C463="",0,IF('Product Selections'!P468="",0,IF('Product Selections'!$P468="Yes",HLOOKUP($AC$10&amp;'Exhibit A'!$F463,'--'!$F$3:$AZ$200,$E463+6,FALSE)*$F463)))))</f>
        <v/>
      </c>
      <c r="AD463" s="54">
        <f>IF('Product Selections'!$L$11="CBA Lightning Wholesale",0,IF('Product Selections'!$L$11="CBA Lightning",0,IF('Product Selections'!Q468="",0,IF($C463="",0,IF('Product Selections'!$Q468&gt;=0,HLOOKUP($AD$10,'--'!$F$3:$AZ$200,3,FALSE)*12*'Product Selections'!Q468)))))</f>
        <v/>
      </c>
      <c r="AE463" s="69">
        <f>IFERROR(IF(C463="","",IF(AND(C463=$D$2,H463=0),0,IF(I463=0,H463-P463-L463-M463,IF(I463="Included",H463-P463-M463-L463,IF(I463&gt;0,H463-M463-L463))))),"")</f>
        <v/>
      </c>
      <c r="AF463" s="598" t="n"/>
      <c r="AJ463" s="585" t="n"/>
    </row>
    <row r="464">
      <c r="A464" s="34" t="n"/>
      <c r="B464" s="303">
        <f>IFERROR(IF('Product Selections'!B469="","",'Product Selections'!B469),"")</f>
        <v/>
      </c>
      <c r="C464" s="304">
        <f>IF('Product Selections'!C469="","",'Product Selections'!C469)</f>
        <v/>
      </c>
      <c r="D464" s="305">
        <f>IF('Product Selections'!D469="","",'Product Selections'!D469)</f>
        <v/>
      </c>
      <c r="E464" s="306">
        <f>IF('Product Selections'!E469="","",'Product Selections'!E469)</f>
        <v/>
      </c>
      <c r="F464" s="306">
        <f>IF('Product Selections'!F469="","",'Product Selections'!F469)</f>
        <v/>
      </c>
      <c r="G464" s="307">
        <f>IF('Product Selections'!U468="","",'Product Selections'!U468)</f>
        <v/>
      </c>
      <c r="H464" s="316">
        <f>IFERROR(IF('Product Selections'!H469="","",'Product Selections'!H469),"")</f>
        <v/>
      </c>
      <c r="I464" s="309">
        <f>IFERROR(IF(TRIM('Product Selections'!I469)="","",TRIM('Product Selections'!I469)),"")</f>
        <v/>
      </c>
      <c r="J464" s="46" t="n"/>
      <c r="K464" s="316">
        <f>IF(C464="","",IF(O464="",AE464+L464+M464,AE464+L464+M464+O464))</f>
        <v/>
      </c>
      <c r="L464" s="361">
        <f>IF(C464="","",SUM(AC464,AD464)*(1-Y464))</f>
        <v/>
      </c>
      <c r="M464" s="357">
        <f>IF(C464="","",AB464)</f>
        <v/>
      </c>
      <c r="O464" s="600">
        <f>IF(C464="","",IF(Y464&lt;0,Z464-AE464,""))</f>
        <v/>
      </c>
      <c r="P464" s="601">
        <f>IFERROR(IF(C464="","",IF(AND(C464=$D$2,H464=0),0,IF($V$8="50% ADP Discount",AA464*0.5,IF($V$8="ADP Book Price",AA464)))),"")</f>
        <v/>
      </c>
      <c r="R464" s="602">
        <f>IF(C464="","",IF(Y464&lt;0,(Z464/F464)*(1),(Z464/F464)*(1-Y464)))</f>
        <v/>
      </c>
      <c r="S464" s="602">
        <f>IFERROR(IF(Y464&lt;0,SUM(AC464:AD464)/F464,L464/F464),"")</f>
        <v/>
      </c>
      <c r="T464" s="339">
        <f>IF(M464="","",IF(M464=0,"",SUM(M464)/F464))</f>
        <v/>
      </c>
      <c r="U464" s="585" t="n"/>
      <c r="V464" s="603">
        <f>IF(C464="","",IF(AND(C464=$D$2,H464=0),"Firm Payroll",IF(AND(F464=1,Y464&gt;0.2),"Annual 20% Max Discount",IF(AND(F464=4,Y464&gt;0.2),"Quarterly 20% Max Discount",IF(Y464&gt;=0.6,"Discount &gt;60%",IF(Y464&lt;0,"Revenue Reduction Required",""))))))</f>
        <v/>
      </c>
      <c r="W464" s="597" t="n"/>
      <c r="X464" s="314">
        <f>IF(F464=1,"Annual Payrolls on ADP Essential Payroll",IF(F464=4,"Quarterly Payrolls on ADP Essential Payroll",""))</f>
        <v/>
      </c>
      <c r="Y464" s="315">
        <f>IFERROR(1-((H464-M464)/SUM(Z464,AC464,AD464)),"")</f>
        <v/>
      </c>
      <c r="Z464" s="316">
        <f>IF(C464="","",HLOOKUP($G464&amp;'Product Selections'!$K$4&amp;'Exhibit A'!$F464,'--'!$F$3:$AT$200,$E464+6,FALSE)*F464)</f>
        <v/>
      </c>
      <c r="AA464" s="317">
        <f>IF($C464="","",7.95*$E464+54.95)</f>
        <v/>
      </c>
      <c r="AB464" s="316">
        <f>IF('Product Selections'!O469="Yes",16*'Exhibit A'!F464,0)</f>
        <v/>
      </c>
      <c r="AC464" s="318">
        <f>IF('Product Selections'!$L$11="CBA Lightning Wholesale",0,IF('Product Selections'!$L$11="CBA Lightning",0,IF($C464="",0,IF('Product Selections'!P469="",0,IF('Product Selections'!$P469="Yes",HLOOKUP($AC$10&amp;'Exhibit A'!$F464,'--'!$F$3:$AZ$200,$E464+6,FALSE)*$F464)))))</f>
        <v/>
      </c>
      <c r="AD464" s="310">
        <f>IF('Product Selections'!$L$11="CBA Lightning Wholesale",0,IF('Product Selections'!$L$11="CBA Lightning",0,IF('Product Selections'!Q469="",0,IF($C464="",0,IF('Product Selections'!$Q469&gt;=0,HLOOKUP($AD$10,'--'!$F$3:$AZ$200,3,FALSE)*12*'Product Selections'!Q469)))))</f>
        <v/>
      </c>
      <c r="AE464" s="316">
        <f>IFERROR(IF(C464="","",IF(AND(C464=$D$2,H464=0),0,IF(I464=0,H464-P464-L464-M464,IF(I464="Included",H464-P464-M464-L464,IF(I464&gt;0,H464-M464-L464))))),"")</f>
        <v/>
      </c>
      <c r="AF464" s="585" t="n"/>
      <c r="AJ464" s="585" t="n"/>
    </row>
    <row r="465">
      <c r="A465" s="34" t="n"/>
      <c r="B465" s="70">
        <f>IFERROR(IF('Product Selections'!B470="","",'Product Selections'!B470),"")</f>
        <v/>
      </c>
      <c r="C465" s="71">
        <f>IF('Product Selections'!C470="","",'Product Selections'!C470)</f>
        <v/>
      </c>
      <c r="D465" s="48">
        <f>IF('Product Selections'!D470="","",'Product Selections'!D470)</f>
        <v/>
      </c>
      <c r="E465" s="51">
        <f>IF('Product Selections'!E470="","",'Product Selections'!E470)</f>
        <v/>
      </c>
      <c r="F465" s="51">
        <f>IF('Product Selections'!F470="","",'Product Selections'!F470)</f>
        <v/>
      </c>
      <c r="G465" s="34">
        <f>IF('Product Selections'!U469="","",'Product Selections'!U469)</f>
        <v/>
      </c>
      <c r="H465" s="69">
        <f>IFERROR(IF('Product Selections'!H470="","",'Product Selections'!H470),"")</f>
        <v/>
      </c>
      <c r="I465" s="592">
        <f>IFERROR(IF(TRIM('Product Selections'!I470)="","",TRIM('Product Selections'!I470)),"")</f>
        <v/>
      </c>
      <c r="J465" s="46" t="n"/>
      <c r="K465" s="69">
        <f>IF(C465="","",IF(O465="",AE465+L465+M465,AE465+L465+M465+O465))</f>
        <v/>
      </c>
      <c r="L465" s="360">
        <f>IF(C465="","",SUM(AC465,AD465)*(1-Y465))</f>
        <v/>
      </c>
      <c r="M465" s="358">
        <f>IF(C465="","",AB465)</f>
        <v/>
      </c>
      <c r="O465" s="593">
        <f>IF(C465="","",IF(Y465&lt;0,Z465-AE465,""))</f>
        <v/>
      </c>
      <c r="P465" s="594">
        <f>IFERROR(IF(C465="","",IF(AND(C465=$D$2,H465=0),0,IF($V$8="50% ADP Discount",AA465*0.5,IF($V$8="ADP Book Price",AA465)))),"")</f>
        <v/>
      </c>
      <c r="R465" s="595">
        <f>IF(C465="","",IF(Y465&lt;0,(Z465/F465)*(1),(Z465/F465)*(1-Y465)))</f>
        <v/>
      </c>
      <c r="S465" s="595">
        <f>IFERROR(IF(Y465&lt;0,SUM(AC465:AD465)/F465,L465/F465),"")</f>
        <v/>
      </c>
      <c r="T465" s="340">
        <f>IF(M465="","",IF(M465=0,"",SUM(M465)/F465))</f>
        <v/>
      </c>
      <c r="U465" s="585" t="n"/>
      <c r="V465" s="596">
        <f>IF(C465="","",IF(AND(C465=$D$2,H465=0),"Firm Payroll",IF(AND(F465=1,Y465&gt;0.2),"Annual 20% Max Discount",IF(AND(F465=4,Y465&gt;0.2),"Quarterly 20% Max Discount",IF(Y465&gt;=0.6,"Discount &gt;60%",IF(Y465&lt;0,"Revenue Reduction Required",""))))))</f>
        <v/>
      </c>
      <c r="W465" s="597" t="n"/>
      <c r="X465" s="56">
        <f>IF(F465=1,"Annual Payrolls on ADP Essential Payroll",IF(F465=4,"Quarterly Payrolls on ADP Essential Payroll",""))</f>
        <v/>
      </c>
      <c r="Y465" s="50">
        <f>IFERROR(1-((H465-M465)/SUM(Z465,AC465,AD465)),"")</f>
        <v/>
      </c>
      <c r="Z465" s="69">
        <f>IF(C465="","",HLOOKUP($G465&amp;'Product Selections'!$K$4&amp;'Exhibit A'!$F465,'--'!$F$3:$AT$200,$E465+6,FALSE)*F465)</f>
        <v/>
      </c>
      <c r="AA465" s="237">
        <f>IF($C465="","",7.95*$E465+54.95)</f>
        <v/>
      </c>
      <c r="AB465" s="69">
        <f>IF('Product Selections'!O470="Yes",16*'Exhibit A'!F465,0)</f>
        <v/>
      </c>
      <c r="AC465" s="236">
        <f>IF('Product Selections'!$L$11="CBA Lightning Wholesale",0,IF('Product Selections'!$L$11="CBA Lightning",0,IF($C465="",0,IF('Product Selections'!P470="",0,IF('Product Selections'!$P470="Yes",HLOOKUP($AC$10&amp;'Exhibit A'!$F465,'--'!$F$3:$AZ$200,$E465+6,FALSE)*$F465)))))</f>
        <v/>
      </c>
      <c r="AD465" s="54">
        <f>IF('Product Selections'!$L$11="CBA Lightning Wholesale",0,IF('Product Selections'!$L$11="CBA Lightning",0,IF('Product Selections'!Q470="",0,IF($C465="",0,IF('Product Selections'!$Q470&gt;=0,HLOOKUP($AD$10,'--'!$F$3:$AZ$200,3,FALSE)*12*'Product Selections'!Q470)))))</f>
        <v/>
      </c>
      <c r="AE465" s="69">
        <f>IFERROR(IF(C465="","",IF(AND(C465=$D$2,H465=0),0,IF(I465=0,H465-P465-L465-M465,IF(I465="Included",H465-P465-M465-L465,IF(I465&gt;0,H465-M465-L465))))),"")</f>
        <v/>
      </c>
      <c r="AF465" s="598" t="n"/>
      <c r="AJ465" s="585" t="n"/>
    </row>
    <row r="466">
      <c r="A466" s="34" t="n"/>
      <c r="B466" s="303">
        <f>IFERROR(IF('Product Selections'!B471="","",'Product Selections'!B471),"")</f>
        <v/>
      </c>
      <c r="C466" s="304">
        <f>IF('Product Selections'!C471="","",'Product Selections'!C471)</f>
        <v/>
      </c>
      <c r="D466" s="305">
        <f>IF('Product Selections'!D471="","",'Product Selections'!D471)</f>
        <v/>
      </c>
      <c r="E466" s="306">
        <f>IF('Product Selections'!E471="","",'Product Selections'!E471)</f>
        <v/>
      </c>
      <c r="F466" s="306">
        <f>IF('Product Selections'!F471="","",'Product Selections'!F471)</f>
        <v/>
      </c>
      <c r="G466" s="307">
        <f>IF('Product Selections'!U470="","",'Product Selections'!U470)</f>
        <v/>
      </c>
      <c r="H466" s="316">
        <f>IFERROR(IF('Product Selections'!H471="","",'Product Selections'!H471),"")</f>
        <v/>
      </c>
      <c r="I466" s="309">
        <f>IFERROR(IF(TRIM('Product Selections'!I471)="","",TRIM('Product Selections'!I471)),"")</f>
        <v/>
      </c>
      <c r="J466" s="46" t="n"/>
      <c r="K466" s="316">
        <f>IF(C466="","",IF(O466="",AE466+L466+M466,AE466+L466+M466+O466))</f>
        <v/>
      </c>
      <c r="L466" s="361">
        <f>IF(C466="","",SUM(AC466,AD466)*(1-Y466))</f>
        <v/>
      </c>
      <c r="M466" s="357">
        <f>IF(C466="","",AB466)</f>
        <v/>
      </c>
      <c r="O466" s="600">
        <f>IF(C466="","",IF(Y466&lt;0,Z466-AE466,""))</f>
        <v/>
      </c>
      <c r="P466" s="601">
        <f>IFERROR(IF(C466="","",IF(AND(C466=$D$2,H466=0),0,IF($V$8="50% ADP Discount",AA466*0.5,IF($V$8="ADP Book Price",AA466)))),"")</f>
        <v/>
      </c>
      <c r="R466" s="602">
        <f>IF(C466="","",IF(Y466&lt;0,(Z466/F466)*(1),(Z466/F466)*(1-Y466)))</f>
        <v/>
      </c>
      <c r="S466" s="602">
        <f>IFERROR(IF(Y466&lt;0,SUM(AC466:AD466)/F466,L466/F466),"")</f>
        <v/>
      </c>
      <c r="T466" s="339">
        <f>IF(M466="","",IF(M466=0,"",SUM(M466)/F466))</f>
        <v/>
      </c>
      <c r="U466" s="585" t="n"/>
      <c r="V466" s="603">
        <f>IF(C466="","",IF(AND(C466=$D$2,H466=0),"Firm Payroll",IF(AND(F466=1,Y466&gt;0.2),"Annual 20% Max Discount",IF(AND(F466=4,Y466&gt;0.2),"Quarterly 20% Max Discount",IF(Y466&gt;=0.6,"Discount &gt;60%",IF(Y466&lt;0,"Revenue Reduction Required",""))))))</f>
        <v/>
      </c>
      <c r="W466" s="597" t="n"/>
      <c r="X466" s="314">
        <f>IF(F466=1,"Annual Payrolls on ADP Essential Payroll",IF(F466=4,"Quarterly Payrolls on ADP Essential Payroll",""))</f>
        <v/>
      </c>
      <c r="Y466" s="315">
        <f>IFERROR(1-((H466-M466)/SUM(Z466,AC466,AD466)),"")</f>
        <v/>
      </c>
      <c r="Z466" s="316">
        <f>IF(C466="","",HLOOKUP($G466&amp;'Product Selections'!$K$4&amp;'Exhibit A'!$F466,'--'!$F$3:$AT$200,$E466+6,FALSE)*F466)</f>
        <v/>
      </c>
      <c r="AA466" s="317">
        <f>IF($C466="","",7.95*$E466+54.95)</f>
        <v/>
      </c>
      <c r="AB466" s="316">
        <f>IF('Product Selections'!O471="Yes",16*'Exhibit A'!F466,0)</f>
        <v/>
      </c>
      <c r="AC466" s="318">
        <f>IF('Product Selections'!$L$11="CBA Lightning Wholesale",0,IF('Product Selections'!$L$11="CBA Lightning",0,IF($C466="",0,IF('Product Selections'!P471="",0,IF('Product Selections'!$P471="Yes",HLOOKUP($AC$10&amp;'Exhibit A'!$F466,'--'!$F$3:$AZ$200,$E466+6,FALSE)*$F466)))))</f>
        <v/>
      </c>
      <c r="AD466" s="310">
        <f>IF('Product Selections'!$L$11="CBA Lightning Wholesale",0,IF('Product Selections'!$L$11="CBA Lightning",0,IF('Product Selections'!Q471="",0,IF($C466="",0,IF('Product Selections'!$Q471&gt;=0,HLOOKUP($AD$10,'--'!$F$3:$AZ$200,3,FALSE)*12*'Product Selections'!Q471)))))</f>
        <v/>
      </c>
      <c r="AE466" s="316">
        <f>IFERROR(IF(C466="","",IF(AND(C466=$D$2,H466=0),0,IF(I466=0,H466-P466-L466-M466,IF(I466="Included",H466-P466-M466-L466,IF(I466&gt;0,H466-M466-L466))))),"")</f>
        <v/>
      </c>
      <c r="AF466" s="585" t="n"/>
      <c r="AJ466" s="585" t="n"/>
    </row>
    <row r="467">
      <c r="A467" s="34" t="n"/>
      <c r="B467" s="70">
        <f>IFERROR(IF('Product Selections'!B472="","",'Product Selections'!B472),"")</f>
        <v/>
      </c>
      <c r="C467" s="71">
        <f>IF('Product Selections'!C472="","",'Product Selections'!C472)</f>
        <v/>
      </c>
      <c r="D467" s="48">
        <f>IF('Product Selections'!D472="","",'Product Selections'!D472)</f>
        <v/>
      </c>
      <c r="E467" s="51">
        <f>IF('Product Selections'!E472="","",'Product Selections'!E472)</f>
        <v/>
      </c>
      <c r="F467" s="51">
        <f>IF('Product Selections'!F472="","",'Product Selections'!F472)</f>
        <v/>
      </c>
      <c r="G467" s="34">
        <f>IF('Product Selections'!U471="","",'Product Selections'!U471)</f>
        <v/>
      </c>
      <c r="H467" s="69">
        <f>IFERROR(IF('Product Selections'!H472="","",'Product Selections'!H472),"")</f>
        <v/>
      </c>
      <c r="I467" s="592">
        <f>IFERROR(IF(TRIM('Product Selections'!I472)="","",TRIM('Product Selections'!I472)),"")</f>
        <v/>
      </c>
      <c r="J467" s="46" t="n"/>
      <c r="K467" s="69">
        <f>IF(C467="","",IF(O467="",AE467+L467+M467,AE467+L467+M467+O467))</f>
        <v/>
      </c>
      <c r="L467" s="360">
        <f>IF(C467="","",SUM(AC467,AD467)*(1-Y467))</f>
        <v/>
      </c>
      <c r="M467" s="358">
        <f>IF(C467="","",AB467)</f>
        <v/>
      </c>
      <c r="O467" s="593">
        <f>IF(C467="","",IF(Y467&lt;0,Z467-AE467,""))</f>
        <v/>
      </c>
      <c r="P467" s="594">
        <f>IFERROR(IF(C467="","",IF(AND(C467=$D$2,H467=0),0,IF($V$8="50% ADP Discount",AA467*0.5,IF($V$8="ADP Book Price",AA467)))),"")</f>
        <v/>
      </c>
      <c r="R467" s="595">
        <f>IF(C467="","",IF(Y467&lt;0,(Z467/F467)*(1),(Z467/F467)*(1-Y467)))</f>
        <v/>
      </c>
      <c r="S467" s="595">
        <f>IFERROR(IF(Y467&lt;0,SUM(AC467:AD467)/F467,L467/F467),"")</f>
        <v/>
      </c>
      <c r="T467" s="340">
        <f>IF(M467="","",IF(M467=0,"",SUM(M467)/F467))</f>
        <v/>
      </c>
      <c r="U467" s="585" t="n"/>
      <c r="V467" s="596">
        <f>IF(C467="","",IF(AND(C467=$D$2,H467=0),"Firm Payroll",IF(AND(F467=1,Y467&gt;0.2),"Annual 20% Max Discount",IF(AND(F467=4,Y467&gt;0.2),"Quarterly 20% Max Discount",IF(Y467&gt;=0.6,"Discount &gt;60%",IF(Y467&lt;0,"Revenue Reduction Required",""))))))</f>
        <v/>
      </c>
      <c r="W467" s="597" t="n"/>
      <c r="X467" s="56">
        <f>IF(F467=1,"Annual Payrolls on ADP Essential Payroll",IF(F467=4,"Quarterly Payrolls on ADP Essential Payroll",""))</f>
        <v/>
      </c>
      <c r="Y467" s="50">
        <f>IFERROR(1-((H467-M467)/SUM(Z467,AC467,AD467)),"")</f>
        <v/>
      </c>
      <c r="Z467" s="69">
        <f>IF(C467="","",HLOOKUP($G467&amp;'Product Selections'!$K$4&amp;'Exhibit A'!$F467,'--'!$F$3:$AT$200,$E467+6,FALSE)*F467)</f>
        <v/>
      </c>
      <c r="AA467" s="237">
        <f>IF($C467="","",7.95*$E467+54.95)</f>
        <v/>
      </c>
      <c r="AB467" s="69">
        <f>IF('Product Selections'!O472="Yes",16*'Exhibit A'!F467,0)</f>
        <v/>
      </c>
      <c r="AC467" s="236">
        <f>IF('Product Selections'!$L$11="CBA Lightning Wholesale",0,IF('Product Selections'!$L$11="CBA Lightning",0,IF($C467="",0,IF('Product Selections'!P472="",0,IF('Product Selections'!$P472="Yes",HLOOKUP($AC$10&amp;'Exhibit A'!$F467,'--'!$F$3:$AZ$200,$E467+6,FALSE)*$F467)))))</f>
        <v/>
      </c>
      <c r="AD467" s="54">
        <f>IF('Product Selections'!$L$11="CBA Lightning Wholesale",0,IF('Product Selections'!$L$11="CBA Lightning",0,IF('Product Selections'!Q472="",0,IF($C467="",0,IF('Product Selections'!$Q472&gt;=0,HLOOKUP($AD$10,'--'!$F$3:$AZ$200,3,FALSE)*12*'Product Selections'!Q472)))))</f>
        <v/>
      </c>
      <c r="AE467" s="69">
        <f>IFERROR(IF(C467="","",IF(AND(C467=$D$2,H467=0),0,IF(I467=0,H467-P467-L467-M467,IF(I467="Included",H467-P467-M467-L467,IF(I467&gt;0,H467-M467-L467))))),"")</f>
        <v/>
      </c>
      <c r="AF467" s="598" t="n"/>
      <c r="AJ467" s="585" t="n"/>
    </row>
    <row r="468">
      <c r="A468" s="34" t="n"/>
      <c r="B468" s="303">
        <f>IFERROR(IF('Product Selections'!B473="","",'Product Selections'!B473),"")</f>
        <v/>
      </c>
      <c r="C468" s="304">
        <f>IF('Product Selections'!C473="","",'Product Selections'!C473)</f>
        <v/>
      </c>
      <c r="D468" s="305">
        <f>IF('Product Selections'!D473="","",'Product Selections'!D473)</f>
        <v/>
      </c>
      <c r="E468" s="306">
        <f>IF('Product Selections'!E473="","",'Product Selections'!E473)</f>
        <v/>
      </c>
      <c r="F468" s="306">
        <f>IF('Product Selections'!F473="","",'Product Selections'!F473)</f>
        <v/>
      </c>
      <c r="G468" s="307">
        <f>IF('Product Selections'!U472="","",'Product Selections'!U472)</f>
        <v/>
      </c>
      <c r="H468" s="316">
        <f>IFERROR(IF('Product Selections'!H473="","",'Product Selections'!H473),"")</f>
        <v/>
      </c>
      <c r="I468" s="309">
        <f>IFERROR(IF(TRIM('Product Selections'!I473)="","",TRIM('Product Selections'!I473)),"")</f>
        <v/>
      </c>
      <c r="J468" s="46" t="n"/>
      <c r="K468" s="316">
        <f>IF(C468="","",IF(O468="",AE468+L468+M468,AE468+L468+M468+O468))</f>
        <v/>
      </c>
      <c r="L468" s="361">
        <f>IF(C468="","",SUM(AC468,AD468)*(1-Y468))</f>
        <v/>
      </c>
      <c r="M468" s="357">
        <f>IF(C468="","",AB468)</f>
        <v/>
      </c>
      <c r="O468" s="600">
        <f>IF(C468="","",IF(Y468&lt;0,Z468-AE468,""))</f>
        <v/>
      </c>
      <c r="P468" s="601">
        <f>IFERROR(IF(C468="","",IF(AND(C468=$D$2,H468=0),0,IF($V$8="50% ADP Discount",AA468*0.5,IF($V$8="ADP Book Price",AA468)))),"")</f>
        <v/>
      </c>
      <c r="R468" s="602">
        <f>IF(C468="","",IF(Y468&lt;0,(Z468/F468)*(1),(Z468/F468)*(1-Y468)))</f>
        <v/>
      </c>
      <c r="S468" s="602">
        <f>IFERROR(IF(Y468&lt;0,SUM(AC468:AD468)/F468,L468/F468),"")</f>
        <v/>
      </c>
      <c r="T468" s="339">
        <f>IF(M468="","",IF(M468=0,"",SUM(M468)/F468))</f>
        <v/>
      </c>
      <c r="U468" s="585" t="n"/>
      <c r="V468" s="603">
        <f>IF(C468="","",IF(AND(C468=$D$2,H468=0),"Firm Payroll",IF(AND(F468=1,Y468&gt;0.2),"Annual 20% Max Discount",IF(AND(F468=4,Y468&gt;0.2),"Quarterly 20% Max Discount",IF(Y468&gt;=0.6,"Discount &gt;60%",IF(Y468&lt;0,"Revenue Reduction Required",""))))))</f>
        <v/>
      </c>
      <c r="W468" s="597" t="n"/>
      <c r="X468" s="314">
        <f>IF(F468=1,"Annual Payrolls on ADP Essential Payroll",IF(F468=4,"Quarterly Payrolls on ADP Essential Payroll",""))</f>
        <v/>
      </c>
      <c r="Y468" s="315">
        <f>IFERROR(1-((H468-M468)/SUM(Z468,AC468,AD468)),"")</f>
        <v/>
      </c>
      <c r="Z468" s="316">
        <f>IF(C468="","",HLOOKUP($G468&amp;'Product Selections'!$K$4&amp;'Exhibit A'!$F468,'--'!$F$3:$AT$200,$E468+6,FALSE)*F468)</f>
        <v/>
      </c>
      <c r="AA468" s="317">
        <f>IF($C468="","",7.95*$E468+54.95)</f>
        <v/>
      </c>
      <c r="AB468" s="316">
        <f>IF('Product Selections'!O473="Yes",16*'Exhibit A'!F468,0)</f>
        <v/>
      </c>
      <c r="AC468" s="318">
        <f>IF('Product Selections'!$L$11="CBA Lightning Wholesale",0,IF('Product Selections'!$L$11="CBA Lightning",0,IF($C468="",0,IF('Product Selections'!P473="",0,IF('Product Selections'!$P473="Yes",HLOOKUP($AC$10&amp;'Exhibit A'!$F468,'--'!$F$3:$AZ$200,$E468+6,FALSE)*$F468)))))</f>
        <v/>
      </c>
      <c r="AD468" s="310">
        <f>IF('Product Selections'!$L$11="CBA Lightning Wholesale",0,IF('Product Selections'!$L$11="CBA Lightning",0,IF('Product Selections'!Q473="",0,IF($C468="",0,IF('Product Selections'!$Q473&gt;=0,HLOOKUP($AD$10,'--'!$F$3:$AZ$200,3,FALSE)*12*'Product Selections'!Q473)))))</f>
        <v/>
      </c>
      <c r="AE468" s="316">
        <f>IFERROR(IF(C468="","",IF(AND(C468=$D$2,H468=0),0,IF(I468=0,H468-P468-L468-M468,IF(I468="Included",H468-P468-M468-L468,IF(I468&gt;0,H468-M468-L468))))),"")</f>
        <v/>
      </c>
      <c r="AF468" s="585" t="n"/>
      <c r="AJ468" s="585" t="n"/>
    </row>
    <row r="469">
      <c r="A469" s="34" t="n"/>
      <c r="B469" s="70">
        <f>IFERROR(IF('Product Selections'!B474="","",'Product Selections'!B474),"")</f>
        <v/>
      </c>
      <c r="C469" s="71">
        <f>IF('Product Selections'!C474="","",'Product Selections'!C474)</f>
        <v/>
      </c>
      <c r="D469" s="48">
        <f>IF('Product Selections'!D474="","",'Product Selections'!D474)</f>
        <v/>
      </c>
      <c r="E469" s="51">
        <f>IF('Product Selections'!E474="","",'Product Selections'!E474)</f>
        <v/>
      </c>
      <c r="F469" s="51">
        <f>IF('Product Selections'!F474="","",'Product Selections'!F474)</f>
        <v/>
      </c>
      <c r="G469" s="34">
        <f>IF('Product Selections'!U473="","",'Product Selections'!U473)</f>
        <v/>
      </c>
      <c r="H469" s="69">
        <f>IFERROR(IF('Product Selections'!H474="","",'Product Selections'!H474),"")</f>
        <v/>
      </c>
      <c r="I469" s="592">
        <f>IFERROR(IF(TRIM('Product Selections'!I474)="","",TRIM('Product Selections'!I474)),"")</f>
        <v/>
      </c>
      <c r="J469" s="46" t="n"/>
      <c r="K469" s="69">
        <f>IF(C469="","",IF(O469="",AE469+L469+M469,AE469+L469+M469+O469))</f>
        <v/>
      </c>
      <c r="L469" s="360">
        <f>IF(C469="","",SUM(AC469,AD469)*(1-Y469))</f>
        <v/>
      </c>
      <c r="M469" s="358">
        <f>IF(C469="","",AB469)</f>
        <v/>
      </c>
      <c r="O469" s="593">
        <f>IF(C469="","",IF(Y469&lt;0,Z469-AE469,""))</f>
        <v/>
      </c>
      <c r="P469" s="594">
        <f>IFERROR(IF(C469="","",IF(AND(C469=$D$2,H469=0),0,IF($V$8="50% ADP Discount",AA469*0.5,IF($V$8="ADP Book Price",AA469)))),"")</f>
        <v/>
      </c>
      <c r="R469" s="595">
        <f>IF(C469="","",IF(Y469&lt;0,(Z469/F469)*(1),(Z469/F469)*(1-Y469)))</f>
        <v/>
      </c>
      <c r="S469" s="595">
        <f>IFERROR(IF(Y469&lt;0,SUM(AC469:AD469)/F469,L469/F469),"")</f>
        <v/>
      </c>
      <c r="T469" s="340">
        <f>IF(M469="","",IF(M469=0,"",SUM(M469)/F469))</f>
        <v/>
      </c>
      <c r="U469" s="585" t="n"/>
      <c r="V469" s="596">
        <f>IF(C469="","",IF(AND(C469=$D$2,H469=0),"Firm Payroll",IF(AND(F469=1,Y469&gt;0.2),"Annual 20% Max Discount",IF(AND(F469=4,Y469&gt;0.2),"Quarterly 20% Max Discount",IF(Y469&gt;=0.6,"Discount &gt;60%",IF(Y469&lt;0,"Revenue Reduction Required",""))))))</f>
        <v/>
      </c>
      <c r="W469" s="597" t="n"/>
      <c r="X469" s="56">
        <f>IF(F469=1,"Annual Payrolls on ADP Essential Payroll",IF(F469=4,"Quarterly Payrolls on ADP Essential Payroll",""))</f>
        <v/>
      </c>
      <c r="Y469" s="50">
        <f>IFERROR(1-((H469-M469)/SUM(Z469,AC469,AD469)),"")</f>
        <v/>
      </c>
      <c r="Z469" s="69">
        <f>IF(C469="","",HLOOKUP($G469&amp;'Product Selections'!$K$4&amp;'Exhibit A'!$F469,'--'!$F$3:$AT$200,$E469+6,FALSE)*F469)</f>
        <v/>
      </c>
      <c r="AA469" s="237">
        <f>IF($C469="","",7.95*$E469+54.95)</f>
        <v/>
      </c>
      <c r="AB469" s="69">
        <f>IF('Product Selections'!O474="Yes",16*'Exhibit A'!F469,0)</f>
        <v/>
      </c>
      <c r="AC469" s="236">
        <f>IF('Product Selections'!$L$11="CBA Lightning Wholesale",0,IF('Product Selections'!$L$11="CBA Lightning",0,IF($C469="",0,IF('Product Selections'!P474="",0,IF('Product Selections'!$P474="Yes",HLOOKUP($AC$10&amp;'Exhibit A'!$F469,'--'!$F$3:$AZ$200,$E469+6,FALSE)*$F469)))))</f>
        <v/>
      </c>
      <c r="AD469" s="54">
        <f>IF('Product Selections'!$L$11="CBA Lightning Wholesale",0,IF('Product Selections'!$L$11="CBA Lightning",0,IF('Product Selections'!Q474="",0,IF($C469="",0,IF('Product Selections'!$Q474&gt;=0,HLOOKUP($AD$10,'--'!$F$3:$AZ$200,3,FALSE)*12*'Product Selections'!Q474)))))</f>
        <v/>
      </c>
      <c r="AE469" s="69">
        <f>IFERROR(IF(C469="","",IF(AND(C469=$D$2,H469=0),0,IF(I469=0,H469-P469-L469-M469,IF(I469="Included",H469-P469-M469-L469,IF(I469&gt;0,H469-M469-L469))))),"")</f>
        <v/>
      </c>
      <c r="AF469" s="598" t="n"/>
      <c r="AJ469" s="585" t="n"/>
    </row>
    <row r="470">
      <c r="A470" s="34" t="n"/>
      <c r="B470" s="303">
        <f>IFERROR(IF('Product Selections'!B475="","",'Product Selections'!B475),"")</f>
        <v/>
      </c>
      <c r="C470" s="304">
        <f>IF('Product Selections'!C475="","",'Product Selections'!C475)</f>
        <v/>
      </c>
      <c r="D470" s="305">
        <f>IF('Product Selections'!D475="","",'Product Selections'!D475)</f>
        <v/>
      </c>
      <c r="E470" s="306">
        <f>IF('Product Selections'!E475="","",'Product Selections'!E475)</f>
        <v/>
      </c>
      <c r="F470" s="306">
        <f>IF('Product Selections'!F475="","",'Product Selections'!F475)</f>
        <v/>
      </c>
      <c r="G470" s="307">
        <f>IF('Product Selections'!U474="","",'Product Selections'!U474)</f>
        <v/>
      </c>
      <c r="H470" s="316">
        <f>IFERROR(IF('Product Selections'!H475="","",'Product Selections'!H475),"")</f>
        <v/>
      </c>
      <c r="I470" s="309">
        <f>IFERROR(IF(TRIM('Product Selections'!I475)="","",TRIM('Product Selections'!I475)),"")</f>
        <v/>
      </c>
      <c r="J470" s="46" t="n"/>
      <c r="K470" s="316">
        <f>IF(C470="","",IF(O470="",AE470+L470+M470,AE470+L470+M470+O470))</f>
        <v/>
      </c>
      <c r="L470" s="361">
        <f>IF(C470="","",SUM(AC470,AD470)*(1-Y470))</f>
        <v/>
      </c>
      <c r="M470" s="357">
        <f>IF(C470="","",AB470)</f>
        <v/>
      </c>
      <c r="O470" s="600">
        <f>IF(C470="","",IF(Y470&lt;0,Z470-AE470,""))</f>
        <v/>
      </c>
      <c r="P470" s="601">
        <f>IFERROR(IF(C470="","",IF(AND(C470=$D$2,H470=0),0,IF($V$8="50% ADP Discount",AA470*0.5,IF($V$8="ADP Book Price",AA470)))),"")</f>
        <v/>
      </c>
      <c r="R470" s="602">
        <f>IF(C470="","",IF(Y470&lt;0,(Z470/F470)*(1),(Z470/F470)*(1-Y470)))</f>
        <v/>
      </c>
      <c r="S470" s="602">
        <f>IFERROR(IF(Y470&lt;0,SUM(AC470:AD470)/F470,L470/F470),"")</f>
        <v/>
      </c>
      <c r="T470" s="339">
        <f>IF(M470="","",IF(M470=0,"",SUM(M470)/F470))</f>
        <v/>
      </c>
      <c r="U470" s="585" t="n"/>
      <c r="V470" s="603">
        <f>IF(C470="","",IF(AND(C470=$D$2,H470=0),"Firm Payroll",IF(AND(F470=1,Y470&gt;0.2),"Annual 20% Max Discount",IF(AND(F470=4,Y470&gt;0.2),"Quarterly 20% Max Discount",IF(Y470&gt;=0.6,"Discount &gt;60%",IF(Y470&lt;0,"Revenue Reduction Required",""))))))</f>
        <v/>
      </c>
      <c r="W470" s="597" t="n"/>
      <c r="X470" s="314">
        <f>IF(F470=1,"Annual Payrolls on ADP Essential Payroll",IF(F470=4,"Quarterly Payrolls on ADP Essential Payroll",""))</f>
        <v/>
      </c>
      <c r="Y470" s="315">
        <f>IFERROR(1-((H470-M470)/SUM(Z470,AC470,AD470)),"")</f>
        <v/>
      </c>
      <c r="Z470" s="316">
        <f>IF(C470="","",HLOOKUP($G470&amp;'Product Selections'!$K$4&amp;'Exhibit A'!$F470,'--'!$F$3:$AT$200,$E470+6,FALSE)*F470)</f>
        <v/>
      </c>
      <c r="AA470" s="317">
        <f>IF($C470="","",7.95*$E470+54.95)</f>
        <v/>
      </c>
      <c r="AB470" s="316">
        <f>IF('Product Selections'!O475="Yes",16*'Exhibit A'!F470,0)</f>
        <v/>
      </c>
      <c r="AC470" s="318">
        <f>IF('Product Selections'!$L$11="CBA Lightning Wholesale",0,IF('Product Selections'!$L$11="CBA Lightning",0,IF($C470="",0,IF('Product Selections'!P475="",0,IF('Product Selections'!$P475="Yes",HLOOKUP($AC$10&amp;'Exhibit A'!$F470,'--'!$F$3:$AZ$200,$E470+6,FALSE)*$F470)))))</f>
        <v/>
      </c>
      <c r="AD470" s="310">
        <f>IF('Product Selections'!$L$11="CBA Lightning Wholesale",0,IF('Product Selections'!$L$11="CBA Lightning",0,IF('Product Selections'!Q475="",0,IF($C470="",0,IF('Product Selections'!$Q475&gt;=0,HLOOKUP($AD$10,'--'!$F$3:$AZ$200,3,FALSE)*12*'Product Selections'!Q475)))))</f>
        <v/>
      </c>
      <c r="AE470" s="316">
        <f>IFERROR(IF(C470="","",IF(AND(C470=$D$2,H470=0),0,IF(I470=0,H470-P470-L470-M470,IF(I470="Included",H470-P470-M470-L470,IF(I470&gt;0,H470-M470-L470))))),"")</f>
        <v/>
      </c>
      <c r="AF470" s="585" t="n"/>
      <c r="AJ470" s="585" t="n"/>
    </row>
    <row r="471">
      <c r="A471" s="34" t="n"/>
      <c r="B471" s="70">
        <f>IFERROR(IF('Product Selections'!B476="","",'Product Selections'!B476),"")</f>
        <v/>
      </c>
      <c r="C471" s="71">
        <f>IF('Product Selections'!C476="","",'Product Selections'!C476)</f>
        <v/>
      </c>
      <c r="D471" s="48">
        <f>IF('Product Selections'!D476="","",'Product Selections'!D476)</f>
        <v/>
      </c>
      <c r="E471" s="51">
        <f>IF('Product Selections'!E476="","",'Product Selections'!E476)</f>
        <v/>
      </c>
      <c r="F471" s="51">
        <f>IF('Product Selections'!F476="","",'Product Selections'!F476)</f>
        <v/>
      </c>
      <c r="G471" s="34">
        <f>IF('Product Selections'!U475="","",'Product Selections'!U475)</f>
        <v/>
      </c>
      <c r="H471" s="69">
        <f>IFERROR(IF('Product Selections'!H476="","",'Product Selections'!H476),"")</f>
        <v/>
      </c>
      <c r="I471" s="592">
        <f>IFERROR(IF(TRIM('Product Selections'!I476)="","",TRIM('Product Selections'!I476)),"")</f>
        <v/>
      </c>
      <c r="J471" s="46" t="n"/>
      <c r="K471" s="69">
        <f>IF(C471="","",IF(O471="",AE471+L471+M471,AE471+L471+M471+O471))</f>
        <v/>
      </c>
      <c r="L471" s="360">
        <f>IF(C471="","",SUM(AC471,AD471)*(1-Y471))</f>
        <v/>
      </c>
      <c r="M471" s="358">
        <f>IF(C471="","",AB471)</f>
        <v/>
      </c>
      <c r="O471" s="593">
        <f>IF(C471="","",IF(Y471&lt;0,Z471-AE471,""))</f>
        <v/>
      </c>
      <c r="P471" s="594">
        <f>IFERROR(IF(C471="","",IF(AND(C471=$D$2,H471=0),0,IF($V$8="50% ADP Discount",AA471*0.5,IF($V$8="ADP Book Price",AA471)))),"")</f>
        <v/>
      </c>
      <c r="R471" s="595">
        <f>IF(C471="","",IF(Y471&lt;0,(Z471/F471)*(1),(Z471/F471)*(1-Y471)))</f>
        <v/>
      </c>
      <c r="S471" s="595">
        <f>IFERROR(IF(Y471&lt;0,SUM(AC471:AD471)/F471,L471/F471),"")</f>
        <v/>
      </c>
      <c r="T471" s="340">
        <f>IF(M471="","",IF(M471=0,"",SUM(M471)/F471))</f>
        <v/>
      </c>
      <c r="U471" s="585" t="n"/>
      <c r="V471" s="596">
        <f>IF(C471="","",IF(AND(C471=$D$2,H471=0),"Firm Payroll",IF(AND(F471=1,Y471&gt;0.2),"Annual 20% Max Discount",IF(AND(F471=4,Y471&gt;0.2),"Quarterly 20% Max Discount",IF(Y471&gt;=0.6,"Discount &gt;60%",IF(Y471&lt;0,"Revenue Reduction Required",""))))))</f>
        <v/>
      </c>
      <c r="W471" s="597" t="n"/>
      <c r="X471" s="56">
        <f>IF(F471=1,"Annual Payrolls on ADP Essential Payroll",IF(F471=4,"Quarterly Payrolls on ADP Essential Payroll",""))</f>
        <v/>
      </c>
      <c r="Y471" s="50">
        <f>IFERROR(1-((H471-M471)/SUM(Z471,AC471,AD471)),"")</f>
        <v/>
      </c>
      <c r="Z471" s="69">
        <f>IF(C471="","",HLOOKUP($G471&amp;'Product Selections'!$K$4&amp;'Exhibit A'!$F471,'--'!$F$3:$AT$200,$E471+6,FALSE)*F471)</f>
        <v/>
      </c>
      <c r="AA471" s="237">
        <f>IF($C471="","",7.95*$E471+54.95)</f>
        <v/>
      </c>
      <c r="AB471" s="69">
        <f>IF('Product Selections'!O476="Yes",16*'Exhibit A'!F471,0)</f>
        <v/>
      </c>
      <c r="AC471" s="236">
        <f>IF('Product Selections'!$L$11="CBA Lightning Wholesale",0,IF('Product Selections'!$L$11="CBA Lightning",0,IF($C471="",0,IF('Product Selections'!P476="",0,IF('Product Selections'!$P476="Yes",HLOOKUP($AC$10&amp;'Exhibit A'!$F471,'--'!$F$3:$AZ$200,$E471+6,FALSE)*$F471)))))</f>
        <v/>
      </c>
      <c r="AD471" s="54">
        <f>IF('Product Selections'!$L$11="CBA Lightning Wholesale",0,IF('Product Selections'!$L$11="CBA Lightning",0,IF('Product Selections'!Q476="",0,IF($C471="",0,IF('Product Selections'!$Q476&gt;=0,HLOOKUP($AD$10,'--'!$F$3:$AZ$200,3,FALSE)*12*'Product Selections'!Q476)))))</f>
        <v/>
      </c>
      <c r="AE471" s="69">
        <f>IFERROR(IF(C471="","",IF(AND(C471=$D$2,H471=0),0,IF(I471=0,H471-P471-L471-M471,IF(I471="Included",H471-P471-M471-L471,IF(I471&gt;0,H471-M471-L471))))),"")</f>
        <v/>
      </c>
      <c r="AF471" s="598" t="n"/>
      <c r="AJ471" s="585" t="n"/>
    </row>
    <row r="472">
      <c r="A472" s="34" t="n"/>
      <c r="B472" s="303">
        <f>IFERROR(IF('Product Selections'!B477="","",'Product Selections'!B477),"")</f>
        <v/>
      </c>
      <c r="C472" s="304">
        <f>IF('Product Selections'!C477="","",'Product Selections'!C477)</f>
        <v/>
      </c>
      <c r="D472" s="305">
        <f>IF('Product Selections'!D477="","",'Product Selections'!D477)</f>
        <v/>
      </c>
      <c r="E472" s="306">
        <f>IF('Product Selections'!E477="","",'Product Selections'!E477)</f>
        <v/>
      </c>
      <c r="F472" s="306">
        <f>IF('Product Selections'!F477="","",'Product Selections'!F477)</f>
        <v/>
      </c>
      <c r="G472" s="307">
        <f>IF('Product Selections'!U476="","",'Product Selections'!U476)</f>
        <v/>
      </c>
      <c r="H472" s="316">
        <f>IFERROR(IF('Product Selections'!H477="","",'Product Selections'!H477),"")</f>
        <v/>
      </c>
      <c r="I472" s="309">
        <f>IFERROR(IF(TRIM('Product Selections'!I477)="","",TRIM('Product Selections'!I477)),"")</f>
        <v/>
      </c>
      <c r="J472" s="46" t="n"/>
      <c r="K472" s="316">
        <f>IF(C472="","",IF(O472="",AE472+L472+M472,AE472+L472+M472+O472))</f>
        <v/>
      </c>
      <c r="L472" s="361">
        <f>IF(C472="","",SUM(AC472,AD472)*(1-Y472))</f>
        <v/>
      </c>
      <c r="M472" s="357">
        <f>IF(C472="","",AB472)</f>
        <v/>
      </c>
      <c r="O472" s="600">
        <f>IF(C472="","",IF(Y472&lt;0,Z472-AE472,""))</f>
        <v/>
      </c>
      <c r="P472" s="601">
        <f>IFERROR(IF(C472="","",IF(AND(C472=$D$2,H472=0),0,IF($V$8="50% ADP Discount",AA472*0.5,IF($V$8="ADP Book Price",AA472)))),"")</f>
        <v/>
      </c>
      <c r="R472" s="602">
        <f>IF(C472="","",IF(Y472&lt;0,(Z472/F472)*(1),(Z472/F472)*(1-Y472)))</f>
        <v/>
      </c>
      <c r="S472" s="602">
        <f>IFERROR(IF(Y472&lt;0,SUM(AC472:AD472)/F472,L472/F472),"")</f>
        <v/>
      </c>
      <c r="T472" s="339">
        <f>IF(M472="","",IF(M472=0,"",SUM(M472)/F472))</f>
        <v/>
      </c>
      <c r="U472" s="585" t="n"/>
      <c r="V472" s="603">
        <f>IF(C472="","",IF(AND(C472=$D$2,H472=0),"Firm Payroll",IF(AND(F472=1,Y472&gt;0.2),"Annual 20% Max Discount",IF(AND(F472=4,Y472&gt;0.2),"Quarterly 20% Max Discount",IF(Y472&gt;=0.6,"Discount &gt;60%",IF(Y472&lt;0,"Revenue Reduction Required",""))))))</f>
        <v/>
      </c>
      <c r="W472" s="597" t="n"/>
      <c r="X472" s="314">
        <f>IF(F472=1,"Annual Payrolls on ADP Essential Payroll",IF(F472=4,"Quarterly Payrolls on ADP Essential Payroll",""))</f>
        <v/>
      </c>
      <c r="Y472" s="315">
        <f>IFERROR(1-((H472-M472)/SUM(Z472,AC472,AD472)),"")</f>
        <v/>
      </c>
      <c r="Z472" s="316">
        <f>IF(C472="","",HLOOKUP($G472&amp;'Product Selections'!$K$4&amp;'Exhibit A'!$F472,'--'!$F$3:$AT$200,$E472+6,FALSE)*F472)</f>
        <v/>
      </c>
      <c r="AA472" s="317">
        <f>IF($C472="","",7.95*$E472+54.95)</f>
        <v/>
      </c>
      <c r="AB472" s="316">
        <f>IF('Product Selections'!O477="Yes",16*'Exhibit A'!F472,0)</f>
        <v/>
      </c>
      <c r="AC472" s="318">
        <f>IF('Product Selections'!$L$11="CBA Lightning Wholesale",0,IF('Product Selections'!$L$11="CBA Lightning",0,IF($C472="",0,IF('Product Selections'!P477="",0,IF('Product Selections'!$P477="Yes",HLOOKUP($AC$10&amp;'Exhibit A'!$F472,'--'!$F$3:$AZ$200,$E472+6,FALSE)*$F472)))))</f>
        <v/>
      </c>
      <c r="AD472" s="310">
        <f>IF('Product Selections'!$L$11="CBA Lightning Wholesale",0,IF('Product Selections'!$L$11="CBA Lightning",0,IF('Product Selections'!Q477="",0,IF($C472="",0,IF('Product Selections'!$Q477&gt;=0,HLOOKUP($AD$10,'--'!$F$3:$AZ$200,3,FALSE)*12*'Product Selections'!Q477)))))</f>
        <v/>
      </c>
      <c r="AE472" s="316">
        <f>IFERROR(IF(C472="","",IF(AND(C472=$D$2,H472=0),0,IF(I472=0,H472-P472-L472-M472,IF(I472="Included",H472-P472-M472-L472,IF(I472&gt;0,H472-M472-L472))))),"")</f>
        <v/>
      </c>
      <c r="AF472" s="585" t="n"/>
      <c r="AJ472" s="585" t="n"/>
    </row>
    <row r="473">
      <c r="A473" s="34" t="n"/>
      <c r="B473" s="70">
        <f>IFERROR(IF('Product Selections'!B478="","",'Product Selections'!B478),"")</f>
        <v/>
      </c>
      <c r="C473" s="71">
        <f>IF('Product Selections'!C478="","",'Product Selections'!C478)</f>
        <v/>
      </c>
      <c r="D473" s="48">
        <f>IF('Product Selections'!D478="","",'Product Selections'!D478)</f>
        <v/>
      </c>
      <c r="E473" s="51">
        <f>IF('Product Selections'!E478="","",'Product Selections'!E478)</f>
        <v/>
      </c>
      <c r="F473" s="51">
        <f>IF('Product Selections'!F478="","",'Product Selections'!F478)</f>
        <v/>
      </c>
      <c r="G473" s="34">
        <f>IF('Product Selections'!U477="","",'Product Selections'!U477)</f>
        <v/>
      </c>
      <c r="H473" s="69">
        <f>IFERROR(IF('Product Selections'!H478="","",'Product Selections'!H478),"")</f>
        <v/>
      </c>
      <c r="I473" s="592">
        <f>IFERROR(IF(TRIM('Product Selections'!I478)="","",TRIM('Product Selections'!I478)),"")</f>
        <v/>
      </c>
      <c r="J473" s="46" t="n"/>
      <c r="K473" s="69">
        <f>IF(C473="","",IF(O473="",AE473+L473+M473,AE473+L473+M473+O473))</f>
        <v/>
      </c>
      <c r="L473" s="360">
        <f>IF(C473="","",SUM(AC473,AD473)*(1-Y473))</f>
        <v/>
      </c>
      <c r="M473" s="358">
        <f>IF(C473="","",AB473)</f>
        <v/>
      </c>
      <c r="O473" s="593">
        <f>IF(C473="","",IF(Y473&lt;0,Z473-AE473,""))</f>
        <v/>
      </c>
      <c r="P473" s="594">
        <f>IFERROR(IF(C473="","",IF(AND(C473=$D$2,H473=0),0,IF($V$8="50% ADP Discount",AA473*0.5,IF($V$8="ADP Book Price",AA473)))),"")</f>
        <v/>
      </c>
      <c r="R473" s="595">
        <f>IF(C473="","",IF(Y473&lt;0,(Z473/F473)*(1),(Z473/F473)*(1-Y473)))</f>
        <v/>
      </c>
      <c r="S473" s="595">
        <f>IFERROR(IF(Y473&lt;0,SUM(AC473:AD473)/F473,L473/F473),"")</f>
        <v/>
      </c>
      <c r="T473" s="340">
        <f>IF(M473="","",IF(M473=0,"",SUM(M473)/F473))</f>
        <v/>
      </c>
      <c r="U473" s="585" t="n"/>
      <c r="V473" s="596">
        <f>IF(C473="","",IF(AND(C473=$D$2,H473=0),"Firm Payroll",IF(AND(F473=1,Y473&gt;0.2),"Annual 20% Max Discount",IF(AND(F473=4,Y473&gt;0.2),"Quarterly 20% Max Discount",IF(Y473&gt;=0.6,"Discount &gt;60%",IF(Y473&lt;0,"Revenue Reduction Required",""))))))</f>
        <v/>
      </c>
      <c r="W473" s="597" t="n"/>
      <c r="X473" s="56">
        <f>IF(F473=1,"Annual Payrolls on ADP Essential Payroll",IF(F473=4,"Quarterly Payrolls on ADP Essential Payroll",""))</f>
        <v/>
      </c>
      <c r="Y473" s="50">
        <f>IFERROR(1-((H473-M473)/SUM(Z473,AC473,AD473)),"")</f>
        <v/>
      </c>
      <c r="Z473" s="69">
        <f>IF(C473="","",HLOOKUP($G473&amp;'Product Selections'!$K$4&amp;'Exhibit A'!$F473,'--'!$F$3:$AT$200,$E473+6,FALSE)*F473)</f>
        <v/>
      </c>
      <c r="AA473" s="237">
        <f>IF($C473="","",7.95*$E473+54.95)</f>
        <v/>
      </c>
      <c r="AB473" s="69">
        <f>IF('Product Selections'!O478="Yes",16*'Exhibit A'!F473,0)</f>
        <v/>
      </c>
      <c r="AC473" s="236">
        <f>IF('Product Selections'!$L$11="CBA Lightning Wholesale",0,IF('Product Selections'!$L$11="CBA Lightning",0,IF($C473="",0,IF('Product Selections'!P478="",0,IF('Product Selections'!$P478="Yes",HLOOKUP($AC$10&amp;'Exhibit A'!$F473,'--'!$F$3:$AZ$200,$E473+6,FALSE)*$F473)))))</f>
        <v/>
      </c>
      <c r="AD473" s="54">
        <f>IF('Product Selections'!$L$11="CBA Lightning Wholesale",0,IF('Product Selections'!$L$11="CBA Lightning",0,IF('Product Selections'!Q478="",0,IF($C473="",0,IF('Product Selections'!$Q478&gt;=0,HLOOKUP($AD$10,'--'!$F$3:$AZ$200,3,FALSE)*12*'Product Selections'!Q478)))))</f>
        <v/>
      </c>
      <c r="AE473" s="69">
        <f>IFERROR(IF(C473="","",IF(AND(C473=$D$2,H473=0),0,IF(I473=0,H473-P473-L473-M473,IF(I473="Included",H473-P473-M473-L473,IF(I473&gt;0,H473-M473-L473))))),"")</f>
        <v/>
      </c>
      <c r="AF473" s="598" t="n"/>
      <c r="AJ473" s="585" t="n"/>
    </row>
    <row r="474">
      <c r="A474" s="34" t="n"/>
      <c r="B474" s="303">
        <f>IFERROR(IF('Product Selections'!B479="","",'Product Selections'!B479),"")</f>
        <v/>
      </c>
      <c r="C474" s="304">
        <f>IF('Product Selections'!C479="","",'Product Selections'!C479)</f>
        <v/>
      </c>
      <c r="D474" s="305">
        <f>IF('Product Selections'!D479="","",'Product Selections'!D479)</f>
        <v/>
      </c>
      <c r="E474" s="306">
        <f>IF('Product Selections'!E479="","",'Product Selections'!E479)</f>
        <v/>
      </c>
      <c r="F474" s="306">
        <f>IF('Product Selections'!F479="","",'Product Selections'!F479)</f>
        <v/>
      </c>
      <c r="G474" s="307">
        <f>IF('Product Selections'!U478="","",'Product Selections'!U478)</f>
        <v/>
      </c>
      <c r="H474" s="316">
        <f>IFERROR(IF('Product Selections'!H479="","",'Product Selections'!H479),"")</f>
        <v/>
      </c>
      <c r="I474" s="309">
        <f>IFERROR(IF(TRIM('Product Selections'!I479)="","",TRIM('Product Selections'!I479)),"")</f>
        <v/>
      </c>
      <c r="J474" s="46" t="n"/>
      <c r="K474" s="316">
        <f>IF(C474="","",IF(O474="",AE474+L474+M474,AE474+L474+M474+O474))</f>
        <v/>
      </c>
      <c r="L474" s="361">
        <f>IF(C474="","",SUM(AC474,AD474)*(1-Y474))</f>
        <v/>
      </c>
      <c r="M474" s="357">
        <f>IF(C474="","",AB474)</f>
        <v/>
      </c>
      <c r="O474" s="600">
        <f>IF(C474="","",IF(Y474&lt;0,Z474-AE474,""))</f>
        <v/>
      </c>
      <c r="P474" s="601">
        <f>IFERROR(IF(C474="","",IF(AND(C474=$D$2,H474=0),0,IF($V$8="50% ADP Discount",AA474*0.5,IF($V$8="ADP Book Price",AA474)))),"")</f>
        <v/>
      </c>
      <c r="R474" s="602">
        <f>IF(C474="","",IF(Y474&lt;0,(Z474/F474)*(1),(Z474/F474)*(1-Y474)))</f>
        <v/>
      </c>
      <c r="S474" s="602">
        <f>IFERROR(IF(Y474&lt;0,SUM(AC474:AD474)/F474,L474/F474),"")</f>
        <v/>
      </c>
      <c r="T474" s="339">
        <f>IF(M474="","",IF(M474=0,"",SUM(M474)/F474))</f>
        <v/>
      </c>
      <c r="U474" s="585" t="n"/>
      <c r="V474" s="603">
        <f>IF(C474="","",IF(AND(C474=$D$2,H474=0),"Firm Payroll",IF(AND(F474=1,Y474&gt;0.2),"Annual 20% Max Discount",IF(AND(F474=4,Y474&gt;0.2),"Quarterly 20% Max Discount",IF(Y474&gt;=0.6,"Discount &gt;60%",IF(Y474&lt;0,"Revenue Reduction Required",""))))))</f>
        <v/>
      </c>
      <c r="W474" s="597" t="n"/>
      <c r="X474" s="314">
        <f>IF(F474=1,"Annual Payrolls on ADP Essential Payroll",IF(F474=4,"Quarterly Payrolls on ADP Essential Payroll",""))</f>
        <v/>
      </c>
      <c r="Y474" s="315">
        <f>IFERROR(1-((H474-M474)/SUM(Z474,AC474,AD474)),"")</f>
        <v/>
      </c>
      <c r="Z474" s="316">
        <f>IF(C474="","",HLOOKUP($G474&amp;'Product Selections'!$K$4&amp;'Exhibit A'!$F474,'--'!$F$3:$AT$200,$E474+6,FALSE)*F474)</f>
        <v/>
      </c>
      <c r="AA474" s="317">
        <f>IF($C474="","",7.95*$E474+54.95)</f>
        <v/>
      </c>
      <c r="AB474" s="316">
        <f>IF('Product Selections'!O479="Yes",16*'Exhibit A'!F474,0)</f>
        <v/>
      </c>
      <c r="AC474" s="318">
        <f>IF('Product Selections'!$L$11="CBA Lightning Wholesale",0,IF('Product Selections'!$L$11="CBA Lightning",0,IF($C474="",0,IF('Product Selections'!P479="",0,IF('Product Selections'!$P479="Yes",HLOOKUP($AC$10&amp;'Exhibit A'!$F474,'--'!$F$3:$AZ$200,$E474+6,FALSE)*$F474)))))</f>
        <v/>
      </c>
      <c r="AD474" s="310">
        <f>IF('Product Selections'!$L$11="CBA Lightning Wholesale",0,IF('Product Selections'!$L$11="CBA Lightning",0,IF('Product Selections'!Q479="",0,IF($C474="",0,IF('Product Selections'!$Q479&gt;=0,HLOOKUP($AD$10,'--'!$F$3:$AZ$200,3,FALSE)*12*'Product Selections'!Q479)))))</f>
        <v/>
      </c>
      <c r="AE474" s="316">
        <f>IFERROR(IF(C474="","",IF(AND(C474=$D$2,H474=0),0,IF(I474=0,H474-P474-L474-M474,IF(I474="Included",H474-P474-M474-L474,IF(I474&gt;0,H474-M474-L474))))),"")</f>
        <v/>
      </c>
      <c r="AF474" s="585" t="n"/>
      <c r="AJ474" s="585" t="n"/>
    </row>
    <row r="475">
      <c r="A475" s="34" t="n"/>
      <c r="B475" s="70">
        <f>IFERROR(IF('Product Selections'!B480="","",'Product Selections'!B480),"")</f>
        <v/>
      </c>
      <c r="C475" s="71">
        <f>IF('Product Selections'!C480="","",'Product Selections'!C480)</f>
        <v/>
      </c>
      <c r="D475" s="48">
        <f>IF('Product Selections'!D480="","",'Product Selections'!D480)</f>
        <v/>
      </c>
      <c r="E475" s="51">
        <f>IF('Product Selections'!E480="","",'Product Selections'!E480)</f>
        <v/>
      </c>
      <c r="F475" s="51">
        <f>IF('Product Selections'!F480="","",'Product Selections'!F480)</f>
        <v/>
      </c>
      <c r="G475" s="34">
        <f>IF('Product Selections'!U479="","",'Product Selections'!U479)</f>
        <v/>
      </c>
      <c r="H475" s="69">
        <f>IFERROR(IF('Product Selections'!H480="","",'Product Selections'!H480),"")</f>
        <v/>
      </c>
      <c r="I475" s="592">
        <f>IFERROR(IF(TRIM('Product Selections'!I480)="","",TRIM('Product Selections'!I480)),"")</f>
        <v/>
      </c>
      <c r="J475" s="46" t="n"/>
      <c r="K475" s="69">
        <f>IF(C475="","",IF(O475="",AE475+L475+M475,AE475+L475+M475+O475))</f>
        <v/>
      </c>
      <c r="L475" s="360">
        <f>IF(C475="","",SUM(AC475,AD475)*(1-Y475))</f>
        <v/>
      </c>
      <c r="M475" s="358">
        <f>IF(C475="","",AB475)</f>
        <v/>
      </c>
      <c r="O475" s="593">
        <f>IF(C475="","",IF(Y475&lt;0,Z475-AE475,""))</f>
        <v/>
      </c>
      <c r="P475" s="594">
        <f>IFERROR(IF(C475="","",IF(AND(C475=$D$2,H475=0),0,IF($V$8="50% ADP Discount",AA475*0.5,IF($V$8="ADP Book Price",AA475)))),"")</f>
        <v/>
      </c>
      <c r="R475" s="595">
        <f>IF(C475="","",IF(Y475&lt;0,(Z475/F475)*(1),(Z475/F475)*(1-Y475)))</f>
        <v/>
      </c>
      <c r="S475" s="595">
        <f>IFERROR(IF(Y475&lt;0,SUM(AC475:AD475)/F475,L475/F475),"")</f>
        <v/>
      </c>
      <c r="T475" s="340">
        <f>IF(M475="","",IF(M475=0,"",SUM(M475)/F475))</f>
        <v/>
      </c>
      <c r="U475" s="585" t="n"/>
      <c r="V475" s="596">
        <f>IF(C475="","",IF(AND(C475=$D$2,H475=0),"Firm Payroll",IF(AND(F475=1,Y475&gt;0.2),"Annual 20% Max Discount",IF(AND(F475=4,Y475&gt;0.2),"Quarterly 20% Max Discount",IF(Y475&gt;=0.6,"Discount &gt;60%",IF(Y475&lt;0,"Revenue Reduction Required",""))))))</f>
        <v/>
      </c>
      <c r="W475" s="597" t="n"/>
      <c r="X475" s="56">
        <f>IF(F475=1,"Annual Payrolls on ADP Essential Payroll",IF(F475=4,"Quarterly Payrolls on ADP Essential Payroll",""))</f>
        <v/>
      </c>
      <c r="Y475" s="50">
        <f>IFERROR(1-((H475-M475)/SUM(Z475,AC475,AD475)),"")</f>
        <v/>
      </c>
      <c r="Z475" s="69">
        <f>IF(C475="","",HLOOKUP($G475&amp;'Product Selections'!$K$4&amp;'Exhibit A'!$F475,'--'!$F$3:$AT$200,$E475+6,FALSE)*F475)</f>
        <v/>
      </c>
      <c r="AA475" s="237">
        <f>IF($C475="","",7.95*$E475+54.95)</f>
        <v/>
      </c>
      <c r="AB475" s="69">
        <f>IF('Product Selections'!O480="Yes",16*'Exhibit A'!F475,0)</f>
        <v/>
      </c>
      <c r="AC475" s="236">
        <f>IF('Product Selections'!$L$11="CBA Lightning Wholesale",0,IF('Product Selections'!$L$11="CBA Lightning",0,IF($C475="",0,IF('Product Selections'!P480="",0,IF('Product Selections'!$P480="Yes",HLOOKUP($AC$10&amp;'Exhibit A'!$F475,'--'!$F$3:$AZ$200,$E475+6,FALSE)*$F475)))))</f>
        <v/>
      </c>
      <c r="AD475" s="54">
        <f>IF('Product Selections'!$L$11="CBA Lightning Wholesale",0,IF('Product Selections'!$L$11="CBA Lightning",0,IF('Product Selections'!Q480="",0,IF($C475="",0,IF('Product Selections'!$Q480&gt;=0,HLOOKUP($AD$10,'--'!$F$3:$AZ$200,3,FALSE)*12*'Product Selections'!Q480)))))</f>
        <v/>
      </c>
      <c r="AE475" s="69">
        <f>IFERROR(IF(C475="","",IF(AND(C475=$D$2,H475=0),0,IF(I475=0,H475-P475-L475-M475,IF(I475="Included",H475-P475-M475-L475,IF(I475&gt;0,H475-M475-L475))))),"")</f>
        <v/>
      </c>
      <c r="AF475" s="598" t="n"/>
      <c r="AJ475" s="585" t="n"/>
    </row>
    <row r="476">
      <c r="A476" s="34" t="n"/>
      <c r="B476" s="303">
        <f>IFERROR(IF('Product Selections'!B481="","",'Product Selections'!B481),"")</f>
        <v/>
      </c>
      <c r="C476" s="304">
        <f>IF('Product Selections'!C481="","",'Product Selections'!C481)</f>
        <v/>
      </c>
      <c r="D476" s="305">
        <f>IF('Product Selections'!D481="","",'Product Selections'!D481)</f>
        <v/>
      </c>
      <c r="E476" s="306">
        <f>IF('Product Selections'!E481="","",'Product Selections'!E481)</f>
        <v/>
      </c>
      <c r="F476" s="306">
        <f>IF('Product Selections'!F481="","",'Product Selections'!F481)</f>
        <v/>
      </c>
      <c r="G476" s="307">
        <f>IF('Product Selections'!U480="","",'Product Selections'!U480)</f>
        <v/>
      </c>
      <c r="H476" s="316">
        <f>IFERROR(IF('Product Selections'!H481="","",'Product Selections'!H481),"")</f>
        <v/>
      </c>
      <c r="I476" s="309">
        <f>IFERROR(IF(TRIM('Product Selections'!I481)="","",TRIM('Product Selections'!I481)),"")</f>
        <v/>
      </c>
      <c r="J476" s="46" t="n"/>
      <c r="K476" s="316">
        <f>IF(C476="","",IF(O476="",AE476+L476+M476,AE476+L476+M476+O476))</f>
        <v/>
      </c>
      <c r="L476" s="361">
        <f>IF(C476="","",SUM(AC476,AD476)*(1-Y476))</f>
        <v/>
      </c>
      <c r="M476" s="357">
        <f>IF(C476="","",AB476)</f>
        <v/>
      </c>
      <c r="O476" s="600">
        <f>IF(C476="","",IF(Y476&lt;0,Z476-AE476,""))</f>
        <v/>
      </c>
      <c r="P476" s="601">
        <f>IFERROR(IF(C476="","",IF(AND(C476=$D$2,H476=0),0,IF($V$8="50% ADP Discount",AA476*0.5,IF($V$8="ADP Book Price",AA476)))),"")</f>
        <v/>
      </c>
      <c r="R476" s="602">
        <f>IF(C476="","",IF(Y476&lt;0,(Z476/F476)*(1),(Z476/F476)*(1-Y476)))</f>
        <v/>
      </c>
      <c r="S476" s="602">
        <f>IFERROR(IF(Y476&lt;0,SUM(AC476:AD476)/F476,L476/F476),"")</f>
        <v/>
      </c>
      <c r="T476" s="339">
        <f>IF(M476="","",IF(M476=0,"",SUM(M476)/F476))</f>
        <v/>
      </c>
      <c r="U476" s="585" t="n"/>
      <c r="V476" s="603">
        <f>IF(C476="","",IF(AND(C476=$D$2,H476=0),"Firm Payroll",IF(AND(F476=1,Y476&gt;0.2),"Annual 20% Max Discount",IF(AND(F476=4,Y476&gt;0.2),"Quarterly 20% Max Discount",IF(Y476&gt;=0.6,"Discount &gt;60%",IF(Y476&lt;0,"Revenue Reduction Required",""))))))</f>
        <v/>
      </c>
      <c r="W476" s="597" t="n"/>
      <c r="X476" s="314">
        <f>IF(F476=1,"Annual Payrolls on ADP Essential Payroll",IF(F476=4,"Quarterly Payrolls on ADP Essential Payroll",""))</f>
        <v/>
      </c>
      <c r="Y476" s="315">
        <f>IFERROR(1-((H476-M476)/SUM(Z476,AC476,AD476)),"")</f>
        <v/>
      </c>
      <c r="Z476" s="316">
        <f>IF(C476="","",HLOOKUP($G476&amp;'Product Selections'!$K$4&amp;'Exhibit A'!$F476,'--'!$F$3:$AT$200,$E476+6,FALSE)*F476)</f>
        <v/>
      </c>
      <c r="AA476" s="317">
        <f>IF($C476="","",7.95*$E476+54.95)</f>
        <v/>
      </c>
      <c r="AB476" s="316">
        <f>IF('Product Selections'!O481="Yes",16*'Exhibit A'!F476,0)</f>
        <v/>
      </c>
      <c r="AC476" s="318">
        <f>IF('Product Selections'!$L$11="CBA Lightning Wholesale",0,IF('Product Selections'!$L$11="CBA Lightning",0,IF($C476="",0,IF('Product Selections'!P481="",0,IF('Product Selections'!$P481="Yes",HLOOKUP($AC$10&amp;'Exhibit A'!$F476,'--'!$F$3:$AZ$200,$E476+6,FALSE)*$F476)))))</f>
        <v/>
      </c>
      <c r="AD476" s="310">
        <f>IF('Product Selections'!$L$11="CBA Lightning Wholesale",0,IF('Product Selections'!$L$11="CBA Lightning",0,IF('Product Selections'!Q481="",0,IF($C476="",0,IF('Product Selections'!$Q481&gt;=0,HLOOKUP($AD$10,'--'!$F$3:$AZ$200,3,FALSE)*12*'Product Selections'!Q481)))))</f>
        <v/>
      </c>
      <c r="AE476" s="316">
        <f>IFERROR(IF(C476="","",IF(AND(C476=$D$2,H476=0),0,IF(I476=0,H476-P476-L476-M476,IF(I476="Included",H476-P476-M476-L476,IF(I476&gt;0,H476-M476-L476))))),"")</f>
        <v/>
      </c>
      <c r="AF476" s="585" t="n"/>
      <c r="AJ476" s="585" t="n"/>
    </row>
    <row r="477">
      <c r="A477" s="34" t="n"/>
      <c r="B477" s="70">
        <f>IFERROR(IF('Product Selections'!B482="","",'Product Selections'!B482),"")</f>
        <v/>
      </c>
      <c r="C477" s="71">
        <f>IF('Product Selections'!C482="","",'Product Selections'!C482)</f>
        <v/>
      </c>
      <c r="D477" s="48">
        <f>IF('Product Selections'!D482="","",'Product Selections'!D482)</f>
        <v/>
      </c>
      <c r="E477" s="51">
        <f>IF('Product Selections'!E482="","",'Product Selections'!E482)</f>
        <v/>
      </c>
      <c r="F477" s="51">
        <f>IF('Product Selections'!F482="","",'Product Selections'!F482)</f>
        <v/>
      </c>
      <c r="G477" s="34">
        <f>IF('Product Selections'!U481="","",'Product Selections'!U481)</f>
        <v/>
      </c>
      <c r="H477" s="69">
        <f>IFERROR(IF('Product Selections'!H482="","",'Product Selections'!H482),"")</f>
        <v/>
      </c>
      <c r="I477" s="592">
        <f>IFERROR(IF(TRIM('Product Selections'!I482)="","",TRIM('Product Selections'!I482)),"")</f>
        <v/>
      </c>
      <c r="J477" s="46" t="n"/>
      <c r="K477" s="69">
        <f>IF(C477="","",IF(O477="",AE477+L477+M477,AE477+L477+M477+O477))</f>
        <v/>
      </c>
      <c r="L477" s="360">
        <f>IF(C477="","",SUM(AC477,AD477)*(1-Y477))</f>
        <v/>
      </c>
      <c r="M477" s="358">
        <f>IF(C477="","",AB477)</f>
        <v/>
      </c>
      <c r="O477" s="593">
        <f>IF(C477="","",IF(Y477&lt;0,Z477-AE477,""))</f>
        <v/>
      </c>
      <c r="P477" s="594">
        <f>IFERROR(IF(C477="","",IF(AND(C477=$D$2,H477=0),0,IF($V$8="50% ADP Discount",AA477*0.5,IF($V$8="ADP Book Price",AA477)))),"")</f>
        <v/>
      </c>
      <c r="R477" s="595">
        <f>IF(C477="","",IF(Y477&lt;0,(Z477/F477)*(1),(Z477/F477)*(1-Y477)))</f>
        <v/>
      </c>
      <c r="S477" s="595">
        <f>IFERROR(IF(Y477&lt;0,SUM(AC477:AD477)/F477,L477/F477),"")</f>
        <v/>
      </c>
      <c r="T477" s="340">
        <f>IF(M477="","",IF(M477=0,"",SUM(M477)/F477))</f>
        <v/>
      </c>
      <c r="U477" s="585" t="n"/>
      <c r="V477" s="596">
        <f>IF(C477="","",IF(AND(C477=$D$2,H477=0),"Firm Payroll",IF(AND(F477=1,Y477&gt;0.2),"Annual 20% Max Discount",IF(AND(F477=4,Y477&gt;0.2),"Quarterly 20% Max Discount",IF(Y477&gt;=0.6,"Discount &gt;60%",IF(Y477&lt;0,"Revenue Reduction Required",""))))))</f>
        <v/>
      </c>
      <c r="W477" s="597" t="n"/>
      <c r="X477" s="56">
        <f>IF(F477=1,"Annual Payrolls on ADP Essential Payroll",IF(F477=4,"Quarterly Payrolls on ADP Essential Payroll",""))</f>
        <v/>
      </c>
      <c r="Y477" s="50">
        <f>IFERROR(1-((H477-M477)/SUM(Z477,AC477,AD477)),"")</f>
        <v/>
      </c>
      <c r="Z477" s="69">
        <f>IF(C477="","",HLOOKUP($G477&amp;'Product Selections'!$K$4&amp;'Exhibit A'!$F477,'--'!$F$3:$AT$200,$E477+6,FALSE)*F477)</f>
        <v/>
      </c>
      <c r="AA477" s="237">
        <f>IF($C477="","",7.95*$E477+54.95)</f>
        <v/>
      </c>
      <c r="AB477" s="69">
        <f>IF('Product Selections'!O482="Yes",16*'Exhibit A'!F477,0)</f>
        <v/>
      </c>
      <c r="AC477" s="236">
        <f>IF('Product Selections'!$L$11="CBA Lightning Wholesale",0,IF('Product Selections'!$L$11="CBA Lightning",0,IF($C477="",0,IF('Product Selections'!P482="",0,IF('Product Selections'!$P482="Yes",HLOOKUP($AC$10&amp;'Exhibit A'!$F477,'--'!$F$3:$AZ$200,$E477+6,FALSE)*$F477)))))</f>
        <v/>
      </c>
      <c r="AD477" s="54">
        <f>IF('Product Selections'!$L$11="CBA Lightning Wholesale",0,IF('Product Selections'!$L$11="CBA Lightning",0,IF('Product Selections'!Q482="",0,IF($C477="",0,IF('Product Selections'!$Q482&gt;=0,HLOOKUP($AD$10,'--'!$F$3:$AZ$200,3,FALSE)*12*'Product Selections'!Q482)))))</f>
        <v/>
      </c>
      <c r="AE477" s="69">
        <f>IFERROR(IF(C477="","",IF(AND(C477=$D$2,H477=0),0,IF(I477=0,H477-P477-L477-M477,IF(I477="Included",H477-P477-M477-L477,IF(I477&gt;0,H477-M477-L477))))),"")</f>
        <v/>
      </c>
      <c r="AF477" s="598" t="n"/>
      <c r="AJ477" s="585" t="n"/>
    </row>
    <row r="478">
      <c r="A478" s="34" t="n"/>
      <c r="B478" s="303">
        <f>IFERROR(IF('Product Selections'!B483="","",'Product Selections'!B483),"")</f>
        <v/>
      </c>
      <c r="C478" s="304">
        <f>IF('Product Selections'!C483="","",'Product Selections'!C483)</f>
        <v/>
      </c>
      <c r="D478" s="305">
        <f>IF('Product Selections'!D483="","",'Product Selections'!D483)</f>
        <v/>
      </c>
      <c r="E478" s="306">
        <f>IF('Product Selections'!E483="","",'Product Selections'!E483)</f>
        <v/>
      </c>
      <c r="F478" s="306">
        <f>IF('Product Selections'!F483="","",'Product Selections'!F483)</f>
        <v/>
      </c>
      <c r="G478" s="307">
        <f>IF('Product Selections'!U482="","",'Product Selections'!U482)</f>
        <v/>
      </c>
      <c r="H478" s="316">
        <f>IFERROR(IF('Product Selections'!H483="","",'Product Selections'!H483),"")</f>
        <v/>
      </c>
      <c r="I478" s="309">
        <f>IFERROR(IF(TRIM('Product Selections'!I483)="","",TRIM('Product Selections'!I483)),"")</f>
        <v/>
      </c>
      <c r="J478" s="46" t="n"/>
      <c r="K478" s="316">
        <f>IF(C478="","",IF(O478="",AE478+L478+M478,AE478+L478+M478+O478))</f>
        <v/>
      </c>
      <c r="L478" s="361">
        <f>IF(C478="","",SUM(AC478,AD478)*(1-Y478))</f>
        <v/>
      </c>
      <c r="M478" s="357">
        <f>IF(C478="","",AB478)</f>
        <v/>
      </c>
      <c r="O478" s="600">
        <f>IF(C478="","",IF(Y478&lt;0,Z478-AE478,""))</f>
        <v/>
      </c>
      <c r="P478" s="601">
        <f>IFERROR(IF(C478="","",IF(AND(C478=$D$2,H478=0),0,IF($V$8="50% ADP Discount",AA478*0.5,IF($V$8="ADP Book Price",AA478)))),"")</f>
        <v/>
      </c>
      <c r="R478" s="602">
        <f>IF(C478="","",IF(Y478&lt;0,(Z478/F478)*(1),(Z478/F478)*(1-Y478)))</f>
        <v/>
      </c>
      <c r="S478" s="602">
        <f>IFERROR(IF(Y478&lt;0,SUM(AC478:AD478)/F478,L478/F478),"")</f>
        <v/>
      </c>
      <c r="T478" s="339">
        <f>IF(M478="","",IF(M478=0,"",SUM(M478)/F478))</f>
        <v/>
      </c>
      <c r="U478" s="585" t="n"/>
      <c r="V478" s="603">
        <f>IF(C478="","",IF(AND(C478=$D$2,H478=0),"Firm Payroll",IF(AND(F478=1,Y478&gt;0.2),"Annual 20% Max Discount",IF(AND(F478=4,Y478&gt;0.2),"Quarterly 20% Max Discount",IF(Y478&gt;=0.6,"Discount &gt;60%",IF(Y478&lt;0,"Revenue Reduction Required",""))))))</f>
        <v/>
      </c>
      <c r="W478" s="597" t="n"/>
      <c r="X478" s="314">
        <f>IF(F478=1,"Annual Payrolls on ADP Essential Payroll",IF(F478=4,"Quarterly Payrolls on ADP Essential Payroll",""))</f>
        <v/>
      </c>
      <c r="Y478" s="315">
        <f>IFERROR(1-((H478-M478)/SUM(Z478,AC478,AD478)),"")</f>
        <v/>
      </c>
      <c r="Z478" s="316">
        <f>IF(C478="","",HLOOKUP($G478&amp;'Product Selections'!$K$4&amp;'Exhibit A'!$F478,'--'!$F$3:$AT$200,$E478+6,FALSE)*F478)</f>
        <v/>
      </c>
      <c r="AA478" s="317">
        <f>IF($C478="","",7.95*$E478+54.95)</f>
        <v/>
      </c>
      <c r="AB478" s="316">
        <f>IF('Product Selections'!O483="Yes",16*'Exhibit A'!F478,0)</f>
        <v/>
      </c>
      <c r="AC478" s="318">
        <f>IF('Product Selections'!$L$11="CBA Lightning Wholesale",0,IF('Product Selections'!$L$11="CBA Lightning",0,IF($C478="",0,IF('Product Selections'!P483="",0,IF('Product Selections'!$P483="Yes",HLOOKUP($AC$10&amp;'Exhibit A'!$F478,'--'!$F$3:$AZ$200,$E478+6,FALSE)*$F478)))))</f>
        <v/>
      </c>
      <c r="AD478" s="310">
        <f>IF('Product Selections'!$L$11="CBA Lightning Wholesale",0,IF('Product Selections'!$L$11="CBA Lightning",0,IF('Product Selections'!Q483="",0,IF($C478="",0,IF('Product Selections'!$Q483&gt;=0,HLOOKUP($AD$10,'--'!$F$3:$AZ$200,3,FALSE)*12*'Product Selections'!Q483)))))</f>
        <v/>
      </c>
      <c r="AE478" s="316">
        <f>IFERROR(IF(C478="","",IF(AND(C478=$D$2,H478=0),0,IF(I478=0,H478-P478-L478-M478,IF(I478="Included",H478-P478-M478-L478,IF(I478&gt;0,H478-M478-L478))))),"")</f>
        <v/>
      </c>
      <c r="AF478" s="585" t="n"/>
      <c r="AJ478" s="585" t="n"/>
    </row>
    <row r="479">
      <c r="A479" s="34" t="n"/>
      <c r="B479" s="70">
        <f>IFERROR(IF('Product Selections'!B484="","",'Product Selections'!B484),"")</f>
        <v/>
      </c>
      <c r="C479" s="71">
        <f>IF('Product Selections'!C484="","",'Product Selections'!C484)</f>
        <v/>
      </c>
      <c r="D479" s="48">
        <f>IF('Product Selections'!D484="","",'Product Selections'!D484)</f>
        <v/>
      </c>
      <c r="E479" s="51">
        <f>IF('Product Selections'!E484="","",'Product Selections'!E484)</f>
        <v/>
      </c>
      <c r="F479" s="51">
        <f>IF('Product Selections'!F484="","",'Product Selections'!F484)</f>
        <v/>
      </c>
      <c r="G479" s="34">
        <f>IF('Product Selections'!U483="","",'Product Selections'!U483)</f>
        <v/>
      </c>
      <c r="H479" s="69">
        <f>IFERROR(IF('Product Selections'!H484="","",'Product Selections'!H484),"")</f>
        <v/>
      </c>
      <c r="I479" s="592">
        <f>IFERROR(IF(TRIM('Product Selections'!I484)="","",TRIM('Product Selections'!I484)),"")</f>
        <v/>
      </c>
      <c r="J479" s="46" t="n"/>
      <c r="K479" s="69">
        <f>IF(C479="","",IF(O479="",AE479+L479+M479,AE479+L479+M479+O479))</f>
        <v/>
      </c>
      <c r="L479" s="360">
        <f>IF(C479="","",SUM(AC479,AD479)*(1-Y479))</f>
        <v/>
      </c>
      <c r="M479" s="358">
        <f>IF(C479="","",AB479)</f>
        <v/>
      </c>
      <c r="O479" s="593">
        <f>IF(C479="","",IF(Y479&lt;0,Z479-AE479,""))</f>
        <v/>
      </c>
      <c r="P479" s="594">
        <f>IFERROR(IF(C479="","",IF(AND(C479=$D$2,H479=0),0,IF($V$8="50% ADP Discount",AA479*0.5,IF($V$8="ADP Book Price",AA479)))),"")</f>
        <v/>
      </c>
      <c r="R479" s="595">
        <f>IF(C479="","",IF(Y479&lt;0,(Z479/F479)*(1),(Z479/F479)*(1-Y479)))</f>
        <v/>
      </c>
      <c r="S479" s="595">
        <f>IFERROR(IF(Y479&lt;0,SUM(AC479:AD479)/F479,L479/F479),"")</f>
        <v/>
      </c>
      <c r="T479" s="340">
        <f>IF(M479="","",IF(M479=0,"",SUM(M479)/F479))</f>
        <v/>
      </c>
      <c r="U479" s="585" t="n"/>
      <c r="V479" s="596">
        <f>IF(C479="","",IF(AND(C479=$D$2,H479=0),"Firm Payroll",IF(AND(F479=1,Y479&gt;0.2),"Annual 20% Max Discount",IF(AND(F479=4,Y479&gt;0.2),"Quarterly 20% Max Discount",IF(Y479&gt;=0.6,"Discount &gt;60%",IF(Y479&lt;0,"Revenue Reduction Required",""))))))</f>
        <v/>
      </c>
      <c r="W479" s="597" t="n"/>
      <c r="X479" s="56">
        <f>IF(F479=1,"Annual Payrolls on ADP Essential Payroll",IF(F479=4,"Quarterly Payrolls on ADP Essential Payroll",""))</f>
        <v/>
      </c>
      <c r="Y479" s="50">
        <f>IFERROR(1-((H479-M479)/SUM(Z479,AC479,AD479)),"")</f>
        <v/>
      </c>
      <c r="Z479" s="69">
        <f>IF(C479="","",HLOOKUP($G479&amp;'Product Selections'!$K$4&amp;'Exhibit A'!$F479,'--'!$F$3:$AT$200,$E479+6,FALSE)*F479)</f>
        <v/>
      </c>
      <c r="AA479" s="237">
        <f>IF($C479="","",7.95*$E479+54.95)</f>
        <v/>
      </c>
      <c r="AB479" s="69">
        <f>IF('Product Selections'!O484="Yes",16*'Exhibit A'!F479,0)</f>
        <v/>
      </c>
      <c r="AC479" s="236">
        <f>IF('Product Selections'!$L$11="CBA Lightning Wholesale",0,IF('Product Selections'!$L$11="CBA Lightning",0,IF($C479="",0,IF('Product Selections'!P484="",0,IF('Product Selections'!$P484="Yes",HLOOKUP($AC$10&amp;'Exhibit A'!$F479,'--'!$F$3:$AZ$200,$E479+6,FALSE)*$F479)))))</f>
        <v/>
      </c>
      <c r="AD479" s="54">
        <f>IF('Product Selections'!$L$11="CBA Lightning Wholesale",0,IF('Product Selections'!$L$11="CBA Lightning",0,IF('Product Selections'!Q484="",0,IF($C479="",0,IF('Product Selections'!$Q484&gt;=0,HLOOKUP($AD$10,'--'!$F$3:$AZ$200,3,FALSE)*12*'Product Selections'!Q484)))))</f>
        <v/>
      </c>
      <c r="AE479" s="69">
        <f>IFERROR(IF(C479="","",IF(AND(C479=$D$2,H479=0),0,IF(I479=0,H479-P479-L479-M479,IF(I479="Included",H479-P479-M479-L479,IF(I479&gt;0,H479-M479-L479))))),"")</f>
        <v/>
      </c>
      <c r="AF479" s="598" t="n"/>
      <c r="AJ479" s="585" t="n"/>
    </row>
    <row r="480">
      <c r="A480" s="34" t="n"/>
      <c r="B480" s="303">
        <f>IFERROR(IF('Product Selections'!B485="","",'Product Selections'!B485),"")</f>
        <v/>
      </c>
      <c r="C480" s="304">
        <f>IF('Product Selections'!C485="","",'Product Selections'!C485)</f>
        <v/>
      </c>
      <c r="D480" s="305">
        <f>IF('Product Selections'!D485="","",'Product Selections'!D485)</f>
        <v/>
      </c>
      <c r="E480" s="306">
        <f>IF('Product Selections'!E485="","",'Product Selections'!E485)</f>
        <v/>
      </c>
      <c r="F480" s="306">
        <f>IF('Product Selections'!F485="","",'Product Selections'!F485)</f>
        <v/>
      </c>
      <c r="G480" s="307">
        <f>IF('Product Selections'!U484="","",'Product Selections'!U484)</f>
        <v/>
      </c>
      <c r="H480" s="316">
        <f>IFERROR(IF('Product Selections'!H485="","",'Product Selections'!H485),"")</f>
        <v/>
      </c>
      <c r="I480" s="309">
        <f>IFERROR(IF(TRIM('Product Selections'!I485)="","",TRIM('Product Selections'!I485)),"")</f>
        <v/>
      </c>
      <c r="J480" s="46" t="n"/>
      <c r="K480" s="316">
        <f>IF(C480="","",IF(O480="",AE480+L480+M480,AE480+L480+M480+O480))</f>
        <v/>
      </c>
      <c r="L480" s="361">
        <f>IF(C480="","",SUM(AC480,AD480)*(1-Y480))</f>
        <v/>
      </c>
      <c r="M480" s="357">
        <f>IF(C480="","",AB480)</f>
        <v/>
      </c>
      <c r="O480" s="600">
        <f>IF(C480="","",IF(Y480&lt;0,Z480-AE480,""))</f>
        <v/>
      </c>
      <c r="P480" s="601">
        <f>IFERROR(IF(C480="","",IF(AND(C480=$D$2,H480=0),0,IF($V$8="50% ADP Discount",AA480*0.5,IF($V$8="ADP Book Price",AA480)))),"")</f>
        <v/>
      </c>
      <c r="R480" s="602">
        <f>IF(C480="","",IF(Y480&lt;0,(Z480/F480)*(1),(Z480/F480)*(1-Y480)))</f>
        <v/>
      </c>
      <c r="S480" s="602">
        <f>IFERROR(IF(Y480&lt;0,SUM(AC480:AD480)/F480,L480/F480),"")</f>
        <v/>
      </c>
      <c r="T480" s="339">
        <f>IF(M480="","",IF(M480=0,"",SUM(M480)/F480))</f>
        <v/>
      </c>
      <c r="U480" s="585" t="n"/>
      <c r="V480" s="603">
        <f>IF(C480="","",IF(AND(C480=$D$2,H480=0),"Firm Payroll",IF(AND(F480=1,Y480&gt;0.2),"Annual 20% Max Discount",IF(AND(F480=4,Y480&gt;0.2),"Quarterly 20% Max Discount",IF(Y480&gt;=0.6,"Discount &gt;60%",IF(Y480&lt;0,"Revenue Reduction Required",""))))))</f>
        <v/>
      </c>
      <c r="W480" s="597" t="n"/>
      <c r="X480" s="314">
        <f>IF(F480=1,"Annual Payrolls on ADP Essential Payroll",IF(F480=4,"Quarterly Payrolls on ADP Essential Payroll",""))</f>
        <v/>
      </c>
      <c r="Y480" s="315">
        <f>IFERROR(1-((H480-M480)/SUM(Z480,AC480,AD480)),"")</f>
        <v/>
      </c>
      <c r="Z480" s="316">
        <f>IF(C480="","",HLOOKUP($G480&amp;'Product Selections'!$K$4&amp;'Exhibit A'!$F480,'--'!$F$3:$AT$200,$E480+6,FALSE)*F480)</f>
        <v/>
      </c>
      <c r="AA480" s="317">
        <f>IF($C480="","",7.95*$E480+54.95)</f>
        <v/>
      </c>
      <c r="AB480" s="316">
        <f>IF('Product Selections'!O485="Yes",16*'Exhibit A'!F480,0)</f>
        <v/>
      </c>
      <c r="AC480" s="318">
        <f>IF('Product Selections'!$L$11="CBA Lightning Wholesale",0,IF('Product Selections'!$L$11="CBA Lightning",0,IF($C480="",0,IF('Product Selections'!P485="",0,IF('Product Selections'!$P485="Yes",HLOOKUP($AC$10&amp;'Exhibit A'!$F480,'--'!$F$3:$AZ$200,$E480+6,FALSE)*$F480)))))</f>
        <v/>
      </c>
      <c r="AD480" s="310">
        <f>IF('Product Selections'!$L$11="CBA Lightning Wholesale",0,IF('Product Selections'!$L$11="CBA Lightning",0,IF('Product Selections'!Q485="",0,IF($C480="",0,IF('Product Selections'!$Q485&gt;=0,HLOOKUP($AD$10,'--'!$F$3:$AZ$200,3,FALSE)*12*'Product Selections'!Q485)))))</f>
        <v/>
      </c>
      <c r="AE480" s="316">
        <f>IFERROR(IF(C480="","",IF(AND(C480=$D$2,H480=0),0,IF(I480=0,H480-P480-L480-M480,IF(I480="Included",H480-P480-M480-L480,IF(I480&gt;0,H480-M480-L480))))),"")</f>
        <v/>
      </c>
      <c r="AF480" s="585" t="n"/>
      <c r="AJ480" s="585" t="n"/>
    </row>
    <row r="481">
      <c r="A481" s="34" t="n"/>
      <c r="B481" s="70">
        <f>IFERROR(IF('Product Selections'!B486="","",'Product Selections'!B486),"")</f>
        <v/>
      </c>
      <c r="C481" s="71">
        <f>IF('Product Selections'!C486="","",'Product Selections'!C486)</f>
        <v/>
      </c>
      <c r="D481" s="48">
        <f>IF('Product Selections'!D486="","",'Product Selections'!D486)</f>
        <v/>
      </c>
      <c r="E481" s="51">
        <f>IF('Product Selections'!E486="","",'Product Selections'!E486)</f>
        <v/>
      </c>
      <c r="F481" s="51">
        <f>IF('Product Selections'!F486="","",'Product Selections'!F486)</f>
        <v/>
      </c>
      <c r="G481" s="34">
        <f>IF('Product Selections'!U485="","",'Product Selections'!U485)</f>
        <v/>
      </c>
      <c r="H481" s="69">
        <f>IFERROR(IF('Product Selections'!H486="","",'Product Selections'!H486),"")</f>
        <v/>
      </c>
      <c r="I481" s="592">
        <f>IFERROR(IF(TRIM('Product Selections'!I486)="","",TRIM('Product Selections'!I486)),"")</f>
        <v/>
      </c>
      <c r="J481" s="46" t="n"/>
      <c r="K481" s="69">
        <f>IF(C481="","",IF(O481="",AE481+L481+M481,AE481+L481+M481+O481))</f>
        <v/>
      </c>
      <c r="L481" s="360">
        <f>IF(C481="","",SUM(AC481,AD481)*(1-Y481))</f>
        <v/>
      </c>
      <c r="M481" s="358">
        <f>IF(C481="","",AB481)</f>
        <v/>
      </c>
      <c r="O481" s="593">
        <f>IF(C481="","",IF(Y481&lt;0,Z481-AE481,""))</f>
        <v/>
      </c>
      <c r="P481" s="594">
        <f>IFERROR(IF(C481="","",IF(AND(C481=$D$2,H481=0),0,IF($V$8="50% ADP Discount",AA481*0.5,IF($V$8="ADP Book Price",AA481)))),"")</f>
        <v/>
      </c>
      <c r="R481" s="595">
        <f>IF(C481="","",IF(Y481&lt;0,(Z481/F481)*(1),(Z481/F481)*(1-Y481)))</f>
        <v/>
      </c>
      <c r="S481" s="595">
        <f>IFERROR(IF(Y481&lt;0,SUM(AC481:AD481)/F481,L481/F481),"")</f>
        <v/>
      </c>
      <c r="T481" s="340">
        <f>IF(M481="","",IF(M481=0,"",SUM(M481)/F481))</f>
        <v/>
      </c>
      <c r="U481" s="585" t="n"/>
      <c r="V481" s="596">
        <f>IF(C481="","",IF(AND(C481=$D$2,H481=0),"Firm Payroll",IF(AND(F481=1,Y481&gt;0.2),"Annual 20% Max Discount",IF(AND(F481=4,Y481&gt;0.2),"Quarterly 20% Max Discount",IF(Y481&gt;=0.6,"Discount &gt;60%",IF(Y481&lt;0,"Revenue Reduction Required",""))))))</f>
        <v/>
      </c>
      <c r="W481" s="597" t="n"/>
      <c r="X481" s="56">
        <f>IF(F481=1,"Annual Payrolls on ADP Essential Payroll",IF(F481=4,"Quarterly Payrolls on ADP Essential Payroll",""))</f>
        <v/>
      </c>
      <c r="Y481" s="50">
        <f>IFERROR(1-((H481-M481)/SUM(Z481,AC481,AD481)),"")</f>
        <v/>
      </c>
      <c r="Z481" s="69">
        <f>IF(C481="","",HLOOKUP($G481&amp;'Product Selections'!$K$4&amp;'Exhibit A'!$F481,'--'!$F$3:$AT$200,$E481+6,FALSE)*F481)</f>
        <v/>
      </c>
      <c r="AA481" s="237">
        <f>IF($C481="","",7.95*$E481+54.95)</f>
        <v/>
      </c>
      <c r="AB481" s="69">
        <f>IF('Product Selections'!O486="Yes",16*'Exhibit A'!F481,0)</f>
        <v/>
      </c>
      <c r="AC481" s="236">
        <f>IF('Product Selections'!$L$11="CBA Lightning Wholesale",0,IF('Product Selections'!$L$11="CBA Lightning",0,IF($C481="",0,IF('Product Selections'!P486="",0,IF('Product Selections'!$P486="Yes",HLOOKUP($AC$10&amp;'Exhibit A'!$F481,'--'!$F$3:$AZ$200,$E481+6,FALSE)*$F481)))))</f>
        <v/>
      </c>
      <c r="AD481" s="54">
        <f>IF('Product Selections'!$L$11="CBA Lightning Wholesale",0,IF('Product Selections'!$L$11="CBA Lightning",0,IF('Product Selections'!Q486="",0,IF($C481="",0,IF('Product Selections'!$Q486&gt;=0,HLOOKUP($AD$10,'--'!$F$3:$AZ$200,3,FALSE)*12*'Product Selections'!Q486)))))</f>
        <v/>
      </c>
      <c r="AE481" s="69">
        <f>IFERROR(IF(C481="","",IF(AND(C481=$D$2,H481=0),0,IF(I481=0,H481-P481-L481-M481,IF(I481="Included",H481-P481-M481-L481,IF(I481&gt;0,H481-M481-L481))))),"")</f>
        <v/>
      </c>
      <c r="AF481" s="598" t="n"/>
      <c r="AJ481" s="585" t="n"/>
    </row>
    <row r="482">
      <c r="A482" s="34" t="n"/>
      <c r="B482" s="303">
        <f>IFERROR(IF('Product Selections'!B487="","",'Product Selections'!B487),"")</f>
        <v/>
      </c>
      <c r="C482" s="304">
        <f>IF('Product Selections'!C487="","",'Product Selections'!C487)</f>
        <v/>
      </c>
      <c r="D482" s="305">
        <f>IF('Product Selections'!D487="","",'Product Selections'!D487)</f>
        <v/>
      </c>
      <c r="E482" s="306">
        <f>IF('Product Selections'!E487="","",'Product Selections'!E487)</f>
        <v/>
      </c>
      <c r="F482" s="306">
        <f>IF('Product Selections'!F487="","",'Product Selections'!F487)</f>
        <v/>
      </c>
      <c r="G482" s="307">
        <f>IF('Product Selections'!U486="","",'Product Selections'!U486)</f>
        <v/>
      </c>
      <c r="H482" s="316">
        <f>IFERROR(IF('Product Selections'!H487="","",'Product Selections'!H487),"")</f>
        <v/>
      </c>
      <c r="I482" s="309">
        <f>IFERROR(IF(TRIM('Product Selections'!I487)="","",TRIM('Product Selections'!I487)),"")</f>
        <v/>
      </c>
      <c r="J482" s="46" t="n"/>
      <c r="K482" s="316">
        <f>IF(C482="","",IF(O482="",AE482+L482+M482,AE482+L482+M482+O482))</f>
        <v/>
      </c>
      <c r="L482" s="361">
        <f>IF(C482="","",SUM(AC482,AD482)*(1-Y482))</f>
        <v/>
      </c>
      <c r="M482" s="357">
        <f>IF(C482="","",AB482)</f>
        <v/>
      </c>
      <c r="O482" s="600">
        <f>IF(C482="","",IF(Y482&lt;0,Z482-AE482,""))</f>
        <v/>
      </c>
      <c r="P482" s="601">
        <f>IFERROR(IF(C482="","",IF(AND(C482=$D$2,H482=0),0,IF($V$8="50% ADP Discount",AA482*0.5,IF($V$8="ADP Book Price",AA482)))),"")</f>
        <v/>
      </c>
      <c r="R482" s="602">
        <f>IF(C482="","",IF(Y482&lt;0,(Z482/F482)*(1),(Z482/F482)*(1-Y482)))</f>
        <v/>
      </c>
      <c r="S482" s="602">
        <f>IFERROR(IF(Y482&lt;0,SUM(AC482:AD482)/F482,L482/F482),"")</f>
        <v/>
      </c>
      <c r="T482" s="339">
        <f>IF(M482="","",IF(M482=0,"",SUM(M482)/F482))</f>
        <v/>
      </c>
      <c r="U482" s="585" t="n"/>
      <c r="V482" s="603">
        <f>IF(C482="","",IF(AND(C482=$D$2,H482=0),"Firm Payroll",IF(AND(F482=1,Y482&gt;0.2),"Annual 20% Max Discount",IF(AND(F482=4,Y482&gt;0.2),"Quarterly 20% Max Discount",IF(Y482&gt;=0.6,"Discount &gt;60%",IF(Y482&lt;0,"Revenue Reduction Required",""))))))</f>
        <v/>
      </c>
      <c r="W482" s="597" t="n"/>
      <c r="X482" s="314">
        <f>IF(F482=1,"Annual Payrolls on ADP Essential Payroll",IF(F482=4,"Quarterly Payrolls on ADP Essential Payroll",""))</f>
        <v/>
      </c>
      <c r="Y482" s="315">
        <f>IFERROR(1-((H482-M482)/SUM(Z482,AC482,AD482)),"")</f>
        <v/>
      </c>
      <c r="Z482" s="316">
        <f>IF(C482="","",HLOOKUP($G482&amp;'Product Selections'!$K$4&amp;'Exhibit A'!$F482,'--'!$F$3:$AT$200,$E482+6,FALSE)*F482)</f>
        <v/>
      </c>
      <c r="AA482" s="317">
        <f>IF($C482="","",7.95*$E482+54.95)</f>
        <v/>
      </c>
      <c r="AB482" s="316">
        <f>IF('Product Selections'!O487="Yes",16*'Exhibit A'!F482,0)</f>
        <v/>
      </c>
      <c r="AC482" s="318">
        <f>IF('Product Selections'!$L$11="CBA Lightning Wholesale",0,IF('Product Selections'!$L$11="CBA Lightning",0,IF($C482="",0,IF('Product Selections'!P487="",0,IF('Product Selections'!$P487="Yes",HLOOKUP($AC$10&amp;'Exhibit A'!$F482,'--'!$F$3:$AZ$200,$E482+6,FALSE)*$F482)))))</f>
        <v/>
      </c>
      <c r="AD482" s="310">
        <f>IF('Product Selections'!$L$11="CBA Lightning Wholesale",0,IF('Product Selections'!$L$11="CBA Lightning",0,IF('Product Selections'!Q487="",0,IF($C482="",0,IF('Product Selections'!$Q487&gt;=0,HLOOKUP($AD$10,'--'!$F$3:$AZ$200,3,FALSE)*12*'Product Selections'!Q487)))))</f>
        <v/>
      </c>
      <c r="AE482" s="316">
        <f>IFERROR(IF(C482="","",IF(AND(C482=$D$2,H482=0),0,IF(I482=0,H482-P482-L482-M482,IF(I482="Included",H482-P482-M482-L482,IF(I482&gt;0,H482-M482-L482))))),"")</f>
        <v/>
      </c>
      <c r="AF482" s="585" t="n"/>
      <c r="AJ482" s="585" t="n"/>
    </row>
    <row r="483">
      <c r="A483" s="34" t="n"/>
      <c r="B483" s="70">
        <f>IFERROR(IF('Product Selections'!B488="","",'Product Selections'!B488),"")</f>
        <v/>
      </c>
      <c r="C483" s="71">
        <f>IF('Product Selections'!C488="","",'Product Selections'!C488)</f>
        <v/>
      </c>
      <c r="D483" s="48">
        <f>IF('Product Selections'!D488="","",'Product Selections'!D488)</f>
        <v/>
      </c>
      <c r="E483" s="51">
        <f>IF('Product Selections'!E488="","",'Product Selections'!E488)</f>
        <v/>
      </c>
      <c r="F483" s="51">
        <f>IF('Product Selections'!F488="","",'Product Selections'!F488)</f>
        <v/>
      </c>
      <c r="G483" s="34">
        <f>IF('Product Selections'!U487="","",'Product Selections'!U487)</f>
        <v/>
      </c>
      <c r="H483" s="69">
        <f>IFERROR(IF('Product Selections'!H488="","",'Product Selections'!H488),"")</f>
        <v/>
      </c>
      <c r="I483" s="592">
        <f>IFERROR(IF(TRIM('Product Selections'!I488)="","",TRIM('Product Selections'!I488)),"")</f>
        <v/>
      </c>
      <c r="J483" s="46" t="n"/>
      <c r="K483" s="69">
        <f>IF(C483="","",IF(O483="",AE483+L483+M483,AE483+L483+M483+O483))</f>
        <v/>
      </c>
      <c r="L483" s="360">
        <f>IF(C483="","",SUM(AC483,AD483)*(1-Y483))</f>
        <v/>
      </c>
      <c r="M483" s="358">
        <f>IF(C483="","",AB483)</f>
        <v/>
      </c>
      <c r="O483" s="593">
        <f>IF(C483="","",IF(Y483&lt;0,Z483-AE483,""))</f>
        <v/>
      </c>
      <c r="P483" s="594">
        <f>IFERROR(IF(C483="","",IF(AND(C483=$D$2,H483=0),0,IF($V$8="50% ADP Discount",AA483*0.5,IF($V$8="ADP Book Price",AA483)))),"")</f>
        <v/>
      </c>
      <c r="R483" s="595">
        <f>IF(C483="","",IF(Y483&lt;0,(Z483/F483)*(1),(Z483/F483)*(1-Y483)))</f>
        <v/>
      </c>
      <c r="S483" s="595">
        <f>IFERROR(IF(Y483&lt;0,SUM(AC483:AD483)/F483,L483/F483),"")</f>
        <v/>
      </c>
      <c r="T483" s="340">
        <f>IF(M483="","",IF(M483=0,"",SUM(M483)/F483))</f>
        <v/>
      </c>
      <c r="U483" s="585" t="n"/>
      <c r="V483" s="596">
        <f>IF(C483="","",IF(AND(C483=$D$2,H483=0),"Firm Payroll",IF(AND(F483=1,Y483&gt;0.2),"Annual 20% Max Discount",IF(AND(F483=4,Y483&gt;0.2),"Quarterly 20% Max Discount",IF(Y483&gt;=0.6,"Discount &gt;60%",IF(Y483&lt;0,"Revenue Reduction Required",""))))))</f>
        <v/>
      </c>
      <c r="W483" s="597" t="n"/>
      <c r="X483" s="56">
        <f>IF(F483=1,"Annual Payrolls on ADP Essential Payroll",IF(F483=4,"Quarterly Payrolls on ADP Essential Payroll",""))</f>
        <v/>
      </c>
      <c r="Y483" s="50">
        <f>IFERROR(1-((H483-M483)/SUM(Z483,AC483,AD483)),"")</f>
        <v/>
      </c>
      <c r="Z483" s="69">
        <f>IF(C483="","",HLOOKUP($G483&amp;'Product Selections'!$K$4&amp;'Exhibit A'!$F483,'--'!$F$3:$AT$200,$E483+6,FALSE)*F483)</f>
        <v/>
      </c>
      <c r="AA483" s="237">
        <f>IF($C483="","",7.95*$E483+54.95)</f>
        <v/>
      </c>
      <c r="AB483" s="69">
        <f>IF('Product Selections'!O488="Yes",16*'Exhibit A'!F483,0)</f>
        <v/>
      </c>
      <c r="AC483" s="236">
        <f>IF('Product Selections'!$L$11="CBA Lightning Wholesale",0,IF('Product Selections'!$L$11="CBA Lightning",0,IF($C483="",0,IF('Product Selections'!P488="",0,IF('Product Selections'!$P488="Yes",HLOOKUP($AC$10&amp;'Exhibit A'!$F483,'--'!$F$3:$AZ$200,$E483+6,FALSE)*$F483)))))</f>
        <v/>
      </c>
      <c r="AD483" s="54">
        <f>IF('Product Selections'!$L$11="CBA Lightning Wholesale",0,IF('Product Selections'!$L$11="CBA Lightning",0,IF('Product Selections'!Q488="",0,IF($C483="",0,IF('Product Selections'!$Q488&gt;=0,HLOOKUP($AD$10,'--'!$F$3:$AZ$200,3,FALSE)*12*'Product Selections'!Q488)))))</f>
        <v/>
      </c>
      <c r="AE483" s="69">
        <f>IFERROR(IF(C483="","",IF(AND(C483=$D$2,H483=0),0,IF(I483=0,H483-P483-L483-M483,IF(I483="Included",H483-P483-M483-L483,IF(I483&gt;0,H483-M483-L483))))),"")</f>
        <v/>
      </c>
      <c r="AF483" s="598" t="n"/>
      <c r="AJ483" s="585" t="n"/>
    </row>
    <row r="484">
      <c r="A484" s="34" t="n"/>
      <c r="B484" s="303">
        <f>IFERROR(IF('Product Selections'!B489="","",'Product Selections'!B489),"")</f>
        <v/>
      </c>
      <c r="C484" s="304">
        <f>IF('Product Selections'!C489="","",'Product Selections'!C489)</f>
        <v/>
      </c>
      <c r="D484" s="305">
        <f>IF('Product Selections'!D489="","",'Product Selections'!D489)</f>
        <v/>
      </c>
      <c r="E484" s="306">
        <f>IF('Product Selections'!E489="","",'Product Selections'!E489)</f>
        <v/>
      </c>
      <c r="F484" s="306">
        <f>IF('Product Selections'!F489="","",'Product Selections'!F489)</f>
        <v/>
      </c>
      <c r="G484" s="307">
        <f>IF('Product Selections'!U488="","",'Product Selections'!U488)</f>
        <v/>
      </c>
      <c r="H484" s="316">
        <f>IFERROR(IF('Product Selections'!H489="","",'Product Selections'!H489),"")</f>
        <v/>
      </c>
      <c r="I484" s="309">
        <f>IFERROR(IF(TRIM('Product Selections'!I489)="","",TRIM('Product Selections'!I489)),"")</f>
        <v/>
      </c>
      <c r="J484" s="46" t="n"/>
      <c r="K484" s="316">
        <f>IF(C484="","",IF(O484="",AE484+L484+M484,AE484+L484+M484+O484))</f>
        <v/>
      </c>
      <c r="L484" s="361">
        <f>IF(C484="","",SUM(AC484,AD484)*(1-Y484))</f>
        <v/>
      </c>
      <c r="M484" s="357">
        <f>IF(C484="","",AB484)</f>
        <v/>
      </c>
      <c r="O484" s="600">
        <f>IF(C484="","",IF(Y484&lt;0,Z484-AE484,""))</f>
        <v/>
      </c>
      <c r="P484" s="601">
        <f>IFERROR(IF(C484="","",IF(AND(C484=$D$2,H484=0),0,IF($V$8="50% ADP Discount",AA484*0.5,IF($V$8="ADP Book Price",AA484)))),"")</f>
        <v/>
      </c>
      <c r="R484" s="602">
        <f>IF(C484="","",IF(Y484&lt;0,(Z484/F484)*(1),(Z484/F484)*(1-Y484)))</f>
        <v/>
      </c>
      <c r="S484" s="602">
        <f>IFERROR(IF(Y484&lt;0,SUM(AC484:AD484)/F484,L484/F484),"")</f>
        <v/>
      </c>
      <c r="T484" s="339">
        <f>IF(M484="","",IF(M484=0,"",SUM(M484)/F484))</f>
        <v/>
      </c>
      <c r="U484" s="585" t="n"/>
      <c r="V484" s="603">
        <f>IF(C484="","",IF(AND(C484=$D$2,H484=0),"Firm Payroll",IF(AND(F484=1,Y484&gt;0.2),"Annual 20% Max Discount",IF(AND(F484=4,Y484&gt;0.2),"Quarterly 20% Max Discount",IF(Y484&gt;=0.6,"Discount &gt;60%",IF(Y484&lt;0,"Revenue Reduction Required",""))))))</f>
        <v/>
      </c>
      <c r="W484" s="597" t="n"/>
      <c r="X484" s="314">
        <f>IF(F484=1,"Annual Payrolls on ADP Essential Payroll",IF(F484=4,"Quarterly Payrolls on ADP Essential Payroll",""))</f>
        <v/>
      </c>
      <c r="Y484" s="315">
        <f>IFERROR(1-((H484-M484)/SUM(Z484,AC484,AD484)),"")</f>
        <v/>
      </c>
      <c r="Z484" s="316">
        <f>IF(C484="","",HLOOKUP($G484&amp;'Product Selections'!$K$4&amp;'Exhibit A'!$F484,'--'!$F$3:$AT$200,$E484+6,FALSE)*F484)</f>
        <v/>
      </c>
      <c r="AA484" s="317">
        <f>IF($C484="","",7.95*$E484+54.95)</f>
        <v/>
      </c>
      <c r="AB484" s="316">
        <f>IF('Product Selections'!O489="Yes",16*'Exhibit A'!F484,0)</f>
        <v/>
      </c>
      <c r="AC484" s="318">
        <f>IF('Product Selections'!$L$11="CBA Lightning Wholesale",0,IF('Product Selections'!$L$11="CBA Lightning",0,IF($C484="",0,IF('Product Selections'!P489="",0,IF('Product Selections'!$P489="Yes",HLOOKUP($AC$10&amp;'Exhibit A'!$F484,'--'!$F$3:$AZ$200,$E484+6,FALSE)*$F484)))))</f>
        <v/>
      </c>
      <c r="AD484" s="310">
        <f>IF('Product Selections'!$L$11="CBA Lightning Wholesale",0,IF('Product Selections'!$L$11="CBA Lightning",0,IF('Product Selections'!Q489="",0,IF($C484="",0,IF('Product Selections'!$Q489&gt;=0,HLOOKUP($AD$10,'--'!$F$3:$AZ$200,3,FALSE)*12*'Product Selections'!Q489)))))</f>
        <v/>
      </c>
      <c r="AE484" s="316">
        <f>IFERROR(IF(C484="","",IF(AND(C484=$D$2,H484=0),0,IF(I484=0,H484-P484-L484-M484,IF(I484="Included",H484-P484-M484-L484,IF(I484&gt;0,H484-M484-L484))))),"")</f>
        <v/>
      </c>
      <c r="AF484" s="585" t="n"/>
      <c r="AJ484" s="585" t="n"/>
    </row>
    <row r="485">
      <c r="A485" s="34" t="n"/>
      <c r="B485" s="70">
        <f>IFERROR(IF('Product Selections'!B490="","",'Product Selections'!B490),"")</f>
        <v/>
      </c>
      <c r="C485" s="71">
        <f>IF('Product Selections'!C490="","",'Product Selections'!C490)</f>
        <v/>
      </c>
      <c r="D485" s="48">
        <f>IF('Product Selections'!D490="","",'Product Selections'!D490)</f>
        <v/>
      </c>
      <c r="E485" s="51">
        <f>IF('Product Selections'!E490="","",'Product Selections'!E490)</f>
        <v/>
      </c>
      <c r="F485" s="51">
        <f>IF('Product Selections'!F490="","",'Product Selections'!F490)</f>
        <v/>
      </c>
      <c r="G485" s="34">
        <f>IF('Product Selections'!U489="","",'Product Selections'!U489)</f>
        <v/>
      </c>
      <c r="H485" s="69">
        <f>IFERROR(IF('Product Selections'!H490="","",'Product Selections'!H490),"")</f>
        <v/>
      </c>
      <c r="I485" s="592">
        <f>IFERROR(IF(TRIM('Product Selections'!I490)="","",TRIM('Product Selections'!I490)),"")</f>
        <v/>
      </c>
      <c r="J485" s="46" t="n"/>
      <c r="K485" s="69">
        <f>IF(C485="","",IF(O485="",AE485+L485+M485,AE485+L485+M485+O485))</f>
        <v/>
      </c>
      <c r="L485" s="360">
        <f>IF(C485="","",SUM(AC485,AD485)*(1-Y485))</f>
        <v/>
      </c>
      <c r="M485" s="358">
        <f>IF(C485="","",AB485)</f>
        <v/>
      </c>
      <c r="O485" s="593">
        <f>IF(C485="","",IF(Y485&lt;0,Z485-AE485,""))</f>
        <v/>
      </c>
      <c r="P485" s="594">
        <f>IFERROR(IF(C485="","",IF(AND(C485=$D$2,H485=0),0,IF($V$8="50% ADP Discount",AA485*0.5,IF($V$8="ADP Book Price",AA485)))),"")</f>
        <v/>
      </c>
      <c r="R485" s="595">
        <f>IF(C485="","",IF(Y485&lt;0,(Z485/F485)*(1),(Z485/F485)*(1-Y485)))</f>
        <v/>
      </c>
      <c r="S485" s="595">
        <f>IFERROR(IF(Y485&lt;0,SUM(AC485:AD485)/F485,L485/F485),"")</f>
        <v/>
      </c>
      <c r="T485" s="340">
        <f>IF(M485="","",IF(M485=0,"",SUM(M485)/F485))</f>
        <v/>
      </c>
      <c r="U485" s="585" t="n"/>
      <c r="V485" s="596">
        <f>IF(C485="","",IF(AND(C485=$D$2,H485=0),"Firm Payroll",IF(AND(F485=1,Y485&gt;0.2),"Annual 20% Max Discount",IF(AND(F485=4,Y485&gt;0.2),"Quarterly 20% Max Discount",IF(Y485&gt;=0.6,"Discount &gt;60%",IF(Y485&lt;0,"Revenue Reduction Required",""))))))</f>
        <v/>
      </c>
      <c r="W485" s="597" t="n"/>
      <c r="X485" s="56">
        <f>IF(F485=1,"Annual Payrolls on ADP Essential Payroll",IF(F485=4,"Quarterly Payrolls on ADP Essential Payroll",""))</f>
        <v/>
      </c>
      <c r="Y485" s="50">
        <f>IFERROR(1-((H485-M485)/SUM(Z485,AC485,AD485)),"")</f>
        <v/>
      </c>
      <c r="Z485" s="69">
        <f>IF(C485="","",HLOOKUP($G485&amp;'Product Selections'!$K$4&amp;'Exhibit A'!$F485,'--'!$F$3:$AT$200,$E485+6,FALSE)*F485)</f>
        <v/>
      </c>
      <c r="AA485" s="237">
        <f>IF($C485="","",7.95*$E485+54.95)</f>
        <v/>
      </c>
      <c r="AB485" s="69">
        <f>IF('Product Selections'!O490="Yes",16*'Exhibit A'!F485,0)</f>
        <v/>
      </c>
      <c r="AC485" s="236">
        <f>IF('Product Selections'!$L$11="CBA Lightning Wholesale",0,IF('Product Selections'!$L$11="CBA Lightning",0,IF($C485="",0,IF('Product Selections'!P490="",0,IF('Product Selections'!$P490="Yes",HLOOKUP($AC$10&amp;'Exhibit A'!$F485,'--'!$F$3:$AZ$200,$E485+6,FALSE)*$F485)))))</f>
        <v/>
      </c>
      <c r="AD485" s="54">
        <f>IF('Product Selections'!$L$11="CBA Lightning Wholesale",0,IF('Product Selections'!$L$11="CBA Lightning",0,IF('Product Selections'!Q490="",0,IF($C485="",0,IF('Product Selections'!$Q490&gt;=0,HLOOKUP($AD$10,'--'!$F$3:$AZ$200,3,FALSE)*12*'Product Selections'!Q490)))))</f>
        <v/>
      </c>
      <c r="AE485" s="69">
        <f>IFERROR(IF(C485="","",IF(AND(C485=$D$2,H485=0),0,IF(I485=0,H485-P485-L485-M485,IF(I485="Included",H485-P485-M485-L485,IF(I485&gt;0,H485-M485-L485))))),"")</f>
        <v/>
      </c>
      <c r="AF485" s="598" t="n"/>
      <c r="AJ485" s="585" t="n"/>
    </row>
    <row r="486">
      <c r="A486" s="34" t="n"/>
      <c r="B486" s="303">
        <f>IFERROR(IF('Product Selections'!B491="","",'Product Selections'!B491),"")</f>
        <v/>
      </c>
      <c r="C486" s="304">
        <f>IF('Product Selections'!C491="","",'Product Selections'!C491)</f>
        <v/>
      </c>
      <c r="D486" s="305">
        <f>IF('Product Selections'!D491="","",'Product Selections'!D491)</f>
        <v/>
      </c>
      <c r="E486" s="306">
        <f>IF('Product Selections'!E491="","",'Product Selections'!E491)</f>
        <v/>
      </c>
      <c r="F486" s="306">
        <f>IF('Product Selections'!F491="","",'Product Selections'!F491)</f>
        <v/>
      </c>
      <c r="G486" s="307">
        <f>IF('Product Selections'!U490="","",'Product Selections'!U490)</f>
        <v/>
      </c>
      <c r="H486" s="316">
        <f>IFERROR(IF('Product Selections'!H491="","",'Product Selections'!H491),"")</f>
        <v/>
      </c>
      <c r="I486" s="309">
        <f>IFERROR(IF(TRIM('Product Selections'!I491)="","",TRIM('Product Selections'!I491)),"")</f>
        <v/>
      </c>
      <c r="J486" s="46" t="n"/>
      <c r="K486" s="316">
        <f>IF(C486="","",IF(O486="",AE486+L486+M486,AE486+L486+M486+O486))</f>
        <v/>
      </c>
      <c r="L486" s="361">
        <f>IF(C486="","",SUM(AC486,AD486)*(1-Y486))</f>
        <v/>
      </c>
      <c r="M486" s="357">
        <f>IF(C486="","",AB486)</f>
        <v/>
      </c>
      <c r="O486" s="600">
        <f>IF(C486="","",IF(Y486&lt;0,Z486-AE486,""))</f>
        <v/>
      </c>
      <c r="P486" s="601">
        <f>IFERROR(IF(C486="","",IF(AND(C486=$D$2,H486=0),0,IF($V$8="50% ADP Discount",AA486*0.5,IF($V$8="ADP Book Price",AA486)))),"")</f>
        <v/>
      </c>
      <c r="R486" s="602">
        <f>IF(C486="","",IF(Y486&lt;0,(Z486/F486)*(1),(Z486/F486)*(1-Y486)))</f>
        <v/>
      </c>
      <c r="S486" s="602">
        <f>IFERROR(IF(Y486&lt;0,SUM(AC486:AD486)/F486,L486/F486),"")</f>
        <v/>
      </c>
      <c r="T486" s="339">
        <f>IF(M486="","",IF(M486=0,"",SUM(M486)/F486))</f>
        <v/>
      </c>
      <c r="U486" s="585" t="n"/>
      <c r="V486" s="603">
        <f>IF(C486="","",IF(AND(C486=$D$2,H486=0),"Firm Payroll",IF(AND(F486=1,Y486&gt;0.2),"Annual 20% Max Discount",IF(AND(F486=4,Y486&gt;0.2),"Quarterly 20% Max Discount",IF(Y486&gt;=0.6,"Discount &gt;60%",IF(Y486&lt;0,"Revenue Reduction Required",""))))))</f>
        <v/>
      </c>
      <c r="W486" s="597" t="n"/>
      <c r="X486" s="314">
        <f>IF(F486=1,"Annual Payrolls on ADP Essential Payroll",IF(F486=4,"Quarterly Payrolls on ADP Essential Payroll",""))</f>
        <v/>
      </c>
      <c r="Y486" s="315">
        <f>IFERROR(1-((H486-M486)/SUM(Z486,AC486,AD486)),"")</f>
        <v/>
      </c>
      <c r="Z486" s="316">
        <f>IF(C486="","",HLOOKUP($G486&amp;'Product Selections'!$K$4&amp;'Exhibit A'!$F486,'--'!$F$3:$AT$200,$E486+6,FALSE)*F486)</f>
        <v/>
      </c>
      <c r="AA486" s="317">
        <f>IF($C486="","",7.95*$E486+54.95)</f>
        <v/>
      </c>
      <c r="AB486" s="316">
        <f>IF('Product Selections'!O491="Yes",16*'Exhibit A'!F486,0)</f>
        <v/>
      </c>
      <c r="AC486" s="318">
        <f>IF('Product Selections'!$L$11="CBA Lightning Wholesale",0,IF('Product Selections'!$L$11="CBA Lightning",0,IF($C486="",0,IF('Product Selections'!P491="",0,IF('Product Selections'!$P491="Yes",HLOOKUP($AC$10&amp;'Exhibit A'!$F486,'--'!$F$3:$AZ$200,$E486+6,FALSE)*$F486)))))</f>
        <v/>
      </c>
      <c r="AD486" s="310">
        <f>IF('Product Selections'!$L$11="CBA Lightning Wholesale",0,IF('Product Selections'!$L$11="CBA Lightning",0,IF('Product Selections'!Q491="",0,IF($C486="",0,IF('Product Selections'!$Q491&gt;=0,HLOOKUP($AD$10,'--'!$F$3:$AZ$200,3,FALSE)*12*'Product Selections'!Q491)))))</f>
        <v/>
      </c>
      <c r="AE486" s="316">
        <f>IFERROR(IF(C486="","",IF(AND(C486=$D$2,H486=0),0,IF(I486=0,H486-P486-L486-M486,IF(I486="Included",H486-P486-M486-L486,IF(I486&gt;0,H486-M486-L486))))),"")</f>
        <v/>
      </c>
      <c r="AF486" s="585" t="n"/>
      <c r="AJ486" s="585" t="n"/>
    </row>
    <row r="487">
      <c r="A487" s="34" t="n"/>
      <c r="B487" s="70">
        <f>IFERROR(IF('Product Selections'!B492="","",'Product Selections'!B492),"")</f>
        <v/>
      </c>
      <c r="C487" s="71">
        <f>IF('Product Selections'!C492="","",'Product Selections'!C492)</f>
        <v/>
      </c>
      <c r="D487" s="48">
        <f>IF('Product Selections'!D492="","",'Product Selections'!D492)</f>
        <v/>
      </c>
      <c r="E487" s="51">
        <f>IF('Product Selections'!E492="","",'Product Selections'!E492)</f>
        <v/>
      </c>
      <c r="F487" s="51">
        <f>IF('Product Selections'!F492="","",'Product Selections'!F492)</f>
        <v/>
      </c>
      <c r="G487" s="34">
        <f>IF('Product Selections'!U491="","",'Product Selections'!U491)</f>
        <v/>
      </c>
      <c r="H487" s="69">
        <f>IFERROR(IF('Product Selections'!H492="","",'Product Selections'!H492),"")</f>
        <v/>
      </c>
      <c r="I487" s="592">
        <f>IFERROR(IF(TRIM('Product Selections'!I492)="","",TRIM('Product Selections'!I492)),"")</f>
        <v/>
      </c>
      <c r="J487" s="46" t="n"/>
      <c r="K487" s="69">
        <f>IF(C487="","",IF(O487="",AE487+L487+M487,AE487+L487+M487+O487))</f>
        <v/>
      </c>
      <c r="L487" s="360">
        <f>IF(C487="","",SUM(AC487,AD487)*(1-Y487))</f>
        <v/>
      </c>
      <c r="M487" s="358">
        <f>IF(C487="","",AB487)</f>
        <v/>
      </c>
      <c r="O487" s="593">
        <f>IF(C487="","",IF(Y487&lt;0,Z487-AE487,""))</f>
        <v/>
      </c>
      <c r="P487" s="594">
        <f>IFERROR(IF(C487="","",IF(AND(C487=$D$2,H487=0),0,IF($V$8="50% ADP Discount",AA487*0.5,IF($V$8="ADP Book Price",AA487)))),"")</f>
        <v/>
      </c>
      <c r="R487" s="595">
        <f>IF(C487="","",IF(Y487&lt;0,(Z487/F487)*(1),(Z487/F487)*(1-Y487)))</f>
        <v/>
      </c>
      <c r="S487" s="595">
        <f>IFERROR(IF(Y487&lt;0,SUM(AC487:AD487)/F487,L487/F487),"")</f>
        <v/>
      </c>
      <c r="T487" s="340">
        <f>IF(M487="","",IF(M487=0,"",SUM(M487)/F487))</f>
        <v/>
      </c>
      <c r="U487" s="585" t="n"/>
      <c r="V487" s="596">
        <f>IF(C487="","",IF(AND(C487=$D$2,H487=0),"Firm Payroll",IF(AND(F487=1,Y487&gt;0.2),"Annual 20% Max Discount",IF(AND(F487=4,Y487&gt;0.2),"Quarterly 20% Max Discount",IF(Y487&gt;=0.6,"Discount &gt;60%",IF(Y487&lt;0,"Revenue Reduction Required",""))))))</f>
        <v/>
      </c>
      <c r="W487" s="597" t="n"/>
      <c r="X487" s="56">
        <f>IF(F487=1,"Annual Payrolls on ADP Essential Payroll",IF(F487=4,"Quarterly Payrolls on ADP Essential Payroll",""))</f>
        <v/>
      </c>
      <c r="Y487" s="50">
        <f>IFERROR(1-((H487-M487)/SUM(Z487,AC487,AD487)),"")</f>
        <v/>
      </c>
      <c r="Z487" s="69">
        <f>IF(C487="","",HLOOKUP($G487&amp;'Product Selections'!$K$4&amp;'Exhibit A'!$F487,'--'!$F$3:$AT$200,$E487+6,FALSE)*F487)</f>
        <v/>
      </c>
      <c r="AA487" s="237">
        <f>IF($C487="","",7.95*$E487+54.95)</f>
        <v/>
      </c>
      <c r="AB487" s="69">
        <f>IF('Product Selections'!O492="Yes",16*'Exhibit A'!F487,0)</f>
        <v/>
      </c>
      <c r="AC487" s="236">
        <f>IF('Product Selections'!$L$11="CBA Lightning Wholesale",0,IF('Product Selections'!$L$11="CBA Lightning",0,IF($C487="",0,IF('Product Selections'!P492="",0,IF('Product Selections'!$P492="Yes",HLOOKUP($AC$10&amp;'Exhibit A'!$F487,'--'!$F$3:$AZ$200,$E487+6,FALSE)*$F487)))))</f>
        <v/>
      </c>
      <c r="AD487" s="54">
        <f>IF('Product Selections'!$L$11="CBA Lightning Wholesale",0,IF('Product Selections'!$L$11="CBA Lightning",0,IF('Product Selections'!Q492="",0,IF($C487="",0,IF('Product Selections'!$Q492&gt;=0,HLOOKUP($AD$10,'--'!$F$3:$AZ$200,3,FALSE)*12*'Product Selections'!Q492)))))</f>
        <v/>
      </c>
      <c r="AE487" s="69">
        <f>IFERROR(IF(C487="","",IF(AND(C487=$D$2,H487=0),0,IF(I487=0,H487-P487-L487-M487,IF(I487="Included",H487-P487-M487-L487,IF(I487&gt;0,H487-M487-L487))))),"")</f>
        <v/>
      </c>
      <c r="AF487" s="598" t="n"/>
      <c r="AJ487" s="585" t="n"/>
    </row>
    <row r="488">
      <c r="A488" s="34" t="n"/>
      <c r="B488" s="303">
        <f>IFERROR(IF('Product Selections'!B493="","",'Product Selections'!B493),"")</f>
        <v/>
      </c>
      <c r="C488" s="304">
        <f>IF('Product Selections'!C493="","",'Product Selections'!C493)</f>
        <v/>
      </c>
      <c r="D488" s="305">
        <f>IF('Product Selections'!D493="","",'Product Selections'!D493)</f>
        <v/>
      </c>
      <c r="E488" s="306">
        <f>IF('Product Selections'!E493="","",'Product Selections'!E493)</f>
        <v/>
      </c>
      <c r="F488" s="306">
        <f>IF('Product Selections'!F493="","",'Product Selections'!F493)</f>
        <v/>
      </c>
      <c r="G488" s="307">
        <f>IF('Product Selections'!U492="","",'Product Selections'!U492)</f>
        <v/>
      </c>
      <c r="H488" s="316">
        <f>IFERROR(IF('Product Selections'!H493="","",'Product Selections'!H493),"")</f>
        <v/>
      </c>
      <c r="I488" s="309">
        <f>IFERROR(IF(TRIM('Product Selections'!I493)="","",TRIM('Product Selections'!I493)),"")</f>
        <v/>
      </c>
      <c r="J488" s="46" t="n"/>
      <c r="K488" s="316">
        <f>IF(C488="","",IF(O488="",AE488+L488+M488,AE488+L488+M488+O488))</f>
        <v/>
      </c>
      <c r="L488" s="361">
        <f>IF(C488="","",SUM(AC488,AD488)*(1-Y488))</f>
        <v/>
      </c>
      <c r="M488" s="357">
        <f>IF(C488="","",AB488)</f>
        <v/>
      </c>
      <c r="O488" s="600">
        <f>IF(C488="","",IF(Y488&lt;0,Z488-AE488,""))</f>
        <v/>
      </c>
      <c r="P488" s="601">
        <f>IFERROR(IF(C488="","",IF(AND(C488=$D$2,H488=0),0,IF($V$8="50% ADP Discount",AA488*0.5,IF($V$8="ADP Book Price",AA488)))),"")</f>
        <v/>
      </c>
      <c r="R488" s="602">
        <f>IF(C488="","",IF(Y488&lt;0,(Z488/F488)*(1),(Z488/F488)*(1-Y488)))</f>
        <v/>
      </c>
      <c r="S488" s="602">
        <f>IFERROR(IF(Y488&lt;0,SUM(AC488:AD488)/F488,L488/F488),"")</f>
        <v/>
      </c>
      <c r="T488" s="339">
        <f>IF(M488="","",IF(M488=0,"",SUM(M488)/F488))</f>
        <v/>
      </c>
      <c r="U488" s="585" t="n"/>
      <c r="V488" s="603">
        <f>IF(C488="","",IF(AND(C488=$D$2,H488=0),"Firm Payroll",IF(AND(F488=1,Y488&gt;0.2),"Annual 20% Max Discount",IF(AND(F488=4,Y488&gt;0.2),"Quarterly 20% Max Discount",IF(Y488&gt;=0.6,"Discount &gt;60%",IF(Y488&lt;0,"Revenue Reduction Required",""))))))</f>
        <v/>
      </c>
      <c r="W488" s="597" t="n"/>
      <c r="X488" s="314">
        <f>IF(F488=1,"Annual Payrolls on ADP Essential Payroll",IF(F488=4,"Quarterly Payrolls on ADP Essential Payroll",""))</f>
        <v/>
      </c>
      <c r="Y488" s="315">
        <f>IFERROR(1-((H488-M488)/SUM(Z488,AC488,AD488)),"")</f>
        <v/>
      </c>
      <c r="Z488" s="316">
        <f>IF(C488="","",HLOOKUP($G488&amp;'Product Selections'!$K$4&amp;'Exhibit A'!$F488,'--'!$F$3:$AT$200,$E488+6,FALSE)*F488)</f>
        <v/>
      </c>
      <c r="AA488" s="317">
        <f>IF($C488="","",7.95*$E488+54.95)</f>
        <v/>
      </c>
      <c r="AB488" s="316">
        <f>IF('Product Selections'!O493="Yes",16*'Exhibit A'!F488,0)</f>
        <v/>
      </c>
      <c r="AC488" s="318">
        <f>IF('Product Selections'!$L$11="CBA Lightning Wholesale",0,IF('Product Selections'!$L$11="CBA Lightning",0,IF($C488="",0,IF('Product Selections'!P493="",0,IF('Product Selections'!$P493="Yes",HLOOKUP($AC$10&amp;'Exhibit A'!$F488,'--'!$F$3:$AZ$200,$E488+6,FALSE)*$F488)))))</f>
        <v/>
      </c>
      <c r="AD488" s="310">
        <f>IF('Product Selections'!$L$11="CBA Lightning Wholesale",0,IF('Product Selections'!$L$11="CBA Lightning",0,IF('Product Selections'!Q493="",0,IF($C488="",0,IF('Product Selections'!$Q493&gt;=0,HLOOKUP($AD$10,'--'!$F$3:$AZ$200,3,FALSE)*12*'Product Selections'!Q493)))))</f>
        <v/>
      </c>
      <c r="AE488" s="316">
        <f>IFERROR(IF(C488="","",IF(AND(C488=$D$2,H488=0),0,IF(I488=0,H488-P488-L488-M488,IF(I488="Included",H488-P488-M488-L488,IF(I488&gt;0,H488-M488-L488))))),"")</f>
        <v/>
      </c>
      <c r="AF488" s="585" t="n"/>
      <c r="AJ488" s="585" t="n"/>
    </row>
    <row r="489">
      <c r="A489" s="34" t="n"/>
      <c r="B489" s="70">
        <f>IFERROR(IF('Product Selections'!B494="","",'Product Selections'!B494),"")</f>
        <v/>
      </c>
      <c r="C489" s="71">
        <f>IF('Product Selections'!C494="","",'Product Selections'!C494)</f>
        <v/>
      </c>
      <c r="D489" s="48">
        <f>IF('Product Selections'!D494="","",'Product Selections'!D494)</f>
        <v/>
      </c>
      <c r="E489" s="51">
        <f>IF('Product Selections'!E494="","",'Product Selections'!E494)</f>
        <v/>
      </c>
      <c r="F489" s="51">
        <f>IF('Product Selections'!F494="","",'Product Selections'!F494)</f>
        <v/>
      </c>
      <c r="G489" s="34">
        <f>IF('Product Selections'!U493="","",'Product Selections'!U493)</f>
        <v/>
      </c>
      <c r="H489" s="69">
        <f>IFERROR(IF('Product Selections'!H494="","",'Product Selections'!H494),"")</f>
        <v/>
      </c>
      <c r="I489" s="592">
        <f>IFERROR(IF(TRIM('Product Selections'!I494)="","",TRIM('Product Selections'!I494)),"")</f>
        <v/>
      </c>
      <c r="J489" s="46" t="n"/>
      <c r="K489" s="69">
        <f>IF(C489="","",IF(O489="",AE489+L489+M489,AE489+L489+M489+O489))</f>
        <v/>
      </c>
      <c r="L489" s="360">
        <f>IF(C489="","",SUM(AC489,AD489)*(1-Y489))</f>
        <v/>
      </c>
      <c r="M489" s="358">
        <f>IF(C489="","",AB489)</f>
        <v/>
      </c>
      <c r="O489" s="593">
        <f>IF(C489="","",IF(Y489&lt;0,Z489-AE489,""))</f>
        <v/>
      </c>
      <c r="P489" s="594">
        <f>IFERROR(IF(C489="","",IF(AND(C489=$D$2,H489=0),0,IF($V$8="50% ADP Discount",AA489*0.5,IF($V$8="ADP Book Price",AA489)))),"")</f>
        <v/>
      </c>
      <c r="R489" s="595">
        <f>IF(C489="","",IF(Y489&lt;0,(Z489/F489)*(1),(Z489/F489)*(1-Y489)))</f>
        <v/>
      </c>
      <c r="S489" s="595">
        <f>IFERROR(IF(Y489&lt;0,SUM(AC489:AD489)/F489,L489/F489),"")</f>
        <v/>
      </c>
      <c r="T489" s="340">
        <f>IF(M489="","",IF(M489=0,"",SUM(M489)/F489))</f>
        <v/>
      </c>
      <c r="U489" s="585" t="n"/>
      <c r="V489" s="596">
        <f>IF(C489="","",IF(AND(C489=$D$2,H489=0),"Firm Payroll",IF(AND(F489=1,Y489&gt;0.2),"Annual 20% Max Discount",IF(AND(F489=4,Y489&gt;0.2),"Quarterly 20% Max Discount",IF(Y489&gt;=0.6,"Discount &gt;60%",IF(Y489&lt;0,"Revenue Reduction Required",""))))))</f>
        <v/>
      </c>
      <c r="W489" s="597" t="n"/>
      <c r="X489" s="56">
        <f>IF(F489=1,"Annual Payrolls on ADP Essential Payroll",IF(F489=4,"Quarterly Payrolls on ADP Essential Payroll",""))</f>
        <v/>
      </c>
      <c r="Y489" s="50">
        <f>IFERROR(1-((H489-M489)/SUM(Z489,AC489,AD489)),"")</f>
        <v/>
      </c>
      <c r="Z489" s="69">
        <f>IF(C489="","",HLOOKUP($G489&amp;'Product Selections'!$K$4&amp;'Exhibit A'!$F489,'--'!$F$3:$AT$200,$E489+6,FALSE)*F489)</f>
        <v/>
      </c>
      <c r="AA489" s="237">
        <f>IF($C489="","",7.95*$E489+54.95)</f>
        <v/>
      </c>
      <c r="AB489" s="69">
        <f>IF('Product Selections'!O494="Yes",16*'Exhibit A'!F489,0)</f>
        <v/>
      </c>
      <c r="AC489" s="236">
        <f>IF('Product Selections'!$L$11="CBA Lightning Wholesale",0,IF('Product Selections'!$L$11="CBA Lightning",0,IF($C489="",0,IF('Product Selections'!P494="",0,IF('Product Selections'!$P494="Yes",HLOOKUP($AC$10&amp;'Exhibit A'!$F489,'--'!$F$3:$AZ$200,$E489+6,FALSE)*$F489)))))</f>
        <v/>
      </c>
      <c r="AD489" s="54">
        <f>IF('Product Selections'!$L$11="CBA Lightning Wholesale",0,IF('Product Selections'!$L$11="CBA Lightning",0,IF('Product Selections'!Q494="",0,IF($C489="",0,IF('Product Selections'!$Q494&gt;=0,HLOOKUP($AD$10,'--'!$F$3:$AZ$200,3,FALSE)*12*'Product Selections'!Q494)))))</f>
        <v/>
      </c>
      <c r="AE489" s="69">
        <f>IFERROR(IF(C489="","",IF(AND(C489=$D$2,H489=0),0,IF(I489=0,H489-P489-L489-M489,IF(I489="Included",H489-P489-M489-L489,IF(I489&gt;0,H489-M489-L489))))),"")</f>
        <v/>
      </c>
      <c r="AF489" s="598" t="n"/>
      <c r="AJ489" s="585" t="n"/>
    </row>
    <row r="490">
      <c r="A490" s="34" t="n"/>
      <c r="B490" s="303">
        <f>IFERROR(IF('Product Selections'!B495="","",'Product Selections'!B495),"")</f>
        <v/>
      </c>
      <c r="C490" s="304">
        <f>IF('Product Selections'!C495="","",'Product Selections'!C495)</f>
        <v/>
      </c>
      <c r="D490" s="305">
        <f>IF('Product Selections'!D495="","",'Product Selections'!D495)</f>
        <v/>
      </c>
      <c r="E490" s="306">
        <f>IF('Product Selections'!E495="","",'Product Selections'!E495)</f>
        <v/>
      </c>
      <c r="F490" s="306">
        <f>IF('Product Selections'!F495="","",'Product Selections'!F495)</f>
        <v/>
      </c>
      <c r="G490" s="307">
        <f>IF('Product Selections'!U494="","",'Product Selections'!U494)</f>
        <v/>
      </c>
      <c r="H490" s="316">
        <f>IFERROR(IF('Product Selections'!H495="","",'Product Selections'!H495),"")</f>
        <v/>
      </c>
      <c r="I490" s="309">
        <f>IFERROR(IF(TRIM('Product Selections'!I495)="","",TRIM('Product Selections'!I495)),"")</f>
        <v/>
      </c>
      <c r="J490" s="46" t="n"/>
      <c r="K490" s="316">
        <f>IF(C490="","",IF(O490="",AE490+L490+M490,AE490+L490+M490+O490))</f>
        <v/>
      </c>
      <c r="L490" s="361">
        <f>IF(C490="","",SUM(AC490,AD490)*(1-Y490))</f>
        <v/>
      </c>
      <c r="M490" s="357">
        <f>IF(C490="","",AB490)</f>
        <v/>
      </c>
      <c r="O490" s="600">
        <f>IF(C490="","",IF(Y490&lt;0,Z490-AE490,""))</f>
        <v/>
      </c>
      <c r="P490" s="601">
        <f>IFERROR(IF(C490="","",IF(AND(C490=$D$2,H490=0),0,IF($V$8="50% ADP Discount",AA490*0.5,IF($V$8="ADP Book Price",AA490)))),"")</f>
        <v/>
      </c>
      <c r="R490" s="602">
        <f>IF(C490="","",IF(Y490&lt;0,(Z490/F490)*(1),(Z490/F490)*(1-Y490)))</f>
        <v/>
      </c>
      <c r="S490" s="602">
        <f>IFERROR(IF(Y490&lt;0,SUM(AC490:AD490)/F490,L490/F490),"")</f>
        <v/>
      </c>
      <c r="T490" s="339">
        <f>IF(M490="","",IF(M490=0,"",SUM(M490)/F490))</f>
        <v/>
      </c>
      <c r="U490" s="585" t="n"/>
      <c r="V490" s="603">
        <f>IF(C490="","",IF(AND(C490=$D$2,H490=0),"Firm Payroll",IF(AND(F490=1,Y490&gt;0.2),"Annual 20% Max Discount",IF(AND(F490=4,Y490&gt;0.2),"Quarterly 20% Max Discount",IF(Y490&gt;=0.6,"Discount &gt;60%",IF(Y490&lt;0,"Revenue Reduction Required",""))))))</f>
        <v/>
      </c>
      <c r="W490" s="597" t="n"/>
      <c r="X490" s="314">
        <f>IF(F490=1,"Annual Payrolls on ADP Essential Payroll",IF(F490=4,"Quarterly Payrolls on ADP Essential Payroll",""))</f>
        <v/>
      </c>
      <c r="Y490" s="315">
        <f>IFERROR(1-((H490-M490)/SUM(Z490,AC490,AD490)),"")</f>
        <v/>
      </c>
      <c r="Z490" s="316">
        <f>IF(C490="","",HLOOKUP($G490&amp;'Product Selections'!$K$4&amp;'Exhibit A'!$F490,'--'!$F$3:$AT$200,$E490+6,FALSE)*F490)</f>
        <v/>
      </c>
      <c r="AA490" s="317">
        <f>IF($C490="","",7.95*$E490+54.95)</f>
        <v/>
      </c>
      <c r="AB490" s="316">
        <f>IF('Product Selections'!O495="Yes",16*'Exhibit A'!F490,0)</f>
        <v/>
      </c>
      <c r="AC490" s="318">
        <f>IF('Product Selections'!$L$11="CBA Lightning Wholesale",0,IF('Product Selections'!$L$11="CBA Lightning",0,IF($C490="",0,IF('Product Selections'!P495="",0,IF('Product Selections'!$P495="Yes",HLOOKUP($AC$10&amp;'Exhibit A'!$F490,'--'!$F$3:$AZ$200,$E490+6,FALSE)*$F490)))))</f>
        <v/>
      </c>
      <c r="AD490" s="310">
        <f>IF('Product Selections'!$L$11="CBA Lightning Wholesale",0,IF('Product Selections'!$L$11="CBA Lightning",0,IF('Product Selections'!Q495="",0,IF($C490="",0,IF('Product Selections'!$Q495&gt;=0,HLOOKUP($AD$10,'--'!$F$3:$AZ$200,3,FALSE)*12*'Product Selections'!Q495)))))</f>
        <v/>
      </c>
      <c r="AE490" s="316">
        <f>IFERROR(IF(C490="","",IF(AND(C490=$D$2,H490=0),0,IF(I490=0,H490-P490-L490-M490,IF(I490="Included",H490-P490-M490-L490,IF(I490&gt;0,H490-M490-L490))))),"")</f>
        <v/>
      </c>
      <c r="AF490" s="585" t="n"/>
      <c r="AJ490" s="585" t="n"/>
    </row>
    <row r="491">
      <c r="A491" s="34" t="n"/>
      <c r="B491" s="70">
        <f>IFERROR(IF('Product Selections'!B496="","",'Product Selections'!B496),"")</f>
        <v/>
      </c>
      <c r="C491" s="71">
        <f>IF('Product Selections'!C496="","",'Product Selections'!C496)</f>
        <v/>
      </c>
      <c r="D491" s="48">
        <f>IF('Product Selections'!D496="","",'Product Selections'!D496)</f>
        <v/>
      </c>
      <c r="E491" s="51">
        <f>IF('Product Selections'!E496="","",'Product Selections'!E496)</f>
        <v/>
      </c>
      <c r="F491" s="51">
        <f>IF('Product Selections'!F496="","",'Product Selections'!F496)</f>
        <v/>
      </c>
      <c r="G491" s="34">
        <f>IF('Product Selections'!U495="","",'Product Selections'!U495)</f>
        <v/>
      </c>
      <c r="H491" s="69">
        <f>IFERROR(IF('Product Selections'!H496="","",'Product Selections'!H496),"")</f>
        <v/>
      </c>
      <c r="I491" s="592">
        <f>IFERROR(IF(TRIM('Product Selections'!I496)="","",TRIM('Product Selections'!I496)),"")</f>
        <v/>
      </c>
      <c r="J491" s="46" t="n"/>
      <c r="K491" s="69">
        <f>IF(C491="","",IF(O491="",AE491+L491+M491,AE491+L491+M491+O491))</f>
        <v/>
      </c>
      <c r="L491" s="360">
        <f>IF(C491="","",SUM(AC491,AD491)*(1-Y491))</f>
        <v/>
      </c>
      <c r="M491" s="358">
        <f>IF(C491="","",AB491)</f>
        <v/>
      </c>
      <c r="O491" s="593">
        <f>IF(C491="","",IF(Y491&lt;0,Z491-AE491,""))</f>
        <v/>
      </c>
      <c r="P491" s="594">
        <f>IFERROR(IF(C491="","",IF(AND(C491=$D$2,H491=0),0,IF($V$8="50% ADP Discount",AA491*0.5,IF($V$8="ADP Book Price",AA491)))),"")</f>
        <v/>
      </c>
      <c r="R491" s="595">
        <f>IF(C491="","",IF(Y491&lt;0,(Z491/F491)*(1),(Z491/F491)*(1-Y491)))</f>
        <v/>
      </c>
      <c r="S491" s="595">
        <f>IFERROR(IF(Y491&lt;0,SUM(AC491:AD491)/F491,L491/F491),"")</f>
        <v/>
      </c>
      <c r="T491" s="340">
        <f>IF(M491="","",IF(M491=0,"",SUM(M491)/F491))</f>
        <v/>
      </c>
      <c r="U491" s="585" t="n"/>
      <c r="V491" s="596">
        <f>IF(C491="","",IF(AND(C491=$D$2,H491=0),"Firm Payroll",IF(AND(F491=1,Y491&gt;0.2),"Annual 20% Max Discount",IF(AND(F491=4,Y491&gt;0.2),"Quarterly 20% Max Discount",IF(Y491&gt;=0.6,"Discount &gt;60%",IF(Y491&lt;0,"Revenue Reduction Required",""))))))</f>
        <v/>
      </c>
      <c r="W491" s="597" t="n"/>
      <c r="X491" s="56">
        <f>IF(F491=1,"Annual Payrolls on ADP Essential Payroll",IF(F491=4,"Quarterly Payrolls on ADP Essential Payroll",""))</f>
        <v/>
      </c>
      <c r="Y491" s="50">
        <f>IFERROR(1-((H491-M491)/SUM(Z491,AC491,AD491)),"")</f>
        <v/>
      </c>
      <c r="Z491" s="69">
        <f>IF(C491="","",HLOOKUP($G491&amp;'Product Selections'!$K$4&amp;'Exhibit A'!$F491,'--'!$F$3:$AT$200,$E491+6,FALSE)*F491)</f>
        <v/>
      </c>
      <c r="AA491" s="237">
        <f>IF($C491="","",7.95*$E491+54.95)</f>
        <v/>
      </c>
      <c r="AB491" s="69">
        <f>IF('Product Selections'!O496="Yes",16*'Exhibit A'!F491,0)</f>
        <v/>
      </c>
      <c r="AC491" s="236">
        <f>IF('Product Selections'!$L$11="CBA Lightning Wholesale",0,IF('Product Selections'!$L$11="CBA Lightning",0,IF($C491="",0,IF('Product Selections'!P496="",0,IF('Product Selections'!$P496="Yes",HLOOKUP($AC$10&amp;'Exhibit A'!$F491,'--'!$F$3:$AZ$200,$E491+6,FALSE)*$F491)))))</f>
        <v/>
      </c>
      <c r="AD491" s="54">
        <f>IF('Product Selections'!$L$11="CBA Lightning Wholesale",0,IF('Product Selections'!$L$11="CBA Lightning",0,IF('Product Selections'!Q496="",0,IF($C491="",0,IF('Product Selections'!$Q496&gt;=0,HLOOKUP($AD$10,'--'!$F$3:$AZ$200,3,FALSE)*12*'Product Selections'!Q496)))))</f>
        <v/>
      </c>
      <c r="AE491" s="69">
        <f>IFERROR(IF(C491="","",IF(AND(C491=$D$2,H491=0),0,IF(I491=0,H491-P491-L491-M491,IF(I491="Included",H491-P491-M491-L491,IF(I491&gt;0,H491-M491-L491))))),"")</f>
        <v/>
      </c>
      <c r="AF491" s="598" t="n"/>
      <c r="AJ491" s="585" t="n"/>
    </row>
    <row r="492">
      <c r="A492" s="34" t="n"/>
      <c r="B492" s="303">
        <f>IFERROR(IF('Product Selections'!B497="","",'Product Selections'!B497),"")</f>
        <v/>
      </c>
      <c r="C492" s="304">
        <f>IF('Product Selections'!C497="","",'Product Selections'!C497)</f>
        <v/>
      </c>
      <c r="D492" s="305">
        <f>IF('Product Selections'!D497="","",'Product Selections'!D497)</f>
        <v/>
      </c>
      <c r="E492" s="306">
        <f>IF('Product Selections'!E497="","",'Product Selections'!E497)</f>
        <v/>
      </c>
      <c r="F492" s="306">
        <f>IF('Product Selections'!F497="","",'Product Selections'!F497)</f>
        <v/>
      </c>
      <c r="G492" s="307">
        <f>IF('Product Selections'!U496="","",'Product Selections'!U496)</f>
        <v/>
      </c>
      <c r="H492" s="316">
        <f>IFERROR(IF('Product Selections'!H497="","",'Product Selections'!H497),"")</f>
        <v/>
      </c>
      <c r="I492" s="309">
        <f>IFERROR(IF(TRIM('Product Selections'!I497)="","",TRIM('Product Selections'!I497)),"")</f>
        <v/>
      </c>
      <c r="J492" s="46" t="n"/>
      <c r="K492" s="316">
        <f>IF(C492="","",IF(O492="",AE492+L492+M492,AE492+L492+M492+O492))</f>
        <v/>
      </c>
      <c r="L492" s="361">
        <f>IF(C492="","",SUM(AC492,AD492)*(1-Y492))</f>
        <v/>
      </c>
      <c r="M492" s="357">
        <f>IF(C492="","",AB492)</f>
        <v/>
      </c>
      <c r="O492" s="600">
        <f>IF(C492="","",IF(Y492&lt;0,Z492-AE492,""))</f>
        <v/>
      </c>
      <c r="P492" s="601">
        <f>IFERROR(IF(C492="","",IF(AND(C492=$D$2,H492=0),0,IF($V$8="50% ADP Discount",AA492*0.5,IF($V$8="ADP Book Price",AA492)))),"")</f>
        <v/>
      </c>
      <c r="R492" s="602">
        <f>IF(C492="","",IF(Y492&lt;0,(Z492/F492)*(1),(Z492/F492)*(1-Y492)))</f>
        <v/>
      </c>
      <c r="S492" s="602">
        <f>IFERROR(IF(Y492&lt;0,SUM(AC492:AD492)/F492,L492/F492),"")</f>
        <v/>
      </c>
      <c r="T492" s="339">
        <f>IF(M492="","",IF(M492=0,"",SUM(M492)/F492))</f>
        <v/>
      </c>
      <c r="U492" s="585" t="n"/>
      <c r="V492" s="603">
        <f>IF(C492="","",IF(AND(C492=$D$2,H492=0),"Firm Payroll",IF(AND(F492=1,Y492&gt;0.2),"Annual 20% Max Discount",IF(AND(F492=4,Y492&gt;0.2),"Quarterly 20% Max Discount",IF(Y492&gt;=0.6,"Discount &gt;60%",IF(Y492&lt;0,"Revenue Reduction Required",""))))))</f>
        <v/>
      </c>
      <c r="W492" s="597" t="n"/>
      <c r="X492" s="314">
        <f>IF(F492=1,"Annual Payrolls on ADP Essential Payroll",IF(F492=4,"Quarterly Payrolls on ADP Essential Payroll",""))</f>
        <v/>
      </c>
      <c r="Y492" s="315">
        <f>IFERROR(1-((H492-M492)/SUM(Z492,AC492,AD492)),"")</f>
        <v/>
      </c>
      <c r="Z492" s="316">
        <f>IF(C492="","",HLOOKUP($G492&amp;'Product Selections'!$K$4&amp;'Exhibit A'!$F492,'--'!$F$3:$AT$200,$E492+6,FALSE)*F492)</f>
        <v/>
      </c>
      <c r="AA492" s="317">
        <f>IF($C492="","",7.95*$E492+54.95)</f>
        <v/>
      </c>
      <c r="AB492" s="316">
        <f>IF('Product Selections'!O497="Yes",16*'Exhibit A'!F492,0)</f>
        <v/>
      </c>
      <c r="AC492" s="318">
        <f>IF('Product Selections'!$L$11="CBA Lightning Wholesale",0,IF('Product Selections'!$L$11="CBA Lightning",0,IF($C492="",0,IF('Product Selections'!P497="",0,IF('Product Selections'!$P497="Yes",HLOOKUP($AC$10&amp;'Exhibit A'!$F492,'--'!$F$3:$AZ$200,$E492+6,FALSE)*$F492)))))</f>
        <v/>
      </c>
      <c r="AD492" s="310">
        <f>IF('Product Selections'!$L$11="CBA Lightning Wholesale",0,IF('Product Selections'!$L$11="CBA Lightning",0,IF('Product Selections'!Q497="",0,IF($C492="",0,IF('Product Selections'!$Q497&gt;=0,HLOOKUP($AD$10,'--'!$F$3:$AZ$200,3,FALSE)*12*'Product Selections'!Q497)))))</f>
        <v/>
      </c>
      <c r="AE492" s="316">
        <f>IFERROR(IF(C492="","",IF(AND(C492=$D$2,H492=0),0,IF(I492=0,H492-P492-L492-M492,IF(I492="Included",H492-P492-M492-L492,IF(I492&gt;0,H492-M492-L492))))),"")</f>
        <v/>
      </c>
      <c r="AF492" s="585" t="n"/>
      <c r="AJ492" s="585" t="n"/>
    </row>
    <row r="493">
      <c r="A493" s="34" t="n"/>
      <c r="B493" s="70">
        <f>IFERROR(IF('Product Selections'!B498="","",'Product Selections'!B498),"")</f>
        <v/>
      </c>
      <c r="C493" s="71">
        <f>IF('Product Selections'!C498="","",'Product Selections'!C498)</f>
        <v/>
      </c>
      <c r="D493" s="48">
        <f>IF('Product Selections'!D498="","",'Product Selections'!D498)</f>
        <v/>
      </c>
      <c r="E493" s="51">
        <f>IF('Product Selections'!E498="","",'Product Selections'!E498)</f>
        <v/>
      </c>
      <c r="F493" s="51">
        <f>IF('Product Selections'!F498="","",'Product Selections'!F498)</f>
        <v/>
      </c>
      <c r="G493" s="34">
        <f>IF('Product Selections'!U497="","",'Product Selections'!U497)</f>
        <v/>
      </c>
      <c r="H493" s="69">
        <f>IFERROR(IF('Product Selections'!H498="","",'Product Selections'!H498),"")</f>
        <v/>
      </c>
      <c r="I493" s="592">
        <f>IFERROR(IF(TRIM('Product Selections'!I498)="","",TRIM('Product Selections'!I498)),"")</f>
        <v/>
      </c>
      <c r="J493" s="46" t="n"/>
      <c r="K493" s="69">
        <f>IF(C493="","",IF(O493="",AE493+L493+M493,AE493+L493+M493+O493))</f>
        <v/>
      </c>
      <c r="L493" s="360">
        <f>IF(C493="","",SUM(AC493,AD493)*(1-Y493))</f>
        <v/>
      </c>
      <c r="M493" s="358">
        <f>IF(C493="","",AB493)</f>
        <v/>
      </c>
      <c r="O493" s="593">
        <f>IF(C493="","",IF(Y493&lt;0,Z493-AE493,""))</f>
        <v/>
      </c>
      <c r="P493" s="594">
        <f>IFERROR(IF(C493="","",IF(AND(C493=$D$2,H493=0),0,IF($V$8="50% ADP Discount",AA493*0.5,IF($V$8="ADP Book Price",AA493)))),"")</f>
        <v/>
      </c>
      <c r="R493" s="595">
        <f>IF(C493="","",IF(Y493&lt;0,(Z493/F493)*(1),(Z493/F493)*(1-Y493)))</f>
        <v/>
      </c>
      <c r="S493" s="595">
        <f>IFERROR(IF(Y493&lt;0,SUM(AC493:AD493)/F493,L493/F493),"")</f>
        <v/>
      </c>
      <c r="T493" s="340">
        <f>IF(M493="","",IF(M493=0,"",SUM(M493)/F493))</f>
        <v/>
      </c>
      <c r="U493" s="585" t="n"/>
      <c r="V493" s="596">
        <f>IF(C493="","",IF(AND(C493=$D$2,H493=0),"Firm Payroll",IF(AND(F493=1,Y493&gt;0.2),"Annual 20% Max Discount",IF(AND(F493=4,Y493&gt;0.2),"Quarterly 20% Max Discount",IF(Y493&gt;=0.6,"Discount &gt;60%",IF(Y493&lt;0,"Revenue Reduction Required",""))))))</f>
        <v/>
      </c>
      <c r="W493" s="597" t="n"/>
      <c r="X493" s="56">
        <f>IF(F493=1,"Annual Payrolls on ADP Essential Payroll",IF(F493=4,"Quarterly Payrolls on ADP Essential Payroll",""))</f>
        <v/>
      </c>
      <c r="Y493" s="50">
        <f>IFERROR(1-((H493-M493)/SUM(Z493,AC493,AD493)),"")</f>
        <v/>
      </c>
      <c r="Z493" s="69">
        <f>IF(C493="","",HLOOKUP($G493&amp;'Product Selections'!$K$4&amp;'Exhibit A'!$F493,'--'!$F$3:$AT$200,$E493+6,FALSE)*F493)</f>
        <v/>
      </c>
      <c r="AA493" s="237">
        <f>IF($C493="","",7.95*$E493+54.95)</f>
        <v/>
      </c>
      <c r="AB493" s="69">
        <f>IF('Product Selections'!O498="Yes",16*'Exhibit A'!F493,0)</f>
        <v/>
      </c>
      <c r="AC493" s="236">
        <f>IF('Product Selections'!$L$11="CBA Lightning Wholesale",0,IF('Product Selections'!$L$11="CBA Lightning",0,IF($C493="",0,IF('Product Selections'!P498="",0,IF('Product Selections'!$P498="Yes",HLOOKUP($AC$10&amp;'Exhibit A'!$F493,'--'!$F$3:$AZ$200,$E493+6,FALSE)*$F493)))))</f>
        <v/>
      </c>
      <c r="AD493" s="54">
        <f>IF('Product Selections'!$L$11="CBA Lightning Wholesale",0,IF('Product Selections'!$L$11="CBA Lightning",0,IF('Product Selections'!Q498="",0,IF($C493="",0,IF('Product Selections'!$Q498&gt;=0,HLOOKUP($AD$10,'--'!$F$3:$AZ$200,3,FALSE)*12*'Product Selections'!Q498)))))</f>
        <v/>
      </c>
      <c r="AE493" s="69">
        <f>IFERROR(IF(C493="","",IF(AND(C493=$D$2,H493=0),0,IF(I493=0,H493-P493-L493-M493,IF(I493="Included",H493-P493-M493-L493,IF(I493&gt;0,H493-M493-L493))))),"")</f>
        <v/>
      </c>
      <c r="AF493" s="598" t="n"/>
      <c r="AJ493" s="585" t="n"/>
    </row>
    <row r="494">
      <c r="A494" s="34" t="n"/>
      <c r="B494" s="303">
        <f>IFERROR(IF('Product Selections'!B499="","",'Product Selections'!B499),"")</f>
        <v/>
      </c>
      <c r="C494" s="304">
        <f>IF('Product Selections'!C499="","",'Product Selections'!C499)</f>
        <v/>
      </c>
      <c r="D494" s="305">
        <f>IF('Product Selections'!D499="","",'Product Selections'!D499)</f>
        <v/>
      </c>
      <c r="E494" s="306">
        <f>IF('Product Selections'!E499="","",'Product Selections'!E499)</f>
        <v/>
      </c>
      <c r="F494" s="306">
        <f>IF('Product Selections'!F499="","",'Product Selections'!F499)</f>
        <v/>
      </c>
      <c r="G494" s="307">
        <f>IF('Product Selections'!U498="","",'Product Selections'!U498)</f>
        <v/>
      </c>
      <c r="H494" s="316">
        <f>IFERROR(IF('Product Selections'!H499="","",'Product Selections'!H499),"")</f>
        <v/>
      </c>
      <c r="I494" s="309">
        <f>IFERROR(IF(TRIM('Product Selections'!I499)="","",TRIM('Product Selections'!I499)),"")</f>
        <v/>
      </c>
      <c r="J494" s="46" t="n"/>
      <c r="K494" s="316">
        <f>IF(C494="","",IF(O494="",AE494+L494+M494,AE494+L494+M494+O494))</f>
        <v/>
      </c>
      <c r="L494" s="361">
        <f>IF(C494="","",SUM(AC494,AD494)*(1-Y494))</f>
        <v/>
      </c>
      <c r="M494" s="357">
        <f>IF(C494="","",AB494)</f>
        <v/>
      </c>
      <c r="O494" s="600">
        <f>IF(C494="","",IF(Y494&lt;0,Z494-AE494,""))</f>
        <v/>
      </c>
      <c r="P494" s="601">
        <f>IFERROR(IF(C494="","",IF(AND(C494=$D$2,H494=0),0,IF($V$8="50% ADP Discount",AA494*0.5,IF($V$8="ADP Book Price",AA494)))),"")</f>
        <v/>
      </c>
      <c r="R494" s="602">
        <f>IF(C494="","",IF(Y494&lt;0,(Z494/F494)*(1),(Z494/F494)*(1-Y494)))</f>
        <v/>
      </c>
      <c r="S494" s="602">
        <f>IFERROR(IF(Y494&lt;0,SUM(AC494:AD494)/F494,L494/F494),"")</f>
        <v/>
      </c>
      <c r="T494" s="339">
        <f>IF(M494="","",IF(M494=0,"",SUM(M494)/F494))</f>
        <v/>
      </c>
      <c r="U494" s="585" t="n"/>
      <c r="V494" s="603">
        <f>IF(C494="","",IF(AND(C494=$D$2,H494=0),"Firm Payroll",IF(AND(F494=1,Y494&gt;0.2),"Annual 20% Max Discount",IF(AND(F494=4,Y494&gt;0.2),"Quarterly 20% Max Discount",IF(Y494&gt;=0.6,"Discount &gt;60%",IF(Y494&lt;0,"Revenue Reduction Required",""))))))</f>
        <v/>
      </c>
      <c r="W494" s="597" t="n"/>
      <c r="X494" s="314">
        <f>IF(F494=1,"Annual Payrolls on ADP Essential Payroll",IF(F494=4,"Quarterly Payrolls on ADP Essential Payroll",""))</f>
        <v/>
      </c>
      <c r="Y494" s="315">
        <f>IFERROR(1-((H494-M494)/SUM(Z494,AC494,AD494)),"")</f>
        <v/>
      </c>
      <c r="Z494" s="316">
        <f>IF(C494="","",HLOOKUP($G494&amp;'Product Selections'!$K$4&amp;'Exhibit A'!$F494,'--'!$F$3:$AT$200,$E494+6,FALSE)*F494)</f>
        <v/>
      </c>
      <c r="AA494" s="317">
        <f>IF($C494="","",7.95*$E494+54.95)</f>
        <v/>
      </c>
      <c r="AB494" s="316">
        <f>IF('Product Selections'!O499="Yes",16*'Exhibit A'!F494,0)</f>
        <v/>
      </c>
      <c r="AC494" s="318">
        <f>IF('Product Selections'!$L$11="CBA Lightning Wholesale",0,IF('Product Selections'!$L$11="CBA Lightning",0,IF($C494="",0,IF('Product Selections'!P499="",0,IF('Product Selections'!$P499="Yes",HLOOKUP($AC$10&amp;'Exhibit A'!$F494,'--'!$F$3:$AZ$200,$E494+6,FALSE)*$F494)))))</f>
        <v/>
      </c>
      <c r="AD494" s="310">
        <f>IF('Product Selections'!$L$11="CBA Lightning Wholesale",0,IF('Product Selections'!$L$11="CBA Lightning",0,IF('Product Selections'!Q499="",0,IF($C494="",0,IF('Product Selections'!$Q499&gt;=0,HLOOKUP($AD$10,'--'!$F$3:$AZ$200,3,FALSE)*12*'Product Selections'!Q499)))))</f>
        <v/>
      </c>
      <c r="AE494" s="316">
        <f>IFERROR(IF(C494="","",IF(AND(C494=$D$2,H494=0),0,IF(I494=0,H494-P494-L494-M494,IF(I494="Included",H494-P494-M494-L494,IF(I494&gt;0,H494-M494-L494))))),"")</f>
        <v/>
      </c>
      <c r="AF494" s="585" t="n"/>
      <c r="AJ494" s="585" t="n"/>
    </row>
    <row r="495">
      <c r="A495" s="34" t="n"/>
      <c r="B495" s="70">
        <f>IFERROR(IF('Product Selections'!B500="","",'Product Selections'!B500),"")</f>
        <v/>
      </c>
      <c r="C495" s="71">
        <f>IF('Product Selections'!C500="","",'Product Selections'!C500)</f>
        <v/>
      </c>
      <c r="D495" s="48">
        <f>IF('Product Selections'!D500="","",'Product Selections'!D500)</f>
        <v/>
      </c>
      <c r="E495" s="51">
        <f>IF('Product Selections'!E500="","",'Product Selections'!E500)</f>
        <v/>
      </c>
      <c r="F495" s="51">
        <f>IF('Product Selections'!F500="","",'Product Selections'!F500)</f>
        <v/>
      </c>
      <c r="G495" s="34">
        <f>IF('Product Selections'!U499="","",'Product Selections'!U499)</f>
        <v/>
      </c>
      <c r="H495" s="69">
        <f>IFERROR(IF('Product Selections'!H500="","",'Product Selections'!H500),"")</f>
        <v/>
      </c>
      <c r="I495" s="592">
        <f>IFERROR(IF(TRIM('Product Selections'!I500)="","",TRIM('Product Selections'!I500)),"")</f>
        <v/>
      </c>
      <c r="J495" s="46" t="n"/>
      <c r="K495" s="69">
        <f>IF(C495="","",IF(O495="",AE495+L495+M495,AE495+L495+M495+O495))</f>
        <v/>
      </c>
      <c r="L495" s="360">
        <f>IF(C495="","",SUM(AC495,AD495)*(1-Y495))</f>
        <v/>
      </c>
      <c r="M495" s="358">
        <f>IF(C495="","",AB495)</f>
        <v/>
      </c>
      <c r="O495" s="593">
        <f>IF(C495="","",IF(Y495&lt;0,Z495-AE495,""))</f>
        <v/>
      </c>
      <c r="P495" s="594">
        <f>IFERROR(IF(C495="","",IF(AND(C495=$D$2,H495=0),0,IF($V$8="50% ADP Discount",AA495*0.5,IF($V$8="ADP Book Price",AA495)))),"")</f>
        <v/>
      </c>
      <c r="R495" s="595">
        <f>IF(C495="","",IF(Y495&lt;0,(Z495/F495)*(1),(Z495/F495)*(1-Y495)))</f>
        <v/>
      </c>
      <c r="S495" s="595">
        <f>IFERROR(IF(Y495&lt;0,SUM(AC495:AD495)/F495,L495/F495),"")</f>
        <v/>
      </c>
      <c r="T495" s="340">
        <f>IF(M495="","",IF(M495=0,"",SUM(M495)/F495))</f>
        <v/>
      </c>
      <c r="U495" s="585" t="n"/>
      <c r="V495" s="596">
        <f>IF(C495="","",IF(AND(C495=$D$2,H495=0),"Firm Payroll",IF(AND(F495=1,Y495&gt;0.2),"Annual 20% Max Discount",IF(AND(F495=4,Y495&gt;0.2),"Quarterly 20% Max Discount",IF(Y495&gt;=0.6,"Discount &gt;60%",IF(Y495&lt;0,"Revenue Reduction Required",""))))))</f>
        <v/>
      </c>
      <c r="W495" s="597" t="n"/>
      <c r="X495" s="56">
        <f>IF(F495=1,"Annual Payrolls on ADP Essential Payroll",IF(F495=4,"Quarterly Payrolls on ADP Essential Payroll",""))</f>
        <v/>
      </c>
      <c r="Y495" s="50">
        <f>IFERROR(1-((H495-M495)/SUM(Z495,AC495,AD495)),"")</f>
        <v/>
      </c>
      <c r="Z495" s="69">
        <f>IF(C495="","",HLOOKUP($G495&amp;'Product Selections'!$K$4&amp;'Exhibit A'!$F495,'--'!$F$3:$AT$200,$E495+6,FALSE)*F495)</f>
        <v/>
      </c>
      <c r="AA495" s="237">
        <f>IF($C495="","",7.95*$E495+54.95)</f>
        <v/>
      </c>
      <c r="AB495" s="69">
        <f>IF('Product Selections'!O500="Yes",16*'Exhibit A'!F495,0)</f>
        <v/>
      </c>
      <c r="AC495" s="236">
        <f>IF('Product Selections'!$L$11="CBA Lightning Wholesale",0,IF('Product Selections'!$L$11="CBA Lightning",0,IF($C495="",0,IF('Product Selections'!P500="",0,IF('Product Selections'!$P500="Yes",HLOOKUP($AC$10&amp;'Exhibit A'!$F495,'--'!$F$3:$AZ$200,$E495+6,FALSE)*$F495)))))</f>
        <v/>
      </c>
      <c r="AD495" s="54">
        <f>IF('Product Selections'!$L$11="CBA Lightning Wholesale",0,IF('Product Selections'!$L$11="CBA Lightning",0,IF('Product Selections'!Q500="",0,IF($C495="",0,IF('Product Selections'!$Q500&gt;=0,HLOOKUP($AD$10,'--'!$F$3:$AZ$200,3,FALSE)*12*'Product Selections'!Q500)))))</f>
        <v/>
      </c>
      <c r="AE495" s="69">
        <f>IFERROR(IF(C495="","",IF(AND(C495=$D$2,H495=0),0,IF(I495=0,H495-P495-L495-M495,IF(I495="Included",H495-P495-M495-L495,IF(I495&gt;0,H495-M495-L495))))),"")</f>
        <v/>
      </c>
      <c r="AF495" s="598" t="n"/>
      <c r="AJ495" s="585" t="n"/>
    </row>
    <row r="496">
      <c r="A496" s="34" t="n"/>
      <c r="B496" s="303">
        <f>IFERROR(IF('Product Selections'!B501="","",'Product Selections'!B501),"")</f>
        <v/>
      </c>
      <c r="C496" s="304">
        <f>IF('Product Selections'!C501="","",'Product Selections'!C501)</f>
        <v/>
      </c>
      <c r="D496" s="305">
        <f>IF('Product Selections'!D501="","",'Product Selections'!D501)</f>
        <v/>
      </c>
      <c r="E496" s="306">
        <f>IF('Product Selections'!E501="","",'Product Selections'!E501)</f>
        <v/>
      </c>
      <c r="F496" s="306">
        <f>IF('Product Selections'!F501="","",'Product Selections'!F501)</f>
        <v/>
      </c>
      <c r="G496" s="307">
        <f>IF('Product Selections'!U500="","",'Product Selections'!U500)</f>
        <v/>
      </c>
      <c r="H496" s="316">
        <f>IFERROR(IF('Product Selections'!H501="","",'Product Selections'!H501),"")</f>
        <v/>
      </c>
      <c r="I496" s="309">
        <f>IFERROR(IF(TRIM('Product Selections'!I501)="","",TRIM('Product Selections'!I501)),"")</f>
        <v/>
      </c>
      <c r="J496" s="46" t="n"/>
      <c r="K496" s="316">
        <f>IF(C496="","",IF(O496="",AE496+L496+M496,AE496+L496+M496+O496))</f>
        <v/>
      </c>
      <c r="L496" s="361">
        <f>IF(C496="","",SUM(AC496,AD496)*(1-Y496))</f>
        <v/>
      </c>
      <c r="M496" s="357">
        <f>IF(C496="","",AB496)</f>
        <v/>
      </c>
      <c r="O496" s="600">
        <f>IF(C496="","",IF(Y496&lt;0,Z496-AE496,""))</f>
        <v/>
      </c>
      <c r="P496" s="601">
        <f>IFERROR(IF(C496="","",IF(AND(C496=$D$2,H496=0),0,IF($V$8="50% ADP Discount",AA496*0.5,IF($V$8="ADP Book Price",AA496)))),"")</f>
        <v/>
      </c>
      <c r="R496" s="602">
        <f>IF(C496="","",IF(Y496&lt;0,(Z496/F496)*(1),(Z496/F496)*(1-Y496)))</f>
        <v/>
      </c>
      <c r="S496" s="602">
        <f>IFERROR(IF(Y496&lt;0,SUM(AC496:AD496)/F496,L496/F496),"")</f>
        <v/>
      </c>
      <c r="T496" s="339">
        <f>IF(M496="","",IF(M496=0,"",SUM(M496)/F496))</f>
        <v/>
      </c>
      <c r="U496" s="585" t="n"/>
      <c r="V496" s="603">
        <f>IF(C496="","",IF(AND(C496=$D$2,H496=0),"Firm Payroll",IF(AND(F496=1,Y496&gt;0.2),"Annual 20% Max Discount",IF(AND(F496=4,Y496&gt;0.2),"Quarterly 20% Max Discount",IF(Y496&gt;=0.6,"Discount &gt;60%",IF(Y496&lt;0,"Revenue Reduction Required",""))))))</f>
        <v/>
      </c>
      <c r="W496" s="597" t="n"/>
      <c r="X496" s="314">
        <f>IF(F496=1,"Annual Payrolls on ADP Essential Payroll",IF(F496=4,"Quarterly Payrolls on ADP Essential Payroll",""))</f>
        <v/>
      </c>
      <c r="Y496" s="315">
        <f>IFERROR(1-((H496-M496)/SUM(Z496,AC496,AD496)),"")</f>
        <v/>
      </c>
      <c r="Z496" s="316">
        <f>IF(C496="","",HLOOKUP($G496&amp;'Product Selections'!$K$4&amp;'Exhibit A'!$F496,'--'!$F$3:$AT$200,$E496+6,FALSE)*F496)</f>
        <v/>
      </c>
      <c r="AA496" s="317">
        <f>IF($C496="","",7.95*$E496+54.95)</f>
        <v/>
      </c>
      <c r="AB496" s="316">
        <f>IF('Product Selections'!O501="Yes",16*'Exhibit A'!F496,0)</f>
        <v/>
      </c>
      <c r="AC496" s="318">
        <f>IF('Product Selections'!$L$11="CBA Lightning Wholesale",0,IF('Product Selections'!$L$11="CBA Lightning",0,IF($C496="",0,IF('Product Selections'!P501="",0,IF('Product Selections'!$P501="Yes",HLOOKUP($AC$10&amp;'Exhibit A'!$F496,'--'!$F$3:$AZ$200,$E496+6,FALSE)*$F496)))))</f>
        <v/>
      </c>
      <c r="AD496" s="310">
        <f>IF('Product Selections'!$L$11="CBA Lightning Wholesale",0,IF('Product Selections'!$L$11="CBA Lightning",0,IF('Product Selections'!Q501="",0,IF($C496="",0,IF('Product Selections'!$Q501&gt;=0,HLOOKUP($AD$10,'--'!$F$3:$AZ$200,3,FALSE)*12*'Product Selections'!Q501)))))</f>
        <v/>
      </c>
      <c r="AE496" s="316">
        <f>IFERROR(IF(C496="","",IF(AND(C496=$D$2,H496=0),0,IF(I496=0,H496-P496-L496-M496,IF(I496="Included",H496-P496-M496-L496,IF(I496&gt;0,H496-M496-L496))))),"")</f>
        <v/>
      </c>
      <c r="AF496" s="585" t="n"/>
      <c r="AJ496" s="585" t="n"/>
    </row>
    <row r="497">
      <c r="A497" s="34" t="n"/>
      <c r="B497" s="70">
        <f>IFERROR(IF('Product Selections'!B502="","",'Product Selections'!B502),"")</f>
        <v/>
      </c>
      <c r="C497" s="71">
        <f>IF('Product Selections'!C502="","",'Product Selections'!C502)</f>
        <v/>
      </c>
      <c r="D497" s="48">
        <f>IF('Product Selections'!D502="","",'Product Selections'!D502)</f>
        <v/>
      </c>
      <c r="E497" s="51">
        <f>IF('Product Selections'!E502="","",'Product Selections'!E502)</f>
        <v/>
      </c>
      <c r="F497" s="51">
        <f>IF('Product Selections'!F502="","",'Product Selections'!F502)</f>
        <v/>
      </c>
      <c r="G497" s="34">
        <f>IF('Product Selections'!U501="","",'Product Selections'!U501)</f>
        <v/>
      </c>
      <c r="H497" s="69">
        <f>IFERROR(IF('Product Selections'!H502="","",'Product Selections'!H502),"")</f>
        <v/>
      </c>
      <c r="I497" s="592">
        <f>IFERROR(IF(TRIM('Product Selections'!I502)="","",TRIM('Product Selections'!I502)),"")</f>
        <v/>
      </c>
      <c r="J497" s="46" t="n"/>
      <c r="K497" s="69">
        <f>IF(C497="","",IF(O497="",AE497+L497+M497,AE497+L497+M497+O497))</f>
        <v/>
      </c>
      <c r="L497" s="360">
        <f>IF(C497="","",SUM(AC497,AD497)*(1-Y497))</f>
        <v/>
      </c>
      <c r="M497" s="358">
        <f>IF(C497="","",AB497)</f>
        <v/>
      </c>
      <c r="O497" s="593">
        <f>IF(C497="","",IF(Y497&lt;0,Z497-AE497,""))</f>
        <v/>
      </c>
      <c r="P497" s="594">
        <f>IFERROR(IF(C497="","",IF(AND(C497=$D$2,H497=0),0,IF($V$8="50% ADP Discount",AA497*0.5,IF($V$8="ADP Book Price",AA497)))),"")</f>
        <v/>
      </c>
      <c r="R497" s="595">
        <f>IF(C497="","",IF(Y497&lt;0,(Z497/F497)*(1),(Z497/F497)*(1-Y497)))</f>
        <v/>
      </c>
      <c r="S497" s="595">
        <f>IFERROR(IF(Y497&lt;0,SUM(AC497:AD497)/F497,L497/F497),"")</f>
        <v/>
      </c>
      <c r="T497" s="340">
        <f>IF(M497="","",IF(M497=0,"",SUM(M497)/F497))</f>
        <v/>
      </c>
      <c r="U497" s="585" t="n"/>
      <c r="V497" s="596">
        <f>IF(C497="","",IF(AND(C497=$D$2,H497=0),"Firm Payroll",IF(AND(F497=1,Y497&gt;0.2),"Annual 20% Max Discount",IF(AND(F497=4,Y497&gt;0.2),"Quarterly 20% Max Discount",IF(Y497&gt;=0.6,"Discount &gt;60%",IF(Y497&lt;0,"Revenue Reduction Required",""))))))</f>
        <v/>
      </c>
      <c r="W497" s="597" t="n"/>
      <c r="X497" s="56">
        <f>IF(F497=1,"Annual Payrolls on ADP Essential Payroll",IF(F497=4,"Quarterly Payrolls on ADP Essential Payroll",""))</f>
        <v/>
      </c>
      <c r="Y497" s="50">
        <f>IFERROR(1-((H497-M497)/SUM(Z497,AC497,AD497)),"")</f>
        <v/>
      </c>
      <c r="Z497" s="69">
        <f>IF(C497="","",HLOOKUP($G497&amp;'Product Selections'!$K$4&amp;'Exhibit A'!$F497,'--'!$F$3:$AT$200,$E497+6,FALSE)*F497)</f>
        <v/>
      </c>
      <c r="AA497" s="237">
        <f>IF($C497="","",7.95*$E497+54.95)</f>
        <v/>
      </c>
      <c r="AB497" s="69">
        <f>IF('Product Selections'!O502="Yes",16*'Exhibit A'!F497,0)</f>
        <v/>
      </c>
      <c r="AC497" s="236">
        <f>IF('Product Selections'!$L$11="CBA Lightning Wholesale",0,IF('Product Selections'!$L$11="CBA Lightning",0,IF($C497="",0,IF('Product Selections'!P502="",0,IF('Product Selections'!$P502="Yes",HLOOKUP($AC$10&amp;'Exhibit A'!$F497,'--'!$F$3:$AZ$200,$E497+6,FALSE)*$F497)))))</f>
        <v/>
      </c>
      <c r="AD497" s="54">
        <f>IF('Product Selections'!$L$11="CBA Lightning Wholesale",0,IF('Product Selections'!$L$11="CBA Lightning",0,IF('Product Selections'!Q502="",0,IF($C497="",0,IF('Product Selections'!$Q502&gt;=0,HLOOKUP($AD$10,'--'!$F$3:$AZ$200,3,FALSE)*12*'Product Selections'!Q502)))))</f>
        <v/>
      </c>
      <c r="AE497" s="69">
        <f>IFERROR(IF(C497="","",IF(AND(C497=$D$2,H497=0),0,IF(I497=0,H497-P497-L497-M497,IF(I497="Included",H497-P497-M497-L497,IF(I497&gt;0,H497-M497-L497))))),"")</f>
        <v/>
      </c>
      <c r="AF497" s="598" t="n"/>
      <c r="AJ497" s="585" t="n"/>
    </row>
    <row r="498">
      <c r="A498" s="34" t="n"/>
      <c r="B498" s="303">
        <f>IFERROR(IF('Product Selections'!B503="","",'Product Selections'!B503),"")</f>
        <v/>
      </c>
      <c r="C498" s="304">
        <f>IF('Product Selections'!C503="","",'Product Selections'!C503)</f>
        <v/>
      </c>
      <c r="D498" s="305">
        <f>IF('Product Selections'!D503="","",'Product Selections'!D503)</f>
        <v/>
      </c>
      <c r="E498" s="306">
        <f>IF('Product Selections'!E503="","",'Product Selections'!E503)</f>
        <v/>
      </c>
      <c r="F498" s="306">
        <f>IF('Product Selections'!F503="","",'Product Selections'!F503)</f>
        <v/>
      </c>
      <c r="G498" s="307">
        <f>IF('Product Selections'!U502="","",'Product Selections'!U502)</f>
        <v/>
      </c>
      <c r="H498" s="316">
        <f>IFERROR(IF('Product Selections'!H503="","",'Product Selections'!H503),"")</f>
        <v/>
      </c>
      <c r="I498" s="309">
        <f>IFERROR(IF(TRIM('Product Selections'!I503)="","",TRIM('Product Selections'!I503)),"")</f>
        <v/>
      </c>
      <c r="J498" s="46" t="n"/>
      <c r="K498" s="316">
        <f>IF(C498="","",IF(O498="",AE498+L498+M498,AE498+L498+M498+O498))</f>
        <v/>
      </c>
      <c r="L498" s="361">
        <f>IF(C498="","",SUM(AC498,AD498)*(1-Y498))</f>
        <v/>
      </c>
      <c r="M498" s="357">
        <f>IF(C498="","",AB498)</f>
        <v/>
      </c>
      <c r="O498" s="600">
        <f>IF(C498="","",IF(Y498&lt;0,Z498-AE498,""))</f>
        <v/>
      </c>
      <c r="P498" s="601">
        <f>IFERROR(IF(C498="","",IF(AND(C498=$D$2,H498=0),0,IF($V$8="50% ADP Discount",AA498*0.5,IF($V$8="ADP Book Price",AA498)))),"")</f>
        <v/>
      </c>
      <c r="R498" s="602">
        <f>IF(C498="","",IF(Y498&lt;0,(Z498/F498)*(1),(Z498/F498)*(1-Y498)))</f>
        <v/>
      </c>
      <c r="S498" s="602">
        <f>IFERROR(IF(Y498&lt;0,SUM(AC498:AD498)/F498,L498/F498),"")</f>
        <v/>
      </c>
      <c r="T498" s="339">
        <f>IF(M498="","",IF(M498=0,"",SUM(M498)/F498))</f>
        <v/>
      </c>
      <c r="U498" s="585" t="n"/>
      <c r="V498" s="603">
        <f>IF(C498="","",IF(AND(C498=$D$2,H498=0),"Firm Payroll",IF(AND(F498=1,Y498&gt;0.2),"Annual 20% Max Discount",IF(AND(F498=4,Y498&gt;0.2),"Quarterly 20% Max Discount",IF(Y498&gt;=0.6,"Discount &gt;60%",IF(Y498&lt;0,"Revenue Reduction Required",""))))))</f>
        <v/>
      </c>
      <c r="W498" s="597" t="n"/>
      <c r="X498" s="314">
        <f>IF(F498=1,"Annual Payrolls on ADP Essential Payroll",IF(F498=4,"Quarterly Payrolls on ADP Essential Payroll",""))</f>
        <v/>
      </c>
      <c r="Y498" s="315">
        <f>IFERROR(1-((H498-M498)/SUM(Z498,AC498,AD498)),"")</f>
        <v/>
      </c>
      <c r="Z498" s="316">
        <f>IF(C498="","",HLOOKUP($G498&amp;'Product Selections'!$K$4&amp;'Exhibit A'!$F498,'--'!$F$3:$AT$200,$E498+6,FALSE)*F498)</f>
        <v/>
      </c>
      <c r="AA498" s="317">
        <f>IF($C498="","",7.95*$E498+54.95)</f>
        <v/>
      </c>
      <c r="AB498" s="316">
        <f>IF('Product Selections'!O503="Yes",16*'Exhibit A'!F498,0)</f>
        <v/>
      </c>
      <c r="AC498" s="318">
        <f>IF('Product Selections'!$L$11="CBA Lightning Wholesale",0,IF('Product Selections'!$L$11="CBA Lightning",0,IF($C498="",0,IF('Product Selections'!P503="",0,IF('Product Selections'!$P503="Yes",HLOOKUP($AC$10&amp;'Exhibit A'!$F498,'--'!$F$3:$AZ$200,$E498+6,FALSE)*$F498)))))</f>
        <v/>
      </c>
      <c r="AD498" s="310">
        <f>IF('Product Selections'!$L$11="CBA Lightning Wholesale",0,IF('Product Selections'!$L$11="CBA Lightning",0,IF('Product Selections'!Q503="",0,IF($C498="",0,IF('Product Selections'!$Q503&gt;=0,HLOOKUP($AD$10,'--'!$F$3:$AZ$200,3,FALSE)*12*'Product Selections'!Q503)))))</f>
        <v/>
      </c>
      <c r="AE498" s="316">
        <f>IFERROR(IF(C498="","",IF(AND(C498=$D$2,H498=0),0,IF(I498=0,H498-P498-L498-M498,IF(I498="Included",H498-P498-M498-L498,IF(I498&gt;0,H498-M498-L498))))),"")</f>
        <v/>
      </c>
      <c r="AF498" s="585" t="n"/>
      <c r="AJ498" s="585" t="n"/>
    </row>
    <row r="499">
      <c r="A499" s="34" t="n"/>
      <c r="B499" s="70">
        <f>IFERROR(IF('Product Selections'!B504="","",'Product Selections'!B504),"")</f>
        <v/>
      </c>
      <c r="C499" s="71">
        <f>IF('Product Selections'!C504="","",'Product Selections'!C504)</f>
        <v/>
      </c>
      <c r="D499" s="48">
        <f>IF('Product Selections'!D504="","",'Product Selections'!D504)</f>
        <v/>
      </c>
      <c r="E499" s="51">
        <f>IF('Product Selections'!E504="","",'Product Selections'!E504)</f>
        <v/>
      </c>
      <c r="F499" s="51">
        <f>IF('Product Selections'!F504="","",'Product Selections'!F504)</f>
        <v/>
      </c>
      <c r="G499" s="34">
        <f>IF('Product Selections'!U503="","",'Product Selections'!U503)</f>
        <v/>
      </c>
      <c r="H499" s="69">
        <f>IFERROR(IF('Product Selections'!H504="","",'Product Selections'!H504),"")</f>
        <v/>
      </c>
      <c r="I499" s="592">
        <f>IFERROR(IF(TRIM('Product Selections'!I504)="","",TRIM('Product Selections'!I504)),"")</f>
        <v/>
      </c>
      <c r="J499" s="46" t="n"/>
      <c r="K499" s="69">
        <f>IF(C499="","",IF(O499="",AE499+L499+M499,AE499+L499+M499+O499))</f>
        <v/>
      </c>
      <c r="L499" s="360">
        <f>IF(C499="","",SUM(AC499,AD499)*(1-Y499))</f>
        <v/>
      </c>
      <c r="M499" s="358">
        <f>IF(C499="","",AB499)</f>
        <v/>
      </c>
      <c r="O499" s="593">
        <f>IF(C499="","",IF(Y499&lt;0,Z499-AE499,""))</f>
        <v/>
      </c>
      <c r="P499" s="594">
        <f>IFERROR(IF(C499="","",IF(AND(C499=$D$2,H499=0),0,IF($V$8="50% ADP Discount",AA499*0.5,IF($V$8="ADP Book Price",AA499)))),"")</f>
        <v/>
      </c>
      <c r="R499" s="595">
        <f>IF(C499="","",IF(Y499&lt;0,(Z499/F499)*(1),(Z499/F499)*(1-Y499)))</f>
        <v/>
      </c>
      <c r="S499" s="595">
        <f>IFERROR(IF(Y499&lt;0,SUM(AC499:AD499)/F499,L499/F499),"")</f>
        <v/>
      </c>
      <c r="T499" s="340">
        <f>IF(M499="","",IF(M499=0,"",SUM(M499)/F499))</f>
        <v/>
      </c>
      <c r="U499" s="585" t="n"/>
      <c r="V499" s="596">
        <f>IF(C499="","",IF(AND(C499=$D$2,H499=0),"Firm Payroll",IF(AND(F499=1,Y499&gt;0.2),"Annual 20% Max Discount",IF(AND(F499=4,Y499&gt;0.2),"Quarterly 20% Max Discount",IF(Y499&gt;=0.6,"Discount &gt;60%",IF(Y499&lt;0,"Revenue Reduction Required",""))))))</f>
        <v/>
      </c>
      <c r="W499" s="597" t="n"/>
      <c r="X499" s="56">
        <f>IF(F499=1,"Annual Payrolls on ADP Essential Payroll",IF(F499=4,"Quarterly Payrolls on ADP Essential Payroll",""))</f>
        <v/>
      </c>
      <c r="Y499" s="50">
        <f>IFERROR(1-((H499-M499)/SUM(Z499,AC499,AD499)),"")</f>
        <v/>
      </c>
      <c r="Z499" s="69">
        <f>IF(C499="","",HLOOKUP($G499&amp;'Product Selections'!$K$4&amp;'Exhibit A'!$F499,'--'!$F$3:$AT$200,$E499+6,FALSE)*F499)</f>
        <v/>
      </c>
      <c r="AA499" s="237">
        <f>IF($C499="","",7.95*$E499+54.95)</f>
        <v/>
      </c>
      <c r="AB499" s="69">
        <f>IF('Product Selections'!O504="Yes",16*'Exhibit A'!F499,0)</f>
        <v/>
      </c>
      <c r="AC499" s="236">
        <f>IF('Product Selections'!$L$11="CBA Lightning Wholesale",0,IF('Product Selections'!$L$11="CBA Lightning",0,IF($C499="",0,IF('Product Selections'!P504="",0,IF('Product Selections'!$P504="Yes",HLOOKUP($AC$10&amp;'Exhibit A'!$F499,'--'!$F$3:$AZ$200,$E499+6,FALSE)*$F499)))))</f>
        <v/>
      </c>
      <c r="AD499" s="54">
        <f>IF('Product Selections'!$L$11="CBA Lightning Wholesale",0,IF('Product Selections'!$L$11="CBA Lightning",0,IF('Product Selections'!Q504="",0,IF($C499="",0,IF('Product Selections'!$Q504&gt;=0,HLOOKUP($AD$10,'--'!$F$3:$AZ$200,3,FALSE)*12*'Product Selections'!Q504)))))</f>
        <v/>
      </c>
      <c r="AE499" s="69">
        <f>IFERROR(IF(C499="","",IF(AND(C499=$D$2,H499=0),0,IF(I499=0,H499-P499-L499-M499,IF(I499="Included",H499-P499-M499-L499,IF(I499&gt;0,H499-M499-L499))))),"")</f>
        <v/>
      </c>
      <c r="AF499" s="598" t="n"/>
      <c r="AJ499" s="585" t="n"/>
    </row>
    <row r="500">
      <c r="A500" s="34" t="n"/>
      <c r="B500" s="303">
        <f>IFERROR(IF('Product Selections'!B505="","",'Product Selections'!B505),"")</f>
        <v/>
      </c>
      <c r="C500" s="304">
        <f>IF('Product Selections'!C505="","",'Product Selections'!C505)</f>
        <v/>
      </c>
      <c r="D500" s="305">
        <f>IF('Product Selections'!D505="","",'Product Selections'!D505)</f>
        <v/>
      </c>
      <c r="E500" s="306">
        <f>IF('Product Selections'!E505="","",'Product Selections'!E505)</f>
        <v/>
      </c>
      <c r="F500" s="306">
        <f>IF('Product Selections'!F505="","",'Product Selections'!F505)</f>
        <v/>
      </c>
      <c r="G500" s="307">
        <f>IF('Product Selections'!U504="","",'Product Selections'!U504)</f>
        <v/>
      </c>
      <c r="H500" s="316">
        <f>IFERROR(IF('Product Selections'!H505="","",'Product Selections'!H505),"")</f>
        <v/>
      </c>
      <c r="I500" s="309">
        <f>IFERROR(IF(TRIM('Product Selections'!I505)="","",TRIM('Product Selections'!I505)),"")</f>
        <v/>
      </c>
      <c r="J500" s="46" t="n"/>
      <c r="K500" s="316">
        <f>IF(C500="","",IF(O500="",AE500+L500+M500,AE500+L500+M500+O500))</f>
        <v/>
      </c>
      <c r="L500" s="361">
        <f>IF(C500="","",SUM(AC500,AD500)*(1-Y500))</f>
        <v/>
      </c>
      <c r="M500" s="357">
        <f>IF(C500="","",AB500)</f>
        <v/>
      </c>
      <c r="O500" s="600">
        <f>IF(C500="","",IF(Y500&lt;0,Z500-AE500,""))</f>
        <v/>
      </c>
      <c r="P500" s="601">
        <f>IFERROR(IF(C500="","",IF(AND(C500=$D$2,H500=0),0,IF($V$8="50% ADP Discount",AA500*0.5,IF($V$8="ADP Book Price",AA500)))),"")</f>
        <v/>
      </c>
      <c r="R500" s="602">
        <f>IF(C500="","",IF(Y500&lt;0,(Z500/F500)*(1),(Z500/F500)*(1-Y500)))</f>
        <v/>
      </c>
      <c r="S500" s="602">
        <f>IFERROR(IF(Y500&lt;0,SUM(AC500:AD500)/F500,L500/F500),"")</f>
        <v/>
      </c>
      <c r="T500" s="339">
        <f>IF(M500="","",IF(M500=0,"",SUM(M500)/F500))</f>
        <v/>
      </c>
      <c r="U500" s="585" t="n"/>
      <c r="V500" s="603">
        <f>IF(C500="","",IF(AND(C500=$D$2,H500=0),"Firm Payroll",IF(AND(F500=1,Y500&gt;0.2),"Annual 20% Max Discount",IF(AND(F500=4,Y500&gt;0.2),"Quarterly 20% Max Discount",IF(Y500&gt;=0.6,"Discount &gt;60%",IF(Y500&lt;0,"Revenue Reduction Required",""))))))</f>
        <v/>
      </c>
      <c r="W500" s="597" t="n"/>
      <c r="X500" s="314">
        <f>IF(F500=1,"Annual Payrolls on ADP Essential Payroll",IF(F500=4,"Quarterly Payrolls on ADP Essential Payroll",""))</f>
        <v/>
      </c>
      <c r="Y500" s="315">
        <f>IFERROR(1-((H500-M500)/SUM(Z500,AC500,AD500)),"")</f>
        <v/>
      </c>
      <c r="Z500" s="316">
        <f>IF(C500="","",HLOOKUP($G500&amp;'Product Selections'!$K$4&amp;'Exhibit A'!$F500,'--'!$F$3:$AT$200,$E500+6,FALSE)*F500)</f>
        <v/>
      </c>
      <c r="AA500" s="317">
        <f>IF($C500="","",7.95*$E500+54.95)</f>
        <v/>
      </c>
      <c r="AB500" s="316">
        <f>IF('Product Selections'!O505="Yes",16*'Exhibit A'!F500,0)</f>
        <v/>
      </c>
      <c r="AC500" s="318">
        <f>IF('Product Selections'!$L$11="CBA Lightning Wholesale",0,IF('Product Selections'!$L$11="CBA Lightning",0,IF($C500="",0,IF('Product Selections'!P505="",0,IF('Product Selections'!$P505="Yes",HLOOKUP($AC$10&amp;'Exhibit A'!$F500,'--'!$F$3:$AZ$200,$E500+6,FALSE)*$F500)))))</f>
        <v/>
      </c>
      <c r="AD500" s="310">
        <f>IF('Product Selections'!$L$11="CBA Lightning Wholesale",0,IF('Product Selections'!$L$11="CBA Lightning",0,IF('Product Selections'!Q505="",0,IF($C500="",0,IF('Product Selections'!$Q505&gt;=0,HLOOKUP($AD$10,'--'!$F$3:$AZ$200,3,FALSE)*12*'Product Selections'!Q505)))))</f>
        <v/>
      </c>
      <c r="AE500" s="316">
        <f>IFERROR(IF(C500="","",IF(AND(C500=$D$2,H500=0),0,IF(I500=0,H500-P500-L500-M500,IF(I500="Included",H500-P500-M500-L500,IF(I500&gt;0,H500-M500-L500))))),"")</f>
        <v/>
      </c>
      <c r="AF500" s="585" t="n"/>
      <c r="AJ500" s="585" t="n"/>
    </row>
    <row r="501">
      <c r="A501" s="34" t="n"/>
      <c r="B501" s="70">
        <f>IFERROR(IF('Product Selections'!B506="","",'Product Selections'!B506),"")</f>
        <v/>
      </c>
      <c r="C501" s="71">
        <f>IF('Product Selections'!C506="","",'Product Selections'!C506)</f>
        <v/>
      </c>
      <c r="D501" s="48">
        <f>IF('Product Selections'!D506="","",'Product Selections'!D506)</f>
        <v/>
      </c>
      <c r="E501" s="51">
        <f>IF('Product Selections'!E506="","",'Product Selections'!E506)</f>
        <v/>
      </c>
      <c r="F501" s="51">
        <f>IF('Product Selections'!F506="","",'Product Selections'!F506)</f>
        <v/>
      </c>
      <c r="G501" s="34">
        <f>IF('Product Selections'!U505="","",'Product Selections'!U505)</f>
        <v/>
      </c>
      <c r="H501" s="69">
        <f>IFERROR(IF('Product Selections'!H506="","",'Product Selections'!H506),"")</f>
        <v/>
      </c>
      <c r="I501" s="592">
        <f>IFERROR(IF(TRIM('Product Selections'!I506)="","",TRIM('Product Selections'!I506)),"")</f>
        <v/>
      </c>
      <c r="J501" s="46" t="n"/>
      <c r="K501" s="69">
        <f>IF(C501="","",IF(O501="",AE501+L501+M501,AE501+L501+M501+O501))</f>
        <v/>
      </c>
      <c r="L501" s="360">
        <f>IF(C501="","",SUM(AC501,AD501)*(1-Y501))</f>
        <v/>
      </c>
      <c r="M501" s="358">
        <f>IF(C501="","",AB501)</f>
        <v/>
      </c>
      <c r="O501" s="593">
        <f>IF(C501="","",IF(Y501&lt;0,Z501-AE501,""))</f>
        <v/>
      </c>
      <c r="P501" s="594">
        <f>IFERROR(IF(C501="","",IF(AND(C501=$D$2,H501=0),0,IF($V$8="50% ADP Discount",AA501*0.5,IF($V$8="ADP Book Price",AA501)))),"")</f>
        <v/>
      </c>
      <c r="R501" s="595">
        <f>IF(C501="","",IF(Y501&lt;0,(Z501/F501)*(1),(Z501/F501)*(1-Y501)))</f>
        <v/>
      </c>
      <c r="S501" s="595">
        <f>IFERROR(IF(Y501&lt;0,SUM(AC501:AD501)/F501,L501/F501),"")</f>
        <v/>
      </c>
      <c r="T501" s="340">
        <f>IF(M501="","",IF(M501=0,"",SUM(M501)/F501))</f>
        <v/>
      </c>
      <c r="U501" s="585" t="n"/>
      <c r="V501" s="596">
        <f>IF(C501="","",IF(AND(C501=$D$2,H501=0),"Firm Payroll",IF(AND(F501=1,Y501&gt;0.2),"Annual 20% Max Discount",IF(AND(F501=4,Y501&gt;0.2),"Quarterly 20% Max Discount",IF(Y501&gt;=0.6,"Discount &gt;60%",IF(Y501&lt;0,"Revenue Reduction Required",""))))))</f>
        <v/>
      </c>
      <c r="W501" s="597" t="n"/>
      <c r="X501" s="56">
        <f>IF(F501=1,"Annual Payrolls on ADP Essential Payroll",IF(F501=4,"Quarterly Payrolls on ADP Essential Payroll",""))</f>
        <v/>
      </c>
      <c r="Y501" s="50">
        <f>IFERROR(1-((H501-M501)/SUM(Z501,AC501,AD501)),"")</f>
        <v/>
      </c>
      <c r="Z501" s="69">
        <f>IF(C501="","",HLOOKUP($G501&amp;'Product Selections'!$K$4&amp;'Exhibit A'!$F501,'--'!$F$3:$AT$200,$E501+6,FALSE)*F501)</f>
        <v/>
      </c>
      <c r="AA501" s="237">
        <f>IF($C501="","",7.95*$E501+54.95)</f>
        <v/>
      </c>
      <c r="AB501" s="69">
        <f>IF('Product Selections'!O506="Yes",16*'Exhibit A'!F501,0)</f>
        <v/>
      </c>
      <c r="AC501" s="236">
        <f>IF('Product Selections'!$L$11="CBA Lightning Wholesale",0,IF('Product Selections'!$L$11="CBA Lightning",0,IF($C501="",0,IF('Product Selections'!P506="",0,IF('Product Selections'!$P506="Yes",HLOOKUP($AC$10&amp;'Exhibit A'!$F501,'--'!$F$3:$AZ$200,$E501+6,FALSE)*$F501)))))</f>
        <v/>
      </c>
      <c r="AD501" s="54">
        <f>IF('Product Selections'!$L$11="CBA Lightning Wholesale",0,IF('Product Selections'!$L$11="CBA Lightning",0,IF('Product Selections'!Q506="",0,IF($C501="",0,IF('Product Selections'!$Q506&gt;=0,HLOOKUP($AD$10,'--'!$F$3:$AZ$200,3,FALSE)*12*'Product Selections'!Q506)))))</f>
        <v/>
      </c>
      <c r="AE501" s="69">
        <f>IFERROR(IF(C501="","",IF(AND(C501=$D$2,H501=0),0,IF(I501=0,H501-P501-L501-M501,IF(I501="Included",H501-P501-M501-L501,IF(I501&gt;0,H501-M501-L501))))),"")</f>
        <v/>
      </c>
      <c r="AF501" s="598" t="n"/>
      <c r="AJ501" s="585" t="n"/>
    </row>
    <row r="502">
      <c r="A502" s="34" t="n"/>
      <c r="B502" s="303">
        <f>IFERROR(IF('Product Selections'!B507="","",'Product Selections'!B507),"")</f>
        <v/>
      </c>
      <c r="C502" s="304">
        <f>IF('Product Selections'!C507="","",'Product Selections'!C507)</f>
        <v/>
      </c>
      <c r="D502" s="305">
        <f>IF('Product Selections'!D507="","",'Product Selections'!D507)</f>
        <v/>
      </c>
      <c r="E502" s="306">
        <f>IF('Product Selections'!E507="","",'Product Selections'!E507)</f>
        <v/>
      </c>
      <c r="F502" s="306">
        <f>IF('Product Selections'!F507="","",'Product Selections'!F507)</f>
        <v/>
      </c>
      <c r="G502" s="307">
        <f>IF('Product Selections'!U506="","",'Product Selections'!U506)</f>
        <v/>
      </c>
      <c r="H502" s="316">
        <f>IFERROR(IF('Product Selections'!H507="","",'Product Selections'!H507),"")</f>
        <v/>
      </c>
      <c r="I502" s="309">
        <f>IFERROR(IF(TRIM('Product Selections'!I507)="","",TRIM('Product Selections'!I507)),"")</f>
        <v/>
      </c>
      <c r="J502" s="46" t="n"/>
      <c r="K502" s="316">
        <f>IF(C502="","",IF(O502="",AE502+L502+M502,AE502+L502+M502+O502))</f>
        <v/>
      </c>
      <c r="L502" s="361">
        <f>IF(C502="","",SUM(AC502,AD502)*(1-Y502))</f>
        <v/>
      </c>
      <c r="M502" s="357">
        <f>IF(C502="","",AB502)</f>
        <v/>
      </c>
      <c r="O502" s="600">
        <f>IF(C502="","",IF(Y502&lt;0,Z502-AE502,""))</f>
        <v/>
      </c>
      <c r="P502" s="601">
        <f>IFERROR(IF(C502="","",IF(AND(C502=$D$2,H502=0),0,IF($V$8="50% ADP Discount",AA502*0.5,IF($V$8="ADP Book Price",AA502)))),"")</f>
        <v/>
      </c>
      <c r="R502" s="602">
        <f>IF(C502="","",IF(Y502&lt;0,(Z502/F502)*(1),(Z502/F502)*(1-Y502)))</f>
        <v/>
      </c>
      <c r="S502" s="602">
        <f>IFERROR(IF(Y502&lt;0,SUM(AC502:AD502)/F502,L502/F502),"")</f>
        <v/>
      </c>
      <c r="T502" s="339">
        <f>IF(M502="","",IF(M502=0,"",SUM(M502)/F502))</f>
        <v/>
      </c>
      <c r="U502" s="585" t="n"/>
      <c r="V502" s="603">
        <f>IF(C502="","",IF(AND(C502=$D$2,H502=0),"Firm Payroll",IF(AND(F502=1,Y502&gt;0.2),"Annual 20% Max Discount",IF(AND(F502=4,Y502&gt;0.2),"Quarterly 20% Max Discount",IF(Y502&gt;=0.6,"Discount &gt;60%",IF(Y502&lt;0,"Revenue Reduction Required",""))))))</f>
        <v/>
      </c>
      <c r="W502" s="597" t="n"/>
      <c r="X502" s="314">
        <f>IF(F502=1,"Annual Payrolls on ADP Essential Payroll",IF(F502=4,"Quarterly Payrolls on ADP Essential Payroll",""))</f>
        <v/>
      </c>
      <c r="Y502" s="315">
        <f>IFERROR(1-((H502-M502)/SUM(Z502,AC502,AD502)),"")</f>
        <v/>
      </c>
      <c r="Z502" s="316">
        <f>IF(C502="","",HLOOKUP($G502&amp;'Product Selections'!$K$4&amp;'Exhibit A'!$F502,'--'!$F$3:$AT$200,$E502+6,FALSE)*F502)</f>
        <v/>
      </c>
      <c r="AA502" s="317">
        <f>IF($C502="","",7.95*$E502+54.95)</f>
        <v/>
      </c>
      <c r="AB502" s="316">
        <f>IF('Product Selections'!O507="Yes",16*'Exhibit A'!F502,0)</f>
        <v/>
      </c>
      <c r="AC502" s="318">
        <f>IF('Product Selections'!$L$11="CBA Lightning Wholesale",0,IF('Product Selections'!$L$11="CBA Lightning",0,IF($C502="",0,IF('Product Selections'!P507="",0,IF('Product Selections'!$P507="Yes",HLOOKUP($AC$10&amp;'Exhibit A'!$F502,'--'!$F$3:$AZ$200,$E502+6,FALSE)*$F502)))))</f>
        <v/>
      </c>
      <c r="AD502" s="310">
        <f>IF('Product Selections'!$L$11="CBA Lightning Wholesale",0,IF('Product Selections'!$L$11="CBA Lightning",0,IF('Product Selections'!Q507="",0,IF($C502="",0,IF('Product Selections'!$Q507&gt;=0,HLOOKUP($AD$10,'--'!$F$3:$AZ$200,3,FALSE)*12*'Product Selections'!Q507)))))</f>
        <v/>
      </c>
      <c r="AE502" s="316">
        <f>IFERROR(IF(C502="","",IF(AND(C502=$D$2,H502=0),0,IF(I502=0,H502-P502-L502-M502,IF(I502="Included",H502-P502-M502-L502,IF(I502&gt;0,H502-M502-L502))))),"")</f>
        <v/>
      </c>
      <c r="AF502" s="585" t="n"/>
      <c r="AJ502" s="585" t="n"/>
    </row>
    <row r="503">
      <c r="A503" s="34" t="n"/>
      <c r="B503" s="70">
        <f>IFERROR(IF('Product Selections'!B508="","",'Product Selections'!B508),"")</f>
        <v/>
      </c>
      <c r="C503" s="71">
        <f>IF('Product Selections'!C508="","",'Product Selections'!C508)</f>
        <v/>
      </c>
      <c r="D503" s="48">
        <f>IF('Product Selections'!D508="","",'Product Selections'!D508)</f>
        <v/>
      </c>
      <c r="E503" s="51">
        <f>IF('Product Selections'!E508="","",'Product Selections'!E508)</f>
        <v/>
      </c>
      <c r="F503" s="51">
        <f>IF('Product Selections'!F508="","",'Product Selections'!F508)</f>
        <v/>
      </c>
      <c r="G503" s="34">
        <f>IF('Product Selections'!U507="","",'Product Selections'!U507)</f>
        <v/>
      </c>
      <c r="H503" s="69">
        <f>IFERROR(IF('Product Selections'!H508="","",'Product Selections'!H508),"")</f>
        <v/>
      </c>
      <c r="I503" s="592">
        <f>IFERROR(IF(TRIM('Product Selections'!I508)="","",TRIM('Product Selections'!I508)),"")</f>
        <v/>
      </c>
      <c r="J503" s="46" t="n"/>
      <c r="K503" s="69">
        <f>IF(C503="","",IF(O503="",AE503+L503+M503,AE503+L503+M503+O503))</f>
        <v/>
      </c>
      <c r="L503" s="360">
        <f>IF(C503="","",SUM(AC503,AD503)*(1-Y503))</f>
        <v/>
      </c>
      <c r="M503" s="358">
        <f>IF(C503="","",AB503)</f>
        <v/>
      </c>
      <c r="O503" s="593">
        <f>IF(C503="","",IF(Y503&lt;0,Z503-AE503,""))</f>
        <v/>
      </c>
      <c r="P503" s="594">
        <f>IFERROR(IF(C503="","",IF(AND(C503=$D$2,H503=0),0,IF($V$8="50% ADP Discount",AA503*0.5,IF($V$8="ADP Book Price",AA503)))),"")</f>
        <v/>
      </c>
      <c r="R503" s="595">
        <f>IF(C503="","",IF(Y503&lt;0,(Z503/F503)*(1),(Z503/F503)*(1-Y503)))</f>
        <v/>
      </c>
      <c r="S503" s="595">
        <f>IFERROR(IF(Y503&lt;0,SUM(AC503:AD503)/F503,L503/F503),"")</f>
        <v/>
      </c>
      <c r="T503" s="340">
        <f>IF(M503="","",IF(M503=0,"",SUM(M503)/F503))</f>
        <v/>
      </c>
      <c r="U503" s="585" t="n"/>
      <c r="V503" s="596">
        <f>IF(C503="","",IF(AND(C503=$D$2,H503=0),"Firm Payroll",IF(AND(F503=1,Y503&gt;0.2),"Annual 20% Max Discount",IF(AND(F503=4,Y503&gt;0.2),"Quarterly 20% Max Discount",IF(Y503&gt;=0.6,"Discount &gt;60%",IF(Y503&lt;0,"Revenue Reduction Required",""))))))</f>
        <v/>
      </c>
      <c r="W503" s="597" t="n"/>
      <c r="X503" s="56">
        <f>IF(F503=1,"Annual Payrolls on ADP Essential Payroll",IF(F503=4,"Quarterly Payrolls on ADP Essential Payroll",""))</f>
        <v/>
      </c>
      <c r="Y503" s="50">
        <f>IFERROR(1-((H503-M503)/SUM(Z503,AC503,AD503)),"")</f>
        <v/>
      </c>
      <c r="Z503" s="69">
        <f>IF(C503="","",HLOOKUP($G503&amp;'Product Selections'!$K$4&amp;'Exhibit A'!$F503,'--'!$F$3:$AT$200,$E503+6,FALSE)*F503)</f>
        <v/>
      </c>
      <c r="AA503" s="237">
        <f>IF($C503="","",7.95*$E503+54.95)</f>
        <v/>
      </c>
      <c r="AB503" s="69">
        <f>IF('Product Selections'!O508="Yes",16*'Exhibit A'!F503,0)</f>
        <v/>
      </c>
      <c r="AC503" s="236">
        <f>IF('Product Selections'!$L$11="CBA Lightning Wholesale",0,IF('Product Selections'!$L$11="CBA Lightning",0,IF($C503="",0,IF('Product Selections'!P508="",0,IF('Product Selections'!$P508="Yes",HLOOKUP($AC$10&amp;'Exhibit A'!$F503,'--'!$F$3:$AZ$200,$E503+6,FALSE)*$F503)))))</f>
        <v/>
      </c>
      <c r="AD503" s="54">
        <f>IF('Product Selections'!$L$11="CBA Lightning Wholesale",0,IF('Product Selections'!$L$11="CBA Lightning",0,IF('Product Selections'!Q508="",0,IF($C503="",0,IF('Product Selections'!$Q508&gt;=0,HLOOKUP($AD$10,'--'!$F$3:$AZ$200,3,FALSE)*12*'Product Selections'!Q508)))))</f>
        <v/>
      </c>
      <c r="AE503" s="69">
        <f>IFERROR(IF(C503="","",IF(AND(C503=$D$2,H503=0),0,IF(I503=0,H503-P503-L503-M503,IF(I503="Included",H503-P503-M503-L503,IF(I503&gt;0,H503-M503-L503))))),"")</f>
        <v/>
      </c>
      <c r="AF503" s="598" t="n"/>
      <c r="AJ503" s="585" t="n"/>
    </row>
    <row r="504">
      <c r="A504" s="34" t="n"/>
      <c r="B504" s="303">
        <f>IFERROR(IF('Product Selections'!B509="","",'Product Selections'!B509),"")</f>
        <v/>
      </c>
      <c r="C504" s="304">
        <f>IF('Product Selections'!C509="","",'Product Selections'!C509)</f>
        <v/>
      </c>
      <c r="D504" s="305">
        <f>IF('Product Selections'!D509="","",'Product Selections'!D509)</f>
        <v/>
      </c>
      <c r="E504" s="306">
        <f>IF('Product Selections'!E509="","",'Product Selections'!E509)</f>
        <v/>
      </c>
      <c r="F504" s="306">
        <f>IF('Product Selections'!F509="","",'Product Selections'!F509)</f>
        <v/>
      </c>
      <c r="G504" s="307">
        <f>IF('Product Selections'!U508="","",'Product Selections'!U508)</f>
        <v/>
      </c>
      <c r="H504" s="316">
        <f>IFERROR(IF('Product Selections'!H509="","",'Product Selections'!H509),"")</f>
        <v/>
      </c>
      <c r="I504" s="309">
        <f>IFERROR(IF(TRIM('Product Selections'!I509)="","",TRIM('Product Selections'!I509)),"")</f>
        <v/>
      </c>
      <c r="J504" s="46" t="n"/>
      <c r="K504" s="316">
        <f>IF(C504="","",IF(O504="",AE504+L504+M504,AE504+L504+M504+O504))</f>
        <v/>
      </c>
      <c r="L504" s="361">
        <f>IF(C504="","",SUM(AC504,AD504)*(1-Y504))</f>
        <v/>
      </c>
      <c r="M504" s="357">
        <f>IF(C504="","",AB504)</f>
        <v/>
      </c>
      <c r="O504" s="600">
        <f>IF(C504="","",IF(Y504&lt;0,Z504-AE504,""))</f>
        <v/>
      </c>
      <c r="P504" s="601">
        <f>IFERROR(IF(C504="","",IF(AND(C504=$D$2,H504=0),0,IF($V$8="50% ADP Discount",AA504*0.5,IF($V$8="ADP Book Price",AA504)))),"")</f>
        <v/>
      </c>
      <c r="R504" s="602">
        <f>IF(C504="","",IF(Y504&lt;0,(Z504/F504)*(1),(Z504/F504)*(1-Y504)))</f>
        <v/>
      </c>
      <c r="S504" s="602">
        <f>IFERROR(IF(Y504&lt;0,SUM(AC504:AD504)/F504,L504/F504),"")</f>
        <v/>
      </c>
      <c r="T504" s="339">
        <f>IF(M504="","",IF(M504=0,"",SUM(M504)/F504))</f>
        <v/>
      </c>
      <c r="U504" s="585" t="n"/>
      <c r="V504" s="603">
        <f>IF(C504="","",IF(AND(C504=$D$2,H504=0),"Firm Payroll",IF(AND(F504=1,Y504&gt;0.2),"Annual 20% Max Discount",IF(AND(F504=4,Y504&gt;0.2),"Quarterly 20% Max Discount",IF(Y504&gt;=0.6,"Discount &gt;60%",IF(Y504&lt;0,"Revenue Reduction Required",""))))))</f>
        <v/>
      </c>
      <c r="W504" s="597" t="n"/>
      <c r="X504" s="314">
        <f>IF(F504=1,"Annual Payrolls on ADP Essential Payroll",IF(F504=4,"Quarterly Payrolls on ADP Essential Payroll",""))</f>
        <v/>
      </c>
      <c r="Y504" s="315">
        <f>IFERROR(1-((H504-M504)/SUM(Z504,AC504,AD504)),"")</f>
        <v/>
      </c>
      <c r="Z504" s="316">
        <f>IF(C504="","",HLOOKUP($G504&amp;'Product Selections'!$K$4&amp;'Exhibit A'!$F504,'--'!$F$3:$AT$200,$E504+6,FALSE)*F504)</f>
        <v/>
      </c>
      <c r="AA504" s="317">
        <f>IF($C504="","",7.95*$E504+54.95)</f>
        <v/>
      </c>
      <c r="AB504" s="316">
        <f>IF('Product Selections'!O509="Yes",16*'Exhibit A'!F504,0)</f>
        <v/>
      </c>
      <c r="AC504" s="318">
        <f>IF('Product Selections'!$L$11="CBA Lightning Wholesale",0,IF('Product Selections'!$L$11="CBA Lightning",0,IF($C504="",0,IF('Product Selections'!P509="",0,IF('Product Selections'!$P509="Yes",HLOOKUP($AC$10&amp;'Exhibit A'!$F504,'--'!$F$3:$AZ$200,$E504+6,FALSE)*$F504)))))</f>
        <v/>
      </c>
      <c r="AD504" s="310">
        <f>IF('Product Selections'!$L$11="CBA Lightning Wholesale",0,IF('Product Selections'!$L$11="CBA Lightning",0,IF('Product Selections'!Q509="",0,IF($C504="",0,IF('Product Selections'!$Q509&gt;=0,HLOOKUP($AD$10,'--'!$F$3:$AZ$200,3,FALSE)*12*'Product Selections'!Q509)))))</f>
        <v/>
      </c>
      <c r="AE504" s="316">
        <f>IFERROR(IF(C504="","",IF(AND(C504=$D$2,H504=0),0,IF(I504=0,H504-P504-L504-M504,IF(I504="Included",H504-P504-M504-L504,IF(I504&gt;0,H504-M504-L504))))),"")</f>
        <v/>
      </c>
      <c r="AF504" s="585" t="n"/>
      <c r="AJ504" s="585" t="n"/>
    </row>
    <row r="505">
      <c r="A505" s="34" t="n"/>
      <c r="B505" s="70">
        <f>IFERROR(IF('Product Selections'!B510="","",'Product Selections'!B510),"")</f>
        <v/>
      </c>
      <c r="C505" s="71">
        <f>IF('Product Selections'!C510="","",'Product Selections'!C510)</f>
        <v/>
      </c>
      <c r="D505" s="48">
        <f>IF('Product Selections'!D510="","",'Product Selections'!D510)</f>
        <v/>
      </c>
      <c r="E505" s="51">
        <f>IF('Product Selections'!E510="","",'Product Selections'!E510)</f>
        <v/>
      </c>
      <c r="F505" s="51">
        <f>IF('Product Selections'!F510="","",'Product Selections'!F510)</f>
        <v/>
      </c>
      <c r="G505" s="34">
        <f>IF('Product Selections'!U509="","",'Product Selections'!U509)</f>
        <v/>
      </c>
      <c r="H505" s="69">
        <f>IFERROR(IF('Product Selections'!H510="","",'Product Selections'!H510),"")</f>
        <v/>
      </c>
      <c r="I505" s="592">
        <f>IFERROR(IF(TRIM('Product Selections'!I510)="","",TRIM('Product Selections'!I510)),"")</f>
        <v/>
      </c>
      <c r="J505" s="46" t="n"/>
      <c r="K505" s="69">
        <f>IF(C505="","",IF(O505="",AE505+L505+M505,AE505+L505+M505+O505))</f>
        <v/>
      </c>
      <c r="L505" s="360">
        <f>IF(C505="","",SUM(AC505,AD505)*(1-Y505))</f>
        <v/>
      </c>
      <c r="M505" s="358">
        <f>IF(C505="","",AB505)</f>
        <v/>
      </c>
      <c r="O505" s="593">
        <f>IF(C505="","",IF(Y505&lt;0,Z505-AE505,""))</f>
        <v/>
      </c>
      <c r="P505" s="594">
        <f>IFERROR(IF(C505="","",IF(AND(C505=$D$2,H505=0),0,IF($V$8="50% ADP Discount",AA505*0.5,IF($V$8="ADP Book Price",AA505)))),"")</f>
        <v/>
      </c>
      <c r="R505" s="595">
        <f>IF(C505="","",IF(Y505&lt;0,(Z505/F505)*(1),(Z505/F505)*(1-Y505)))</f>
        <v/>
      </c>
      <c r="S505" s="595">
        <f>IFERROR(IF(Y505&lt;0,SUM(AC505:AD505)/F505,L505/F505),"")</f>
        <v/>
      </c>
      <c r="T505" s="340">
        <f>IF(M505="","",IF(M505=0,"",SUM(M505)/F505))</f>
        <v/>
      </c>
      <c r="U505" s="585" t="n"/>
      <c r="V505" s="596">
        <f>IF(C505="","",IF(AND(C505=$D$2,H505=0),"Firm Payroll",IF(AND(F505=1,Y505&gt;0.2),"Annual 20% Max Discount",IF(AND(F505=4,Y505&gt;0.2),"Quarterly 20% Max Discount",IF(Y505&gt;=0.6,"Discount &gt;60%",IF(Y505&lt;0,"Revenue Reduction Required",""))))))</f>
        <v/>
      </c>
      <c r="W505" s="597" t="n"/>
      <c r="X505" s="56">
        <f>IF(F505=1,"Annual Payrolls on ADP Essential Payroll",IF(F505=4,"Quarterly Payrolls on ADP Essential Payroll",""))</f>
        <v/>
      </c>
      <c r="Y505" s="50">
        <f>IFERROR(1-((H505-M505)/SUM(Z505,AC505,AD505)),"")</f>
        <v/>
      </c>
      <c r="Z505" s="69">
        <f>IF(C505="","",HLOOKUP($G505&amp;'Product Selections'!$K$4&amp;'Exhibit A'!$F505,'--'!$F$3:$AT$200,$E505+6,FALSE)*F505)</f>
        <v/>
      </c>
      <c r="AA505" s="237">
        <f>IF($C505="","",7.95*$E505+54.95)</f>
        <v/>
      </c>
      <c r="AB505" s="69">
        <f>IF('Product Selections'!O510="Yes",16*'Exhibit A'!F505,0)</f>
        <v/>
      </c>
      <c r="AC505" s="236">
        <f>IF('Product Selections'!$L$11="CBA Lightning Wholesale",0,IF('Product Selections'!$L$11="CBA Lightning",0,IF($C505="",0,IF('Product Selections'!P510="",0,IF('Product Selections'!$P510="Yes",HLOOKUP($AC$10&amp;'Exhibit A'!$F505,'--'!$F$3:$AZ$200,$E505+6,FALSE)*$F505)))))</f>
        <v/>
      </c>
      <c r="AD505" s="54">
        <f>IF('Product Selections'!$L$11="CBA Lightning Wholesale",0,IF('Product Selections'!$L$11="CBA Lightning",0,IF('Product Selections'!Q510="",0,IF($C505="",0,IF('Product Selections'!$Q510&gt;=0,HLOOKUP($AD$10,'--'!$F$3:$AZ$200,3,FALSE)*12*'Product Selections'!Q510)))))</f>
        <v/>
      </c>
      <c r="AE505" s="69">
        <f>IFERROR(IF(C505="","",IF(AND(C505=$D$2,H505=0),0,IF(I505=0,H505-P505-L505-M505,IF(I505="Included",H505-P505-M505-L505,IF(I505&gt;0,H505-M505-L505))))),"")</f>
        <v/>
      </c>
      <c r="AF505" s="598" t="n"/>
      <c r="AJ505" s="585" t="n"/>
    </row>
    <row r="506">
      <c r="A506" s="34" t="n"/>
      <c r="B506" s="303">
        <f>IFERROR(IF('Product Selections'!B511="","",'Product Selections'!B511),"")</f>
        <v/>
      </c>
      <c r="C506" s="304">
        <f>IF('Product Selections'!C511="","",'Product Selections'!C511)</f>
        <v/>
      </c>
      <c r="D506" s="305">
        <f>IF('Product Selections'!D511="","",'Product Selections'!D511)</f>
        <v/>
      </c>
      <c r="E506" s="306">
        <f>IF('Product Selections'!E511="","",'Product Selections'!E511)</f>
        <v/>
      </c>
      <c r="F506" s="306">
        <f>IF('Product Selections'!F511="","",'Product Selections'!F511)</f>
        <v/>
      </c>
      <c r="G506" s="307">
        <f>IF('Product Selections'!U510="","",'Product Selections'!U510)</f>
        <v/>
      </c>
      <c r="H506" s="316">
        <f>IFERROR(IF('Product Selections'!H511="","",'Product Selections'!H511),"")</f>
        <v/>
      </c>
      <c r="I506" s="309">
        <f>IFERROR(IF(TRIM('Product Selections'!I511)="","",TRIM('Product Selections'!I511)),"")</f>
        <v/>
      </c>
      <c r="J506" s="46" t="n"/>
      <c r="K506" s="316">
        <f>IF(C506="","",IF(O506="",AE506+L506+M506,AE506+L506+M506+O506))</f>
        <v/>
      </c>
      <c r="L506" s="361">
        <f>IF(C506="","",SUM(AC506,AD506)*(1-Y506))</f>
        <v/>
      </c>
      <c r="M506" s="357">
        <f>IF(C506="","",AB506)</f>
        <v/>
      </c>
      <c r="O506" s="600">
        <f>IF(C506="","",IF(Y506&lt;0,Z506-AE506,""))</f>
        <v/>
      </c>
      <c r="P506" s="601">
        <f>IFERROR(IF(C506="","",IF(AND(C506=$D$2,H506=0),0,IF($V$8="50% ADP Discount",AA506*0.5,IF($V$8="ADP Book Price",AA506)))),"")</f>
        <v/>
      </c>
      <c r="R506" s="602">
        <f>IF(C506="","",IF(Y506&lt;0,(Z506/F506)*(1),(Z506/F506)*(1-Y506)))</f>
        <v/>
      </c>
      <c r="S506" s="602">
        <f>IFERROR(IF(Y506&lt;0,SUM(AC506:AD506)/F506,L506/F506),"")</f>
        <v/>
      </c>
      <c r="T506" s="339">
        <f>IF(M506="","",IF(M506=0,"",SUM(M506)/F506))</f>
        <v/>
      </c>
      <c r="U506" s="585" t="n"/>
      <c r="V506" s="603">
        <f>IF(C506="","",IF(AND(C506=$D$2,H506=0),"Firm Payroll",IF(AND(F506=1,Y506&gt;0.2),"Annual 20% Max Discount",IF(AND(F506=4,Y506&gt;0.2),"Quarterly 20% Max Discount",IF(Y506&gt;=0.6,"Discount &gt;60%",IF(Y506&lt;0,"Revenue Reduction Required",""))))))</f>
        <v/>
      </c>
      <c r="W506" s="597" t="n"/>
      <c r="X506" s="314">
        <f>IF(F506=1,"Annual Payrolls on ADP Essential Payroll",IF(F506=4,"Quarterly Payrolls on ADP Essential Payroll",""))</f>
        <v/>
      </c>
      <c r="Y506" s="315">
        <f>IFERROR(1-((H506-M506)/SUM(Z506,AC506,AD506)),"")</f>
        <v/>
      </c>
      <c r="Z506" s="316">
        <f>IF(C506="","",HLOOKUP($G506&amp;'Product Selections'!$K$4&amp;'Exhibit A'!$F506,'--'!$F$3:$AT$200,$E506+6,FALSE)*F506)</f>
        <v/>
      </c>
      <c r="AA506" s="317">
        <f>IF($C506="","",7.95*$E506+54.95)</f>
        <v/>
      </c>
      <c r="AB506" s="316">
        <f>IF('Product Selections'!O511="Yes",16*'Exhibit A'!F506,0)</f>
        <v/>
      </c>
      <c r="AC506" s="318">
        <f>IF('Product Selections'!$L$11="CBA Lightning Wholesale",0,IF('Product Selections'!$L$11="CBA Lightning",0,IF($C506="",0,IF('Product Selections'!P511="",0,IF('Product Selections'!$P511="Yes",HLOOKUP($AC$10&amp;'Exhibit A'!$F506,'--'!$F$3:$AZ$200,$E506+6,FALSE)*$F506)))))</f>
        <v/>
      </c>
      <c r="AD506" s="310">
        <f>IF('Product Selections'!$L$11="CBA Lightning Wholesale",0,IF('Product Selections'!$L$11="CBA Lightning",0,IF('Product Selections'!Q511="",0,IF($C506="",0,IF('Product Selections'!$Q511&gt;=0,HLOOKUP($AD$10,'--'!$F$3:$AZ$200,3,FALSE)*12*'Product Selections'!Q511)))))</f>
        <v/>
      </c>
      <c r="AE506" s="316">
        <f>IFERROR(IF(C506="","",IF(AND(C506=$D$2,H506=0),0,IF(I506=0,H506-P506-L506-M506,IF(I506="Included",H506-P506-M506-L506,IF(I506&gt;0,H506-M506-L506))))),"")</f>
        <v/>
      </c>
      <c r="AF506" s="585" t="n"/>
      <c r="AJ506" s="585" t="n"/>
    </row>
    <row r="507">
      <c r="A507" s="34" t="n"/>
      <c r="B507" s="70">
        <f>IFERROR(IF('Product Selections'!B512="","",'Product Selections'!B512),"")</f>
        <v/>
      </c>
      <c r="C507" s="71">
        <f>IF('Product Selections'!C512="","",'Product Selections'!C512)</f>
        <v/>
      </c>
      <c r="D507" s="48">
        <f>IF('Product Selections'!D512="","",'Product Selections'!D512)</f>
        <v/>
      </c>
      <c r="E507" s="51">
        <f>IF('Product Selections'!E512="","",'Product Selections'!E512)</f>
        <v/>
      </c>
      <c r="F507" s="51">
        <f>IF('Product Selections'!F512="","",'Product Selections'!F512)</f>
        <v/>
      </c>
      <c r="G507" s="34">
        <f>IF('Product Selections'!U511="","",'Product Selections'!U511)</f>
        <v/>
      </c>
      <c r="H507" s="69">
        <f>IFERROR(IF('Product Selections'!H512="","",'Product Selections'!H512),"")</f>
        <v/>
      </c>
      <c r="I507" s="592">
        <f>IFERROR(IF(TRIM('Product Selections'!I512)="","",TRIM('Product Selections'!I512)),"")</f>
        <v/>
      </c>
      <c r="J507" s="46" t="n"/>
      <c r="K507" s="69">
        <f>IF(C507="","",IF(O507="",AE507+L507+M507,AE507+L507+M507+O507))</f>
        <v/>
      </c>
      <c r="L507" s="360">
        <f>IF(C507="","",SUM(AC507,AD507)*(1-Y507))</f>
        <v/>
      </c>
      <c r="M507" s="358">
        <f>IF(C507="","",AB507)</f>
        <v/>
      </c>
      <c r="O507" s="593">
        <f>IF(C507="","",IF(Y507&lt;0,Z507-AE507,""))</f>
        <v/>
      </c>
      <c r="P507" s="594">
        <f>IFERROR(IF(C507="","",IF(AND(C507=$D$2,H507=0),0,IF($V$8="50% ADP Discount",AA507*0.5,IF($V$8="ADP Book Price",AA507)))),"")</f>
        <v/>
      </c>
      <c r="R507" s="595">
        <f>IF(C507="","",IF(Y507&lt;0,(Z507/F507)*(1),(Z507/F507)*(1-Y507)))</f>
        <v/>
      </c>
      <c r="S507" s="595">
        <f>IFERROR(IF(Y507&lt;0,SUM(AC507:AD507)/F507,L507/F507),"")</f>
        <v/>
      </c>
      <c r="T507" s="340">
        <f>IF(M507="","",IF(M507=0,"",SUM(M507)/F507))</f>
        <v/>
      </c>
      <c r="U507" s="585" t="n"/>
      <c r="V507" s="596">
        <f>IF(C507="","",IF(AND(C507=$D$2,H507=0),"Firm Payroll",IF(AND(F507=1,Y507&gt;0.2),"Annual 20% Max Discount",IF(AND(F507=4,Y507&gt;0.2),"Quarterly 20% Max Discount",IF(Y507&gt;=0.6,"Discount &gt;60%",IF(Y507&lt;0,"Revenue Reduction Required",""))))))</f>
        <v/>
      </c>
      <c r="W507" s="597" t="n"/>
      <c r="X507" s="56">
        <f>IF(F507=1,"Annual Payrolls on ADP Essential Payroll",IF(F507=4,"Quarterly Payrolls on ADP Essential Payroll",""))</f>
        <v/>
      </c>
      <c r="Y507" s="50">
        <f>IFERROR(1-((H507-M507)/SUM(Z507,AC507,AD507)),"")</f>
        <v/>
      </c>
      <c r="Z507" s="69">
        <f>IF(C507="","",HLOOKUP($G507&amp;'Product Selections'!$K$4&amp;'Exhibit A'!$F507,'--'!$F$3:$AT$200,$E507+6,FALSE)*F507)</f>
        <v/>
      </c>
      <c r="AA507" s="237">
        <f>IF($C507="","",7.95*$E507+54.95)</f>
        <v/>
      </c>
      <c r="AB507" s="69">
        <f>IF('Product Selections'!O512="Yes",16*'Exhibit A'!F507,0)</f>
        <v/>
      </c>
      <c r="AC507" s="236">
        <f>IF('Product Selections'!$L$11="CBA Lightning Wholesale",0,IF('Product Selections'!$L$11="CBA Lightning",0,IF($C507="",0,IF('Product Selections'!P512="",0,IF('Product Selections'!$P512="Yes",HLOOKUP($AC$10&amp;'Exhibit A'!$F507,'--'!$F$3:$AZ$200,$E507+6,FALSE)*$F507)))))</f>
        <v/>
      </c>
      <c r="AD507" s="54">
        <f>IF('Product Selections'!$L$11="CBA Lightning Wholesale",0,IF('Product Selections'!$L$11="CBA Lightning",0,IF('Product Selections'!Q512="",0,IF($C507="",0,IF('Product Selections'!$Q512&gt;=0,HLOOKUP($AD$10,'--'!$F$3:$AZ$200,3,FALSE)*12*'Product Selections'!Q512)))))</f>
        <v/>
      </c>
      <c r="AE507" s="69">
        <f>IFERROR(IF(C507="","",IF(AND(C507=$D$2,H507=0),0,IF(I507=0,H507-P507-L507-M507,IF(I507="Included",H507-P507-M507-L507,IF(I507&gt;0,H507-M507-L507))))),"")</f>
        <v/>
      </c>
      <c r="AF507" s="598" t="n"/>
      <c r="AJ507" s="585" t="n"/>
    </row>
    <row r="508">
      <c r="A508" s="34" t="n"/>
      <c r="B508" s="303">
        <f>IFERROR(IF('Product Selections'!B513="","",'Product Selections'!B513),"")</f>
        <v/>
      </c>
      <c r="C508" s="304">
        <f>IF('Product Selections'!C513="","",'Product Selections'!C513)</f>
        <v/>
      </c>
      <c r="D508" s="305">
        <f>IF('Product Selections'!D513="","",'Product Selections'!D513)</f>
        <v/>
      </c>
      <c r="E508" s="306">
        <f>IF('Product Selections'!E513="","",'Product Selections'!E513)</f>
        <v/>
      </c>
      <c r="F508" s="306">
        <f>IF('Product Selections'!F513="","",'Product Selections'!F513)</f>
        <v/>
      </c>
      <c r="G508" s="307">
        <f>IF('Product Selections'!U512="","",'Product Selections'!U512)</f>
        <v/>
      </c>
      <c r="H508" s="316">
        <f>IFERROR(IF('Product Selections'!H513="","",'Product Selections'!H513),"")</f>
        <v/>
      </c>
      <c r="I508" s="309">
        <f>IFERROR(IF(TRIM('Product Selections'!I513)="","",TRIM('Product Selections'!I513)),"")</f>
        <v/>
      </c>
      <c r="J508" s="46" t="n"/>
      <c r="K508" s="316">
        <f>IF(C508="","",IF(O508="",AE508+L508+M508,AE508+L508+M508+O508))</f>
        <v/>
      </c>
      <c r="L508" s="361">
        <f>IF(C508="","",SUM(AC508,AD508)*(1-Y508))</f>
        <v/>
      </c>
      <c r="M508" s="357">
        <f>IF(C508="","",AB508)</f>
        <v/>
      </c>
      <c r="O508" s="600">
        <f>IF(C508="","",IF(Y508&lt;0,Z508-AE508,""))</f>
        <v/>
      </c>
      <c r="P508" s="601">
        <f>IFERROR(IF(C508="","",IF(AND(C508=$D$2,H508=0),0,IF($V$8="50% ADP Discount",AA508*0.5,IF($V$8="ADP Book Price",AA508)))),"")</f>
        <v/>
      </c>
      <c r="R508" s="602">
        <f>IF(C508="","",IF(Y508&lt;0,(Z508/F508)*(1),(Z508/F508)*(1-Y508)))</f>
        <v/>
      </c>
      <c r="S508" s="602">
        <f>IFERROR(IF(Y508&lt;0,SUM(AC508:AD508)/F508,L508/F508),"")</f>
        <v/>
      </c>
      <c r="T508" s="339">
        <f>IF(M508="","",IF(M508=0,"",SUM(M508)/F508))</f>
        <v/>
      </c>
      <c r="U508" s="585" t="n"/>
      <c r="V508" s="603">
        <f>IF(C508="","",IF(AND(C508=$D$2,H508=0),"Firm Payroll",IF(AND(F508=1,Y508&gt;0.2),"Annual 20% Max Discount",IF(AND(F508=4,Y508&gt;0.2),"Quarterly 20% Max Discount",IF(Y508&gt;=0.6,"Discount &gt;60%",IF(Y508&lt;0,"Revenue Reduction Required",""))))))</f>
        <v/>
      </c>
      <c r="W508" s="597" t="n"/>
      <c r="X508" s="314">
        <f>IF(F508=1,"Annual Payrolls on ADP Essential Payroll",IF(F508=4,"Quarterly Payrolls on ADP Essential Payroll",""))</f>
        <v/>
      </c>
      <c r="Y508" s="315">
        <f>IFERROR(1-((H508-M508)/SUM(Z508,AC508,AD508)),"")</f>
        <v/>
      </c>
      <c r="Z508" s="316">
        <f>IF(C508="","",HLOOKUP($G508&amp;'Product Selections'!$K$4&amp;'Exhibit A'!$F508,'--'!$F$3:$AT$200,$E508+6,FALSE)*F508)</f>
        <v/>
      </c>
      <c r="AA508" s="317">
        <f>IF($C508="","",7.95*$E508+54.95)</f>
        <v/>
      </c>
      <c r="AB508" s="316">
        <f>IF('Product Selections'!O513="Yes",16*'Exhibit A'!F508,0)</f>
        <v/>
      </c>
      <c r="AC508" s="318">
        <f>IF('Product Selections'!$L$11="CBA Lightning Wholesale",0,IF('Product Selections'!$L$11="CBA Lightning",0,IF($C508="",0,IF('Product Selections'!P513="",0,IF('Product Selections'!$P513="Yes",HLOOKUP($AC$10&amp;'Exhibit A'!$F508,'--'!$F$3:$AZ$200,$E508+6,FALSE)*$F508)))))</f>
        <v/>
      </c>
      <c r="AD508" s="310">
        <f>IF('Product Selections'!$L$11="CBA Lightning Wholesale",0,IF('Product Selections'!$L$11="CBA Lightning",0,IF('Product Selections'!Q513="",0,IF($C508="",0,IF('Product Selections'!$Q513&gt;=0,HLOOKUP($AD$10,'--'!$F$3:$AZ$200,3,FALSE)*12*'Product Selections'!Q513)))))</f>
        <v/>
      </c>
      <c r="AE508" s="316">
        <f>IFERROR(IF(C508="","",IF(AND(C508=$D$2,H508=0),0,IF(I508=0,H508-P508-L508-M508,IF(I508="Included",H508-P508-M508-L508,IF(I508&gt;0,H508-M508-L508))))),"")</f>
        <v/>
      </c>
      <c r="AF508" s="585" t="n"/>
      <c r="AJ508" s="585" t="n"/>
    </row>
    <row r="509">
      <c r="A509" s="34" t="n"/>
      <c r="B509" s="70">
        <f>IFERROR(IF('Product Selections'!B514="","",'Product Selections'!B514),"")</f>
        <v/>
      </c>
      <c r="C509" s="71">
        <f>IF('Product Selections'!C514="","",'Product Selections'!C514)</f>
        <v/>
      </c>
      <c r="D509" s="48">
        <f>IF('Product Selections'!D514="","",'Product Selections'!D514)</f>
        <v/>
      </c>
      <c r="E509" s="51">
        <f>IF('Product Selections'!E514="","",'Product Selections'!E514)</f>
        <v/>
      </c>
      <c r="F509" s="51">
        <f>IF('Product Selections'!F514="","",'Product Selections'!F514)</f>
        <v/>
      </c>
      <c r="G509" s="34">
        <f>IF('Product Selections'!U513="","",'Product Selections'!U513)</f>
        <v/>
      </c>
      <c r="H509" s="69">
        <f>IFERROR(IF('Product Selections'!H514="","",'Product Selections'!H514),"")</f>
        <v/>
      </c>
      <c r="I509" s="592">
        <f>IFERROR(IF(TRIM('Product Selections'!I514)="","",TRIM('Product Selections'!I514)),"")</f>
        <v/>
      </c>
      <c r="J509" s="46" t="n"/>
      <c r="K509" s="69">
        <f>IF(C509="","",IF(O509="",AE509+L509+M509,AE509+L509+M509+O509))</f>
        <v/>
      </c>
      <c r="L509" s="360">
        <f>IF(C509="","",SUM(AC509,AD509)*(1-Y509))</f>
        <v/>
      </c>
      <c r="M509" s="358">
        <f>IF(C509="","",AB509)</f>
        <v/>
      </c>
      <c r="O509" s="593">
        <f>IF(C509="","",IF(Y509&lt;0,Z509-AE509,""))</f>
        <v/>
      </c>
      <c r="P509" s="594">
        <f>IFERROR(IF(C509="","",IF(AND(C509=$D$2,H509=0),0,IF($V$8="50% ADP Discount",AA509*0.5,IF($V$8="ADP Book Price",AA509)))),"")</f>
        <v/>
      </c>
      <c r="R509" s="595">
        <f>IF(C509="","",IF(Y509&lt;0,(Z509/F509)*(1),(Z509/F509)*(1-Y509)))</f>
        <v/>
      </c>
      <c r="S509" s="595">
        <f>IFERROR(IF(Y509&lt;0,SUM(AC509:AD509)/F509,L509/F509),"")</f>
        <v/>
      </c>
      <c r="T509" s="340">
        <f>IF(M509="","",IF(M509=0,"",SUM(M509)/F509))</f>
        <v/>
      </c>
      <c r="U509" s="585" t="n"/>
      <c r="V509" s="596">
        <f>IF(C509="","",IF(AND(C509=$D$2,H509=0),"Firm Payroll",IF(AND(F509=1,Y509&gt;0.2),"Annual 20% Max Discount",IF(AND(F509=4,Y509&gt;0.2),"Quarterly 20% Max Discount",IF(Y509&gt;=0.6,"Discount &gt;60%",IF(Y509&lt;0,"Revenue Reduction Required",""))))))</f>
        <v/>
      </c>
      <c r="W509" s="597" t="n"/>
      <c r="X509" s="56">
        <f>IF(F509=1,"Annual Payrolls on ADP Essential Payroll",IF(F509=4,"Quarterly Payrolls on ADP Essential Payroll",""))</f>
        <v/>
      </c>
      <c r="Y509" s="50">
        <f>IFERROR(1-((H509-M509)/SUM(Z509,AC509,AD509)),"")</f>
        <v/>
      </c>
      <c r="Z509" s="69">
        <f>IF(C509="","",HLOOKUP($G509&amp;'Product Selections'!$K$4&amp;'Exhibit A'!$F509,'--'!$F$3:$AT$200,$E509+6,FALSE)*F509)</f>
        <v/>
      </c>
      <c r="AA509" s="237">
        <f>IF($C509="","",7.95*$E509+54.95)</f>
        <v/>
      </c>
      <c r="AB509" s="69">
        <f>IF('Product Selections'!O514="Yes",16*'Exhibit A'!F509,0)</f>
        <v/>
      </c>
      <c r="AC509" s="236">
        <f>IF('Product Selections'!$L$11="CBA Lightning Wholesale",0,IF('Product Selections'!$L$11="CBA Lightning",0,IF($C509="",0,IF('Product Selections'!P514="",0,IF('Product Selections'!$P514="Yes",HLOOKUP($AC$10&amp;'Exhibit A'!$F509,'--'!$F$3:$AZ$200,$E509+6,FALSE)*$F509)))))</f>
        <v/>
      </c>
      <c r="AD509" s="54">
        <f>IF('Product Selections'!$L$11="CBA Lightning Wholesale",0,IF('Product Selections'!$L$11="CBA Lightning",0,IF('Product Selections'!Q514="",0,IF($C509="",0,IF('Product Selections'!$Q514&gt;=0,HLOOKUP($AD$10,'--'!$F$3:$AZ$200,3,FALSE)*12*'Product Selections'!Q514)))))</f>
        <v/>
      </c>
      <c r="AE509" s="69">
        <f>IFERROR(IF(C509="","",IF(AND(C509=$D$2,H509=0),0,IF(I509=0,H509-P509-L509-M509,IF(I509="Included",H509-P509-M509-L509,IF(I509&gt;0,H509-M509-L509))))),"")</f>
        <v/>
      </c>
      <c r="AF509" s="598" t="n"/>
      <c r="AJ509" s="585" t="n"/>
    </row>
    <row r="510">
      <c r="A510" s="34" t="n"/>
      <c r="B510" s="303">
        <f>IFERROR(IF('Product Selections'!B515="","",'Product Selections'!B515),"")</f>
        <v/>
      </c>
      <c r="C510" s="304">
        <f>IF('Product Selections'!C515="","",'Product Selections'!C515)</f>
        <v/>
      </c>
      <c r="D510" s="305">
        <f>IF('Product Selections'!D515="","",'Product Selections'!D515)</f>
        <v/>
      </c>
      <c r="E510" s="306">
        <f>IF('Product Selections'!E515="","",'Product Selections'!E515)</f>
        <v/>
      </c>
      <c r="F510" s="306">
        <f>IF('Product Selections'!F515="","",'Product Selections'!F515)</f>
        <v/>
      </c>
      <c r="G510" s="307">
        <f>IF('Product Selections'!U514="","",'Product Selections'!U514)</f>
        <v/>
      </c>
      <c r="H510" s="316">
        <f>IFERROR(IF('Product Selections'!H515="","",'Product Selections'!H515),"")</f>
        <v/>
      </c>
      <c r="I510" s="309">
        <f>IFERROR(IF(TRIM('Product Selections'!I515)="","",TRIM('Product Selections'!I515)),"")</f>
        <v/>
      </c>
      <c r="J510" s="46" t="n"/>
      <c r="K510" s="316">
        <f>IF(C510="","",IF(O510="",AE510+L510+M510,AE510+L510+M510+O510))</f>
        <v/>
      </c>
      <c r="L510" s="361">
        <f>IF(C510="","",SUM(AC510,AD510)*(1-Y510))</f>
        <v/>
      </c>
      <c r="M510" s="357">
        <f>IF(C510="","",AB510)</f>
        <v/>
      </c>
      <c r="O510" s="600">
        <f>IF(C510="","",IF(Y510&lt;0,Z510-AE510,""))</f>
        <v/>
      </c>
      <c r="P510" s="601">
        <f>IFERROR(IF(C510="","",IF(AND(C510=$D$2,H510=0),0,IF($V$8="50% ADP Discount",AA510*0.5,IF($V$8="ADP Book Price",AA510)))),"")</f>
        <v/>
      </c>
      <c r="R510" s="602">
        <f>IF(C510="","",IF(Y510&lt;0,(Z510/F510)*(1),(Z510/F510)*(1-Y510)))</f>
        <v/>
      </c>
      <c r="S510" s="602">
        <f>IFERROR(IF(Y510&lt;0,SUM(AC510:AD510)/F510,L510/F510),"")</f>
        <v/>
      </c>
      <c r="T510" s="339">
        <f>IF(M510="","",IF(M510=0,"",SUM(M510)/F510))</f>
        <v/>
      </c>
      <c r="U510" s="585" t="n"/>
      <c r="V510" s="603">
        <f>IF(C510="","",IF(AND(C510=$D$2,H510=0),"Firm Payroll",IF(AND(F510=1,Y510&gt;0.2),"Annual 20% Max Discount",IF(AND(F510=4,Y510&gt;0.2),"Quarterly 20% Max Discount",IF(Y510&gt;=0.6,"Discount &gt;60%",IF(Y510&lt;0,"Revenue Reduction Required",""))))))</f>
        <v/>
      </c>
      <c r="W510" s="597" t="n"/>
      <c r="X510" s="314">
        <f>IF(F510=1,"Annual Payrolls on ADP Essential Payroll",IF(F510=4,"Quarterly Payrolls on ADP Essential Payroll",""))</f>
        <v/>
      </c>
      <c r="Y510" s="315">
        <f>IFERROR(1-((H510-M510)/SUM(Z510,AC510,AD510)),"")</f>
        <v/>
      </c>
      <c r="Z510" s="316">
        <f>IF(C510="","",HLOOKUP($G510&amp;'Product Selections'!$K$4&amp;'Exhibit A'!$F510,'--'!$F$3:$AT$200,$E510+6,FALSE)*F510)</f>
        <v/>
      </c>
      <c r="AA510" s="317">
        <f>IF($C510="","",7.95*$E510+54.95)</f>
        <v/>
      </c>
      <c r="AB510" s="316">
        <f>IF('Product Selections'!O515="Yes",16*'Exhibit A'!F510,0)</f>
        <v/>
      </c>
      <c r="AC510" s="318">
        <f>IF('Product Selections'!$L$11="CBA Lightning Wholesale",0,IF('Product Selections'!$L$11="CBA Lightning",0,IF($C510="",0,IF('Product Selections'!P515="",0,IF('Product Selections'!$P515="Yes",HLOOKUP($AC$10&amp;'Exhibit A'!$F510,'--'!$F$3:$AZ$200,$E510+6,FALSE)*$F510)))))</f>
        <v/>
      </c>
      <c r="AD510" s="310">
        <f>IF('Product Selections'!$L$11="CBA Lightning Wholesale",0,IF('Product Selections'!$L$11="CBA Lightning",0,IF('Product Selections'!Q515="",0,IF($C510="",0,IF('Product Selections'!$Q515&gt;=0,HLOOKUP($AD$10,'--'!$F$3:$AZ$200,3,FALSE)*12*'Product Selections'!Q515)))))</f>
        <v/>
      </c>
      <c r="AE510" s="316">
        <f>IFERROR(IF(C510="","",IF(AND(C510=$D$2,H510=0),0,IF(I510=0,H510-P510-L510-M510,IF(I510="Included",H510-P510-M510-L510,IF(I510&gt;0,H510-M510-L510))))),"")</f>
        <v/>
      </c>
      <c r="AF510" s="585" t="n"/>
      <c r="AJ510" s="585" t="n"/>
    </row>
    <row r="511">
      <c r="A511" s="34" t="n"/>
      <c r="B511" s="70">
        <f>IFERROR(IF('Product Selections'!B516="","",'Product Selections'!B516),"")</f>
        <v/>
      </c>
      <c r="C511" s="71">
        <f>IF('Product Selections'!C516="","",'Product Selections'!C516)</f>
        <v/>
      </c>
      <c r="D511" s="48">
        <f>IF('Product Selections'!D516="","",'Product Selections'!D516)</f>
        <v/>
      </c>
      <c r="E511" s="51">
        <f>IF('Product Selections'!E516="","",'Product Selections'!E516)</f>
        <v/>
      </c>
      <c r="F511" s="51">
        <f>IF('Product Selections'!F516="","",'Product Selections'!F516)</f>
        <v/>
      </c>
      <c r="G511" s="34">
        <f>IF('Product Selections'!U515="","",'Product Selections'!U515)</f>
        <v/>
      </c>
      <c r="H511" s="69">
        <f>IFERROR(IF('Product Selections'!H516="","",'Product Selections'!H516),"")</f>
        <v/>
      </c>
      <c r="I511" s="592">
        <f>IFERROR(IF(TRIM('Product Selections'!I516)="","",TRIM('Product Selections'!I516)),"")</f>
        <v/>
      </c>
      <c r="J511" s="46" t="n"/>
      <c r="K511" s="69">
        <f>IF(C511="","",IF(O511="",AE511+L511+M511,AE511+L511+M511+O511))</f>
        <v/>
      </c>
      <c r="L511" s="360">
        <f>IF(C511="","",SUM(AC511,AD511)*(1-Y511))</f>
        <v/>
      </c>
      <c r="M511" s="358">
        <f>IF(C511="","",AB511)</f>
        <v/>
      </c>
      <c r="O511" s="593">
        <f>IF(C511="","",IF(Y511&lt;0,Z511-AE511,""))</f>
        <v/>
      </c>
      <c r="P511" s="594">
        <f>IFERROR(IF(C511="","",IF(AND(C511=$D$2,H511=0),0,IF($V$8="50% ADP Discount",AA511*0.5,IF($V$8="ADP Book Price",AA511)))),"")</f>
        <v/>
      </c>
      <c r="R511" s="595">
        <f>IF(C511="","",IF(Y511&lt;0,(Z511/F511)*(1),(Z511/F511)*(1-Y511)))</f>
        <v/>
      </c>
      <c r="S511" s="595">
        <f>IFERROR(IF(Y511&lt;0,SUM(AC511:AD511)/F511,L511/F511),"")</f>
        <v/>
      </c>
      <c r="T511" s="340">
        <f>IF(M511="","",IF(M511=0,"",SUM(M511)/F511))</f>
        <v/>
      </c>
      <c r="U511" s="585" t="n"/>
      <c r="V511" s="596">
        <f>IF(C511="","",IF(AND(C511=$D$2,H511=0),"Firm Payroll",IF(AND(F511=1,Y511&gt;0.2),"Annual 20% Max Discount",IF(AND(F511=4,Y511&gt;0.2),"Quarterly 20% Max Discount",IF(Y511&gt;=0.6,"Discount &gt;60%",IF(Y511&lt;0,"Revenue Reduction Required",""))))))</f>
        <v/>
      </c>
      <c r="W511" s="597" t="n"/>
      <c r="X511" s="56">
        <f>IF(F511=1,"Annual Payrolls on ADP Essential Payroll",IF(F511=4,"Quarterly Payrolls on ADP Essential Payroll",""))</f>
        <v/>
      </c>
      <c r="Y511" s="50">
        <f>IFERROR(1-((H511-M511)/SUM(Z511,AC511,AD511)),"")</f>
        <v/>
      </c>
      <c r="Z511" s="69">
        <f>IF(C511="","",HLOOKUP($G511&amp;'Product Selections'!$K$4&amp;'Exhibit A'!$F511,'--'!$F$3:$AT$200,$E511+6,FALSE)*F511)</f>
        <v/>
      </c>
      <c r="AA511" s="237">
        <f>IF($C511="","",7.95*$E511+54.95)</f>
        <v/>
      </c>
      <c r="AB511" s="69">
        <f>IF('Product Selections'!O516="Yes",16*'Exhibit A'!F511,0)</f>
        <v/>
      </c>
      <c r="AC511" s="236">
        <f>IF('Product Selections'!$L$11="CBA Lightning Wholesale",0,IF('Product Selections'!$L$11="CBA Lightning",0,IF($C511="",0,IF('Product Selections'!P516="",0,IF('Product Selections'!$P516="Yes",HLOOKUP($AC$10&amp;'Exhibit A'!$F511,'--'!$F$3:$AZ$200,$E511+6,FALSE)*$F511)))))</f>
        <v/>
      </c>
      <c r="AD511" s="54">
        <f>IF('Product Selections'!$L$11="CBA Lightning Wholesale",0,IF('Product Selections'!$L$11="CBA Lightning",0,IF('Product Selections'!Q516="",0,IF($C511="",0,IF('Product Selections'!$Q516&gt;=0,HLOOKUP($AD$10,'--'!$F$3:$AZ$200,3,FALSE)*12*'Product Selections'!Q516)))))</f>
        <v/>
      </c>
      <c r="AE511" s="69">
        <f>IFERROR(IF(C511="","",IF(AND(C511=$D$2,H511=0),0,IF(I511=0,H511-P511-L511-M511,IF(I511="Included",H511-P511-M511-L511,IF(I511&gt;0,H511-M511-L511))))),"")</f>
        <v/>
      </c>
      <c r="AF511" s="598" t="n"/>
      <c r="AJ511" s="585" t="n"/>
    </row>
    <row r="512">
      <c r="A512" s="34" t="n"/>
      <c r="B512" s="303">
        <f>IFERROR(IF('Product Selections'!B517="","",'Product Selections'!B517),"")</f>
        <v/>
      </c>
      <c r="C512" s="304">
        <f>IF('Product Selections'!C517="","",'Product Selections'!C517)</f>
        <v/>
      </c>
      <c r="D512" s="305">
        <f>IF('Product Selections'!D517="","",'Product Selections'!D517)</f>
        <v/>
      </c>
      <c r="E512" s="306">
        <f>IF('Product Selections'!E517="","",'Product Selections'!E517)</f>
        <v/>
      </c>
      <c r="F512" s="306">
        <f>IF('Product Selections'!F517="","",'Product Selections'!F517)</f>
        <v/>
      </c>
      <c r="G512" s="307">
        <f>IF('Product Selections'!U516="","",'Product Selections'!U516)</f>
        <v/>
      </c>
      <c r="H512" s="316">
        <f>IFERROR(IF('Product Selections'!H517="","",'Product Selections'!H517),"")</f>
        <v/>
      </c>
      <c r="I512" s="309">
        <f>IFERROR(IF(TRIM('Product Selections'!I517)="","",TRIM('Product Selections'!I517)),"")</f>
        <v/>
      </c>
      <c r="J512" s="46" t="n"/>
      <c r="K512" s="316">
        <f>IF(C512="","",IF(O512="",AE512+L512+M512,AE512+L512+M512+O512))</f>
        <v/>
      </c>
      <c r="L512" s="361">
        <f>IF(C512="","",SUM(AC512,AD512)*(1-Y512))</f>
        <v/>
      </c>
      <c r="M512" s="357">
        <f>IF(C512="","",AB512)</f>
        <v/>
      </c>
      <c r="O512" s="600">
        <f>IF(C512="","",IF(Y512&lt;0,Z512-AE512,""))</f>
        <v/>
      </c>
      <c r="P512" s="601">
        <f>IFERROR(IF(C512="","",IF(AND(C512=$D$2,H512=0),0,IF($V$8="50% ADP Discount",AA512*0.5,IF($V$8="ADP Book Price",AA512)))),"")</f>
        <v/>
      </c>
      <c r="R512" s="602">
        <f>IF(C512="","",IF(Y512&lt;0,(Z512/F512)*(1),(Z512/F512)*(1-Y512)))</f>
        <v/>
      </c>
      <c r="S512" s="602">
        <f>IFERROR(IF(Y512&lt;0,SUM(AC512:AD512)/F512,L512/F512),"")</f>
        <v/>
      </c>
      <c r="T512" s="339">
        <f>IF(M512="","",IF(M512=0,"",SUM(M512)/F512))</f>
        <v/>
      </c>
      <c r="U512" s="585" t="n"/>
      <c r="V512" s="603">
        <f>IF(C512="","",IF(AND(C512=$D$2,H512=0),"Firm Payroll",IF(AND(F512=1,Y512&gt;0.2),"Annual 20% Max Discount",IF(AND(F512=4,Y512&gt;0.2),"Quarterly 20% Max Discount",IF(Y512&gt;=0.6,"Discount &gt;60%",IF(Y512&lt;0,"Revenue Reduction Required",""))))))</f>
        <v/>
      </c>
      <c r="W512" s="597" t="n"/>
      <c r="X512" s="314">
        <f>IF(F512=1,"Annual Payrolls on ADP Essential Payroll",IF(F512=4,"Quarterly Payrolls on ADP Essential Payroll",""))</f>
        <v/>
      </c>
      <c r="Y512" s="315">
        <f>IFERROR(1-((H512-M512)/SUM(Z512,AC512,AD512)),"")</f>
        <v/>
      </c>
      <c r="Z512" s="316">
        <f>IF(C512="","",HLOOKUP($G512&amp;'Product Selections'!$K$4&amp;'Exhibit A'!$F512,'--'!$F$3:$AT$200,$E512+6,FALSE)*F512)</f>
        <v/>
      </c>
      <c r="AA512" s="317">
        <f>IF($C512="","",7.95*$E512+54.95)</f>
        <v/>
      </c>
      <c r="AB512" s="316">
        <f>IF('Product Selections'!O517="Yes",16*'Exhibit A'!F512,0)</f>
        <v/>
      </c>
      <c r="AC512" s="318">
        <f>IF('Product Selections'!$L$11="CBA Lightning Wholesale",0,IF('Product Selections'!$L$11="CBA Lightning",0,IF($C512="",0,IF('Product Selections'!P517="",0,IF('Product Selections'!$P517="Yes",HLOOKUP($AC$10&amp;'Exhibit A'!$F512,'--'!$F$3:$AZ$200,$E512+6,FALSE)*$F512)))))</f>
        <v/>
      </c>
      <c r="AD512" s="310">
        <f>IF('Product Selections'!$L$11="CBA Lightning Wholesale",0,IF('Product Selections'!$L$11="CBA Lightning",0,IF('Product Selections'!Q517="",0,IF($C512="",0,IF('Product Selections'!$Q517&gt;=0,HLOOKUP($AD$10,'--'!$F$3:$AZ$200,3,FALSE)*12*'Product Selections'!Q517)))))</f>
        <v/>
      </c>
      <c r="AE512" s="316">
        <f>IFERROR(IF(C512="","",IF(AND(C512=$D$2,H512=0),0,IF(I512=0,H512-P512-L512-M512,IF(I512="Included",H512-P512-M512-L512,IF(I512&gt;0,H512-M512-L512))))),"")</f>
        <v/>
      </c>
      <c r="AF512" s="585" t="n"/>
      <c r="AJ512" s="585" t="n"/>
    </row>
    <row r="513">
      <c r="A513" s="34" t="n"/>
      <c r="B513" s="70">
        <f>IFERROR(IF('Product Selections'!B518="","",'Product Selections'!B518),"")</f>
        <v/>
      </c>
      <c r="C513" s="71">
        <f>IF('Product Selections'!C518="","",'Product Selections'!C518)</f>
        <v/>
      </c>
      <c r="D513" s="48">
        <f>IF('Product Selections'!D518="","",'Product Selections'!D518)</f>
        <v/>
      </c>
      <c r="E513" s="51">
        <f>IF('Product Selections'!E518="","",'Product Selections'!E518)</f>
        <v/>
      </c>
      <c r="F513" s="51">
        <f>IF('Product Selections'!F518="","",'Product Selections'!F518)</f>
        <v/>
      </c>
      <c r="G513" s="34">
        <f>IF('Product Selections'!U517="","",'Product Selections'!U517)</f>
        <v/>
      </c>
      <c r="H513" s="69">
        <f>IFERROR(IF('Product Selections'!H518="","",'Product Selections'!H518),"")</f>
        <v/>
      </c>
      <c r="I513" s="592">
        <f>IFERROR(IF(TRIM('Product Selections'!I518)="","",TRIM('Product Selections'!I518)),"")</f>
        <v/>
      </c>
      <c r="J513" s="46" t="n"/>
      <c r="K513" s="69">
        <f>IF(C513="","",IF(O513="",AE513+L513+M513,AE513+L513+M513+O513))</f>
        <v/>
      </c>
      <c r="L513" s="360">
        <f>IF(C513="","",SUM(AC513,AD513)*(1-Y513))</f>
        <v/>
      </c>
      <c r="M513" s="358">
        <f>IF(C513="","",AB513)</f>
        <v/>
      </c>
      <c r="O513" s="593">
        <f>IF(C513="","",IF(Y513&lt;0,Z513-AE513,""))</f>
        <v/>
      </c>
      <c r="P513" s="594">
        <f>IFERROR(IF(C513="","",IF(AND(C513=$D$2,H513=0),0,IF($V$8="50% ADP Discount",AA513*0.5,IF($V$8="ADP Book Price",AA513)))),"")</f>
        <v/>
      </c>
      <c r="R513" s="595">
        <f>IF(C513="","",IF(Y513&lt;0,(Z513/F513)*(1),(Z513/F513)*(1-Y513)))</f>
        <v/>
      </c>
      <c r="S513" s="595">
        <f>IFERROR(IF(Y513&lt;0,SUM(AC513:AD513)/F513,L513/F513),"")</f>
        <v/>
      </c>
      <c r="T513" s="340">
        <f>IF(M513="","",IF(M513=0,"",SUM(M513)/F513))</f>
        <v/>
      </c>
      <c r="U513" s="585" t="n"/>
      <c r="V513" s="596">
        <f>IF(C513="","",IF(AND(C513=$D$2,H513=0),"Firm Payroll",IF(AND(F513=1,Y513&gt;0.2),"Annual 20% Max Discount",IF(AND(F513=4,Y513&gt;0.2),"Quarterly 20% Max Discount",IF(Y513&gt;=0.6,"Discount &gt;60%",IF(Y513&lt;0,"Revenue Reduction Required",""))))))</f>
        <v/>
      </c>
      <c r="W513" s="597" t="n"/>
      <c r="X513" s="56">
        <f>IF(F513=1,"Annual Payrolls on ADP Essential Payroll",IF(F513=4,"Quarterly Payrolls on ADP Essential Payroll",""))</f>
        <v/>
      </c>
      <c r="Y513" s="50">
        <f>IFERROR(1-((H513-M513)/SUM(Z513,AC513,AD513)),"")</f>
        <v/>
      </c>
      <c r="Z513" s="69">
        <f>IF(C513="","",HLOOKUP($G513&amp;'Product Selections'!$K$4&amp;'Exhibit A'!$F513,'--'!$F$3:$AT$200,$E513+6,FALSE)*F513)</f>
        <v/>
      </c>
      <c r="AA513" s="237">
        <f>IF($C513="","",7.95*$E513+54.95)</f>
        <v/>
      </c>
      <c r="AB513" s="69">
        <f>IF('Product Selections'!O518="Yes",16*'Exhibit A'!F513,0)</f>
        <v/>
      </c>
      <c r="AC513" s="236">
        <f>IF('Product Selections'!$L$11="CBA Lightning Wholesale",0,IF('Product Selections'!$L$11="CBA Lightning",0,IF($C513="",0,IF('Product Selections'!P518="",0,IF('Product Selections'!$P518="Yes",HLOOKUP($AC$10&amp;'Exhibit A'!$F513,'--'!$F$3:$AZ$200,$E513+6,FALSE)*$F513)))))</f>
        <v/>
      </c>
      <c r="AD513" s="54">
        <f>IF('Product Selections'!$L$11="CBA Lightning Wholesale",0,IF('Product Selections'!$L$11="CBA Lightning",0,IF('Product Selections'!Q518="",0,IF($C513="",0,IF('Product Selections'!$Q518&gt;=0,HLOOKUP($AD$10,'--'!$F$3:$AZ$200,3,FALSE)*12*'Product Selections'!Q518)))))</f>
        <v/>
      </c>
      <c r="AE513" s="69">
        <f>IFERROR(IF(C513="","",IF(AND(C513=$D$2,H513=0),0,IF(I513=0,H513-P513-L513-M513,IF(I513="Included",H513-P513-M513-L513,IF(I513&gt;0,H513-M513-L513))))),"")</f>
        <v/>
      </c>
      <c r="AF513" s="598" t="n"/>
      <c r="AJ513" s="585" t="n"/>
    </row>
    <row r="514">
      <c r="A514" s="34" t="n"/>
      <c r="B514" s="303">
        <f>IFERROR(IF('Product Selections'!B519="","",'Product Selections'!B519),"")</f>
        <v/>
      </c>
      <c r="C514" s="304">
        <f>IF('Product Selections'!C519="","",'Product Selections'!C519)</f>
        <v/>
      </c>
      <c r="D514" s="305">
        <f>IF('Product Selections'!D519="","",'Product Selections'!D519)</f>
        <v/>
      </c>
      <c r="E514" s="306">
        <f>IF('Product Selections'!E519="","",'Product Selections'!E519)</f>
        <v/>
      </c>
      <c r="F514" s="306">
        <f>IF('Product Selections'!F519="","",'Product Selections'!F519)</f>
        <v/>
      </c>
      <c r="G514" s="307">
        <f>IF('Product Selections'!U518="","",'Product Selections'!U518)</f>
        <v/>
      </c>
      <c r="H514" s="316">
        <f>IFERROR(IF('Product Selections'!H519="","",'Product Selections'!H519),"")</f>
        <v/>
      </c>
      <c r="I514" s="309">
        <f>IFERROR(IF(TRIM('Product Selections'!I519)="","",TRIM('Product Selections'!I519)),"")</f>
        <v/>
      </c>
      <c r="J514" s="46" t="n"/>
      <c r="K514" s="316">
        <f>IF(C514="","",IF(O514="",AE514+L514+M514,AE514+L514+M514+O514))</f>
        <v/>
      </c>
      <c r="L514" s="361">
        <f>IF(C514="","",SUM(AC514,AD514)*(1-Y514))</f>
        <v/>
      </c>
      <c r="M514" s="357">
        <f>IF(C514="","",AB514)</f>
        <v/>
      </c>
      <c r="O514" s="600">
        <f>IF(C514="","",IF(Y514&lt;0,Z514-AE514,""))</f>
        <v/>
      </c>
      <c r="P514" s="601">
        <f>IFERROR(IF(C514="","",IF(AND(C514=$D$2,H514=0),0,IF($V$8="50% ADP Discount",AA514*0.5,IF($V$8="ADP Book Price",AA514)))),"")</f>
        <v/>
      </c>
      <c r="R514" s="602">
        <f>IF(C514="","",IF(Y514&lt;0,(Z514/F514)*(1),(Z514/F514)*(1-Y514)))</f>
        <v/>
      </c>
      <c r="S514" s="602">
        <f>IFERROR(IF(Y514&lt;0,SUM(AC514:AD514)/F514,L514/F514),"")</f>
        <v/>
      </c>
      <c r="T514" s="339">
        <f>IF(M514="","",IF(M514=0,"",SUM(M514)/F514))</f>
        <v/>
      </c>
      <c r="U514" s="585" t="n"/>
      <c r="V514" s="603">
        <f>IF(C514="","",IF(AND(C514=$D$2,H514=0),"Firm Payroll",IF(AND(F514=1,Y514&gt;0.2),"Annual 20% Max Discount",IF(AND(F514=4,Y514&gt;0.2),"Quarterly 20% Max Discount",IF(Y514&gt;=0.6,"Discount &gt;60%",IF(Y514&lt;0,"Revenue Reduction Required",""))))))</f>
        <v/>
      </c>
      <c r="W514" s="597" t="n"/>
      <c r="X514" s="314">
        <f>IF(F514=1,"Annual Payrolls on ADP Essential Payroll",IF(F514=4,"Quarterly Payrolls on ADP Essential Payroll",""))</f>
        <v/>
      </c>
      <c r="Y514" s="315">
        <f>IFERROR(1-((H514-M514)/SUM(Z514,AC514,AD514)),"")</f>
        <v/>
      </c>
      <c r="Z514" s="316">
        <f>IF(C514="","",HLOOKUP($G514&amp;'Product Selections'!$K$4&amp;'Exhibit A'!$F514,'--'!$F$3:$AT$200,$E514+6,FALSE)*F514)</f>
        <v/>
      </c>
      <c r="AA514" s="317">
        <f>IF($C514="","",7.95*$E514+54.95)</f>
        <v/>
      </c>
      <c r="AB514" s="316">
        <f>IF('Product Selections'!O519="Yes",16*'Exhibit A'!F514,0)</f>
        <v/>
      </c>
      <c r="AC514" s="318">
        <f>IF('Product Selections'!$L$11="CBA Lightning Wholesale",0,IF('Product Selections'!$L$11="CBA Lightning",0,IF($C514="",0,IF('Product Selections'!P519="",0,IF('Product Selections'!$P519="Yes",HLOOKUP($AC$10&amp;'Exhibit A'!$F514,'--'!$F$3:$AZ$200,$E514+6,FALSE)*$F514)))))</f>
        <v/>
      </c>
      <c r="AD514" s="310">
        <f>IF('Product Selections'!$L$11="CBA Lightning Wholesale",0,IF('Product Selections'!$L$11="CBA Lightning",0,IF('Product Selections'!Q519="",0,IF($C514="",0,IF('Product Selections'!$Q519&gt;=0,HLOOKUP($AD$10,'--'!$F$3:$AZ$200,3,FALSE)*12*'Product Selections'!Q519)))))</f>
        <v/>
      </c>
      <c r="AE514" s="316">
        <f>IFERROR(IF(C514="","",IF(AND(C514=$D$2,H514=0),0,IF(I514=0,H514-P514-L514-M514,IF(I514="Included",H514-P514-M514-L514,IF(I514&gt;0,H514-M514-L514))))),"")</f>
        <v/>
      </c>
      <c r="AF514" s="585" t="n"/>
      <c r="AJ514" s="585" t="n"/>
    </row>
    <row r="515">
      <c r="A515" s="34" t="n"/>
      <c r="B515" s="70">
        <f>IFERROR(IF('Product Selections'!B520="","",'Product Selections'!B520),"")</f>
        <v/>
      </c>
      <c r="C515" s="71">
        <f>IF('Product Selections'!C520="","",'Product Selections'!C520)</f>
        <v/>
      </c>
      <c r="D515" s="48">
        <f>IF('Product Selections'!D520="","",'Product Selections'!D520)</f>
        <v/>
      </c>
      <c r="E515" s="51">
        <f>IF('Product Selections'!E520="","",'Product Selections'!E520)</f>
        <v/>
      </c>
      <c r="F515" s="51">
        <f>IF('Product Selections'!F520="","",'Product Selections'!F520)</f>
        <v/>
      </c>
      <c r="G515" s="34">
        <f>IF('Product Selections'!U519="","",'Product Selections'!U519)</f>
        <v/>
      </c>
      <c r="H515" s="69">
        <f>IFERROR(IF('Product Selections'!H520="","",'Product Selections'!H520),"")</f>
        <v/>
      </c>
      <c r="I515" s="592">
        <f>IFERROR(IF(TRIM('Product Selections'!I520)="","",TRIM('Product Selections'!I520)),"")</f>
        <v/>
      </c>
      <c r="J515" s="46" t="n"/>
      <c r="K515" s="69">
        <f>IF(C515="","",IF(O515="",AE515+L515+M515,AE515+L515+M515+O515))</f>
        <v/>
      </c>
      <c r="L515" s="360">
        <f>IF(C515="","",SUM(AC515,AD515)*(1-Y515))</f>
        <v/>
      </c>
      <c r="M515" s="358">
        <f>IF(C515="","",AB515)</f>
        <v/>
      </c>
      <c r="O515" s="593">
        <f>IF(C515="","",IF(Y515&lt;0,Z515-AE515,""))</f>
        <v/>
      </c>
      <c r="P515" s="594">
        <f>IFERROR(IF(C515="","",IF(AND(C515=$D$2,H515=0),0,IF($V$8="50% ADP Discount",AA515*0.5,IF($V$8="ADP Book Price",AA515)))),"")</f>
        <v/>
      </c>
      <c r="R515" s="595">
        <f>IF(C515="","",IF(Y515&lt;0,(Z515/F515)*(1),(Z515/F515)*(1-Y515)))</f>
        <v/>
      </c>
      <c r="S515" s="595">
        <f>IFERROR(IF(Y515&lt;0,SUM(AC515:AD515)/F515,L515/F515),"")</f>
        <v/>
      </c>
      <c r="T515" s="340">
        <f>IF(M515="","",IF(M515=0,"",SUM(M515)/F515))</f>
        <v/>
      </c>
      <c r="U515" s="585" t="n"/>
      <c r="V515" s="596">
        <f>IF(C515="","",IF(AND(C515=$D$2,H515=0),"Firm Payroll",IF(AND(F515=1,Y515&gt;0.2),"Annual 20% Max Discount",IF(AND(F515=4,Y515&gt;0.2),"Quarterly 20% Max Discount",IF(Y515&gt;=0.6,"Discount &gt;60%",IF(Y515&lt;0,"Revenue Reduction Required",""))))))</f>
        <v/>
      </c>
      <c r="W515" s="597" t="n"/>
      <c r="X515" s="56">
        <f>IF(F515=1,"Annual Payrolls on ADP Essential Payroll",IF(F515=4,"Quarterly Payrolls on ADP Essential Payroll",""))</f>
        <v/>
      </c>
      <c r="Y515" s="50">
        <f>IFERROR(1-((H515-M515)/SUM(Z515,AC515,AD515)),"")</f>
        <v/>
      </c>
      <c r="Z515" s="69">
        <f>IF(C515="","",HLOOKUP($G515&amp;'Product Selections'!$K$4&amp;'Exhibit A'!$F515,'--'!$F$3:$AT$200,$E515+6,FALSE)*F515)</f>
        <v/>
      </c>
      <c r="AA515" s="237">
        <f>IF($C515="","",7.95*$E515+54.95)</f>
        <v/>
      </c>
      <c r="AB515" s="69">
        <f>IF('Product Selections'!O520="Yes",16*'Exhibit A'!F515,0)</f>
        <v/>
      </c>
      <c r="AC515" s="236">
        <f>IF('Product Selections'!$L$11="CBA Lightning Wholesale",0,IF('Product Selections'!$L$11="CBA Lightning",0,IF($C515="",0,IF('Product Selections'!P520="",0,IF('Product Selections'!$P520="Yes",HLOOKUP($AC$10&amp;'Exhibit A'!$F515,'--'!$F$3:$AZ$200,$E515+6,FALSE)*$F515)))))</f>
        <v/>
      </c>
      <c r="AD515" s="54">
        <f>IF('Product Selections'!$L$11="CBA Lightning Wholesale",0,IF('Product Selections'!$L$11="CBA Lightning",0,IF('Product Selections'!Q520="",0,IF($C515="",0,IF('Product Selections'!$Q520&gt;=0,HLOOKUP($AD$10,'--'!$F$3:$AZ$200,3,FALSE)*12*'Product Selections'!Q520)))))</f>
        <v/>
      </c>
      <c r="AE515" s="69">
        <f>IFERROR(IF(C515="","",IF(AND(C515=$D$2,H515=0),0,IF(I515=0,H515-P515-L515-M515,IF(I515="Included",H515-P515-M515-L515,IF(I515&gt;0,H515-M515-L515))))),"")</f>
        <v/>
      </c>
      <c r="AF515" s="598" t="n"/>
      <c r="AJ515" s="585" t="n"/>
    </row>
    <row r="516">
      <c r="A516" s="34" t="n"/>
      <c r="B516" s="303">
        <f>IFERROR(IF('Product Selections'!B521="","",'Product Selections'!B521),"")</f>
        <v/>
      </c>
      <c r="C516" s="304">
        <f>IF('Product Selections'!C521="","",'Product Selections'!C521)</f>
        <v/>
      </c>
      <c r="D516" s="305">
        <f>IF('Product Selections'!D521="","",'Product Selections'!D521)</f>
        <v/>
      </c>
      <c r="E516" s="306">
        <f>IF('Product Selections'!E521="","",'Product Selections'!E521)</f>
        <v/>
      </c>
      <c r="F516" s="306">
        <f>IF('Product Selections'!F521="","",'Product Selections'!F521)</f>
        <v/>
      </c>
      <c r="G516" s="307">
        <f>IF('Product Selections'!U520="","",'Product Selections'!U520)</f>
        <v/>
      </c>
      <c r="H516" s="316">
        <f>IFERROR(IF('Product Selections'!H521="","",'Product Selections'!H521),"")</f>
        <v/>
      </c>
      <c r="I516" s="309">
        <f>IFERROR(IF(TRIM('Product Selections'!I521)="","",TRIM('Product Selections'!I521)),"")</f>
        <v/>
      </c>
      <c r="J516" s="46" t="n"/>
      <c r="K516" s="316">
        <f>IF(C516="","",IF(O516="",AE516+L516+M516,AE516+L516+M516+O516))</f>
        <v/>
      </c>
      <c r="L516" s="361">
        <f>IF(C516="","",SUM(AC516,AD516)*(1-Y516))</f>
        <v/>
      </c>
      <c r="M516" s="357">
        <f>IF(C516="","",AB516)</f>
        <v/>
      </c>
      <c r="O516" s="600">
        <f>IF(C516="","",IF(Y516&lt;0,Z516-AE516,""))</f>
        <v/>
      </c>
      <c r="P516" s="601">
        <f>IFERROR(IF(C516="","",IF(AND(C516=$D$2,H516=0),0,IF($V$8="50% ADP Discount",AA516*0.5,IF($V$8="ADP Book Price",AA516)))),"")</f>
        <v/>
      </c>
      <c r="R516" s="602">
        <f>IF(C516="","",IF(Y516&lt;0,(Z516/F516)*(1),(Z516/F516)*(1-Y516)))</f>
        <v/>
      </c>
      <c r="S516" s="602">
        <f>IFERROR(IF(Y516&lt;0,SUM(AC516:AD516)/F516,L516/F516),"")</f>
        <v/>
      </c>
      <c r="T516" s="339">
        <f>IF(M516="","",IF(M516=0,"",SUM(M516)/F516))</f>
        <v/>
      </c>
      <c r="U516" s="585" t="n"/>
      <c r="V516" s="603">
        <f>IF(C516="","",IF(AND(C516=$D$2,H516=0),"Firm Payroll",IF(AND(F516=1,Y516&gt;0.2),"Annual 20% Max Discount",IF(AND(F516=4,Y516&gt;0.2),"Quarterly 20% Max Discount",IF(Y516&gt;=0.6,"Discount &gt;60%",IF(Y516&lt;0,"Revenue Reduction Required",""))))))</f>
        <v/>
      </c>
      <c r="W516" s="597" t="n"/>
      <c r="X516" s="314">
        <f>IF(F516=1,"Annual Payrolls on ADP Essential Payroll",IF(F516=4,"Quarterly Payrolls on ADP Essential Payroll",""))</f>
        <v/>
      </c>
      <c r="Y516" s="315">
        <f>IFERROR(1-((H516-M516)/SUM(Z516,AC516,AD516)),"")</f>
        <v/>
      </c>
      <c r="Z516" s="316">
        <f>IF(C516="","",HLOOKUP($G516&amp;'Product Selections'!$K$4&amp;'Exhibit A'!$F516,'--'!$F$3:$AT$200,$E516+6,FALSE)*F516)</f>
        <v/>
      </c>
      <c r="AA516" s="317">
        <f>IF($C516="","",7.95*$E516+54.95)</f>
        <v/>
      </c>
      <c r="AB516" s="316">
        <f>IF('Product Selections'!O521="Yes",16*'Exhibit A'!F516,0)</f>
        <v/>
      </c>
      <c r="AC516" s="318">
        <f>IF('Product Selections'!$L$11="CBA Lightning Wholesale",0,IF('Product Selections'!$L$11="CBA Lightning",0,IF($C516="",0,IF('Product Selections'!P521="",0,IF('Product Selections'!$P521="Yes",HLOOKUP($AC$10&amp;'Exhibit A'!$F516,'--'!$F$3:$AZ$200,$E516+6,FALSE)*$F516)))))</f>
        <v/>
      </c>
      <c r="AD516" s="310">
        <f>IF('Product Selections'!$L$11="CBA Lightning Wholesale",0,IF('Product Selections'!$L$11="CBA Lightning",0,IF('Product Selections'!Q521="",0,IF($C516="",0,IF('Product Selections'!$Q521&gt;=0,HLOOKUP($AD$10,'--'!$F$3:$AZ$200,3,FALSE)*12*'Product Selections'!Q521)))))</f>
        <v/>
      </c>
      <c r="AE516" s="316">
        <f>IFERROR(IF(C516="","",IF(AND(C516=$D$2,H516=0),0,IF(I516=0,H516-P516-L516-M516,IF(I516="Included",H516-P516-M516-L516,IF(I516&gt;0,H516-M516-L516))))),"")</f>
        <v/>
      </c>
      <c r="AF516" s="585" t="n"/>
      <c r="AJ516" s="585" t="n"/>
    </row>
    <row r="517">
      <c r="A517" s="34" t="n"/>
      <c r="B517" s="70">
        <f>IFERROR(IF('Product Selections'!B522="","",'Product Selections'!B522),"")</f>
        <v/>
      </c>
      <c r="C517" s="71">
        <f>IF('Product Selections'!C522="","",'Product Selections'!C522)</f>
        <v/>
      </c>
      <c r="D517" s="48">
        <f>IF('Product Selections'!D522="","",'Product Selections'!D522)</f>
        <v/>
      </c>
      <c r="E517" s="51">
        <f>IF('Product Selections'!E522="","",'Product Selections'!E522)</f>
        <v/>
      </c>
      <c r="F517" s="51">
        <f>IF('Product Selections'!F522="","",'Product Selections'!F522)</f>
        <v/>
      </c>
      <c r="G517" s="34">
        <f>IF('Product Selections'!U521="","",'Product Selections'!U521)</f>
        <v/>
      </c>
      <c r="H517" s="69">
        <f>IFERROR(IF('Product Selections'!H522="","",'Product Selections'!H522),"")</f>
        <v/>
      </c>
      <c r="I517" s="592">
        <f>IFERROR(IF(TRIM('Product Selections'!I522)="","",TRIM('Product Selections'!I522)),"")</f>
        <v/>
      </c>
      <c r="J517" s="46" t="n"/>
      <c r="K517" s="69">
        <f>IF(C517="","",IF(O517="",AE517+L517+M517,AE517+L517+M517+O517))</f>
        <v/>
      </c>
      <c r="L517" s="360">
        <f>IF(C517="","",SUM(AC517,AD517)*(1-Y517))</f>
        <v/>
      </c>
      <c r="M517" s="358">
        <f>IF(C517="","",AB517)</f>
        <v/>
      </c>
      <c r="O517" s="593">
        <f>IF(C517="","",IF(Y517&lt;0,Z517-AE517,""))</f>
        <v/>
      </c>
      <c r="P517" s="594">
        <f>IFERROR(IF(C517="","",IF(AND(C517=$D$2,H517=0),0,IF($V$8="50% ADP Discount",AA517*0.5,IF($V$8="ADP Book Price",AA517)))),"")</f>
        <v/>
      </c>
      <c r="R517" s="595">
        <f>IF(C517="","",IF(Y517&lt;0,(Z517/F517)*(1),(Z517/F517)*(1-Y517)))</f>
        <v/>
      </c>
      <c r="S517" s="595">
        <f>IFERROR(IF(Y517&lt;0,SUM(AC517:AD517)/F517,L517/F517),"")</f>
        <v/>
      </c>
      <c r="T517" s="340">
        <f>IF(M517="","",IF(M517=0,"",SUM(M517)/F517))</f>
        <v/>
      </c>
      <c r="U517" s="585" t="n"/>
      <c r="V517" s="596">
        <f>IF(C517="","",IF(AND(C517=$D$2,H517=0),"Firm Payroll",IF(AND(F517=1,Y517&gt;0.2),"Annual 20% Max Discount",IF(AND(F517=4,Y517&gt;0.2),"Quarterly 20% Max Discount",IF(Y517&gt;=0.6,"Discount &gt;60%",IF(Y517&lt;0,"Revenue Reduction Required",""))))))</f>
        <v/>
      </c>
      <c r="W517" s="597" t="n"/>
      <c r="X517" s="56">
        <f>IF(F517=1,"Annual Payrolls on ADP Essential Payroll",IF(F517=4,"Quarterly Payrolls on ADP Essential Payroll",""))</f>
        <v/>
      </c>
      <c r="Y517" s="50">
        <f>IFERROR(1-((H517-M517)/SUM(Z517,AC517,AD517)),"")</f>
        <v/>
      </c>
      <c r="Z517" s="69">
        <f>IF(C517="","",HLOOKUP($G517&amp;'Product Selections'!$K$4&amp;'Exhibit A'!$F517,'--'!$F$3:$AT$200,$E517+6,FALSE)*F517)</f>
        <v/>
      </c>
      <c r="AA517" s="237">
        <f>IF($C517="","",7.95*$E517+54.95)</f>
        <v/>
      </c>
      <c r="AB517" s="69">
        <f>IF('Product Selections'!O522="Yes",16*'Exhibit A'!F517,0)</f>
        <v/>
      </c>
      <c r="AC517" s="236">
        <f>IF('Product Selections'!$L$11="CBA Lightning Wholesale",0,IF('Product Selections'!$L$11="CBA Lightning",0,IF($C517="",0,IF('Product Selections'!P522="",0,IF('Product Selections'!$P522="Yes",HLOOKUP($AC$10&amp;'Exhibit A'!$F517,'--'!$F$3:$AZ$200,$E517+6,FALSE)*$F517)))))</f>
        <v/>
      </c>
      <c r="AD517" s="54">
        <f>IF('Product Selections'!$L$11="CBA Lightning Wholesale",0,IF('Product Selections'!$L$11="CBA Lightning",0,IF('Product Selections'!Q522="",0,IF($C517="",0,IF('Product Selections'!$Q522&gt;=0,HLOOKUP($AD$10,'--'!$F$3:$AZ$200,3,FALSE)*12*'Product Selections'!Q522)))))</f>
        <v/>
      </c>
      <c r="AE517" s="69">
        <f>IFERROR(IF(C517="","",IF(AND(C517=$D$2,H517=0),0,IF(I517=0,H517-P517-L517-M517,IF(I517="Included",H517-P517-M517-L517,IF(I517&gt;0,H517-M517-L517))))),"")</f>
        <v/>
      </c>
      <c r="AF517" s="598" t="n"/>
      <c r="AJ517" s="585" t="n"/>
    </row>
    <row r="518">
      <c r="A518" s="34" t="n"/>
      <c r="B518" s="303">
        <f>IFERROR(IF('Product Selections'!B523="","",'Product Selections'!B523),"")</f>
        <v/>
      </c>
      <c r="C518" s="304">
        <f>IF('Product Selections'!C523="","",'Product Selections'!C523)</f>
        <v/>
      </c>
      <c r="D518" s="305">
        <f>IF('Product Selections'!D523="","",'Product Selections'!D523)</f>
        <v/>
      </c>
      <c r="E518" s="306">
        <f>IF('Product Selections'!E523="","",'Product Selections'!E523)</f>
        <v/>
      </c>
      <c r="F518" s="306">
        <f>IF('Product Selections'!F523="","",'Product Selections'!F523)</f>
        <v/>
      </c>
      <c r="G518" s="307">
        <f>IF('Product Selections'!U522="","",'Product Selections'!U522)</f>
        <v/>
      </c>
      <c r="H518" s="316">
        <f>IFERROR(IF('Product Selections'!H523="","",'Product Selections'!H523),"")</f>
        <v/>
      </c>
      <c r="I518" s="309">
        <f>IFERROR(IF(TRIM('Product Selections'!I523)="","",TRIM('Product Selections'!I523)),"")</f>
        <v/>
      </c>
      <c r="J518" s="46" t="n"/>
      <c r="K518" s="316">
        <f>IF(C518="","",IF(O518="",AE518+L518+M518,AE518+L518+M518+O518))</f>
        <v/>
      </c>
      <c r="L518" s="361">
        <f>IF(C518="","",SUM(AC518,AD518)*(1-Y518))</f>
        <v/>
      </c>
      <c r="M518" s="357">
        <f>IF(C518="","",AB518)</f>
        <v/>
      </c>
      <c r="O518" s="600">
        <f>IF(C518="","",IF(Y518&lt;0,Z518-AE518,""))</f>
        <v/>
      </c>
      <c r="P518" s="601">
        <f>IFERROR(IF(C518="","",IF(AND(C518=$D$2,H518=0),0,IF($V$8="50% ADP Discount",AA518*0.5,IF($V$8="ADP Book Price",AA518)))),"")</f>
        <v/>
      </c>
      <c r="R518" s="602">
        <f>IF(C518="","",IF(Y518&lt;0,(Z518/F518)*(1),(Z518/F518)*(1-Y518)))</f>
        <v/>
      </c>
      <c r="S518" s="602">
        <f>IFERROR(IF(Y518&lt;0,SUM(AC518:AD518)/F518,L518/F518),"")</f>
        <v/>
      </c>
      <c r="T518" s="339">
        <f>IF(M518="","",IF(M518=0,"",SUM(M518)/F518))</f>
        <v/>
      </c>
      <c r="U518" s="585" t="n"/>
      <c r="V518" s="603">
        <f>IF(C518="","",IF(AND(C518=$D$2,H518=0),"Firm Payroll",IF(AND(F518=1,Y518&gt;0.2),"Annual 20% Max Discount",IF(AND(F518=4,Y518&gt;0.2),"Quarterly 20% Max Discount",IF(Y518&gt;=0.6,"Discount &gt;60%",IF(Y518&lt;0,"Revenue Reduction Required",""))))))</f>
        <v/>
      </c>
      <c r="W518" s="597" t="n"/>
      <c r="X518" s="314">
        <f>IF(F518=1,"Annual Payrolls on ADP Essential Payroll",IF(F518=4,"Quarterly Payrolls on ADP Essential Payroll",""))</f>
        <v/>
      </c>
      <c r="Y518" s="315">
        <f>IFERROR(1-((H518-M518)/SUM(Z518,AC518,AD518)),"")</f>
        <v/>
      </c>
      <c r="Z518" s="316">
        <f>IF(C518="","",HLOOKUP($G518&amp;'Product Selections'!$K$4&amp;'Exhibit A'!$F518,'--'!$F$3:$AT$200,$E518+6,FALSE)*F518)</f>
        <v/>
      </c>
      <c r="AA518" s="317">
        <f>IF($C518="","",7.95*$E518+54.95)</f>
        <v/>
      </c>
      <c r="AB518" s="316">
        <f>IF('Product Selections'!O523="Yes",16*'Exhibit A'!F518,0)</f>
        <v/>
      </c>
      <c r="AC518" s="318">
        <f>IF('Product Selections'!$L$11="CBA Lightning Wholesale",0,IF('Product Selections'!$L$11="CBA Lightning",0,IF($C518="",0,IF('Product Selections'!P523="",0,IF('Product Selections'!$P523="Yes",HLOOKUP($AC$10&amp;'Exhibit A'!$F518,'--'!$F$3:$AZ$200,$E518+6,FALSE)*$F518)))))</f>
        <v/>
      </c>
      <c r="AD518" s="310">
        <f>IF('Product Selections'!$L$11="CBA Lightning Wholesale",0,IF('Product Selections'!$L$11="CBA Lightning",0,IF('Product Selections'!Q523="",0,IF($C518="",0,IF('Product Selections'!$Q523&gt;=0,HLOOKUP($AD$10,'--'!$F$3:$AZ$200,3,FALSE)*12*'Product Selections'!Q523)))))</f>
        <v/>
      </c>
      <c r="AE518" s="316">
        <f>IFERROR(IF(C518="","",IF(AND(C518=$D$2,H518=0),0,IF(I518=0,H518-P518-L518-M518,IF(I518="Included",H518-P518-M518-L518,IF(I518&gt;0,H518-M518-L518))))),"")</f>
        <v/>
      </c>
      <c r="AF518" s="585" t="n"/>
      <c r="AJ518" s="585" t="n"/>
    </row>
    <row r="519">
      <c r="A519" s="34" t="n"/>
      <c r="B519" s="70">
        <f>IFERROR(IF('Product Selections'!B524="","",'Product Selections'!B524),"")</f>
        <v/>
      </c>
      <c r="C519" s="71">
        <f>IF('Product Selections'!C524="","",'Product Selections'!C524)</f>
        <v/>
      </c>
      <c r="D519" s="48">
        <f>IF('Product Selections'!D524="","",'Product Selections'!D524)</f>
        <v/>
      </c>
      <c r="E519" s="51">
        <f>IF('Product Selections'!E524="","",'Product Selections'!E524)</f>
        <v/>
      </c>
      <c r="F519" s="51">
        <f>IF('Product Selections'!F524="","",'Product Selections'!F524)</f>
        <v/>
      </c>
      <c r="G519" s="34">
        <f>IF('Product Selections'!U523="","",'Product Selections'!U523)</f>
        <v/>
      </c>
      <c r="H519" s="69">
        <f>IFERROR(IF('Product Selections'!H524="","",'Product Selections'!H524),"")</f>
        <v/>
      </c>
      <c r="I519" s="592">
        <f>IFERROR(IF(TRIM('Product Selections'!I524)="","",TRIM('Product Selections'!I524)),"")</f>
        <v/>
      </c>
      <c r="J519" s="46" t="n"/>
      <c r="K519" s="69">
        <f>IF(C519="","",IF(O519="",AE519+L519+M519,AE519+L519+M519+O519))</f>
        <v/>
      </c>
      <c r="L519" s="360">
        <f>IF(C519="","",SUM(AC519,AD519)*(1-Y519))</f>
        <v/>
      </c>
      <c r="M519" s="358">
        <f>IF(C519="","",AB519)</f>
        <v/>
      </c>
      <c r="O519" s="593">
        <f>IF(C519="","",IF(Y519&lt;0,Z519-AE519,""))</f>
        <v/>
      </c>
      <c r="P519" s="594">
        <f>IFERROR(IF(C519="","",IF(AND(C519=$D$2,H519=0),0,IF($V$8="50% ADP Discount",AA519*0.5,IF($V$8="ADP Book Price",AA519)))),"")</f>
        <v/>
      </c>
      <c r="R519" s="595">
        <f>IF(C519="","",IF(Y519&lt;0,(Z519/F519)*(1),(Z519/F519)*(1-Y519)))</f>
        <v/>
      </c>
      <c r="S519" s="595">
        <f>IFERROR(IF(Y519&lt;0,SUM(AC519:AD519)/F519,L519/F519),"")</f>
        <v/>
      </c>
      <c r="T519" s="340">
        <f>IF(M519="","",IF(M519=0,"",SUM(M519)/F519))</f>
        <v/>
      </c>
      <c r="U519" s="585" t="n"/>
      <c r="V519" s="596">
        <f>IF(C519="","",IF(AND(C519=$D$2,H519=0),"Firm Payroll",IF(AND(F519=1,Y519&gt;0.2),"Annual 20% Max Discount",IF(AND(F519=4,Y519&gt;0.2),"Quarterly 20% Max Discount",IF(Y519&gt;=0.6,"Discount &gt;60%",IF(Y519&lt;0,"Revenue Reduction Required",""))))))</f>
        <v/>
      </c>
      <c r="W519" s="597" t="n"/>
      <c r="X519" s="56">
        <f>IF(F519=1,"Annual Payrolls on ADP Essential Payroll",IF(F519=4,"Quarterly Payrolls on ADP Essential Payroll",""))</f>
        <v/>
      </c>
      <c r="Y519" s="50">
        <f>IFERROR(1-((H519-M519)/SUM(Z519,AC519,AD519)),"")</f>
        <v/>
      </c>
      <c r="Z519" s="69">
        <f>IF(C519="","",HLOOKUP($G519&amp;'Product Selections'!$K$4&amp;'Exhibit A'!$F519,'--'!$F$3:$AT$200,$E519+6,FALSE)*F519)</f>
        <v/>
      </c>
      <c r="AA519" s="237">
        <f>IF($C519="","",7.95*$E519+54.95)</f>
        <v/>
      </c>
      <c r="AB519" s="69">
        <f>IF('Product Selections'!O524="Yes",16*'Exhibit A'!F519,0)</f>
        <v/>
      </c>
      <c r="AC519" s="236">
        <f>IF('Product Selections'!$L$11="CBA Lightning Wholesale",0,IF('Product Selections'!$L$11="CBA Lightning",0,IF($C519="",0,IF('Product Selections'!P524="",0,IF('Product Selections'!$P524="Yes",HLOOKUP($AC$10&amp;'Exhibit A'!$F519,'--'!$F$3:$AZ$200,$E519+6,FALSE)*$F519)))))</f>
        <v/>
      </c>
      <c r="AD519" s="54">
        <f>IF('Product Selections'!$L$11="CBA Lightning Wholesale",0,IF('Product Selections'!$L$11="CBA Lightning",0,IF('Product Selections'!Q524="",0,IF($C519="",0,IF('Product Selections'!$Q524&gt;=0,HLOOKUP($AD$10,'--'!$F$3:$AZ$200,3,FALSE)*12*'Product Selections'!Q524)))))</f>
        <v/>
      </c>
      <c r="AE519" s="69">
        <f>IFERROR(IF(C519="","",IF(AND(C519=$D$2,H519=0),0,IF(I519=0,H519-P519-L519-M519,IF(I519="Included",H519-P519-M519-L519,IF(I519&gt;0,H519-M519-L519))))),"")</f>
        <v/>
      </c>
      <c r="AF519" s="598" t="n"/>
      <c r="AJ519" s="585" t="n"/>
    </row>
    <row r="520">
      <c r="A520" s="34" t="n"/>
      <c r="B520" s="303">
        <f>IFERROR(IF('Product Selections'!B525="","",'Product Selections'!B525),"")</f>
        <v/>
      </c>
      <c r="C520" s="304">
        <f>IF('Product Selections'!C525="","",'Product Selections'!C525)</f>
        <v/>
      </c>
      <c r="D520" s="305">
        <f>IF('Product Selections'!D525="","",'Product Selections'!D525)</f>
        <v/>
      </c>
      <c r="E520" s="306">
        <f>IF('Product Selections'!E525="","",'Product Selections'!E525)</f>
        <v/>
      </c>
      <c r="F520" s="306">
        <f>IF('Product Selections'!F525="","",'Product Selections'!F525)</f>
        <v/>
      </c>
      <c r="G520" s="307">
        <f>IF('Product Selections'!U524="","",'Product Selections'!U524)</f>
        <v/>
      </c>
      <c r="H520" s="316">
        <f>IFERROR(IF('Product Selections'!H525="","",'Product Selections'!H525),"")</f>
        <v/>
      </c>
      <c r="I520" s="309">
        <f>IFERROR(IF(TRIM('Product Selections'!I525)="","",TRIM('Product Selections'!I525)),"")</f>
        <v/>
      </c>
      <c r="J520" s="46" t="n"/>
      <c r="K520" s="316">
        <f>IF(C520="","",IF(O520="",AE520+L520+M520,AE520+L520+M520+O520))</f>
        <v/>
      </c>
      <c r="L520" s="361">
        <f>IF(C520="","",SUM(AC520,AD520)*(1-Y520))</f>
        <v/>
      </c>
      <c r="M520" s="357">
        <f>IF(C520="","",AB520)</f>
        <v/>
      </c>
      <c r="O520" s="600">
        <f>IF(C520="","",IF(Y520&lt;0,Z520-AE520,""))</f>
        <v/>
      </c>
      <c r="P520" s="601">
        <f>IFERROR(IF(C520="","",IF(AND(C520=$D$2,H520=0),0,IF($V$8="50% ADP Discount",AA520*0.5,IF($V$8="ADP Book Price",AA520)))),"")</f>
        <v/>
      </c>
      <c r="R520" s="602">
        <f>IF(C520="","",IF(Y520&lt;0,(Z520/F520)*(1),(Z520/F520)*(1-Y520)))</f>
        <v/>
      </c>
      <c r="S520" s="602">
        <f>IFERROR(IF(Y520&lt;0,SUM(AC520:AD520)/F520,L520/F520),"")</f>
        <v/>
      </c>
      <c r="T520" s="339">
        <f>IF(M520="","",IF(M520=0,"",SUM(M520)/F520))</f>
        <v/>
      </c>
      <c r="U520" s="585" t="n"/>
      <c r="V520" s="603">
        <f>IF(C520="","",IF(AND(C520=$D$2,H520=0),"Firm Payroll",IF(AND(F520=1,Y520&gt;0.2),"Annual 20% Max Discount",IF(AND(F520=4,Y520&gt;0.2),"Quarterly 20% Max Discount",IF(Y520&gt;=0.6,"Discount &gt;60%",IF(Y520&lt;0,"Revenue Reduction Required",""))))))</f>
        <v/>
      </c>
      <c r="W520" s="597" t="n"/>
      <c r="X520" s="314">
        <f>IF(F520=1,"Annual Payrolls on ADP Essential Payroll",IF(F520=4,"Quarterly Payrolls on ADP Essential Payroll",""))</f>
        <v/>
      </c>
      <c r="Y520" s="315">
        <f>IFERROR(1-((H520-M520)/SUM(Z520,AC520,AD520)),"")</f>
        <v/>
      </c>
      <c r="Z520" s="316">
        <f>IF(C520="","",HLOOKUP($G520&amp;'Product Selections'!$K$4&amp;'Exhibit A'!$F520,'--'!$F$3:$AT$200,$E520+6,FALSE)*F520)</f>
        <v/>
      </c>
      <c r="AA520" s="317">
        <f>IF($C520="","",7.95*$E520+54.95)</f>
        <v/>
      </c>
      <c r="AB520" s="316">
        <f>IF('Product Selections'!O525="Yes",16*'Exhibit A'!F520,0)</f>
        <v/>
      </c>
      <c r="AC520" s="318">
        <f>IF('Product Selections'!$L$11="CBA Lightning Wholesale",0,IF('Product Selections'!$L$11="CBA Lightning",0,IF($C520="",0,IF('Product Selections'!P525="",0,IF('Product Selections'!$P525="Yes",HLOOKUP($AC$10&amp;'Exhibit A'!$F520,'--'!$F$3:$AZ$200,$E520+6,FALSE)*$F520)))))</f>
        <v/>
      </c>
      <c r="AD520" s="310">
        <f>IF('Product Selections'!$L$11="CBA Lightning Wholesale",0,IF('Product Selections'!$L$11="CBA Lightning",0,IF('Product Selections'!Q525="",0,IF($C520="",0,IF('Product Selections'!$Q525&gt;=0,HLOOKUP($AD$10,'--'!$F$3:$AZ$200,3,FALSE)*12*'Product Selections'!Q525)))))</f>
        <v/>
      </c>
      <c r="AE520" s="316">
        <f>IFERROR(IF(C520="","",IF(AND(C520=$D$2,H520=0),0,IF(I520=0,H520-P520-L520-M520,IF(I520="Included",H520-P520-M520-L520,IF(I520&gt;0,H520-M520-L520))))),"")</f>
        <v/>
      </c>
      <c r="AF520" s="585" t="n"/>
      <c r="AJ520" s="585" t="n"/>
    </row>
    <row r="521">
      <c r="A521" s="34" t="n"/>
      <c r="B521" s="70">
        <f>IFERROR(IF('Product Selections'!B526="","",'Product Selections'!B526),"")</f>
        <v/>
      </c>
      <c r="C521" s="71">
        <f>IF('Product Selections'!C526="","",'Product Selections'!C526)</f>
        <v/>
      </c>
      <c r="D521" s="48">
        <f>IF('Product Selections'!D526="","",'Product Selections'!D526)</f>
        <v/>
      </c>
      <c r="E521" s="51">
        <f>IF('Product Selections'!E526="","",'Product Selections'!E526)</f>
        <v/>
      </c>
      <c r="F521" s="51">
        <f>IF('Product Selections'!F526="","",'Product Selections'!F526)</f>
        <v/>
      </c>
      <c r="G521" s="34">
        <f>IF('Product Selections'!U525="","",'Product Selections'!U525)</f>
        <v/>
      </c>
      <c r="H521" s="69">
        <f>IFERROR(IF('Product Selections'!H526="","",'Product Selections'!H526),"")</f>
        <v/>
      </c>
      <c r="I521" s="592">
        <f>IFERROR(IF(TRIM('Product Selections'!I526)="","",TRIM('Product Selections'!I526)),"")</f>
        <v/>
      </c>
      <c r="J521" s="46" t="n"/>
      <c r="K521" s="69">
        <f>IF(C521="","",IF(O521="",AE521+L521+M521,AE521+L521+M521+O521))</f>
        <v/>
      </c>
      <c r="L521" s="360">
        <f>IF(C521="","",SUM(AC521,AD521)*(1-Y521))</f>
        <v/>
      </c>
      <c r="M521" s="358">
        <f>IF(C521="","",AB521)</f>
        <v/>
      </c>
      <c r="O521" s="593">
        <f>IF(C521="","",IF(Y521&lt;0,Z521-AE521,""))</f>
        <v/>
      </c>
      <c r="P521" s="594">
        <f>IFERROR(IF(C521="","",IF(AND(C521=$D$2,H521=0),0,IF($V$8="50% ADP Discount",AA521*0.5,IF($V$8="ADP Book Price",AA521)))),"")</f>
        <v/>
      </c>
      <c r="R521" s="595">
        <f>IF(C521="","",IF(Y521&lt;0,(Z521/F521)*(1),(Z521/F521)*(1-Y521)))</f>
        <v/>
      </c>
      <c r="S521" s="595">
        <f>IFERROR(IF(Y521&lt;0,SUM(AC521:AD521)/F521,L521/F521),"")</f>
        <v/>
      </c>
      <c r="T521" s="340">
        <f>IF(M521="","",IF(M521=0,"",SUM(M521)/F521))</f>
        <v/>
      </c>
      <c r="U521" s="585" t="n"/>
      <c r="V521" s="596">
        <f>IF(C521="","",IF(AND(C521=$D$2,H521=0),"Firm Payroll",IF(AND(F521=1,Y521&gt;0.2),"Annual 20% Max Discount",IF(AND(F521=4,Y521&gt;0.2),"Quarterly 20% Max Discount",IF(Y521&gt;=0.6,"Discount &gt;60%",IF(Y521&lt;0,"Revenue Reduction Required",""))))))</f>
        <v/>
      </c>
      <c r="W521" s="597" t="n"/>
      <c r="X521" s="56">
        <f>IF(F521=1,"Annual Payrolls on ADP Essential Payroll",IF(F521=4,"Quarterly Payrolls on ADP Essential Payroll",""))</f>
        <v/>
      </c>
      <c r="Y521" s="50">
        <f>IFERROR(1-((H521-M521)/SUM(Z521,AC521,AD521)),"")</f>
        <v/>
      </c>
      <c r="Z521" s="69">
        <f>IF(C521="","",HLOOKUP($G521&amp;'Product Selections'!$K$4&amp;'Exhibit A'!$F521,'--'!$F$3:$AT$200,$E521+6,FALSE)*F521)</f>
        <v/>
      </c>
      <c r="AA521" s="237">
        <f>IF($C521="","",7.95*$E521+54.95)</f>
        <v/>
      </c>
      <c r="AB521" s="69">
        <f>IF('Product Selections'!O526="Yes",16*'Exhibit A'!F521,0)</f>
        <v/>
      </c>
      <c r="AC521" s="236">
        <f>IF('Product Selections'!$L$11="CBA Lightning Wholesale",0,IF('Product Selections'!$L$11="CBA Lightning",0,IF($C521="",0,IF('Product Selections'!P526="",0,IF('Product Selections'!$P526="Yes",HLOOKUP($AC$10&amp;'Exhibit A'!$F521,'--'!$F$3:$AZ$200,$E521+6,FALSE)*$F521)))))</f>
        <v/>
      </c>
      <c r="AD521" s="54">
        <f>IF('Product Selections'!$L$11="CBA Lightning Wholesale",0,IF('Product Selections'!$L$11="CBA Lightning",0,IF('Product Selections'!Q526="",0,IF($C521="",0,IF('Product Selections'!$Q526&gt;=0,HLOOKUP($AD$10,'--'!$F$3:$AZ$200,3,FALSE)*12*'Product Selections'!Q526)))))</f>
        <v/>
      </c>
      <c r="AE521" s="69">
        <f>IFERROR(IF(C521="","",IF(AND(C521=$D$2,H521=0),0,IF(I521=0,H521-P521-L521-M521,IF(I521="Included",H521-P521-M521-L521,IF(I521&gt;0,H521-M521-L521))))),"")</f>
        <v/>
      </c>
      <c r="AF521" s="598" t="n"/>
      <c r="AJ521" s="585" t="n"/>
    </row>
    <row r="522">
      <c r="A522" s="34" t="n"/>
      <c r="B522" s="303">
        <f>IFERROR(IF('Product Selections'!B527="","",'Product Selections'!B527),"")</f>
        <v/>
      </c>
      <c r="C522" s="304">
        <f>IF('Product Selections'!C527="","",'Product Selections'!C527)</f>
        <v/>
      </c>
      <c r="D522" s="305">
        <f>IF('Product Selections'!D527="","",'Product Selections'!D527)</f>
        <v/>
      </c>
      <c r="E522" s="306">
        <f>IF('Product Selections'!E527="","",'Product Selections'!E527)</f>
        <v/>
      </c>
      <c r="F522" s="306">
        <f>IF('Product Selections'!F527="","",'Product Selections'!F527)</f>
        <v/>
      </c>
      <c r="G522" s="307">
        <f>IF('Product Selections'!U526="","",'Product Selections'!U526)</f>
        <v/>
      </c>
      <c r="H522" s="316">
        <f>IFERROR(IF('Product Selections'!H527="","",'Product Selections'!H527),"")</f>
        <v/>
      </c>
      <c r="I522" s="309">
        <f>IFERROR(IF(TRIM('Product Selections'!I527)="","",TRIM('Product Selections'!I527)),"")</f>
        <v/>
      </c>
      <c r="J522" s="46" t="n"/>
      <c r="K522" s="316">
        <f>IF(C522="","",IF(O522="",AE522+L522+M522,AE522+L522+M522+O522))</f>
        <v/>
      </c>
      <c r="L522" s="361">
        <f>IF(C522="","",SUM(AC522,AD522)*(1-Y522))</f>
        <v/>
      </c>
      <c r="M522" s="357">
        <f>IF(C522="","",AB522)</f>
        <v/>
      </c>
      <c r="O522" s="600">
        <f>IF(C522="","",IF(Y522&lt;0,Z522-AE522,""))</f>
        <v/>
      </c>
      <c r="P522" s="601">
        <f>IFERROR(IF(C522="","",IF(AND(C522=$D$2,H522=0),0,IF($V$8="50% ADP Discount",AA522*0.5,IF($V$8="ADP Book Price",AA522)))),"")</f>
        <v/>
      </c>
      <c r="R522" s="602">
        <f>IF(C522="","",IF(Y522&lt;0,(Z522/F522)*(1),(Z522/F522)*(1-Y522)))</f>
        <v/>
      </c>
      <c r="S522" s="602">
        <f>IFERROR(IF(Y522&lt;0,SUM(AC522:AD522)/F522,L522/F522),"")</f>
        <v/>
      </c>
      <c r="T522" s="339">
        <f>IF(M522="","",IF(M522=0,"",SUM(M522)/F522))</f>
        <v/>
      </c>
      <c r="U522" s="585" t="n"/>
      <c r="V522" s="603">
        <f>IF(C522="","",IF(AND(C522=$D$2,H522=0),"Firm Payroll",IF(AND(F522=1,Y522&gt;0.2),"Annual 20% Max Discount",IF(AND(F522=4,Y522&gt;0.2),"Quarterly 20% Max Discount",IF(Y522&gt;=0.6,"Discount &gt;60%",IF(Y522&lt;0,"Revenue Reduction Required",""))))))</f>
        <v/>
      </c>
      <c r="W522" s="597" t="n"/>
      <c r="X522" s="314">
        <f>IF(F522=1,"Annual Payrolls on ADP Essential Payroll",IF(F522=4,"Quarterly Payrolls on ADP Essential Payroll",""))</f>
        <v/>
      </c>
      <c r="Y522" s="315">
        <f>IFERROR(1-((H522-M522)/SUM(Z522,AC522,AD522)),"")</f>
        <v/>
      </c>
      <c r="Z522" s="316">
        <f>IF(C522="","",HLOOKUP($G522&amp;'Product Selections'!$K$4&amp;'Exhibit A'!$F522,'--'!$F$3:$AT$200,$E522+6,FALSE)*F522)</f>
        <v/>
      </c>
      <c r="AA522" s="317">
        <f>IF($C522="","",7.95*$E522+54.95)</f>
        <v/>
      </c>
      <c r="AB522" s="316">
        <f>IF('Product Selections'!O527="Yes",16*'Exhibit A'!F522,0)</f>
        <v/>
      </c>
      <c r="AC522" s="318">
        <f>IF('Product Selections'!$L$11="CBA Lightning Wholesale",0,IF('Product Selections'!$L$11="CBA Lightning",0,IF($C522="",0,IF('Product Selections'!P527="",0,IF('Product Selections'!$P527="Yes",HLOOKUP($AC$10&amp;'Exhibit A'!$F522,'--'!$F$3:$AZ$200,$E522+6,FALSE)*$F522)))))</f>
        <v/>
      </c>
      <c r="AD522" s="310">
        <f>IF('Product Selections'!$L$11="CBA Lightning Wholesale",0,IF('Product Selections'!$L$11="CBA Lightning",0,IF('Product Selections'!Q527="",0,IF($C522="",0,IF('Product Selections'!$Q527&gt;=0,HLOOKUP($AD$10,'--'!$F$3:$AZ$200,3,FALSE)*12*'Product Selections'!Q527)))))</f>
        <v/>
      </c>
      <c r="AE522" s="316">
        <f>IFERROR(IF(C522="","",IF(AND(C522=$D$2,H522=0),0,IF(I522=0,H522-P522-L522-M522,IF(I522="Included",H522-P522-M522-L522,IF(I522&gt;0,H522-M522-L522))))),"")</f>
        <v/>
      </c>
      <c r="AF522" s="585" t="n"/>
      <c r="AJ522" s="585" t="n"/>
    </row>
    <row r="523">
      <c r="A523" s="34" t="n"/>
      <c r="B523" s="70">
        <f>IFERROR(IF('Product Selections'!B528="","",'Product Selections'!B528),"")</f>
        <v/>
      </c>
      <c r="C523" s="71">
        <f>IF('Product Selections'!C528="","",'Product Selections'!C528)</f>
        <v/>
      </c>
      <c r="D523" s="48">
        <f>IF('Product Selections'!D528="","",'Product Selections'!D528)</f>
        <v/>
      </c>
      <c r="E523" s="51">
        <f>IF('Product Selections'!E528="","",'Product Selections'!E528)</f>
        <v/>
      </c>
      <c r="F523" s="51">
        <f>IF('Product Selections'!F528="","",'Product Selections'!F528)</f>
        <v/>
      </c>
      <c r="G523" s="34">
        <f>IF('Product Selections'!U527="","",'Product Selections'!U527)</f>
        <v/>
      </c>
      <c r="H523" s="69">
        <f>IFERROR(IF('Product Selections'!H528="","",'Product Selections'!H528),"")</f>
        <v/>
      </c>
      <c r="I523" s="592">
        <f>IFERROR(IF(TRIM('Product Selections'!I528)="","",TRIM('Product Selections'!I528)),"")</f>
        <v/>
      </c>
      <c r="J523" s="46" t="n"/>
      <c r="K523" s="69">
        <f>IF(C523="","",IF(O523="",AE523+L523+M523,AE523+L523+M523+O523))</f>
        <v/>
      </c>
      <c r="L523" s="360">
        <f>IF(C523="","",SUM(AC523,AD523)*(1-Y523))</f>
        <v/>
      </c>
      <c r="M523" s="358">
        <f>IF(C523="","",AB523)</f>
        <v/>
      </c>
      <c r="O523" s="593">
        <f>IF(C523="","",IF(Y523&lt;0,Z523-AE523,""))</f>
        <v/>
      </c>
      <c r="P523" s="594">
        <f>IFERROR(IF(C523="","",IF(AND(C523=$D$2,H523=0),0,IF($V$8="50% ADP Discount",AA523*0.5,IF($V$8="ADP Book Price",AA523)))),"")</f>
        <v/>
      </c>
      <c r="R523" s="595">
        <f>IF(C523="","",IF(Y523&lt;0,(Z523/F523)*(1),(Z523/F523)*(1-Y523)))</f>
        <v/>
      </c>
      <c r="S523" s="595">
        <f>IFERROR(IF(Y523&lt;0,SUM(AC523:AD523)/F523,L523/F523),"")</f>
        <v/>
      </c>
      <c r="T523" s="340">
        <f>IF(M523="","",IF(M523=0,"",SUM(M523)/F523))</f>
        <v/>
      </c>
      <c r="U523" s="585" t="n"/>
      <c r="V523" s="596">
        <f>IF(C523="","",IF(AND(C523=$D$2,H523=0),"Firm Payroll",IF(AND(F523=1,Y523&gt;0.2),"Annual 20% Max Discount",IF(AND(F523=4,Y523&gt;0.2),"Quarterly 20% Max Discount",IF(Y523&gt;=0.6,"Discount &gt;60%",IF(Y523&lt;0,"Revenue Reduction Required",""))))))</f>
        <v/>
      </c>
      <c r="W523" s="597" t="n"/>
      <c r="X523" s="56">
        <f>IF(F523=1,"Annual Payrolls on ADP Essential Payroll",IF(F523=4,"Quarterly Payrolls on ADP Essential Payroll",""))</f>
        <v/>
      </c>
      <c r="Y523" s="50">
        <f>IFERROR(1-((H523-M523)/SUM(Z523,AC523,AD523)),"")</f>
        <v/>
      </c>
      <c r="Z523" s="69">
        <f>IF(C523="","",HLOOKUP($G523&amp;'Product Selections'!$K$4&amp;'Exhibit A'!$F523,'--'!$F$3:$AT$200,$E523+6,FALSE)*F523)</f>
        <v/>
      </c>
      <c r="AA523" s="237">
        <f>IF($C523="","",7.95*$E523+54.95)</f>
        <v/>
      </c>
      <c r="AB523" s="69">
        <f>IF('Product Selections'!O528="Yes",16*'Exhibit A'!F523,0)</f>
        <v/>
      </c>
      <c r="AC523" s="236">
        <f>IF('Product Selections'!$L$11="CBA Lightning Wholesale",0,IF('Product Selections'!$L$11="CBA Lightning",0,IF($C523="",0,IF('Product Selections'!P528="",0,IF('Product Selections'!$P528="Yes",HLOOKUP($AC$10&amp;'Exhibit A'!$F523,'--'!$F$3:$AZ$200,$E523+6,FALSE)*$F523)))))</f>
        <v/>
      </c>
      <c r="AD523" s="54">
        <f>IF('Product Selections'!$L$11="CBA Lightning Wholesale",0,IF('Product Selections'!$L$11="CBA Lightning",0,IF('Product Selections'!Q528="",0,IF($C523="",0,IF('Product Selections'!$Q528&gt;=0,HLOOKUP($AD$10,'--'!$F$3:$AZ$200,3,FALSE)*12*'Product Selections'!Q528)))))</f>
        <v/>
      </c>
      <c r="AE523" s="69">
        <f>IFERROR(IF(C523="","",IF(AND(C523=$D$2,H523=0),0,IF(I523=0,H523-P523-L523-M523,IF(I523="Included",H523-P523-M523-L523,IF(I523&gt;0,H523-M523-L523))))),"")</f>
        <v/>
      </c>
      <c r="AF523" s="598" t="n"/>
      <c r="AJ523" s="585" t="n"/>
    </row>
    <row r="524">
      <c r="A524" s="34" t="n"/>
      <c r="B524" s="303">
        <f>IFERROR(IF('Product Selections'!B529="","",'Product Selections'!B529),"")</f>
        <v/>
      </c>
      <c r="C524" s="304">
        <f>IF('Product Selections'!C529="","",'Product Selections'!C529)</f>
        <v/>
      </c>
      <c r="D524" s="305">
        <f>IF('Product Selections'!D529="","",'Product Selections'!D529)</f>
        <v/>
      </c>
      <c r="E524" s="306">
        <f>IF('Product Selections'!E529="","",'Product Selections'!E529)</f>
        <v/>
      </c>
      <c r="F524" s="306">
        <f>IF('Product Selections'!F529="","",'Product Selections'!F529)</f>
        <v/>
      </c>
      <c r="G524" s="307">
        <f>IF('Product Selections'!U528="","",'Product Selections'!U528)</f>
        <v/>
      </c>
      <c r="H524" s="316">
        <f>IFERROR(IF('Product Selections'!H529="","",'Product Selections'!H529),"")</f>
        <v/>
      </c>
      <c r="I524" s="309">
        <f>IFERROR(IF(TRIM('Product Selections'!I529)="","",TRIM('Product Selections'!I529)),"")</f>
        <v/>
      </c>
      <c r="J524" s="46" t="n"/>
      <c r="K524" s="316">
        <f>IF(C524="","",IF(O524="",AE524+L524+M524,AE524+L524+M524+O524))</f>
        <v/>
      </c>
      <c r="L524" s="361">
        <f>IF(C524="","",SUM(AC524,AD524)*(1-Y524))</f>
        <v/>
      </c>
      <c r="M524" s="357">
        <f>IF(C524="","",AB524)</f>
        <v/>
      </c>
      <c r="O524" s="600">
        <f>IF(C524="","",IF(Y524&lt;0,Z524-AE524,""))</f>
        <v/>
      </c>
      <c r="P524" s="601">
        <f>IFERROR(IF(C524="","",IF(AND(C524=$D$2,H524=0),0,IF($V$8="50% ADP Discount",AA524*0.5,IF($V$8="ADP Book Price",AA524)))),"")</f>
        <v/>
      </c>
      <c r="R524" s="602">
        <f>IF(C524="","",IF(Y524&lt;0,(Z524/F524)*(1),(Z524/F524)*(1-Y524)))</f>
        <v/>
      </c>
      <c r="S524" s="602">
        <f>IFERROR(IF(Y524&lt;0,SUM(AC524:AD524)/F524,L524/F524),"")</f>
        <v/>
      </c>
      <c r="T524" s="339">
        <f>IF(M524="","",IF(M524=0,"",SUM(M524)/F524))</f>
        <v/>
      </c>
      <c r="U524" s="585" t="n"/>
      <c r="V524" s="603">
        <f>IF(C524="","",IF(AND(C524=$D$2,H524=0),"Firm Payroll",IF(AND(F524=1,Y524&gt;0.2),"Annual 20% Max Discount",IF(AND(F524=4,Y524&gt;0.2),"Quarterly 20% Max Discount",IF(Y524&gt;=0.6,"Discount &gt;60%",IF(Y524&lt;0,"Revenue Reduction Required",""))))))</f>
        <v/>
      </c>
      <c r="W524" s="597" t="n"/>
      <c r="X524" s="314">
        <f>IF(F524=1,"Annual Payrolls on ADP Essential Payroll",IF(F524=4,"Quarterly Payrolls on ADP Essential Payroll",""))</f>
        <v/>
      </c>
      <c r="Y524" s="315">
        <f>IFERROR(1-((H524-M524)/SUM(Z524,AC524,AD524)),"")</f>
        <v/>
      </c>
      <c r="Z524" s="316">
        <f>IF(C524="","",HLOOKUP($G524&amp;'Product Selections'!$K$4&amp;'Exhibit A'!$F524,'--'!$F$3:$AT$200,$E524+6,FALSE)*F524)</f>
        <v/>
      </c>
      <c r="AA524" s="317">
        <f>IF($C524="","",7.95*$E524+54.95)</f>
        <v/>
      </c>
      <c r="AB524" s="316">
        <f>IF('Product Selections'!O529="Yes",16*'Exhibit A'!F524,0)</f>
        <v/>
      </c>
      <c r="AC524" s="318">
        <f>IF('Product Selections'!$L$11="CBA Lightning Wholesale",0,IF('Product Selections'!$L$11="CBA Lightning",0,IF($C524="",0,IF('Product Selections'!P529="",0,IF('Product Selections'!$P529="Yes",HLOOKUP($AC$10&amp;'Exhibit A'!$F524,'--'!$F$3:$AZ$200,$E524+6,FALSE)*$F524)))))</f>
        <v/>
      </c>
      <c r="AD524" s="310">
        <f>IF('Product Selections'!$L$11="CBA Lightning Wholesale",0,IF('Product Selections'!$L$11="CBA Lightning",0,IF('Product Selections'!Q529="",0,IF($C524="",0,IF('Product Selections'!$Q529&gt;=0,HLOOKUP($AD$10,'--'!$F$3:$AZ$200,3,FALSE)*12*'Product Selections'!Q529)))))</f>
        <v/>
      </c>
      <c r="AE524" s="316">
        <f>IFERROR(IF(C524="","",IF(AND(C524=$D$2,H524=0),0,IF(I524=0,H524-P524-L524-M524,IF(I524="Included",H524-P524-M524-L524,IF(I524&gt;0,H524-M524-L524))))),"")</f>
        <v/>
      </c>
      <c r="AF524" s="585" t="n"/>
      <c r="AJ524" s="585" t="n"/>
    </row>
    <row r="525">
      <c r="A525" s="34" t="n"/>
      <c r="B525" s="70">
        <f>IFERROR(IF('Product Selections'!B530="","",'Product Selections'!B530),"")</f>
        <v/>
      </c>
      <c r="C525" s="71">
        <f>IF('Product Selections'!C530="","",'Product Selections'!C530)</f>
        <v/>
      </c>
      <c r="D525" s="48">
        <f>IF('Product Selections'!D530="","",'Product Selections'!D530)</f>
        <v/>
      </c>
      <c r="E525" s="51">
        <f>IF('Product Selections'!E530="","",'Product Selections'!E530)</f>
        <v/>
      </c>
      <c r="F525" s="51">
        <f>IF('Product Selections'!F530="","",'Product Selections'!F530)</f>
        <v/>
      </c>
      <c r="G525" s="34">
        <f>IF('Product Selections'!U529="","",'Product Selections'!U529)</f>
        <v/>
      </c>
      <c r="H525" s="69">
        <f>IFERROR(IF('Product Selections'!H530="","",'Product Selections'!H530),"")</f>
        <v/>
      </c>
      <c r="I525" s="592">
        <f>IFERROR(IF(TRIM('Product Selections'!I530)="","",TRIM('Product Selections'!I530)),"")</f>
        <v/>
      </c>
      <c r="J525" s="46" t="n"/>
      <c r="K525" s="69">
        <f>IF(C525="","",IF(O525="",AE525+L525+M525,AE525+L525+M525+O525))</f>
        <v/>
      </c>
      <c r="L525" s="360">
        <f>IF(C525="","",SUM(AC525,AD525)*(1-Y525))</f>
        <v/>
      </c>
      <c r="M525" s="358">
        <f>IF(C525="","",AB525)</f>
        <v/>
      </c>
      <c r="O525" s="593">
        <f>IF(C525="","",IF(Y525&lt;0,Z525-AE525,""))</f>
        <v/>
      </c>
      <c r="P525" s="594">
        <f>IFERROR(IF(C525="","",IF(AND(C525=$D$2,H525=0),0,IF($V$8="50% ADP Discount",AA525*0.5,IF($V$8="ADP Book Price",AA525)))),"")</f>
        <v/>
      </c>
      <c r="R525" s="595">
        <f>IF(C525="","",IF(Y525&lt;0,(Z525/F525)*(1),(Z525/F525)*(1-Y525)))</f>
        <v/>
      </c>
      <c r="S525" s="595">
        <f>IFERROR(IF(Y525&lt;0,SUM(AC525:AD525)/F525,L525/F525),"")</f>
        <v/>
      </c>
      <c r="T525" s="340">
        <f>IF(M525="","",IF(M525=0,"",SUM(M525)/F525))</f>
        <v/>
      </c>
      <c r="U525" s="585" t="n"/>
      <c r="V525" s="596">
        <f>IF(C525="","",IF(AND(C525=$D$2,H525=0),"Firm Payroll",IF(AND(F525=1,Y525&gt;0.2),"Annual 20% Max Discount",IF(AND(F525=4,Y525&gt;0.2),"Quarterly 20% Max Discount",IF(Y525&gt;=0.6,"Discount &gt;60%",IF(Y525&lt;0,"Revenue Reduction Required",""))))))</f>
        <v/>
      </c>
      <c r="W525" s="597" t="n"/>
      <c r="X525" s="56">
        <f>IF(F525=1,"Annual Payrolls on ADP Essential Payroll",IF(F525=4,"Quarterly Payrolls on ADP Essential Payroll",""))</f>
        <v/>
      </c>
      <c r="Y525" s="50">
        <f>IFERROR(1-((H525-M525)/SUM(Z525,AC525,AD525)),"")</f>
        <v/>
      </c>
      <c r="Z525" s="69">
        <f>IF(C525="","",HLOOKUP($G525&amp;'Product Selections'!$K$4&amp;'Exhibit A'!$F525,'--'!$F$3:$AT$200,$E525+6,FALSE)*F525)</f>
        <v/>
      </c>
      <c r="AA525" s="237">
        <f>IF($C525="","",7.95*$E525+54.95)</f>
        <v/>
      </c>
      <c r="AB525" s="69">
        <f>IF('Product Selections'!O530="Yes",16*'Exhibit A'!F525,0)</f>
        <v/>
      </c>
      <c r="AC525" s="236">
        <f>IF('Product Selections'!$L$11="CBA Lightning Wholesale",0,IF('Product Selections'!$L$11="CBA Lightning",0,IF($C525="",0,IF('Product Selections'!P530="",0,IF('Product Selections'!$P530="Yes",HLOOKUP($AC$10&amp;'Exhibit A'!$F525,'--'!$F$3:$AZ$200,$E525+6,FALSE)*$F525)))))</f>
        <v/>
      </c>
      <c r="AD525" s="54">
        <f>IF('Product Selections'!$L$11="CBA Lightning Wholesale",0,IF('Product Selections'!$L$11="CBA Lightning",0,IF('Product Selections'!Q530="",0,IF($C525="",0,IF('Product Selections'!$Q530&gt;=0,HLOOKUP($AD$10,'--'!$F$3:$AZ$200,3,FALSE)*12*'Product Selections'!Q530)))))</f>
        <v/>
      </c>
      <c r="AE525" s="69">
        <f>IFERROR(IF(C525="","",IF(AND(C525=$D$2,H525=0),0,IF(I525=0,H525-P525-L525-M525,IF(I525="Included",H525-P525-M525-L525,IF(I525&gt;0,H525-M525-L525))))),"")</f>
        <v/>
      </c>
      <c r="AF525" s="598" t="n"/>
      <c r="AJ525" s="585" t="n"/>
    </row>
    <row r="526">
      <c r="A526" s="34" t="n"/>
      <c r="B526" s="303">
        <f>IFERROR(IF('Product Selections'!B531="","",'Product Selections'!B531),"")</f>
        <v/>
      </c>
      <c r="C526" s="304">
        <f>IF('Product Selections'!C531="","",'Product Selections'!C531)</f>
        <v/>
      </c>
      <c r="D526" s="305">
        <f>IF('Product Selections'!D531="","",'Product Selections'!D531)</f>
        <v/>
      </c>
      <c r="E526" s="306">
        <f>IF('Product Selections'!E531="","",'Product Selections'!E531)</f>
        <v/>
      </c>
      <c r="F526" s="306">
        <f>IF('Product Selections'!F531="","",'Product Selections'!F531)</f>
        <v/>
      </c>
      <c r="G526" s="307">
        <f>IF('Product Selections'!U530="","",'Product Selections'!U530)</f>
        <v/>
      </c>
      <c r="H526" s="316">
        <f>IFERROR(IF('Product Selections'!H531="","",'Product Selections'!H531),"")</f>
        <v/>
      </c>
      <c r="I526" s="309">
        <f>IFERROR(IF(TRIM('Product Selections'!I531)="","",TRIM('Product Selections'!I531)),"")</f>
        <v/>
      </c>
      <c r="J526" s="46" t="n"/>
      <c r="K526" s="316">
        <f>IF(C526="","",IF(O526="",AE526+L526+M526,AE526+L526+M526+O526))</f>
        <v/>
      </c>
      <c r="L526" s="361">
        <f>IF(C526="","",SUM(AC526,AD526)*(1-Y526))</f>
        <v/>
      </c>
      <c r="M526" s="357">
        <f>IF(C526="","",AB526)</f>
        <v/>
      </c>
      <c r="O526" s="600">
        <f>IF(C526="","",IF(Y526&lt;0,Z526-AE526,""))</f>
        <v/>
      </c>
      <c r="P526" s="601">
        <f>IFERROR(IF(C526="","",IF(AND(C526=$D$2,H526=0),0,IF($V$8="50% ADP Discount",AA526*0.5,IF($V$8="ADP Book Price",AA526)))),"")</f>
        <v/>
      </c>
      <c r="R526" s="602">
        <f>IF(C526="","",IF(Y526&lt;0,(Z526/F526)*(1),(Z526/F526)*(1-Y526)))</f>
        <v/>
      </c>
      <c r="S526" s="602">
        <f>IFERROR(IF(Y526&lt;0,SUM(AC526:AD526)/F526,L526/F526),"")</f>
        <v/>
      </c>
      <c r="T526" s="339">
        <f>IF(M526="","",IF(M526=0,"",SUM(M526)/F526))</f>
        <v/>
      </c>
      <c r="U526" s="585" t="n"/>
      <c r="V526" s="603">
        <f>IF(C526="","",IF(AND(C526=$D$2,H526=0),"Firm Payroll",IF(AND(F526=1,Y526&gt;0.2),"Annual 20% Max Discount",IF(AND(F526=4,Y526&gt;0.2),"Quarterly 20% Max Discount",IF(Y526&gt;=0.6,"Discount &gt;60%",IF(Y526&lt;0,"Revenue Reduction Required",""))))))</f>
        <v/>
      </c>
      <c r="W526" s="597" t="n"/>
      <c r="X526" s="314">
        <f>IF(F526=1,"Annual Payrolls on ADP Essential Payroll",IF(F526=4,"Quarterly Payrolls on ADP Essential Payroll",""))</f>
        <v/>
      </c>
      <c r="Y526" s="315">
        <f>IFERROR(1-((H526-M526)/SUM(Z526,AC526,AD526)),"")</f>
        <v/>
      </c>
      <c r="Z526" s="316">
        <f>IF(C526="","",HLOOKUP($G526&amp;'Product Selections'!$K$4&amp;'Exhibit A'!$F526,'--'!$F$3:$AT$200,$E526+6,FALSE)*F526)</f>
        <v/>
      </c>
      <c r="AA526" s="317">
        <f>IF($C526="","",7.95*$E526+54.95)</f>
        <v/>
      </c>
      <c r="AB526" s="316">
        <f>IF('Product Selections'!O531="Yes",16*'Exhibit A'!F526,0)</f>
        <v/>
      </c>
      <c r="AC526" s="318">
        <f>IF('Product Selections'!$L$11="CBA Lightning Wholesale",0,IF('Product Selections'!$L$11="CBA Lightning",0,IF($C526="",0,IF('Product Selections'!P531="",0,IF('Product Selections'!$P531="Yes",HLOOKUP($AC$10&amp;'Exhibit A'!$F526,'--'!$F$3:$AZ$200,$E526+6,FALSE)*$F526)))))</f>
        <v/>
      </c>
      <c r="AD526" s="310">
        <f>IF('Product Selections'!$L$11="CBA Lightning Wholesale",0,IF('Product Selections'!$L$11="CBA Lightning",0,IF('Product Selections'!Q531="",0,IF($C526="",0,IF('Product Selections'!$Q531&gt;=0,HLOOKUP($AD$10,'--'!$F$3:$AZ$200,3,FALSE)*12*'Product Selections'!Q531)))))</f>
        <v/>
      </c>
      <c r="AE526" s="316">
        <f>IFERROR(IF(C526="","",IF(AND(C526=$D$2,H526=0),0,IF(I526=0,H526-P526-L526-M526,IF(I526="Included",H526-P526-M526-L526,IF(I526&gt;0,H526-M526-L526))))),"")</f>
        <v/>
      </c>
      <c r="AF526" s="585" t="n"/>
      <c r="AJ526" s="585" t="n"/>
    </row>
    <row r="527">
      <c r="A527" s="34" t="n"/>
      <c r="B527" s="70">
        <f>IFERROR(IF('Product Selections'!B532="","",'Product Selections'!B532),"")</f>
        <v/>
      </c>
      <c r="C527" s="71">
        <f>IF('Product Selections'!C532="","",'Product Selections'!C532)</f>
        <v/>
      </c>
      <c r="D527" s="48">
        <f>IF('Product Selections'!D532="","",'Product Selections'!D532)</f>
        <v/>
      </c>
      <c r="E527" s="51">
        <f>IF('Product Selections'!E532="","",'Product Selections'!E532)</f>
        <v/>
      </c>
      <c r="F527" s="51">
        <f>IF('Product Selections'!F532="","",'Product Selections'!F532)</f>
        <v/>
      </c>
      <c r="G527" s="34">
        <f>IF('Product Selections'!U531="","",'Product Selections'!U531)</f>
        <v/>
      </c>
      <c r="H527" s="69">
        <f>IFERROR(IF('Product Selections'!H532="","",'Product Selections'!H532),"")</f>
        <v/>
      </c>
      <c r="I527" s="592">
        <f>IFERROR(IF(TRIM('Product Selections'!I532)="","",TRIM('Product Selections'!I532)),"")</f>
        <v/>
      </c>
      <c r="J527" s="46" t="n"/>
      <c r="K527" s="69">
        <f>IF(C527="","",IF(O527="",AE527+L527+M527,AE527+L527+M527+O527))</f>
        <v/>
      </c>
      <c r="L527" s="360">
        <f>IF(C527="","",SUM(AC527,AD527)*(1-Y527))</f>
        <v/>
      </c>
      <c r="M527" s="358">
        <f>IF(C527="","",AB527)</f>
        <v/>
      </c>
      <c r="O527" s="593">
        <f>IF(C527="","",IF(Y527&lt;0,Z527-AE527,""))</f>
        <v/>
      </c>
      <c r="P527" s="594">
        <f>IFERROR(IF(C527="","",IF(AND(C527=$D$2,H527=0),0,IF($V$8="50% ADP Discount",AA527*0.5,IF($V$8="ADP Book Price",AA527)))),"")</f>
        <v/>
      </c>
      <c r="R527" s="595">
        <f>IF(C527="","",IF(Y527&lt;0,(Z527/F527)*(1),(Z527/F527)*(1-Y527)))</f>
        <v/>
      </c>
      <c r="S527" s="595">
        <f>IFERROR(IF(Y527&lt;0,SUM(AC527:AD527)/F527,L527/F527),"")</f>
        <v/>
      </c>
      <c r="T527" s="340">
        <f>IF(M527="","",IF(M527=0,"",SUM(M527)/F527))</f>
        <v/>
      </c>
      <c r="U527" s="585" t="n"/>
      <c r="V527" s="596">
        <f>IF(C527="","",IF(AND(C527=$D$2,H527=0),"Firm Payroll",IF(AND(F527=1,Y527&gt;0.2),"Annual 20% Max Discount",IF(AND(F527=4,Y527&gt;0.2),"Quarterly 20% Max Discount",IF(Y527&gt;=0.6,"Discount &gt;60%",IF(Y527&lt;0,"Revenue Reduction Required",""))))))</f>
        <v/>
      </c>
      <c r="W527" s="597" t="n"/>
      <c r="X527" s="56">
        <f>IF(F527=1,"Annual Payrolls on ADP Essential Payroll",IF(F527=4,"Quarterly Payrolls on ADP Essential Payroll",""))</f>
        <v/>
      </c>
      <c r="Y527" s="50">
        <f>IFERROR(1-((H527-M527)/SUM(Z527,AC527,AD527)),"")</f>
        <v/>
      </c>
      <c r="Z527" s="69">
        <f>IF(C527="","",HLOOKUP($G527&amp;'Product Selections'!$K$4&amp;'Exhibit A'!$F527,'--'!$F$3:$AT$200,$E527+6,FALSE)*F527)</f>
        <v/>
      </c>
      <c r="AA527" s="237">
        <f>IF($C527="","",7.95*$E527+54.95)</f>
        <v/>
      </c>
      <c r="AB527" s="69">
        <f>IF('Product Selections'!O532="Yes",16*'Exhibit A'!F527,0)</f>
        <v/>
      </c>
      <c r="AC527" s="236">
        <f>IF('Product Selections'!$L$11="CBA Lightning Wholesale",0,IF('Product Selections'!$L$11="CBA Lightning",0,IF($C527="",0,IF('Product Selections'!P532="",0,IF('Product Selections'!$P532="Yes",HLOOKUP($AC$10&amp;'Exhibit A'!$F527,'--'!$F$3:$AZ$200,$E527+6,FALSE)*$F527)))))</f>
        <v/>
      </c>
      <c r="AD527" s="54">
        <f>IF('Product Selections'!$L$11="CBA Lightning Wholesale",0,IF('Product Selections'!$L$11="CBA Lightning",0,IF('Product Selections'!Q532="",0,IF($C527="",0,IF('Product Selections'!$Q532&gt;=0,HLOOKUP($AD$10,'--'!$F$3:$AZ$200,3,FALSE)*12*'Product Selections'!Q532)))))</f>
        <v/>
      </c>
      <c r="AE527" s="69">
        <f>IFERROR(IF(C527="","",IF(AND(C527=$D$2,H527=0),0,IF(I527=0,H527-P527-L527-M527,IF(I527="Included",H527-P527-M527-L527,IF(I527&gt;0,H527-M527-L527))))),"")</f>
        <v/>
      </c>
      <c r="AF527" s="598" t="n"/>
      <c r="AJ527" s="585" t="n"/>
    </row>
    <row r="528">
      <c r="A528" s="34" t="n"/>
      <c r="B528" s="303">
        <f>IFERROR(IF('Product Selections'!B533="","",'Product Selections'!B533),"")</f>
        <v/>
      </c>
      <c r="C528" s="304">
        <f>IF('Product Selections'!C533="","",'Product Selections'!C533)</f>
        <v/>
      </c>
      <c r="D528" s="305">
        <f>IF('Product Selections'!D533="","",'Product Selections'!D533)</f>
        <v/>
      </c>
      <c r="E528" s="306">
        <f>IF('Product Selections'!E533="","",'Product Selections'!E533)</f>
        <v/>
      </c>
      <c r="F528" s="306">
        <f>IF('Product Selections'!F533="","",'Product Selections'!F533)</f>
        <v/>
      </c>
      <c r="G528" s="307">
        <f>IF('Product Selections'!U532="","",'Product Selections'!U532)</f>
        <v/>
      </c>
      <c r="H528" s="316">
        <f>IFERROR(IF('Product Selections'!H533="","",'Product Selections'!H533),"")</f>
        <v/>
      </c>
      <c r="I528" s="309">
        <f>IFERROR(IF(TRIM('Product Selections'!I533)="","",TRIM('Product Selections'!I533)),"")</f>
        <v/>
      </c>
      <c r="J528" s="46" t="n"/>
      <c r="K528" s="316">
        <f>IF(C528="","",IF(O528="",AE528+L528+M528,AE528+L528+M528+O528))</f>
        <v/>
      </c>
      <c r="L528" s="361">
        <f>IF(C528="","",SUM(AC528,AD528)*(1-Y528))</f>
        <v/>
      </c>
      <c r="M528" s="357">
        <f>IF(C528="","",AB528)</f>
        <v/>
      </c>
      <c r="O528" s="600">
        <f>IF(C528="","",IF(Y528&lt;0,Z528-AE528,""))</f>
        <v/>
      </c>
      <c r="P528" s="601">
        <f>IFERROR(IF(C528="","",IF(AND(C528=$D$2,H528=0),0,IF($V$8="50% ADP Discount",AA528*0.5,IF($V$8="ADP Book Price",AA528)))),"")</f>
        <v/>
      </c>
      <c r="R528" s="602">
        <f>IF(C528="","",IF(Y528&lt;0,(Z528/F528)*(1),(Z528/F528)*(1-Y528)))</f>
        <v/>
      </c>
      <c r="S528" s="602">
        <f>IFERROR(IF(Y528&lt;0,SUM(AC528:AD528)/F528,L528/F528),"")</f>
        <v/>
      </c>
      <c r="T528" s="339">
        <f>IF(M528="","",IF(M528=0,"",SUM(M528)/F528))</f>
        <v/>
      </c>
      <c r="U528" s="585" t="n"/>
      <c r="V528" s="603">
        <f>IF(C528="","",IF(AND(C528=$D$2,H528=0),"Firm Payroll",IF(AND(F528=1,Y528&gt;0.2),"Annual 20% Max Discount",IF(AND(F528=4,Y528&gt;0.2),"Quarterly 20% Max Discount",IF(Y528&gt;=0.6,"Discount &gt;60%",IF(Y528&lt;0,"Revenue Reduction Required",""))))))</f>
        <v/>
      </c>
      <c r="W528" s="597" t="n"/>
      <c r="X528" s="314">
        <f>IF(F528=1,"Annual Payrolls on ADP Essential Payroll",IF(F528=4,"Quarterly Payrolls on ADP Essential Payroll",""))</f>
        <v/>
      </c>
      <c r="Y528" s="315">
        <f>IFERROR(1-((H528-M528)/SUM(Z528,AC528,AD528)),"")</f>
        <v/>
      </c>
      <c r="Z528" s="316">
        <f>IF(C528="","",HLOOKUP($G528&amp;'Product Selections'!$K$4&amp;'Exhibit A'!$F528,'--'!$F$3:$AT$200,$E528+6,FALSE)*F528)</f>
        <v/>
      </c>
      <c r="AA528" s="317">
        <f>IF($C528="","",7.95*$E528+54.95)</f>
        <v/>
      </c>
      <c r="AB528" s="316">
        <f>IF('Product Selections'!O533="Yes",16*'Exhibit A'!F528,0)</f>
        <v/>
      </c>
      <c r="AC528" s="318">
        <f>IF('Product Selections'!$L$11="CBA Lightning Wholesale",0,IF('Product Selections'!$L$11="CBA Lightning",0,IF($C528="",0,IF('Product Selections'!P533="",0,IF('Product Selections'!$P533="Yes",HLOOKUP($AC$10&amp;'Exhibit A'!$F528,'--'!$F$3:$AZ$200,$E528+6,FALSE)*$F528)))))</f>
        <v/>
      </c>
      <c r="AD528" s="310">
        <f>IF('Product Selections'!$L$11="CBA Lightning Wholesale",0,IF('Product Selections'!$L$11="CBA Lightning",0,IF('Product Selections'!Q533="",0,IF($C528="",0,IF('Product Selections'!$Q533&gt;=0,HLOOKUP($AD$10,'--'!$F$3:$AZ$200,3,FALSE)*12*'Product Selections'!Q533)))))</f>
        <v/>
      </c>
      <c r="AE528" s="316">
        <f>IFERROR(IF(C528="","",IF(AND(C528=$D$2,H528=0),0,IF(I528=0,H528-P528-L528-M528,IF(I528="Included",H528-P528-M528-L528,IF(I528&gt;0,H528-M528-L528))))),"")</f>
        <v/>
      </c>
      <c r="AF528" s="585" t="n"/>
      <c r="AJ528" s="585" t="n"/>
    </row>
    <row r="529">
      <c r="A529" s="34" t="n"/>
      <c r="B529" s="70">
        <f>IFERROR(IF('Product Selections'!B534="","",'Product Selections'!B534),"")</f>
        <v/>
      </c>
      <c r="C529" s="71">
        <f>IF('Product Selections'!C534="","",'Product Selections'!C534)</f>
        <v/>
      </c>
      <c r="D529" s="48">
        <f>IF('Product Selections'!D534="","",'Product Selections'!D534)</f>
        <v/>
      </c>
      <c r="E529" s="51">
        <f>IF('Product Selections'!E534="","",'Product Selections'!E534)</f>
        <v/>
      </c>
      <c r="F529" s="51">
        <f>IF('Product Selections'!F534="","",'Product Selections'!F534)</f>
        <v/>
      </c>
      <c r="G529" s="34">
        <f>IF('Product Selections'!U533="","",'Product Selections'!U533)</f>
        <v/>
      </c>
      <c r="H529" s="69">
        <f>IFERROR(IF('Product Selections'!H534="","",'Product Selections'!H534),"")</f>
        <v/>
      </c>
      <c r="I529" s="592">
        <f>IFERROR(IF(TRIM('Product Selections'!I534)="","",TRIM('Product Selections'!I534)),"")</f>
        <v/>
      </c>
      <c r="J529" s="46" t="n"/>
      <c r="K529" s="69">
        <f>IF(C529="","",IF(O529="",AE529+L529+M529,AE529+L529+M529+O529))</f>
        <v/>
      </c>
      <c r="L529" s="360">
        <f>IF(C529="","",SUM(AC529,AD529)*(1-Y529))</f>
        <v/>
      </c>
      <c r="M529" s="358">
        <f>IF(C529="","",AB529)</f>
        <v/>
      </c>
      <c r="O529" s="593">
        <f>IF(C529="","",IF(Y529&lt;0,Z529-AE529,""))</f>
        <v/>
      </c>
      <c r="P529" s="594">
        <f>IFERROR(IF(C529="","",IF(AND(C529=$D$2,H529=0),0,IF($V$8="50% ADP Discount",AA529*0.5,IF($V$8="ADP Book Price",AA529)))),"")</f>
        <v/>
      </c>
      <c r="R529" s="595">
        <f>IF(C529="","",IF(Y529&lt;0,(Z529/F529)*(1),(Z529/F529)*(1-Y529)))</f>
        <v/>
      </c>
      <c r="S529" s="595">
        <f>IFERROR(IF(Y529&lt;0,SUM(AC529:AD529)/F529,L529/F529),"")</f>
        <v/>
      </c>
      <c r="T529" s="340">
        <f>IF(M529="","",IF(M529=0,"",SUM(M529)/F529))</f>
        <v/>
      </c>
      <c r="U529" s="585" t="n"/>
      <c r="V529" s="596">
        <f>IF(C529="","",IF(AND(C529=$D$2,H529=0),"Firm Payroll",IF(AND(F529=1,Y529&gt;0.2),"Annual 20% Max Discount",IF(AND(F529=4,Y529&gt;0.2),"Quarterly 20% Max Discount",IF(Y529&gt;=0.6,"Discount &gt;60%",IF(Y529&lt;0,"Revenue Reduction Required",""))))))</f>
        <v/>
      </c>
      <c r="W529" s="597" t="n"/>
      <c r="X529" s="56">
        <f>IF(F529=1,"Annual Payrolls on ADP Essential Payroll",IF(F529=4,"Quarterly Payrolls on ADP Essential Payroll",""))</f>
        <v/>
      </c>
      <c r="Y529" s="50">
        <f>IFERROR(1-((H529-M529)/SUM(Z529,AC529,AD529)),"")</f>
        <v/>
      </c>
      <c r="Z529" s="69">
        <f>IF(C529="","",HLOOKUP($G529&amp;'Product Selections'!$K$4&amp;'Exhibit A'!$F529,'--'!$F$3:$AT$200,$E529+6,FALSE)*F529)</f>
        <v/>
      </c>
      <c r="AA529" s="237">
        <f>IF($C529="","",7.95*$E529+54.95)</f>
        <v/>
      </c>
      <c r="AB529" s="69">
        <f>IF('Product Selections'!O534="Yes",16*'Exhibit A'!F529,0)</f>
        <v/>
      </c>
      <c r="AC529" s="236">
        <f>IF('Product Selections'!$L$11="CBA Lightning Wholesale",0,IF('Product Selections'!$L$11="CBA Lightning",0,IF($C529="",0,IF('Product Selections'!P534="",0,IF('Product Selections'!$P534="Yes",HLOOKUP($AC$10&amp;'Exhibit A'!$F529,'--'!$F$3:$AZ$200,$E529+6,FALSE)*$F529)))))</f>
        <v/>
      </c>
      <c r="AD529" s="54">
        <f>IF('Product Selections'!$L$11="CBA Lightning Wholesale",0,IF('Product Selections'!$L$11="CBA Lightning",0,IF('Product Selections'!Q534="",0,IF($C529="",0,IF('Product Selections'!$Q534&gt;=0,HLOOKUP($AD$10,'--'!$F$3:$AZ$200,3,FALSE)*12*'Product Selections'!Q534)))))</f>
        <v/>
      </c>
      <c r="AE529" s="69">
        <f>IFERROR(IF(C529="","",IF(AND(C529=$D$2,H529=0),0,IF(I529=0,H529-P529-L529-M529,IF(I529="Included",H529-P529-M529-L529,IF(I529&gt;0,H529-M529-L529))))),"")</f>
        <v/>
      </c>
      <c r="AF529" s="598" t="n"/>
      <c r="AJ529" s="585" t="n"/>
    </row>
    <row r="530">
      <c r="A530" s="34" t="n"/>
      <c r="B530" s="303">
        <f>IFERROR(IF('Product Selections'!B535="","",'Product Selections'!B535),"")</f>
        <v/>
      </c>
      <c r="C530" s="304">
        <f>IF('Product Selections'!C535="","",'Product Selections'!C535)</f>
        <v/>
      </c>
      <c r="D530" s="305">
        <f>IF('Product Selections'!D535="","",'Product Selections'!D535)</f>
        <v/>
      </c>
      <c r="E530" s="306">
        <f>IF('Product Selections'!E535="","",'Product Selections'!E535)</f>
        <v/>
      </c>
      <c r="F530" s="306">
        <f>IF('Product Selections'!F535="","",'Product Selections'!F535)</f>
        <v/>
      </c>
      <c r="G530" s="307">
        <f>IF('Product Selections'!U534="","",'Product Selections'!U534)</f>
        <v/>
      </c>
      <c r="H530" s="316">
        <f>IFERROR(IF('Product Selections'!H535="","",'Product Selections'!H535),"")</f>
        <v/>
      </c>
      <c r="I530" s="309">
        <f>IFERROR(IF(TRIM('Product Selections'!I535)="","",TRIM('Product Selections'!I535)),"")</f>
        <v/>
      </c>
      <c r="J530" s="46" t="n"/>
      <c r="K530" s="316">
        <f>IF(C530="","",IF(O530="",AE530+L530+M530,AE530+L530+M530+O530))</f>
        <v/>
      </c>
      <c r="L530" s="361">
        <f>IF(C530="","",SUM(AC530,AD530)*(1-Y530))</f>
        <v/>
      </c>
      <c r="M530" s="357">
        <f>IF(C530="","",AB530)</f>
        <v/>
      </c>
      <c r="O530" s="600">
        <f>IF(C530="","",IF(Y530&lt;0,Z530-AE530,""))</f>
        <v/>
      </c>
      <c r="P530" s="601">
        <f>IFERROR(IF(C530="","",IF(AND(C530=$D$2,H530=0),0,IF($V$8="50% ADP Discount",AA530*0.5,IF($V$8="ADP Book Price",AA530)))),"")</f>
        <v/>
      </c>
      <c r="R530" s="602">
        <f>IF(C530="","",IF(Y530&lt;0,(Z530/F530)*(1),(Z530/F530)*(1-Y530)))</f>
        <v/>
      </c>
      <c r="S530" s="602">
        <f>IFERROR(IF(Y530&lt;0,SUM(AC530:AD530)/F530,L530/F530),"")</f>
        <v/>
      </c>
      <c r="T530" s="339">
        <f>IF(M530="","",IF(M530=0,"",SUM(M530)/F530))</f>
        <v/>
      </c>
      <c r="U530" s="585" t="n"/>
      <c r="V530" s="603">
        <f>IF(C530="","",IF(AND(C530=$D$2,H530=0),"Firm Payroll",IF(AND(F530=1,Y530&gt;0.2),"Annual 20% Max Discount",IF(AND(F530=4,Y530&gt;0.2),"Quarterly 20% Max Discount",IF(Y530&gt;=0.6,"Discount &gt;60%",IF(Y530&lt;0,"Revenue Reduction Required",""))))))</f>
        <v/>
      </c>
      <c r="W530" s="597" t="n"/>
      <c r="X530" s="314">
        <f>IF(F530=1,"Annual Payrolls on ADP Essential Payroll",IF(F530=4,"Quarterly Payrolls on ADP Essential Payroll",""))</f>
        <v/>
      </c>
      <c r="Y530" s="315">
        <f>IFERROR(1-((H530-M530)/SUM(Z530,AC530,AD530)),"")</f>
        <v/>
      </c>
      <c r="Z530" s="316">
        <f>IF(C530="","",HLOOKUP($G530&amp;'Product Selections'!$K$4&amp;'Exhibit A'!$F530,'--'!$F$3:$AT$200,$E530+6,FALSE)*F530)</f>
        <v/>
      </c>
      <c r="AA530" s="317">
        <f>IF($C530="","",7.95*$E530+54.95)</f>
        <v/>
      </c>
      <c r="AB530" s="316">
        <f>IF('Product Selections'!O535="Yes",16*'Exhibit A'!F530,0)</f>
        <v/>
      </c>
      <c r="AC530" s="318">
        <f>IF('Product Selections'!$L$11="CBA Lightning Wholesale",0,IF('Product Selections'!$L$11="CBA Lightning",0,IF($C530="",0,IF('Product Selections'!P535="",0,IF('Product Selections'!$P535="Yes",HLOOKUP($AC$10&amp;'Exhibit A'!$F530,'--'!$F$3:$AZ$200,$E530+6,FALSE)*$F530)))))</f>
        <v/>
      </c>
      <c r="AD530" s="310">
        <f>IF('Product Selections'!$L$11="CBA Lightning Wholesale",0,IF('Product Selections'!$L$11="CBA Lightning",0,IF('Product Selections'!Q535="",0,IF($C530="",0,IF('Product Selections'!$Q535&gt;=0,HLOOKUP($AD$10,'--'!$F$3:$AZ$200,3,FALSE)*12*'Product Selections'!Q535)))))</f>
        <v/>
      </c>
      <c r="AE530" s="316">
        <f>IFERROR(IF(C530="","",IF(AND(C530=$D$2,H530=0),0,IF(I530=0,H530-P530-L530-M530,IF(I530="Included",H530-P530-M530-L530,IF(I530&gt;0,H530-M530-L530))))),"")</f>
        <v/>
      </c>
      <c r="AF530" s="585" t="n"/>
      <c r="AJ530" s="585" t="n"/>
    </row>
    <row r="531">
      <c r="A531" s="34" t="n"/>
      <c r="B531" s="70">
        <f>IFERROR(IF('Product Selections'!B536="","",'Product Selections'!B536),"")</f>
        <v/>
      </c>
      <c r="C531" s="71">
        <f>IF('Product Selections'!C536="","",'Product Selections'!C536)</f>
        <v/>
      </c>
      <c r="D531" s="48">
        <f>IF('Product Selections'!D536="","",'Product Selections'!D536)</f>
        <v/>
      </c>
      <c r="E531" s="51">
        <f>IF('Product Selections'!E536="","",'Product Selections'!E536)</f>
        <v/>
      </c>
      <c r="F531" s="51">
        <f>IF('Product Selections'!F536="","",'Product Selections'!F536)</f>
        <v/>
      </c>
      <c r="G531" s="34">
        <f>IF('Product Selections'!U535="","",'Product Selections'!U535)</f>
        <v/>
      </c>
      <c r="H531" s="69">
        <f>IFERROR(IF('Product Selections'!H536="","",'Product Selections'!H536),"")</f>
        <v/>
      </c>
      <c r="I531" s="592">
        <f>IFERROR(IF(TRIM('Product Selections'!I536)="","",TRIM('Product Selections'!I536)),"")</f>
        <v/>
      </c>
      <c r="J531" s="46" t="n"/>
      <c r="K531" s="69">
        <f>IF(C531="","",IF(O531="",AE531+L531+M531,AE531+L531+M531+O531))</f>
        <v/>
      </c>
      <c r="L531" s="360">
        <f>IF(C531="","",SUM(AC531,AD531)*(1-Y531))</f>
        <v/>
      </c>
      <c r="M531" s="358">
        <f>IF(C531="","",AB531)</f>
        <v/>
      </c>
      <c r="O531" s="593">
        <f>IF(C531="","",IF(Y531&lt;0,Z531-AE531,""))</f>
        <v/>
      </c>
      <c r="P531" s="594">
        <f>IFERROR(IF(C531="","",IF(AND(C531=$D$2,H531=0),0,IF($V$8="50% ADP Discount",AA531*0.5,IF($V$8="ADP Book Price",AA531)))),"")</f>
        <v/>
      </c>
      <c r="R531" s="595">
        <f>IF(C531="","",IF(Y531&lt;0,(Z531/F531)*(1),(Z531/F531)*(1-Y531)))</f>
        <v/>
      </c>
      <c r="S531" s="595">
        <f>IFERROR(IF(Y531&lt;0,SUM(AC531:AD531)/F531,L531/F531),"")</f>
        <v/>
      </c>
      <c r="T531" s="340">
        <f>IF(M531="","",IF(M531=0,"",SUM(M531)/F531))</f>
        <v/>
      </c>
      <c r="U531" s="585" t="n"/>
      <c r="V531" s="596">
        <f>IF(C531="","",IF(AND(C531=$D$2,H531=0),"Firm Payroll",IF(AND(F531=1,Y531&gt;0.2),"Annual 20% Max Discount",IF(AND(F531=4,Y531&gt;0.2),"Quarterly 20% Max Discount",IF(Y531&gt;=0.6,"Discount &gt;60%",IF(Y531&lt;0,"Revenue Reduction Required",""))))))</f>
        <v/>
      </c>
      <c r="W531" s="597" t="n"/>
      <c r="X531" s="56">
        <f>IF(F531=1,"Annual Payrolls on ADP Essential Payroll",IF(F531=4,"Quarterly Payrolls on ADP Essential Payroll",""))</f>
        <v/>
      </c>
      <c r="Y531" s="50">
        <f>IFERROR(1-((H531-M531)/SUM(Z531,AC531,AD531)),"")</f>
        <v/>
      </c>
      <c r="Z531" s="69">
        <f>IF(C531="","",HLOOKUP($G531&amp;'Product Selections'!$K$4&amp;'Exhibit A'!$F531,'--'!$F$3:$AT$200,$E531+6,FALSE)*F531)</f>
        <v/>
      </c>
      <c r="AA531" s="237">
        <f>IF($C531="","",7.95*$E531+54.95)</f>
        <v/>
      </c>
      <c r="AB531" s="69">
        <f>IF('Product Selections'!O536="Yes",16*'Exhibit A'!F531,0)</f>
        <v/>
      </c>
      <c r="AC531" s="236">
        <f>IF('Product Selections'!$L$11="CBA Lightning Wholesale",0,IF('Product Selections'!$L$11="CBA Lightning",0,IF($C531="",0,IF('Product Selections'!P536="",0,IF('Product Selections'!$P536="Yes",HLOOKUP($AC$10&amp;'Exhibit A'!$F531,'--'!$F$3:$AZ$200,$E531+6,FALSE)*$F531)))))</f>
        <v/>
      </c>
      <c r="AD531" s="54">
        <f>IF('Product Selections'!$L$11="CBA Lightning Wholesale",0,IF('Product Selections'!$L$11="CBA Lightning",0,IF('Product Selections'!Q536="",0,IF($C531="",0,IF('Product Selections'!$Q536&gt;=0,HLOOKUP($AD$10,'--'!$F$3:$AZ$200,3,FALSE)*12*'Product Selections'!Q536)))))</f>
        <v/>
      </c>
      <c r="AE531" s="69">
        <f>IFERROR(IF(C531="","",IF(AND(C531=$D$2,H531=0),0,IF(I531=0,H531-P531-L531-M531,IF(I531="Included",H531-P531-M531-L531,IF(I531&gt;0,H531-M531-L531))))),"")</f>
        <v/>
      </c>
      <c r="AF531" s="598" t="n"/>
      <c r="AJ531" s="585" t="n"/>
    </row>
    <row r="532">
      <c r="A532" s="34" t="n"/>
      <c r="B532" s="303">
        <f>IFERROR(IF('Product Selections'!B537="","",'Product Selections'!B537),"")</f>
        <v/>
      </c>
      <c r="C532" s="304">
        <f>IF('Product Selections'!C537="","",'Product Selections'!C537)</f>
        <v/>
      </c>
      <c r="D532" s="305">
        <f>IF('Product Selections'!D537="","",'Product Selections'!D537)</f>
        <v/>
      </c>
      <c r="E532" s="306">
        <f>IF('Product Selections'!E537="","",'Product Selections'!E537)</f>
        <v/>
      </c>
      <c r="F532" s="306">
        <f>IF('Product Selections'!F537="","",'Product Selections'!F537)</f>
        <v/>
      </c>
      <c r="G532" s="307">
        <f>IF('Product Selections'!U536="","",'Product Selections'!U536)</f>
        <v/>
      </c>
      <c r="H532" s="316">
        <f>IFERROR(IF('Product Selections'!H537="","",'Product Selections'!H537),"")</f>
        <v/>
      </c>
      <c r="I532" s="309">
        <f>IFERROR(IF(TRIM('Product Selections'!I537)="","",TRIM('Product Selections'!I537)),"")</f>
        <v/>
      </c>
      <c r="J532" s="46" t="n"/>
      <c r="K532" s="316">
        <f>IF(C532="","",IF(O532="",AE532+L532+M532,AE532+L532+M532+O532))</f>
        <v/>
      </c>
      <c r="L532" s="361">
        <f>IF(C532="","",SUM(AC532,AD532)*(1-Y532))</f>
        <v/>
      </c>
      <c r="M532" s="357">
        <f>IF(C532="","",AB532)</f>
        <v/>
      </c>
      <c r="O532" s="600">
        <f>IF(C532="","",IF(Y532&lt;0,Z532-AE532,""))</f>
        <v/>
      </c>
      <c r="P532" s="601">
        <f>IFERROR(IF(C532="","",IF(AND(C532=$D$2,H532=0),0,IF($V$8="50% ADP Discount",AA532*0.5,IF($V$8="ADP Book Price",AA532)))),"")</f>
        <v/>
      </c>
      <c r="R532" s="602">
        <f>IF(C532="","",IF(Y532&lt;0,(Z532/F532)*(1),(Z532/F532)*(1-Y532)))</f>
        <v/>
      </c>
      <c r="S532" s="602">
        <f>IFERROR(IF(Y532&lt;0,SUM(AC532:AD532)/F532,L532/F532),"")</f>
        <v/>
      </c>
      <c r="T532" s="339">
        <f>IF(M532="","",IF(M532=0,"",SUM(M532)/F532))</f>
        <v/>
      </c>
      <c r="U532" s="585" t="n"/>
      <c r="V532" s="603">
        <f>IF(C532="","",IF(AND(C532=$D$2,H532=0),"Firm Payroll",IF(AND(F532=1,Y532&gt;0.2),"Annual 20% Max Discount",IF(AND(F532=4,Y532&gt;0.2),"Quarterly 20% Max Discount",IF(Y532&gt;=0.6,"Discount &gt;60%",IF(Y532&lt;0,"Revenue Reduction Required",""))))))</f>
        <v/>
      </c>
      <c r="W532" s="597" t="n"/>
      <c r="X532" s="314">
        <f>IF(F532=1,"Annual Payrolls on ADP Essential Payroll",IF(F532=4,"Quarterly Payrolls on ADP Essential Payroll",""))</f>
        <v/>
      </c>
      <c r="Y532" s="315">
        <f>IFERROR(1-((H532-M532)/SUM(Z532,AC532,AD532)),"")</f>
        <v/>
      </c>
      <c r="Z532" s="316">
        <f>IF(C532="","",HLOOKUP($G532&amp;'Product Selections'!$K$4&amp;'Exhibit A'!$F532,'--'!$F$3:$AT$200,$E532+6,FALSE)*F532)</f>
        <v/>
      </c>
      <c r="AA532" s="317">
        <f>IF($C532="","",7.95*$E532+54.95)</f>
        <v/>
      </c>
      <c r="AB532" s="316">
        <f>IF('Product Selections'!O537="Yes",16*'Exhibit A'!F532,0)</f>
        <v/>
      </c>
      <c r="AC532" s="318">
        <f>IF('Product Selections'!$L$11="CBA Lightning Wholesale",0,IF('Product Selections'!$L$11="CBA Lightning",0,IF($C532="",0,IF('Product Selections'!P537="",0,IF('Product Selections'!$P537="Yes",HLOOKUP($AC$10&amp;'Exhibit A'!$F532,'--'!$F$3:$AZ$200,$E532+6,FALSE)*$F532)))))</f>
        <v/>
      </c>
      <c r="AD532" s="310">
        <f>IF('Product Selections'!$L$11="CBA Lightning Wholesale",0,IF('Product Selections'!$L$11="CBA Lightning",0,IF('Product Selections'!Q537="",0,IF($C532="",0,IF('Product Selections'!$Q537&gt;=0,HLOOKUP($AD$10,'--'!$F$3:$AZ$200,3,FALSE)*12*'Product Selections'!Q537)))))</f>
        <v/>
      </c>
      <c r="AE532" s="316">
        <f>IFERROR(IF(C532="","",IF(AND(C532=$D$2,H532=0),0,IF(I532=0,H532-P532-L532-M532,IF(I532="Included",H532-P532-M532-L532,IF(I532&gt;0,H532-M532-L532))))),"")</f>
        <v/>
      </c>
      <c r="AF532" s="585" t="n"/>
      <c r="AJ532" s="585" t="n"/>
    </row>
    <row r="533">
      <c r="A533" s="34" t="n"/>
      <c r="B533" s="70">
        <f>IFERROR(IF('Product Selections'!B538="","",'Product Selections'!B538),"")</f>
        <v/>
      </c>
      <c r="C533" s="71">
        <f>IF('Product Selections'!C538="","",'Product Selections'!C538)</f>
        <v/>
      </c>
      <c r="D533" s="48">
        <f>IF('Product Selections'!D538="","",'Product Selections'!D538)</f>
        <v/>
      </c>
      <c r="E533" s="51">
        <f>IF('Product Selections'!E538="","",'Product Selections'!E538)</f>
        <v/>
      </c>
      <c r="F533" s="51">
        <f>IF('Product Selections'!F538="","",'Product Selections'!F538)</f>
        <v/>
      </c>
      <c r="G533" s="34">
        <f>IF('Product Selections'!U537="","",'Product Selections'!U537)</f>
        <v/>
      </c>
      <c r="H533" s="69">
        <f>IFERROR(IF('Product Selections'!H538="","",'Product Selections'!H538),"")</f>
        <v/>
      </c>
      <c r="I533" s="592">
        <f>IFERROR(IF(TRIM('Product Selections'!I538)="","",TRIM('Product Selections'!I538)),"")</f>
        <v/>
      </c>
      <c r="J533" s="46" t="n"/>
      <c r="K533" s="69">
        <f>IF(C533="","",IF(O533="",AE533+L533+M533,AE533+L533+M533+O533))</f>
        <v/>
      </c>
      <c r="L533" s="360">
        <f>IF(C533="","",SUM(AC533,AD533)*(1-Y533))</f>
        <v/>
      </c>
      <c r="M533" s="358">
        <f>IF(C533="","",AB533)</f>
        <v/>
      </c>
      <c r="O533" s="593">
        <f>IF(C533="","",IF(Y533&lt;0,Z533-AE533,""))</f>
        <v/>
      </c>
      <c r="P533" s="594">
        <f>IFERROR(IF(C533="","",IF(AND(C533=$D$2,H533=0),0,IF($V$8="50% ADP Discount",AA533*0.5,IF($V$8="ADP Book Price",AA533)))),"")</f>
        <v/>
      </c>
      <c r="R533" s="595">
        <f>IF(C533="","",IF(Y533&lt;0,(Z533/F533)*(1),(Z533/F533)*(1-Y533)))</f>
        <v/>
      </c>
      <c r="S533" s="595">
        <f>IFERROR(IF(Y533&lt;0,SUM(AC533:AD533)/F533,L533/F533),"")</f>
        <v/>
      </c>
      <c r="T533" s="340">
        <f>IF(M533="","",IF(M533=0,"",SUM(M533)/F533))</f>
        <v/>
      </c>
      <c r="U533" s="585" t="n"/>
      <c r="V533" s="596">
        <f>IF(C533="","",IF(AND(C533=$D$2,H533=0),"Firm Payroll",IF(AND(F533=1,Y533&gt;0.2),"Annual 20% Max Discount",IF(AND(F533=4,Y533&gt;0.2),"Quarterly 20% Max Discount",IF(Y533&gt;=0.6,"Discount &gt;60%",IF(Y533&lt;0,"Revenue Reduction Required",""))))))</f>
        <v/>
      </c>
      <c r="W533" s="597" t="n"/>
      <c r="X533" s="56">
        <f>IF(F533=1,"Annual Payrolls on ADP Essential Payroll",IF(F533=4,"Quarterly Payrolls on ADP Essential Payroll",""))</f>
        <v/>
      </c>
      <c r="Y533" s="50">
        <f>IFERROR(1-((H533-M533)/SUM(Z533,AC533,AD533)),"")</f>
        <v/>
      </c>
      <c r="Z533" s="69">
        <f>IF(C533="","",HLOOKUP($G533&amp;'Product Selections'!$K$4&amp;'Exhibit A'!$F533,'--'!$F$3:$AT$200,$E533+6,FALSE)*F533)</f>
        <v/>
      </c>
      <c r="AA533" s="237">
        <f>IF($C533="","",7.95*$E533+54.95)</f>
        <v/>
      </c>
      <c r="AB533" s="69">
        <f>IF('Product Selections'!O538="Yes",16*'Exhibit A'!F533,0)</f>
        <v/>
      </c>
      <c r="AC533" s="236">
        <f>IF('Product Selections'!$L$11="CBA Lightning Wholesale",0,IF('Product Selections'!$L$11="CBA Lightning",0,IF($C533="",0,IF('Product Selections'!P538="",0,IF('Product Selections'!$P538="Yes",HLOOKUP($AC$10&amp;'Exhibit A'!$F533,'--'!$F$3:$AZ$200,$E533+6,FALSE)*$F533)))))</f>
        <v/>
      </c>
      <c r="AD533" s="54">
        <f>IF('Product Selections'!$L$11="CBA Lightning Wholesale",0,IF('Product Selections'!$L$11="CBA Lightning",0,IF('Product Selections'!Q538="",0,IF($C533="",0,IF('Product Selections'!$Q538&gt;=0,HLOOKUP($AD$10,'--'!$F$3:$AZ$200,3,FALSE)*12*'Product Selections'!Q538)))))</f>
        <v/>
      </c>
      <c r="AE533" s="69">
        <f>IFERROR(IF(C533="","",IF(AND(C533=$D$2,H533=0),0,IF(I533=0,H533-P533-L533-M533,IF(I533="Included",H533-P533-M533-L533,IF(I533&gt;0,H533-M533-L533))))),"")</f>
        <v/>
      </c>
      <c r="AF533" s="598" t="n"/>
      <c r="AJ533" s="585" t="n"/>
    </row>
    <row r="534">
      <c r="A534" s="34" t="n"/>
      <c r="B534" s="303">
        <f>IFERROR(IF('Product Selections'!B539="","",'Product Selections'!B539),"")</f>
        <v/>
      </c>
      <c r="C534" s="304">
        <f>IF('Product Selections'!C539="","",'Product Selections'!C539)</f>
        <v/>
      </c>
      <c r="D534" s="305">
        <f>IF('Product Selections'!D539="","",'Product Selections'!D539)</f>
        <v/>
      </c>
      <c r="E534" s="306">
        <f>IF('Product Selections'!E539="","",'Product Selections'!E539)</f>
        <v/>
      </c>
      <c r="F534" s="306">
        <f>IF('Product Selections'!F539="","",'Product Selections'!F539)</f>
        <v/>
      </c>
      <c r="G534" s="307">
        <f>IF('Product Selections'!U538="","",'Product Selections'!U538)</f>
        <v/>
      </c>
      <c r="H534" s="316">
        <f>IFERROR(IF('Product Selections'!H539="","",'Product Selections'!H539),"")</f>
        <v/>
      </c>
      <c r="I534" s="309">
        <f>IFERROR(IF(TRIM('Product Selections'!I539)="","",TRIM('Product Selections'!I539)),"")</f>
        <v/>
      </c>
      <c r="J534" s="46" t="n"/>
      <c r="K534" s="316">
        <f>IF(C534="","",IF(O534="",AE534+L534+M534,AE534+L534+M534+O534))</f>
        <v/>
      </c>
      <c r="L534" s="361">
        <f>IF(C534="","",SUM(AC534,AD534)*(1-Y534))</f>
        <v/>
      </c>
      <c r="M534" s="357">
        <f>IF(C534="","",AB534)</f>
        <v/>
      </c>
      <c r="O534" s="600">
        <f>IF(C534="","",IF(Y534&lt;0,Z534-AE534,""))</f>
        <v/>
      </c>
      <c r="P534" s="601">
        <f>IFERROR(IF(C534="","",IF(AND(C534=$D$2,H534=0),0,IF($V$8="50% ADP Discount",AA534*0.5,IF($V$8="ADP Book Price",AA534)))),"")</f>
        <v/>
      </c>
      <c r="R534" s="602">
        <f>IF(C534="","",IF(Y534&lt;0,(Z534/F534)*(1),(Z534/F534)*(1-Y534)))</f>
        <v/>
      </c>
      <c r="S534" s="602">
        <f>IFERROR(IF(Y534&lt;0,SUM(AC534:AD534)/F534,L534/F534),"")</f>
        <v/>
      </c>
      <c r="T534" s="339">
        <f>IF(M534="","",IF(M534=0,"",SUM(M534)/F534))</f>
        <v/>
      </c>
      <c r="U534" s="585" t="n"/>
      <c r="V534" s="603">
        <f>IF(C534="","",IF(AND(C534=$D$2,H534=0),"Firm Payroll",IF(AND(F534=1,Y534&gt;0.2),"Annual 20% Max Discount",IF(AND(F534=4,Y534&gt;0.2),"Quarterly 20% Max Discount",IF(Y534&gt;=0.6,"Discount &gt;60%",IF(Y534&lt;0,"Revenue Reduction Required",""))))))</f>
        <v/>
      </c>
      <c r="W534" s="597" t="n"/>
      <c r="X534" s="314">
        <f>IF(F534=1,"Annual Payrolls on ADP Essential Payroll",IF(F534=4,"Quarterly Payrolls on ADP Essential Payroll",""))</f>
        <v/>
      </c>
      <c r="Y534" s="315">
        <f>IFERROR(1-((H534-M534)/SUM(Z534,AC534,AD534)),"")</f>
        <v/>
      </c>
      <c r="Z534" s="316">
        <f>IF(C534="","",HLOOKUP($G534&amp;'Product Selections'!$K$4&amp;'Exhibit A'!$F534,'--'!$F$3:$AT$200,$E534+6,FALSE)*F534)</f>
        <v/>
      </c>
      <c r="AA534" s="317">
        <f>IF($C534="","",7.95*$E534+54.95)</f>
        <v/>
      </c>
      <c r="AB534" s="316">
        <f>IF('Product Selections'!O539="Yes",16*'Exhibit A'!F534,0)</f>
        <v/>
      </c>
      <c r="AC534" s="318">
        <f>IF('Product Selections'!$L$11="CBA Lightning Wholesale",0,IF('Product Selections'!$L$11="CBA Lightning",0,IF($C534="",0,IF('Product Selections'!P539="",0,IF('Product Selections'!$P539="Yes",HLOOKUP($AC$10&amp;'Exhibit A'!$F534,'--'!$F$3:$AZ$200,$E534+6,FALSE)*$F534)))))</f>
        <v/>
      </c>
      <c r="AD534" s="310">
        <f>IF('Product Selections'!$L$11="CBA Lightning Wholesale",0,IF('Product Selections'!$L$11="CBA Lightning",0,IF('Product Selections'!Q539="",0,IF($C534="",0,IF('Product Selections'!$Q539&gt;=0,HLOOKUP($AD$10,'--'!$F$3:$AZ$200,3,FALSE)*12*'Product Selections'!Q539)))))</f>
        <v/>
      </c>
      <c r="AE534" s="316">
        <f>IFERROR(IF(C534="","",IF(AND(C534=$D$2,H534=0),0,IF(I534=0,H534-P534-L534-M534,IF(I534="Included",H534-P534-M534-L534,IF(I534&gt;0,H534-M534-L534))))),"")</f>
        <v/>
      </c>
      <c r="AF534" s="585" t="n"/>
      <c r="AJ534" s="585" t="n"/>
    </row>
    <row r="535">
      <c r="A535" s="34" t="n"/>
      <c r="B535" s="70">
        <f>IFERROR(IF('Product Selections'!B540="","",'Product Selections'!B540),"")</f>
        <v/>
      </c>
      <c r="C535" s="71">
        <f>IF('Product Selections'!C540="","",'Product Selections'!C540)</f>
        <v/>
      </c>
      <c r="D535" s="48">
        <f>IF('Product Selections'!D540="","",'Product Selections'!D540)</f>
        <v/>
      </c>
      <c r="E535" s="51">
        <f>IF('Product Selections'!E540="","",'Product Selections'!E540)</f>
        <v/>
      </c>
      <c r="F535" s="51">
        <f>IF('Product Selections'!F540="","",'Product Selections'!F540)</f>
        <v/>
      </c>
      <c r="G535" s="34">
        <f>IF('Product Selections'!U539="","",'Product Selections'!U539)</f>
        <v/>
      </c>
      <c r="H535" s="69">
        <f>IFERROR(IF('Product Selections'!H540="","",'Product Selections'!H540),"")</f>
        <v/>
      </c>
      <c r="I535" s="592">
        <f>IFERROR(IF(TRIM('Product Selections'!I540)="","",TRIM('Product Selections'!I540)),"")</f>
        <v/>
      </c>
      <c r="J535" s="46" t="n"/>
      <c r="K535" s="69">
        <f>IF(C535="","",IF(O535="",AE535+L535+M535,AE535+L535+M535+O535))</f>
        <v/>
      </c>
      <c r="L535" s="360">
        <f>IF(C535="","",SUM(AC535,AD535)*(1-Y535))</f>
        <v/>
      </c>
      <c r="M535" s="358">
        <f>IF(C535="","",AB535)</f>
        <v/>
      </c>
      <c r="O535" s="593">
        <f>IF(C535="","",IF(Y535&lt;0,Z535-AE535,""))</f>
        <v/>
      </c>
      <c r="P535" s="594">
        <f>IFERROR(IF(C535="","",IF(AND(C535=$D$2,H535=0),0,IF($V$8="50% ADP Discount",AA535*0.5,IF($V$8="ADP Book Price",AA535)))),"")</f>
        <v/>
      </c>
      <c r="R535" s="595">
        <f>IF(C535="","",IF(Y535&lt;0,(Z535/F535)*(1),(Z535/F535)*(1-Y535)))</f>
        <v/>
      </c>
      <c r="S535" s="595">
        <f>IFERROR(IF(Y535&lt;0,SUM(AC535:AD535)/F535,L535/F535),"")</f>
        <v/>
      </c>
      <c r="T535" s="340">
        <f>IF(M535="","",IF(M535=0,"",SUM(M535)/F535))</f>
        <v/>
      </c>
      <c r="U535" s="585" t="n"/>
      <c r="V535" s="596">
        <f>IF(C535="","",IF(AND(C535=$D$2,H535=0),"Firm Payroll",IF(AND(F535=1,Y535&gt;0.2),"Annual 20% Max Discount",IF(AND(F535=4,Y535&gt;0.2),"Quarterly 20% Max Discount",IF(Y535&gt;=0.6,"Discount &gt;60%",IF(Y535&lt;0,"Revenue Reduction Required",""))))))</f>
        <v/>
      </c>
      <c r="W535" s="597" t="n"/>
      <c r="X535" s="56">
        <f>IF(F535=1,"Annual Payrolls on ADP Essential Payroll",IF(F535=4,"Quarterly Payrolls on ADP Essential Payroll",""))</f>
        <v/>
      </c>
      <c r="Y535" s="50">
        <f>IFERROR(1-((H535-M535)/SUM(Z535,AC535,AD535)),"")</f>
        <v/>
      </c>
      <c r="Z535" s="69">
        <f>IF(C535="","",HLOOKUP($G535&amp;'Product Selections'!$K$4&amp;'Exhibit A'!$F535,'--'!$F$3:$AT$200,$E535+6,FALSE)*F535)</f>
        <v/>
      </c>
      <c r="AA535" s="237">
        <f>IF($C535="","",7.95*$E535+54.95)</f>
        <v/>
      </c>
      <c r="AB535" s="69">
        <f>IF('Product Selections'!O540="Yes",16*'Exhibit A'!F535,0)</f>
        <v/>
      </c>
      <c r="AC535" s="236">
        <f>IF('Product Selections'!$L$11="CBA Lightning Wholesale",0,IF('Product Selections'!$L$11="CBA Lightning",0,IF($C535="",0,IF('Product Selections'!P540="",0,IF('Product Selections'!$P540="Yes",HLOOKUP($AC$10&amp;'Exhibit A'!$F535,'--'!$F$3:$AZ$200,$E535+6,FALSE)*$F535)))))</f>
        <v/>
      </c>
      <c r="AD535" s="54">
        <f>IF('Product Selections'!$L$11="CBA Lightning Wholesale",0,IF('Product Selections'!$L$11="CBA Lightning",0,IF('Product Selections'!Q540="",0,IF($C535="",0,IF('Product Selections'!$Q540&gt;=0,HLOOKUP($AD$10,'--'!$F$3:$AZ$200,3,FALSE)*12*'Product Selections'!Q540)))))</f>
        <v/>
      </c>
      <c r="AE535" s="69">
        <f>IFERROR(IF(C535="","",IF(AND(C535=$D$2,H535=0),0,IF(I535=0,H535-P535-L535-M535,IF(I535="Included",H535-P535-M535-L535,IF(I535&gt;0,H535-M535-L535))))),"")</f>
        <v/>
      </c>
      <c r="AF535" s="598" t="n"/>
      <c r="AJ535" s="585" t="n"/>
    </row>
    <row r="536">
      <c r="A536" s="34" t="n"/>
      <c r="B536" s="303">
        <f>IFERROR(IF('Product Selections'!B541="","",'Product Selections'!B541),"")</f>
        <v/>
      </c>
      <c r="C536" s="304">
        <f>IF('Product Selections'!C541="","",'Product Selections'!C541)</f>
        <v/>
      </c>
      <c r="D536" s="305">
        <f>IF('Product Selections'!D541="","",'Product Selections'!D541)</f>
        <v/>
      </c>
      <c r="E536" s="306">
        <f>IF('Product Selections'!E541="","",'Product Selections'!E541)</f>
        <v/>
      </c>
      <c r="F536" s="306">
        <f>IF('Product Selections'!F541="","",'Product Selections'!F541)</f>
        <v/>
      </c>
      <c r="G536" s="307">
        <f>IF('Product Selections'!U540="","",'Product Selections'!U540)</f>
        <v/>
      </c>
      <c r="H536" s="316">
        <f>IFERROR(IF('Product Selections'!H541="","",'Product Selections'!H541),"")</f>
        <v/>
      </c>
      <c r="I536" s="309">
        <f>IFERROR(IF(TRIM('Product Selections'!I541)="","",TRIM('Product Selections'!I541)),"")</f>
        <v/>
      </c>
      <c r="J536" s="46" t="n"/>
      <c r="K536" s="316">
        <f>IF(C536="","",IF(O536="",AE536+L536+M536,AE536+L536+M536+O536))</f>
        <v/>
      </c>
      <c r="L536" s="361">
        <f>IF(C536="","",SUM(AC536,AD536)*(1-Y536))</f>
        <v/>
      </c>
      <c r="M536" s="357">
        <f>IF(C536="","",AB536)</f>
        <v/>
      </c>
      <c r="O536" s="600">
        <f>IF(C536="","",IF(Y536&lt;0,Z536-AE536,""))</f>
        <v/>
      </c>
      <c r="P536" s="601">
        <f>IFERROR(IF(C536="","",IF(AND(C536=$D$2,H536=0),0,IF($V$8="50% ADP Discount",AA536*0.5,IF($V$8="ADP Book Price",AA536)))),"")</f>
        <v/>
      </c>
      <c r="R536" s="602">
        <f>IF(C536="","",IF(Y536&lt;0,(Z536/F536)*(1),(Z536/F536)*(1-Y536)))</f>
        <v/>
      </c>
      <c r="S536" s="602">
        <f>IFERROR(IF(Y536&lt;0,SUM(AC536:AD536)/F536,L536/F536),"")</f>
        <v/>
      </c>
      <c r="T536" s="339">
        <f>IF(M536="","",IF(M536=0,"",SUM(M536)/F536))</f>
        <v/>
      </c>
      <c r="U536" s="585" t="n"/>
      <c r="V536" s="603">
        <f>IF(C536="","",IF(AND(C536=$D$2,H536=0),"Firm Payroll",IF(AND(F536=1,Y536&gt;0.2),"Annual 20% Max Discount",IF(AND(F536=4,Y536&gt;0.2),"Quarterly 20% Max Discount",IF(Y536&gt;=0.6,"Discount &gt;60%",IF(Y536&lt;0,"Revenue Reduction Required",""))))))</f>
        <v/>
      </c>
      <c r="W536" s="597" t="n"/>
      <c r="X536" s="314">
        <f>IF(F536=1,"Annual Payrolls on ADP Essential Payroll",IF(F536=4,"Quarterly Payrolls on ADP Essential Payroll",""))</f>
        <v/>
      </c>
      <c r="Y536" s="315">
        <f>IFERROR(1-((H536-M536)/SUM(Z536,AC536,AD536)),"")</f>
        <v/>
      </c>
      <c r="Z536" s="316">
        <f>IF(C536="","",HLOOKUP($G536&amp;'Product Selections'!$K$4&amp;'Exhibit A'!$F536,'--'!$F$3:$AT$200,$E536+6,FALSE)*F536)</f>
        <v/>
      </c>
      <c r="AA536" s="317">
        <f>IF($C536="","",7.95*$E536+54.95)</f>
        <v/>
      </c>
      <c r="AB536" s="316">
        <f>IF('Product Selections'!O541="Yes",16*'Exhibit A'!F536,0)</f>
        <v/>
      </c>
      <c r="AC536" s="318">
        <f>IF('Product Selections'!$L$11="CBA Lightning Wholesale",0,IF('Product Selections'!$L$11="CBA Lightning",0,IF($C536="",0,IF('Product Selections'!P541="",0,IF('Product Selections'!$P541="Yes",HLOOKUP($AC$10&amp;'Exhibit A'!$F536,'--'!$F$3:$AZ$200,$E536+6,FALSE)*$F536)))))</f>
        <v/>
      </c>
      <c r="AD536" s="310">
        <f>IF('Product Selections'!$L$11="CBA Lightning Wholesale",0,IF('Product Selections'!$L$11="CBA Lightning",0,IF('Product Selections'!Q541="",0,IF($C536="",0,IF('Product Selections'!$Q541&gt;=0,HLOOKUP($AD$10,'--'!$F$3:$AZ$200,3,FALSE)*12*'Product Selections'!Q541)))))</f>
        <v/>
      </c>
      <c r="AE536" s="316">
        <f>IFERROR(IF(C536="","",IF(AND(C536=$D$2,H536=0),0,IF(I536=0,H536-P536-L536-M536,IF(I536="Included",H536-P536-M536-L536,IF(I536&gt;0,H536-M536-L536))))),"")</f>
        <v/>
      </c>
      <c r="AF536" s="585" t="n"/>
      <c r="AJ536" s="585" t="n"/>
    </row>
    <row r="537">
      <c r="A537" s="34" t="n"/>
      <c r="B537" s="70">
        <f>IFERROR(IF('Product Selections'!B542="","",'Product Selections'!B542),"")</f>
        <v/>
      </c>
      <c r="C537" s="71">
        <f>IF('Product Selections'!C542="","",'Product Selections'!C542)</f>
        <v/>
      </c>
      <c r="D537" s="48">
        <f>IF('Product Selections'!D542="","",'Product Selections'!D542)</f>
        <v/>
      </c>
      <c r="E537" s="51">
        <f>IF('Product Selections'!E542="","",'Product Selections'!E542)</f>
        <v/>
      </c>
      <c r="F537" s="51">
        <f>IF('Product Selections'!F542="","",'Product Selections'!F542)</f>
        <v/>
      </c>
      <c r="G537" s="34">
        <f>IF('Product Selections'!U541="","",'Product Selections'!U541)</f>
        <v/>
      </c>
      <c r="H537" s="69">
        <f>IFERROR(IF('Product Selections'!H542="","",'Product Selections'!H542),"")</f>
        <v/>
      </c>
      <c r="I537" s="592">
        <f>IFERROR(IF(TRIM('Product Selections'!I542)="","",TRIM('Product Selections'!I542)),"")</f>
        <v/>
      </c>
      <c r="J537" s="46" t="n"/>
      <c r="K537" s="69">
        <f>IF(C537="","",IF(O537="",AE537+L537+M537,AE537+L537+M537+O537))</f>
        <v/>
      </c>
      <c r="L537" s="360">
        <f>IF(C537="","",SUM(AC537,AD537)*(1-Y537))</f>
        <v/>
      </c>
      <c r="M537" s="358">
        <f>IF(C537="","",AB537)</f>
        <v/>
      </c>
      <c r="O537" s="593">
        <f>IF(C537="","",IF(Y537&lt;0,Z537-AE537,""))</f>
        <v/>
      </c>
      <c r="P537" s="594">
        <f>IFERROR(IF(C537="","",IF(AND(C537=$D$2,H537=0),0,IF($V$8="50% ADP Discount",AA537*0.5,IF($V$8="ADP Book Price",AA537)))),"")</f>
        <v/>
      </c>
      <c r="R537" s="595">
        <f>IF(C537="","",IF(Y537&lt;0,(Z537/F537)*(1),(Z537/F537)*(1-Y537)))</f>
        <v/>
      </c>
      <c r="S537" s="595">
        <f>IFERROR(IF(Y537&lt;0,SUM(AC537:AD537)/F537,L537/F537),"")</f>
        <v/>
      </c>
      <c r="T537" s="340">
        <f>IF(M537="","",IF(M537=0,"",SUM(M537)/F537))</f>
        <v/>
      </c>
      <c r="U537" s="585" t="n"/>
      <c r="V537" s="596">
        <f>IF(C537="","",IF(AND(C537=$D$2,H537=0),"Firm Payroll",IF(AND(F537=1,Y537&gt;0.2),"Annual 20% Max Discount",IF(AND(F537=4,Y537&gt;0.2),"Quarterly 20% Max Discount",IF(Y537&gt;=0.6,"Discount &gt;60%",IF(Y537&lt;0,"Revenue Reduction Required",""))))))</f>
        <v/>
      </c>
      <c r="W537" s="597" t="n"/>
      <c r="X537" s="56">
        <f>IF(F537=1,"Annual Payrolls on ADP Essential Payroll",IF(F537=4,"Quarterly Payrolls on ADP Essential Payroll",""))</f>
        <v/>
      </c>
      <c r="Y537" s="50">
        <f>IFERROR(1-((H537-M537)/SUM(Z537,AC537,AD537)),"")</f>
        <v/>
      </c>
      <c r="Z537" s="69">
        <f>IF(C537="","",HLOOKUP($G537&amp;'Product Selections'!$K$4&amp;'Exhibit A'!$F537,'--'!$F$3:$AT$200,$E537+6,FALSE)*F537)</f>
        <v/>
      </c>
      <c r="AA537" s="237">
        <f>IF($C537="","",7.95*$E537+54.95)</f>
        <v/>
      </c>
      <c r="AB537" s="69">
        <f>IF('Product Selections'!O542="Yes",16*'Exhibit A'!F537,0)</f>
        <v/>
      </c>
      <c r="AC537" s="236">
        <f>IF('Product Selections'!$L$11="CBA Lightning Wholesale",0,IF('Product Selections'!$L$11="CBA Lightning",0,IF($C537="",0,IF('Product Selections'!P542="",0,IF('Product Selections'!$P542="Yes",HLOOKUP($AC$10&amp;'Exhibit A'!$F537,'--'!$F$3:$AZ$200,$E537+6,FALSE)*$F537)))))</f>
        <v/>
      </c>
      <c r="AD537" s="54">
        <f>IF('Product Selections'!$L$11="CBA Lightning Wholesale",0,IF('Product Selections'!$L$11="CBA Lightning",0,IF('Product Selections'!Q542="",0,IF($C537="",0,IF('Product Selections'!$Q542&gt;=0,HLOOKUP($AD$10,'--'!$F$3:$AZ$200,3,FALSE)*12*'Product Selections'!Q542)))))</f>
        <v/>
      </c>
      <c r="AE537" s="69">
        <f>IFERROR(IF(C537="","",IF(AND(C537=$D$2,H537=0),0,IF(I537=0,H537-P537-L537-M537,IF(I537="Included",H537-P537-M537-L537,IF(I537&gt;0,H537-M537-L537))))),"")</f>
        <v/>
      </c>
      <c r="AF537" s="598" t="n"/>
      <c r="AJ537" s="585" t="n"/>
    </row>
    <row r="538">
      <c r="A538" s="34" t="n"/>
      <c r="B538" s="303">
        <f>IFERROR(IF('Product Selections'!B543="","",'Product Selections'!B543),"")</f>
        <v/>
      </c>
      <c r="C538" s="304">
        <f>IF('Product Selections'!C543="","",'Product Selections'!C543)</f>
        <v/>
      </c>
      <c r="D538" s="305">
        <f>IF('Product Selections'!D543="","",'Product Selections'!D543)</f>
        <v/>
      </c>
      <c r="E538" s="306">
        <f>IF('Product Selections'!E543="","",'Product Selections'!E543)</f>
        <v/>
      </c>
      <c r="F538" s="306">
        <f>IF('Product Selections'!F543="","",'Product Selections'!F543)</f>
        <v/>
      </c>
      <c r="G538" s="307">
        <f>IF('Product Selections'!U542="","",'Product Selections'!U542)</f>
        <v/>
      </c>
      <c r="H538" s="316">
        <f>IFERROR(IF('Product Selections'!H543="","",'Product Selections'!H543),"")</f>
        <v/>
      </c>
      <c r="I538" s="309">
        <f>IFERROR(IF(TRIM('Product Selections'!I543)="","",TRIM('Product Selections'!I543)),"")</f>
        <v/>
      </c>
      <c r="J538" s="46" t="n"/>
      <c r="K538" s="316">
        <f>IF(C538="","",IF(O538="",AE538+L538+M538,AE538+L538+M538+O538))</f>
        <v/>
      </c>
      <c r="L538" s="361">
        <f>IF(C538="","",SUM(AC538,AD538)*(1-Y538))</f>
        <v/>
      </c>
      <c r="M538" s="357">
        <f>IF(C538="","",AB538)</f>
        <v/>
      </c>
      <c r="O538" s="600">
        <f>IF(C538="","",IF(Y538&lt;0,Z538-AE538,""))</f>
        <v/>
      </c>
      <c r="P538" s="601">
        <f>IFERROR(IF(C538="","",IF(AND(C538=$D$2,H538=0),0,IF($V$8="50% ADP Discount",AA538*0.5,IF($V$8="ADP Book Price",AA538)))),"")</f>
        <v/>
      </c>
      <c r="R538" s="602">
        <f>IF(C538="","",IF(Y538&lt;0,(Z538/F538)*(1),(Z538/F538)*(1-Y538)))</f>
        <v/>
      </c>
      <c r="S538" s="602">
        <f>IFERROR(IF(Y538&lt;0,SUM(AC538:AD538)/F538,L538/F538),"")</f>
        <v/>
      </c>
      <c r="T538" s="339">
        <f>IF(M538="","",IF(M538=0,"",SUM(M538)/F538))</f>
        <v/>
      </c>
      <c r="U538" s="585" t="n"/>
      <c r="V538" s="603">
        <f>IF(C538="","",IF(AND(C538=$D$2,H538=0),"Firm Payroll",IF(AND(F538=1,Y538&gt;0.2),"Annual 20% Max Discount",IF(AND(F538=4,Y538&gt;0.2),"Quarterly 20% Max Discount",IF(Y538&gt;=0.6,"Discount &gt;60%",IF(Y538&lt;0,"Revenue Reduction Required",""))))))</f>
        <v/>
      </c>
      <c r="W538" s="597" t="n"/>
      <c r="X538" s="314">
        <f>IF(F538=1,"Annual Payrolls on ADP Essential Payroll",IF(F538=4,"Quarterly Payrolls on ADP Essential Payroll",""))</f>
        <v/>
      </c>
      <c r="Y538" s="315">
        <f>IFERROR(1-((H538-M538)/SUM(Z538,AC538,AD538)),"")</f>
        <v/>
      </c>
      <c r="Z538" s="316">
        <f>IF(C538="","",HLOOKUP($G538&amp;'Product Selections'!$K$4&amp;'Exhibit A'!$F538,'--'!$F$3:$AT$200,$E538+6,FALSE)*F538)</f>
        <v/>
      </c>
      <c r="AA538" s="317">
        <f>IF($C538="","",7.95*$E538+54.95)</f>
        <v/>
      </c>
      <c r="AB538" s="316">
        <f>IF('Product Selections'!O543="Yes",16*'Exhibit A'!F538,0)</f>
        <v/>
      </c>
      <c r="AC538" s="318">
        <f>IF('Product Selections'!$L$11="CBA Lightning Wholesale",0,IF('Product Selections'!$L$11="CBA Lightning",0,IF($C538="",0,IF('Product Selections'!P543="",0,IF('Product Selections'!$P543="Yes",HLOOKUP($AC$10&amp;'Exhibit A'!$F538,'--'!$F$3:$AZ$200,$E538+6,FALSE)*$F538)))))</f>
        <v/>
      </c>
      <c r="AD538" s="310">
        <f>IF('Product Selections'!$L$11="CBA Lightning Wholesale",0,IF('Product Selections'!$L$11="CBA Lightning",0,IF('Product Selections'!Q543="",0,IF($C538="",0,IF('Product Selections'!$Q543&gt;=0,HLOOKUP($AD$10,'--'!$F$3:$AZ$200,3,FALSE)*12*'Product Selections'!Q543)))))</f>
        <v/>
      </c>
      <c r="AE538" s="316">
        <f>IFERROR(IF(C538="","",IF(AND(C538=$D$2,H538=0),0,IF(I538=0,H538-P538-L538-M538,IF(I538="Included",H538-P538-M538-L538,IF(I538&gt;0,H538-M538-L538))))),"")</f>
        <v/>
      </c>
      <c r="AF538" s="585" t="n"/>
      <c r="AJ538" s="585" t="n"/>
    </row>
    <row r="539">
      <c r="A539" s="34" t="n"/>
      <c r="B539" s="70">
        <f>IFERROR(IF('Product Selections'!B544="","",'Product Selections'!B544),"")</f>
        <v/>
      </c>
      <c r="C539" s="71">
        <f>IF('Product Selections'!C544="","",'Product Selections'!C544)</f>
        <v/>
      </c>
      <c r="D539" s="48">
        <f>IF('Product Selections'!D544="","",'Product Selections'!D544)</f>
        <v/>
      </c>
      <c r="E539" s="51">
        <f>IF('Product Selections'!E544="","",'Product Selections'!E544)</f>
        <v/>
      </c>
      <c r="F539" s="51">
        <f>IF('Product Selections'!F544="","",'Product Selections'!F544)</f>
        <v/>
      </c>
      <c r="G539" s="34">
        <f>IF('Product Selections'!U543="","",'Product Selections'!U543)</f>
        <v/>
      </c>
      <c r="H539" s="69">
        <f>IFERROR(IF('Product Selections'!H544="","",'Product Selections'!H544),"")</f>
        <v/>
      </c>
      <c r="I539" s="592">
        <f>IFERROR(IF(TRIM('Product Selections'!I544)="","",TRIM('Product Selections'!I544)),"")</f>
        <v/>
      </c>
      <c r="J539" s="46" t="n"/>
      <c r="K539" s="69">
        <f>IF(C539="","",IF(O539="",AE539+L539+M539,AE539+L539+M539+O539))</f>
        <v/>
      </c>
      <c r="L539" s="360">
        <f>IF(C539="","",SUM(AC539,AD539)*(1-Y539))</f>
        <v/>
      </c>
      <c r="M539" s="358">
        <f>IF(C539="","",AB539)</f>
        <v/>
      </c>
      <c r="O539" s="593">
        <f>IF(C539="","",IF(Y539&lt;0,Z539-AE539,""))</f>
        <v/>
      </c>
      <c r="P539" s="594">
        <f>IFERROR(IF(C539="","",IF(AND(C539=$D$2,H539=0),0,IF($V$8="50% ADP Discount",AA539*0.5,IF($V$8="ADP Book Price",AA539)))),"")</f>
        <v/>
      </c>
      <c r="R539" s="595">
        <f>IF(C539="","",IF(Y539&lt;0,(Z539/F539)*(1),(Z539/F539)*(1-Y539)))</f>
        <v/>
      </c>
      <c r="S539" s="595">
        <f>IFERROR(IF(Y539&lt;0,SUM(AC539:AD539)/F539,L539/F539),"")</f>
        <v/>
      </c>
      <c r="T539" s="340">
        <f>IF(M539="","",IF(M539=0,"",SUM(M539)/F539))</f>
        <v/>
      </c>
      <c r="U539" s="585" t="n"/>
      <c r="V539" s="596">
        <f>IF(C539="","",IF(AND(C539=$D$2,H539=0),"Firm Payroll",IF(AND(F539=1,Y539&gt;0.2),"Annual 20% Max Discount",IF(AND(F539=4,Y539&gt;0.2),"Quarterly 20% Max Discount",IF(Y539&gt;=0.6,"Discount &gt;60%",IF(Y539&lt;0,"Revenue Reduction Required",""))))))</f>
        <v/>
      </c>
      <c r="W539" s="597" t="n"/>
      <c r="X539" s="56">
        <f>IF(F539=1,"Annual Payrolls on ADP Essential Payroll",IF(F539=4,"Quarterly Payrolls on ADP Essential Payroll",""))</f>
        <v/>
      </c>
      <c r="Y539" s="50">
        <f>IFERROR(1-((H539-M539)/SUM(Z539,AC539,AD539)),"")</f>
        <v/>
      </c>
      <c r="Z539" s="69">
        <f>IF(C539="","",HLOOKUP($G539&amp;'Product Selections'!$K$4&amp;'Exhibit A'!$F539,'--'!$F$3:$AT$200,$E539+6,FALSE)*F539)</f>
        <v/>
      </c>
      <c r="AA539" s="237">
        <f>IF($C539="","",7.95*$E539+54.95)</f>
        <v/>
      </c>
      <c r="AB539" s="69">
        <f>IF('Product Selections'!O544="Yes",16*'Exhibit A'!F539,0)</f>
        <v/>
      </c>
      <c r="AC539" s="236">
        <f>IF('Product Selections'!$L$11="CBA Lightning Wholesale",0,IF('Product Selections'!$L$11="CBA Lightning",0,IF($C539="",0,IF('Product Selections'!P544="",0,IF('Product Selections'!$P544="Yes",HLOOKUP($AC$10&amp;'Exhibit A'!$F539,'--'!$F$3:$AZ$200,$E539+6,FALSE)*$F539)))))</f>
        <v/>
      </c>
      <c r="AD539" s="54">
        <f>IF('Product Selections'!$L$11="CBA Lightning Wholesale",0,IF('Product Selections'!$L$11="CBA Lightning",0,IF('Product Selections'!Q544="",0,IF($C539="",0,IF('Product Selections'!$Q544&gt;=0,HLOOKUP($AD$10,'--'!$F$3:$AZ$200,3,FALSE)*12*'Product Selections'!Q544)))))</f>
        <v/>
      </c>
      <c r="AE539" s="69">
        <f>IFERROR(IF(C539="","",IF(AND(C539=$D$2,H539=0),0,IF(I539=0,H539-P539-L539-M539,IF(I539="Included",H539-P539-M539-L539,IF(I539&gt;0,H539-M539-L539))))),"")</f>
        <v/>
      </c>
      <c r="AF539" s="598" t="n"/>
      <c r="AJ539" s="585" t="n"/>
    </row>
    <row r="540">
      <c r="A540" s="34" t="n"/>
      <c r="B540" s="303">
        <f>IFERROR(IF('Product Selections'!B545="","",'Product Selections'!B545),"")</f>
        <v/>
      </c>
      <c r="C540" s="304">
        <f>IF('Product Selections'!C545="","",'Product Selections'!C545)</f>
        <v/>
      </c>
      <c r="D540" s="305">
        <f>IF('Product Selections'!D545="","",'Product Selections'!D545)</f>
        <v/>
      </c>
      <c r="E540" s="306">
        <f>IF('Product Selections'!E545="","",'Product Selections'!E545)</f>
        <v/>
      </c>
      <c r="F540" s="306">
        <f>IF('Product Selections'!F545="","",'Product Selections'!F545)</f>
        <v/>
      </c>
      <c r="G540" s="307">
        <f>IF('Product Selections'!U544="","",'Product Selections'!U544)</f>
        <v/>
      </c>
      <c r="H540" s="316">
        <f>IFERROR(IF('Product Selections'!H545="","",'Product Selections'!H545),"")</f>
        <v/>
      </c>
      <c r="I540" s="309">
        <f>IFERROR(IF(TRIM('Product Selections'!I545)="","",TRIM('Product Selections'!I545)),"")</f>
        <v/>
      </c>
      <c r="J540" s="46" t="n"/>
      <c r="K540" s="316">
        <f>IF(C540="","",IF(O540="",AE540+L540+M540,AE540+L540+M540+O540))</f>
        <v/>
      </c>
      <c r="L540" s="361">
        <f>IF(C540="","",SUM(AC540,AD540)*(1-Y540))</f>
        <v/>
      </c>
      <c r="M540" s="357">
        <f>IF(C540="","",AB540)</f>
        <v/>
      </c>
      <c r="O540" s="600">
        <f>IF(C540="","",IF(Y540&lt;0,Z540-AE540,""))</f>
        <v/>
      </c>
      <c r="P540" s="601">
        <f>IFERROR(IF(C540="","",IF(AND(C540=$D$2,H540=0),0,IF($V$8="50% ADP Discount",AA540*0.5,IF($V$8="ADP Book Price",AA540)))),"")</f>
        <v/>
      </c>
      <c r="R540" s="602">
        <f>IF(C540="","",IF(Y540&lt;0,(Z540/F540)*(1),(Z540/F540)*(1-Y540)))</f>
        <v/>
      </c>
      <c r="S540" s="602">
        <f>IFERROR(IF(Y540&lt;0,SUM(AC540:AD540)/F540,L540/F540),"")</f>
        <v/>
      </c>
      <c r="T540" s="339">
        <f>IF(M540="","",IF(M540=0,"",SUM(M540)/F540))</f>
        <v/>
      </c>
      <c r="U540" s="585" t="n"/>
      <c r="V540" s="603">
        <f>IF(C540="","",IF(AND(C540=$D$2,H540=0),"Firm Payroll",IF(AND(F540=1,Y540&gt;0.2),"Annual 20% Max Discount",IF(AND(F540=4,Y540&gt;0.2),"Quarterly 20% Max Discount",IF(Y540&gt;=0.6,"Discount &gt;60%",IF(Y540&lt;0,"Revenue Reduction Required",""))))))</f>
        <v/>
      </c>
      <c r="W540" s="597" t="n"/>
      <c r="X540" s="314">
        <f>IF(F540=1,"Annual Payrolls on ADP Essential Payroll",IF(F540=4,"Quarterly Payrolls on ADP Essential Payroll",""))</f>
        <v/>
      </c>
      <c r="Y540" s="315">
        <f>IFERROR(1-((H540-M540)/SUM(Z540,AC540,AD540)),"")</f>
        <v/>
      </c>
      <c r="Z540" s="316">
        <f>IF(C540="","",HLOOKUP($G540&amp;'Product Selections'!$K$4&amp;'Exhibit A'!$F540,'--'!$F$3:$AT$200,$E540+6,FALSE)*F540)</f>
        <v/>
      </c>
      <c r="AA540" s="317">
        <f>IF($C540="","",7.95*$E540+54.95)</f>
        <v/>
      </c>
      <c r="AB540" s="316">
        <f>IF('Product Selections'!O545="Yes",16*'Exhibit A'!F540,0)</f>
        <v/>
      </c>
      <c r="AC540" s="318">
        <f>IF('Product Selections'!$L$11="CBA Lightning Wholesale",0,IF('Product Selections'!$L$11="CBA Lightning",0,IF($C540="",0,IF('Product Selections'!P545="",0,IF('Product Selections'!$P545="Yes",HLOOKUP($AC$10&amp;'Exhibit A'!$F540,'--'!$F$3:$AZ$200,$E540+6,FALSE)*$F540)))))</f>
        <v/>
      </c>
      <c r="AD540" s="310">
        <f>IF('Product Selections'!$L$11="CBA Lightning Wholesale",0,IF('Product Selections'!$L$11="CBA Lightning",0,IF('Product Selections'!Q545="",0,IF($C540="",0,IF('Product Selections'!$Q545&gt;=0,HLOOKUP($AD$10,'--'!$F$3:$AZ$200,3,FALSE)*12*'Product Selections'!Q545)))))</f>
        <v/>
      </c>
      <c r="AE540" s="316">
        <f>IFERROR(IF(C540="","",IF(AND(C540=$D$2,H540=0),0,IF(I540=0,H540-P540-L540-M540,IF(I540="Included",H540-P540-M540-L540,IF(I540&gt;0,H540-M540-L540))))),"")</f>
        <v/>
      </c>
      <c r="AF540" s="585" t="n"/>
      <c r="AJ540" s="585" t="n"/>
    </row>
    <row r="541">
      <c r="A541" s="34" t="n"/>
      <c r="B541" s="70">
        <f>IFERROR(IF('Product Selections'!B546="","",'Product Selections'!B546),"")</f>
        <v/>
      </c>
      <c r="C541" s="71">
        <f>IF('Product Selections'!C546="","",'Product Selections'!C546)</f>
        <v/>
      </c>
      <c r="D541" s="48">
        <f>IF('Product Selections'!D546="","",'Product Selections'!D546)</f>
        <v/>
      </c>
      <c r="E541" s="51">
        <f>IF('Product Selections'!E546="","",'Product Selections'!E546)</f>
        <v/>
      </c>
      <c r="F541" s="51">
        <f>IF('Product Selections'!F546="","",'Product Selections'!F546)</f>
        <v/>
      </c>
      <c r="G541" s="34">
        <f>IF('Product Selections'!U545="","",'Product Selections'!U545)</f>
        <v/>
      </c>
      <c r="H541" s="69">
        <f>IFERROR(IF('Product Selections'!H546="","",'Product Selections'!H546),"")</f>
        <v/>
      </c>
      <c r="I541" s="592">
        <f>IFERROR(IF(TRIM('Product Selections'!I546)="","",TRIM('Product Selections'!I546)),"")</f>
        <v/>
      </c>
      <c r="J541" s="46" t="n"/>
      <c r="K541" s="69">
        <f>IF(C541="","",IF(O541="",AE541+L541+M541,AE541+L541+M541+O541))</f>
        <v/>
      </c>
      <c r="L541" s="360">
        <f>IF(C541="","",SUM(AC541,AD541)*(1-Y541))</f>
        <v/>
      </c>
      <c r="M541" s="358">
        <f>IF(C541="","",AB541)</f>
        <v/>
      </c>
      <c r="O541" s="593">
        <f>IF(C541="","",IF(Y541&lt;0,Z541-AE541,""))</f>
        <v/>
      </c>
      <c r="P541" s="594">
        <f>IFERROR(IF(C541="","",IF(AND(C541=$D$2,H541=0),0,IF($V$8="50% ADP Discount",AA541*0.5,IF($V$8="ADP Book Price",AA541)))),"")</f>
        <v/>
      </c>
      <c r="R541" s="595">
        <f>IF(C541="","",IF(Y541&lt;0,(Z541/F541)*(1),(Z541/F541)*(1-Y541)))</f>
        <v/>
      </c>
      <c r="S541" s="595">
        <f>IFERROR(IF(Y541&lt;0,SUM(AC541:AD541)/F541,L541/F541),"")</f>
        <v/>
      </c>
      <c r="T541" s="340">
        <f>IF(M541="","",IF(M541=0,"",SUM(M541)/F541))</f>
        <v/>
      </c>
      <c r="U541" s="585" t="n"/>
      <c r="V541" s="596">
        <f>IF(C541="","",IF(AND(C541=$D$2,H541=0),"Firm Payroll",IF(AND(F541=1,Y541&gt;0.2),"Annual 20% Max Discount",IF(AND(F541=4,Y541&gt;0.2),"Quarterly 20% Max Discount",IF(Y541&gt;=0.6,"Discount &gt;60%",IF(Y541&lt;0,"Revenue Reduction Required",""))))))</f>
        <v/>
      </c>
      <c r="W541" s="597" t="n"/>
      <c r="X541" s="56">
        <f>IF(F541=1,"Annual Payrolls on ADP Essential Payroll",IF(F541=4,"Quarterly Payrolls on ADP Essential Payroll",""))</f>
        <v/>
      </c>
      <c r="Y541" s="50">
        <f>IFERROR(1-((H541-M541)/SUM(Z541,AC541,AD541)),"")</f>
        <v/>
      </c>
      <c r="Z541" s="69">
        <f>IF(C541="","",HLOOKUP($G541&amp;'Product Selections'!$K$4&amp;'Exhibit A'!$F541,'--'!$F$3:$AT$200,$E541+6,FALSE)*F541)</f>
        <v/>
      </c>
      <c r="AA541" s="237">
        <f>IF($C541="","",7.95*$E541+54.95)</f>
        <v/>
      </c>
      <c r="AB541" s="69">
        <f>IF('Product Selections'!O546="Yes",16*'Exhibit A'!F541,0)</f>
        <v/>
      </c>
      <c r="AC541" s="236">
        <f>IF('Product Selections'!$L$11="CBA Lightning Wholesale",0,IF('Product Selections'!$L$11="CBA Lightning",0,IF($C541="",0,IF('Product Selections'!P546="",0,IF('Product Selections'!$P546="Yes",HLOOKUP($AC$10&amp;'Exhibit A'!$F541,'--'!$F$3:$AZ$200,$E541+6,FALSE)*$F541)))))</f>
        <v/>
      </c>
      <c r="AD541" s="54">
        <f>IF('Product Selections'!$L$11="CBA Lightning Wholesale",0,IF('Product Selections'!$L$11="CBA Lightning",0,IF('Product Selections'!Q546="",0,IF($C541="",0,IF('Product Selections'!$Q546&gt;=0,HLOOKUP($AD$10,'--'!$F$3:$AZ$200,3,FALSE)*12*'Product Selections'!Q546)))))</f>
        <v/>
      </c>
      <c r="AE541" s="69">
        <f>IFERROR(IF(C541="","",IF(AND(C541=$D$2,H541=0),0,IF(I541=0,H541-P541-L541-M541,IF(I541="Included",H541-P541-M541-L541,IF(I541&gt;0,H541-M541-L541))))),"")</f>
        <v/>
      </c>
      <c r="AF541" s="598" t="n"/>
      <c r="AJ541" s="585" t="n"/>
    </row>
    <row r="542">
      <c r="A542" s="34" t="n"/>
      <c r="B542" s="303">
        <f>IFERROR(IF('Product Selections'!B547="","",'Product Selections'!B547),"")</f>
        <v/>
      </c>
      <c r="C542" s="304">
        <f>IF('Product Selections'!C547="","",'Product Selections'!C547)</f>
        <v/>
      </c>
      <c r="D542" s="305">
        <f>IF('Product Selections'!D547="","",'Product Selections'!D547)</f>
        <v/>
      </c>
      <c r="E542" s="306">
        <f>IF('Product Selections'!E547="","",'Product Selections'!E547)</f>
        <v/>
      </c>
      <c r="F542" s="306">
        <f>IF('Product Selections'!F547="","",'Product Selections'!F547)</f>
        <v/>
      </c>
      <c r="G542" s="307">
        <f>IF('Product Selections'!U546="","",'Product Selections'!U546)</f>
        <v/>
      </c>
      <c r="H542" s="316">
        <f>IFERROR(IF('Product Selections'!H547="","",'Product Selections'!H547),"")</f>
        <v/>
      </c>
      <c r="I542" s="309">
        <f>IFERROR(IF(TRIM('Product Selections'!I547)="","",TRIM('Product Selections'!I547)),"")</f>
        <v/>
      </c>
      <c r="J542" s="46" t="n"/>
      <c r="K542" s="316">
        <f>IF(C542="","",IF(O542="",AE542+L542+M542,AE542+L542+M542+O542))</f>
        <v/>
      </c>
      <c r="L542" s="361">
        <f>IF(C542="","",SUM(AC542,AD542)*(1-Y542))</f>
        <v/>
      </c>
      <c r="M542" s="357">
        <f>IF(C542="","",AB542)</f>
        <v/>
      </c>
      <c r="O542" s="600">
        <f>IF(C542="","",IF(Y542&lt;0,Z542-AE542,""))</f>
        <v/>
      </c>
      <c r="P542" s="601">
        <f>IFERROR(IF(C542="","",IF(AND(C542=$D$2,H542=0),0,IF($V$8="50% ADP Discount",AA542*0.5,IF($V$8="ADP Book Price",AA542)))),"")</f>
        <v/>
      </c>
      <c r="R542" s="602">
        <f>IF(C542="","",IF(Y542&lt;0,(Z542/F542)*(1),(Z542/F542)*(1-Y542)))</f>
        <v/>
      </c>
      <c r="S542" s="602">
        <f>IFERROR(IF(Y542&lt;0,SUM(AC542:AD542)/F542,L542/F542),"")</f>
        <v/>
      </c>
      <c r="T542" s="339">
        <f>IF(M542="","",IF(M542=0,"",SUM(M542)/F542))</f>
        <v/>
      </c>
      <c r="U542" s="585" t="n"/>
      <c r="V542" s="603">
        <f>IF(C542="","",IF(AND(C542=$D$2,H542=0),"Firm Payroll",IF(AND(F542=1,Y542&gt;0.2),"Annual 20% Max Discount",IF(AND(F542=4,Y542&gt;0.2),"Quarterly 20% Max Discount",IF(Y542&gt;=0.6,"Discount &gt;60%",IF(Y542&lt;0,"Revenue Reduction Required",""))))))</f>
        <v/>
      </c>
      <c r="W542" s="597" t="n"/>
      <c r="X542" s="314">
        <f>IF(F542=1,"Annual Payrolls on ADP Essential Payroll",IF(F542=4,"Quarterly Payrolls on ADP Essential Payroll",""))</f>
        <v/>
      </c>
      <c r="Y542" s="315">
        <f>IFERROR(1-((H542-M542)/SUM(Z542,AC542,AD542)),"")</f>
        <v/>
      </c>
      <c r="Z542" s="316">
        <f>IF(C542="","",HLOOKUP($G542&amp;'Product Selections'!$K$4&amp;'Exhibit A'!$F542,'--'!$F$3:$AT$200,$E542+6,FALSE)*F542)</f>
        <v/>
      </c>
      <c r="AA542" s="317">
        <f>IF($C542="","",7.95*$E542+54.95)</f>
        <v/>
      </c>
      <c r="AB542" s="316">
        <f>IF('Product Selections'!O547="Yes",16*'Exhibit A'!F542,0)</f>
        <v/>
      </c>
      <c r="AC542" s="318">
        <f>IF('Product Selections'!$L$11="CBA Lightning Wholesale",0,IF('Product Selections'!$L$11="CBA Lightning",0,IF($C542="",0,IF('Product Selections'!P547="",0,IF('Product Selections'!$P547="Yes",HLOOKUP($AC$10&amp;'Exhibit A'!$F542,'--'!$F$3:$AZ$200,$E542+6,FALSE)*$F542)))))</f>
        <v/>
      </c>
      <c r="AD542" s="310">
        <f>IF('Product Selections'!$L$11="CBA Lightning Wholesale",0,IF('Product Selections'!$L$11="CBA Lightning",0,IF('Product Selections'!Q547="",0,IF($C542="",0,IF('Product Selections'!$Q547&gt;=0,HLOOKUP($AD$10,'--'!$F$3:$AZ$200,3,FALSE)*12*'Product Selections'!Q547)))))</f>
        <v/>
      </c>
      <c r="AE542" s="316">
        <f>IFERROR(IF(C542="","",IF(AND(C542=$D$2,H542=0),0,IF(I542=0,H542-P542-L542-M542,IF(I542="Included",H542-P542-M542-L542,IF(I542&gt;0,H542-M542-L542))))),"")</f>
        <v/>
      </c>
      <c r="AF542" s="585" t="n"/>
      <c r="AJ542" s="585" t="n"/>
    </row>
    <row r="543">
      <c r="A543" s="34" t="n"/>
      <c r="B543" s="70">
        <f>IFERROR(IF('Product Selections'!B548="","",'Product Selections'!B548),"")</f>
        <v/>
      </c>
      <c r="C543" s="71">
        <f>IF('Product Selections'!C548="","",'Product Selections'!C548)</f>
        <v/>
      </c>
      <c r="D543" s="48">
        <f>IF('Product Selections'!D548="","",'Product Selections'!D548)</f>
        <v/>
      </c>
      <c r="E543" s="51">
        <f>IF('Product Selections'!E548="","",'Product Selections'!E548)</f>
        <v/>
      </c>
      <c r="F543" s="51">
        <f>IF('Product Selections'!F548="","",'Product Selections'!F548)</f>
        <v/>
      </c>
      <c r="G543" s="34">
        <f>IF('Product Selections'!U547="","",'Product Selections'!U547)</f>
        <v/>
      </c>
      <c r="H543" s="69">
        <f>IFERROR(IF('Product Selections'!H548="","",'Product Selections'!H548),"")</f>
        <v/>
      </c>
      <c r="I543" s="592">
        <f>IFERROR(IF(TRIM('Product Selections'!I548)="","",TRIM('Product Selections'!I548)),"")</f>
        <v/>
      </c>
      <c r="J543" s="46" t="n"/>
      <c r="K543" s="69">
        <f>IF(C543="","",IF(O543="",AE543+L543+M543,AE543+L543+M543+O543))</f>
        <v/>
      </c>
      <c r="L543" s="360">
        <f>IF(C543="","",SUM(AC543,AD543)*(1-Y543))</f>
        <v/>
      </c>
      <c r="M543" s="358">
        <f>IF(C543="","",AB543)</f>
        <v/>
      </c>
      <c r="O543" s="593">
        <f>IF(C543="","",IF(Y543&lt;0,Z543-AE543,""))</f>
        <v/>
      </c>
      <c r="P543" s="594">
        <f>IFERROR(IF(C543="","",IF(AND(C543=$D$2,H543=0),0,IF($V$8="50% ADP Discount",AA543*0.5,IF($V$8="ADP Book Price",AA543)))),"")</f>
        <v/>
      </c>
      <c r="R543" s="595">
        <f>IF(C543="","",IF(Y543&lt;0,(Z543/F543)*(1),(Z543/F543)*(1-Y543)))</f>
        <v/>
      </c>
      <c r="S543" s="595">
        <f>IFERROR(IF(Y543&lt;0,SUM(AC543:AD543)/F543,L543/F543),"")</f>
        <v/>
      </c>
      <c r="T543" s="340">
        <f>IF(M543="","",IF(M543=0,"",SUM(M543)/F543))</f>
        <v/>
      </c>
      <c r="U543" s="585" t="n"/>
      <c r="V543" s="596">
        <f>IF(C543="","",IF(AND(C543=$D$2,H543=0),"Firm Payroll",IF(AND(F543=1,Y543&gt;0.2),"Annual 20% Max Discount",IF(AND(F543=4,Y543&gt;0.2),"Quarterly 20% Max Discount",IF(Y543&gt;=0.6,"Discount &gt;60%",IF(Y543&lt;0,"Revenue Reduction Required",""))))))</f>
        <v/>
      </c>
      <c r="W543" s="597" t="n"/>
      <c r="X543" s="56">
        <f>IF(F543=1,"Annual Payrolls on ADP Essential Payroll",IF(F543=4,"Quarterly Payrolls on ADP Essential Payroll",""))</f>
        <v/>
      </c>
      <c r="Y543" s="50">
        <f>IFERROR(1-((H543-M543)/SUM(Z543,AC543,AD543)),"")</f>
        <v/>
      </c>
      <c r="Z543" s="69">
        <f>IF(C543="","",HLOOKUP($G543&amp;'Product Selections'!$K$4&amp;'Exhibit A'!$F543,'--'!$F$3:$AT$200,$E543+6,FALSE)*F543)</f>
        <v/>
      </c>
      <c r="AA543" s="237">
        <f>IF($C543="","",7.95*$E543+54.95)</f>
        <v/>
      </c>
      <c r="AB543" s="69">
        <f>IF('Product Selections'!O548="Yes",16*'Exhibit A'!F543,0)</f>
        <v/>
      </c>
      <c r="AC543" s="236">
        <f>IF('Product Selections'!$L$11="CBA Lightning Wholesale",0,IF('Product Selections'!$L$11="CBA Lightning",0,IF($C543="",0,IF('Product Selections'!P548="",0,IF('Product Selections'!$P548="Yes",HLOOKUP($AC$10&amp;'Exhibit A'!$F543,'--'!$F$3:$AZ$200,$E543+6,FALSE)*$F543)))))</f>
        <v/>
      </c>
      <c r="AD543" s="54">
        <f>IF('Product Selections'!$L$11="CBA Lightning Wholesale",0,IF('Product Selections'!$L$11="CBA Lightning",0,IF('Product Selections'!Q548="",0,IF($C543="",0,IF('Product Selections'!$Q548&gt;=0,HLOOKUP($AD$10,'--'!$F$3:$AZ$200,3,FALSE)*12*'Product Selections'!Q548)))))</f>
        <v/>
      </c>
      <c r="AE543" s="69">
        <f>IFERROR(IF(C543="","",IF(AND(C543=$D$2,H543=0),0,IF(I543=0,H543-P543-L543-M543,IF(I543="Included",H543-P543-M543-L543,IF(I543&gt;0,H543-M543-L543))))),"")</f>
        <v/>
      </c>
      <c r="AF543" s="598" t="n"/>
      <c r="AJ543" s="585" t="n"/>
    </row>
    <row r="544">
      <c r="A544" s="34" t="n"/>
      <c r="B544" s="303">
        <f>IFERROR(IF('Product Selections'!B549="","",'Product Selections'!B549),"")</f>
        <v/>
      </c>
      <c r="C544" s="304">
        <f>IF('Product Selections'!C549="","",'Product Selections'!C549)</f>
        <v/>
      </c>
      <c r="D544" s="305">
        <f>IF('Product Selections'!D549="","",'Product Selections'!D549)</f>
        <v/>
      </c>
      <c r="E544" s="306">
        <f>IF('Product Selections'!E549="","",'Product Selections'!E549)</f>
        <v/>
      </c>
      <c r="F544" s="306">
        <f>IF('Product Selections'!F549="","",'Product Selections'!F549)</f>
        <v/>
      </c>
      <c r="G544" s="307">
        <f>IF('Product Selections'!U548="","",'Product Selections'!U548)</f>
        <v/>
      </c>
      <c r="H544" s="316">
        <f>IFERROR(IF('Product Selections'!H549="","",'Product Selections'!H549),"")</f>
        <v/>
      </c>
      <c r="I544" s="309">
        <f>IFERROR(IF(TRIM('Product Selections'!I549)="","",TRIM('Product Selections'!I549)),"")</f>
        <v/>
      </c>
      <c r="J544" s="46" t="n"/>
      <c r="K544" s="316">
        <f>IF(C544="","",IF(O544="",AE544+L544+M544,AE544+L544+M544+O544))</f>
        <v/>
      </c>
      <c r="L544" s="361">
        <f>IF(C544="","",SUM(AC544,AD544)*(1-Y544))</f>
        <v/>
      </c>
      <c r="M544" s="357">
        <f>IF(C544="","",AB544)</f>
        <v/>
      </c>
      <c r="O544" s="600">
        <f>IF(C544="","",IF(Y544&lt;0,Z544-AE544,""))</f>
        <v/>
      </c>
      <c r="P544" s="601">
        <f>IFERROR(IF(C544="","",IF(AND(C544=$D$2,H544=0),0,IF($V$8="50% ADP Discount",AA544*0.5,IF($V$8="ADP Book Price",AA544)))),"")</f>
        <v/>
      </c>
      <c r="R544" s="602">
        <f>IF(C544="","",IF(Y544&lt;0,(Z544/F544)*(1),(Z544/F544)*(1-Y544)))</f>
        <v/>
      </c>
      <c r="S544" s="602">
        <f>IFERROR(IF(Y544&lt;0,SUM(AC544:AD544)/F544,L544/F544),"")</f>
        <v/>
      </c>
      <c r="T544" s="339">
        <f>IF(M544="","",IF(M544=0,"",SUM(M544)/F544))</f>
        <v/>
      </c>
      <c r="U544" s="585" t="n"/>
      <c r="V544" s="603">
        <f>IF(C544="","",IF(AND(C544=$D$2,H544=0),"Firm Payroll",IF(AND(F544=1,Y544&gt;0.2),"Annual 20% Max Discount",IF(AND(F544=4,Y544&gt;0.2),"Quarterly 20% Max Discount",IF(Y544&gt;=0.6,"Discount &gt;60%",IF(Y544&lt;0,"Revenue Reduction Required",""))))))</f>
        <v/>
      </c>
      <c r="W544" s="597" t="n"/>
      <c r="X544" s="314">
        <f>IF(F544=1,"Annual Payrolls on ADP Essential Payroll",IF(F544=4,"Quarterly Payrolls on ADP Essential Payroll",""))</f>
        <v/>
      </c>
      <c r="Y544" s="315">
        <f>IFERROR(1-((H544-M544)/SUM(Z544,AC544,AD544)),"")</f>
        <v/>
      </c>
      <c r="Z544" s="316">
        <f>IF(C544="","",HLOOKUP($G544&amp;'Product Selections'!$K$4&amp;'Exhibit A'!$F544,'--'!$F$3:$AT$200,$E544+6,FALSE)*F544)</f>
        <v/>
      </c>
      <c r="AA544" s="317">
        <f>IF($C544="","",7.95*$E544+54.95)</f>
        <v/>
      </c>
      <c r="AB544" s="316">
        <f>IF('Product Selections'!O549="Yes",16*'Exhibit A'!F544,0)</f>
        <v/>
      </c>
      <c r="AC544" s="318">
        <f>IF('Product Selections'!$L$11="CBA Lightning Wholesale",0,IF('Product Selections'!$L$11="CBA Lightning",0,IF($C544="",0,IF('Product Selections'!P549="",0,IF('Product Selections'!$P549="Yes",HLOOKUP($AC$10&amp;'Exhibit A'!$F544,'--'!$F$3:$AZ$200,$E544+6,FALSE)*$F544)))))</f>
        <v/>
      </c>
      <c r="AD544" s="310">
        <f>IF('Product Selections'!$L$11="CBA Lightning Wholesale",0,IF('Product Selections'!$L$11="CBA Lightning",0,IF('Product Selections'!Q549="",0,IF($C544="",0,IF('Product Selections'!$Q549&gt;=0,HLOOKUP($AD$10,'--'!$F$3:$AZ$200,3,FALSE)*12*'Product Selections'!Q549)))))</f>
        <v/>
      </c>
      <c r="AE544" s="316">
        <f>IFERROR(IF(C544="","",IF(AND(C544=$D$2,H544=0),0,IF(I544=0,H544-P544-L544-M544,IF(I544="Included",H544-P544-M544-L544,IF(I544&gt;0,H544-M544-L544))))),"")</f>
        <v/>
      </c>
      <c r="AF544" s="585" t="n"/>
      <c r="AJ544" s="585" t="n"/>
    </row>
    <row r="545">
      <c r="A545" s="34" t="n"/>
      <c r="B545" s="70">
        <f>IFERROR(IF('Product Selections'!B550="","",'Product Selections'!B550),"")</f>
        <v/>
      </c>
      <c r="C545" s="71">
        <f>IF('Product Selections'!C550="","",'Product Selections'!C550)</f>
        <v/>
      </c>
      <c r="D545" s="48">
        <f>IF('Product Selections'!D550="","",'Product Selections'!D550)</f>
        <v/>
      </c>
      <c r="E545" s="51">
        <f>IF('Product Selections'!E550="","",'Product Selections'!E550)</f>
        <v/>
      </c>
      <c r="F545" s="51">
        <f>IF('Product Selections'!F550="","",'Product Selections'!F550)</f>
        <v/>
      </c>
      <c r="G545" s="34">
        <f>IF('Product Selections'!U549="","",'Product Selections'!U549)</f>
        <v/>
      </c>
      <c r="H545" s="69">
        <f>IFERROR(IF('Product Selections'!H550="","",'Product Selections'!H550),"")</f>
        <v/>
      </c>
      <c r="I545" s="592">
        <f>IFERROR(IF(TRIM('Product Selections'!I550)="","",TRIM('Product Selections'!I550)),"")</f>
        <v/>
      </c>
      <c r="J545" s="46" t="n"/>
      <c r="K545" s="69">
        <f>IF(C545="","",IF(O545="",AE545+L545+M545,AE545+L545+M545+O545))</f>
        <v/>
      </c>
      <c r="L545" s="360">
        <f>IF(C545="","",SUM(AC545,AD545)*(1-Y545))</f>
        <v/>
      </c>
      <c r="M545" s="358">
        <f>IF(C545="","",AB545)</f>
        <v/>
      </c>
      <c r="O545" s="593">
        <f>IF(C545="","",IF(Y545&lt;0,Z545-AE545,""))</f>
        <v/>
      </c>
      <c r="P545" s="594">
        <f>IFERROR(IF(C545="","",IF(AND(C545=$D$2,H545=0),0,IF($V$8="50% ADP Discount",AA545*0.5,IF($V$8="ADP Book Price",AA545)))),"")</f>
        <v/>
      </c>
      <c r="R545" s="595">
        <f>IF(C545="","",IF(Y545&lt;0,(Z545/F545)*(1),(Z545/F545)*(1-Y545)))</f>
        <v/>
      </c>
      <c r="S545" s="595">
        <f>IFERROR(IF(Y545&lt;0,SUM(AC545:AD545)/F545,L545/F545),"")</f>
        <v/>
      </c>
      <c r="T545" s="340">
        <f>IF(M545="","",IF(M545=0,"",SUM(M545)/F545))</f>
        <v/>
      </c>
      <c r="U545" s="585" t="n"/>
      <c r="V545" s="596">
        <f>IF(C545="","",IF(AND(C545=$D$2,H545=0),"Firm Payroll",IF(AND(F545=1,Y545&gt;0.2),"Annual 20% Max Discount",IF(AND(F545=4,Y545&gt;0.2),"Quarterly 20% Max Discount",IF(Y545&gt;=0.6,"Discount &gt;60%",IF(Y545&lt;0,"Revenue Reduction Required",""))))))</f>
        <v/>
      </c>
      <c r="W545" s="597" t="n"/>
      <c r="X545" s="56">
        <f>IF(F545=1,"Annual Payrolls on ADP Essential Payroll",IF(F545=4,"Quarterly Payrolls on ADP Essential Payroll",""))</f>
        <v/>
      </c>
      <c r="Y545" s="50">
        <f>IFERROR(1-((H545-M545)/SUM(Z545,AC545,AD545)),"")</f>
        <v/>
      </c>
      <c r="Z545" s="69">
        <f>IF(C545="","",HLOOKUP($G545&amp;'Product Selections'!$K$4&amp;'Exhibit A'!$F545,'--'!$F$3:$AT$200,$E545+6,FALSE)*F545)</f>
        <v/>
      </c>
      <c r="AA545" s="237">
        <f>IF($C545="","",7.95*$E545+54.95)</f>
        <v/>
      </c>
      <c r="AB545" s="69">
        <f>IF('Product Selections'!O550="Yes",16*'Exhibit A'!F545,0)</f>
        <v/>
      </c>
      <c r="AC545" s="236">
        <f>IF('Product Selections'!$L$11="CBA Lightning Wholesale",0,IF('Product Selections'!$L$11="CBA Lightning",0,IF($C545="",0,IF('Product Selections'!P550="",0,IF('Product Selections'!$P550="Yes",HLOOKUP($AC$10&amp;'Exhibit A'!$F545,'--'!$F$3:$AZ$200,$E545+6,FALSE)*$F545)))))</f>
        <v/>
      </c>
      <c r="AD545" s="54">
        <f>IF('Product Selections'!$L$11="CBA Lightning Wholesale",0,IF('Product Selections'!$L$11="CBA Lightning",0,IF('Product Selections'!Q550="",0,IF($C545="",0,IF('Product Selections'!$Q550&gt;=0,HLOOKUP($AD$10,'--'!$F$3:$AZ$200,3,FALSE)*12*'Product Selections'!Q550)))))</f>
        <v/>
      </c>
      <c r="AE545" s="69">
        <f>IFERROR(IF(C545="","",IF(AND(C545=$D$2,H545=0),0,IF(I545=0,H545-P545-L545-M545,IF(I545="Included",H545-P545-M545-L545,IF(I545&gt;0,H545-M545-L545))))),"")</f>
        <v/>
      </c>
      <c r="AF545" s="598" t="n"/>
      <c r="AJ545" s="585" t="n"/>
    </row>
    <row r="546">
      <c r="A546" s="34" t="n"/>
      <c r="B546" s="303">
        <f>IFERROR(IF('Product Selections'!B551="","",'Product Selections'!B551),"")</f>
        <v/>
      </c>
      <c r="C546" s="304">
        <f>IF('Product Selections'!C551="","",'Product Selections'!C551)</f>
        <v/>
      </c>
      <c r="D546" s="305">
        <f>IF('Product Selections'!D551="","",'Product Selections'!D551)</f>
        <v/>
      </c>
      <c r="E546" s="306">
        <f>IF('Product Selections'!E551="","",'Product Selections'!E551)</f>
        <v/>
      </c>
      <c r="F546" s="306">
        <f>IF('Product Selections'!F551="","",'Product Selections'!F551)</f>
        <v/>
      </c>
      <c r="G546" s="307">
        <f>IF('Product Selections'!U550="","",'Product Selections'!U550)</f>
        <v/>
      </c>
      <c r="H546" s="316">
        <f>IFERROR(IF('Product Selections'!H551="","",'Product Selections'!H551),"")</f>
        <v/>
      </c>
      <c r="I546" s="309">
        <f>IFERROR(IF(TRIM('Product Selections'!I551)="","",TRIM('Product Selections'!I551)),"")</f>
        <v/>
      </c>
      <c r="J546" s="46" t="n"/>
      <c r="K546" s="316">
        <f>IF(C546="","",IF(O546="",AE546+L546+M546,AE546+L546+M546+O546))</f>
        <v/>
      </c>
      <c r="L546" s="361">
        <f>IF(C546="","",SUM(AC546,AD546)*(1-Y546))</f>
        <v/>
      </c>
      <c r="M546" s="357">
        <f>IF(C546="","",AB546)</f>
        <v/>
      </c>
      <c r="O546" s="600">
        <f>IF(C546="","",IF(Y546&lt;0,Z546-AE546,""))</f>
        <v/>
      </c>
      <c r="P546" s="601">
        <f>IFERROR(IF(C546="","",IF(AND(C546=$D$2,H546=0),0,IF($V$8="50% ADP Discount",AA546*0.5,IF($V$8="ADP Book Price",AA546)))),"")</f>
        <v/>
      </c>
      <c r="R546" s="602">
        <f>IF(C546="","",IF(Y546&lt;0,(Z546/F546)*(1),(Z546/F546)*(1-Y546)))</f>
        <v/>
      </c>
      <c r="S546" s="602">
        <f>IFERROR(IF(Y546&lt;0,SUM(AC546:AD546)/F546,L546/F546),"")</f>
        <v/>
      </c>
      <c r="T546" s="339">
        <f>IF(M546="","",IF(M546=0,"",SUM(M546)/F546))</f>
        <v/>
      </c>
      <c r="U546" s="585" t="n"/>
      <c r="V546" s="603">
        <f>IF(C546="","",IF(AND(C546=$D$2,H546=0),"Firm Payroll",IF(AND(F546=1,Y546&gt;0.2),"Annual 20% Max Discount",IF(AND(F546=4,Y546&gt;0.2),"Quarterly 20% Max Discount",IF(Y546&gt;=0.6,"Discount &gt;60%",IF(Y546&lt;0,"Revenue Reduction Required",""))))))</f>
        <v/>
      </c>
      <c r="W546" s="597" t="n"/>
      <c r="X546" s="314">
        <f>IF(F546=1,"Annual Payrolls on ADP Essential Payroll",IF(F546=4,"Quarterly Payrolls on ADP Essential Payroll",""))</f>
        <v/>
      </c>
      <c r="Y546" s="315">
        <f>IFERROR(1-((H546-M546)/SUM(Z546,AC546,AD546)),"")</f>
        <v/>
      </c>
      <c r="Z546" s="316">
        <f>IF(C546="","",HLOOKUP($G546&amp;'Product Selections'!$K$4&amp;'Exhibit A'!$F546,'--'!$F$3:$AT$200,$E546+6,FALSE)*F546)</f>
        <v/>
      </c>
      <c r="AA546" s="317">
        <f>IF($C546="","",7.95*$E546+54.95)</f>
        <v/>
      </c>
      <c r="AB546" s="316">
        <f>IF('Product Selections'!O551="Yes",16*'Exhibit A'!F546,0)</f>
        <v/>
      </c>
      <c r="AC546" s="318">
        <f>IF('Product Selections'!$L$11="CBA Lightning Wholesale",0,IF('Product Selections'!$L$11="CBA Lightning",0,IF($C546="",0,IF('Product Selections'!P551="",0,IF('Product Selections'!$P551="Yes",HLOOKUP($AC$10&amp;'Exhibit A'!$F546,'--'!$F$3:$AZ$200,$E546+6,FALSE)*$F546)))))</f>
        <v/>
      </c>
      <c r="AD546" s="310">
        <f>IF('Product Selections'!$L$11="CBA Lightning Wholesale",0,IF('Product Selections'!$L$11="CBA Lightning",0,IF('Product Selections'!Q551="",0,IF($C546="",0,IF('Product Selections'!$Q551&gt;=0,HLOOKUP($AD$10,'--'!$F$3:$AZ$200,3,FALSE)*12*'Product Selections'!Q551)))))</f>
        <v/>
      </c>
      <c r="AE546" s="316">
        <f>IFERROR(IF(C546="","",IF(AND(C546=$D$2,H546=0),0,IF(I546=0,H546-P546-L546-M546,IF(I546="Included",H546-P546-M546-L546,IF(I546&gt;0,H546-M546-L546))))),"")</f>
        <v/>
      </c>
      <c r="AF546" s="585" t="n"/>
      <c r="AJ546" s="585" t="n"/>
    </row>
    <row r="547">
      <c r="A547" s="34" t="n"/>
      <c r="B547" s="70">
        <f>IFERROR(IF('Product Selections'!B552="","",'Product Selections'!B552),"")</f>
        <v/>
      </c>
      <c r="C547" s="71">
        <f>IF('Product Selections'!C552="","",'Product Selections'!C552)</f>
        <v/>
      </c>
      <c r="D547" s="48">
        <f>IF('Product Selections'!D552="","",'Product Selections'!D552)</f>
        <v/>
      </c>
      <c r="E547" s="51">
        <f>IF('Product Selections'!E552="","",'Product Selections'!E552)</f>
        <v/>
      </c>
      <c r="F547" s="51">
        <f>IF('Product Selections'!F552="","",'Product Selections'!F552)</f>
        <v/>
      </c>
      <c r="G547" s="34">
        <f>IF('Product Selections'!U551="","",'Product Selections'!U551)</f>
        <v/>
      </c>
      <c r="H547" s="69">
        <f>IFERROR(IF('Product Selections'!H552="","",'Product Selections'!H552),"")</f>
        <v/>
      </c>
      <c r="I547" s="592">
        <f>IFERROR(IF(TRIM('Product Selections'!I552)="","",TRIM('Product Selections'!I552)),"")</f>
        <v/>
      </c>
      <c r="J547" s="46" t="n"/>
      <c r="K547" s="69">
        <f>IF(C547="","",IF(O547="",AE547+L547+M547,AE547+L547+M547+O547))</f>
        <v/>
      </c>
      <c r="L547" s="360">
        <f>IF(C547="","",SUM(AC547,AD547)*(1-Y547))</f>
        <v/>
      </c>
      <c r="M547" s="358">
        <f>IF(C547="","",AB547)</f>
        <v/>
      </c>
      <c r="O547" s="593">
        <f>IF(C547="","",IF(Y547&lt;0,Z547-AE547,""))</f>
        <v/>
      </c>
      <c r="P547" s="594">
        <f>IFERROR(IF(C547="","",IF(AND(C547=$D$2,H547=0),0,IF($V$8="50% ADP Discount",AA547*0.5,IF($V$8="ADP Book Price",AA547)))),"")</f>
        <v/>
      </c>
      <c r="R547" s="595">
        <f>IF(C547="","",IF(Y547&lt;0,(Z547/F547)*(1),(Z547/F547)*(1-Y547)))</f>
        <v/>
      </c>
      <c r="S547" s="595">
        <f>IFERROR(IF(Y547&lt;0,SUM(AC547:AD547)/F547,L547/F547),"")</f>
        <v/>
      </c>
      <c r="T547" s="340">
        <f>IF(M547="","",IF(M547=0,"",SUM(M547)/F547))</f>
        <v/>
      </c>
      <c r="U547" s="585" t="n"/>
      <c r="V547" s="596">
        <f>IF(C547="","",IF(AND(C547=$D$2,H547=0),"Firm Payroll",IF(AND(F547=1,Y547&gt;0.2),"Annual 20% Max Discount",IF(AND(F547=4,Y547&gt;0.2),"Quarterly 20% Max Discount",IF(Y547&gt;=0.6,"Discount &gt;60%",IF(Y547&lt;0,"Revenue Reduction Required",""))))))</f>
        <v/>
      </c>
      <c r="W547" s="597" t="n"/>
      <c r="X547" s="56">
        <f>IF(F547=1,"Annual Payrolls on ADP Essential Payroll",IF(F547=4,"Quarterly Payrolls on ADP Essential Payroll",""))</f>
        <v/>
      </c>
      <c r="Y547" s="50">
        <f>IFERROR(1-((H547-M547)/SUM(Z547,AC547,AD547)),"")</f>
        <v/>
      </c>
      <c r="Z547" s="69">
        <f>IF(C547="","",HLOOKUP($G547&amp;'Product Selections'!$K$4&amp;'Exhibit A'!$F547,'--'!$F$3:$AT$200,$E547+6,FALSE)*F547)</f>
        <v/>
      </c>
      <c r="AA547" s="237">
        <f>IF($C547="","",7.95*$E547+54.95)</f>
        <v/>
      </c>
      <c r="AB547" s="69">
        <f>IF('Product Selections'!O552="Yes",16*'Exhibit A'!F547,0)</f>
        <v/>
      </c>
      <c r="AC547" s="236">
        <f>IF('Product Selections'!$L$11="CBA Lightning Wholesale",0,IF('Product Selections'!$L$11="CBA Lightning",0,IF($C547="",0,IF('Product Selections'!P552="",0,IF('Product Selections'!$P552="Yes",HLOOKUP($AC$10&amp;'Exhibit A'!$F547,'--'!$F$3:$AZ$200,$E547+6,FALSE)*$F547)))))</f>
        <v/>
      </c>
      <c r="AD547" s="54">
        <f>IF('Product Selections'!$L$11="CBA Lightning Wholesale",0,IF('Product Selections'!$L$11="CBA Lightning",0,IF('Product Selections'!Q552="",0,IF($C547="",0,IF('Product Selections'!$Q552&gt;=0,HLOOKUP($AD$10,'--'!$F$3:$AZ$200,3,FALSE)*12*'Product Selections'!Q552)))))</f>
        <v/>
      </c>
      <c r="AE547" s="69">
        <f>IFERROR(IF(C547="","",IF(AND(C547=$D$2,H547=0),0,IF(I547=0,H547-P547-L547-M547,IF(I547="Included",H547-P547-M547-L547,IF(I547&gt;0,H547-M547-L547))))),"")</f>
        <v/>
      </c>
      <c r="AF547" s="598" t="n"/>
      <c r="AJ547" s="585" t="n"/>
    </row>
    <row r="548">
      <c r="A548" s="34" t="n"/>
      <c r="B548" s="303">
        <f>IFERROR(IF('Product Selections'!B553="","",'Product Selections'!B553),"")</f>
        <v/>
      </c>
      <c r="C548" s="304">
        <f>IF('Product Selections'!C553="","",'Product Selections'!C553)</f>
        <v/>
      </c>
      <c r="D548" s="305">
        <f>IF('Product Selections'!D553="","",'Product Selections'!D553)</f>
        <v/>
      </c>
      <c r="E548" s="306">
        <f>IF('Product Selections'!E553="","",'Product Selections'!E553)</f>
        <v/>
      </c>
      <c r="F548" s="306">
        <f>IF('Product Selections'!F553="","",'Product Selections'!F553)</f>
        <v/>
      </c>
      <c r="G548" s="307">
        <f>IF('Product Selections'!U552="","",'Product Selections'!U552)</f>
        <v/>
      </c>
      <c r="H548" s="316">
        <f>IFERROR(IF('Product Selections'!H553="","",'Product Selections'!H553),"")</f>
        <v/>
      </c>
      <c r="I548" s="309">
        <f>IFERROR(IF(TRIM('Product Selections'!I553)="","",TRIM('Product Selections'!I553)),"")</f>
        <v/>
      </c>
      <c r="J548" s="46" t="n"/>
      <c r="K548" s="316">
        <f>IF(C548="","",IF(O548="",AE548+L548+M548,AE548+L548+M548+O548))</f>
        <v/>
      </c>
      <c r="L548" s="361">
        <f>IF(C548="","",SUM(AC548,AD548)*(1-Y548))</f>
        <v/>
      </c>
      <c r="M548" s="357">
        <f>IF(C548="","",AB548)</f>
        <v/>
      </c>
      <c r="O548" s="600">
        <f>IF(C548="","",IF(Y548&lt;0,Z548-AE548,""))</f>
        <v/>
      </c>
      <c r="P548" s="601">
        <f>IFERROR(IF(C548="","",IF(AND(C548=$D$2,H548=0),0,IF($V$8="50% ADP Discount",AA548*0.5,IF($V$8="ADP Book Price",AA548)))),"")</f>
        <v/>
      </c>
      <c r="R548" s="602">
        <f>IF(C548="","",IF(Y548&lt;0,(Z548/F548)*(1),(Z548/F548)*(1-Y548)))</f>
        <v/>
      </c>
      <c r="S548" s="602">
        <f>IFERROR(IF(Y548&lt;0,SUM(AC548:AD548)/F548,L548/F548),"")</f>
        <v/>
      </c>
      <c r="T548" s="339">
        <f>IF(M548="","",IF(M548=0,"",SUM(M548)/F548))</f>
        <v/>
      </c>
      <c r="U548" s="585" t="n"/>
      <c r="V548" s="603">
        <f>IF(C548="","",IF(AND(C548=$D$2,H548=0),"Firm Payroll",IF(AND(F548=1,Y548&gt;0.2),"Annual 20% Max Discount",IF(AND(F548=4,Y548&gt;0.2),"Quarterly 20% Max Discount",IF(Y548&gt;=0.6,"Discount &gt;60%",IF(Y548&lt;0,"Revenue Reduction Required",""))))))</f>
        <v/>
      </c>
      <c r="W548" s="597" t="n"/>
      <c r="X548" s="314">
        <f>IF(F548=1,"Annual Payrolls on ADP Essential Payroll",IF(F548=4,"Quarterly Payrolls on ADP Essential Payroll",""))</f>
        <v/>
      </c>
      <c r="Y548" s="315">
        <f>IFERROR(1-((H548-M548)/SUM(Z548,AC548,AD548)),"")</f>
        <v/>
      </c>
      <c r="Z548" s="316">
        <f>IF(C548="","",HLOOKUP($G548&amp;'Product Selections'!$K$4&amp;'Exhibit A'!$F548,'--'!$F$3:$AT$200,$E548+6,FALSE)*F548)</f>
        <v/>
      </c>
      <c r="AA548" s="317">
        <f>IF($C548="","",7.95*$E548+54.95)</f>
        <v/>
      </c>
      <c r="AB548" s="316">
        <f>IF('Product Selections'!O553="Yes",16*'Exhibit A'!F548,0)</f>
        <v/>
      </c>
      <c r="AC548" s="318">
        <f>IF('Product Selections'!$L$11="CBA Lightning Wholesale",0,IF('Product Selections'!$L$11="CBA Lightning",0,IF($C548="",0,IF('Product Selections'!P553="",0,IF('Product Selections'!$P553="Yes",HLOOKUP($AC$10&amp;'Exhibit A'!$F548,'--'!$F$3:$AZ$200,$E548+6,FALSE)*$F548)))))</f>
        <v/>
      </c>
      <c r="AD548" s="310">
        <f>IF('Product Selections'!$L$11="CBA Lightning Wholesale",0,IF('Product Selections'!$L$11="CBA Lightning",0,IF('Product Selections'!Q553="",0,IF($C548="",0,IF('Product Selections'!$Q553&gt;=0,HLOOKUP($AD$10,'--'!$F$3:$AZ$200,3,FALSE)*12*'Product Selections'!Q553)))))</f>
        <v/>
      </c>
      <c r="AE548" s="316">
        <f>IFERROR(IF(C548="","",IF(AND(C548=$D$2,H548=0),0,IF(I548=0,H548-P548-L548-M548,IF(I548="Included",H548-P548-M548-L548,IF(I548&gt;0,H548-M548-L548))))),"")</f>
        <v/>
      </c>
      <c r="AF548" s="585" t="n"/>
      <c r="AJ548" s="585" t="n"/>
    </row>
    <row r="549">
      <c r="A549" s="34" t="n"/>
      <c r="B549" s="70">
        <f>IFERROR(IF('Product Selections'!B554="","",'Product Selections'!B554),"")</f>
        <v/>
      </c>
      <c r="C549" s="71">
        <f>IF('Product Selections'!C554="","",'Product Selections'!C554)</f>
        <v/>
      </c>
      <c r="D549" s="48">
        <f>IF('Product Selections'!D554="","",'Product Selections'!D554)</f>
        <v/>
      </c>
      <c r="E549" s="51">
        <f>IF('Product Selections'!E554="","",'Product Selections'!E554)</f>
        <v/>
      </c>
      <c r="F549" s="51">
        <f>IF('Product Selections'!F554="","",'Product Selections'!F554)</f>
        <v/>
      </c>
      <c r="G549" s="34">
        <f>IF('Product Selections'!U553="","",'Product Selections'!U553)</f>
        <v/>
      </c>
      <c r="H549" s="69">
        <f>IFERROR(IF('Product Selections'!H554="","",'Product Selections'!H554),"")</f>
        <v/>
      </c>
      <c r="I549" s="592">
        <f>IFERROR(IF(TRIM('Product Selections'!I554)="","",TRIM('Product Selections'!I554)),"")</f>
        <v/>
      </c>
      <c r="J549" s="46" t="n"/>
      <c r="K549" s="69">
        <f>IF(C549="","",IF(O549="",AE549+L549+M549,AE549+L549+M549+O549))</f>
        <v/>
      </c>
      <c r="L549" s="360">
        <f>IF(C549="","",SUM(AC549,AD549)*(1-Y549))</f>
        <v/>
      </c>
      <c r="M549" s="358">
        <f>IF(C549="","",AB549)</f>
        <v/>
      </c>
      <c r="O549" s="593">
        <f>IF(C549="","",IF(Y549&lt;0,Z549-AE549,""))</f>
        <v/>
      </c>
      <c r="P549" s="594">
        <f>IFERROR(IF(C549="","",IF(AND(C549=$D$2,H549=0),0,IF($V$8="50% ADP Discount",AA549*0.5,IF($V$8="ADP Book Price",AA549)))),"")</f>
        <v/>
      </c>
      <c r="R549" s="595">
        <f>IF(C549="","",IF(Y549&lt;0,(Z549/F549)*(1),(Z549/F549)*(1-Y549)))</f>
        <v/>
      </c>
      <c r="S549" s="595">
        <f>IFERROR(IF(Y549&lt;0,SUM(AC549:AD549)/F549,L549/F549),"")</f>
        <v/>
      </c>
      <c r="T549" s="340">
        <f>IF(M549="","",IF(M549=0,"",SUM(M549)/F549))</f>
        <v/>
      </c>
      <c r="U549" s="585" t="n"/>
      <c r="V549" s="596">
        <f>IF(C549="","",IF(AND(C549=$D$2,H549=0),"Firm Payroll",IF(AND(F549=1,Y549&gt;0.2),"Annual 20% Max Discount",IF(AND(F549=4,Y549&gt;0.2),"Quarterly 20% Max Discount",IF(Y549&gt;=0.6,"Discount &gt;60%",IF(Y549&lt;0,"Revenue Reduction Required",""))))))</f>
        <v/>
      </c>
      <c r="W549" s="597" t="n"/>
      <c r="X549" s="56">
        <f>IF(F549=1,"Annual Payrolls on ADP Essential Payroll",IF(F549=4,"Quarterly Payrolls on ADP Essential Payroll",""))</f>
        <v/>
      </c>
      <c r="Y549" s="50">
        <f>IFERROR(1-((H549-M549)/SUM(Z549,AC549,AD549)),"")</f>
        <v/>
      </c>
      <c r="Z549" s="69">
        <f>IF(C549="","",HLOOKUP($G549&amp;'Product Selections'!$K$4&amp;'Exhibit A'!$F549,'--'!$F$3:$AT$200,$E549+6,FALSE)*F549)</f>
        <v/>
      </c>
      <c r="AA549" s="237">
        <f>IF($C549="","",7.95*$E549+54.95)</f>
        <v/>
      </c>
      <c r="AB549" s="69">
        <f>IF('Product Selections'!O554="Yes",16*'Exhibit A'!F549,0)</f>
        <v/>
      </c>
      <c r="AC549" s="236">
        <f>IF('Product Selections'!$L$11="CBA Lightning Wholesale",0,IF('Product Selections'!$L$11="CBA Lightning",0,IF($C549="",0,IF('Product Selections'!P554="",0,IF('Product Selections'!$P554="Yes",HLOOKUP($AC$10&amp;'Exhibit A'!$F549,'--'!$F$3:$AZ$200,$E549+6,FALSE)*$F549)))))</f>
        <v/>
      </c>
      <c r="AD549" s="54">
        <f>IF('Product Selections'!$L$11="CBA Lightning Wholesale",0,IF('Product Selections'!$L$11="CBA Lightning",0,IF('Product Selections'!Q554="",0,IF($C549="",0,IF('Product Selections'!$Q554&gt;=0,HLOOKUP($AD$10,'--'!$F$3:$AZ$200,3,FALSE)*12*'Product Selections'!Q554)))))</f>
        <v/>
      </c>
      <c r="AE549" s="69">
        <f>IFERROR(IF(C549="","",IF(AND(C549=$D$2,H549=0),0,IF(I549=0,H549-P549-L549-M549,IF(I549="Included",H549-P549-M549-L549,IF(I549&gt;0,H549-M549-L549))))),"")</f>
        <v/>
      </c>
      <c r="AF549" s="598" t="n"/>
      <c r="AJ549" s="585" t="n"/>
    </row>
    <row r="550">
      <c r="A550" s="34" t="n"/>
      <c r="B550" s="303">
        <f>IFERROR(IF('Product Selections'!B555="","",'Product Selections'!B555),"")</f>
        <v/>
      </c>
      <c r="C550" s="304">
        <f>IF('Product Selections'!C555="","",'Product Selections'!C555)</f>
        <v/>
      </c>
      <c r="D550" s="305">
        <f>IF('Product Selections'!D555="","",'Product Selections'!D555)</f>
        <v/>
      </c>
      <c r="E550" s="306">
        <f>IF('Product Selections'!E555="","",'Product Selections'!E555)</f>
        <v/>
      </c>
      <c r="F550" s="306">
        <f>IF('Product Selections'!F555="","",'Product Selections'!F555)</f>
        <v/>
      </c>
      <c r="G550" s="307">
        <f>IF('Product Selections'!U554="","",'Product Selections'!U554)</f>
        <v/>
      </c>
      <c r="H550" s="316">
        <f>IFERROR(IF('Product Selections'!H555="","",'Product Selections'!H555),"")</f>
        <v/>
      </c>
      <c r="I550" s="309">
        <f>IFERROR(IF(TRIM('Product Selections'!I555)="","",TRIM('Product Selections'!I555)),"")</f>
        <v/>
      </c>
      <c r="J550" s="46" t="n"/>
      <c r="K550" s="316">
        <f>IF(C550="","",IF(O550="",AE550+L550+M550,AE550+L550+M550+O550))</f>
        <v/>
      </c>
      <c r="L550" s="361">
        <f>IF(C550="","",SUM(AC550,AD550)*(1-Y550))</f>
        <v/>
      </c>
      <c r="M550" s="357">
        <f>IF(C550="","",AB550)</f>
        <v/>
      </c>
      <c r="O550" s="600">
        <f>IF(C550="","",IF(Y550&lt;0,Z550-AE550,""))</f>
        <v/>
      </c>
      <c r="P550" s="601">
        <f>IFERROR(IF(C550="","",IF(AND(C550=$D$2,H550=0),0,IF($V$8="50% ADP Discount",AA550*0.5,IF($V$8="ADP Book Price",AA550)))),"")</f>
        <v/>
      </c>
      <c r="R550" s="602">
        <f>IF(C550="","",IF(Y550&lt;0,(Z550/F550)*(1),(Z550/F550)*(1-Y550)))</f>
        <v/>
      </c>
      <c r="S550" s="602">
        <f>IFERROR(IF(Y550&lt;0,SUM(AC550:AD550)/F550,L550/F550),"")</f>
        <v/>
      </c>
      <c r="T550" s="339">
        <f>IF(M550="","",IF(M550=0,"",SUM(M550)/F550))</f>
        <v/>
      </c>
      <c r="U550" s="585" t="n"/>
      <c r="V550" s="603">
        <f>IF(C550="","",IF(AND(C550=$D$2,H550=0),"Firm Payroll",IF(AND(F550=1,Y550&gt;0.2),"Annual 20% Max Discount",IF(AND(F550=4,Y550&gt;0.2),"Quarterly 20% Max Discount",IF(Y550&gt;=0.6,"Discount &gt;60%",IF(Y550&lt;0,"Revenue Reduction Required",""))))))</f>
        <v/>
      </c>
      <c r="W550" s="597" t="n"/>
      <c r="X550" s="314">
        <f>IF(F550=1,"Annual Payrolls on ADP Essential Payroll",IF(F550=4,"Quarterly Payrolls on ADP Essential Payroll",""))</f>
        <v/>
      </c>
      <c r="Y550" s="315">
        <f>IFERROR(1-((H550-M550)/SUM(Z550,AC550,AD550)),"")</f>
        <v/>
      </c>
      <c r="Z550" s="316">
        <f>IF(C550="","",HLOOKUP($G550&amp;'Product Selections'!$K$4&amp;'Exhibit A'!$F550,'--'!$F$3:$AT$200,$E550+6,FALSE)*F550)</f>
        <v/>
      </c>
      <c r="AA550" s="317">
        <f>IF($C550="","",7.95*$E550+54.95)</f>
        <v/>
      </c>
      <c r="AB550" s="316">
        <f>IF('Product Selections'!O555="Yes",16*'Exhibit A'!F550,0)</f>
        <v/>
      </c>
      <c r="AC550" s="318">
        <f>IF('Product Selections'!$L$11="CBA Lightning Wholesale",0,IF('Product Selections'!$L$11="CBA Lightning",0,IF($C550="",0,IF('Product Selections'!P555="",0,IF('Product Selections'!$P555="Yes",HLOOKUP($AC$10&amp;'Exhibit A'!$F550,'--'!$F$3:$AZ$200,$E550+6,FALSE)*$F550)))))</f>
        <v/>
      </c>
      <c r="AD550" s="310">
        <f>IF('Product Selections'!$L$11="CBA Lightning Wholesale",0,IF('Product Selections'!$L$11="CBA Lightning",0,IF('Product Selections'!Q555="",0,IF($C550="",0,IF('Product Selections'!$Q555&gt;=0,HLOOKUP($AD$10,'--'!$F$3:$AZ$200,3,FALSE)*12*'Product Selections'!Q555)))))</f>
        <v/>
      </c>
      <c r="AE550" s="316">
        <f>IFERROR(IF(C550="","",IF(AND(C550=$D$2,H550=0),0,IF(I550=0,H550-P550-L550-M550,IF(I550="Included",H550-P550-M550-L550,IF(I550&gt;0,H550-M550-L550))))),"")</f>
        <v/>
      </c>
      <c r="AF550" s="585" t="n"/>
      <c r="AJ550" s="585" t="n"/>
    </row>
    <row r="551">
      <c r="A551" s="34" t="n"/>
      <c r="B551" s="70">
        <f>IFERROR(IF('Product Selections'!B556="","",'Product Selections'!B556),"")</f>
        <v/>
      </c>
      <c r="C551" s="71">
        <f>IF('Product Selections'!C556="","",'Product Selections'!C556)</f>
        <v/>
      </c>
      <c r="D551" s="48">
        <f>IF('Product Selections'!D556="","",'Product Selections'!D556)</f>
        <v/>
      </c>
      <c r="E551" s="51">
        <f>IF('Product Selections'!E556="","",'Product Selections'!E556)</f>
        <v/>
      </c>
      <c r="F551" s="51">
        <f>IF('Product Selections'!F556="","",'Product Selections'!F556)</f>
        <v/>
      </c>
      <c r="G551" s="34">
        <f>IF('Product Selections'!U555="","",'Product Selections'!U555)</f>
        <v/>
      </c>
      <c r="H551" s="69">
        <f>IFERROR(IF('Product Selections'!H556="","",'Product Selections'!H556),"")</f>
        <v/>
      </c>
      <c r="I551" s="592">
        <f>IFERROR(IF(TRIM('Product Selections'!I556)="","",TRIM('Product Selections'!I556)),"")</f>
        <v/>
      </c>
      <c r="J551" s="46" t="n"/>
      <c r="K551" s="69">
        <f>IF(C551="","",IF(O551="",AE551+L551+M551,AE551+L551+M551+O551))</f>
        <v/>
      </c>
      <c r="L551" s="360">
        <f>IF(C551="","",SUM(AC551,AD551)*(1-Y551))</f>
        <v/>
      </c>
      <c r="M551" s="358">
        <f>IF(C551="","",AB551)</f>
        <v/>
      </c>
      <c r="O551" s="593">
        <f>IF(C551="","",IF(Y551&lt;0,Z551-AE551,""))</f>
        <v/>
      </c>
      <c r="P551" s="594">
        <f>IFERROR(IF(C551="","",IF(AND(C551=$D$2,H551=0),0,IF($V$8="50% ADP Discount",AA551*0.5,IF($V$8="ADP Book Price",AA551)))),"")</f>
        <v/>
      </c>
      <c r="R551" s="595">
        <f>IF(C551="","",IF(Y551&lt;0,(Z551/F551)*(1),(Z551/F551)*(1-Y551)))</f>
        <v/>
      </c>
      <c r="S551" s="595">
        <f>IFERROR(IF(Y551&lt;0,SUM(AC551:AD551)/F551,L551/F551),"")</f>
        <v/>
      </c>
      <c r="T551" s="340">
        <f>IF(M551="","",IF(M551=0,"",SUM(M551)/F551))</f>
        <v/>
      </c>
      <c r="U551" s="585" t="n"/>
      <c r="V551" s="596">
        <f>IF(C551="","",IF(AND(C551=$D$2,H551=0),"Firm Payroll",IF(AND(F551=1,Y551&gt;0.2),"Annual 20% Max Discount",IF(AND(F551=4,Y551&gt;0.2),"Quarterly 20% Max Discount",IF(Y551&gt;=0.6,"Discount &gt;60%",IF(Y551&lt;0,"Revenue Reduction Required",""))))))</f>
        <v/>
      </c>
      <c r="W551" s="597" t="n"/>
      <c r="X551" s="56">
        <f>IF(F551=1,"Annual Payrolls on ADP Essential Payroll",IF(F551=4,"Quarterly Payrolls on ADP Essential Payroll",""))</f>
        <v/>
      </c>
      <c r="Y551" s="50">
        <f>IFERROR(1-((H551-M551)/SUM(Z551,AC551,AD551)),"")</f>
        <v/>
      </c>
      <c r="Z551" s="69">
        <f>IF(C551="","",HLOOKUP($G551&amp;'Product Selections'!$K$4&amp;'Exhibit A'!$F551,'--'!$F$3:$AT$200,$E551+6,FALSE)*F551)</f>
        <v/>
      </c>
      <c r="AA551" s="237">
        <f>IF($C551="","",7.95*$E551+54.95)</f>
        <v/>
      </c>
      <c r="AB551" s="69">
        <f>IF('Product Selections'!O556="Yes",16*'Exhibit A'!F551,0)</f>
        <v/>
      </c>
      <c r="AC551" s="236">
        <f>IF('Product Selections'!$L$11="CBA Lightning Wholesale",0,IF('Product Selections'!$L$11="CBA Lightning",0,IF($C551="",0,IF('Product Selections'!P556="",0,IF('Product Selections'!$P556="Yes",HLOOKUP($AC$10&amp;'Exhibit A'!$F551,'--'!$F$3:$AZ$200,$E551+6,FALSE)*$F551)))))</f>
        <v/>
      </c>
      <c r="AD551" s="54">
        <f>IF('Product Selections'!$L$11="CBA Lightning Wholesale",0,IF('Product Selections'!$L$11="CBA Lightning",0,IF('Product Selections'!Q556="",0,IF($C551="",0,IF('Product Selections'!$Q556&gt;=0,HLOOKUP($AD$10,'--'!$F$3:$AZ$200,3,FALSE)*12*'Product Selections'!Q556)))))</f>
        <v/>
      </c>
      <c r="AE551" s="69">
        <f>IFERROR(IF(C551="","",IF(AND(C551=$D$2,H551=0),0,IF(I551=0,H551-P551-L551-M551,IF(I551="Included",H551-P551-M551-L551,IF(I551&gt;0,H551-M551-L551))))),"")</f>
        <v/>
      </c>
      <c r="AF551" s="598" t="n"/>
      <c r="AJ551" s="585" t="n"/>
    </row>
    <row r="552">
      <c r="A552" s="34" t="n"/>
      <c r="B552" s="303">
        <f>IFERROR(IF('Product Selections'!B557="","",'Product Selections'!B557),"")</f>
        <v/>
      </c>
      <c r="C552" s="304">
        <f>IF('Product Selections'!C557="","",'Product Selections'!C557)</f>
        <v/>
      </c>
      <c r="D552" s="305">
        <f>IF('Product Selections'!D557="","",'Product Selections'!D557)</f>
        <v/>
      </c>
      <c r="E552" s="306">
        <f>IF('Product Selections'!E557="","",'Product Selections'!E557)</f>
        <v/>
      </c>
      <c r="F552" s="306">
        <f>IF('Product Selections'!F557="","",'Product Selections'!F557)</f>
        <v/>
      </c>
      <c r="G552" s="307">
        <f>IF('Product Selections'!U556="","",'Product Selections'!U556)</f>
        <v/>
      </c>
      <c r="H552" s="316">
        <f>IFERROR(IF('Product Selections'!H557="","",'Product Selections'!H557),"")</f>
        <v/>
      </c>
      <c r="I552" s="309">
        <f>IFERROR(IF(TRIM('Product Selections'!I557)="","",TRIM('Product Selections'!I557)),"")</f>
        <v/>
      </c>
      <c r="J552" s="46" t="n"/>
      <c r="K552" s="316">
        <f>IF(C552="","",IF(O552="",AE552+L552+M552,AE552+L552+M552+O552))</f>
        <v/>
      </c>
      <c r="L552" s="361">
        <f>IF(C552="","",SUM(AC552,AD552)*(1-Y552))</f>
        <v/>
      </c>
      <c r="M552" s="357">
        <f>IF(C552="","",AB552)</f>
        <v/>
      </c>
      <c r="O552" s="600">
        <f>IF(C552="","",IF(Y552&lt;0,Z552-AE552,""))</f>
        <v/>
      </c>
      <c r="P552" s="601">
        <f>IFERROR(IF(C552="","",IF(AND(C552=$D$2,H552=0),0,IF($V$8="50% ADP Discount",AA552*0.5,IF($V$8="ADP Book Price",AA552)))),"")</f>
        <v/>
      </c>
      <c r="R552" s="602">
        <f>IF(C552="","",IF(Y552&lt;0,(Z552/F552)*(1),(Z552/F552)*(1-Y552)))</f>
        <v/>
      </c>
      <c r="S552" s="602">
        <f>IFERROR(IF(Y552&lt;0,SUM(AC552:AD552)/F552,L552/F552),"")</f>
        <v/>
      </c>
      <c r="T552" s="339">
        <f>IF(M552="","",IF(M552=0,"",SUM(M552)/F552))</f>
        <v/>
      </c>
      <c r="U552" s="585" t="n"/>
      <c r="V552" s="603">
        <f>IF(C552="","",IF(AND(C552=$D$2,H552=0),"Firm Payroll",IF(AND(F552=1,Y552&gt;0.2),"Annual 20% Max Discount",IF(AND(F552=4,Y552&gt;0.2),"Quarterly 20% Max Discount",IF(Y552&gt;=0.6,"Discount &gt;60%",IF(Y552&lt;0,"Revenue Reduction Required",""))))))</f>
        <v/>
      </c>
      <c r="W552" s="597" t="n"/>
      <c r="X552" s="314">
        <f>IF(F552=1,"Annual Payrolls on ADP Essential Payroll",IF(F552=4,"Quarterly Payrolls on ADP Essential Payroll",""))</f>
        <v/>
      </c>
      <c r="Y552" s="315">
        <f>IFERROR(1-((H552-M552)/SUM(Z552,AC552,AD552)),"")</f>
        <v/>
      </c>
      <c r="Z552" s="316">
        <f>IF(C552="","",HLOOKUP($G552&amp;'Product Selections'!$K$4&amp;'Exhibit A'!$F552,'--'!$F$3:$AT$200,$E552+6,FALSE)*F552)</f>
        <v/>
      </c>
      <c r="AA552" s="317">
        <f>IF($C552="","",7.95*$E552+54.95)</f>
        <v/>
      </c>
      <c r="AB552" s="316">
        <f>IF('Product Selections'!O557="Yes",16*'Exhibit A'!F552,0)</f>
        <v/>
      </c>
      <c r="AC552" s="318">
        <f>IF('Product Selections'!$L$11="CBA Lightning Wholesale",0,IF('Product Selections'!$L$11="CBA Lightning",0,IF($C552="",0,IF('Product Selections'!P557="",0,IF('Product Selections'!$P557="Yes",HLOOKUP($AC$10&amp;'Exhibit A'!$F552,'--'!$F$3:$AZ$200,$E552+6,FALSE)*$F552)))))</f>
        <v/>
      </c>
      <c r="AD552" s="310">
        <f>IF('Product Selections'!$L$11="CBA Lightning Wholesale",0,IF('Product Selections'!$L$11="CBA Lightning",0,IF('Product Selections'!Q557="",0,IF($C552="",0,IF('Product Selections'!$Q557&gt;=0,HLOOKUP($AD$10,'--'!$F$3:$AZ$200,3,FALSE)*12*'Product Selections'!Q557)))))</f>
        <v/>
      </c>
      <c r="AE552" s="316">
        <f>IFERROR(IF(C552="","",IF(AND(C552=$D$2,H552=0),0,IF(I552=0,H552-P552-L552-M552,IF(I552="Included",H552-P552-M552-L552,IF(I552&gt;0,H552-M552-L552))))),"")</f>
        <v/>
      </c>
      <c r="AF552" s="585" t="n"/>
      <c r="AJ552" s="585" t="n"/>
    </row>
    <row r="553">
      <c r="A553" s="34" t="n"/>
      <c r="B553" s="70">
        <f>IFERROR(IF('Product Selections'!B558="","",'Product Selections'!B558),"")</f>
        <v/>
      </c>
      <c r="C553" s="71">
        <f>IF('Product Selections'!C558="","",'Product Selections'!C558)</f>
        <v/>
      </c>
      <c r="D553" s="48">
        <f>IF('Product Selections'!D558="","",'Product Selections'!D558)</f>
        <v/>
      </c>
      <c r="E553" s="51">
        <f>IF('Product Selections'!E558="","",'Product Selections'!E558)</f>
        <v/>
      </c>
      <c r="F553" s="51">
        <f>IF('Product Selections'!F558="","",'Product Selections'!F558)</f>
        <v/>
      </c>
      <c r="G553" s="34">
        <f>IF('Product Selections'!U557="","",'Product Selections'!U557)</f>
        <v/>
      </c>
      <c r="H553" s="69">
        <f>IFERROR(IF('Product Selections'!H558="","",'Product Selections'!H558),"")</f>
        <v/>
      </c>
      <c r="I553" s="592">
        <f>IFERROR(IF(TRIM('Product Selections'!I558)="","",TRIM('Product Selections'!I558)),"")</f>
        <v/>
      </c>
      <c r="J553" s="46" t="n"/>
      <c r="K553" s="69">
        <f>IF(C553="","",IF(O553="",AE553+L553+M553,AE553+L553+M553+O553))</f>
        <v/>
      </c>
      <c r="L553" s="360">
        <f>IF(C553="","",SUM(AC553,AD553)*(1-Y553))</f>
        <v/>
      </c>
      <c r="M553" s="358">
        <f>IF(C553="","",AB553)</f>
        <v/>
      </c>
      <c r="O553" s="593">
        <f>IF(C553="","",IF(Y553&lt;0,Z553-AE553,""))</f>
        <v/>
      </c>
      <c r="P553" s="594">
        <f>IFERROR(IF(C553="","",IF(AND(C553=$D$2,H553=0),0,IF($V$8="50% ADP Discount",AA553*0.5,IF($V$8="ADP Book Price",AA553)))),"")</f>
        <v/>
      </c>
      <c r="R553" s="595">
        <f>IF(C553="","",IF(Y553&lt;0,(Z553/F553)*(1),(Z553/F553)*(1-Y553)))</f>
        <v/>
      </c>
      <c r="S553" s="595">
        <f>IFERROR(IF(Y553&lt;0,SUM(AC553:AD553)/F553,L553/F553),"")</f>
        <v/>
      </c>
      <c r="T553" s="340">
        <f>IF(M553="","",IF(M553=0,"",SUM(M553)/F553))</f>
        <v/>
      </c>
      <c r="U553" s="585" t="n"/>
      <c r="V553" s="596">
        <f>IF(C553="","",IF(AND(C553=$D$2,H553=0),"Firm Payroll",IF(AND(F553=1,Y553&gt;0.2),"Annual 20% Max Discount",IF(AND(F553=4,Y553&gt;0.2),"Quarterly 20% Max Discount",IF(Y553&gt;=0.6,"Discount &gt;60%",IF(Y553&lt;0,"Revenue Reduction Required",""))))))</f>
        <v/>
      </c>
      <c r="W553" s="597" t="n"/>
      <c r="X553" s="56">
        <f>IF(F553=1,"Annual Payrolls on ADP Essential Payroll",IF(F553=4,"Quarterly Payrolls on ADP Essential Payroll",""))</f>
        <v/>
      </c>
      <c r="Y553" s="50">
        <f>IFERROR(1-((H553-M553)/SUM(Z553,AC553,AD553)),"")</f>
        <v/>
      </c>
      <c r="Z553" s="69">
        <f>IF(C553="","",HLOOKUP($G553&amp;'Product Selections'!$K$4&amp;'Exhibit A'!$F553,'--'!$F$3:$AT$200,$E553+6,FALSE)*F553)</f>
        <v/>
      </c>
      <c r="AA553" s="237">
        <f>IF($C553="","",7.95*$E553+54.95)</f>
        <v/>
      </c>
      <c r="AB553" s="69">
        <f>IF('Product Selections'!O558="Yes",16*'Exhibit A'!F553,0)</f>
        <v/>
      </c>
      <c r="AC553" s="236">
        <f>IF('Product Selections'!$L$11="CBA Lightning Wholesale",0,IF('Product Selections'!$L$11="CBA Lightning",0,IF($C553="",0,IF('Product Selections'!P558="",0,IF('Product Selections'!$P558="Yes",HLOOKUP($AC$10&amp;'Exhibit A'!$F553,'--'!$F$3:$AZ$200,$E553+6,FALSE)*$F553)))))</f>
        <v/>
      </c>
      <c r="AD553" s="54">
        <f>IF('Product Selections'!$L$11="CBA Lightning Wholesale",0,IF('Product Selections'!$L$11="CBA Lightning",0,IF('Product Selections'!Q558="",0,IF($C553="",0,IF('Product Selections'!$Q558&gt;=0,HLOOKUP($AD$10,'--'!$F$3:$AZ$200,3,FALSE)*12*'Product Selections'!Q558)))))</f>
        <v/>
      </c>
      <c r="AE553" s="69">
        <f>IFERROR(IF(C553="","",IF(AND(C553=$D$2,H553=0),0,IF(I553=0,H553-P553-L553-M553,IF(I553="Included",H553-P553-M553-L553,IF(I553&gt;0,H553-M553-L553))))),"")</f>
        <v/>
      </c>
      <c r="AF553" s="598" t="n"/>
      <c r="AJ553" s="585" t="n"/>
    </row>
    <row r="554">
      <c r="A554" s="34" t="n"/>
      <c r="B554" s="303">
        <f>IFERROR(IF('Product Selections'!B559="","",'Product Selections'!B559),"")</f>
        <v/>
      </c>
      <c r="C554" s="304">
        <f>IF('Product Selections'!C559="","",'Product Selections'!C559)</f>
        <v/>
      </c>
      <c r="D554" s="305">
        <f>IF('Product Selections'!D559="","",'Product Selections'!D559)</f>
        <v/>
      </c>
      <c r="E554" s="306">
        <f>IF('Product Selections'!E559="","",'Product Selections'!E559)</f>
        <v/>
      </c>
      <c r="F554" s="306">
        <f>IF('Product Selections'!F559="","",'Product Selections'!F559)</f>
        <v/>
      </c>
      <c r="G554" s="307">
        <f>IF('Product Selections'!U558="","",'Product Selections'!U558)</f>
        <v/>
      </c>
      <c r="H554" s="316">
        <f>IFERROR(IF('Product Selections'!H559="","",'Product Selections'!H559),"")</f>
        <v/>
      </c>
      <c r="I554" s="309">
        <f>IFERROR(IF(TRIM('Product Selections'!I559)="","",TRIM('Product Selections'!I559)),"")</f>
        <v/>
      </c>
      <c r="J554" s="46" t="n"/>
      <c r="K554" s="316">
        <f>IF(C554="","",IF(O554="",AE554+L554+M554,AE554+L554+M554+O554))</f>
        <v/>
      </c>
      <c r="L554" s="361">
        <f>IF(C554="","",SUM(AC554,AD554)*(1-Y554))</f>
        <v/>
      </c>
      <c r="M554" s="357">
        <f>IF(C554="","",AB554)</f>
        <v/>
      </c>
      <c r="O554" s="600">
        <f>IF(C554="","",IF(Y554&lt;0,Z554-AE554,""))</f>
        <v/>
      </c>
      <c r="P554" s="601">
        <f>IFERROR(IF(C554="","",IF(AND(C554=$D$2,H554=0),0,IF($V$8="50% ADP Discount",AA554*0.5,IF($V$8="ADP Book Price",AA554)))),"")</f>
        <v/>
      </c>
      <c r="R554" s="602">
        <f>IF(C554="","",IF(Y554&lt;0,(Z554/F554)*(1),(Z554/F554)*(1-Y554)))</f>
        <v/>
      </c>
      <c r="S554" s="602">
        <f>IFERROR(IF(Y554&lt;0,SUM(AC554:AD554)/F554,L554/F554),"")</f>
        <v/>
      </c>
      <c r="T554" s="339">
        <f>IF(M554="","",IF(M554=0,"",SUM(M554)/F554))</f>
        <v/>
      </c>
      <c r="U554" s="585" t="n"/>
      <c r="V554" s="603">
        <f>IF(C554="","",IF(AND(C554=$D$2,H554=0),"Firm Payroll",IF(AND(F554=1,Y554&gt;0.2),"Annual 20% Max Discount",IF(AND(F554=4,Y554&gt;0.2),"Quarterly 20% Max Discount",IF(Y554&gt;=0.6,"Discount &gt;60%",IF(Y554&lt;0,"Revenue Reduction Required",""))))))</f>
        <v/>
      </c>
      <c r="W554" s="597" t="n"/>
      <c r="X554" s="314">
        <f>IF(F554=1,"Annual Payrolls on ADP Essential Payroll",IF(F554=4,"Quarterly Payrolls on ADP Essential Payroll",""))</f>
        <v/>
      </c>
      <c r="Y554" s="315">
        <f>IFERROR(1-((H554-M554)/SUM(Z554,AC554,AD554)),"")</f>
        <v/>
      </c>
      <c r="Z554" s="316">
        <f>IF(C554="","",HLOOKUP($G554&amp;'Product Selections'!$K$4&amp;'Exhibit A'!$F554,'--'!$F$3:$AT$200,$E554+6,FALSE)*F554)</f>
        <v/>
      </c>
      <c r="AA554" s="317">
        <f>IF($C554="","",7.95*$E554+54.95)</f>
        <v/>
      </c>
      <c r="AB554" s="316">
        <f>IF('Product Selections'!O559="Yes",16*'Exhibit A'!F554,0)</f>
        <v/>
      </c>
      <c r="AC554" s="318">
        <f>IF('Product Selections'!$L$11="CBA Lightning Wholesale",0,IF('Product Selections'!$L$11="CBA Lightning",0,IF($C554="",0,IF('Product Selections'!P559="",0,IF('Product Selections'!$P559="Yes",HLOOKUP($AC$10&amp;'Exhibit A'!$F554,'--'!$F$3:$AZ$200,$E554+6,FALSE)*$F554)))))</f>
        <v/>
      </c>
      <c r="AD554" s="310">
        <f>IF('Product Selections'!$L$11="CBA Lightning Wholesale",0,IF('Product Selections'!$L$11="CBA Lightning",0,IF('Product Selections'!Q559="",0,IF($C554="",0,IF('Product Selections'!$Q559&gt;=0,HLOOKUP($AD$10,'--'!$F$3:$AZ$200,3,FALSE)*12*'Product Selections'!Q559)))))</f>
        <v/>
      </c>
      <c r="AE554" s="316">
        <f>IFERROR(IF(C554="","",IF(AND(C554=$D$2,H554=0),0,IF(I554=0,H554-P554-L554-M554,IF(I554="Included",H554-P554-M554-L554,IF(I554&gt;0,H554-M554-L554))))),"")</f>
        <v/>
      </c>
      <c r="AF554" s="585" t="n"/>
      <c r="AJ554" s="585" t="n"/>
    </row>
    <row r="555">
      <c r="A555" s="34" t="n"/>
      <c r="B555" s="70">
        <f>IFERROR(IF('Product Selections'!B560="","",'Product Selections'!B560),"")</f>
        <v/>
      </c>
      <c r="C555" s="71">
        <f>IF('Product Selections'!C560="","",'Product Selections'!C560)</f>
        <v/>
      </c>
      <c r="D555" s="48">
        <f>IF('Product Selections'!D560="","",'Product Selections'!D560)</f>
        <v/>
      </c>
      <c r="E555" s="51">
        <f>IF('Product Selections'!E560="","",'Product Selections'!E560)</f>
        <v/>
      </c>
      <c r="F555" s="51">
        <f>IF('Product Selections'!F560="","",'Product Selections'!F560)</f>
        <v/>
      </c>
      <c r="G555" s="34">
        <f>IF('Product Selections'!U559="","",'Product Selections'!U559)</f>
        <v/>
      </c>
      <c r="H555" s="69">
        <f>IFERROR(IF('Product Selections'!H560="","",'Product Selections'!H560),"")</f>
        <v/>
      </c>
      <c r="I555" s="592">
        <f>IFERROR(IF(TRIM('Product Selections'!I560)="","",TRIM('Product Selections'!I560)),"")</f>
        <v/>
      </c>
      <c r="J555" s="46" t="n"/>
      <c r="K555" s="69">
        <f>IF(C555="","",IF(O555="",AE555+L555+M555,AE555+L555+M555+O555))</f>
        <v/>
      </c>
      <c r="L555" s="360">
        <f>IF(C555="","",SUM(AC555,AD555)*(1-Y555))</f>
        <v/>
      </c>
      <c r="M555" s="358">
        <f>IF(C555="","",AB555)</f>
        <v/>
      </c>
      <c r="O555" s="593">
        <f>IF(C555="","",IF(Y555&lt;0,Z555-AE555,""))</f>
        <v/>
      </c>
      <c r="P555" s="594">
        <f>IFERROR(IF(C555="","",IF(AND(C555=$D$2,H555=0),0,IF($V$8="50% ADP Discount",AA555*0.5,IF($V$8="ADP Book Price",AA555)))),"")</f>
        <v/>
      </c>
      <c r="R555" s="595">
        <f>IF(C555="","",IF(Y555&lt;0,(Z555/F555)*(1),(Z555/F555)*(1-Y555)))</f>
        <v/>
      </c>
      <c r="S555" s="595">
        <f>IFERROR(IF(Y555&lt;0,SUM(AC555:AD555)/F555,L555/F555),"")</f>
        <v/>
      </c>
      <c r="T555" s="340">
        <f>IF(M555="","",IF(M555=0,"",SUM(M555)/F555))</f>
        <v/>
      </c>
      <c r="U555" s="585" t="n"/>
      <c r="V555" s="596">
        <f>IF(C555="","",IF(AND(C555=$D$2,H555=0),"Firm Payroll",IF(AND(F555=1,Y555&gt;0.2),"Annual 20% Max Discount",IF(AND(F555=4,Y555&gt;0.2),"Quarterly 20% Max Discount",IF(Y555&gt;=0.6,"Discount &gt;60%",IF(Y555&lt;0,"Revenue Reduction Required",""))))))</f>
        <v/>
      </c>
      <c r="W555" s="597" t="n"/>
      <c r="X555" s="56">
        <f>IF(F555=1,"Annual Payrolls on ADP Essential Payroll",IF(F555=4,"Quarterly Payrolls on ADP Essential Payroll",""))</f>
        <v/>
      </c>
      <c r="Y555" s="50">
        <f>IFERROR(1-((H555-M555)/SUM(Z555,AC555,AD555)),"")</f>
        <v/>
      </c>
      <c r="Z555" s="69">
        <f>IF(C555="","",HLOOKUP($G555&amp;'Product Selections'!$K$4&amp;'Exhibit A'!$F555,'--'!$F$3:$AT$200,$E555+6,FALSE)*F555)</f>
        <v/>
      </c>
      <c r="AA555" s="237">
        <f>IF($C555="","",7.95*$E555+54.95)</f>
        <v/>
      </c>
      <c r="AB555" s="69">
        <f>IF('Product Selections'!O560="Yes",16*'Exhibit A'!F555,0)</f>
        <v/>
      </c>
      <c r="AC555" s="236">
        <f>IF('Product Selections'!$L$11="CBA Lightning Wholesale",0,IF('Product Selections'!$L$11="CBA Lightning",0,IF($C555="",0,IF('Product Selections'!P560="",0,IF('Product Selections'!$P560="Yes",HLOOKUP($AC$10&amp;'Exhibit A'!$F555,'--'!$F$3:$AZ$200,$E555+6,FALSE)*$F555)))))</f>
        <v/>
      </c>
      <c r="AD555" s="54">
        <f>IF('Product Selections'!$L$11="CBA Lightning Wholesale",0,IF('Product Selections'!$L$11="CBA Lightning",0,IF('Product Selections'!Q560="",0,IF($C555="",0,IF('Product Selections'!$Q560&gt;=0,HLOOKUP($AD$10,'--'!$F$3:$AZ$200,3,FALSE)*12*'Product Selections'!Q560)))))</f>
        <v/>
      </c>
      <c r="AE555" s="69">
        <f>IFERROR(IF(C555="","",IF(AND(C555=$D$2,H555=0),0,IF(I555=0,H555-P555-L555-M555,IF(I555="Included",H555-P555-M555-L555,IF(I555&gt;0,H555-M555-L555))))),"")</f>
        <v/>
      </c>
      <c r="AF555" s="598" t="n"/>
      <c r="AJ555" s="585" t="n"/>
    </row>
    <row r="556">
      <c r="A556" s="34" t="n"/>
      <c r="B556" s="303">
        <f>IFERROR(IF('Product Selections'!B561="","",'Product Selections'!B561),"")</f>
        <v/>
      </c>
      <c r="C556" s="304">
        <f>IF('Product Selections'!C561="","",'Product Selections'!C561)</f>
        <v/>
      </c>
      <c r="D556" s="305">
        <f>IF('Product Selections'!D561="","",'Product Selections'!D561)</f>
        <v/>
      </c>
      <c r="E556" s="306">
        <f>IF('Product Selections'!E561="","",'Product Selections'!E561)</f>
        <v/>
      </c>
      <c r="F556" s="306">
        <f>IF('Product Selections'!F561="","",'Product Selections'!F561)</f>
        <v/>
      </c>
      <c r="G556" s="307">
        <f>IF('Product Selections'!U560="","",'Product Selections'!U560)</f>
        <v/>
      </c>
      <c r="H556" s="316">
        <f>IFERROR(IF('Product Selections'!H561="","",'Product Selections'!H561),"")</f>
        <v/>
      </c>
      <c r="I556" s="309">
        <f>IFERROR(IF(TRIM('Product Selections'!I561)="","",TRIM('Product Selections'!I561)),"")</f>
        <v/>
      </c>
      <c r="J556" s="46" t="n"/>
      <c r="K556" s="316">
        <f>IF(C556="","",IF(O556="",AE556+L556+M556,AE556+L556+M556+O556))</f>
        <v/>
      </c>
      <c r="L556" s="361">
        <f>IF(C556="","",SUM(AC556,AD556)*(1-Y556))</f>
        <v/>
      </c>
      <c r="M556" s="357">
        <f>IF(C556="","",AB556)</f>
        <v/>
      </c>
      <c r="O556" s="600">
        <f>IF(C556="","",IF(Y556&lt;0,Z556-AE556,""))</f>
        <v/>
      </c>
      <c r="P556" s="601">
        <f>IFERROR(IF(C556="","",IF(AND(C556=$D$2,H556=0),0,IF($V$8="50% ADP Discount",AA556*0.5,IF($V$8="ADP Book Price",AA556)))),"")</f>
        <v/>
      </c>
      <c r="R556" s="602">
        <f>IF(C556="","",IF(Y556&lt;0,(Z556/F556)*(1),(Z556/F556)*(1-Y556)))</f>
        <v/>
      </c>
      <c r="S556" s="602">
        <f>IFERROR(IF(Y556&lt;0,SUM(AC556:AD556)/F556,L556/F556),"")</f>
        <v/>
      </c>
      <c r="T556" s="339">
        <f>IF(M556="","",IF(M556=0,"",SUM(M556)/F556))</f>
        <v/>
      </c>
      <c r="U556" s="585" t="n"/>
      <c r="V556" s="603">
        <f>IF(C556="","",IF(AND(C556=$D$2,H556=0),"Firm Payroll",IF(AND(F556=1,Y556&gt;0.2),"Annual 20% Max Discount",IF(AND(F556=4,Y556&gt;0.2),"Quarterly 20% Max Discount",IF(Y556&gt;=0.6,"Discount &gt;60%",IF(Y556&lt;0,"Revenue Reduction Required",""))))))</f>
        <v/>
      </c>
      <c r="W556" s="597" t="n"/>
      <c r="X556" s="314">
        <f>IF(F556=1,"Annual Payrolls on ADP Essential Payroll",IF(F556=4,"Quarterly Payrolls on ADP Essential Payroll",""))</f>
        <v/>
      </c>
      <c r="Y556" s="315">
        <f>IFERROR(1-((H556-M556)/SUM(Z556,AC556,AD556)),"")</f>
        <v/>
      </c>
      <c r="Z556" s="316">
        <f>IF(C556="","",HLOOKUP($G556&amp;'Product Selections'!$K$4&amp;'Exhibit A'!$F556,'--'!$F$3:$AT$200,$E556+6,FALSE)*F556)</f>
        <v/>
      </c>
      <c r="AA556" s="317">
        <f>IF($C556="","",7.95*$E556+54.95)</f>
        <v/>
      </c>
      <c r="AB556" s="316">
        <f>IF('Product Selections'!O561="Yes",16*'Exhibit A'!F556,0)</f>
        <v/>
      </c>
      <c r="AC556" s="318">
        <f>IF('Product Selections'!$L$11="CBA Lightning Wholesale",0,IF('Product Selections'!$L$11="CBA Lightning",0,IF($C556="",0,IF('Product Selections'!P561="",0,IF('Product Selections'!$P561="Yes",HLOOKUP($AC$10&amp;'Exhibit A'!$F556,'--'!$F$3:$AZ$200,$E556+6,FALSE)*$F556)))))</f>
        <v/>
      </c>
      <c r="AD556" s="310">
        <f>IF('Product Selections'!$L$11="CBA Lightning Wholesale",0,IF('Product Selections'!$L$11="CBA Lightning",0,IF('Product Selections'!Q561="",0,IF($C556="",0,IF('Product Selections'!$Q561&gt;=0,HLOOKUP($AD$10,'--'!$F$3:$AZ$200,3,FALSE)*12*'Product Selections'!Q561)))))</f>
        <v/>
      </c>
      <c r="AE556" s="316">
        <f>IFERROR(IF(C556="","",IF(AND(C556=$D$2,H556=0),0,IF(I556=0,H556-P556-L556-M556,IF(I556="Included",H556-P556-M556-L556,IF(I556&gt;0,H556-M556-L556))))),"")</f>
        <v/>
      </c>
      <c r="AF556" s="585" t="n"/>
      <c r="AJ556" s="585" t="n"/>
    </row>
    <row r="557">
      <c r="A557" s="34" t="n"/>
      <c r="B557" s="70">
        <f>IFERROR(IF('Product Selections'!B562="","",'Product Selections'!B562),"")</f>
        <v/>
      </c>
      <c r="C557" s="71">
        <f>IF('Product Selections'!C562="","",'Product Selections'!C562)</f>
        <v/>
      </c>
      <c r="D557" s="48">
        <f>IF('Product Selections'!D562="","",'Product Selections'!D562)</f>
        <v/>
      </c>
      <c r="E557" s="51">
        <f>IF('Product Selections'!E562="","",'Product Selections'!E562)</f>
        <v/>
      </c>
      <c r="F557" s="51">
        <f>IF('Product Selections'!F562="","",'Product Selections'!F562)</f>
        <v/>
      </c>
      <c r="G557" s="34">
        <f>IF('Product Selections'!U561="","",'Product Selections'!U561)</f>
        <v/>
      </c>
      <c r="H557" s="69">
        <f>IFERROR(IF('Product Selections'!H562="","",'Product Selections'!H562),"")</f>
        <v/>
      </c>
      <c r="I557" s="592">
        <f>IFERROR(IF(TRIM('Product Selections'!I562)="","",TRIM('Product Selections'!I562)),"")</f>
        <v/>
      </c>
      <c r="J557" s="46" t="n"/>
      <c r="K557" s="69">
        <f>IF(C557="","",IF(O557="",AE557+L557+M557,AE557+L557+M557+O557))</f>
        <v/>
      </c>
      <c r="L557" s="360">
        <f>IF(C557="","",SUM(AC557,AD557)*(1-Y557))</f>
        <v/>
      </c>
      <c r="M557" s="358">
        <f>IF(C557="","",AB557)</f>
        <v/>
      </c>
      <c r="O557" s="593">
        <f>IF(C557="","",IF(Y557&lt;0,Z557-AE557,""))</f>
        <v/>
      </c>
      <c r="P557" s="594">
        <f>IFERROR(IF(C557="","",IF(AND(C557=$D$2,H557=0),0,IF($V$8="50% ADP Discount",AA557*0.5,IF($V$8="ADP Book Price",AA557)))),"")</f>
        <v/>
      </c>
      <c r="R557" s="595">
        <f>IF(C557="","",IF(Y557&lt;0,(Z557/F557)*(1),(Z557/F557)*(1-Y557)))</f>
        <v/>
      </c>
      <c r="S557" s="595">
        <f>IFERROR(IF(Y557&lt;0,SUM(AC557:AD557)/F557,L557/F557),"")</f>
        <v/>
      </c>
      <c r="T557" s="340">
        <f>IF(M557="","",IF(M557=0,"",SUM(M557)/F557))</f>
        <v/>
      </c>
      <c r="U557" s="585" t="n"/>
      <c r="V557" s="596">
        <f>IF(C557="","",IF(AND(C557=$D$2,H557=0),"Firm Payroll",IF(AND(F557=1,Y557&gt;0.2),"Annual 20% Max Discount",IF(AND(F557=4,Y557&gt;0.2),"Quarterly 20% Max Discount",IF(Y557&gt;=0.6,"Discount &gt;60%",IF(Y557&lt;0,"Revenue Reduction Required",""))))))</f>
        <v/>
      </c>
      <c r="W557" s="597" t="n"/>
      <c r="X557" s="56">
        <f>IF(F557=1,"Annual Payrolls on ADP Essential Payroll",IF(F557=4,"Quarterly Payrolls on ADP Essential Payroll",""))</f>
        <v/>
      </c>
      <c r="Y557" s="50">
        <f>IFERROR(1-((H557-M557)/SUM(Z557,AC557,AD557)),"")</f>
        <v/>
      </c>
      <c r="Z557" s="69">
        <f>IF(C557="","",HLOOKUP($G557&amp;'Product Selections'!$K$4&amp;'Exhibit A'!$F557,'--'!$F$3:$AT$200,$E557+6,FALSE)*F557)</f>
        <v/>
      </c>
      <c r="AA557" s="237">
        <f>IF($C557="","",7.95*$E557+54.95)</f>
        <v/>
      </c>
      <c r="AB557" s="69">
        <f>IF('Product Selections'!O562="Yes",16*'Exhibit A'!F557,0)</f>
        <v/>
      </c>
      <c r="AC557" s="236">
        <f>IF('Product Selections'!$L$11="CBA Lightning Wholesale",0,IF('Product Selections'!$L$11="CBA Lightning",0,IF($C557="",0,IF('Product Selections'!P562="",0,IF('Product Selections'!$P562="Yes",HLOOKUP($AC$10&amp;'Exhibit A'!$F557,'--'!$F$3:$AZ$200,$E557+6,FALSE)*$F557)))))</f>
        <v/>
      </c>
      <c r="AD557" s="54">
        <f>IF('Product Selections'!$L$11="CBA Lightning Wholesale",0,IF('Product Selections'!$L$11="CBA Lightning",0,IF('Product Selections'!Q562="",0,IF($C557="",0,IF('Product Selections'!$Q562&gt;=0,HLOOKUP($AD$10,'--'!$F$3:$AZ$200,3,FALSE)*12*'Product Selections'!Q562)))))</f>
        <v/>
      </c>
      <c r="AE557" s="69">
        <f>IFERROR(IF(C557="","",IF(AND(C557=$D$2,H557=0),0,IF(I557=0,H557-P557-L557-M557,IF(I557="Included",H557-P557-M557-L557,IF(I557&gt;0,H557-M557-L557))))),"")</f>
        <v/>
      </c>
      <c r="AF557" s="598" t="n"/>
      <c r="AJ557" s="585" t="n"/>
    </row>
    <row r="558">
      <c r="A558" s="34" t="n"/>
      <c r="B558" s="303">
        <f>IFERROR(IF('Product Selections'!B563="","",'Product Selections'!B563),"")</f>
        <v/>
      </c>
      <c r="C558" s="304">
        <f>IF('Product Selections'!C563="","",'Product Selections'!C563)</f>
        <v/>
      </c>
      <c r="D558" s="305">
        <f>IF('Product Selections'!D563="","",'Product Selections'!D563)</f>
        <v/>
      </c>
      <c r="E558" s="306">
        <f>IF('Product Selections'!E563="","",'Product Selections'!E563)</f>
        <v/>
      </c>
      <c r="F558" s="306">
        <f>IF('Product Selections'!F563="","",'Product Selections'!F563)</f>
        <v/>
      </c>
      <c r="G558" s="307">
        <f>IF('Product Selections'!U562="","",'Product Selections'!U562)</f>
        <v/>
      </c>
      <c r="H558" s="316">
        <f>IFERROR(IF('Product Selections'!H563="","",'Product Selections'!H563),"")</f>
        <v/>
      </c>
      <c r="I558" s="309">
        <f>IFERROR(IF(TRIM('Product Selections'!I563)="","",TRIM('Product Selections'!I563)),"")</f>
        <v/>
      </c>
      <c r="J558" s="46" t="n"/>
      <c r="K558" s="316">
        <f>IF(C558="","",IF(O558="",AE558+L558+M558,AE558+L558+M558+O558))</f>
        <v/>
      </c>
      <c r="L558" s="361">
        <f>IF(C558="","",SUM(AC558,AD558)*(1-Y558))</f>
        <v/>
      </c>
      <c r="M558" s="357">
        <f>IF(C558="","",AB558)</f>
        <v/>
      </c>
      <c r="O558" s="600">
        <f>IF(C558="","",IF(Y558&lt;0,Z558-AE558,""))</f>
        <v/>
      </c>
      <c r="P558" s="601">
        <f>IFERROR(IF(C558="","",IF(AND(C558=$D$2,H558=0),0,IF($V$8="50% ADP Discount",AA558*0.5,IF($V$8="ADP Book Price",AA558)))),"")</f>
        <v/>
      </c>
      <c r="R558" s="602">
        <f>IF(C558="","",IF(Y558&lt;0,(Z558/F558)*(1),(Z558/F558)*(1-Y558)))</f>
        <v/>
      </c>
      <c r="S558" s="602">
        <f>IFERROR(IF(Y558&lt;0,SUM(AC558:AD558)/F558,L558/F558),"")</f>
        <v/>
      </c>
      <c r="T558" s="339">
        <f>IF(M558="","",IF(M558=0,"",SUM(M558)/F558))</f>
        <v/>
      </c>
      <c r="U558" s="585" t="n"/>
      <c r="V558" s="603">
        <f>IF(C558="","",IF(AND(C558=$D$2,H558=0),"Firm Payroll",IF(AND(F558=1,Y558&gt;0.2),"Annual 20% Max Discount",IF(AND(F558=4,Y558&gt;0.2),"Quarterly 20% Max Discount",IF(Y558&gt;=0.6,"Discount &gt;60%",IF(Y558&lt;0,"Revenue Reduction Required",""))))))</f>
        <v/>
      </c>
      <c r="W558" s="597" t="n"/>
      <c r="X558" s="314">
        <f>IF(F558=1,"Annual Payrolls on ADP Essential Payroll",IF(F558=4,"Quarterly Payrolls on ADP Essential Payroll",""))</f>
        <v/>
      </c>
      <c r="Y558" s="315">
        <f>IFERROR(1-((H558-M558)/SUM(Z558,AC558,AD558)),"")</f>
        <v/>
      </c>
      <c r="Z558" s="316">
        <f>IF(C558="","",HLOOKUP($G558&amp;'Product Selections'!$K$4&amp;'Exhibit A'!$F558,'--'!$F$3:$AT$200,$E558+6,FALSE)*F558)</f>
        <v/>
      </c>
      <c r="AA558" s="317">
        <f>IF($C558="","",7.95*$E558+54.95)</f>
        <v/>
      </c>
      <c r="AB558" s="316">
        <f>IF('Product Selections'!O563="Yes",16*'Exhibit A'!F558,0)</f>
        <v/>
      </c>
      <c r="AC558" s="318">
        <f>IF('Product Selections'!$L$11="CBA Lightning Wholesale",0,IF('Product Selections'!$L$11="CBA Lightning",0,IF($C558="",0,IF('Product Selections'!P563="",0,IF('Product Selections'!$P563="Yes",HLOOKUP($AC$10&amp;'Exhibit A'!$F558,'--'!$F$3:$AZ$200,$E558+6,FALSE)*$F558)))))</f>
        <v/>
      </c>
      <c r="AD558" s="310">
        <f>IF('Product Selections'!$L$11="CBA Lightning Wholesale",0,IF('Product Selections'!$L$11="CBA Lightning",0,IF('Product Selections'!Q563="",0,IF($C558="",0,IF('Product Selections'!$Q563&gt;=0,HLOOKUP($AD$10,'--'!$F$3:$AZ$200,3,FALSE)*12*'Product Selections'!Q563)))))</f>
        <v/>
      </c>
      <c r="AE558" s="316">
        <f>IFERROR(IF(C558="","",IF(AND(C558=$D$2,H558=0),0,IF(I558=0,H558-P558-L558-M558,IF(I558="Included",H558-P558-M558-L558,IF(I558&gt;0,H558-M558-L558))))),"")</f>
        <v/>
      </c>
      <c r="AF558" s="585" t="n"/>
      <c r="AJ558" s="585" t="n"/>
    </row>
    <row r="559">
      <c r="A559" s="34" t="n"/>
      <c r="B559" s="70">
        <f>IFERROR(IF('Product Selections'!B564="","",'Product Selections'!B564),"")</f>
        <v/>
      </c>
      <c r="C559" s="71">
        <f>IF('Product Selections'!C564="","",'Product Selections'!C564)</f>
        <v/>
      </c>
      <c r="D559" s="48">
        <f>IF('Product Selections'!D564="","",'Product Selections'!D564)</f>
        <v/>
      </c>
      <c r="E559" s="51">
        <f>IF('Product Selections'!E564="","",'Product Selections'!E564)</f>
        <v/>
      </c>
      <c r="F559" s="51">
        <f>IF('Product Selections'!F564="","",'Product Selections'!F564)</f>
        <v/>
      </c>
      <c r="G559" s="34">
        <f>IF('Product Selections'!U563="","",'Product Selections'!U563)</f>
        <v/>
      </c>
      <c r="H559" s="69">
        <f>IFERROR(IF('Product Selections'!H564="","",'Product Selections'!H564),"")</f>
        <v/>
      </c>
      <c r="I559" s="592">
        <f>IFERROR(IF(TRIM('Product Selections'!I564)="","",TRIM('Product Selections'!I564)),"")</f>
        <v/>
      </c>
      <c r="J559" s="46" t="n"/>
      <c r="K559" s="69">
        <f>IF(C559="","",IF(O559="",AE559+L559+M559,AE559+L559+M559+O559))</f>
        <v/>
      </c>
      <c r="L559" s="360">
        <f>IF(C559="","",SUM(AC559,AD559)*(1-Y559))</f>
        <v/>
      </c>
      <c r="M559" s="358">
        <f>IF(C559="","",AB559)</f>
        <v/>
      </c>
      <c r="O559" s="593">
        <f>IF(C559="","",IF(Y559&lt;0,Z559-AE559,""))</f>
        <v/>
      </c>
      <c r="P559" s="594">
        <f>IFERROR(IF(C559="","",IF(AND(C559=$D$2,H559=0),0,IF($V$8="50% ADP Discount",AA559*0.5,IF($V$8="ADP Book Price",AA559)))),"")</f>
        <v/>
      </c>
      <c r="R559" s="595">
        <f>IF(C559="","",IF(Y559&lt;0,(Z559/F559)*(1),(Z559/F559)*(1-Y559)))</f>
        <v/>
      </c>
      <c r="S559" s="595">
        <f>IFERROR(IF(Y559&lt;0,SUM(AC559:AD559)/F559,L559/F559),"")</f>
        <v/>
      </c>
      <c r="T559" s="340">
        <f>IF(M559="","",IF(M559=0,"",SUM(M559)/F559))</f>
        <v/>
      </c>
      <c r="U559" s="585" t="n"/>
      <c r="V559" s="596">
        <f>IF(C559="","",IF(AND(C559=$D$2,H559=0),"Firm Payroll",IF(AND(F559=1,Y559&gt;0.2),"Annual 20% Max Discount",IF(AND(F559=4,Y559&gt;0.2),"Quarterly 20% Max Discount",IF(Y559&gt;=0.6,"Discount &gt;60%",IF(Y559&lt;0,"Revenue Reduction Required",""))))))</f>
        <v/>
      </c>
      <c r="W559" s="597" t="n"/>
      <c r="X559" s="56">
        <f>IF(F559=1,"Annual Payrolls on ADP Essential Payroll",IF(F559=4,"Quarterly Payrolls on ADP Essential Payroll",""))</f>
        <v/>
      </c>
      <c r="Y559" s="50">
        <f>IFERROR(1-((H559-M559)/SUM(Z559,AC559,AD559)),"")</f>
        <v/>
      </c>
      <c r="Z559" s="69">
        <f>IF(C559="","",HLOOKUP($G559&amp;'Product Selections'!$K$4&amp;'Exhibit A'!$F559,'--'!$F$3:$AT$200,$E559+6,FALSE)*F559)</f>
        <v/>
      </c>
      <c r="AA559" s="237">
        <f>IF($C559="","",7.95*$E559+54.95)</f>
        <v/>
      </c>
      <c r="AB559" s="69">
        <f>IF('Product Selections'!O564="Yes",16*'Exhibit A'!F559,0)</f>
        <v/>
      </c>
      <c r="AC559" s="236">
        <f>IF('Product Selections'!$L$11="CBA Lightning Wholesale",0,IF('Product Selections'!$L$11="CBA Lightning",0,IF($C559="",0,IF('Product Selections'!P564="",0,IF('Product Selections'!$P564="Yes",HLOOKUP($AC$10&amp;'Exhibit A'!$F559,'--'!$F$3:$AZ$200,$E559+6,FALSE)*$F559)))))</f>
        <v/>
      </c>
      <c r="AD559" s="54">
        <f>IF('Product Selections'!$L$11="CBA Lightning Wholesale",0,IF('Product Selections'!$L$11="CBA Lightning",0,IF('Product Selections'!Q564="",0,IF($C559="",0,IF('Product Selections'!$Q564&gt;=0,HLOOKUP($AD$10,'--'!$F$3:$AZ$200,3,FALSE)*12*'Product Selections'!Q564)))))</f>
        <v/>
      </c>
      <c r="AE559" s="69">
        <f>IFERROR(IF(C559="","",IF(AND(C559=$D$2,H559=0),0,IF(I559=0,H559-P559-L559-M559,IF(I559="Included",H559-P559-M559-L559,IF(I559&gt;0,H559-M559-L559))))),"")</f>
        <v/>
      </c>
      <c r="AF559" s="598" t="n"/>
      <c r="AJ559" s="585" t="n"/>
    </row>
    <row r="560">
      <c r="A560" s="34" t="n"/>
      <c r="B560" s="303">
        <f>IFERROR(IF('Product Selections'!B565="","",'Product Selections'!B565),"")</f>
        <v/>
      </c>
      <c r="C560" s="304">
        <f>IF('Product Selections'!C565="","",'Product Selections'!C565)</f>
        <v/>
      </c>
      <c r="D560" s="305">
        <f>IF('Product Selections'!D565="","",'Product Selections'!D565)</f>
        <v/>
      </c>
      <c r="E560" s="306">
        <f>IF('Product Selections'!E565="","",'Product Selections'!E565)</f>
        <v/>
      </c>
      <c r="F560" s="306">
        <f>IF('Product Selections'!F565="","",'Product Selections'!F565)</f>
        <v/>
      </c>
      <c r="G560" s="307">
        <f>IF('Product Selections'!U564="","",'Product Selections'!U564)</f>
        <v/>
      </c>
      <c r="H560" s="316">
        <f>IFERROR(IF('Product Selections'!H565="","",'Product Selections'!H565),"")</f>
        <v/>
      </c>
      <c r="I560" s="309">
        <f>IFERROR(IF(TRIM('Product Selections'!I565)="","",TRIM('Product Selections'!I565)),"")</f>
        <v/>
      </c>
      <c r="J560" s="46" t="n"/>
      <c r="K560" s="316">
        <f>IF(C560="","",IF(O560="",AE560+L560+M560,AE560+L560+M560+O560))</f>
        <v/>
      </c>
      <c r="L560" s="361">
        <f>IF(C560="","",SUM(AC560,AD560)*(1-Y560))</f>
        <v/>
      </c>
      <c r="M560" s="357">
        <f>IF(C560="","",AB560)</f>
        <v/>
      </c>
      <c r="O560" s="600">
        <f>IF(C560="","",IF(Y560&lt;0,Z560-AE560,""))</f>
        <v/>
      </c>
      <c r="P560" s="601">
        <f>IFERROR(IF(C560="","",IF(AND(C560=$D$2,H560=0),0,IF($V$8="50% ADP Discount",AA560*0.5,IF($V$8="ADP Book Price",AA560)))),"")</f>
        <v/>
      </c>
      <c r="R560" s="602">
        <f>IF(C560="","",IF(Y560&lt;0,(Z560/F560)*(1),(Z560/F560)*(1-Y560)))</f>
        <v/>
      </c>
      <c r="S560" s="602">
        <f>IFERROR(IF(Y560&lt;0,SUM(AC560:AD560)/F560,L560/F560),"")</f>
        <v/>
      </c>
      <c r="T560" s="339">
        <f>IF(M560="","",IF(M560=0,"",SUM(M560)/F560))</f>
        <v/>
      </c>
      <c r="U560" s="585" t="n"/>
      <c r="V560" s="603">
        <f>IF(C560="","",IF(AND(C560=$D$2,H560=0),"Firm Payroll",IF(AND(F560=1,Y560&gt;0.2),"Annual 20% Max Discount",IF(AND(F560=4,Y560&gt;0.2),"Quarterly 20% Max Discount",IF(Y560&gt;=0.6,"Discount &gt;60%",IF(Y560&lt;0,"Revenue Reduction Required",""))))))</f>
        <v/>
      </c>
      <c r="W560" s="597" t="n"/>
      <c r="X560" s="314">
        <f>IF(F560=1,"Annual Payrolls on ADP Essential Payroll",IF(F560=4,"Quarterly Payrolls on ADP Essential Payroll",""))</f>
        <v/>
      </c>
      <c r="Y560" s="315">
        <f>IFERROR(1-((H560-M560)/SUM(Z560,AC560,AD560)),"")</f>
        <v/>
      </c>
      <c r="Z560" s="316">
        <f>IF(C560="","",HLOOKUP($G560&amp;'Product Selections'!$K$4&amp;'Exhibit A'!$F560,'--'!$F$3:$AT$200,$E560+6,FALSE)*F560)</f>
        <v/>
      </c>
      <c r="AA560" s="317">
        <f>IF($C560="","",7.95*$E560+54.95)</f>
        <v/>
      </c>
      <c r="AB560" s="316">
        <f>IF('Product Selections'!O565="Yes",16*'Exhibit A'!F560,0)</f>
        <v/>
      </c>
      <c r="AC560" s="318">
        <f>IF('Product Selections'!$L$11="CBA Lightning Wholesale",0,IF('Product Selections'!$L$11="CBA Lightning",0,IF($C560="",0,IF('Product Selections'!P565="",0,IF('Product Selections'!$P565="Yes",HLOOKUP($AC$10&amp;'Exhibit A'!$F560,'--'!$F$3:$AZ$200,$E560+6,FALSE)*$F560)))))</f>
        <v/>
      </c>
      <c r="AD560" s="310">
        <f>IF('Product Selections'!$L$11="CBA Lightning Wholesale",0,IF('Product Selections'!$L$11="CBA Lightning",0,IF('Product Selections'!Q565="",0,IF($C560="",0,IF('Product Selections'!$Q565&gt;=0,HLOOKUP($AD$10,'--'!$F$3:$AZ$200,3,FALSE)*12*'Product Selections'!Q565)))))</f>
        <v/>
      </c>
      <c r="AE560" s="316">
        <f>IFERROR(IF(C560="","",IF(AND(C560=$D$2,H560=0),0,IF(I560=0,H560-P560-L560-M560,IF(I560="Included",H560-P560-M560-L560,IF(I560&gt;0,H560-M560-L560))))),"")</f>
        <v/>
      </c>
      <c r="AF560" s="585" t="n"/>
      <c r="AJ560" s="585" t="n"/>
    </row>
    <row r="561">
      <c r="A561" s="34" t="n"/>
      <c r="B561" s="70">
        <f>IFERROR(IF('Product Selections'!B566="","",'Product Selections'!B566),"")</f>
        <v/>
      </c>
      <c r="C561" s="71">
        <f>IF('Product Selections'!C566="","",'Product Selections'!C566)</f>
        <v/>
      </c>
      <c r="D561" s="48">
        <f>IF('Product Selections'!D566="","",'Product Selections'!D566)</f>
        <v/>
      </c>
      <c r="E561" s="51">
        <f>IF('Product Selections'!E566="","",'Product Selections'!E566)</f>
        <v/>
      </c>
      <c r="F561" s="51">
        <f>IF('Product Selections'!F566="","",'Product Selections'!F566)</f>
        <v/>
      </c>
      <c r="G561" s="34">
        <f>IF('Product Selections'!U565="","",'Product Selections'!U565)</f>
        <v/>
      </c>
      <c r="H561" s="69">
        <f>IFERROR(IF('Product Selections'!H566="","",'Product Selections'!H566),"")</f>
        <v/>
      </c>
      <c r="I561" s="592">
        <f>IFERROR(IF(TRIM('Product Selections'!I566)="","",TRIM('Product Selections'!I566)),"")</f>
        <v/>
      </c>
      <c r="J561" s="46" t="n"/>
      <c r="K561" s="69">
        <f>IF(C561="","",IF(O561="",AE561+L561+M561,AE561+L561+M561+O561))</f>
        <v/>
      </c>
      <c r="L561" s="360">
        <f>IF(C561="","",SUM(AC561,AD561)*(1-Y561))</f>
        <v/>
      </c>
      <c r="M561" s="358">
        <f>IF(C561="","",AB561)</f>
        <v/>
      </c>
      <c r="O561" s="593">
        <f>IF(C561="","",IF(Y561&lt;0,Z561-AE561,""))</f>
        <v/>
      </c>
      <c r="P561" s="594">
        <f>IFERROR(IF(C561="","",IF(AND(C561=$D$2,H561=0),0,IF($V$8="50% ADP Discount",AA561*0.5,IF($V$8="ADP Book Price",AA561)))),"")</f>
        <v/>
      </c>
      <c r="R561" s="595">
        <f>IF(C561="","",IF(Y561&lt;0,(Z561/F561)*(1),(Z561/F561)*(1-Y561)))</f>
        <v/>
      </c>
      <c r="S561" s="595">
        <f>IFERROR(IF(Y561&lt;0,SUM(AC561:AD561)/F561,L561/F561),"")</f>
        <v/>
      </c>
      <c r="T561" s="340">
        <f>IF(M561="","",IF(M561=0,"",SUM(M561)/F561))</f>
        <v/>
      </c>
      <c r="U561" s="585" t="n"/>
      <c r="V561" s="596">
        <f>IF(C561="","",IF(AND(C561=$D$2,H561=0),"Firm Payroll",IF(AND(F561=1,Y561&gt;0.2),"Annual 20% Max Discount",IF(AND(F561=4,Y561&gt;0.2),"Quarterly 20% Max Discount",IF(Y561&gt;=0.6,"Discount &gt;60%",IF(Y561&lt;0,"Revenue Reduction Required",""))))))</f>
        <v/>
      </c>
      <c r="W561" s="597" t="n"/>
      <c r="X561" s="56">
        <f>IF(F561=1,"Annual Payrolls on ADP Essential Payroll",IF(F561=4,"Quarterly Payrolls on ADP Essential Payroll",""))</f>
        <v/>
      </c>
      <c r="Y561" s="50">
        <f>IFERROR(1-((H561-M561)/SUM(Z561,AC561,AD561)),"")</f>
        <v/>
      </c>
      <c r="Z561" s="69">
        <f>IF(C561="","",HLOOKUP($G561&amp;'Product Selections'!$K$4&amp;'Exhibit A'!$F561,'--'!$F$3:$AT$200,$E561+6,FALSE)*F561)</f>
        <v/>
      </c>
      <c r="AA561" s="237">
        <f>IF($C561="","",7.95*$E561+54.95)</f>
        <v/>
      </c>
      <c r="AB561" s="69">
        <f>IF('Product Selections'!O566="Yes",16*'Exhibit A'!F561,0)</f>
        <v/>
      </c>
      <c r="AC561" s="236">
        <f>IF('Product Selections'!$L$11="CBA Lightning Wholesale",0,IF('Product Selections'!$L$11="CBA Lightning",0,IF($C561="",0,IF('Product Selections'!P566="",0,IF('Product Selections'!$P566="Yes",HLOOKUP($AC$10&amp;'Exhibit A'!$F561,'--'!$F$3:$AZ$200,$E561+6,FALSE)*$F561)))))</f>
        <v/>
      </c>
      <c r="AD561" s="54">
        <f>IF('Product Selections'!$L$11="CBA Lightning Wholesale",0,IF('Product Selections'!$L$11="CBA Lightning",0,IF('Product Selections'!Q566="",0,IF($C561="",0,IF('Product Selections'!$Q566&gt;=0,HLOOKUP($AD$10,'--'!$F$3:$AZ$200,3,FALSE)*12*'Product Selections'!Q566)))))</f>
        <v/>
      </c>
      <c r="AE561" s="69">
        <f>IFERROR(IF(C561="","",IF(AND(C561=$D$2,H561=0),0,IF(I561=0,H561-P561-L561-M561,IF(I561="Included",H561-P561-M561-L561,IF(I561&gt;0,H561-M561-L561))))),"")</f>
        <v/>
      </c>
      <c r="AF561" s="598" t="n"/>
      <c r="AJ561" s="585" t="n"/>
    </row>
    <row r="562">
      <c r="A562" s="34" t="n"/>
      <c r="B562" s="303">
        <f>IFERROR(IF('Product Selections'!B567="","",'Product Selections'!B567),"")</f>
        <v/>
      </c>
      <c r="C562" s="304">
        <f>IF('Product Selections'!C567="","",'Product Selections'!C567)</f>
        <v/>
      </c>
      <c r="D562" s="305">
        <f>IF('Product Selections'!D567="","",'Product Selections'!D567)</f>
        <v/>
      </c>
      <c r="E562" s="306">
        <f>IF('Product Selections'!E567="","",'Product Selections'!E567)</f>
        <v/>
      </c>
      <c r="F562" s="306">
        <f>IF('Product Selections'!F567="","",'Product Selections'!F567)</f>
        <v/>
      </c>
      <c r="G562" s="307">
        <f>IF('Product Selections'!U566="","",'Product Selections'!U566)</f>
        <v/>
      </c>
      <c r="H562" s="316">
        <f>IFERROR(IF('Product Selections'!H567="","",'Product Selections'!H567),"")</f>
        <v/>
      </c>
      <c r="I562" s="309">
        <f>IFERROR(IF(TRIM('Product Selections'!I567)="","",TRIM('Product Selections'!I567)),"")</f>
        <v/>
      </c>
      <c r="J562" s="46" t="n"/>
      <c r="K562" s="316">
        <f>IF(C562="","",IF(O562="",AE562+L562+M562,AE562+L562+M562+O562))</f>
        <v/>
      </c>
      <c r="L562" s="361">
        <f>IF(C562="","",SUM(AC562,AD562)*(1-Y562))</f>
        <v/>
      </c>
      <c r="M562" s="357">
        <f>IF(C562="","",AB562)</f>
        <v/>
      </c>
      <c r="O562" s="600">
        <f>IF(C562="","",IF(Y562&lt;0,Z562-AE562,""))</f>
        <v/>
      </c>
      <c r="P562" s="601">
        <f>IFERROR(IF(C562="","",IF(AND(C562=$D$2,H562=0),0,IF($V$8="50% ADP Discount",AA562*0.5,IF($V$8="ADP Book Price",AA562)))),"")</f>
        <v/>
      </c>
      <c r="R562" s="602">
        <f>IF(C562="","",IF(Y562&lt;0,(Z562/F562)*(1),(Z562/F562)*(1-Y562)))</f>
        <v/>
      </c>
      <c r="S562" s="602">
        <f>IFERROR(IF(Y562&lt;0,SUM(AC562:AD562)/F562,L562/F562),"")</f>
        <v/>
      </c>
      <c r="T562" s="339">
        <f>IF(M562="","",IF(M562=0,"",SUM(M562)/F562))</f>
        <v/>
      </c>
      <c r="U562" s="585" t="n"/>
      <c r="V562" s="603">
        <f>IF(C562="","",IF(AND(C562=$D$2,H562=0),"Firm Payroll",IF(AND(F562=1,Y562&gt;0.2),"Annual 20% Max Discount",IF(AND(F562=4,Y562&gt;0.2),"Quarterly 20% Max Discount",IF(Y562&gt;=0.6,"Discount &gt;60%",IF(Y562&lt;0,"Revenue Reduction Required",""))))))</f>
        <v/>
      </c>
      <c r="W562" s="597" t="n"/>
      <c r="X562" s="314">
        <f>IF(F562=1,"Annual Payrolls on ADP Essential Payroll",IF(F562=4,"Quarterly Payrolls on ADP Essential Payroll",""))</f>
        <v/>
      </c>
      <c r="Y562" s="315">
        <f>IFERROR(1-((H562-M562)/SUM(Z562,AC562,AD562)),"")</f>
        <v/>
      </c>
      <c r="Z562" s="316">
        <f>IF(C562="","",HLOOKUP($G562&amp;'Product Selections'!$K$4&amp;'Exhibit A'!$F562,'--'!$F$3:$AT$200,$E562+6,FALSE)*F562)</f>
        <v/>
      </c>
      <c r="AA562" s="317">
        <f>IF($C562="","",7.95*$E562+54.95)</f>
        <v/>
      </c>
      <c r="AB562" s="316">
        <f>IF('Product Selections'!O567="Yes",16*'Exhibit A'!F562,0)</f>
        <v/>
      </c>
      <c r="AC562" s="318">
        <f>IF('Product Selections'!$L$11="CBA Lightning Wholesale",0,IF('Product Selections'!$L$11="CBA Lightning",0,IF($C562="",0,IF('Product Selections'!P567="",0,IF('Product Selections'!$P567="Yes",HLOOKUP($AC$10&amp;'Exhibit A'!$F562,'--'!$F$3:$AZ$200,$E562+6,FALSE)*$F562)))))</f>
        <v/>
      </c>
      <c r="AD562" s="310">
        <f>IF('Product Selections'!$L$11="CBA Lightning Wholesale",0,IF('Product Selections'!$L$11="CBA Lightning",0,IF('Product Selections'!Q567="",0,IF($C562="",0,IF('Product Selections'!$Q567&gt;=0,HLOOKUP($AD$10,'--'!$F$3:$AZ$200,3,FALSE)*12*'Product Selections'!Q567)))))</f>
        <v/>
      </c>
      <c r="AE562" s="316">
        <f>IFERROR(IF(C562="","",IF(AND(C562=$D$2,H562=0),0,IF(I562=0,H562-P562-L562-M562,IF(I562="Included",H562-P562-M562-L562,IF(I562&gt;0,H562-M562-L562))))),"")</f>
        <v/>
      </c>
      <c r="AF562" s="585" t="n"/>
      <c r="AJ562" s="585" t="n"/>
    </row>
    <row r="563">
      <c r="A563" s="34" t="n"/>
      <c r="B563" s="70">
        <f>IFERROR(IF('Product Selections'!B568="","",'Product Selections'!B568),"")</f>
        <v/>
      </c>
      <c r="C563" s="71">
        <f>IF('Product Selections'!C568="","",'Product Selections'!C568)</f>
        <v/>
      </c>
      <c r="D563" s="48">
        <f>IF('Product Selections'!D568="","",'Product Selections'!D568)</f>
        <v/>
      </c>
      <c r="E563" s="51">
        <f>IF('Product Selections'!E568="","",'Product Selections'!E568)</f>
        <v/>
      </c>
      <c r="F563" s="51">
        <f>IF('Product Selections'!F568="","",'Product Selections'!F568)</f>
        <v/>
      </c>
      <c r="G563" s="34">
        <f>IF('Product Selections'!U567="","",'Product Selections'!U567)</f>
        <v/>
      </c>
      <c r="H563" s="69">
        <f>IFERROR(IF('Product Selections'!H568="","",'Product Selections'!H568),"")</f>
        <v/>
      </c>
      <c r="I563" s="592">
        <f>IFERROR(IF(TRIM('Product Selections'!I568)="","",TRIM('Product Selections'!I568)),"")</f>
        <v/>
      </c>
      <c r="J563" s="46" t="n"/>
      <c r="K563" s="69">
        <f>IF(C563="","",IF(O563="",AE563+L563+M563,AE563+L563+M563+O563))</f>
        <v/>
      </c>
      <c r="L563" s="360">
        <f>IF(C563="","",SUM(AC563,AD563)*(1-Y563))</f>
        <v/>
      </c>
      <c r="M563" s="358">
        <f>IF(C563="","",AB563)</f>
        <v/>
      </c>
      <c r="O563" s="593">
        <f>IF(C563="","",IF(Y563&lt;0,Z563-AE563,""))</f>
        <v/>
      </c>
      <c r="P563" s="594">
        <f>IFERROR(IF(C563="","",IF(AND(C563=$D$2,H563=0),0,IF($V$8="50% ADP Discount",AA563*0.5,IF($V$8="ADP Book Price",AA563)))),"")</f>
        <v/>
      </c>
      <c r="R563" s="595">
        <f>IF(C563="","",IF(Y563&lt;0,(Z563/F563)*(1),(Z563/F563)*(1-Y563)))</f>
        <v/>
      </c>
      <c r="S563" s="595">
        <f>IFERROR(IF(Y563&lt;0,SUM(AC563:AD563)/F563,L563/F563),"")</f>
        <v/>
      </c>
      <c r="T563" s="340">
        <f>IF(M563="","",IF(M563=0,"",SUM(M563)/F563))</f>
        <v/>
      </c>
      <c r="U563" s="585" t="n"/>
      <c r="V563" s="596">
        <f>IF(C563="","",IF(AND(C563=$D$2,H563=0),"Firm Payroll",IF(AND(F563=1,Y563&gt;0.2),"Annual 20% Max Discount",IF(AND(F563=4,Y563&gt;0.2),"Quarterly 20% Max Discount",IF(Y563&gt;=0.6,"Discount &gt;60%",IF(Y563&lt;0,"Revenue Reduction Required",""))))))</f>
        <v/>
      </c>
      <c r="W563" s="597" t="n"/>
      <c r="X563" s="56">
        <f>IF(F563=1,"Annual Payrolls on ADP Essential Payroll",IF(F563=4,"Quarterly Payrolls on ADP Essential Payroll",""))</f>
        <v/>
      </c>
      <c r="Y563" s="50">
        <f>IFERROR(1-((H563-M563)/SUM(Z563,AC563,AD563)),"")</f>
        <v/>
      </c>
      <c r="Z563" s="69">
        <f>IF(C563="","",HLOOKUP($G563&amp;'Product Selections'!$K$4&amp;'Exhibit A'!$F563,'--'!$F$3:$AT$200,$E563+6,FALSE)*F563)</f>
        <v/>
      </c>
      <c r="AA563" s="237">
        <f>IF($C563="","",7.95*$E563+54.95)</f>
        <v/>
      </c>
      <c r="AB563" s="69">
        <f>IF('Product Selections'!O568="Yes",16*'Exhibit A'!F563,0)</f>
        <v/>
      </c>
      <c r="AC563" s="236">
        <f>IF('Product Selections'!$L$11="CBA Lightning Wholesale",0,IF('Product Selections'!$L$11="CBA Lightning",0,IF($C563="",0,IF('Product Selections'!P568="",0,IF('Product Selections'!$P568="Yes",HLOOKUP($AC$10&amp;'Exhibit A'!$F563,'--'!$F$3:$AZ$200,$E563+6,FALSE)*$F563)))))</f>
        <v/>
      </c>
      <c r="AD563" s="54">
        <f>IF('Product Selections'!$L$11="CBA Lightning Wholesale",0,IF('Product Selections'!$L$11="CBA Lightning",0,IF('Product Selections'!Q568="",0,IF($C563="",0,IF('Product Selections'!$Q568&gt;=0,HLOOKUP($AD$10,'--'!$F$3:$AZ$200,3,FALSE)*12*'Product Selections'!Q568)))))</f>
        <v/>
      </c>
      <c r="AE563" s="69">
        <f>IFERROR(IF(C563="","",IF(AND(C563=$D$2,H563=0),0,IF(I563=0,H563-P563-L563-M563,IF(I563="Included",H563-P563-M563-L563,IF(I563&gt;0,H563-M563-L563))))),"")</f>
        <v/>
      </c>
      <c r="AF563" s="598" t="n"/>
      <c r="AJ563" s="585" t="n"/>
    </row>
    <row r="564">
      <c r="A564" s="34" t="n"/>
      <c r="B564" s="303">
        <f>IFERROR(IF('Product Selections'!B569="","",'Product Selections'!B569),"")</f>
        <v/>
      </c>
      <c r="C564" s="304">
        <f>IF('Product Selections'!C569="","",'Product Selections'!C569)</f>
        <v/>
      </c>
      <c r="D564" s="305">
        <f>IF('Product Selections'!D569="","",'Product Selections'!D569)</f>
        <v/>
      </c>
      <c r="E564" s="306">
        <f>IF('Product Selections'!E569="","",'Product Selections'!E569)</f>
        <v/>
      </c>
      <c r="F564" s="306">
        <f>IF('Product Selections'!F569="","",'Product Selections'!F569)</f>
        <v/>
      </c>
      <c r="G564" s="307">
        <f>IF('Product Selections'!U568="","",'Product Selections'!U568)</f>
        <v/>
      </c>
      <c r="H564" s="316">
        <f>IFERROR(IF('Product Selections'!H569="","",'Product Selections'!H569),"")</f>
        <v/>
      </c>
      <c r="I564" s="309">
        <f>IFERROR(IF(TRIM('Product Selections'!I569)="","",TRIM('Product Selections'!I569)),"")</f>
        <v/>
      </c>
      <c r="J564" s="46" t="n"/>
      <c r="K564" s="316">
        <f>IF(C564="","",IF(O564="",AE564+L564+M564,AE564+L564+M564+O564))</f>
        <v/>
      </c>
      <c r="L564" s="361">
        <f>IF(C564="","",SUM(AC564,AD564)*(1-Y564))</f>
        <v/>
      </c>
      <c r="M564" s="357">
        <f>IF(C564="","",AB564)</f>
        <v/>
      </c>
      <c r="O564" s="600">
        <f>IF(C564="","",IF(Y564&lt;0,Z564-AE564,""))</f>
        <v/>
      </c>
      <c r="P564" s="601">
        <f>IFERROR(IF(C564="","",IF(AND(C564=$D$2,H564=0),0,IF($V$8="50% ADP Discount",AA564*0.5,IF($V$8="ADP Book Price",AA564)))),"")</f>
        <v/>
      </c>
      <c r="R564" s="602">
        <f>IF(C564="","",IF(Y564&lt;0,(Z564/F564)*(1),(Z564/F564)*(1-Y564)))</f>
        <v/>
      </c>
      <c r="S564" s="602">
        <f>IFERROR(IF(Y564&lt;0,SUM(AC564:AD564)/F564,L564/F564),"")</f>
        <v/>
      </c>
      <c r="T564" s="339">
        <f>IF(M564="","",IF(M564=0,"",SUM(M564)/F564))</f>
        <v/>
      </c>
      <c r="U564" s="585" t="n"/>
      <c r="V564" s="603">
        <f>IF(C564="","",IF(AND(C564=$D$2,H564=0),"Firm Payroll",IF(AND(F564=1,Y564&gt;0.2),"Annual 20% Max Discount",IF(AND(F564=4,Y564&gt;0.2),"Quarterly 20% Max Discount",IF(Y564&gt;=0.6,"Discount &gt;60%",IF(Y564&lt;0,"Revenue Reduction Required",""))))))</f>
        <v/>
      </c>
      <c r="W564" s="597" t="n"/>
      <c r="X564" s="314">
        <f>IF(F564=1,"Annual Payrolls on ADP Essential Payroll",IF(F564=4,"Quarterly Payrolls on ADP Essential Payroll",""))</f>
        <v/>
      </c>
      <c r="Y564" s="315">
        <f>IFERROR(1-((H564-M564)/SUM(Z564,AC564,AD564)),"")</f>
        <v/>
      </c>
      <c r="Z564" s="316">
        <f>IF(C564="","",HLOOKUP($G564&amp;'Product Selections'!$K$4&amp;'Exhibit A'!$F564,'--'!$F$3:$AT$200,$E564+6,FALSE)*F564)</f>
        <v/>
      </c>
      <c r="AA564" s="317">
        <f>IF($C564="","",7.95*$E564+54.95)</f>
        <v/>
      </c>
      <c r="AB564" s="316">
        <f>IF('Product Selections'!O569="Yes",16*'Exhibit A'!F564,0)</f>
        <v/>
      </c>
      <c r="AC564" s="318">
        <f>IF('Product Selections'!$L$11="CBA Lightning Wholesale",0,IF('Product Selections'!$L$11="CBA Lightning",0,IF($C564="",0,IF('Product Selections'!P569="",0,IF('Product Selections'!$P569="Yes",HLOOKUP($AC$10&amp;'Exhibit A'!$F564,'--'!$F$3:$AZ$200,$E564+6,FALSE)*$F564)))))</f>
        <v/>
      </c>
      <c r="AD564" s="310">
        <f>IF('Product Selections'!$L$11="CBA Lightning Wholesale",0,IF('Product Selections'!$L$11="CBA Lightning",0,IF('Product Selections'!Q569="",0,IF($C564="",0,IF('Product Selections'!$Q569&gt;=0,HLOOKUP($AD$10,'--'!$F$3:$AZ$200,3,FALSE)*12*'Product Selections'!Q569)))))</f>
        <v/>
      </c>
      <c r="AE564" s="316">
        <f>IFERROR(IF(C564="","",IF(AND(C564=$D$2,H564=0),0,IF(I564=0,H564-P564-L564-M564,IF(I564="Included",H564-P564-M564-L564,IF(I564&gt;0,H564-M564-L564))))),"")</f>
        <v/>
      </c>
      <c r="AF564" s="585" t="n"/>
      <c r="AJ564" s="585" t="n"/>
    </row>
    <row r="565">
      <c r="A565" s="34" t="n"/>
      <c r="B565" s="70">
        <f>IFERROR(IF('Product Selections'!B570="","",'Product Selections'!B570),"")</f>
        <v/>
      </c>
      <c r="C565" s="71">
        <f>IF('Product Selections'!C570="","",'Product Selections'!C570)</f>
        <v/>
      </c>
      <c r="D565" s="48">
        <f>IF('Product Selections'!D570="","",'Product Selections'!D570)</f>
        <v/>
      </c>
      <c r="E565" s="51">
        <f>IF('Product Selections'!E570="","",'Product Selections'!E570)</f>
        <v/>
      </c>
      <c r="F565" s="51">
        <f>IF('Product Selections'!F570="","",'Product Selections'!F570)</f>
        <v/>
      </c>
      <c r="G565" s="34">
        <f>IF('Product Selections'!U569="","",'Product Selections'!U569)</f>
        <v/>
      </c>
      <c r="H565" s="69">
        <f>IFERROR(IF('Product Selections'!H570="","",'Product Selections'!H570),"")</f>
        <v/>
      </c>
      <c r="I565" s="592">
        <f>IFERROR(IF(TRIM('Product Selections'!I570)="","",TRIM('Product Selections'!I570)),"")</f>
        <v/>
      </c>
      <c r="J565" s="46" t="n"/>
      <c r="K565" s="69">
        <f>IF(C565="","",IF(O565="",AE565+L565+M565,AE565+L565+M565+O565))</f>
        <v/>
      </c>
      <c r="L565" s="360">
        <f>IF(C565="","",SUM(AC565,AD565)*(1-Y565))</f>
        <v/>
      </c>
      <c r="M565" s="358">
        <f>IF(C565="","",AB565)</f>
        <v/>
      </c>
      <c r="O565" s="593">
        <f>IF(C565="","",IF(Y565&lt;0,Z565-AE565,""))</f>
        <v/>
      </c>
      <c r="P565" s="594">
        <f>IFERROR(IF(C565="","",IF(AND(C565=$D$2,H565=0),0,IF($V$8="50% ADP Discount",AA565*0.5,IF($V$8="ADP Book Price",AA565)))),"")</f>
        <v/>
      </c>
      <c r="R565" s="595">
        <f>IF(C565="","",IF(Y565&lt;0,(Z565/F565)*(1),(Z565/F565)*(1-Y565)))</f>
        <v/>
      </c>
      <c r="S565" s="595">
        <f>IFERROR(IF(Y565&lt;0,SUM(AC565:AD565)/F565,L565/F565),"")</f>
        <v/>
      </c>
      <c r="T565" s="340">
        <f>IF(M565="","",IF(M565=0,"",SUM(M565)/F565))</f>
        <v/>
      </c>
      <c r="U565" s="585" t="n"/>
      <c r="V565" s="596">
        <f>IF(C565="","",IF(AND(C565=$D$2,H565=0),"Firm Payroll",IF(AND(F565=1,Y565&gt;0.2),"Annual 20% Max Discount",IF(AND(F565=4,Y565&gt;0.2),"Quarterly 20% Max Discount",IF(Y565&gt;=0.6,"Discount &gt;60%",IF(Y565&lt;0,"Revenue Reduction Required",""))))))</f>
        <v/>
      </c>
      <c r="W565" s="597" t="n"/>
      <c r="X565" s="56">
        <f>IF(F565=1,"Annual Payrolls on ADP Essential Payroll",IF(F565=4,"Quarterly Payrolls on ADP Essential Payroll",""))</f>
        <v/>
      </c>
      <c r="Y565" s="50">
        <f>IFERROR(1-((H565-M565)/SUM(Z565,AC565,AD565)),"")</f>
        <v/>
      </c>
      <c r="Z565" s="69">
        <f>IF(C565="","",HLOOKUP($G565&amp;'Product Selections'!$K$4&amp;'Exhibit A'!$F565,'--'!$F$3:$AT$200,$E565+6,FALSE)*F565)</f>
        <v/>
      </c>
      <c r="AA565" s="237">
        <f>IF($C565="","",7.95*$E565+54.95)</f>
        <v/>
      </c>
      <c r="AB565" s="69">
        <f>IF('Product Selections'!O570="Yes",16*'Exhibit A'!F565,0)</f>
        <v/>
      </c>
      <c r="AC565" s="236">
        <f>IF('Product Selections'!$L$11="CBA Lightning Wholesale",0,IF('Product Selections'!$L$11="CBA Lightning",0,IF($C565="",0,IF('Product Selections'!P570="",0,IF('Product Selections'!$P570="Yes",HLOOKUP($AC$10&amp;'Exhibit A'!$F565,'--'!$F$3:$AZ$200,$E565+6,FALSE)*$F565)))))</f>
        <v/>
      </c>
      <c r="AD565" s="54">
        <f>IF('Product Selections'!$L$11="CBA Lightning Wholesale",0,IF('Product Selections'!$L$11="CBA Lightning",0,IF('Product Selections'!Q570="",0,IF($C565="",0,IF('Product Selections'!$Q570&gt;=0,HLOOKUP($AD$10,'--'!$F$3:$AZ$200,3,FALSE)*12*'Product Selections'!Q570)))))</f>
        <v/>
      </c>
      <c r="AE565" s="69">
        <f>IFERROR(IF(C565="","",IF(AND(C565=$D$2,H565=0),0,IF(I565=0,H565-P565-L565-M565,IF(I565="Included",H565-P565-M565-L565,IF(I565&gt;0,H565-M565-L565))))),"")</f>
        <v/>
      </c>
      <c r="AF565" s="598" t="n"/>
      <c r="AJ565" s="585" t="n"/>
    </row>
    <row r="566">
      <c r="A566" s="34" t="n"/>
      <c r="B566" s="303">
        <f>IFERROR(IF('Product Selections'!B571="","",'Product Selections'!B571),"")</f>
        <v/>
      </c>
      <c r="C566" s="304">
        <f>IF('Product Selections'!C571="","",'Product Selections'!C571)</f>
        <v/>
      </c>
      <c r="D566" s="305">
        <f>IF('Product Selections'!D571="","",'Product Selections'!D571)</f>
        <v/>
      </c>
      <c r="E566" s="306">
        <f>IF('Product Selections'!E571="","",'Product Selections'!E571)</f>
        <v/>
      </c>
      <c r="F566" s="306">
        <f>IF('Product Selections'!F571="","",'Product Selections'!F571)</f>
        <v/>
      </c>
      <c r="G566" s="307">
        <f>IF('Product Selections'!U570="","",'Product Selections'!U570)</f>
        <v/>
      </c>
      <c r="H566" s="316">
        <f>IFERROR(IF('Product Selections'!H571="","",'Product Selections'!H571),"")</f>
        <v/>
      </c>
      <c r="I566" s="309">
        <f>IFERROR(IF(TRIM('Product Selections'!I571)="","",TRIM('Product Selections'!I571)),"")</f>
        <v/>
      </c>
      <c r="J566" s="46" t="n"/>
      <c r="K566" s="316">
        <f>IF(C566="","",IF(O566="",AE566+L566+M566,AE566+L566+M566+O566))</f>
        <v/>
      </c>
      <c r="L566" s="361">
        <f>IF(C566="","",SUM(AC566,AD566)*(1-Y566))</f>
        <v/>
      </c>
      <c r="M566" s="357">
        <f>IF(C566="","",AB566)</f>
        <v/>
      </c>
      <c r="O566" s="600">
        <f>IF(C566="","",IF(Y566&lt;0,Z566-AE566,""))</f>
        <v/>
      </c>
      <c r="P566" s="601">
        <f>IFERROR(IF(C566="","",IF(AND(C566=$D$2,H566=0),0,IF($V$8="50% ADP Discount",AA566*0.5,IF($V$8="ADP Book Price",AA566)))),"")</f>
        <v/>
      </c>
      <c r="R566" s="602">
        <f>IF(C566="","",IF(Y566&lt;0,(Z566/F566)*(1),(Z566/F566)*(1-Y566)))</f>
        <v/>
      </c>
      <c r="S566" s="602">
        <f>IFERROR(IF(Y566&lt;0,SUM(AC566:AD566)/F566,L566/F566),"")</f>
        <v/>
      </c>
      <c r="T566" s="339">
        <f>IF(M566="","",IF(M566=0,"",SUM(M566)/F566))</f>
        <v/>
      </c>
      <c r="U566" s="585" t="n"/>
      <c r="V566" s="603">
        <f>IF(C566="","",IF(AND(C566=$D$2,H566=0),"Firm Payroll",IF(AND(F566=1,Y566&gt;0.2),"Annual 20% Max Discount",IF(AND(F566=4,Y566&gt;0.2),"Quarterly 20% Max Discount",IF(Y566&gt;=0.6,"Discount &gt;60%",IF(Y566&lt;0,"Revenue Reduction Required",""))))))</f>
        <v/>
      </c>
      <c r="W566" s="597" t="n"/>
      <c r="X566" s="314">
        <f>IF(F566=1,"Annual Payrolls on ADP Essential Payroll",IF(F566=4,"Quarterly Payrolls on ADP Essential Payroll",""))</f>
        <v/>
      </c>
      <c r="Y566" s="315">
        <f>IFERROR(1-((H566-M566)/SUM(Z566,AC566,AD566)),"")</f>
        <v/>
      </c>
      <c r="Z566" s="316">
        <f>IF(C566="","",HLOOKUP($G566&amp;'Product Selections'!$K$4&amp;'Exhibit A'!$F566,'--'!$F$3:$AT$200,$E566+6,FALSE)*F566)</f>
        <v/>
      </c>
      <c r="AA566" s="317">
        <f>IF($C566="","",7.95*$E566+54.95)</f>
        <v/>
      </c>
      <c r="AB566" s="316">
        <f>IF('Product Selections'!O571="Yes",16*'Exhibit A'!F566,0)</f>
        <v/>
      </c>
      <c r="AC566" s="318">
        <f>IF('Product Selections'!$L$11="CBA Lightning Wholesale",0,IF('Product Selections'!$L$11="CBA Lightning",0,IF($C566="",0,IF('Product Selections'!P571="",0,IF('Product Selections'!$P571="Yes",HLOOKUP($AC$10&amp;'Exhibit A'!$F566,'--'!$F$3:$AZ$200,$E566+6,FALSE)*$F566)))))</f>
        <v/>
      </c>
      <c r="AD566" s="310">
        <f>IF('Product Selections'!$L$11="CBA Lightning Wholesale",0,IF('Product Selections'!$L$11="CBA Lightning",0,IF('Product Selections'!Q571="",0,IF($C566="",0,IF('Product Selections'!$Q571&gt;=0,HLOOKUP($AD$10,'--'!$F$3:$AZ$200,3,FALSE)*12*'Product Selections'!Q571)))))</f>
        <v/>
      </c>
      <c r="AE566" s="316">
        <f>IFERROR(IF(C566="","",IF(AND(C566=$D$2,H566=0),0,IF(I566=0,H566-P566-L566-M566,IF(I566="Included",H566-P566-M566-L566,IF(I566&gt;0,H566-M566-L566))))),"")</f>
        <v/>
      </c>
      <c r="AF566" s="585" t="n"/>
      <c r="AJ566" s="585" t="n"/>
    </row>
    <row r="567">
      <c r="A567" s="34" t="n"/>
      <c r="B567" s="70">
        <f>IFERROR(IF('Product Selections'!B572="","",'Product Selections'!B572),"")</f>
        <v/>
      </c>
      <c r="C567" s="71">
        <f>IF('Product Selections'!C572="","",'Product Selections'!C572)</f>
        <v/>
      </c>
      <c r="D567" s="48">
        <f>IF('Product Selections'!D572="","",'Product Selections'!D572)</f>
        <v/>
      </c>
      <c r="E567" s="51">
        <f>IF('Product Selections'!E572="","",'Product Selections'!E572)</f>
        <v/>
      </c>
      <c r="F567" s="51">
        <f>IF('Product Selections'!F572="","",'Product Selections'!F572)</f>
        <v/>
      </c>
      <c r="G567" s="34">
        <f>IF('Product Selections'!U571="","",'Product Selections'!U571)</f>
        <v/>
      </c>
      <c r="H567" s="69">
        <f>IFERROR(IF('Product Selections'!H572="","",'Product Selections'!H572),"")</f>
        <v/>
      </c>
      <c r="I567" s="592">
        <f>IFERROR(IF(TRIM('Product Selections'!I572)="","",TRIM('Product Selections'!I572)),"")</f>
        <v/>
      </c>
      <c r="J567" s="46" t="n"/>
      <c r="K567" s="69">
        <f>IF(C567="","",IF(O567="",AE567+L567+M567,AE567+L567+M567+O567))</f>
        <v/>
      </c>
      <c r="L567" s="360">
        <f>IF(C567="","",SUM(AC567,AD567)*(1-Y567))</f>
        <v/>
      </c>
      <c r="M567" s="358">
        <f>IF(C567="","",AB567)</f>
        <v/>
      </c>
      <c r="O567" s="593">
        <f>IF(C567="","",IF(Y567&lt;0,Z567-AE567,""))</f>
        <v/>
      </c>
      <c r="P567" s="594">
        <f>IFERROR(IF(C567="","",IF(AND(C567=$D$2,H567=0),0,IF($V$8="50% ADP Discount",AA567*0.5,IF($V$8="ADP Book Price",AA567)))),"")</f>
        <v/>
      </c>
      <c r="R567" s="595">
        <f>IF(C567="","",IF(Y567&lt;0,(Z567/F567)*(1),(Z567/F567)*(1-Y567)))</f>
        <v/>
      </c>
      <c r="S567" s="595">
        <f>IFERROR(IF(Y567&lt;0,SUM(AC567:AD567)/F567,L567/F567),"")</f>
        <v/>
      </c>
      <c r="T567" s="340">
        <f>IF(M567="","",IF(M567=0,"",SUM(M567)/F567))</f>
        <v/>
      </c>
      <c r="U567" s="585" t="n"/>
      <c r="V567" s="596">
        <f>IF(C567="","",IF(AND(C567=$D$2,H567=0),"Firm Payroll",IF(AND(F567=1,Y567&gt;0.2),"Annual 20% Max Discount",IF(AND(F567=4,Y567&gt;0.2),"Quarterly 20% Max Discount",IF(Y567&gt;=0.6,"Discount &gt;60%",IF(Y567&lt;0,"Revenue Reduction Required",""))))))</f>
        <v/>
      </c>
      <c r="W567" s="597" t="n"/>
      <c r="X567" s="56">
        <f>IF(F567=1,"Annual Payrolls on ADP Essential Payroll",IF(F567=4,"Quarterly Payrolls on ADP Essential Payroll",""))</f>
        <v/>
      </c>
      <c r="Y567" s="50">
        <f>IFERROR(1-((H567-M567)/SUM(Z567,AC567,AD567)),"")</f>
        <v/>
      </c>
      <c r="Z567" s="69">
        <f>IF(C567="","",HLOOKUP($G567&amp;'Product Selections'!$K$4&amp;'Exhibit A'!$F567,'--'!$F$3:$AT$200,$E567+6,FALSE)*F567)</f>
        <v/>
      </c>
      <c r="AA567" s="237">
        <f>IF($C567="","",7.95*$E567+54.95)</f>
        <v/>
      </c>
      <c r="AB567" s="69">
        <f>IF('Product Selections'!O572="Yes",16*'Exhibit A'!F567,0)</f>
        <v/>
      </c>
      <c r="AC567" s="236">
        <f>IF('Product Selections'!$L$11="CBA Lightning Wholesale",0,IF('Product Selections'!$L$11="CBA Lightning",0,IF($C567="",0,IF('Product Selections'!P572="",0,IF('Product Selections'!$P572="Yes",HLOOKUP($AC$10&amp;'Exhibit A'!$F567,'--'!$F$3:$AZ$200,$E567+6,FALSE)*$F567)))))</f>
        <v/>
      </c>
      <c r="AD567" s="54">
        <f>IF('Product Selections'!$L$11="CBA Lightning Wholesale",0,IF('Product Selections'!$L$11="CBA Lightning",0,IF('Product Selections'!Q572="",0,IF($C567="",0,IF('Product Selections'!$Q572&gt;=0,HLOOKUP($AD$10,'--'!$F$3:$AZ$200,3,FALSE)*12*'Product Selections'!Q572)))))</f>
        <v/>
      </c>
      <c r="AE567" s="69">
        <f>IFERROR(IF(C567="","",IF(AND(C567=$D$2,H567=0),0,IF(I567=0,H567-P567-L567-M567,IF(I567="Included",H567-P567-M567-L567,IF(I567&gt;0,H567-M567-L567))))),"")</f>
        <v/>
      </c>
      <c r="AF567" s="598" t="n"/>
      <c r="AJ567" s="585" t="n"/>
    </row>
    <row r="568">
      <c r="A568" s="34" t="n"/>
      <c r="B568" s="303">
        <f>IFERROR(IF('Product Selections'!B573="","",'Product Selections'!B573),"")</f>
        <v/>
      </c>
      <c r="C568" s="304">
        <f>IF('Product Selections'!C573="","",'Product Selections'!C573)</f>
        <v/>
      </c>
      <c r="D568" s="305">
        <f>IF('Product Selections'!D573="","",'Product Selections'!D573)</f>
        <v/>
      </c>
      <c r="E568" s="306">
        <f>IF('Product Selections'!E573="","",'Product Selections'!E573)</f>
        <v/>
      </c>
      <c r="F568" s="306">
        <f>IF('Product Selections'!F573="","",'Product Selections'!F573)</f>
        <v/>
      </c>
      <c r="G568" s="307">
        <f>IF('Product Selections'!U572="","",'Product Selections'!U572)</f>
        <v/>
      </c>
      <c r="H568" s="316">
        <f>IFERROR(IF('Product Selections'!H573="","",'Product Selections'!H573),"")</f>
        <v/>
      </c>
      <c r="I568" s="309">
        <f>IFERROR(IF(TRIM('Product Selections'!I573)="","",TRIM('Product Selections'!I573)),"")</f>
        <v/>
      </c>
      <c r="J568" s="46" t="n"/>
      <c r="K568" s="316">
        <f>IF(C568="","",IF(O568="",AE568+L568+M568,AE568+L568+M568+O568))</f>
        <v/>
      </c>
      <c r="L568" s="361">
        <f>IF(C568="","",SUM(AC568,AD568)*(1-Y568))</f>
        <v/>
      </c>
      <c r="M568" s="357">
        <f>IF(C568="","",AB568)</f>
        <v/>
      </c>
      <c r="O568" s="600">
        <f>IF(C568="","",IF(Y568&lt;0,Z568-AE568,""))</f>
        <v/>
      </c>
      <c r="P568" s="601">
        <f>IFERROR(IF(C568="","",IF(AND(C568=$D$2,H568=0),0,IF($V$8="50% ADP Discount",AA568*0.5,IF($V$8="ADP Book Price",AA568)))),"")</f>
        <v/>
      </c>
      <c r="R568" s="602">
        <f>IF(C568="","",IF(Y568&lt;0,(Z568/F568)*(1),(Z568/F568)*(1-Y568)))</f>
        <v/>
      </c>
      <c r="S568" s="602">
        <f>IFERROR(IF(Y568&lt;0,SUM(AC568:AD568)/F568,L568/F568),"")</f>
        <v/>
      </c>
      <c r="T568" s="339">
        <f>IF(M568="","",IF(M568=0,"",SUM(M568)/F568))</f>
        <v/>
      </c>
      <c r="U568" s="585" t="n"/>
      <c r="V568" s="603">
        <f>IF(C568="","",IF(AND(C568=$D$2,H568=0),"Firm Payroll",IF(AND(F568=1,Y568&gt;0.2),"Annual 20% Max Discount",IF(AND(F568=4,Y568&gt;0.2),"Quarterly 20% Max Discount",IF(Y568&gt;=0.6,"Discount &gt;60%",IF(Y568&lt;0,"Revenue Reduction Required",""))))))</f>
        <v/>
      </c>
      <c r="W568" s="597" t="n"/>
      <c r="X568" s="314">
        <f>IF(F568=1,"Annual Payrolls on ADP Essential Payroll",IF(F568=4,"Quarterly Payrolls on ADP Essential Payroll",""))</f>
        <v/>
      </c>
      <c r="Y568" s="315">
        <f>IFERROR(1-((H568-M568)/SUM(Z568,AC568,AD568)),"")</f>
        <v/>
      </c>
      <c r="Z568" s="316">
        <f>IF(C568="","",HLOOKUP($G568&amp;'Product Selections'!$K$4&amp;'Exhibit A'!$F568,'--'!$F$3:$AT$200,$E568+6,FALSE)*F568)</f>
        <v/>
      </c>
      <c r="AA568" s="317">
        <f>IF($C568="","",7.95*$E568+54.95)</f>
        <v/>
      </c>
      <c r="AB568" s="316">
        <f>IF('Product Selections'!O573="Yes",16*'Exhibit A'!F568,0)</f>
        <v/>
      </c>
      <c r="AC568" s="318">
        <f>IF('Product Selections'!$L$11="CBA Lightning Wholesale",0,IF('Product Selections'!$L$11="CBA Lightning",0,IF($C568="",0,IF('Product Selections'!P573="",0,IF('Product Selections'!$P573="Yes",HLOOKUP($AC$10&amp;'Exhibit A'!$F568,'--'!$F$3:$AZ$200,$E568+6,FALSE)*$F568)))))</f>
        <v/>
      </c>
      <c r="AD568" s="310">
        <f>IF('Product Selections'!$L$11="CBA Lightning Wholesale",0,IF('Product Selections'!$L$11="CBA Lightning",0,IF('Product Selections'!Q573="",0,IF($C568="",0,IF('Product Selections'!$Q573&gt;=0,HLOOKUP($AD$10,'--'!$F$3:$AZ$200,3,FALSE)*12*'Product Selections'!Q573)))))</f>
        <v/>
      </c>
      <c r="AE568" s="316">
        <f>IFERROR(IF(C568="","",IF(AND(C568=$D$2,H568=0),0,IF(I568=0,H568-P568-L568-M568,IF(I568="Included",H568-P568-M568-L568,IF(I568&gt;0,H568-M568-L568))))),"")</f>
        <v/>
      </c>
      <c r="AF568" s="585" t="n"/>
      <c r="AJ568" s="585" t="n"/>
    </row>
    <row r="569">
      <c r="A569" s="34" t="n"/>
      <c r="B569" s="70">
        <f>IFERROR(IF('Product Selections'!B574="","",'Product Selections'!B574),"")</f>
        <v/>
      </c>
      <c r="C569" s="71">
        <f>IF('Product Selections'!C574="","",'Product Selections'!C574)</f>
        <v/>
      </c>
      <c r="D569" s="48">
        <f>IF('Product Selections'!D574="","",'Product Selections'!D574)</f>
        <v/>
      </c>
      <c r="E569" s="51">
        <f>IF('Product Selections'!E574="","",'Product Selections'!E574)</f>
        <v/>
      </c>
      <c r="F569" s="51">
        <f>IF('Product Selections'!F574="","",'Product Selections'!F574)</f>
        <v/>
      </c>
      <c r="G569" s="34">
        <f>IF('Product Selections'!U573="","",'Product Selections'!U573)</f>
        <v/>
      </c>
      <c r="H569" s="69">
        <f>IFERROR(IF('Product Selections'!H574="","",'Product Selections'!H574),"")</f>
        <v/>
      </c>
      <c r="I569" s="592">
        <f>IFERROR(IF(TRIM('Product Selections'!I574)="","",TRIM('Product Selections'!I574)),"")</f>
        <v/>
      </c>
      <c r="J569" s="46" t="n"/>
      <c r="K569" s="69">
        <f>IF(C569="","",IF(O569="",AE569+L569+M569,AE569+L569+M569+O569))</f>
        <v/>
      </c>
      <c r="L569" s="360">
        <f>IF(C569="","",SUM(AC569,AD569)*(1-Y569))</f>
        <v/>
      </c>
      <c r="M569" s="358">
        <f>IF(C569="","",AB569)</f>
        <v/>
      </c>
      <c r="O569" s="593">
        <f>IF(C569="","",IF(Y569&lt;0,Z569-AE569,""))</f>
        <v/>
      </c>
      <c r="P569" s="594">
        <f>IFERROR(IF(C569="","",IF(AND(C569=$D$2,H569=0),0,IF($V$8="50% ADP Discount",AA569*0.5,IF($V$8="ADP Book Price",AA569)))),"")</f>
        <v/>
      </c>
      <c r="R569" s="595">
        <f>IF(C569="","",IF(Y569&lt;0,(Z569/F569)*(1),(Z569/F569)*(1-Y569)))</f>
        <v/>
      </c>
      <c r="S569" s="595">
        <f>IFERROR(IF(Y569&lt;0,SUM(AC569:AD569)/F569,L569/F569),"")</f>
        <v/>
      </c>
      <c r="T569" s="340">
        <f>IF(M569="","",IF(M569=0,"",SUM(M569)/F569))</f>
        <v/>
      </c>
      <c r="U569" s="585" t="n"/>
      <c r="V569" s="596">
        <f>IF(C569="","",IF(AND(C569=$D$2,H569=0),"Firm Payroll",IF(AND(F569=1,Y569&gt;0.2),"Annual 20% Max Discount",IF(AND(F569=4,Y569&gt;0.2),"Quarterly 20% Max Discount",IF(Y569&gt;=0.6,"Discount &gt;60%",IF(Y569&lt;0,"Revenue Reduction Required",""))))))</f>
        <v/>
      </c>
      <c r="W569" s="597" t="n"/>
      <c r="X569" s="56">
        <f>IF(F569=1,"Annual Payrolls on ADP Essential Payroll",IF(F569=4,"Quarterly Payrolls on ADP Essential Payroll",""))</f>
        <v/>
      </c>
      <c r="Y569" s="50">
        <f>IFERROR(1-((H569-M569)/SUM(Z569,AC569,AD569)),"")</f>
        <v/>
      </c>
      <c r="Z569" s="69">
        <f>IF(C569="","",HLOOKUP($G569&amp;'Product Selections'!$K$4&amp;'Exhibit A'!$F569,'--'!$F$3:$AT$200,$E569+6,FALSE)*F569)</f>
        <v/>
      </c>
      <c r="AA569" s="237">
        <f>IF($C569="","",7.95*$E569+54.95)</f>
        <v/>
      </c>
      <c r="AB569" s="69">
        <f>IF('Product Selections'!O574="Yes",16*'Exhibit A'!F569,0)</f>
        <v/>
      </c>
      <c r="AC569" s="236">
        <f>IF('Product Selections'!$L$11="CBA Lightning Wholesale",0,IF('Product Selections'!$L$11="CBA Lightning",0,IF($C569="",0,IF('Product Selections'!P574="",0,IF('Product Selections'!$P574="Yes",HLOOKUP($AC$10&amp;'Exhibit A'!$F569,'--'!$F$3:$AZ$200,$E569+6,FALSE)*$F569)))))</f>
        <v/>
      </c>
      <c r="AD569" s="54">
        <f>IF('Product Selections'!$L$11="CBA Lightning Wholesale",0,IF('Product Selections'!$L$11="CBA Lightning",0,IF('Product Selections'!Q574="",0,IF($C569="",0,IF('Product Selections'!$Q574&gt;=0,HLOOKUP($AD$10,'--'!$F$3:$AZ$200,3,FALSE)*12*'Product Selections'!Q574)))))</f>
        <v/>
      </c>
      <c r="AE569" s="69">
        <f>IFERROR(IF(C569="","",IF(AND(C569=$D$2,H569=0),0,IF(I569=0,H569-P569-L569-M569,IF(I569="Included",H569-P569-M569-L569,IF(I569&gt;0,H569-M569-L569))))),"")</f>
        <v/>
      </c>
      <c r="AF569" s="598" t="n"/>
      <c r="AJ569" s="585" t="n"/>
    </row>
    <row r="570">
      <c r="A570" s="34" t="n"/>
      <c r="B570" s="303">
        <f>IFERROR(IF('Product Selections'!B575="","",'Product Selections'!B575),"")</f>
        <v/>
      </c>
      <c r="C570" s="304">
        <f>IF('Product Selections'!C575="","",'Product Selections'!C575)</f>
        <v/>
      </c>
      <c r="D570" s="305">
        <f>IF('Product Selections'!D575="","",'Product Selections'!D575)</f>
        <v/>
      </c>
      <c r="E570" s="306">
        <f>IF('Product Selections'!E575="","",'Product Selections'!E575)</f>
        <v/>
      </c>
      <c r="F570" s="306">
        <f>IF('Product Selections'!F575="","",'Product Selections'!F575)</f>
        <v/>
      </c>
      <c r="G570" s="307">
        <f>IF('Product Selections'!U574="","",'Product Selections'!U574)</f>
        <v/>
      </c>
      <c r="H570" s="316">
        <f>IFERROR(IF('Product Selections'!H575="","",'Product Selections'!H575),"")</f>
        <v/>
      </c>
      <c r="I570" s="309">
        <f>IFERROR(IF(TRIM('Product Selections'!I575)="","",TRIM('Product Selections'!I575)),"")</f>
        <v/>
      </c>
      <c r="J570" s="46" t="n"/>
      <c r="K570" s="316">
        <f>IF(C570="","",IF(O570="",AE570+L570+M570,AE570+L570+M570+O570))</f>
        <v/>
      </c>
      <c r="L570" s="361">
        <f>IF(C570="","",SUM(AC570,AD570)*(1-Y570))</f>
        <v/>
      </c>
      <c r="M570" s="357">
        <f>IF(C570="","",AB570)</f>
        <v/>
      </c>
      <c r="O570" s="600">
        <f>IF(C570="","",IF(Y570&lt;0,Z570-AE570,""))</f>
        <v/>
      </c>
      <c r="P570" s="601">
        <f>IFERROR(IF(C570="","",IF(AND(C570=$D$2,H570=0),0,IF($V$8="50% ADP Discount",AA570*0.5,IF($V$8="ADP Book Price",AA570)))),"")</f>
        <v/>
      </c>
      <c r="R570" s="602">
        <f>IF(C570="","",IF(Y570&lt;0,(Z570/F570)*(1),(Z570/F570)*(1-Y570)))</f>
        <v/>
      </c>
      <c r="S570" s="602">
        <f>IFERROR(IF(Y570&lt;0,SUM(AC570:AD570)/F570,L570/F570),"")</f>
        <v/>
      </c>
      <c r="T570" s="339">
        <f>IF(M570="","",IF(M570=0,"",SUM(M570)/F570))</f>
        <v/>
      </c>
      <c r="U570" s="585" t="n"/>
      <c r="V570" s="603">
        <f>IF(C570="","",IF(AND(C570=$D$2,H570=0),"Firm Payroll",IF(AND(F570=1,Y570&gt;0.2),"Annual 20% Max Discount",IF(AND(F570=4,Y570&gt;0.2),"Quarterly 20% Max Discount",IF(Y570&gt;=0.6,"Discount &gt;60%",IF(Y570&lt;0,"Revenue Reduction Required",""))))))</f>
        <v/>
      </c>
      <c r="W570" s="597" t="n"/>
      <c r="X570" s="314">
        <f>IF(F570=1,"Annual Payrolls on ADP Essential Payroll",IF(F570=4,"Quarterly Payrolls on ADP Essential Payroll",""))</f>
        <v/>
      </c>
      <c r="Y570" s="315">
        <f>IFERROR(1-((H570-M570)/SUM(Z570,AC570,AD570)),"")</f>
        <v/>
      </c>
      <c r="Z570" s="316">
        <f>IF(C570="","",HLOOKUP($G570&amp;'Product Selections'!$K$4&amp;'Exhibit A'!$F570,'--'!$F$3:$AT$200,$E570+6,FALSE)*F570)</f>
        <v/>
      </c>
      <c r="AA570" s="317">
        <f>IF($C570="","",7.95*$E570+54.95)</f>
        <v/>
      </c>
      <c r="AB570" s="316">
        <f>IF('Product Selections'!O575="Yes",16*'Exhibit A'!F570,0)</f>
        <v/>
      </c>
      <c r="AC570" s="318">
        <f>IF('Product Selections'!$L$11="CBA Lightning Wholesale",0,IF('Product Selections'!$L$11="CBA Lightning",0,IF($C570="",0,IF('Product Selections'!P575="",0,IF('Product Selections'!$P575="Yes",HLOOKUP($AC$10&amp;'Exhibit A'!$F570,'--'!$F$3:$AZ$200,$E570+6,FALSE)*$F570)))))</f>
        <v/>
      </c>
      <c r="AD570" s="310">
        <f>IF('Product Selections'!$L$11="CBA Lightning Wholesale",0,IF('Product Selections'!$L$11="CBA Lightning",0,IF('Product Selections'!Q575="",0,IF($C570="",0,IF('Product Selections'!$Q575&gt;=0,HLOOKUP($AD$10,'--'!$F$3:$AZ$200,3,FALSE)*12*'Product Selections'!Q575)))))</f>
        <v/>
      </c>
      <c r="AE570" s="316">
        <f>IFERROR(IF(C570="","",IF(AND(C570=$D$2,H570=0),0,IF(I570=0,H570-P570-L570-M570,IF(I570="Included",H570-P570-M570-L570,IF(I570&gt;0,H570-M570-L570))))),"")</f>
        <v/>
      </c>
      <c r="AF570" s="585" t="n"/>
      <c r="AJ570" s="585" t="n"/>
    </row>
    <row r="571">
      <c r="A571" s="34" t="n"/>
      <c r="B571" s="70">
        <f>IFERROR(IF('Product Selections'!B576="","",'Product Selections'!B576),"")</f>
        <v/>
      </c>
      <c r="C571" s="71">
        <f>IF('Product Selections'!C576="","",'Product Selections'!C576)</f>
        <v/>
      </c>
      <c r="D571" s="48">
        <f>IF('Product Selections'!D576="","",'Product Selections'!D576)</f>
        <v/>
      </c>
      <c r="E571" s="51">
        <f>IF('Product Selections'!E576="","",'Product Selections'!E576)</f>
        <v/>
      </c>
      <c r="F571" s="51">
        <f>IF('Product Selections'!F576="","",'Product Selections'!F576)</f>
        <v/>
      </c>
      <c r="G571" s="34">
        <f>IF('Product Selections'!U575="","",'Product Selections'!U575)</f>
        <v/>
      </c>
      <c r="H571" s="69">
        <f>IFERROR(IF('Product Selections'!H576="","",'Product Selections'!H576),"")</f>
        <v/>
      </c>
      <c r="I571" s="592">
        <f>IFERROR(IF(TRIM('Product Selections'!I576)="","",TRIM('Product Selections'!I576)),"")</f>
        <v/>
      </c>
      <c r="J571" s="46" t="n"/>
      <c r="K571" s="69">
        <f>IF(C571="","",IF(O571="",AE571+L571+M571,AE571+L571+M571+O571))</f>
        <v/>
      </c>
      <c r="L571" s="360">
        <f>IF(C571="","",SUM(AC571,AD571)*(1-Y571))</f>
        <v/>
      </c>
      <c r="M571" s="358">
        <f>IF(C571="","",AB571)</f>
        <v/>
      </c>
      <c r="O571" s="593">
        <f>IF(C571="","",IF(Y571&lt;0,Z571-AE571,""))</f>
        <v/>
      </c>
      <c r="P571" s="594">
        <f>IFERROR(IF(C571="","",IF(AND(C571=$D$2,H571=0),0,IF($V$8="50% ADP Discount",AA571*0.5,IF($V$8="ADP Book Price",AA571)))),"")</f>
        <v/>
      </c>
      <c r="R571" s="595">
        <f>IF(C571="","",IF(Y571&lt;0,(Z571/F571)*(1),(Z571/F571)*(1-Y571)))</f>
        <v/>
      </c>
      <c r="S571" s="595">
        <f>IFERROR(IF(Y571&lt;0,SUM(AC571:AD571)/F571,L571/F571),"")</f>
        <v/>
      </c>
      <c r="T571" s="340">
        <f>IF(M571="","",IF(M571=0,"",SUM(M571)/F571))</f>
        <v/>
      </c>
      <c r="U571" s="585" t="n"/>
      <c r="V571" s="596">
        <f>IF(C571="","",IF(AND(C571=$D$2,H571=0),"Firm Payroll",IF(AND(F571=1,Y571&gt;0.2),"Annual 20% Max Discount",IF(AND(F571=4,Y571&gt;0.2),"Quarterly 20% Max Discount",IF(Y571&gt;=0.6,"Discount &gt;60%",IF(Y571&lt;0,"Revenue Reduction Required",""))))))</f>
        <v/>
      </c>
      <c r="W571" s="597" t="n"/>
      <c r="X571" s="56">
        <f>IF(F571=1,"Annual Payrolls on ADP Essential Payroll",IF(F571=4,"Quarterly Payrolls on ADP Essential Payroll",""))</f>
        <v/>
      </c>
      <c r="Y571" s="50">
        <f>IFERROR(1-((H571-M571)/SUM(Z571,AC571,AD571)),"")</f>
        <v/>
      </c>
      <c r="Z571" s="69">
        <f>IF(C571="","",HLOOKUP($G571&amp;'Product Selections'!$K$4&amp;'Exhibit A'!$F571,'--'!$F$3:$AT$200,$E571+6,FALSE)*F571)</f>
        <v/>
      </c>
      <c r="AA571" s="237">
        <f>IF($C571="","",7.95*$E571+54.95)</f>
        <v/>
      </c>
      <c r="AB571" s="69">
        <f>IF('Product Selections'!O576="Yes",16*'Exhibit A'!F571,0)</f>
        <v/>
      </c>
      <c r="AC571" s="236">
        <f>IF('Product Selections'!$L$11="CBA Lightning Wholesale",0,IF('Product Selections'!$L$11="CBA Lightning",0,IF($C571="",0,IF('Product Selections'!P576="",0,IF('Product Selections'!$P576="Yes",HLOOKUP($AC$10&amp;'Exhibit A'!$F571,'--'!$F$3:$AZ$200,$E571+6,FALSE)*$F571)))))</f>
        <v/>
      </c>
      <c r="AD571" s="54">
        <f>IF('Product Selections'!$L$11="CBA Lightning Wholesale",0,IF('Product Selections'!$L$11="CBA Lightning",0,IF('Product Selections'!Q576="",0,IF($C571="",0,IF('Product Selections'!$Q576&gt;=0,HLOOKUP($AD$10,'--'!$F$3:$AZ$200,3,FALSE)*12*'Product Selections'!Q576)))))</f>
        <v/>
      </c>
      <c r="AE571" s="69">
        <f>IFERROR(IF(C571="","",IF(AND(C571=$D$2,H571=0),0,IF(I571=0,H571-P571-L571-M571,IF(I571="Included",H571-P571-M571-L571,IF(I571&gt;0,H571-M571-L571))))),"")</f>
        <v/>
      </c>
      <c r="AF571" s="598" t="n"/>
      <c r="AJ571" s="585" t="n"/>
    </row>
    <row r="572">
      <c r="A572" s="34" t="n"/>
      <c r="B572" s="303">
        <f>IFERROR(IF('Product Selections'!B577="","",'Product Selections'!B577),"")</f>
        <v/>
      </c>
      <c r="C572" s="304">
        <f>IF('Product Selections'!C577="","",'Product Selections'!C577)</f>
        <v/>
      </c>
      <c r="D572" s="305">
        <f>IF('Product Selections'!D577="","",'Product Selections'!D577)</f>
        <v/>
      </c>
      <c r="E572" s="306">
        <f>IF('Product Selections'!E577="","",'Product Selections'!E577)</f>
        <v/>
      </c>
      <c r="F572" s="306">
        <f>IF('Product Selections'!F577="","",'Product Selections'!F577)</f>
        <v/>
      </c>
      <c r="G572" s="307">
        <f>IF('Product Selections'!U576="","",'Product Selections'!U576)</f>
        <v/>
      </c>
      <c r="H572" s="316">
        <f>IFERROR(IF('Product Selections'!H577="","",'Product Selections'!H577),"")</f>
        <v/>
      </c>
      <c r="I572" s="309">
        <f>IFERROR(IF(TRIM('Product Selections'!I577)="","",TRIM('Product Selections'!I577)),"")</f>
        <v/>
      </c>
      <c r="J572" s="46" t="n"/>
      <c r="K572" s="316">
        <f>IF(C572="","",IF(O572="",AE572+L572+M572,AE572+L572+M572+O572))</f>
        <v/>
      </c>
      <c r="L572" s="361">
        <f>IF(C572="","",SUM(AC572,AD572)*(1-Y572))</f>
        <v/>
      </c>
      <c r="M572" s="357">
        <f>IF(C572="","",AB572)</f>
        <v/>
      </c>
      <c r="O572" s="600">
        <f>IF(C572="","",IF(Y572&lt;0,Z572-AE572,""))</f>
        <v/>
      </c>
      <c r="P572" s="601">
        <f>IFERROR(IF(C572="","",IF(AND(C572=$D$2,H572=0),0,IF($V$8="50% ADP Discount",AA572*0.5,IF($V$8="ADP Book Price",AA572)))),"")</f>
        <v/>
      </c>
      <c r="R572" s="602">
        <f>IF(C572="","",IF(Y572&lt;0,(Z572/F572)*(1),(Z572/F572)*(1-Y572)))</f>
        <v/>
      </c>
      <c r="S572" s="602">
        <f>IFERROR(IF(Y572&lt;0,SUM(AC572:AD572)/F572,L572/F572),"")</f>
        <v/>
      </c>
      <c r="T572" s="339">
        <f>IF(M572="","",IF(M572=0,"",SUM(M572)/F572))</f>
        <v/>
      </c>
      <c r="U572" s="585" t="n"/>
      <c r="V572" s="603">
        <f>IF(C572="","",IF(AND(C572=$D$2,H572=0),"Firm Payroll",IF(AND(F572=1,Y572&gt;0.2),"Annual 20% Max Discount",IF(AND(F572=4,Y572&gt;0.2),"Quarterly 20% Max Discount",IF(Y572&gt;=0.6,"Discount &gt;60%",IF(Y572&lt;0,"Revenue Reduction Required",""))))))</f>
        <v/>
      </c>
      <c r="W572" s="597" t="n"/>
      <c r="X572" s="314">
        <f>IF(F572=1,"Annual Payrolls on ADP Essential Payroll",IF(F572=4,"Quarterly Payrolls on ADP Essential Payroll",""))</f>
        <v/>
      </c>
      <c r="Y572" s="315">
        <f>IFERROR(1-((H572-M572)/SUM(Z572,AC572,AD572)),"")</f>
        <v/>
      </c>
      <c r="Z572" s="316">
        <f>IF(C572="","",HLOOKUP($G572&amp;'Product Selections'!$K$4&amp;'Exhibit A'!$F572,'--'!$F$3:$AT$200,$E572+6,FALSE)*F572)</f>
        <v/>
      </c>
      <c r="AA572" s="317">
        <f>IF($C572="","",7.95*$E572+54.95)</f>
        <v/>
      </c>
      <c r="AB572" s="316">
        <f>IF('Product Selections'!O577="Yes",16*'Exhibit A'!F572,0)</f>
        <v/>
      </c>
      <c r="AC572" s="318">
        <f>IF('Product Selections'!$L$11="CBA Lightning Wholesale",0,IF('Product Selections'!$L$11="CBA Lightning",0,IF($C572="",0,IF('Product Selections'!P577="",0,IF('Product Selections'!$P577="Yes",HLOOKUP($AC$10&amp;'Exhibit A'!$F572,'--'!$F$3:$AZ$200,$E572+6,FALSE)*$F572)))))</f>
        <v/>
      </c>
      <c r="AD572" s="310">
        <f>IF('Product Selections'!$L$11="CBA Lightning Wholesale",0,IF('Product Selections'!$L$11="CBA Lightning",0,IF('Product Selections'!Q577="",0,IF($C572="",0,IF('Product Selections'!$Q577&gt;=0,HLOOKUP($AD$10,'--'!$F$3:$AZ$200,3,FALSE)*12*'Product Selections'!Q577)))))</f>
        <v/>
      </c>
      <c r="AE572" s="316">
        <f>IFERROR(IF(C572="","",IF(AND(C572=$D$2,H572=0),0,IF(I572=0,H572-P572-L572-M572,IF(I572="Included",H572-P572-M572-L572,IF(I572&gt;0,H572-M572-L572))))),"")</f>
        <v/>
      </c>
      <c r="AF572" s="585" t="n"/>
      <c r="AJ572" s="585" t="n"/>
    </row>
    <row r="573">
      <c r="A573" s="34" t="n"/>
      <c r="B573" s="70">
        <f>IFERROR(IF('Product Selections'!B578="","",'Product Selections'!B578),"")</f>
        <v/>
      </c>
      <c r="C573" s="71">
        <f>IF('Product Selections'!C578="","",'Product Selections'!C578)</f>
        <v/>
      </c>
      <c r="D573" s="48">
        <f>IF('Product Selections'!D578="","",'Product Selections'!D578)</f>
        <v/>
      </c>
      <c r="E573" s="51">
        <f>IF('Product Selections'!E578="","",'Product Selections'!E578)</f>
        <v/>
      </c>
      <c r="F573" s="51">
        <f>IF('Product Selections'!F578="","",'Product Selections'!F578)</f>
        <v/>
      </c>
      <c r="G573" s="34">
        <f>IF('Product Selections'!U577="","",'Product Selections'!U577)</f>
        <v/>
      </c>
      <c r="H573" s="69">
        <f>IFERROR(IF('Product Selections'!H578="","",'Product Selections'!H578),"")</f>
        <v/>
      </c>
      <c r="I573" s="592">
        <f>IFERROR(IF(TRIM('Product Selections'!I578)="","",TRIM('Product Selections'!I578)),"")</f>
        <v/>
      </c>
      <c r="J573" s="46" t="n"/>
      <c r="K573" s="69">
        <f>IF(C573="","",IF(O573="",AE573+L573+M573,AE573+L573+M573+O573))</f>
        <v/>
      </c>
      <c r="L573" s="360">
        <f>IF(C573="","",SUM(AC573,AD573)*(1-Y573))</f>
        <v/>
      </c>
      <c r="M573" s="358">
        <f>IF(C573="","",AB573)</f>
        <v/>
      </c>
      <c r="O573" s="593">
        <f>IF(C573="","",IF(Y573&lt;0,Z573-AE573,""))</f>
        <v/>
      </c>
      <c r="P573" s="594">
        <f>IFERROR(IF(C573="","",IF(AND(C573=$D$2,H573=0),0,IF($V$8="50% ADP Discount",AA573*0.5,IF($V$8="ADP Book Price",AA573)))),"")</f>
        <v/>
      </c>
      <c r="R573" s="595">
        <f>IF(C573="","",IF(Y573&lt;0,(Z573/F573)*(1),(Z573/F573)*(1-Y573)))</f>
        <v/>
      </c>
      <c r="S573" s="595">
        <f>IFERROR(IF(Y573&lt;0,SUM(AC573:AD573)/F573,L573/F573),"")</f>
        <v/>
      </c>
      <c r="T573" s="340">
        <f>IF(M573="","",IF(M573=0,"",SUM(M573)/F573))</f>
        <v/>
      </c>
      <c r="U573" s="585" t="n"/>
      <c r="V573" s="596">
        <f>IF(C573="","",IF(AND(C573=$D$2,H573=0),"Firm Payroll",IF(AND(F573=1,Y573&gt;0.2),"Annual 20% Max Discount",IF(AND(F573=4,Y573&gt;0.2),"Quarterly 20% Max Discount",IF(Y573&gt;=0.6,"Discount &gt;60%",IF(Y573&lt;0,"Revenue Reduction Required",""))))))</f>
        <v/>
      </c>
      <c r="W573" s="597" t="n"/>
      <c r="X573" s="56">
        <f>IF(F573=1,"Annual Payrolls on ADP Essential Payroll",IF(F573=4,"Quarterly Payrolls on ADP Essential Payroll",""))</f>
        <v/>
      </c>
      <c r="Y573" s="50">
        <f>IFERROR(1-((H573-M573)/SUM(Z573,AC573,AD573)),"")</f>
        <v/>
      </c>
      <c r="Z573" s="69">
        <f>IF(C573="","",HLOOKUP($G573&amp;'Product Selections'!$K$4&amp;'Exhibit A'!$F573,'--'!$F$3:$AT$200,$E573+6,FALSE)*F573)</f>
        <v/>
      </c>
      <c r="AA573" s="237">
        <f>IF($C573="","",7.95*$E573+54.95)</f>
        <v/>
      </c>
      <c r="AB573" s="69">
        <f>IF('Product Selections'!O578="Yes",16*'Exhibit A'!F573,0)</f>
        <v/>
      </c>
      <c r="AC573" s="236">
        <f>IF('Product Selections'!$L$11="CBA Lightning Wholesale",0,IF('Product Selections'!$L$11="CBA Lightning",0,IF($C573="",0,IF('Product Selections'!P578="",0,IF('Product Selections'!$P578="Yes",HLOOKUP($AC$10&amp;'Exhibit A'!$F573,'--'!$F$3:$AZ$200,$E573+6,FALSE)*$F573)))))</f>
        <v/>
      </c>
      <c r="AD573" s="54">
        <f>IF('Product Selections'!$L$11="CBA Lightning Wholesale",0,IF('Product Selections'!$L$11="CBA Lightning",0,IF('Product Selections'!Q578="",0,IF($C573="",0,IF('Product Selections'!$Q578&gt;=0,HLOOKUP($AD$10,'--'!$F$3:$AZ$200,3,FALSE)*12*'Product Selections'!Q578)))))</f>
        <v/>
      </c>
      <c r="AE573" s="69">
        <f>IFERROR(IF(C573="","",IF(AND(C573=$D$2,H573=0),0,IF(I573=0,H573-P573-L573-M573,IF(I573="Included",H573-P573-M573-L573,IF(I573&gt;0,H573-M573-L573))))),"")</f>
        <v/>
      </c>
      <c r="AF573" s="598" t="n"/>
      <c r="AJ573" s="585" t="n"/>
    </row>
    <row r="574">
      <c r="A574" s="34" t="n"/>
      <c r="B574" s="303">
        <f>IFERROR(IF('Product Selections'!B579="","",'Product Selections'!B579),"")</f>
        <v/>
      </c>
      <c r="C574" s="304">
        <f>IF('Product Selections'!C579="","",'Product Selections'!C579)</f>
        <v/>
      </c>
      <c r="D574" s="305">
        <f>IF('Product Selections'!D579="","",'Product Selections'!D579)</f>
        <v/>
      </c>
      <c r="E574" s="306">
        <f>IF('Product Selections'!E579="","",'Product Selections'!E579)</f>
        <v/>
      </c>
      <c r="F574" s="306">
        <f>IF('Product Selections'!F579="","",'Product Selections'!F579)</f>
        <v/>
      </c>
      <c r="G574" s="307">
        <f>IF('Product Selections'!U578="","",'Product Selections'!U578)</f>
        <v/>
      </c>
      <c r="H574" s="316">
        <f>IFERROR(IF('Product Selections'!H579="","",'Product Selections'!H579),"")</f>
        <v/>
      </c>
      <c r="I574" s="309">
        <f>IFERROR(IF(TRIM('Product Selections'!I579)="","",TRIM('Product Selections'!I579)),"")</f>
        <v/>
      </c>
      <c r="J574" s="46" t="n"/>
      <c r="K574" s="316">
        <f>IF(C574="","",IF(O574="",AE574+L574+M574,AE574+L574+M574+O574))</f>
        <v/>
      </c>
      <c r="L574" s="361">
        <f>IF(C574="","",SUM(AC574,AD574)*(1-Y574))</f>
        <v/>
      </c>
      <c r="M574" s="357">
        <f>IF(C574="","",AB574)</f>
        <v/>
      </c>
      <c r="O574" s="600">
        <f>IF(C574="","",IF(Y574&lt;0,Z574-AE574,""))</f>
        <v/>
      </c>
      <c r="P574" s="601">
        <f>IFERROR(IF(C574="","",IF(AND(C574=$D$2,H574=0),0,IF($V$8="50% ADP Discount",AA574*0.5,IF($V$8="ADP Book Price",AA574)))),"")</f>
        <v/>
      </c>
      <c r="R574" s="602">
        <f>IF(C574="","",IF(Y574&lt;0,(Z574/F574)*(1),(Z574/F574)*(1-Y574)))</f>
        <v/>
      </c>
      <c r="S574" s="602">
        <f>IFERROR(IF(Y574&lt;0,SUM(AC574:AD574)/F574,L574/F574),"")</f>
        <v/>
      </c>
      <c r="T574" s="339">
        <f>IF(M574="","",IF(M574=0,"",SUM(M574)/F574))</f>
        <v/>
      </c>
      <c r="U574" s="585" t="n"/>
      <c r="V574" s="603">
        <f>IF(C574="","",IF(AND(C574=$D$2,H574=0),"Firm Payroll",IF(AND(F574=1,Y574&gt;0.2),"Annual 20% Max Discount",IF(AND(F574=4,Y574&gt;0.2),"Quarterly 20% Max Discount",IF(Y574&gt;=0.6,"Discount &gt;60%",IF(Y574&lt;0,"Revenue Reduction Required",""))))))</f>
        <v/>
      </c>
      <c r="W574" s="597" t="n"/>
      <c r="X574" s="314">
        <f>IF(F574=1,"Annual Payrolls on ADP Essential Payroll",IF(F574=4,"Quarterly Payrolls on ADP Essential Payroll",""))</f>
        <v/>
      </c>
      <c r="Y574" s="315">
        <f>IFERROR(1-((H574-M574)/SUM(Z574,AC574,AD574)),"")</f>
        <v/>
      </c>
      <c r="Z574" s="316">
        <f>IF(C574="","",HLOOKUP($G574&amp;'Product Selections'!$K$4&amp;'Exhibit A'!$F574,'--'!$F$3:$AT$200,$E574+6,FALSE)*F574)</f>
        <v/>
      </c>
      <c r="AA574" s="317">
        <f>IF($C574="","",7.95*$E574+54.95)</f>
        <v/>
      </c>
      <c r="AB574" s="316">
        <f>IF('Product Selections'!O579="Yes",16*'Exhibit A'!F574,0)</f>
        <v/>
      </c>
      <c r="AC574" s="318">
        <f>IF('Product Selections'!$L$11="CBA Lightning Wholesale",0,IF('Product Selections'!$L$11="CBA Lightning",0,IF($C574="",0,IF('Product Selections'!P579="",0,IF('Product Selections'!$P579="Yes",HLOOKUP($AC$10&amp;'Exhibit A'!$F574,'--'!$F$3:$AZ$200,$E574+6,FALSE)*$F574)))))</f>
        <v/>
      </c>
      <c r="AD574" s="310">
        <f>IF('Product Selections'!$L$11="CBA Lightning Wholesale",0,IF('Product Selections'!$L$11="CBA Lightning",0,IF('Product Selections'!Q579="",0,IF($C574="",0,IF('Product Selections'!$Q579&gt;=0,HLOOKUP($AD$10,'--'!$F$3:$AZ$200,3,FALSE)*12*'Product Selections'!Q579)))))</f>
        <v/>
      </c>
      <c r="AE574" s="316">
        <f>IFERROR(IF(C574="","",IF(AND(C574=$D$2,H574=0),0,IF(I574=0,H574-P574-L574-M574,IF(I574="Included",H574-P574-M574-L574,IF(I574&gt;0,H574-M574-L574))))),"")</f>
        <v/>
      </c>
      <c r="AF574" s="585" t="n"/>
      <c r="AJ574" s="585" t="n"/>
    </row>
    <row r="575">
      <c r="A575" s="34" t="n"/>
      <c r="B575" s="70">
        <f>IFERROR(IF('Product Selections'!B580="","",'Product Selections'!B580),"")</f>
        <v/>
      </c>
      <c r="C575" s="71">
        <f>IF('Product Selections'!C580="","",'Product Selections'!C580)</f>
        <v/>
      </c>
      <c r="D575" s="48">
        <f>IF('Product Selections'!D580="","",'Product Selections'!D580)</f>
        <v/>
      </c>
      <c r="E575" s="51">
        <f>IF('Product Selections'!E580="","",'Product Selections'!E580)</f>
        <v/>
      </c>
      <c r="F575" s="51">
        <f>IF('Product Selections'!F580="","",'Product Selections'!F580)</f>
        <v/>
      </c>
      <c r="G575" s="34">
        <f>IF('Product Selections'!U579="","",'Product Selections'!U579)</f>
        <v/>
      </c>
      <c r="H575" s="69">
        <f>IFERROR(IF('Product Selections'!H580="","",'Product Selections'!H580),"")</f>
        <v/>
      </c>
      <c r="I575" s="592">
        <f>IFERROR(IF(TRIM('Product Selections'!I580)="","",TRIM('Product Selections'!I580)),"")</f>
        <v/>
      </c>
      <c r="J575" s="46" t="n"/>
      <c r="K575" s="69">
        <f>IF(C575="","",IF(O575="",AE575+L575+M575,AE575+L575+M575+O575))</f>
        <v/>
      </c>
      <c r="L575" s="360">
        <f>IF(C575="","",SUM(AC575,AD575)*(1-Y575))</f>
        <v/>
      </c>
      <c r="M575" s="358">
        <f>IF(C575="","",AB575)</f>
        <v/>
      </c>
      <c r="O575" s="593">
        <f>IF(C575="","",IF(Y575&lt;0,Z575-AE575,""))</f>
        <v/>
      </c>
      <c r="P575" s="594">
        <f>IFERROR(IF(C575="","",IF(AND(C575=$D$2,H575=0),0,IF($V$8="50% ADP Discount",AA575*0.5,IF($V$8="ADP Book Price",AA575)))),"")</f>
        <v/>
      </c>
      <c r="R575" s="595">
        <f>IF(C575="","",IF(Y575&lt;0,(Z575/F575)*(1),(Z575/F575)*(1-Y575)))</f>
        <v/>
      </c>
      <c r="S575" s="595">
        <f>IFERROR(IF(Y575&lt;0,SUM(AC575:AD575)/F575,L575/F575),"")</f>
        <v/>
      </c>
      <c r="T575" s="340">
        <f>IF(M575="","",IF(M575=0,"",SUM(M575)/F575))</f>
        <v/>
      </c>
      <c r="U575" s="585" t="n"/>
      <c r="V575" s="596">
        <f>IF(C575="","",IF(AND(C575=$D$2,H575=0),"Firm Payroll",IF(AND(F575=1,Y575&gt;0.2),"Annual 20% Max Discount",IF(AND(F575=4,Y575&gt;0.2),"Quarterly 20% Max Discount",IF(Y575&gt;=0.6,"Discount &gt;60%",IF(Y575&lt;0,"Revenue Reduction Required",""))))))</f>
        <v/>
      </c>
      <c r="W575" s="597" t="n"/>
      <c r="X575" s="56">
        <f>IF(F575=1,"Annual Payrolls on ADP Essential Payroll",IF(F575=4,"Quarterly Payrolls on ADP Essential Payroll",""))</f>
        <v/>
      </c>
      <c r="Y575" s="50">
        <f>IFERROR(1-((H575-M575)/SUM(Z575,AC575,AD575)),"")</f>
        <v/>
      </c>
      <c r="Z575" s="69">
        <f>IF(C575="","",HLOOKUP($G575&amp;'Product Selections'!$K$4&amp;'Exhibit A'!$F575,'--'!$F$3:$AT$200,$E575+6,FALSE)*F575)</f>
        <v/>
      </c>
      <c r="AA575" s="237">
        <f>IF($C575="","",7.95*$E575+54.95)</f>
        <v/>
      </c>
      <c r="AB575" s="69">
        <f>IF('Product Selections'!O580="Yes",16*'Exhibit A'!F575,0)</f>
        <v/>
      </c>
      <c r="AC575" s="236">
        <f>IF('Product Selections'!$L$11="CBA Lightning Wholesale",0,IF('Product Selections'!$L$11="CBA Lightning",0,IF($C575="",0,IF('Product Selections'!P580="",0,IF('Product Selections'!$P580="Yes",HLOOKUP($AC$10&amp;'Exhibit A'!$F575,'--'!$F$3:$AZ$200,$E575+6,FALSE)*$F575)))))</f>
        <v/>
      </c>
      <c r="AD575" s="54">
        <f>IF('Product Selections'!$L$11="CBA Lightning Wholesale",0,IF('Product Selections'!$L$11="CBA Lightning",0,IF('Product Selections'!Q580="",0,IF($C575="",0,IF('Product Selections'!$Q580&gt;=0,HLOOKUP($AD$10,'--'!$F$3:$AZ$200,3,FALSE)*12*'Product Selections'!Q580)))))</f>
        <v/>
      </c>
      <c r="AE575" s="69">
        <f>IFERROR(IF(C575="","",IF(AND(C575=$D$2,H575=0),0,IF(I575=0,H575-P575-L575-M575,IF(I575="Included",H575-P575-M575-L575,IF(I575&gt;0,H575-M575-L575))))),"")</f>
        <v/>
      </c>
      <c r="AF575" s="598" t="n"/>
      <c r="AJ575" s="585" t="n"/>
    </row>
    <row r="576">
      <c r="A576" s="34" t="n"/>
      <c r="B576" s="303">
        <f>IFERROR(IF('Product Selections'!B581="","",'Product Selections'!B581),"")</f>
        <v/>
      </c>
      <c r="C576" s="304">
        <f>IF('Product Selections'!C581="","",'Product Selections'!C581)</f>
        <v/>
      </c>
      <c r="D576" s="305">
        <f>IF('Product Selections'!D581="","",'Product Selections'!D581)</f>
        <v/>
      </c>
      <c r="E576" s="306">
        <f>IF('Product Selections'!E581="","",'Product Selections'!E581)</f>
        <v/>
      </c>
      <c r="F576" s="306">
        <f>IF('Product Selections'!F581="","",'Product Selections'!F581)</f>
        <v/>
      </c>
      <c r="G576" s="307">
        <f>IF('Product Selections'!U580="","",'Product Selections'!U580)</f>
        <v/>
      </c>
      <c r="H576" s="316">
        <f>IFERROR(IF('Product Selections'!H581="","",'Product Selections'!H581),"")</f>
        <v/>
      </c>
      <c r="I576" s="309">
        <f>IFERROR(IF(TRIM('Product Selections'!I581)="","",TRIM('Product Selections'!I581)),"")</f>
        <v/>
      </c>
      <c r="J576" s="46" t="n"/>
      <c r="K576" s="316">
        <f>IF(C576="","",IF(O576="",AE576+L576+M576,AE576+L576+M576+O576))</f>
        <v/>
      </c>
      <c r="L576" s="361">
        <f>IF(C576="","",SUM(AC576,AD576)*(1-Y576))</f>
        <v/>
      </c>
      <c r="M576" s="357">
        <f>IF(C576="","",AB576)</f>
        <v/>
      </c>
      <c r="O576" s="600">
        <f>IF(C576="","",IF(Y576&lt;0,Z576-AE576,""))</f>
        <v/>
      </c>
      <c r="P576" s="601">
        <f>IFERROR(IF(C576="","",IF(AND(C576=$D$2,H576=0),0,IF($V$8="50% ADP Discount",AA576*0.5,IF($V$8="ADP Book Price",AA576)))),"")</f>
        <v/>
      </c>
      <c r="R576" s="602">
        <f>IF(C576="","",IF(Y576&lt;0,(Z576/F576)*(1),(Z576/F576)*(1-Y576)))</f>
        <v/>
      </c>
      <c r="S576" s="602">
        <f>IFERROR(IF(Y576&lt;0,SUM(AC576:AD576)/F576,L576/F576),"")</f>
        <v/>
      </c>
      <c r="T576" s="339">
        <f>IF(M576="","",IF(M576=0,"",SUM(M576)/F576))</f>
        <v/>
      </c>
      <c r="U576" s="585" t="n"/>
      <c r="V576" s="603">
        <f>IF(C576="","",IF(AND(C576=$D$2,H576=0),"Firm Payroll",IF(AND(F576=1,Y576&gt;0.2),"Annual 20% Max Discount",IF(AND(F576=4,Y576&gt;0.2),"Quarterly 20% Max Discount",IF(Y576&gt;=0.6,"Discount &gt;60%",IF(Y576&lt;0,"Revenue Reduction Required",""))))))</f>
        <v/>
      </c>
      <c r="W576" s="597" t="n"/>
      <c r="X576" s="314">
        <f>IF(F576=1,"Annual Payrolls on ADP Essential Payroll",IF(F576=4,"Quarterly Payrolls on ADP Essential Payroll",""))</f>
        <v/>
      </c>
      <c r="Y576" s="315">
        <f>IFERROR(1-((H576-M576)/SUM(Z576,AC576,AD576)),"")</f>
        <v/>
      </c>
      <c r="Z576" s="316">
        <f>IF(C576="","",HLOOKUP($G576&amp;'Product Selections'!$K$4&amp;'Exhibit A'!$F576,'--'!$F$3:$AT$200,$E576+6,FALSE)*F576)</f>
        <v/>
      </c>
      <c r="AA576" s="317">
        <f>IF($C576="","",7.95*$E576+54.95)</f>
        <v/>
      </c>
      <c r="AB576" s="316">
        <f>IF('Product Selections'!O581="Yes",16*'Exhibit A'!F576,0)</f>
        <v/>
      </c>
      <c r="AC576" s="318">
        <f>IF('Product Selections'!$L$11="CBA Lightning Wholesale",0,IF('Product Selections'!$L$11="CBA Lightning",0,IF($C576="",0,IF('Product Selections'!P581="",0,IF('Product Selections'!$P581="Yes",HLOOKUP($AC$10&amp;'Exhibit A'!$F576,'--'!$F$3:$AZ$200,$E576+6,FALSE)*$F576)))))</f>
        <v/>
      </c>
      <c r="AD576" s="310">
        <f>IF('Product Selections'!$L$11="CBA Lightning Wholesale",0,IF('Product Selections'!$L$11="CBA Lightning",0,IF('Product Selections'!Q581="",0,IF($C576="",0,IF('Product Selections'!$Q581&gt;=0,HLOOKUP($AD$10,'--'!$F$3:$AZ$200,3,FALSE)*12*'Product Selections'!Q581)))))</f>
        <v/>
      </c>
      <c r="AE576" s="316">
        <f>IFERROR(IF(C576="","",IF(AND(C576=$D$2,H576=0),0,IF(I576=0,H576-P576-L576-M576,IF(I576="Included",H576-P576-M576-L576,IF(I576&gt;0,H576-M576-L576))))),"")</f>
        <v/>
      </c>
      <c r="AF576" s="585" t="n"/>
      <c r="AJ576" s="585" t="n"/>
    </row>
    <row r="577">
      <c r="A577" s="34" t="n"/>
      <c r="B577" s="70">
        <f>IFERROR(IF('Product Selections'!B582="","",'Product Selections'!B582),"")</f>
        <v/>
      </c>
      <c r="C577" s="71">
        <f>IF('Product Selections'!C582="","",'Product Selections'!C582)</f>
        <v/>
      </c>
      <c r="D577" s="48">
        <f>IF('Product Selections'!D582="","",'Product Selections'!D582)</f>
        <v/>
      </c>
      <c r="E577" s="51">
        <f>IF('Product Selections'!E582="","",'Product Selections'!E582)</f>
        <v/>
      </c>
      <c r="F577" s="51">
        <f>IF('Product Selections'!F582="","",'Product Selections'!F582)</f>
        <v/>
      </c>
      <c r="G577" s="34">
        <f>IF('Product Selections'!U581="","",'Product Selections'!U581)</f>
        <v/>
      </c>
      <c r="H577" s="69">
        <f>IFERROR(IF('Product Selections'!H582="","",'Product Selections'!H582),"")</f>
        <v/>
      </c>
      <c r="I577" s="592">
        <f>IFERROR(IF(TRIM('Product Selections'!I582)="","",TRIM('Product Selections'!I582)),"")</f>
        <v/>
      </c>
      <c r="J577" s="46" t="n"/>
      <c r="K577" s="69">
        <f>IF(C577="","",IF(O577="",AE577+L577+M577,AE577+L577+M577+O577))</f>
        <v/>
      </c>
      <c r="L577" s="360">
        <f>IF(C577="","",SUM(AC577,AD577)*(1-Y577))</f>
        <v/>
      </c>
      <c r="M577" s="358">
        <f>IF(C577="","",AB577)</f>
        <v/>
      </c>
      <c r="O577" s="593">
        <f>IF(C577="","",IF(Y577&lt;0,Z577-AE577,""))</f>
        <v/>
      </c>
      <c r="P577" s="594">
        <f>IFERROR(IF(C577="","",IF(AND(C577=$D$2,H577=0),0,IF($V$8="50% ADP Discount",AA577*0.5,IF($V$8="ADP Book Price",AA577)))),"")</f>
        <v/>
      </c>
      <c r="R577" s="595">
        <f>IF(C577="","",IF(Y577&lt;0,(Z577/F577)*(1),(Z577/F577)*(1-Y577)))</f>
        <v/>
      </c>
      <c r="S577" s="595">
        <f>IFERROR(IF(Y577&lt;0,SUM(AC577:AD577)/F577,L577/F577),"")</f>
        <v/>
      </c>
      <c r="T577" s="340">
        <f>IF(M577="","",IF(M577=0,"",SUM(M577)/F577))</f>
        <v/>
      </c>
      <c r="U577" s="585" t="n"/>
      <c r="V577" s="596">
        <f>IF(C577="","",IF(AND(C577=$D$2,H577=0),"Firm Payroll",IF(AND(F577=1,Y577&gt;0.2),"Annual 20% Max Discount",IF(AND(F577=4,Y577&gt;0.2),"Quarterly 20% Max Discount",IF(Y577&gt;=0.6,"Discount &gt;60%",IF(Y577&lt;0,"Revenue Reduction Required",""))))))</f>
        <v/>
      </c>
      <c r="W577" s="597" t="n"/>
      <c r="X577" s="56">
        <f>IF(F577=1,"Annual Payrolls on ADP Essential Payroll",IF(F577=4,"Quarterly Payrolls on ADP Essential Payroll",""))</f>
        <v/>
      </c>
      <c r="Y577" s="50">
        <f>IFERROR(1-((H577-M577)/SUM(Z577,AC577,AD577)),"")</f>
        <v/>
      </c>
      <c r="Z577" s="69">
        <f>IF(C577="","",HLOOKUP($G577&amp;'Product Selections'!$K$4&amp;'Exhibit A'!$F577,'--'!$F$3:$AT$200,$E577+6,FALSE)*F577)</f>
        <v/>
      </c>
      <c r="AA577" s="237">
        <f>IF($C577="","",7.95*$E577+54.95)</f>
        <v/>
      </c>
      <c r="AB577" s="69">
        <f>IF('Product Selections'!O582="Yes",16*'Exhibit A'!F577,0)</f>
        <v/>
      </c>
      <c r="AC577" s="236">
        <f>IF('Product Selections'!$L$11="CBA Lightning Wholesale",0,IF('Product Selections'!$L$11="CBA Lightning",0,IF($C577="",0,IF('Product Selections'!P582="",0,IF('Product Selections'!$P582="Yes",HLOOKUP($AC$10&amp;'Exhibit A'!$F577,'--'!$F$3:$AZ$200,$E577+6,FALSE)*$F577)))))</f>
        <v/>
      </c>
      <c r="AD577" s="54">
        <f>IF('Product Selections'!$L$11="CBA Lightning Wholesale",0,IF('Product Selections'!$L$11="CBA Lightning",0,IF('Product Selections'!Q582="",0,IF($C577="",0,IF('Product Selections'!$Q582&gt;=0,HLOOKUP($AD$10,'--'!$F$3:$AZ$200,3,FALSE)*12*'Product Selections'!Q582)))))</f>
        <v/>
      </c>
      <c r="AE577" s="69">
        <f>IFERROR(IF(C577="","",IF(AND(C577=$D$2,H577=0),0,IF(I577=0,H577-P577-L577-M577,IF(I577="Included",H577-P577-M577-L577,IF(I577&gt;0,H577-M577-L577))))),"")</f>
        <v/>
      </c>
      <c r="AF577" s="598" t="n"/>
      <c r="AJ577" s="585" t="n"/>
    </row>
    <row r="578">
      <c r="A578" s="34" t="n"/>
      <c r="B578" s="303">
        <f>IFERROR(IF('Product Selections'!B583="","",'Product Selections'!B583),"")</f>
        <v/>
      </c>
      <c r="C578" s="304">
        <f>IF('Product Selections'!C583="","",'Product Selections'!C583)</f>
        <v/>
      </c>
      <c r="D578" s="305">
        <f>IF('Product Selections'!D583="","",'Product Selections'!D583)</f>
        <v/>
      </c>
      <c r="E578" s="306">
        <f>IF('Product Selections'!E583="","",'Product Selections'!E583)</f>
        <v/>
      </c>
      <c r="F578" s="306">
        <f>IF('Product Selections'!F583="","",'Product Selections'!F583)</f>
        <v/>
      </c>
      <c r="G578" s="307">
        <f>IF('Product Selections'!U582="","",'Product Selections'!U582)</f>
        <v/>
      </c>
      <c r="H578" s="316">
        <f>IFERROR(IF('Product Selections'!H583="","",'Product Selections'!H583),"")</f>
        <v/>
      </c>
      <c r="I578" s="309">
        <f>IFERROR(IF(TRIM('Product Selections'!I583)="","",TRIM('Product Selections'!I583)),"")</f>
        <v/>
      </c>
      <c r="J578" s="46" t="n"/>
      <c r="K578" s="316">
        <f>IF(C578="","",IF(O578="",AE578+L578+M578,AE578+L578+M578+O578))</f>
        <v/>
      </c>
      <c r="L578" s="361">
        <f>IF(C578="","",SUM(AC578,AD578)*(1-Y578))</f>
        <v/>
      </c>
      <c r="M578" s="357">
        <f>IF(C578="","",AB578)</f>
        <v/>
      </c>
      <c r="O578" s="600">
        <f>IF(C578="","",IF(Y578&lt;0,Z578-AE578,""))</f>
        <v/>
      </c>
      <c r="P578" s="601">
        <f>IFERROR(IF(C578="","",IF(AND(C578=$D$2,H578=0),0,IF($V$8="50% ADP Discount",AA578*0.5,IF($V$8="ADP Book Price",AA578)))),"")</f>
        <v/>
      </c>
      <c r="R578" s="602">
        <f>IF(C578="","",IF(Y578&lt;0,(Z578/F578)*(1),(Z578/F578)*(1-Y578)))</f>
        <v/>
      </c>
      <c r="S578" s="602">
        <f>IFERROR(IF(Y578&lt;0,SUM(AC578:AD578)/F578,L578/F578),"")</f>
        <v/>
      </c>
      <c r="T578" s="339">
        <f>IF(M578="","",IF(M578=0,"",SUM(M578)/F578))</f>
        <v/>
      </c>
      <c r="U578" s="585" t="n"/>
      <c r="V578" s="603">
        <f>IF(C578="","",IF(AND(C578=$D$2,H578=0),"Firm Payroll",IF(AND(F578=1,Y578&gt;0.2),"Annual 20% Max Discount",IF(AND(F578=4,Y578&gt;0.2),"Quarterly 20% Max Discount",IF(Y578&gt;=0.6,"Discount &gt;60%",IF(Y578&lt;0,"Revenue Reduction Required",""))))))</f>
        <v/>
      </c>
      <c r="W578" s="597" t="n"/>
      <c r="X578" s="314">
        <f>IF(F578=1,"Annual Payrolls on ADP Essential Payroll",IF(F578=4,"Quarterly Payrolls on ADP Essential Payroll",""))</f>
        <v/>
      </c>
      <c r="Y578" s="315">
        <f>IFERROR(1-((H578-M578)/SUM(Z578,AC578,AD578)),"")</f>
        <v/>
      </c>
      <c r="Z578" s="316">
        <f>IF(C578="","",HLOOKUP($G578&amp;'Product Selections'!$K$4&amp;'Exhibit A'!$F578,'--'!$F$3:$AT$200,$E578+6,FALSE)*F578)</f>
        <v/>
      </c>
      <c r="AA578" s="317">
        <f>IF($C578="","",7.95*$E578+54.95)</f>
        <v/>
      </c>
      <c r="AB578" s="316">
        <f>IF('Product Selections'!O583="Yes",16*'Exhibit A'!F578,0)</f>
        <v/>
      </c>
      <c r="AC578" s="318">
        <f>IF('Product Selections'!$L$11="CBA Lightning Wholesale",0,IF('Product Selections'!$L$11="CBA Lightning",0,IF($C578="",0,IF('Product Selections'!P583="",0,IF('Product Selections'!$P583="Yes",HLOOKUP($AC$10&amp;'Exhibit A'!$F578,'--'!$F$3:$AZ$200,$E578+6,FALSE)*$F578)))))</f>
        <v/>
      </c>
      <c r="AD578" s="310">
        <f>IF('Product Selections'!$L$11="CBA Lightning Wholesale",0,IF('Product Selections'!$L$11="CBA Lightning",0,IF('Product Selections'!Q583="",0,IF($C578="",0,IF('Product Selections'!$Q583&gt;=0,HLOOKUP($AD$10,'--'!$F$3:$AZ$200,3,FALSE)*12*'Product Selections'!Q583)))))</f>
        <v/>
      </c>
      <c r="AE578" s="316">
        <f>IFERROR(IF(C578="","",IF(AND(C578=$D$2,H578=0),0,IF(I578=0,H578-P578-L578-M578,IF(I578="Included",H578-P578-M578-L578,IF(I578&gt;0,H578-M578-L578))))),"")</f>
        <v/>
      </c>
      <c r="AF578" s="585" t="n"/>
      <c r="AJ578" s="585" t="n"/>
    </row>
    <row r="579">
      <c r="A579" s="34" t="n"/>
      <c r="B579" s="70">
        <f>IFERROR(IF('Product Selections'!B584="","",'Product Selections'!B584),"")</f>
        <v/>
      </c>
      <c r="C579" s="71">
        <f>IF('Product Selections'!C584="","",'Product Selections'!C584)</f>
        <v/>
      </c>
      <c r="D579" s="48">
        <f>IF('Product Selections'!D584="","",'Product Selections'!D584)</f>
        <v/>
      </c>
      <c r="E579" s="51">
        <f>IF('Product Selections'!E584="","",'Product Selections'!E584)</f>
        <v/>
      </c>
      <c r="F579" s="51">
        <f>IF('Product Selections'!F584="","",'Product Selections'!F584)</f>
        <v/>
      </c>
      <c r="G579" s="34">
        <f>IF('Product Selections'!U583="","",'Product Selections'!U583)</f>
        <v/>
      </c>
      <c r="H579" s="69">
        <f>IFERROR(IF('Product Selections'!H584="","",'Product Selections'!H584),"")</f>
        <v/>
      </c>
      <c r="I579" s="592">
        <f>IFERROR(IF(TRIM('Product Selections'!I584)="","",TRIM('Product Selections'!I584)),"")</f>
        <v/>
      </c>
      <c r="J579" s="46" t="n"/>
      <c r="K579" s="69">
        <f>IF(C579="","",IF(O579="",AE579+L579+M579,AE579+L579+M579+O579))</f>
        <v/>
      </c>
      <c r="L579" s="360">
        <f>IF(C579="","",SUM(AC579,AD579)*(1-Y579))</f>
        <v/>
      </c>
      <c r="M579" s="358">
        <f>IF(C579="","",AB579)</f>
        <v/>
      </c>
      <c r="O579" s="593">
        <f>IF(C579="","",IF(Y579&lt;0,Z579-AE579,""))</f>
        <v/>
      </c>
      <c r="P579" s="594">
        <f>IFERROR(IF(C579="","",IF(AND(C579=$D$2,H579=0),0,IF($V$8="50% ADP Discount",AA579*0.5,IF($V$8="ADP Book Price",AA579)))),"")</f>
        <v/>
      </c>
      <c r="R579" s="595">
        <f>IF(C579="","",IF(Y579&lt;0,(Z579/F579)*(1),(Z579/F579)*(1-Y579)))</f>
        <v/>
      </c>
      <c r="S579" s="595">
        <f>IFERROR(IF(Y579&lt;0,SUM(AC579:AD579)/F579,L579/F579),"")</f>
        <v/>
      </c>
      <c r="T579" s="340">
        <f>IF(M579="","",IF(M579=0,"",SUM(M579)/F579))</f>
        <v/>
      </c>
      <c r="U579" s="585" t="n"/>
      <c r="V579" s="596">
        <f>IF(C579="","",IF(AND(C579=$D$2,H579=0),"Firm Payroll",IF(AND(F579=1,Y579&gt;0.2),"Annual 20% Max Discount",IF(AND(F579=4,Y579&gt;0.2),"Quarterly 20% Max Discount",IF(Y579&gt;=0.6,"Discount &gt;60%",IF(Y579&lt;0,"Revenue Reduction Required",""))))))</f>
        <v/>
      </c>
      <c r="W579" s="597" t="n"/>
      <c r="X579" s="56">
        <f>IF(F579=1,"Annual Payrolls on ADP Essential Payroll",IF(F579=4,"Quarterly Payrolls on ADP Essential Payroll",""))</f>
        <v/>
      </c>
      <c r="Y579" s="50">
        <f>IFERROR(1-((H579-M579)/SUM(Z579,AC579,AD579)),"")</f>
        <v/>
      </c>
      <c r="Z579" s="69">
        <f>IF(C579="","",HLOOKUP($G579&amp;'Product Selections'!$K$4&amp;'Exhibit A'!$F579,'--'!$F$3:$AT$200,$E579+6,FALSE)*F579)</f>
        <v/>
      </c>
      <c r="AA579" s="237">
        <f>IF($C579="","",7.95*$E579+54.95)</f>
        <v/>
      </c>
      <c r="AB579" s="69">
        <f>IF('Product Selections'!O584="Yes",16*'Exhibit A'!F579,0)</f>
        <v/>
      </c>
      <c r="AC579" s="236">
        <f>IF('Product Selections'!$L$11="CBA Lightning Wholesale",0,IF('Product Selections'!$L$11="CBA Lightning",0,IF($C579="",0,IF('Product Selections'!P584="",0,IF('Product Selections'!$P584="Yes",HLOOKUP($AC$10&amp;'Exhibit A'!$F579,'--'!$F$3:$AZ$200,$E579+6,FALSE)*$F579)))))</f>
        <v/>
      </c>
      <c r="AD579" s="54">
        <f>IF('Product Selections'!$L$11="CBA Lightning Wholesale",0,IF('Product Selections'!$L$11="CBA Lightning",0,IF('Product Selections'!Q584="",0,IF($C579="",0,IF('Product Selections'!$Q584&gt;=0,HLOOKUP($AD$10,'--'!$F$3:$AZ$200,3,FALSE)*12*'Product Selections'!Q584)))))</f>
        <v/>
      </c>
      <c r="AE579" s="69">
        <f>IFERROR(IF(C579="","",IF(AND(C579=$D$2,H579=0),0,IF(I579=0,H579-P579-L579-M579,IF(I579="Included",H579-P579-M579-L579,IF(I579&gt;0,H579-M579-L579))))),"")</f>
        <v/>
      </c>
      <c r="AF579" s="598" t="n"/>
      <c r="AJ579" s="585" t="n"/>
    </row>
    <row r="580">
      <c r="A580" s="34" t="n"/>
      <c r="B580" s="303">
        <f>IFERROR(IF('Product Selections'!B585="","",'Product Selections'!B585),"")</f>
        <v/>
      </c>
      <c r="C580" s="304">
        <f>IF('Product Selections'!C585="","",'Product Selections'!C585)</f>
        <v/>
      </c>
      <c r="D580" s="305">
        <f>IF('Product Selections'!D585="","",'Product Selections'!D585)</f>
        <v/>
      </c>
      <c r="E580" s="306">
        <f>IF('Product Selections'!E585="","",'Product Selections'!E585)</f>
        <v/>
      </c>
      <c r="F580" s="306">
        <f>IF('Product Selections'!F585="","",'Product Selections'!F585)</f>
        <v/>
      </c>
      <c r="G580" s="307">
        <f>IF('Product Selections'!U584="","",'Product Selections'!U584)</f>
        <v/>
      </c>
      <c r="H580" s="316">
        <f>IFERROR(IF('Product Selections'!H585="","",'Product Selections'!H585),"")</f>
        <v/>
      </c>
      <c r="I580" s="309">
        <f>IFERROR(IF(TRIM('Product Selections'!I585)="","",TRIM('Product Selections'!I585)),"")</f>
        <v/>
      </c>
      <c r="J580" s="46" t="n"/>
      <c r="K580" s="316">
        <f>IF(C580="","",IF(O580="",AE580+L580+M580,AE580+L580+M580+O580))</f>
        <v/>
      </c>
      <c r="L580" s="361">
        <f>IF(C580="","",SUM(AC580,AD580)*(1-Y580))</f>
        <v/>
      </c>
      <c r="M580" s="357">
        <f>IF(C580="","",AB580)</f>
        <v/>
      </c>
      <c r="O580" s="600">
        <f>IF(C580="","",IF(Y580&lt;0,Z580-AE580,""))</f>
        <v/>
      </c>
      <c r="P580" s="601">
        <f>IFERROR(IF(C580="","",IF(AND(C580=$D$2,H580=0),0,IF($V$8="50% ADP Discount",AA580*0.5,IF($V$8="ADP Book Price",AA580)))),"")</f>
        <v/>
      </c>
      <c r="R580" s="602">
        <f>IF(C580="","",IF(Y580&lt;0,(Z580/F580)*(1),(Z580/F580)*(1-Y580)))</f>
        <v/>
      </c>
      <c r="S580" s="602">
        <f>IFERROR(IF(Y580&lt;0,SUM(AC580:AD580)/F580,L580/F580),"")</f>
        <v/>
      </c>
      <c r="T580" s="339">
        <f>IF(M580="","",IF(M580=0,"",SUM(M580)/F580))</f>
        <v/>
      </c>
      <c r="U580" s="585" t="n"/>
      <c r="V580" s="603">
        <f>IF(C580="","",IF(AND(C580=$D$2,H580=0),"Firm Payroll",IF(AND(F580=1,Y580&gt;0.2),"Annual 20% Max Discount",IF(AND(F580=4,Y580&gt;0.2),"Quarterly 20% Max Discount",IF(Y580&gt;=0.6,"Discount &gt;60%",IF(Y580&lt;0,"Revenue Reduction Required",""))))))</f>
        <v/>
      </c>
      <c r="W580" s="597" t="n"/>
      <c r="X580" s="314">
        <f>IF(F580=1,"Annual Payrolls on ADP Essential Payroll",IF(F580=4,"Quarterly Payrolls on ADP Essential Payroll",""))</f>
        <v/>
      </c>
      <c r="Y580" s="315">
        <f>IFERROR(1-((H580-M580)/SUM(Z580,AC580,AD580)),"")</f>
        <v/>
      </c>
      <c r="Z580" s="316">
        <f>IF(C580="","",HLOOKUP($G580&amp;'Product Selections'!$K$4&amp;'Exhibit A'!$F580,'--'!$F$3:$AT$200,$E580+6,FALSE)*F580)</f>
        <v/>
      </c>
      <c r="AA580" s="317">
        <f>IF($C580="","",7.95*$E580+54.95)</f>
        <v/>
      </c>
      <c r="AB580" s="316">
        <f>IF('Product Selections'!O585="Yes",16*'Exhibit A'!F580,0)</f>
        <v/>
      </c>
      <c r="AC580" s="318">
        <f>IF('Product Selections'!$L$11="CBA Lightning Wholesale",0,IF('Product Selections'!$L$11="CBA Lightning",0,IF($C580="",0,IF('Product Selections'!P585="",0,IF('Product Selections'!$P585="Yes",HLOOKUP($AC$10&amp;'Exhibit A'!$F580,'--'!$F$3:$AZ$200,$E580+6,FALSE)*$F580)))))</f>
        <v/>
      </c>
      <c r="AD580" s="310">
        <f>IF('Product Selections'!$L$11="CBA Lightning Wholesale",0,IF('Product Selections'!$L$11="CBA Lightning",0,IF('Product Selections'!Q585="",0,IF($C580="",0,IF('Product Selections'!$Q585&gt;=0,HLOOKUP($AD$10,'--'!$F$3:$AZ$200,3,FALSE)*12*'Product Selections'!Q585)))))</f>
        <v/>
      </c>
      <c r="AE580" s="316">
        <f>IFERROR(IF(C580="","",IF(AND(C580=$D$2,H580=0),0,IF(I580=0,H580-P580-L580-M580,IF(I580="Included",H580-P580-M580-L580,IF(I580&gt;0,H580-M580-L580))))),"")</f>
        <v/>
      </c>
      <c r="AF580" s="585" t="n"/>
      <c r="AJ580" s="585" t="n"/>
    </row>
    <row r="581">
      <c r="A581" s="34" t="n"/>
      <c r="B581" s="70">
        <f>IFERROR(IF('Product Selections'!B586="","",'Product Selections'!B586),"")</f>
        <v/>
      </c>
      <c r="C581" s="71">
        <f>IF('Product Selections'!C586="","",'Product Selections'!C586)</f>
        <v/>
      </c>
      <c r="D581" s="48">
        <f>IF('Product Selections'!D586="","",'Product Selections'!D586)</f>
        <v/>
      </c>
      <c r="E581" s="51">
        <f>IF('Product Selections'!E586="","",'Product Selections'!E586)</f>
        <v/>
      </c>
      <c r="F581" s="51">
        <f>IF('Product Selections'!F586="","",'Product Selections'!F586)</f>
        <v/>
      </c>
      <c r="G581" s="34">
        <f>IF('Product Selections'!U585="","",'Product Selections'!U585)</f>
        <v/>
      </c>
      <c r="H581" s="69">
        <f>IFERROR(IF('Product Selections'!H586="","",'Product Selections'!H586),"")</f>
        <v/>
      </c>
      <c r="I581" s="592">
        <f>IFERROR(IF(TRIM('Product Selections'!I586)="","",TRIM('Product Selections'!I586)),"")</f>
        <v/>
      </c>
      <c r="J581" s="46" t="n"/>
      <c r="K581" s="69">
        <f>IF(C581="","",IF(O581="",AE581+L581+M581,AE581+L581+M581+O581))</f>
        <v/>
      </c>
      <c r="L581" s="360">
        <f>IF(C581="","",SUM(AC581,AD581)*(1-Y581))</f>
        <v/>
      </c>
      <c r="M581" s="358">
        <f>IF(C581="","",AB581)</f>
        <v/>
      </c>
      <c r="O581" s="593">
        <f>IF(C581="","",IF(Y581&lt;0,Z581-AE581,""))</f>
        <v/>
      </c>
      <c r="P581" s="594">
        <f>IFERROR(IF(C581="","",IF(AND(C581=$D$2,H581=0),0,IF($V$8="50% ADP Discount",AA581*0.5,IF($V$8="ADP Book Price",AA581)))),"")</f>
        <v/>
      </c>
      <c r="R581" s="595">
        <f>IF(C581="","",IF(Y581&lt;0,(Z581/F581)*(1),(Z581/F581)*(1-Y581)))</f>
        <v/>
      </c>
      <c r="S581" s="595">
        <f>IFERROR(IF(Y581&lt;0,SUM(AC581:AD581)/F581,L581/F581),"")</f>
        <v/>
      </c>
      <c r="T581" s="340">
        <f>IF(M581="","",IF(M581=0,"",SUM(M581)/F581))</f>
        <v/>
      </c>
      <c r="U581" s="585" t="n"/>
      <c r="V581" s="596">
        <f>IF(C581="","",IF(AND(C581=$D$2,H581=0),"Firm Payroll",IF(AND(F581=1,Y581&gt;0.2),"Annual 20% Max Discount",IF(AND(F581=4,Y581&gt;0.2),"Quarterly 20% Max Discount",IF(Y581&gt;=0.6,"Discount &gt;60%",IF(Y581&lt;0,"Revenue Reduction Required",""))))))</f>
        <v/>
      </c>
      <c r="W581" s="597" t="n"/>
      <c r="X581" s="56">
        <f>IF(F581=1,"Annual Payrolls on ADP Essential Payroll",IF(F581=4,"Quarterly Payrolls on ADP Essential Payroll",""))</f>
        <v/>
      </c>
      <c r="Y581" s="50">
        <f>IFERROR(1-((H581-M581)/SUM(Z581,AC581,AD581)),"")</f>
        <v/>
      </c>
      <c r="Z581" s="69">
        <f>IF(C581="","",HLOOKUP($G581&amp;'Product Selections'!$K$4&amp;'Exhibit A'!$F581,'--'!$F$3:$AT$200,$E581+6,FALSE)*F581)</f>
        <v/>
      </c>
      <c r="AA581" s="237">
        <f>IF($C581="","",7.95*$E581+54.95)</f>
        <v/>
      </c>
      <c r="AB581" s="69">
        <f>IF('Product Selections'!O586="Yes",16*'Exhibit A'!F581,0)</f>
        <v/>
      </c>
      <c r="AC581" s="236">
        <f>IF('Product Selections'!$L$11="CBA Lightning Wholesale",0,IF('Product Selections'!$L$11="CBA Lightning",0,IF($C581="",0,IF('Product Selections'!P586="",0,IF('Product Selections'!$P586="Yes",HLOOKUP($AC$10&amp;'Exhibit A'!$F581,'--'!$F$3:$AZ$200,$E581+6,FALSE)*$F581)))))</f>
        <v/>
      </c>
      <c r="AD581" s="54">
        <f>IF('Product Selections'!$L$11="CBA Lightning Wholesale",0,IF('Product Selections'!$L$11="CBA Lightning",0,IF('Product Selections'!Q586="",0,IF($C581="",0,IF('Product Selections'!$Q586&gt;=0,HLOOKUP($AD$10,'--'!$F$3:$AZ$200,3,FALSE)*12*'Product Selections'!Q586)))))</f>
        <v/>
      </c>
      <c r="AE581" s="69">
        <f>IFERROR(IF(C581="","",IF(AND(C581=$D$2,H581=0),0,IF(I581=0,H581-P581-L581-M581,IF(I581="Included",H581-P581-M581-L581,IF(I581&gt;0,H581-M581-L581))))),"")</f>
        <v/>
      </c>
      <c r="AF581" s="598" t="n"/>
      <c r="AJ581" s="585" t="n"/>
    </row>
    <row r="582">
      <c r="A582" s="34" t="n"/>
      <c r="B582" s="303">
        <f>IFERROR(IF('Product Selections'!B587="","",'Product Selections'!B587),"")</f>
        <v/>
      </c>
      <c r="C582" s="304">
        <f>IF('Product Selections'!C587="","",'Product Selections'!C587)</f>
        <v/>
      </c>
      <c r="D582" s="305">
        <f>IF('Product Selections'!D587="","",'Product Selections'!D587)</f>
        <v/>
      </c>
      <c r="E582" s="306">
        <f>IF('Product Selections'!E587="","",'Product Selections'!E587)</f>
        <v/>
      </c>
      <c r="F582" s="306">
        <f>IF('Product Selections'!F587="","",'Product Selections'!F587)</f>
        <v/>
      </c>
      <c r="G582" s="307">
        <f>IF('Product Selections'!U586="","",'Product Selections'!U586)</f>
        <v/>
      </c>
      <c r="H582" s="316">
        <f>IFERROR(IF('Product Selections'!H587="","",'Product Selections'!H587),"")</f>
        <v/>
      </c>
      <c r="I582" s="309">
        <f>IFERROR(IF(TRIM('Product Selections'!I587)="","",TRIM('Product Selections'!I587)),"")</f>
        <v/>
      </c>
      <c r="J582" s="46" t="n"/>
      <c r="K582" s="316">
        <f>IF(C582="","",IF(O582="",AE582+L582+M582,AE582+L582+M582+O582))</f>
        <v/>
      </c>
      <c r="L582" s="361">
        <f>IF(C582="","",SUM(AC582,AD582)*(1-Y582))</f>
        <v/>
      </c>
      <c r="M582" s="357">
        <f>IF(C582="","",AB582)</f>
        <v/>
      </c>
      <c r="O582" s="600">
        <f>IF(C582="","",IF(Y582&lt;0,Z582-AE582,""))</f>
        <v/>
      </c>
      <c r="P582" s="601">
        <f>IFERROR(IF(C582="","",IF(AND(C582=$D$2,H582=0),0,IF($V$8="50% ADP Discount",AA582*0.5,IF($V$8="ADP Book Price",AA582)))),"")</f>
        <v/>
      </c>
      <c r="R582" s="602">
        <f>IF(C582="","",IF(Y582&lt;0,(Z582/F582)*(1),(Z582/F582)*(1-Y582)))</f>
        <v/>
      </c>
      <c r="S582" s="602">
        <f>IFERROR(IF(Y582&lt;0,SUM(AC582:AD582)/F582,L582/F582),"")</f>
        <v/>
      </c>
      <c r="T582" s="339">
        <f>IF(M582="","",IF(M582=0,"",SUM(M582)/F582))</f>
        <v/>
      </c>
      <c r="U582" s="585" t="n"/>
      <c r="V582" s="603">
        <f>IF(C582="","",IF(AND(C582=$D$2,H582=0),"Firm Payroll",IF(AND(F582=1,Y582&gt;0.2),"Annual 20% Max Discount",IF(AND(F582=4,Y582&gt;0.2),"Quarterly 20% Max Discount",IF(Y582&gt;=0.6,"Discount &gt;60%",IF(Y582&lt;0,"Revenue Reduction Required",""))))))</f>
        <v/>
      </c>
      <c r="W582" s="597" t="n"/>
      <c r="X582" s="314">
        <f>IF(F582=1,"Annual Payrolls on ADP Essential Payroll",IF(F582=4,"Quarterly Payrolls on ADP Essential Payroll",""))</f>
        <v/>
      </c>
      <c r="Y582" s="315">
        <f>IFERROR(1-((H582-M582)/SUM(Z582,AC582,AD582)),"")</f>
        <v/>
      </c>
      <c r="Z582" s="316">
        <f>IF(C582="","",HLOOKUP($G582&amp;'Product Selections'!$K$4&amp;'Exhibit A'!$F582,'--'!$F$3:$AT$200,$E582+6,FALSE)*F582)</f>
        <v/>
      </c>
      <c r="AA582" s="317">
        <f>IF($C582="","",7.95*$E582+54.95)</f>
        <v/>
      </c>
      <c r="AB582" s="316">
        <f>IF('Product Selections'!O587="Yes",16*'Exhibit A'!F582,0)</f>
        <v/>
      </c>
      <c r="AC582" s="318">
        <f>IF('Product Selections'!$L$11="CBA Lightning Wholesale",0,IF('Product Selections'!$L$11="CBA Lightning",0,IF($C582="",0,IF('Product Selections'!P587="",0,IF('Product Selections'!$P587="Yes",HLOOKUP($AC$10&amp;'Exhibit A'!$F582,'--'!$F$3:$AZ$200,$E582+6,FALSE)*$F582)))))</f>
        <v/>
      </c>
      <c r="AD582" s="310">
        <f>IF('Product Selections'!$L$11="CBA Lightning Wholesale",0,IF('Product Selections'!$L$11="CBA Lightning",0,IF('Product Selections'!Q587="",0,IF($C582="",0,IF('Product Selections'!$Q587&gt;=0,HLOOKUP($AD$10,'--'!$F$3:$AZ$200,3,FALSE)*12*'Product Selections'!Q587)))))</f>
        <v/>
      </c>
      <c r="AE582" s="316">
        <f>IFERROR(IF(C582="","",IF(AND(C582=$D$2,H582=0),0,IF(I582=0,H582-P582-L582-M582,IF(I582="Included",H582-P582-M582-L582,IF(I582&gt;0,H582-M582-L582))))),"")</f>
        <v/>
      </c>
      <c r="AF582" s="585" t="n"/>
      <c r="AJ582" s="585" t="n"/>
    </row>
    <row r="583">
      <c r="A583" s="34" t="n"/>
      <c r="B583" s="70">
        <f>IFERROR(IF('Product Selections'!B588="","",'Product Selections'!B588),"")</f>
        <v/>
      </c>
      <c r="C583" s="71">
        <f>IF('Product Selections'!C588="","",'Product Selections'!C588)</f>
        <v/>
      </c>
      <c r="D583" s="48">
        <f>IF('Product Selections'!D588="","",'Product Selections'!D588)</f>
        <v/>
      </c>
      <c r="E583" s="51">
        <f>IF('Product Selections'!E588="","",'Product Selections'!E588)</f>
        <v/>
      </c>
      <c r="F583" s="51">
        <f>IF('Product Selections'!F588="","",'Product Selections'!F588)</f>
        <v/>
      </c>
      <c r="G583" s="34">
        <f>IF('Product Selections'!U587="","",'Product Selections'!U587)</f>
        <v/>
      </c>
      <c r="H583" s="69">
        <f>IFERROR(IF('Product Selections'!H588="","",'Product Selections'!H588),"")</f>
        <v/>
      </c>
      <c r="I583" s="592">
        <f>IFERROR(IF(TRIM('Product Selections'!I588)="","",TRIM('Product Selections'!I588)),"")</f>
        <v/>
      </c>
      <c r="J583" s="46" t="n"/>
      <c r="K583" s="69">
        <f>IF(C583="","",IF(O583="",AE583+L583+M583,AE583+L583+M583+O583))</f>
        <v/>
      </c>
      <c r="L583" s="360">
        <f>IF(C583="","",SUM(AC583,AD583)*(1-Y583))</f>
        <v/>
      </c>
      <c r="M583" s="358">
        <f>IF(C583="","",AB583)</f>
        <v/>
      </c>
      <c r="O583" s="593">
        <f>IF(C583="","",IF(Y583&lt;0,Z583-AE583,""))</f>
        <v/>
      </c>
      <c r="P583" s="594">
        <f>IFERROR(IF(C583="","",IF(AND(C583=$D$2,H583=0),0,IF($V$8="50% ADP Discount",AA583*0.5,IF($V$8="ADP Book Price",AA583)))),"")</f>
        <v/>
      </c>
      <c r="R583" s="595">
        <f>IF(C583="","",IF(Y583&lt;0,(Z583/F583)*(1),(Z583/F583)*(1-Y583)))</f>
        <v/>
      </c>
      <c r="S583" s="595">
        <f>IFERROR(IF(Y583&lt;0,SUM(AC583:AD583)/F583,L583/F583),"")</f>
        <v/>
      </c>
      <c r="T583" s="340">
        <f>IF(M583="","",IF(M583=0,"",SUM(M583)/F583))</f>
        <v/>
      </c>
      <c r="U583" s="585" t="n"/>
      <c r="V583" s="596">
        <f>IF(C583="","",IF(AND(C583=$D$2,H583=0),"Firm Payroll",IF(AND(F583=1,Y583&gt;0.2),"Annual 20% Max Discount",IF(AND(F583=4,Y583&gt;0.2),"Quarterly 20% Max Discount",IF(Y583&gt;=0.6,"Discount &gt;60%",IF(Y583&lt;0,"Revenue Reduction Required",""))))))</f>
        <v/>
      </c>
      <c r="W583" s="597" t="n"/>
      <c r="X583" s="56">
        <f>IF(F583=1,"Annual Payrolls on ADP Essential Payroll",IF(F583=4,"Quarterly Payrolls on ADP Essential Payroll",""))</f>
        <v/>
      </c>
      <c r="Y583" s="50">
        <f>IFERROR(1-((H583-M583)/SUM(Z583,AC583,AD583)),"")</f>
        <v/>
      </c>
      <c r="Z583" s="69">
        <f>IF(C583="","",HLOOKUP($G583&amp;'Product Selections'!$K$4&amp;'Exhibit A'!$F583,'--'!$F$3:$AT$200,$E583+6,FALSE)*F583)</f>
        <v/>
      </c>
      <c r="AA583" s="237">
        <f>IF($C583="","",7.95*$E583+54.95)</f>
        <v/>
      </c>
      <c r="AB583" s="69">
        <f>IF('Product Selections'!O588="Yes",16*'Exhibit A'!F583,0)</f>
        <v/>
      </c>
      <c r="AC583" s="236">
        <f>IF('Product Selections'!$L$11="CBA Lightning Wholesale",0,IF('Product Selections'!$L$11="CBA Lightning",0,IF($C583="",0,IF('Product Selections'!P588="",0,IF('Product Selections'!$P588="Yes",HLOOKUP($AC$10&amp;'Exhibit A'!$F583,'--'!$F$3:$AZ$200,$E583+6,FALSE)*$F583)))))</f>
        <v/>
      </c>
      <c r="AD583" s="54">
        <f>IF('Product Selections'!$L$11="CBA Lightning Wholesale",0,IF('Product Selections'!$L$11="CBA Lightning",0,IF('Product Selections'!Q588="",0,IF($C583="",0,IF('Product Selections'!$Q588&gt;=0,HLOOKUP($AD$10,'--'!$F$3:$AZ$200,3,FALSE)*12*'Product Selections'!Q588)))))</f>
        <v/>
      </c>
      <c r="AE583" s="69">
        <f>IFERROR(IF(C583="","",IF(AND(C583=$D$2,H583=0),0,IF(I583=0,H583-P583-L583-M583,IF(I583="Included",H583-P583-M583-L583,IF(I583&gt;0,H583-M583-L583))))),"")</f>
        <v/>
      </c>
      <c r="AF583" s="598" t="n"/>
      <c r="AJ583" s="585" t="n"/>
    </row>
    <row r="584">
      <c r="A584" s="34" t="n"/>
      <c r="B584" s="303">
        <f>IFERROR(IF('Product Selections'!B589="","",'Product Selections'!B589),"")</f>
        <v/>
      </c>
      <c r="C584" s="304">
        <f>IF('Product Selections'!C589="","",'Product Selections'!C589)</f>
        <v/>
      </c>
      <c r="D584" s="305">
        <f>IF('Product Selections'!D589="","",'Product Selections'!D589)</f>
        <v/>
      </c>
      <c r="E584" s="306">
        <f>IF('Product Selections'!E589="","",'Product Selections'!E589)</f>
        <v/>
      </c>
      <c r="F584" s="306">
        <f>IF('Product Selections'!F589="","",'Product Selections'!F589)</f>
        <v/>
      </c>
      <c r="G584" s="307">
        <f>IF('Product Selections'!U588="","",'Product Selections'!U588)</f>
        <v/>
      </c>
      <c r="H584" s="316">
        <f>IFERROR(IF('Product Selections'!H589="","",'Product Selections'!H589),"")</f>
        <v/>
      </c>
      <c r="I584" s="309">
        <f>IFERROR(IF(TRIM('Product Selections'!I589)="","",TRIM('Product Selections'!I589)),"")</f>
        <v/>
      </c>
      <c r="J584" s="46" t="n"/>
      <c r="K584" s="316">
        <f>IF(C584="","",IF(O584="",AE584+L584+M584,AE584+L584+M584+O584))</f>
        <v/>
      </c>
      <c r="L584" s="361">
        <f>IF(C584="","",SUM(AC584,AD584)*(1-Y584))</f>
        <v/>
      </c>
      <c r="M584" s="357">
        <f>IF(C584="","",AB584)</f>
        <v/>
      </c>
      <c r="O584" s="600">
        <f>IF(C584="","",IF(Y584&lt;0,Z584-AE584,""))</f>
        <v/>
      </c>
      <c r="P584" s="601">
        <f>IFERROR(IF(C584="","",IF(AND(C584=$D$2,H584=0),0,IF($V$8="50% ADP Discount",AA584*0.5,IF($V$8="ADP Book Price",AA584)))),"")</f>
        <v/>
      </c>
      <c r="R584" s="602">
        <f>IF(C584="","",IF(Y584&lt;0,(Z584/F584)*(1),(Z584/F584)*(1-Y584)))</f>
        <v/>
      </c>
      <c r="S584" s="602">
        <f>IFERROR(IF(Y584&lt;0,SUM(AC584:AD584)/F584,L584/F584),"")</f>
        <v/>
      </c>
      <c r="T584" s="339">
        <f>IF(M584="","",IF(M584=0,"",SUM(M584)/F584))</f>
        <v/>
      </c>
      <c r="U584" s="585" t="n"/>
      <c r="V584" s="603">
        <f>IF(C584="","",IF(AND(C584=$D$2,H584=0),"Firm Payroll",IF(AND(F584=1,Y584&gt;0.2),"Annual 20% Max Discount",IF(AND(F584=4,Y584&gt;0.2),"Quarterly 20% Max Discount",IF(Y584&gt;=0.6,"Discount &gt;60%",IF(Y584&lt;0,"Revenue Reduction Required",""))))))</f>
        <v/>
      </c>
      <c r="W584" s="597" t="n"/>
      <c r="X584" s="314">
        <f>IF(F584=1,"Annual Payrolls on ADP Essential Payroll",IF(F584=4,"Quarterly Payrolls on ADP Essential Payroll",""))</f>
        <v/>
      </c>
      <c r="Y584" s="315">
        <f>IFERROR(1-((H584-M584)/SUM(Z584,AC584,AD584)),"")</f>
        <v/>
      </c>
      <c r="Z584" s="316">
        <f>IF(C584="","",HLOOKUP($G584&amp;'Product Selections'!$K$4&amp;'Exhibit A'!$F584,'--'!$F$3:$AT$200,$E584+6,FALSE)*F584)</f>
        <v/>
      </c>
      <c r="AA584" s="317">
        <f>IF($C584="","",7.95*$E584+54.95)</f>
        <v/>
      </c>
      <c r="AB584" s="316">
        <f>IF('Product Selections'!O589="Yes",16*'Exhibit A'!F584,0)</f>
        <v/>
      </c>
      <c r="AC584" s="318">
        <f>IF('Product Selections'!$L$11="CBA Lightning Wholesale",0,IF('Product Selections'!$L$11="CBA Lightning",0,IF($C584="",0,IF('Product Selections'!P589="",0,IF('Product Selections'!$P589="Yes",HLOOKUP($AC$10&amp;'Exhibit A'!$F584,'--'!$F$3:$AZ$200,$E584+6,FALSE)*$F584)))))</f>
        <v/>
      </c>
      <c r="AD584" s="310">
        <f>IF('Product Selections'!$L$11="CBA Lightning Wholesale",0,IF('Product Selections'!$L$11="CBA Lightning",0,IF('Product Selections'!Q589="",0,IF($C584="",0,IF('Product Selections'!$Q589&gt;=0,HLOOKUP($AD$10,'--'!$F$3:$AZ$200,3,FALSE)*12*'Product Selections'!Q589)))))</f>
        <v/>
      </c>
      <c r="AE584" s="316">
        <f>IFERROR(IF(C584="","",IF(AND(C584=$D$2,H584=0),0,IF(I584=0,H584-P584-L584-M584,IF(I584="Included",H584-P584-M584-L584,IF(I584&gt;0,H584-M584-L584))))),"")</f>
        <v/>
      </c>
      <c r="AF584" s="585" t="n"/>
      <c r="AJ584" s="585" t="n"/>
    </row>
    <row r="585">
      <c r="A585" s="34" t="n"/>
      <c r="B585" s="70">
        <f>IFERROR(IF('Product Selections'!B590="","",'Product Selections'!B590),"")</f>
        <v/>
      </c>
      <c r="C585" s="71">
        <f>IF('Product Selections'!C590="","",'Product Selections'!C590)</f>
        <v/>
      </c>
      <c r="D585" s="48">
        <f>IF('Product Selections'!D590="","",'Product Selections'!D590)</f>
        <v/>
      </c>
      <c r="E585" s="51">
        <f>IF('Product Selections'!E590="","",'Product Selections'!E590)</f>
        <v/>
      </c>
      <c r="F585" s="51">
        <f>IF('Product Selections'!F590="","",'Product Selections'!F590)</f>
        <v/>
      </c>
      <c r="G585" s="34">
        <f>IF('Product Selections'!U589="","",'Product Selections'!U589)</f>
        <v/>
      </c>
      <c r="H585" s="69">
        <f>IFERROR(IF('Product Selections'!H590="","",'Product Selections'!H590),"")</f>
        <v/>
      </c>
      <c r="I585" s="592">
        <f>IFERROR(IF(TRIM('Product Selections'!I590)="","",TRIM('Product Selections'!I590)),"")</f>
        <v/>
      </c>
      <c r="J585" s="46" t="n"/>
      <c r="K585" s="69">
        <f>IF(C585="","",IF(O585="",AE585+L585+M585,AE585+L585+M585+O585))</f>
        <v/>
      </c>
      <c r="L585" s="360">
        <f>IF(C585="","",SUM(AC585,AD585)*(1-Y585))</f>
        <v/>
      </c>
      <c r="M585" s="358">
        <f>IF(C585="","",AB585)</f>
        <v/>
      </c>
      <c r="O585" s="593">
        <f>IF(C585="","",IF(Y585&lt;0,Z585-AE585,""))</f>
        <v/>
      </c>
      <c r="P585" s="594">
        <f>IFERROR(IF(C585="","",IF(AND(C585=$D$2,H585=0),0,IF($V$8="50% ADP Discount",AA585*0.5,IF($V$8="ADP Book Price",AA585)))),"")</f>
        <v/>
      </c>
      <c r="R585" s="595">
        <f>IF(C585="","",IF(Y585&lt;0,(Z585/F585)*(1),(Z585/F585)*(1-Y585)))</f>
        <v/>
      </c>
      <c r="S585" s="595">
        <f>IFERROR(IF(Y585&lt;0,SUM(AC585:AD585)/F585,L585/F585),"")</f>
        <v/>
      </c>
      <c r="T585" s="340">
        <f>IF(M585="","",IF(M585=0,"",SUM(M585)/F585))</f>
        <v/>
      </c>
      <c r="U585" s="585" t="n"/>
      <c r="V585" s="596">
        <f>IF(C585="","",IF(AND(C585=$D$2,H585=0),"Firm Payroll",IF(AND(F585=1,Y585&gt;0.2),"Annual 20% Max Discount",IF(AND(F585=4,Y585&gt;0.2),"Quarterly 20% Max Discount",IF(Y585&gt;=0.6,"Discount &gt;60%",IF(Y585&lt;0,"Revenue Reduction Required",""))))))</f>
        <v/>
      </c>
      <c r="W585" s="597" t="n"/>
      <c r="X585" s="56">
        <f>IF(F585=1,"Annual Payrolls on ADP Essential Payroll",IF(F585=4,"Quarterly Payrolls on ADP Essential Payroll",""))</f>
        <v/>
      </c>
      <c r="Y585" s="50">
        <f>IFERROR(1-((H585-M585)/SUM(Z585,AC585,AD585)),"")</f>
        <v/>
      </c>
      <c r="Z585" s="69">
        <f>IF(C585="","",HLOOKUP($G585&amp;'Product Selections'!$K$4&amp;'Exhibit A'!$F585,'--'!$F$3:$AT$200,$E585+6,FALSE)*F585)</f>
        <v/>
      </c>
      <c r="AA585" s="237">
        <f>IF($C585="","",7.95*$E585+54.95)</f>
        <v/>
      </c>
      <c r="AB585" s="69">
        <f>IF('Product Selections'!O590="Yes",16*'Exhibit A'!F585,0)</f>
        <v/>
      </c>
      <c r="AC585" s="236">
        <f>IF('Product Selections'!$L$11="CBA Lightning Wholesale",0,IF('Product Selections'!$L$11="CBA Lightning",0,IF($C585="",0,IF('Product Selections'!P590="",0,IF('Product Selections'!$P590="Yes",HLOOKUP($AC$10&amp;'Exhibit A'!$F585,'--'!$F$3:$AZ$200,$E585+6,FALSE)*$F585)))))</f>
        <v/>
      </c>
      <c r="AD585" s="54">
        <f>IF('Product Selections'!$L$11="CBA Lightning Wholesale",0,IF('Product Selections'!$L$11="CBA Lightning",0,IF('Product Selections'!Q590="",0,IF($C585="",0,IF('Product Selections'!$Q590&gt;=0,HLOOKUP($AD$10,'--'!$F$3:$AZ$200,3,FALSE)*12*'Product Selections'!Q590)))))</f>
        <v/>
      </c>
      <c r="AE585" s="69">
        <f>IFERROR(IF(C585="","",IF(AND(C585=$D$2,H585=0),0,IF(I585=0,H585-P585-L585-M585,IF(I585="Included",H585-P585-M585-L585,IF(I585&gt;0,H585-M585-L585))))),"")</f>
        <v/>
      </c>
      <c r="AF585" s="598" t="n"/>
      <c r="AJ585" s="585" t="n"/>
    </row>
    <row r="586">
      <c r="A586" s="34" t="n"/>
      <c r="B586" s="303">
        <f>IFERROR(IF('Product Selections'!B591="","",'Product Selections'!B591),"")</f>
        <v/>
      </c>
      <c r="C586" s="304">
        <f>IF('Product Selections'!C591="","",'Product Selections'!C591)</f>
        <v/>
      </c>
      <c r="D586" s="305">
        <f>IF('Product Selections'!D591="","",'Product Selections'!D591)</f>
        <v/>
      </c>
      <c r="E586" s="306">
        <f>IF('Product Selections'!E591="","",'Product Selections'!E591)</f>
        <v/>
      </c>
      <c r="F586" s="306">
        <f>IF('Product Selections'!F591="","",'Product Selections'!F591)</f>
        <v/>
      </c>
      <c r="G586" s="307">
        <f>IF('Product Selections'!U590="","",'Product Selections'!U590)</f>
        <v/>
      </c>
      <c r="H586" s="316">
        <f>IFERROR(IF('Product Selections'!H591="","",'Product Selections'!H591),"")</f>
        <v/>
      </c>
      <c r="I586" s="309">
        <f>IFERROR(IF(TRIM('Product Selections'!I591)="","",TRIM('Product Selections'!I591)),"")</f>
        <v/>
      </c>
      <c r="J586" s="46" t="n"/>
      <c r="K586" s="316">
        <f>IF(C586="","",IF(O586="",AE586+L586+M586,AE586+L586+M586+O586))</f>
        <v/>
      </c>
      <c r="L586" s="361">
        <f>IF(C586="","",SUM(AC586,AD586)*(1-Y586))</f>
        <v/>
      </c>
      <c r="M586" s="357">
        <f>IF(C586="","",AB586)</f>
        <v/>
      </c>
      <c r="O586" s="600">
        <f>IF(C586="","",IF(Y586&lt;0,Z586-AE586,""))</f>
        <v/>
      </c>
      <c r="P586" s="601">
        <f>IFERROR(IF(C586="","",IF(AND(C586=$D$2,H586=0),0,IF($V$8="50% ADP Discount",AA586*0.5,IF($V$8="ADP Book Price",AA586)))),"")</f>
        <v/>
      </c>
      <c r="R586" s="602">
        <f>IF(C586="","",IF(Y586&lt;0,(Z586/F586)*(1),(Z586/F586)*(1-Y586)))</f>
        <v/>
      </c>
      <c r="S586" s="602">
        <f>IFERROR(IF(Y586&lt;0,SUM(AC586:AD586)/F586,L586/F586),"")</f>
        <v/>
      </c>
      <c r="T586" s="339">
        <f>IF(M586="","",IF(M586=0,"",SUM(M586)/F586))</f>
        <v/>
      </c>
      <c r="U586" s="585" t="n"/>
      <c r="V586" s="603">
        <f>IF(C586="","",IF(AND(C586=$D$2,H586=0),"Firm Payroll",IF(AND(F586=1,Y586&gt;0.2),"Annual 20% Max Discount",IF(AND(F586=4,Y586&gt;0.2),"Quarterly 20% Max Discount",IF(Y586&gt;=0.6,"Discount &gt;60%",IF(Y586&lt;0,"Revenue Reduction Required",""))))))</f>
        <v/>
      </c>
      <c r="W586" s="597" t="n"/>
      <c r="X586" s="314">
        <f>IF(F586=1,"Annual Payrolls on ADP Essential Payroll",IF(F586=4,"Quarterly Payrolls on ADP Essential Payroll",""))</f>
        <v/>
      </c>
      <c r="Y586" s="315">
        <f>IFERROR(1-((H586-M586)/SUM(Z586,AC586,AD586)),"")</f>
        <v/>
      </c>
      <c r="Z586" s="316">
        <f>IF(C586="","",HLOOKUP($G586&amp;'Product Selections'!$K$4&amp;'Exhibit A'!$F586,'--'!$F$3:$AT$200,$E586+6,FALSE)*F586)</f>
        <v/>
      </c>
      <c r="AA586" s="317">
        <f>IF($C586="","",7.95*$E586+54.95)</f>
        <v/>
      </c>
      <c r="AB586" s="316">
        <f>IF('Product Selections'!O591="Yes",16*'Exhibit A'!F586,0)</f>
        <v/>
      </c>
      <c r="AC586" s="318">
        <f>IF('Product Selections'!$L$11="CBA Lightning Wholesale",0,IF('Product Selections'!$L$11="CBA Lightning",0,IF($C586="",0,IF('Product Selections'!P591="",0,IF('Product Selections'!$P591="Yes",HLOOKUP($AC$10&amp;'Exhibit A'!$F586,'--'!$F$3:$AZ$200,$E586+6,FALSE)*$F586)))))</f>
        <v/>
      </c>
      <c r="AD586" s="310">
        <f>IF('Product Selections'!$L$11="CBA Lightning Wholesale",0,IF('Product Selections'!$L$11="CBA Lightning",0,IF('Product Selections'!Q591="",0,IF($C586="",0,IF('Product Selections'!$Q591&gt;=0,HLOOKUP($AD$10,'--'!$F$3:$AZ$200,3,FALSE)*12*'Product Selections'!Q591)))))</f>
        <v/>
      </c>
      <c r="AE586" s="316">
        <f>IFERROR(IF(C586="","",IF(AND(C586=$D$2,H586=0),0,IF(I586=0,H586-P586-L586-M586,IF(I586="Included",H586-P586-M586-L586,IF(I586&gt;0,H586-M586-L586))))),"")</f>
        <v/>
      </c>
      <c r="AF586" s="585" t="n"/>
      <c r="AJ586" s="585" t="n"/>
    </row>
    <row r="587">
      <c r="A587" s="34" t="n"/>
      <c r="B587" s="70">
        <f>IFERROR(IF('Product Selections'!B592="","",'Product Selections'!B592),"")</f>
        <v/>
      </c>
      <c r="C587" s="71">
        <f>IF('Product Selections'!C592="","",'Product Selections'!C592)</f>
        <v/>
      </c>
      <c r="D587" s="48">
        <f>IF('Product Selections'!D592="","",'Product Selections'!D592)</f>
        <v/>
      </c>
      <c r="E587" s="51">
        <f>IF('Product Selections'!E592="","",'Product Selections'!E592)</f>
        <v/>
      </c>
      <c r="F587" s="51">
        <f>IF('Product Selections'!F592="","",'Product Selections'!F592)</f>
        <v/>
      </c>
      <c r="G587" s="34">
        <f>IF('Product Selections'!U591="","",'Product Selections'!U591)</f>
        <v/>
      </c>
      <c r="H587" s="69">
        <f>IFERROR(IF('Product Selections'!H592="","",'Product Selections'!H592),"")</f>
        <v/>
      </c>
      <c r="I587" s="592">
        <f>IFERROR(IF(TRIM('Product Selections'!I592)="","",TRIM('Product Selections'!I592)),"")</f>
        <v/>
      </c>
      <c r="J587" s="46" t="n"/>
      <c r="K587" s="69">
        <f>IF(C587="","",IF(O587="",AE587+L587+M587,AE587+L587+M587+O587))</f>
        <v/>
      </c>
      <c r="L587" s="360">
        <f>IF(C587="","",SUM(AC587,AD587)*(1-Y587))</f>
        <v/>
      </c>
      <c r="M587" s="358">
        <f>IF(C587="","",AB587)</f>
        <v/>
      </c>
      <c r="O587" s="593">
        <f>IF(C587="","",IF(Y587&lt;0,Z587-AE587,""))</f>
        <v/>
      </c>
      <c r="P587" s="594">
        <f>IFERROR(IF(C587="","",IF(AND(C587=$D$2,H587=0),0,IF($V$8="50% ADP Discount",AA587*0.5,IF($V$8="ADP Book Price",AA587)))),"")</f>
        <v/>
      </c>
      <c r="R587" s="595">
        <f>IF(C587="","",IF(Y587&lt;0,(Z587/F587)*(1),(Z587/F587)*(1-Y587)))</f>
        <v/>
      </c>
      <c r="S587" s="595">
        <f>IFERROR(IF(Y587&lt;0,SUM(AC587:AD587)/F587,L587/F587),"")</f>
        <v/>
      </c>
      <c r="T587" s="340">
        <f>IF(M587="","",IF(M587=0,"",SUM(M587)/F587))</f>
        <v/>
      </c>
      <c r="U587" s="585" t="n"/>
      <c r="V587" s="596">
        <f>IF(C587="","",IF(AND(C587=$D$2,H587=0),"Firm Payroll",IF(AND(F587=1,Y587&gt;0.2),"Annual 20% Max Discount",IF(AND(F587=4,Y587&gt;0.2),"Quarterly 20% Max Discount",IF(Y587&gt;=0.6,"Discount &gt;60%",IF(Y587&lt;0,"Revenue Reduction Required",""))))))</f>
        <v/>
      </c>
      <c r="W587" s="597" t="n"/>
      <c r="X587" s="56">
        <f>IF(F587=1,"Annual Payrolls on ADP Essential Payroll",IF(F587=4,"Quarterly Payrolls on ADP Essential Payroll",""))</f>
        <v/>
      </c>
      <c r="Y587" s="50">
        <f>IFERROR(1-((H587-M587)/SUM(Z587,AC587,AD587)),"")</f>
        <v/>
      </c>
      <c r="Z587" s="69">
        <f>IF(C587="","",HLOOKUP($G587&amp;'Product Selections'!$K$4&amp;'Exhibit A'!$F587,'--'!$F$3:$AT$200,$E587+6,FALSE)*F587)</f>
        <v/>
      </c>
      <c r="AA587" s="237">
        <f>IF($C587="","",7.95*$E587+54.95)</f>
        <v/>
      </c>
      <c r="AB587" s="69">
        <f>IF('Product Selections'!O592="Yes",16*'Exhibit A'!F587,0)</f>
        <v/>
      </c>
      <c r="AC587" s="236">
        <f>IF('Product Selections'!$L$11="CBA Lightning Wholesale",0,IF('Product Selections'!$L$11="CBA Lightning",0,IF($C587="",0,IF('Product Selections'!P592="",0,IF('Product Selections'!$P592="Yes",HLOOKUP($AC$10&amp;'Exhibit A'!$F587,'--'!$F$3:$AZ$200,$E587+6,FALSE)*$F587)))))</f>
        <v/>
      </c>
      <c r="AD587" s="54">
        <f>IF('Product Selections'!$L$11="CBA Lightning Wholesale",0,IF('Product Selections'!$L$11="CBA Lightning",0,IF('Product Selections'!Q592="",0,IF($C587="",0,IF('Product Selections'!$Q592&gt;=0,HLOOKUP($AD$10,'--'!$F$3:$AZ$200,3,FALSE)*12*'Product Selections'!Q592)))))</f>
        <v/>
      </c>
      <c r="AE587" s="69">
        <f>IFERROR(IF(C587="","",IF(AND(C587=$D$2,H587=0),0,IF(I587=0,H587-P587-L587-M587,IF(I587="Included",H587-P587-M587-L587,IF(I587&gt;0,H587-M587-L587))))),"")</f>
        <v/>
      </c>
      <c r="AF587" s="598" t="n"/>
      <c r="AJ587" s="585" t="n"/>
    </row>
    <row r="588">
      <c r="A588" s="34" t="n"/>
      <c r="B588" s="303">
        <f>IFERROR(IF('Product Selections'!B593="","",'Product Selections'!B593),"")</f>
        <v/>
      </c>
      <c r="C588" s="304">
        <f>IF('Product Selections'!C593="","",'Product Selections'!C593)</f>
        <v/>
      </c>
      <c r="D588" s="305">
        <f>IF('Product Selections'!D593="","",'Product Selections'!D593)</f>
        <v/>
      </c>
      <c r="E588" s="306">
        <f>IF('Product Selections'!E593="","",'Product Selections'!E593)</f>
        <v/>
      </c>
      <c r="F588" s="306">
        <f>IF('Product Selections'!F593="","",'Product Selections'!F593)</f>
        <v/>
      </c>
      <c r="G588" s="307">
        <f>IF('Product Selections'!U592="","",'Product Selections'!U592)</f>
        <v/>
      </c>
      <c r="H588" s="316">
        <f>IFERROR(IF('Product Selections'!H593="","",'Product Selections'!H593),"")</f>
        <v/>
      </c>
      <c r="I588" s="309">
        <f>IFERROR(IF(TRIM('Product Selections'!I593)="","",TRIM('Product Selections'!I593)),"")</f>
        <v/>
      </c>
      <c r="J588" s="46" t="n"/>
      <c r="K588" s="316">
        <f>IF(C588="","",IF(O588="",AE588+L588+M588,AE588+L588+M588+O588))</f>
        <v/>
      </c>
      <c r="L588" s="361">
        <f>IF(C588="","",SUM(AC588,AD588)*(1-Y588))</f>
        <v/>
      </c>
      <c r="M588" s="357">
        <f>IF(C588="","",AB588)</f>
        <v/>
      </c>
      <c r="O588" s="600">
        <f>IF(C588="","",IF(Y588&lt;0,Z588-AE588,""))</f>
        <v/>
      </c>
      <c r="P588" s="601">
        <f>IFERROR(IF(C588="","",IF(AND(C588=$D$2,H588=0),0,IF($V$8="50% ADP Discount",AA588*0.5,IF($V$8="ADP Book Price",AA588)))),"")</f>
        <v/>
      </c>
      <c r="R588" s="602">
        <f>IF(C588="","",IF(Y588&lt;0,(Z588/F588)*(1),(Z588/F588)*(1-Y588)))</f>
        <v/>
      </c>
      <c r="S588" s="602">
        <f>IFERROR(IF(Y588&lt;0,SUM(AC588:AD588)/F588,L588/F588),"")</f>
        <v/>
      </c>
      <c r="T588" s="339">
        <f>IF(M588="","",IF(M588=0,"",SUM(M588)/F588))</f>
        <v/>
      </c>
      <c r="U588" s="585" t="n"/>
      <c r="V588" s="603">
        <f>IF(C588="","",IF(AND(C588=$D$2,H588=0),"Firm Payroll",IF(AND(F588=1,Y588&gt;0.2),"Annual 20% Max Discount",IF(AND(F588=4,Y588&gt;0.2),"Quarterly 20% Max Discount",IF(Y588&gt;=0.6,"Discount &gt;60%",IF(Y588&lt;0,"Revenue Reduction Required",""))))))</f>
        <v/>
      </c>
      <c r="W588" s="597" t="n"/>
      <c r="X588" s="314">
        <f>IF(F588=1,"Annual Payrolls on ADP Essential Payroll",IF(F588=4,"Quarterly Payrolls on ADP Essential Payroll",""))</f>
        <v/>
      </c>
      <c r="Y588" s="315">
        <f>IFERROR(1-((H588-M588)/SUM(Z588,AC588,AD588)),"")</f>
        <v/>
      </c>
      <c r="Z588" s="316">
        <f>IF(C588="","",HLOOKUP($G588&amp;'Product Selections'!$K$4&amp;'Exhibit A'!$F588,'--'!$F$3:$AT$200,$E588+6,FALSE)*F588)</f>
        <v/>
      </c>
      <c r="AA588" s="317">
        <f>IF($C588="","",7.95*$E588+54.95)</f>
        <v/>
      </c>
      <c r="AB588" s="316">
        <f>IF('Product Selections'!O593="Yes",16*'Exhibit A'!F588,0)</f>
        <v/>
      </c>
      <c r="AC588" s="318">
        <f>IF('Product Selections'!$L$11="CBA Lightning Wholesale",0,IF('Product Selections'!$L$11="CBA Lightning",0,IF($C588="",0,IF('Product Selections'!P593="",0,IF('Product Selections'!$P593="Yes",HLOOKUP($AC$10&amp;'Exhibit A'!$F588,'--'!$F$3:$AZ$200,$E588+6,FALSE)*$F588)))))</f>
        <v/>
      </c>
      <c r="AD588" s="310">
        <f>IF('Product Selections'!$L$11="CBA Lightning Wholesale",0,IF('Product Selections'!$L$11="CBA Lightning",0,IF('Product Selections'!Q593="",0,IF($C588="",0,IF('Product Selections'!$Q593&gt;=0,HLOOKUP($AD$10,'--'!$F$3:$AZ$200,3,FALSE)*12*'Product Selections'!Q593)))))</f>
        <v/>
      </c>
      <c r="AE588" s="316">
        <f>IFERROR(IF(C588="","",IF(AND(C588=$D$2,H588=0),0,IF(I588=0,H588-P588-L588-M588,IF(I588="Included",H588-P588-M588-L588,IF(I588&gt;0,H588-M588-L588))))),"")</f>
        <v/>
      </c>
      <c r="AF588" s="585" t="n"/>
      <c r="AJ588" s="585" t="n"/>
    </row>
    <row r="589">
      <c r="A589" s="34" t="n"/>
      <c r="B589" s="70">
        <f>IFERROR(IF('Product Selections'!B594="","",'Product Selections'!B594),"")</f>
        <v/>
      </c>
      <c r="C589" s="71">
        <f>IF('Product Selections'!C594="","",'Product Selections'!C594)</f>
        <v/>
      </c>
      <c r="D589" s="48">
        <f>IF('Product Selections'!D594="","",'Product Selections'!D594)</f>
        <v/>
      </c>
      <c r="E589" s="51">
        <f>IF('Product Selections'!E594="","",'Product Selections'!E594)</f>
        <v/>
      </c>
      <c r="F589" s="51">
        <f>IF('Product Selections'!F594="","",'Product Selections'!F594)</f>
        <v/>
      </c>
      <c r="G589" s="34">
        <f>IF('Product Selections'!U593="","",'Product Selections'!U593)</f>
        <v/>
      </c>
      <c r="H589" s="69">
        <f>IFERROR(IF('Product Selections'!H594="","",'Product Selections'!H594),"")</f>
        <v/>
      </c>
      <c r="I589" s="592">
        <f>IFERROR(IF(TRIM('Product Selections'!I594)="","",TRIM('Product Selections'!I594)),"")</f>
        <v/>
      </c>
      <c r="J589" s="46" t="n"/>
      <c r="K589" s="69">
        <f>IF(C589="","",IF(O589="",AE589+L589+M589,AE589+L589+M589+O589))</f>
        <v/>
      </c>
      <c r="L589" s="360">
        <f>IF(C589="","",SUM(AC589,AD589)*(1-Y589))</f>
        <v/>
      </c>
      <c r="M589" s="358">
        <f>IF(C589="","",AB589)</f>
        <v/>
      </c>
      <c r="O589" s="593">
        <f>IF(C589="","",IF(Y589&lt;0,Z589-AE589,""))</f>
        <v/>
      </c>
      <c r="P589" s="594">
        <f>IFERROR(IF(C589="","",IF(AND(C589=$D$2,H589=0),0,IF($V$8="50% ADP Discount",AA589*0.5,IF($V$8="ADP Book Price",AA589)))),"")</f>
        <v/>
      </c>
      <c r="R589" s="595">
        <f>IF(C589="","",IF(Y589&lt;0,(Z589/F589)*(1),(Z589/F589)*(1-Y589)))</f>
        <v/>
      </c>
      <c r="S589" s="595">
        <f>IFERROR(IF(Y589&lt;0,SUM(AC589:AD589)/F589,L589/F589),"")</f>
        <v/>
      </c>
      <c r="T589" s="340">
        <f>IF(M589="","",IF(M589=0,"",SUM(M589)/F589))</f>
        <v/>
      </c>
      <c r="U589" s="585" t="n"/>
      <c r="V589" s="596">
        <f>IF(C589="","",IF(AND(C589=$D$2,H589=0),"Firm Payroll",IF(AND(F589=1,Y589&gt;0.2),"Annual 20% Max Discount",IF(AND(F589=4,Y589&gt;0.2),"Quarterly 20% Max Discount",IF(Y589&gt;=0.6,"Discount &gt;60%",IF(Y589&lt;0,"Revenue Reduction Required",""))))))</f>
        <v/>
      </c>
      <c r="W589" s="597" t="n"/>
      <c r="X589" s="56">
        <f>IF(F589=1,"Annual Payrolls on ADP Essential Payroll",IF(F589=4,"Quarterly Payrolls on ADP Essential Payroll",""))</f>
        <v/>
      </c>
      <c r="Y589" s="50">
        <f>IFERROR(1-((H589-M589)/SUM(Z589,AC589,AD589)),"")</f>
        <v/>
      </c>
      <c r="Z589" s="69">
        <f>IF(C589="","",HLOOKUP($G589&amp;'Product Selections'!$K$4&amp;'Exhibit A'!$F589,'--'!$F$3:$AT$200,$E589+6,FALSE)*F589)</f>
        <v/>
      </c>
      <c r="AA589" s="237">
        <f>IF($C589="","",7.95*$E589+54.95)</f>
        <v/>
      </c>
      <c r="AB589" s="69">
        <f>IF('Product Selections'!O594="Yes",16*'Exhibit A'!F589,0)</f>
        <v/>
      </c>
      <c r="AC589" s="236">
        <f>IF('Product Selections'!$L$11="CBA Lightning Wholesale",0,IF('Product Selections'!$L$11="CBA Lightning",0,IF($C589="",0,IF('Product Selections'!P594="",0,IF('Product Selections'!$P594="Yes",HLOOKUP($AC$10&amp;'Exhibit A'!$F589,'--'!$F$3:$AZ$200,$E589+6,FALSE)*$F589)))))</f>
        <v/>
      </c>
      <c r="AD589" s="54">
        <f>IF('Product Selections'!$L$11="CBA Lightning Wholesale",0,IF('Product Selections'!$L$11="CBA Lightning",0,IF('Product Selections'!Q594="",0,IF($C589="",0,IF('Product Selections'!$Q594&gt;=0,HLOOKUP($AD$10,'--'!$F$3:$AZ$200,3,FALSE)*12*'Product Selections'!Q594)))))</f>
        <v/>
      </c>
      <c r="AE589" s="69">
        <f>IFERROR(IF(C589="","",IF(AND(C589=$D$2,H589=0),0,IF(I589=0,H589-P589-L589-M589,IF(I589="Included",H589-P589-M589-L589,IF(I589&gt;0,H589-M589-L589))))),"")</f>
        <v/>
      </c>
      <c r="AF589" s="598" t="n"/>
      <c r="AJ589" s="585" t="n"/>
    </row>
    <row r="590">
      <c r="A590" s="34" t="n"/>
      <c r="B590" s="303">
        <f>IFERROR(IF('Product Selections'!B595="","",'Product Selections'!B595),"")</f>
        <v/>
      </c>
      <c r="C590" s="304">
        <f>IF('Product Selections'!C595="","",'Product Selections'!C595)</f>
        <v/>
      </c>
      <c r="D590" s="305">
        <f>IF('Product Selections'!D595="","",'Product Selections'!D595)</f>
        <v/>
      </c>
      <c r="E590" s="306">
        <f>IF('Product Selections'!E595="","",'Product Selections'!E595)</f>
        <v/>
      </c>
      <c r="F590" s="306">
        <f>IF('Product Selections'!F595="","",'Product Selections'!F595)</f>
        <v/>
      </c>
      <c r="G590" s="307">
        <f>IF('Product Selections'!U594="","",'Product Selections'!U594)</f>
        <v/>
      </c>
      <c r="H590" s="316">
        <f>IFERROR(IF('Product Selections'!H595="","",'Product Selections'!H595),"")</f>
        <v/>
      </c>
      <c r="I590" s="309">
        <f>IFERROR(IF(TRIM('Product Selections'!I595)="","",TRIM('Product Selections'!I595)),"")</f>
        <v/>
      </c>
      <c r="J590" s="46" t="n"/>
      <c r="K590" s="316">
        <f>IF(C590="","",IF(O590="",AE590+L590+M590,AE590+L590+M590+O590))</f>
        <v/>
      </c>
      <c r="L590" s="361">
        <f>IF(C590="","",SUM(AC590,AD590)*(1-Y590))</f>
        <v/>
      </c>
      <c r="M590" s="357">
        <f>IF(C590="","",AB590)</f>
        <v/>
      </c>
      <c r="O590" s="600">
        <f>IF(C590="","",IF(Y590&lt;0,Z590-AE590,""))</f>
        <v/>
      </c>
      <c r="P590" s="601">
        <f>IFERROR(IF(C590="","",IF(AND(C590=$D$2,H590=0),0,IF($V$8="50% ADP Discount",AA590*0.5,IF($V$8="ADP Book Price",AA590)))),"")</f>
        <v/>
      </c>
      <c r="R590" s="602">
        <f>IF(C590="","",IF(Y590&lt;0,(Z590/F590)*(1),(Z590/F590)*(1-Y590)))</f>
        <v/>
      </c>
      <c r="S590" s="602">
        <f>IFERROR(IF(Y590&lt;0,SUM(AC590:AD590)/F590,L590/F590),"")</f>
        <v/>
      </c>
      <c r="T590" s="339">
        <f>IF(M590="","",IF(M590=0,"",SUM(M590)/F590))</f>
        <v/>
      </c>
      <c r="U590" s="585" t="n"/>
      <c r="V590" s="603">
        <f>IF(C590="","",IF(AND(C590=$D$2,H590=0),"Firm Payroll",IF(AND(F590=1,Y590&gt;0.2),"Annual 20% Max Discount",IF(AND(F590=4,Y590&gt;0.2),"Quarterly 20% Max Discount",IF(Y590&gt;=0.6,"Discount &gt;60%",IF(Y590&lt;0,"Revenue Reduction Required",""))))))</f>
        <v/>
      </c>
      <c r="W590" s="597" t="n"/>
      <c r="X590" s="314">
        <f>IF(F590=1,"Annual Payrolls on ADP Essential Payroll",IF(F590=4,"Quarterly Payrolls on ADP Essential Payroll",""))</f>
        <v/>
      </c>
      <c r="Y590" s="315">
        <f>IFERROR(1-((H590-M590)/SUM(Z590,AC590,AD590)),"")</f>
        <v/>
      </c>
      <c r="Z590" s="316">
        <f>IF(C590="","",HLOOKUP($G590&amp;'Product Selections'!$K$4&amp;'Exhibit A'!$F590,'--'!$F$3:$AT$200,$E590+6,FALSE)*F590)</f>
        <v/>
      </c>
      <c r="AA590" s="317">
        <f>IF($C590="","",7.95*$E590+54.95)</f>
        <v/>
      </c>
      <c r="AB590" s="316">
        <f>IF('Product Selections'!O595="Yes",16*'Exhibit A'!F590,0)</f>
        <v/>
      </c>
      <c r="AC590" s="318">
        <f>IF('Product Selections'!$L$11="CBA Lightning Wholesale",0,IF('Product Selections'!$L$11="CBA Lightning",0,IF($C590="",0,IF('Product Selections'!P595="",0,IF('Product Selections'!$P595="Yes",HLOOKUP($AC$10&amp;'Exhibit A'!$F590,'--'!$F$3:$AZ$200,$E590+6,FALSE)*$F590)))))</f>
        <v/>
      </c>
      <c r="AD590" s="310">
        <f>IF('Product Selections'!$L$11="CBA Lightning Wholesale",0,IF('Product Selections'!$L$11="CBA Lightning",0,IF('Product Selections'!Q595="",0,IF($C590="",0,IF('Product Selections'!$Q595&gt;=0,HLOOKUP($AD$10,'--'!$F$3:$AZ$200,3,FALSE)*12*'Product Selections'!Q595)))))</f>
        <v/>
      </c>
      <c r="AE590" s="316">
        <f>IFERROR(IF(C590="","",IF(AND(C590=$D$2,H590=0),0,IF(I590=0,H590-P590-L590-M590,IF(I590="Included",H590-P590-M590-L590,IF(I590&gt;0,H590-M590-L590))))),"")</f>
        <v/>
      </c>
      <c r="AF590" s="585" t="n"/>
      <c r="AJ590" s="585" t="n"/>
    </row>
    <row r="591">
      <c r="A591" s="34" t="n"/>
      <c r="B591" s="70">
        <f>IFERROR(IF('Product Selections'!B596="","",'Product Selections'!B596),"")</f>
        <v/>
      </c>
      <c r="C591" s="71">
        <f>IF('Product Selections'!C596="","",'Product Selections'!C596)</f>
        <v/>
      </c>
      <c r="D591" s="48">
        <f>IF('Product Selections'!D596="","",'Product Selections'!D596)</f>
        <v/>
      </c>
      <c r="E591" s="51">
        <f>IF('Product Selections'!E596="","",'Product Selections'!E596)</f>
        <v/>
      </c>
      <c r="F591" s="51">
        <f>IF('Product Selections'!F596="","",'Product Selections'!F596)</f>
        <v/>
      </c>
      <c r="G591" s="34">
        <f>IF('Product Selections'!U595="","",'Product Selections'!U595)</f>
        <v/>
      </c>
      <c r="H591" s="69">
        <f>IFERROR(IF('Product Selections'!H596="","",'Product Selections'!H596),"")</f>
        <v/>
      </c>
      <c r="I591" s="592">
        <f>IFERROR(IF(TRIM('Product Selections'!I596)="","",TRIM('Product Selections'!I596)),"")</f>
        <v/>
      </c>
      <c r="J591" s="46" t="n"/>
      <c r="K591" s="69">
        <f>IF(C591="","",IF(O591="",AE591+L591+M591,AE591+L591+M591+O591))</f>
        <v/>
      </c>
      <c r="L591" s="360">
        <f>IF(C591="","",SUM(AC591,AD591)*(1-Y591))</f>
        <v/>
      </c>
      <c r="M591" s="358">
        <f>IF(C591="","",AB591)</f>
        <v/>
      </c>
      <c r="O591" s="593">
        <f>IF(C591="","",IF(Y591&lt;0,Z591-AE591,""))</f>
        <v/>
      </c>
      <c r="P591" s="594">
        <f>IFERROR(IF(C591="","",IF(AND(C591=$D$2,H591=0),0,IF($V$8="50% ADP Discount",AA591*0.5,IF($V$8="ADP Book Price",AA591)))),"")</f>
        <v/>
      </c>
      <c r="R591" s="595">
        <f>IF(C591="","",IF(Y591&lt;0,(Z591/F591)*(1),(Z591/F591)*(1-Y591)))</f>
        <v/>
      </c>
      <c r="S591" s="595">
        <f>IFERROR(IF(Y591&lt;0,SUM(AC591:AD591)/F591,L591/F591),"")</f>
        <v/>
      </c>
      <c r="T591" s="340">
        <f>IF(M591="","",IF(M591=0,"",SUM(M591)/F591))</f>
        <v/>
      </c>
      <c r="U591" s="585" t="n"/>
      <c r="V591" s="596">
        <f>IF(C591="","",IF(AND(C591=$D$2,H591=0),"Firm Payroll",IF(AND(F591=1,Y591&gt;0.2),"Annual 20% Max Discount",IF(AND(F591=4,Y591&gt;0.2),"Quarterly 20% Max Discount",IF(Y591&gt;=0.6,"Discount &gt;60%",IF(Y591&lt;0,"Revenue Reduction Required",""))))))</f>
        <v/>
      </c>
      <c r="W591" s="597" t="n"/>
      <c r="X591" s="56">
        <f>IF(F591=1,"Annual Payrolls on ADP Essential Payroll",IF(F591=4,"Quarterly Payrolls on ADP Essential Payroll",""))</f>
        <v/>
      </c>
      <c r="Y591" s="50">
        <f>IFERROR(1-((H591-M591)/SUM(Z591,AC591,AD591)),"")</f>
        <v/>
      </c>
      <c r="Z591" s="69">
        <f>IF(C591="","",HLOOKUP($G591&amp;'Product Selections'!$K$4&amp;'Exhibit A'!$F591,'--'!$F$3:$AT$200,$E591+6,FALSE)*F591)</f>
        <v/>
      </c>
      <c r="AA591" s="237">
        <f>IF($C591="","",7.95*$E591+54.95)</f>
        <v/>
      </c>
      <c r="AB591" s="69">
        <f>IF('Product Selections'!O596="Yes",16*'Exhibit A'!F591,0)</f>
        <v/>
      </c>
      <c r="AC591" s="236">
        <f>IF('Product Selections'!$L$11="CBA Lightning Wholesale",0,IF('Product Selections'!$L$11="CBA Lightning",0,IF($C591="",0,IF('Product Selections'!P596="",0,IF('Product Selections'!$P596="Yes",HLOOKUP($AC$10&amp;'Exhibit A'!$F591,'--'!$F$3:$AZ$200,$E591+6,FALSE)*$F591)))))</f>
        <v/>
      </c>
      <c r="AD591" s="54">
        <f>IF('Product Selections'!$L$11="CBA Lightning Wholesale",0,IF('Product Selections'!$L$11="CBA Lightning",0,IF('Product Selections'!Q596="",0,IF($C591="",0,IF('Product Selections'!$Q596&gt;=0,HLOOKUP($AD$10,'--'!$F$3:$AZ$200,3,FALSE)*12*'Product Selections'!Q596)))))</f>
        <v/>
      </c>
      <c r="AE591" s="69">
        <f>IFERROR(IF(C591="","",IF(AND(C591=$D$2,H591=0),0,IF(I591=0,H591-P591-L591-M591,IF(I591="Included",H591-P591-M591-L591,IF(I591&gt;0,H591-M591-L591))))),"")</f>
        <v/>
      </c>
      <c r="AF591" s="598" t="n"/>
      <c r="AJ591" s="585" t="n"/>
    </row>
    <row r="592">
      <c r="A592" s="34" t="n"/>
      <c r="B592" s="303">
        <f>IFERROR(IF('Product Selections'!B597="","",'Product Selections'!B597),"")</f>
        <v/>
      </c>
      <c r="C592" s="304">
        <f>IF('Product Selections'!C597="","",'Product Selections'!C597)</f>
        <v/>
      </c>
      <c r="D592" s="305">
        <f>IF('Product Selections'!D597="","",'Product Selections'!D597)</f>
        <v/>
      </c>
      <c r="E592" s="306">
        <f>IF('Product Selections'!E597="","",'Product Selections'!E597)</f>
        <v/>
      </c>
      <c r="F592" s="306">
        <f>IF('Product Selections'!F597="","",'Product Selections'!F597)</f>
        <v/>
      </c>
      <c r="G592" s="307">
        <f>IF('Product Selections'!U596="","",'Product Selections'!U596)</f>
        <v/>
      </c>
      <c r="H592" s="316">
        <f>IFERROR(IF('Product Selections'!H597="","",'Product Selections'!H597),"")</f>
        <v/>
      </c>
      <c r="I592" s="309">
        <f>IFERROR(IF(TRIM('Product Selections'!I597)="","",TRIM('Product Selections'!I597)),"")</f>
        <v/>
      </c>
      <c r="J592" s="46" t="n"/>
      <c r="K592" s="316">
        <f>IF(C592="","",IF(O592="",AE592+L592+M592,AE592+L592+M592+O592))</f>
        <v/>
      </c>
      <c r="L592" s="361">
        <f>IF(C592="","",SUM(AC592,AD592)*(1-Y592))</f>
        <v/>
      </c>
      <c r="M592" s="357">
        <f>IF(C592="","",AB592)</f>
        <v/>
      </c>
      <c r="O592" s="600">
        <f>IF(C592="","",IF(Y592&lt;0,Z592-AE592,""))</f>
        <v/>
      </c>
      <c r="P592" s="601">
        <f>IFERROR(IF(C592="","",IF(AND(C592=$D$2,H592=0),0,IF($V$8="50% ADP Discount",AA592*0.5,IF($V$8="ADP Book Price",AA592)))),"")</f>
        <v/>
      </c>
      <c r="R592" s="602">
        <f>IF(C592="","",IF(Y592&lt;0,(Z592/F592)*(1),(Z592/F592)*(1-Y592)))</f>
        <v/>
      </c>
      <c r="S592" s="602">
        <f>IFERROR(IF(Y592&lt;0,SUM(AC592:AD592)/F592,L592/F592),"")</f>
        <v/>
      </c>
      <c r="T592" s="339">
        <f>IF(M592="","",IF(M592=0,"",SUM(M592)/F592))</f>
        <v/>
      </c>
      <c r="U592" s="585" t="n"/>
      <c r="V592" s="603">
        <f>IF(C592="","",IF(AND(C592=$D$2,H592=0),"Firm Payroll",IF(AND(F592=1,Y592&gt;0.2),"Annual 20% Max Discount",IF(AND(F592=4,Y592&gt;0.2),"Quarterly 20% Max Discount",IF(Y592&gt;=0.6,"Discount &gt;60%",IF(Y592&lt;0,"Revenue Reduction Required",""))))))</f>
        <v/>
      </c>
      <c r="W592" s="597" t="n"/>
      <c r="X592" s="314">
        <f>IF(F592=1,"Annual Payrolls on ADP Essential Payroll",IF(F592=4,"Quarterly Payrolls on ADP Essential Payroll",""))</f>
        <v/>
      </c>
      <c r="Y592" s="315">
        <f>IFERROR(1-((H592-M592)/SUM(Z592,AC592,AD592)),"")</f>
        <v/>
      </c>
      <c r="Z592" s="316">
        <f>IF(C592="","",HLOOKUP($G592&amp;'Product Selections'!$K$4&amp;'Exhibit A'!$F592,'--'!$F$3:$AT$200,$E592+6,FALSE)*F592)</f>
        <v/>
      </c>
      <c r="AA592" s="317">
        <f>IF($C592="","",7.95*$E592+54.95)</f>
        <v/>
      </c>
      <c r="AB592" s="316">
        <f>IF('Product Selections'!O597="Yes",16*'Exhibit A'!F592,0)</f>
        <v/>
      </c>
      <c r="AC592" s="318">
        <f>IF('Product Selections'!$L$11="CBA Lightning Wholesale",0,IF('Product Selections'!$L$11="CBA Lightning",0,IF($C592="",0,IF('Product Selections'!P597="",0,IF('Product Selections'!$P597="Yes",HLOOKUP($AC$10&amp;'Exhibit A'!$F592,'--'!$F$3:$AZ$200,$E592+6,FALSE)*$F592)))))</f>
        <v/>
      </c>
      <c r="AD592" s="310">
        <f>IF('Product Selections'!$L$11="CBA Lightning Wholesale",0,IF('Product Selections'!$L$11="CBA Lightning",0,IF('Product Selections'!Q597="",0,IF($C592="",0,IF('Product Selections'!$Q597&gt;=0,HLOOKUP($AD$10,'--'!$F$3:$AZ$200,3,FALSE)*12*'Product Selections'!Q597)))))</f>
        <v/>
      </c>
      <c r="AE592" s="316">
        <f>IFERROR(IF(C592="","",IF(AND(C592=$D$2,H592=0),0,IF(I592=0,H592-P592-L592-M592,IF(I592="Included",H592-P592-M592-L592,IF(I592&gt;0,H592-M592-L592))))),"")</f>
        <v/>
      </c>
      <c r="AF592" s="585" t="n"/>
      <c r="AJ592" s="585" t="n"/>
    </row>
    <row r="593">
      <c r="A593" s="34" t="n"/>
      <c r="B593" s="70">
        <f>IFERROR(IF('Product Selections'!B598="","",'Product Selections'!B598),"")</f>
        <v/>
      </c>
      <c r="C593" s="71">
        <f>IF('Product Selections'!C598="","",'Product Selections'!C598)</f>
        <v/>
      </c>
      <c r="D593" s="48">
        <f>IF('Product Selections'!D598="","",'Product Selections'!D598)</f>
        <v/>
      </c>
      <c r="E593" s="51">
        <f>IF('Product Selections'!E598="","",'Product Selections'!E598)</f>
        <v/>
      </c>
      <c r="F593" s="51">
        <f>IF('Product Selections'!F598="","",'Product Selections'!F598)</f>
        <v/>
      </c>
      <c r="G593" s="34">
        <f>IF('Product Selections'!U597="","",'Product Selections'!U597)</f>
        <v/>
      </c>
      <c r="H593" s="69">
        <f>IFERROR(IF('Product Selections'!H598="","",'Product Selections'!H598),"")</f>
        <v/>
      </c>
      <c r="I593" s="592">
        <f>IFERROR(IF(TRIM('Product Selections'!I598)="","",TRIM('Product Selections'!I598)),"")</f>
        <v/>
      </c>
      <c r="J593" s="46" t="n"/>
      <c r="K593" s="69">
        <f>IF(C593="","",IF(O593="",AE593+L593+M593,AE593+L593+M593+O593))</f>
        <v/>
      </c>
      <c r="L593" s="360">
        <f>IF(C593="","",SUM(AC593,AD593)*(1-Y593))</f>
        <v/>
      </c>
      <c r="M593" s="358">
        <f>IF(C593="","",AB593)</f>
        <v/>
      </c>
      <c r="O593" s="593">
        <f>IF(C593="","",IF(Y593&lt;0,Z593-AE593,""))</f>
        <v/>
      </c>
      <c r="P593" s="594">
        <f>IFERROR(IF(C593="","",IF(AND(C593=$D$2,H593=0),0,IF($V$8="50% ADP Discount",AA593*0.5,IF($V$8="ADP Book Price",AA593)))),"")</f>
        <v/>
      </c>
      <c r="R593" s="595">
        <f>IF(C593="","",IF(Y593&lt;0,(Z593/F593)*(1),(Z593/F593)*(1-Y593)))</f>
        <v/>
      </c>
      <c r="S593" s="595">
        <f>IFERROR(IF(Y593&lt;0,SUM(AC593:AD593)/F593,L593/F593),"")</f>
        <v/>
      </c>
      <c r="T593" s="340">
        <f>IF(M593="","",IF(M593=0,"",SUM(M593)/F593))</f>
        <v/>
      </c>
      <c r="U593" s="585" t="n"/>
      <c r="V593" s="596">
        <f>IF(C593="","",IF(AND(C593=$D$2,H593=0),"Firm Payroll",IF(AND(F593=1,Y593&gt;0.2),"Annual 20% Max Discount",IF(AND(F593=4,Y593&gt;0.2),"Quarterly 20% Max Discount",IF(Y593&gt;=0.6,"Discount &gt;60%",IF(Y593&lt;0,"Revenue Reduction Required",""))))))</f>
        <v/>
      </c>
      <c r="W593" s="597" t="n"/>
      <c r="X593" s="56">
        <f>IF(F593=1,"Annual Payrolls on ADP Essential Payroll",IF(F593=4,"Quarterly Payrolls on ADP Essential Payroll",""))</f>
        <v/>
      </c>
      <c r="Y593" s="50">
        <f>IFERROR(1-((H593-M593)/SUM(Z593,AC593,AD593)),"")</f>
        <v/>
      </c>
      <c r="Z593" s="69">
        <f>IF(C593="","",HLOOKUP($G593&amp;'Product Selections'!$K$4&amp;'Exhibit A'!$F593,'--'!$F$3:$AT$200,$E593+6,FALSE)*F593)</f>
        <v/>
      </c>
      <c r="AA593" s="237">
        <f>IF($C593="","",7.95*$E593+54.95)</f>
        <v/>
      </c>
      <c r="AB593" s="69">
        <f>IF('Product Selections'!O598="Yes",16*'Exhibit A'!F593,0)</f>
        <v/>
      </c>
      <c r="AC593" s="236">
        <f>IF('Product Selections'!$L$11="CBA Lightning Wholesale",0,IF('Product Selections'!$L$11="CBA Lightning",0,IF($C593="",0,IF('Product Selections'!P598="",0,IF('Product Selections'!$P598="Yes",HLOOKUP($AC$10&amp;'Exhibit A'!$F593,'--'!$F$3:$AZ$200,$E593+6,FALSE)*$F593)))))</f>
        <v/>
      </c>
      <c r="AD593" s="54">
        <f>IF('Product Selections'!$L$11="CBA Lightning Wholesale",0,IF('Product Selections'!$L$11="CBA Lightning",0,IF('Product Selections'!Q598="",0,IF($C593="",0,IF('Product Selections'!$Q598&gt;=0,HLOOKUP($AD$10,'--'!$F$3:$AZ$200,3,FALSE)*12*'Product Selections'!Q598)))))</f>
        <v/>
      </c>
      <c r="AE593" s="69">
        <f>IFERROR(IF(C593="","",IF(AND(C593=$D$2,H593=0),0,IF(I593=0,H593-P593-L593-M593,IF(I593="Included",H593-P593-M593-L593,IF(I593&gt;0,H593-M593-L593))))),"")</f>
        <v/>
      </c>
      <c r="AF593" s="598" t="n"/>
      <c r="AJ593" s="585" t="n"/>
    </row>
    <row r="594">
      <c r="A594" s="34" t="n"/>
      <c r="B594" s="303">
        <f>IFERROR(IF('Product Selections'!B599="","",'Product Selections'!B599),"")</f>
        <v/>
      </c>
      <c r="C594" s="304">
        <f>IF('Product Selections'!C599="","",'Product Selections'!C599)</f>
        <v/>
      </c>
      <c r="D594" s="305">
        <f>IF('Product Selections'!D599="","",'Product Selections'!D599)</f>
        <v/>
      </c>
      <c r="E594" s="306">
        <f>IF('Product Selections'!E599="","",'Product Selections'!E599)</f>
        <v/>
      </c>
      <c r="F594" s="306">
        <f>IF('Product Selections'!F599="","",'Product Selections'!F599)</f>
        <v/>
      </c>
      <c r="G594" s="307">
        <f>IF('Product Selections'!U598="","",'Product Selections'!U598)</f>
        <v/>
      </c>
      <c r="H594" s="316">
        <f>IFERROR(IF('Product Selections'!H599="","",'Product Selections'!H599),"")</f>
        <v/>
      </c>
      <c r="I594" s="309">
        <f>IFERROR(IF(TRIM('Product Selections'!I599)="","",TRIM('Product Selections'!I599)),"")</f>
        <v/>
      </c>
      <c r="J594" s="46" t="n"/>
      <c r="K594" s="316">
        <f>IF(C594="","",IF(O594="",AE594+L594+M594,AE594+L594+M594+O594))</f>
        <v/>
      </c>
      <c r="L594" s="361">
        <f>IF(C594="","",SUM(AC594,AD594)*(1-Y594))</f>
        <v/>
      </c>
      <c r="M594" s="357">
        <f>IF(C594="","",AB594)</f>
        <v/>
      </c>
      <c r="O594" s="600">
        <f>IF(C594="","",IF(Y594&lt;0,Z594-AE594,""))</f>
        <v/>
      </c>
      <c r="P594" s="601">
        <f>IFERROR(IF(C594="","",IF(AND(C594=$D$2,H594=0),0,IF($V$8="50% ADP Discount",AA594*0.5,IF($V$8="ADP Book Price",AA594)))),"")</f>
        <v/>
      </c>
      <c r="R594" s="602">
        <f>IF(C594="","",IF(Y594&lt;0,(Z594/F594)*(1),(Z594/F594)*(1-Y594)))</f>
        <v/>
      </c>
      <c r="S594" s="602">
        <f>IFERROR(IF(Y594&lt;0,SUM(AC594:AD594)/F594,L594/F594),"")</f>
        <v/>
      </c>
      <c r="T594" s="339">
        <f>IF(M594="","",IF(M594=0,"",SUM(M594)/F594))</f>
        <v/>
      </c>
      <c r="U594" s="585" t="n"/>
      <c r="V594" s="603">
        <f>IF(C594="","",IF(AND(C594=$D$2,H594=0),"Firm Payroll",IF(AND(F594=1,Y594&gt;0.2),"Annual 20% Max Discount",IF(AND(F594=4,Y594&gt;0.2),"Quarterly 20% Max Discount",IF(Y594&gt;=0.6,"Discount &gt;60%",IF(Y594&lt;0,"Revenue Reduction Required",""))))))</f>
        <v/>
      </c>
      <c r="W594" s="597" t="n"/>
      <c r="X594" s="314">
        <f>IF(F594=1,"Annual Payrolls on ADP Essential Payroll",IF(F594=4,"Quarterly Payrolls on ADP Essential Payroll",""))</f>
        <v/>
      </c>
      <c r="Y594" s="315">
        <f>IFERROR(1-((H594-M594)/SUM(Z594,AC594,AD594)),"")</f>
        <v/>
      </c>
      <c r="Z594" s="316">
        <f>IF(C594="","",HLOOKUP($G594&amp;'Product Selections'!$K$4&amp;'Exhibit A'!$F594,'--'!$F$3:$AT$200,$E594+6,FALSE)*F594)</f>
        <v/>
      </c>
      <c r="AA594" s="317">
        <f>IF($C594="","",7.95*$E594+54.95)</f>
        <v/>
      </c>
      <c r="AB594" s="316">
        <f>IF('Product Selections'!O599="Yes",16*'Exhibit A'!F594,0)</f>
        <v/>
      </c>
      <c r="AC594" s="318">
        <f>IF('Product Selections'!$L$11="CBA Lightning Wholesale",0,IF('Product Selections'!$L$11="CBA Lightning",0,IF($C594="",0,IF('Product Selections'!P599="",0,IF('Product Selections'!$P599="Yes",HLOOKUP($AC$10&amp;'Exhibit A'!$F594,'--'!$F$3:$AZ$200,$E594+6,FALSE)*$F594)))))</f>
        <v/>
      </c>
      <c r="AD594" s="310">
        <f>IF('Product Selections'!$L$11="CBA Lightning Wholesale",0,IF('Product Selections'!$L$11="CBA Lightning",0,IF('Product Selections'!Q599="",0,IF($C594="",0,IF('Product Selections'!$Q599&gt;=0,HLOOKUP($AD$10,'--'!$F$3:$AZ$200,3,FALSE)*12*'Product Selections'!Q599)))))</f>
        <v/>
      </c>
      <c r="AE594" s="316">
        <f>IFERROR(IF(C594="","",IF(AND(C594=$D$2,H594=0),0,IF(I594=0,H594-P594-L594-M594,IF(I594="Included",H594-P594-M594-L594,IF(I594&gt;0,H594-M594-L594))))),"")</f>
        <v/>
      </c>
      <c r="AF594" s="585" t="n"/>
      <c r="AJ594" s="585" t="n"/>
    </row>
    <row r="595">
      <c r="A595" s="34" t="n"/>
      <c r="B595" s="70">
        <f>IFERROR(IF('Product Selections'!B600="","",'Product Selections'!B600),"")</f>
        <v/>
      </c>
      <c r="C595" s="71">
        <f>IF('Product Selections'!C600="","",'Product Selections'!C600)</f>
        <v/>
      </c>
      <c r="D595" s="48">
        <f>IF('Product Selections'!D600="","",'Product Selections'!D600)</f>
        <v/>
      </c>
      <c r="E595" s="51">
        <f>IF('Product Selections'!E600="","",'Product Selections'!E600)</f>
        <v/>
      </c>
      <c r="F595" s="51">
        <f>IF('Product Selections'!F600="","",'Product Selections'!F600)</f>
        <v/>
      </c>
      <c r="G595" s="34">
        <f>IF('Product Selections'!U599="","",'Product Selections'!U599)</f>
        <v/>
      </c>
      <c r="H595" s="69">
        <f>IFERROR(IF('Product Selections'!H600="","",'Product Selections'!H600),"")</f>
        <v/>
      </c>
      <c r="I595" s="592">
        <f>IFERROR(IF(TRIM('Product Selections'!I600)="","",TRIM('Product Selections'!I600)),"")</f>
        <v/>
      </c>
      <c r="J595" s="46" t="n"/>
      <c r="K595" s="69">
        <f>IF(C595="","",IF(O595="",AE595+L595+M595,AE595+L595+M595+O595))</f>
        <v/>
      </c>
      <c r="L595" s="360">
        <f>IF(C595="","",SUM(AC595,AD595)*(1-Y595))</f>
        <v/>
      </c>
      <c r="M595" s="358">
        <f>IF(C595="","",AB595)</f>
        <v/>
      </c>
      <c r="O595" s="593">
        <f>IF(C595="","",IF(Y595&lt;0,Z595-AE595,""))</f>
        <v/>
      </c>
      <c r="P595" s="594">
        <f>IFERROR(IF(C595="","",IF(AND(C595=$D$2,H595=0),0,IF($V$8="50% ADP Discount",AA595*0.5,IF($V$8="ADP Book Price",AA595)))),"")</f>
        <v/>
      </c>
      <c r="R595" s="595">
        <f>IF(C595="","",IF(Y595&lt;0,(Z595/F595)*(1),(Z595/F595)*(1-Y595)))</f>
        <v/>
      </c>
      <c r="S595" s="595">
        <f>IFERROR(IF(Y595&lt;0,SUM(AC595:AD595)/F595,L595/F595),"")</f>
        <v/>
      </c>
      <c r="T595" s="340">
        <f>IF(M595="","",IF(M595=0,"",SUM(M595)/F595))</f>
        <v/>
      </c>
      <c r="U595" s="585" t="n"/>
      <c r="V595" s="596">
        <f>IF(C595="","",IF(AND(C595=$D$2,H595=0),"Firm Payroll",IF(AND(F595=1,Y595&gt;0.2),"Annual 20% Max Discount",IF(AND(F595=4,Y595&gt;0.2),"Quarterly 20% Max Discount",IF(Y595&gt;=0.6,"Discount &gt;60%",IF(Y595&lt;0,"Revenue Reduction Required",""))))))</f>
        <v/>
      </c>
      <c r="W595" s="597" t="n"/>
      <c r="X595" s="56">
        <f>IF(F595=1,"Annual Payrolls on ADP Essential Payroll",IF(F595=4,"Quarterly Payrolls on ADP Essential Payroll",""))</f>
        <v/>
      </c>
      <c r="Y595" s="50">
        <f>IFERROR(1-((H595-M595)/SUM(Z595,AC595,AD595)),"")</f>
        <v/>
      </c>
      <c r="Z595" s="69">
        <f>IF(C595="","",HLOOKUP($G595&amp;'Product Selections'!$K$4&amp;'Exhibit A'!$F595,'--'!$F$3:$AT$200,$E595+6,FALSE)*F595)</f>
        <v/>
      </c>
      <c r="AA595" s="237">
        <f>IF($C595="","",7.95*$E595+54.95)</f>
        <v/>
      </c>
      <c r="AB595" s="69">
        <f>IF('Product Selections'!O600="Yes",16*'Exhibit A'!F595,0)</f>
        <v/>
      </c>
      <c r="AC595" s="236">
        <f>IF('Product Selections'!$L$11="CBA Lightning Wholesale",0,IF('Product Selections'!$L$11="CBA Lightning",0,IF($C595="",0,IF('Product Selections'!P600="",0,IF('Product Selections'!$P600="Yes",HLOOKUP($AC$10&amp;'Exhibit A'!$F595,'--'!$F$3:$AZ$200,$E595+6,FALSE)*$F595)))))</f>
        <v/>
      </c>
      <c r="AD595" s="54">
        <f>IF('Product Selections'!$L$11="CBA Lightning Wholesale",0,IF('Product Selections'!$L$11="CBA Lightning",0,IF('Product Selections'!Q600="",0,IF($C595="",0,IF('Product Selections'!$Q600&gt;=0,HLOOKUP($AD$10,'--'!$F$3:$AZ$200,3,FALSE)*12*'Product Selections'!Q600)))))</f>
        <v/>
      </c>
      <c r="AE595" s="69">
        <f>IFERROR(IF(C595="","",IF(AND(C595=$D$2,H595=0),0,IF(I595=0,H595-P595-L595-M595,IF(I595="Included",H595-P595-M595-L595,IF(I595&gt;0,H595-M595-L595))))),"")</f>
        <v/>
      </c>
      <c r="AF595" s="598" t="n"/>
      <c r="AJ595" s="585" t="n"/>
    </row>
    <row r="596">
      <c r="A596" s="34" t="n"/>
      <c r="B596" s="303">
        <f>IFERROR(IF('Product Selections'!B601="","",'Product Selections'!B601),"")</f>
        <v/>
      </c>
      <c r="C596" s="304">
        <f>IF('Product Selections'!C601="","",'Product Selections'!C601)</f>
        <v/>
      </c>
      <c r="D596" s="305">
        <f>IF('Product Selections'!D601="","",'Product Selections'!D601)</f>
        <v/>
      </c>
      <c r="E596" s="306">
        <f>IF('Product Selections'!E601="","",'Product Selections'!E601)</f>
        <v/>
      </c>
      <c r="F596" s="306">
        <f>IF('Product Selections'!F601="","",'Product Selections'!F601)</f>
        <v/>
      </c>
      <c r="G596" s="307">
        <f>IF('Product Selections'!U600="","",'Product Selections'!U600)</f>
        <v/>
      </c>
      <c r="H596" s="316">
        <f>IFERROR(IF('Product Selections'!H601="","",'Product Selections'!H601),"")</f>
        <v/>
      </c>
      <c r="I596" s="309">
        <f>IFERROR(IF(TRIM('Product Selections'!I601)="","",TRIM('Product Selections'!I601)),"")</f>
        <v/>
      </c>
      <c r="J596" s="46" t="n"/>
      <c r="K596" s="316">
        <f>IF(C596="","",IF(O596="",AE596+L596+M596,AE596+L596+M596+O596))</f>
        <v/>
      </c>
      <c r="L596" s="361">
        <f>IF(C596="","",SUM(AC596,AD596)*(1-Y596))</f>
        <v/>
      </c>
      <c r="M596" s="357">
        <f>IF(C596="","",AB596)</f>
        <v/>
      </c>
      <c r="O596" s="600">
        <f>IF(C596="","",IF(Y596&lt;0,Z596-AE596,""))</f>
        <v/>
      </c>
      <c r="P596" s="601">
        <f>IFERROR(IF(C596="","",IF(AND(C596=$D$2,H596=0),0,IF($V$8="50% ADP Discount",AA596*0.5,IF($V$8="ADP Book Price",AA596)))),"")</f>
        <v/>
      </c>
      <c r="R596" s="602">
        <f>IF(C596="","",IF(Y596&lt;0,(Z596/F596)*(1),(Z596/F596)*(1-Y596)))</f>
        <v/>
      </c>
      <c r="S596" s="602">
        <f>IFERROR(IF(Y596&lt;0,SUM(AC596:AD596)/F596,L596/F596),"")</f>
        <v/>
      </c>
      <c r="T596" s="339">
        <f>IF(M596="","",IF(M596=0,"",SUM(M596)/F596))</f>
        <v/>
      </c>
      <c r="U596" s="585" t="n"/>
      <c r="V596" s="603">
        <f>IF(C596="","",IF(AND(C596=$D$2,H596=0),"Firm Payroll",IF(AND(F596=1,Y596&gt;0.2),"Annual 20% Max Discount",IF(AND(F596=4,Y596&gt;0.2),"Quarterly 20% Max Discount",IF(Y596&gt;=0.6,"Discount &gt;60%",IF(Y596&lt;0,"Revenue Reduction Required",""))))))</f>
        <v/>
      </c>
      <c r="W596" s="597" t="n"/>
      <c r="X596" s="314">
        <f>IF(F596=1,"Annual Payrolls on ADP Essential Payroll",IF(F596=4,"Quarterly Payrolls on ADP Essential Payroll",""))</f>
        <v/>
      </c>
      <c r="Y596" s="315">
        <f>IFERROR(1-((H596-M596)/SUM(Z596,AC596,AD596)),"")</f>
        <v/>
      </c>
      <c r="Z596" s="316">
        <f>IF(C596="","",HLOOKUP($G596&amp;'Product Selections'!$K$4&amp;'Exhibit A'!$F596,'--'!$F$3:$AT$200,$E596+6,FALSE)*F596)</f>
        <v/>
      </c>
      <c r="AA596" s="317">
        <f>IF($C596="","",7.95*$E596+54.95)</f>
        <v/>
      </c>
      <c r="AB596" s="316">
        <f>IF('Product Selections'!O601="Yes",16*'Exhibit A'!F596,0)</f>
        <v/>
      </c>
      <c r="AC596" s="318">
        <f>IF('Product Selections'!$L$11="CBA Lightning Wholesale",0,IF('Product Selections'!$L$11="CBA Lightning",0,IF($C596="",0,IF('Product Selections'!P601="",0,IF('Product Selections'!$P601="Yes",HLOOKUP($AC$10&amp;'Exhibit A'!$F596,'--'!$F$3:$AZ$200,$E596+6,FALSE)*$F596)))))</f>
        <v/>
      </c>
      <c r="AD596" s="310">
        <f>IF('Product Selections'!$L$11="CBA Lightning Wholesale",0,IF('Product Selections'!$L$11="CBA Lightning",0,IF('Product Selections'!Q601="",0,IF($C596="",0,IF('Product Selections'!$Q601&gt;=0,HLOOKUP($AD$10,'--'!$F$3:$AZ$200,3,FALSE)*12*'Product Selections'!Q601)))))</f>
        <v/>
      </c>
      <c r="AE596" s="316">
        <f>IFERROR(IF(C596="","",IF(AND(C596=$D$2,H596=0),0,IF(I596=0,H596-P596-L596-M596,IF(I596="Included",H596-P596-M596-L596,IF(I596&gt;0,H596-M596-L596))))),"")</f>
        <v/>
      </c>
      <c r="AF596" s="585" t="n"/>
      <c r="AJ596" s="585" t="n"/>
    </row>
    <row r="597">
      <c r="A597" s="34" t="n"/>
      <c r="B597" s="70">
        <f>IFERROR(IF('Product Selections'!B602="","",'Product Selections'!B602),"")</f>
        <v/>
      </c>
      <c r="C597" s="71">
        <f>IF('Product Selections'!C602="","",'Product Selections'!C602)</f>
        <v/>
      </c>
      <c r="D597" s="48">
        <f>IF('Product Selections'!D602="","",'Product Selections'!D602)</f>
        <v/>
      </c>
      <c r="E597" s="51">
        <f>IF('Product Selections'!E602="","",'Product Selections'!E602)</f>
        <v/>
      </c>
      <c r="F597" s="51">
        <f>IF('Product Selections'!F602="","",'Product Selections'!F602)</f>
        <v/>
      </c>
      <c r="G597" s="34">
        <f>IF('Product Selections'!U601="","",'Product Selections'!U601)</f>
        <v/>
      </c>
      <c r="H597" s="69">
        <f>IFERROR(IF('Product Selections'!H602="","",'Product Selections'!H602),"")</f>
        <v/>
      </c>
      <c r="I597" s="592">
        <f>IFERROR(IF(TRIM('Product Selections'!I602)="","",TRIM('Product Selections'!I602)),"")</f>
        <v/>
      </c>
      <c r="J597" s="46" t="n"/>
      <c r="K597" s="69">
        <f>IF(C597="","",IF(O597="",AE597+L597+M597,AE597+L597+M597+O597))</f>
        <v/>
      </c>
      <c r="L597" s="360">
        <f>IF(C597="","",SUM(AC597,AD597)*(1-Y597))</f>
        <v/>
      </c>
      <c r="M597" s="358">
        <f>IF(C597="","",AB597)</f>
        <v/>
      </c>
      <c r="O597" s="593">
        <f>IF(C597="","",IF(Y597&lt;0,Z597-AE597,""))</f>
        <v/>
      </c>
      <c r="P597" s="594">
        <f>IFERROR(IF(C597="","",IF(AND(C597=$D$2,H597=0),0,IF($V$8="50% ADP Discount",AA597*0.5,IF($V$8="ADP Book Price",AA597)))),"")</f>
        <v/>
      </c>
      <c r="R597" s="595">
        <f>IF(C597="","",IF(Y597&lt;0,(Z597/F597)*(1),(Z597/F597)*(1-Y597)))</f>
        <v/>
      </c>
      <c r="S597" s="595">
        <f>IFERROR(IF(Y597&lt;0,SUM(AC597:AD597)/F597,L597/F597),"")</f>
        <v/>
      </c>
      <c r="T597" s="340">
        <f>IF(M597="","",IF(M597=0,"",SUM(M597)/F597))</f>
        <v/>
      </c>
      <c r="U597" s="585" t="n"/>
      <c r="V597" s="596">
        <f>IF(C597="","",IF(AND(C597=$D$2,H597=0),"Firm Payroll",IF(AND(F597=1,Y597&gt;0.2),"Annual 20% Max Discount",IF(AND(F597=4,Y597&gt;0.2),"Quarterly 20% Max Discount",IF(Y597&gt;=0.6,"Discount &gt;60%",IF(Y597&lt;0,"Revenue Reduction Required",""))))))</f>
        <v/>
      </c>
      <c r="W597" s="597" t="n"/>
      <c r="X597" s="56">
        <f>IF(F597=1,"Annual Payrolls on ADP Essential Payroll",IF(F597=4,"Quarterly Payrolls on ADP Essential Payroll",""))</f>
        <v/>
      </c>
      <c r="Y597" s="50">
        <f>IFERROR(1-((H597-M597)/SUM(Z597,AC597,AD597)),"")</f>
        <v/>
      </c>
      <c r="Z597" s="69">
        <f>IF(C597="","",HLOOKUP($G597&amp;'Product Selections'!$K$4&amp;'Exhibit A'!$F597,'--'!$F$3:$AT$200,$E597+6,FALSE)*F597)</f>
        <v/>
      </c>
      <c r="AA597" s="237">
        <f>IF($C597="","",7.95*$E597+54.95)</f>
        <v/>
      </c>
      <c r="AB597" s="69">
        <f>IF('Product Selections'!O602="Yes",16*'Exhibit A'!F597,0)</f>
        <v/>
      </c>
      <c r="AC597" s="236">
        <f>IF('Product Selections'!$L$11="CBA Lightning Wholesale",0,IF('Product Selections'!$L$11="CBA Lightning",0,IF($C597="",0,IF('Product Selections'!P602="",0,IF('Product Selections'!$P602="Yes",HLOOKUP($AC$10&amp;'Exhibit A'!$F597,'--'!$F$3:$AZ$200,$E597+6,FALSE)*$F597)))))</f>
        <v/>
      </c>
      <c r="AD597" s="54">
        <f>IF('Product Selections'!$L$11="CBA Lightning Wholesale",0,IF('Product Selections'!$L$11="CBA Lightning",0,IF('Product Selections'!Q602="",0,IF($C597="",0,IF('Product Selections'!$Q602&gt;=0,HLOOKUP($AD$10,'--'!$F$3:$AZ$200,3,FALSE)*12*'Product Selections'!Q602)))))</f>
        <v/>
      </c>
      <c r="AE597" s="69">
        <f>IFERROR(IF(C597="","",IF(AND(C597=$D$2,H597=0),0,IF(I597=0,H597-P597-L597-M597,IF(I597="Included",H597-P597-M597-L597,IF(I597&gt;0,H597-M597-L597))))),"")</f>
        <v/>
      </c>
      <c r="AF597" s="598" t="n"/>
      <c r="AJ597" s="585" t="n"/>
    </row>
    <row r="598">
      <c r="A598" s="34" t="n"/>
      <c r="B598" s="303">
        <f>IFERROR(IF('Product Selections'!B603="","",'Product Selections'!B603),"")</f>
        <v/>
      </c>
      <c r="C598" s="304">
        <f>IF('Product Selections'!C603="","",'Product Selections'!C603)</f>
        <v/>
      </c>
      <c r="D598" s="305">
        <f>IF('Product Selections'!D603="","",'Product Selections'!D603)</f>
        <v/>
      </c>
      <c r="E598" s="306">
        <f>IF('Product Selections'!E603="","",'Product Selections'!E603)</f>
        <v/>
      </c>
      <c r="F598" s="306">
        <f>IF('Product Selections'!F603="","",'Product Selections'!F603)</f>
        <v/>
      </c>
      <c r="G598" s="307">
        <f>IF('Product Selections'!U602="","",'Product Selections'!U602)</f>
        <v/>
      </c>
      <c r="H598" s="316">
        <f>IFERROR(IF('Product Selections'!H603="","",'Product Selections'!H603),"")</f>
        <v/>
      </c>
      <c r="I598" s="309">
        <f>IFERROR(IF(TRIM('Product Selections'!I603)="","",TRIM('Product Selections'!I603)),"")</f>
        <v/>
      </c>
      <c r="J598" s="46" t="n"/>
      <c r="K598" s="316">
        <f>IF(C598="","",IF(O598="",AE598+L598+M598,AE598+L598+M598+O598))</f>
        <v/>
      </c>
      <c r="L598" s="361">
        <f>IF(C598="","",SUM(AC598,AD598)*(1-Y598))</f>
        <v/>
      </c>
      <c r="M598" s="357">
        <f>IF(C598="","",AB598)</f>
        <v/>
      </c>
      <c r="O598" s="600">
        <f>IF(C598="","",IF(Y598&lt;0,Z598-AE598,""))</f>
        <v/>
      </c>
      <c r="P598" s="601">
        <f>IFERROR(IF(C598="","",IF(AND(C598=$D$2,H598=0),0,IF($V$8="50% ADP Discount",AA598*0.5,IF($V$8="ADP Book Price",AA598)))),"")</f>
        <v/>
      </c>
      <c r="R598" s="602">
        <f>IF(C598="","",IF(Y598&lt;0,(Z598/F598)*(1),(Z598/F598)*(1-Y598)))</f>
        <v/>
      </c>
      <c r="S598" s="602">
        <f>IFERROR(IF(Y598&lt;0,SUM(AC598:AD598)/F598,L598/F598),"")</f>
        <v/>
      </c>
      <c r="T598" s="339">
        <f>IF(M598="","",IF(M598=0,"",SUM(M598)/F598))</f>
        <v/>
      </c>
      <c r="U598" s="585" t="n"/>
      <c r="V598" s="603">
        <f>IF(C598="","",IF(AND(C598=$D$2,H598=0),"Firm Payroll",IF(AND(F598=1,Y598&gt;0.2),"Annual 20% Max Discount",IF(AND(F598=4,Y598&gt;0.2),"Quarterly 20% Max Discount",IF(Y598&gt;=0.6,"Discount &gt;60%",IF(Y598&lt;0,"Revenue Reduction Required",""))))))</f>
        <v/>
      </c>
      <c r="W598" s="597" t="n"/>
      <c r="X598" s="314">
        <f>IF(F598=1,"Annual Payrolls on ADP Essential Payroll",IF(F598=4,"Quarterly Payrolls on ADP Essential Payroll",""))</f>
        <v/>
      </c>
      <c r="Y598" s="315">
        <f>IFERROR(1-((H598-M598)/SUM(Z598,AC598,AD598)),"")</f>
        <v/>
      </c>
      <c r="Z598" s="316">
        <f>IF(C598="","",HLOOKUP($G598&amp;'Product Selections'!$K$4&amp;'Exhibit A'!$F598,'--'!$F$3:$AT$200,$E598+6,FALSE)*F598)</f>
        <v/>
      </c>
      <c r="AA598" s="317">
        <f>IF($C598="","",7.95*$E598+54.95)</f>
        <v/>
      </c>
      <c r="AB598" s="316">
        <f>IF('Product Selections'!O603="Yes",16*'Exhibit A'!F598,0)</f>
        <v/>
      </c>
      <c r="AC598" s="318">
        <f>IF('Product Selections'!$L$11="CBA Lightning Wholesale",0,IF('Product Selections'!$L$11="CBA Lightning",0,IF($C598="",0,IF('Product Selections'!P603="",0,IF('Product Selections'!$P603="Yes",HLOOKUP($AC$10&amp;'Exhibit A'!$F598,'--'!$F$3:$AZ$200,$E598+6,FALSE)*$F598)))))</f>
        <v/>
      </c>
      <c r="AD598" s="310">
        <f>IF('Product Selections'!$L$11="CBA Lightning Wholesale",0,IF('Product Selections'!$L$11="CBA Lightning",0,IF('Product Selections'!Q603="",0,IF($C598="",0,IF('Product Selections'!$Q603&gt;=0,HLOOKUP($AD$10,'--'!$F$3:$AZ$200,3,FALSE)*12*'Product Selections'!Q603)))))</f>
        <v/>
      </c>
      <c r="AE598" s="316">
        <f>IFERROR(IF(C598="","",IF(AND(C598=$D$2,H598=0),0,IF(I598=0,H598-P598-L598-M598,IF(I598="Included",H598-P598-M598-L598,IF(I598&gt;0,H598-M598-L598))))),"")</f>
        <v/>
      </c>
      <c r="AF598" s="585" t="n"/>
      <c r="AJ598" s="585" t="n"/>
    </row>
    <row r="599">
      <c r="A599" s="34" t="n"/>
      <c r="B599" s="70">
        <f>IFERROR(IF('Product Selections'!B604="","",'Product Selections'!B604),"")</f>
        <v/>
      </c>
      <c r="C599" s="71">
        <f>IF('Product Selections'!C604="","",'Product Selections'!C604)</f>
        <v/>
      </c>
      <c r="D599" s="48">
        <f>IF('Product Selections'!D604="","",'Product Selections'!D604)</f>
        <v/>
      </c>
      <c r="E599" s="51">
        <f>IF('Product Selections'!E604="","",'Product Selections'!E604)</f>
        <v/>
      </c>
      <c r="F599" s="51">
        <f>IF('Product Selections'!F604="","",'Product Selections'!F604)</f>
        <v/>
      </c>
      <c r="G599" s="34">
        <f>IF('Product Selections'!U603="","",'Product Selections'!U603)</f>
        <v/>
      </c>
      <c r="H599" s="69">
        <f>IFERROR(IF('Product Selections'!H604="","",'Product Selections'!H604),"")</f>
        <v/>
      </c>
      <c r="I599" s="592">
        <f>IFERROR(IF(TRIM('Product Selections'!I604)="","",TRIM('Product Selections'!I604)),"")</f>
        <v/>
      </c>
      <c r="J599" s="46" t="n"/>
      <c r="K599" s="69">
        <f>IF(C599="","",IF(O599="",AE599+L599+M599,AE599+L599+M599+O599))</f>
        <v/>
      </c>
      <c r="L599" s="360">
        <f>IF(C599="","",SUM(AC599,AD599)*(1-Y599))</f>
        <v/>
      </c>
      <c r="M599" s="358">
        <f>IF(C599="","",AB599)</f>
        <v/>
      </c>
      <c r="O599" s="593">
        <f>IF(C599="","",IF(Y599&lt;0,Z599-AE599,""))</f>
        <v/>
      </c>
      <c r="P599" s="594">
        <f>IFERROR(IF(C599="","",IF(AND(C599=$D$2,H599=0),0,IF($V$8="50% ADP Discount",AA599*0.5,IF($V$8="ADP Book Price",AA599)))),"")</f>
        <v/>
      </c>
      <c r="R599" s="595">
        <f>IF(C599="","",IF(Y599&lt;0,(Z599/F599)*(1),(Z599/F599)*(1-Y599)))</f>
        <v/>
      </c>
      <c r="S599" s="595">
        <f>IFERROR(IF(Y599&lt;0,SUM(AC599:AD599)/F599,L599/F599),"")</f>
        <v/>
      </c>
      <c r="T599" s="340">
        <f>IF(M599="","",IF(M599=0,"",SUM(M599)/F599))</f>
        <v/>
      </c>
      <c r="U599" s="585" t="n"/>
      <c r="V599" s="596">
        <f>IF(C599="","",IF(AND(C599=$D$2,H599=0),"Firm Payroll",IF(AND(F599=1,Y599&gt;0.2),"Annual 20% Max Discount",IF(AND(F599=4,Y599&gt;0.2),"Quarterly 20% Max Discount",IF(Y599&gt;=0.6,"Discount &gt;60%",IF(Y599&lt;0,"Revenue Reduction Required",""))))))</f>
        <v/>
      </c>
      <c r="W599" s="597" t="n"/>
      <c r="X599" s="56">
        <f>IF(F599=1,"Annual Payrolls on ADP Essential Payroll",IF(F599=4,"Quarterly Payrolls on ADP Essential Payroll",""))</f>
        <v/>
      </c>
      <c r="Y599" s="50">
        <f>IFERROR(1-((H599-M599)/SUM(Z599,AC599,AD599)),"")</f>
        <v/>
      </c>
      <c r="Z599" s="69">
        <f>IF(C599="","",HLOOKUP($G599&amp;'Product Selections'!$K$4&amp;'Exhibit A'!$F599,'--'!$F$3:$AT$200,$E599+6,FALSE)*F599)</f>
        <v/>
      </c>
      <c r="AA599" s="237">
        <f>IF($C599="","",7.95*$E599+54.95)</f>
        <v/>
      </c>
      <c r="AB599" s="69">
        <f>IF('Product Selections'!O604="Yes",16*'Exhibit A'!F599,0)</f>
        <v/>
      </c>
      <c r="AC599" s="236">
        <f>IF('Product Selections'!$L$11="CBA Lightning Wholesale",0,IF('Product Selections'!$L$11="CBA Lightning",0,IF($C599="",0,IF('Product Selections'!P604="",0,IF('Product Selections'!$P604="Yes",HLOOKUP($AC$10&amp;'Exhibit A'!$F599,'--'!$F$3:$AZ$200,$E599+6,FALSE)*$F599)))))</f>
        <v/>
      </c>
      <c r="AD599" s="54">
        <f>IF('Product Selections'!$L$11="CBA Lightning Wholesale",0,IF('Product Selections'!$L$11="CBA Lightning",0,IF('Product Selections'!Q604="",0,IF($C599="",0,IF('Product Selections'!$Q604&gt;=0,HLOOKUP($AD$10,'--'!$F$3:$AZ$200,3,FALSE)*12*'Product Selections'!Q604)))))</f>
        <v/>
      </c>
      <c r="AE599" s="69">
        <f>IFERROR(IF(C599="","",IF(AND(C599=$D$2,H599=0),0,IF(I599=0,H599-P599-L599-M599,IF(I599="Included",H599-P599-M599-L599,IF(I599&gt;0,H599-M599-L599))))),"")</f>
        <v/>
      </c>
      <c r="AF599" s="598" t="n"/>
      <c r="AJ599" s="585" t="n"/>
    </row>
    <row r="600">
      <c r="A600" s="34" t="n"/>
      <c r="B600" s="303">
        <f>IFERROR(IF('Product Selections'!B605="","",'Product Selections'!B605),"")</f>
        <v/>
      </c>
      <c r="C600" s="304">
        <f>IF('Product Selections'!C605="","",'Product Selections'!C605)</f>
        <v/>
      </c>
      <c r="D600" s="305">
        <f>IF('Product Selections'!D605="","",'Product Selections'!D605)</f>
        <v/>
      </c>
      <c r="E600" s="306">
        <f>IF('Product Selections'!E605="","",'Product Selections'!E605)</f>
        <v/>
      </c>
      <c r="F600" s="306">
        <f>IF('Product Selections'!F605="","",'Product Selections'!F605)</f>
        <v/>
      </c>
      <c r="G600" s="307">
        <f>IF('Product Selections'!U604="","",'Product Selections'!U604)</f>
        <v/>
      </c>
      <c r="H600" s="316">
        <f>IFERROR(IF('Product Selections'!H605="","",'Product Selections'!H605),"")</f>
        <v/>
      </c>
      <c r="I600" s="309">
        <f>IFERROR(IF(TRIM('Product Selections'!I605)="","",TRIM('Product Selections'!I605)),"")</f>
        <v/>
      </c>
      <c r="J600" s="46" t="n"/>
      <c r="K600" s="316">
        <f>IF(C600="","",IF(O600="",AE600+L600+M600,AE600+L600+M600+O600))</f>
        <v/>
      </c>
      <c r="L600" s="361">
        <f>IF(C600="","",SUM(AC600,AD600)*(1-Y600))</f>
        <v/>
      </c>
      <c r="M600" s="357">
        <f>IF(C600="","",AB600)</f>
        <v/>
      </c>
      <c r="O600" s="600">
        <f>IF(C600="","",IF(Y600&lt;0,Z600-AE600,""))</f>
        <v/>
      </c>
      <c r="P600" s="601">
        <f>IFERROR(IF(C600="","",IF(AND(C600=$D$2,H600=0),0,IF($V$8="50% ADP Discount",AA600*0.5,IF($V$8="ADP Book Price",AA600)))),"")</f>
        <v/>
      </c>
      <c r="R600" s="602">
        <f>IF(C600="","",IF(Y600&lt;0,(Z600/F600)*(1),(Z600/F600)*(1-Y600)))</f>
        <v/>
      </c>
      <c r="S600" s="602">
        <f>IFERROR(IF(Y600&lt;0,SUM(AC600:AD600)/F600,L600/F600),"")</f>
        <v/>
      </c>
      <c r="T600" s="339">
        <f>IF(M600="","",IF(M600=0,"",SUM(M600)/F600))</f>
        <v/>
      </c>
      <c r="U600" s="585" t="n"/>
      <c r="V600" s="603">
        <f>IF(C600="","",IF(AND(C600=$D$2,H600=0),"Firm Payroll",IF(AND(F600=1,Y600&gt;0.2),"Annual 20% Max Discount",IF(AND(F600=4,Y600&gt;0.2),"Quarterly 20% Max Discount",IF(Y600&gt;=0.6,"Discount &gt;60%",IF(Y600&lt;0,"Revenue Reduction Required",""))))))</f>
        <v/>
      </c>
      <c r="W600" s="597" t="n"/>
      <c r="X600" s="314">
        <f>IF(F600=1,"Annual Payrolls on ADP Essential Payroll",IF(F600=4,"Quarterly Payrolls on ADP Essential Payroll",""))</f>
        <v/>
      </c>
      <c r="Y600" s="315">
        <f>IFERROR(1-((H600-M600)/SUM(Z600,AC600,AD600)),"")</f>
        <v/>
      </c>
      <c r="Z600" s="316">
        <f>IF(C600="","",HLOOKUP($G600&amp;'Product Selections'!$K$4&amp;'Exhibit A'!$F600,'--'!$F$3:$AT$200,$E600+6,FALSE)*F600)</f>
        <v/>
      </c>
      <c r="AA600" s="317">
        <f>IF($C600="","",7.95*$E600+54.95)</f>
        <v/>
      </c>
      <c r="AB600" s="316">
        <f>IF('Product Selections'!O605="Yes",16*'Exhibit A'!F600,0)</f>
        <v/>
      </c>
      <c r="AC600" s="318">
        <f>IF('Product Selections'!$L$11="CBA Lightning Wholesale",0,IF('Product Selections'!$L$11="CBA Lightning",0,IF($C600="",0,IF('Product Selections'!P605="",0,IF('Product Selections'!$P605="Yes",HLOOKUP($AC$10&amp;'Exhibit A'!$F600,'--'!$F$3:$AZ$200,$E600+6,FALSE)*$F600)))))</f>
        <v/>
      </c>
      <c r="AD600" s="310">
        <f>IF('Product Selections'!$L$11="CBA Lightning Wholesale",0,IF('Product Selections'!$L$11="CBA Lightning",0,IF('Product Selections'!Q605="",0,IF($C600="",0,IF('Product Selections'!$Q605&gt;=0,HLOOKUP($AD$10,'--'!$F$3:$AZ$200,3,FALSE)*12*'Product Selections'!Q605)))))</f>
        <v/>
      </c>
      <c r="AE600" s="316">
        <f>IFERROR(IF(C600="","",IF(AND(C600=$D$2,H600=0),0,IF(I600=0,H600-P600-L600-M600,IF(I600="Included",H600-P600-M600-L600,IF(I600&gt;0,H600-M600-L600))))),"")</f>
        <v/>
      </c>
      <c r="AF600" s="585" t="n"/>
      <c r="AJ600" s="585" t="n"/>
    </row>
    <row r="601">
      <c r="A601" s="34" t="n"/>
      <c r="B601" s="70">
        <f>IFERROR(IF('Product Selections'!B606="","",'Product Selections'!B606),"")</f>
        <v/>
      </c>
      <c r="C601" s="71">
        <f>IF('Product Selections'!C606="","",'Product Selections'!C606)</f>
        <v/>
      </c>
      <c r="D601" s="48">
        <f>IF('Product Selections'!D606="","",'Product Selections'!D606)</f>
        <v/>
      </c>
      <c r="E601" s="51">
        <f>IF('Product Selections'!E606="","",'Product Selections'!E606)</f>
        <v/>
      </c>
      <c r="F601" s="51">
        <f>IF('Product Selections'!F606="","",'Product Selections'!F606)</f>
        <v/>
      </c>
      <c r="G601" s="34">
        <f>IF('Product Selections'!U605="","",'Product Selections'!U605)</f>
        <v/>
      </c>
      <c r="H601" s="69">
        <f>IFERROR(IF('Product Selections'!H606="","",'Product Selections'!H606),"")</f>
        <v/>
      </c>
      <c r="I601" s="592">
        <f>IFERROR(IF(TRIM('Product Selections'!I606)="","",TRIM('Product Selections'!I606)),"")</f>
        <v/>
      </c>
      <c r="J601" s="46" t="n"/>
      <c r="K601" s="69">
        <f>IF(C601="","",IF(O601="",AE601+L601+M601,AE601+L601+M601+O601))</f>
        <v/>
      </c>
      <c r="L601" s="360">
        <f>IF(C601="","",SUM(AC601,AD601)*(1-Y601))</f>
        <v/>
      </c>
      <c r="M601" s="358">
        <f>IF(C601="","",AB601)</f>
        <v/>
      </c>
      <c r="O601" s="593">
        <f>IF(C601="","",IF(Y601&lt;0,Z601-AE601,""))</f>
        <v/>
      </c>
      <c r="P601" s="594">
        <f>IFERROR(IF(C601="","",IF(AND(C601=$D$2,H601=0),0,IF($V$8="50% ADP Discount",AA601*0.5,IF($V$8="ADP Book Price",AA601)))),"")</f>
        <v/>
      </c>
      <c r="R601" s="595">
        <f>IF(C601="","",IF(Y601&lt;0,(Z601/F601)*(1),(Z601/F601)*(1-Y601)))</f>
        <v/>
      </c>
      <c r="S601" s="595">
        <f>IFERROR(IF(Y601&lt;0,SUM(AC601:AD601)/F601,L601/F601),"")</f>
        <v/>
      </c>
      <c r="T601" s="340">
        <f>IF(M601="","",IF(M601=0,"",SUM(M601)/F601))</f>
        <v/>
      </c>
      <c r="U601" s="585" t="n"/>
      <c r="V601" s="596">
        <f>IF(C601="","",IF(AND(C601=$D$2,H601=0),"Firm Payroll",IF(AND(F601=1,Y601&gt;0.2),"Annual 20% Max Discount",IF(AND(F601=4,Y601&gt;0.2),"Quarterly 20% Max Discount",IF(Y601&gt;=0.6,"Discount &gt;60%",IF(Y601&lt;0,"Revenue Reduction Required",""))))))</f>
        <v/>
      </c>
      <c r="W601" s="597" t="n"/>
      <c r="X601" s="56">
        <f>IF(F601=1,"Annual Payrolls on ADP Essential Payroll",IF(F601=4,"Quarterly Payrolls on ADP Essential Payroll",""))</f>
        <v/>
      </c>
      <c r="Y601" s="50">
        <f>IFERROR(1-((H601-M601)/SUM(Z601,AC601,AD601)),"")</f>
        <v/>
      </c>
      <c r="Z601" s="69">
        <f>IF(C601="","",HLOOKUP($G601&amp;'Product Selections'!$K$4&amp;'Exhibit A'!$F601,'--'!$F$3:$AT$200,$E601+6,FALSE)*F601)</f>
        <v/>
      </c>
      <c r="AA601" s="237">
        <f>IF($C601="","",7.95*$E601+54.95)</f>
        <v/>
      </c>
      <c r="AB601" s="69">
        <f>IF('Product Selections'!O606="Yes",16*'Exhibit A'!F601,0)</f>
        <v/>
      </c>
      <c r="AC601" s="236">
        <f>IF('Product Selections'!$L$11="CBA Lightning Wholesale",0,IF('Product Selections'!$L$11="CBA Lightning",0,IF($C601="",0,IF('Product Selections'!P606="",0,IF('Product Selections'!$P606="Yes",HLOOKUP($AC$10&amp;'Exhibit A'!$F601,'--'!$F$3:$AZ$200,$E601+6,FALSE)*$F601)))))</f>
        <v/>
      </c>
      <c r="AD601" s="54">
        <f>IF('Product Selections'!$L$11="CBA Lightning Wholesale",0,IF('Product Selections'!$L$11="CBA Lightning",0,IF('Product Selections'!Q606="",0,IF($C601="",0,IF('Product Selections'!$Q606&gt;=0,HLOOKUP($AD$10,'--'!$F$3:$AZ$200,3,FALSE)*12*'Product Selections'!Q606)))))</f>
        <v/>
      </c>
      <c r="AE601" s="69">
        <f>IFERROR(IF(C601="","",IF(AND(C601=$D$2,H601=0),0,IF(I601=0,H601-P601-L601-M601,IF(I601="Included",H601-P601-M601-L601,IF(I601&gt;0,H601-M601-L601))))),"")</f>
        <v/>
      </c>
      <c r="AF601" s="598" t="n"/>
      <c r="AJ601" s="585" t="n"/>
    </row>
    <row r="602">
      <c r="A602" s="34" t="n"/>
      <c r="B602" s="303">
        <f>IFERROR(IF('Product Selections'!B607="","",'Product Selections'!B607),"")</f>
        <v/>
      </c>
      <c r="C602" s="304">
        <f>IF('Product Selections'!C607="","",'Product Selections'!C607)</f>
        <v/>
      </c>
      <c r="D602" s="305">
        <f>IF('Product Selections'!D607="","",'Product Selections'!D607)</f>
        <v/>
      </c>
      <c r="E602" s="306">
        <f>IF('Product Selections'!E607="","",'Product Selections'!E607)</f>
        <v/>
      </c>
      <c r="F602" s="306">
        <f>IF('Product Selections'!F607="","",'Product Selections'!F607)</f>
        <v/>
      </c>
      <c r="G602" s="307">
        <f>IF('Product Selections'!U606="","",'Product Selections'!U606)</f>
        <v/>
      </c>
      <c r="H602" s="316">
        <f>IFERROR(IF('Product Selections'!H607="","",'Product Selections'!H607),"")</f>
        <v/>
      </c>
      <c r="I602" s="309">
        <f>IFERROR(IF(TRIM('Product Selections'!I607)="","",TRIM('Product Selections'!I607)),"")</f>
        <v/>
      </c>
      <c r="J602" s="46" t="n"/>
      <c r="K602" s="316">
        <f>IF(C602="","",IF(O602="",AE602+L602+M602,AE602+L602+M602+O602))</f>
        <v/>
      </c>
      <c r="L602" s="361">
        <f>IF(C602="","",SUM(AC602,AD602)*(1-Y602))</f>
        <v/>
      </c>
      <c r="M602" s="357">
        <f>IF(C602="","",AB602)</f>
        <v/>
      </c>
      <c r="O602" s="600">
        <f>IF(C602="","",IF(Y602&lt;0,Z602-AE602,""))</f>
        <v/>
      </c>
      <c r="P602" s="601">
        <f>IFERROR(IF(C602="","",IF(AND(C602=$D$2,H602=0),0,IF($V$8="50% ADP Discount",AA602*0.5,IF($V$8="ADP Book Price",AA602)))),"")</f>
        <v/>
      </c>
      <c r="R602" s="602">
        <f>IF(C602="","",IF(Y602&lt;0,(Z602/F602)*(1),(Z602/F602)*(1-Y602)))</f>
        <v/>
      </c>
      <c r="S602" s="602">
        <f>IFERROR(IF(Y602&lt;0,SUM(AC602:AD602)/F602,L602/F602),"")</f>
        <v/>
      </c>
      <c r="T602" s="339">
        <f>IF(M602="","",IF(M602=0,"",SUM(M602)/F602))</f>
        <v/>
      </c>
      <c r="U602" s="585" t="n"/>
      <c r="V602" s="603">
        <f>IF(C602="","",IF(AND(C602=$D$2,H602=0),"Firm Payroll",IF(AND(F602=1,Y602&gt;0.2),"Annual 20% Max Discount",IF(AND(F602=4,Y602&gt;0.2),"Quarterly 20% Max Discount",IF(Y602&gt;=0.6,"Discount &gt;60%",IF(Y602&lt;0,"Revenue Reduction Required",""))))))</f>
        <v/>
      </c>
      <c r="W602" s="597" t="n"/>
      <c r="X602" s="314">
        <f>IF(F602=1,"Annual Payrolls on ADP Essential Payroll",IF(F602=4,"Quarterly Payrolls on ADP Essential Payroll",""))</f>
        <v/>
      </c>
      <c r="Y602" s="315">
        <f>IFERROR(1-((H602-M602)/SUM(Z602,AC602,AD602)),"")</f>
        <v/>
      </c>
      <c r="Z602" s="316">
        <f>IF(C602="","",HLOOKUP($G602&amp;'Product Selections'!$K$4&amp;'Exhibit A'!$F602,'--'!$F$3:$AT$200,$E602+6,FALSE)*F602)</f>
        <v/>
      </c>
      <c r="AA602" s="317">
        <f>IF($C602="","",7.95*$E602+54.95)</f>
        <v/>
      </c>
      <c r="AB602" s="316">
        <f>IF('Product Selections'!O607="Yes",16*'Exhibit A'!F602,0)</f>
        <v/>
      </c>
      <c r="AC602" s="318">
        <f>IF('Product Selections'!$L$11="CBA Lightning Wholesale",0,IF('Product Selections'!$L$11="CBA Lightning",0,IF($C602="",0,IF('Product Selections'!P607="",0,IF('Product Selections'!$P607="Yes",HLOOKUP($AC$10&amp;'Exhibit A'!$F602,'--'!$F$3:$AZ$200,$E602+6,FALSE)*$F602)))))</f>
        <v/>
      </c>
      <c r="AD602" s="310">
        <f>IF('Product Selections'!$L$11="CBA Lightning Wholesale",0,IF('Product Selections'!$L$11="CBA Lightning",0,IF('Product Selections'!Q607="",0,IF($C602="",0,IF('Product Selections'!$Q607&gt;=0,HLOOKUP($AD$10,'--'!$F$3:$AZ$200,3,FALSE)*12*'Product Selections'!Q607)))))</f>
        <v/>
      </c>
      <c r="AE602" s="316">
        <f>IFERROR(IF(C602="","",IF(AND(C602=$D$2,H602=0),0,IF(I602=0,H602-P602-L602-M602,IF(I602="Included",H602-P602-M602-L602,IF(I602&gt;0,H602-M602-L602))))),"")</f>
        <v/>
      </c>
      <c r="AF602" s="585" t="n"/>
      <c r="AJ602" s="585" t="n"/>
    </row>
    <row r="603">
      <c r="A603" s="34" t="n"/>
      <c r="B603" s="70">
        <f>IFERROR(IF('Product Selections'!B608="","",'Product Selections'!B608),"")</f>
        <v/>
      </c>
      <c r="C603" s="71">
        <f>IF('Product Selections'!C608="","",'Product Selections'!C608)</f>
        <v/>
      </c>
      <c r="D603" s="48">
        <f>IF('Product Selections'!D608="","",'Product Selections'!D608)</f>
        <v/>
      </c>
      <c r="E603" s="51">
        <f>IF('Product Selections'!E608="","",'Product Selections'!E608)</f>
        <v/>
      </c>
      <c r="F603" s="51">
        <f>IF('Product Selections'!F608="","",'Product Selections'!F608)</f>
        <v/>
      </c>
      <c r="G603" s="34">
        <f>IF('Product Selections'!U607="","",'Product Selections'!U607)</f>
        <v/>
      </c>
      <c r="H603" s="69">
        <f>IFERROR(IF('Product Selections'!H608="","",'Product Selections'!H608),"")</f>
        <v/>
      </c>
      <c r="I603" s="592">
        <f>IFERROR(IF(TRIM('Product Selections'!I608)="","",TRIM('Product Selections'!I608)),"")</f>
        <v/>
      </c>
      <c r="J603" s="46" t="n"/>
      <c r="K603" s="69">
        <f>IF(C603="","",IF(O603="",AE603+L603+M603,AE603+L603+M603+O603))</f>
        <v/>
      </c>
      <c r="L603" s="360">
        <f>IF(C603="","",SUM(AC603,AD603)*(1-Y603))</f>
        <v/>
      </c>
      <c r="M603" s="358">
        <f>IF(C603="","",AB603)</f>
        <v/>
      </c>
      <c r="O603" s="593">
        <f>IF(C603="","",IF(Y603&lt;0,Z603-AE603,""))</f>
        <v/>
      </c>
      <c r="P603" s="594">
        <f>IFERROR(IF(C603="","",IF(AND(C603=$D$2,H603=0),0,IF($V$8="50% ADP Discount",AA603*0.5,IF($V$8="ADP Book Price",AA603)))),"")</f>
        <v/>
      </c>
      <c r="R603" s="595">
        <f>IF(C603="","",IF(Y603&lt;0,(Z603/F603)*(1),(Z603/F603)*(1-Y603)))</f>
        <v/>
      </c>
      <c r="S603" s="595">
        <f>IFERROR(IF(Y603&lt;0,SUM(AC603:AD603)/F603,L603/F603),"")</f>
        <v/>
      </c>
      <c r="T603" s="340">
        <f>IF(M603="","",IF(M603=0,"",SUM(M603)/F603))</f>
        <v/>
      </c>
      <c r="U603" s="585" t="n"/>
      <c r="V603" s="596">
        <f>IF(C603="","",IF(AND(C603=$D$2,H603=0),"Firm Payroll",IF(AND(F603=1,Y603&gt;0.2),"Annual 20% Max Discount",IF(AND(F603=4,Y603&gt;0.2),"Quarterly 20% Max Discount",IF(Y603&gt;=0.6,"Discount &gt;60%",IF(Y603&lt;0,"Revenue Reduction Required",""))))))</f>
        <v/>
      </c>
      <c r="W603" s="597" t="n"/>
      <c r="X603" s="56">
        <f>IF(F603=1,"Annual Payrolls on ADP Essential Payroll",IF(F603=4,"Quarterly Payrolls on ADP Essential Payroll",""))</f>
        <v/>
      </c>
      <c r="Y603" s="50">
        <f>IFERROR(1-((H603-M603)/SUM(Z603,AC603,AD603)),"")</f>
        <v/>
      </c>
      <c r="Z603" s="69">
        <f>IF(C603="","",HLOOKUP($G603&amp;'Product Selections'!$K$4&amp;'Exhibit A'!$F603,'--'!$F$3:$AT$200,$E603+6,FALSE)*F603)</f>
        <v/>
      </c>
      <c r="AA603" s="237">
        <f>IF($C603="","",7.95*$E603+54.95)</f>
        <v/>
      </c>
      <c r="AB603" s="69">
        <f>IF('Product Selections'!O608="Yes",16*'Exhibit A'!F603,0)</f>
        <v/>
      </c>
      <c r="AC603" s="236">
        <f>IF('Product Selections'!$L$11="CBA Lightning Wholesale",0,IF('Product Selections'!$L$11="CBA Lightning",0,IF($C603="",0,IF('Product Selections'!P608="",0,IF('Product Selections'!$P608="Yes",HLOOKUP($AC$10&amp;'Exhibit A'!$F603,'--'!$F$3:$AZ$200,$E603+6,FALSE)*$F603)))))</f>
        <v/>
      </c>
      <c r="AD603" s="54">
        <f>IF('Product Selections'!$L$11="CBA Lightning Wholesale",0,IF('Product Selections'!$L$11="CBA Lightning",0,IF('Product Selections'!Q608="",0,IF($C603="",0,IF('Product Selections'!$Q608&gt;=0,HLOOKUP($AD$10,'--'!$F$3:$AZ$200,3,FALSE)*12*'Product Selections'!Q608)))))</f>
        <v/>
      </c>
      <c r="AE603" s="69">
        <f>IFERROR(IF(C603="","",IF(AND(C603=$D$2,H603=0),0,IF(I603=0,H603-P603-L603-M603,IF(I603="Included",H603-P603-M603-L603,IF(I603&gt;0,H603-M603-L603))))),"")</f>
        <v/>
      </c>
      <c r="AF603" s="598" t="n"/>
      <c r="AJ603" s="585" t="n"/>
    </row>
    <row r="604">
      <c r="A604" s="34" t="n"/>
      <c r="B604" s="303">
        <f>IFERROR(IF('Product Selections'!B609="","",'Product Selections'!B609),"")</f>
        <v/>
      </c>
      <c r="C604" s="304">
        <f>IF('Product Selections'!C609="","",'Product Selections'!C609)</f>
        <v/>
      </c>
      <c r="D604" s="305">
        <f>IF('Product Selections'!D609="","",'Product Selections'!D609)</f>
        <v/>
      </c>
      <c r="E604" s="306">
        <f>IF('Product Selections'!E609="","",'Product Selections'!E609)</f>
        <v/>
      </c>
      <c r="F604" s="306">
        <f>IF('Product Selections'!F609="","",'Product Selections'!F609)</f>
        <v/>
      </c>
      <c r="G604" s="307">
        <f>IF('Product Selections'!U608="","",'Product Selections'!U608)</f>
        <v/>
      </c>
      <c r="H604" s="316">
        <f>IFERROR(IF('Product Selections'!H609="","",'Product Selections'!H609),"")</f>
        <v/>
      </c>
      <c r="I604" s="309">
        <f>IFERROR(IF(TRIM('Product Selections'!I609)="","",TRIM('Product Selections'!I609)),"")</f>
        <v/>
      </c>
      <c r="J604" s="46" t="n"/>
      <c r="K604" s="316">
        <f>IF(C604="","",IF(O604="",AE604+L604+M604,AE604+L604+M604+O604))</f>
        <v/>
      </c>
      <c r="L604" s="361">
        <f>IF(C604="","",SUM(AC604,AD604)*(1-Y604))</f>
        <v/>
      </c>
      <c r="M604" s="357">
        <f>IF(C604="","",AB604)</f>
        <v/>
      </c>
      <c r="O604" s="600">
        <f>IF(C604="","",IF(Y604&lt;0,Z604-AE604,""))</f>
        <v/>
      </c>
      <c r="P604" s="601">
        <f>IFERROR(IF(C604="","",IF(AND(C604=$D$2,H604=0),0,IF($V$8="50% ADP Discount",AA604*0.5,IF($V$8="ADP Book Price",AA604)))),"")</f>
        <v/>
      </c>
      <c r="R604" s="602">
        <f>IF(C604="","",IF(Y604&lt;0,(Z604/F604)*(1),(Z604/F604)*(1-Y604)))</f>
        <v/>
      </c>
      <c r="S604" s="602">
        <f>IFERROR(IF(Y604&lt;0,SUM(AC604:AD604)/F604,L604/F604),"")</f>
        <v/>
      </c>
      <c r="T604" s="339">
        <f>IF(M604="","",IF(M604=0,"",SUM(M604)/F604))</f>
        <v/>
      </c>
      <c r="U604" s="585" t="n"/>
      <c r="V604" s="603">
        <f>IF(C604="","",IF(AND(C604=$D$2,H604=0),"Firm Payroll",IF(AND(F604=1,Y604&gt;0.2),"Annual 20% Max Discount",IF(AND(F604=4,Y604&gt;0.2),"Quarterly 20% Max Discount",IF(Y604&gt;=0.6,"Discount &gt;60%",IF(Y604&lt;0,"Revenue Reduction Required",""))))))</f>
        <v/>
      </c>
      <c r="W604" s="597" t="n"/>
      <c r="X604" s="314">
        <f>IF(F604=1,"Annual Payrolls on ADP Essential Payroll",IF(F604=4,"Quarterly Payrolls on ADP Essential Payroll",""))</f>
        <v/>
      </c>
      <c r="Y604" s="315">
        <f>IFERROR(1-((H604-M604)/SUM(Z604,AC604,AD604)),"")</f>
        <v/>
      </c>
      <c r="Z604" s="316">
        <f>IF(C604="","",HLOOKUP($G604&amp;'Product Selections'!$K$4&amp;'Exhibit A'!$F604,'--'!$F$3:$AT$200,$E604+6,FALSE)*F604)</f>
        <v/>
      </c>
      <c r="AA604" s="317">
        <f>IF($C604="","",7.95*$E604+54.95)</f>
        <v/>
      </c>
      <c r="AB604" s="316">
        <f>IF('Product Selections'!O609="Yes",16*'Exhibit A'!F604,0)</f>
        <v/>
      </c>
      <c r="AC604" s="318">
        <f>IF('Product Selections'!$L$11="CBA Lightning Wholesale",0,IF('Product Selections'!$L$11="CBA Lightning",0,IF($C604="",0,IF('Product Selections'!P609="",0,IF('Product Selections'!$P609="Yes",HLOOKUP($AC$10&amp;'Exhibit A'!$F604,'--'!$F$3:$AZ$200,$E604+6,FALSE)*$F604)))))</f>
        <v/>
      </c>
      <c r="AD604" s="310">
        <f>IF('Product Selections'!$L$11="CBA Lightning Wholesale",0,IF('Product Selections'!$L$11="CBA Lightning",0,IF('Product Selections'!Q609="",0,IF($C604="",0,IF('Product Selections'!$Q609&gt;=0,HLOOKUP($AD$10,'--'!$F$3:$AZ$200,3,FALSE)*12*'Product Selections'!Q609)))))</f>
        <v/>
      </c>
      <c r="AE604" s="316">
        <f>IFERROR(IF(C604="","",IF(AND(C604=$D$2,H604=0),0,IF(I604=0,H604-P604-L604-M604,IF(I604="Included",H604-P604-M604-L604,IF(I604&gt;0,H604-M604-L604))))),"")</f>
        <v/>
      </c>
      <c r="AF604" s="585" t="n"/>
      <c r="AJ604" s="585" t="n"/>
    </row>
    <row r="605">
      <c r="A605" s="34" t="n"/>
      <c r="B605" s="70">
        <f>IFERROR(IF('Product Selections'!B610="","",'Product Selections'!B610),"")</f>
        <v/>
      </c>
      <c r="C605" s="71">
        <f>IF('Product Selections'!C610="","",'Product Selections'!C610)</f>
        <v/>
      </c>
      <c r="D605" s="48">
        <f>IF('Product Selections'!D610="","",'Product Selections'!D610)</f>
        <v/>
      </c>
      <c r="E605" s="51">
        <f>IF('Product Selections'!E610="","",'Product Selections'!E610)</f>
        <v/>
      </c>
      <c r="F605" s="51">
        <f>IF('Product Selections'!F610="","",'Product Selections'!F610)</f>
        <v/>
      </c>
      <c r="G605" s="34">
        <f>IF('Product Selections'!U609="","",'Product Selections'!U609)</f>
        <v/>
      </c>
      <c r="H605" s="69">
        <f>IFERROR(IF('Product Selections'!H610="","",'Product Selections'!H610),"")</f>
        <v/>
      </c>
      <c r="I605" s="592">
        <f>IFERROR(IF(TRIM('Product Selections'!I610)="","",TRIM('Product Selections'!I610)),"")</f>
        <v/>
      </c>
      <c r="J605" s="46" t="n"/>
      <c r="K605" s="69">
        <f>IF(C605="","",IF(O605="",AE605+L605+M605,AE605+L605+M605+O605))</f>
        <v/>
      </c>
      <c r="L605" s="360">
        <f>IF(C605="","",SUM(AC605,AD605)*(1-Y605))</f>
        <v/>
      </c>
      <c r="M605" s="358">
        <f>IF(C605="","",AB605)</f>
        <v/>
      </c>
      <c r="O605" s="593">
        <f>IF(C605="","",IF(Y605&lt;0,Z605-AE605,""))</f>
        <v/>
      </c>
      <c r="P605" s="594">
        <f>IFERROR(IF(C605="","",IF(AND(C605=$D$2,H605=0),0,IF($V$8="50% ADP Discount",AA605*0.5,IF($V$8="ADP Book Price",AA605)))),"")</f>
        <v/>
      </c>
      <c r="R605" s="595">
        <f>IF(C605="","",IF(Y605&lt;0,(Z605/F605)*(1),(Z605/F605)*(1-Y605)))</f>
        <v/>
      </c>
      <c r="S605" s="595">
        <f>IFERROR(IF(Y605&lt;0,SUM(AC605:AD605)/F605,L605/F605),"")</f>
        <v/>
      </c>
      <c r="T605" s="340">
        <f>IF(M605="","",IF(M605=0,"",SUM(M605)/F605))</f>
        <v/>
      </c>
      <c r="U605" s="585" t="n"/>
      <c r="V605" s="596">
        <f>IF(C605="","",IF(AND(C605=$D$2,H605=0),"Firm Payroll",IF(AND(F605=1,Y605&gt;0.2),"Annual 20% Max Discount",IF(AND(F605=4,Y605&gt;0.2),"Quarterly 20% Max Discount",IF(Y605&gt;=0.6,"Discount &gt;60%",IF(Y605&lt;0,"Revenue Reduction Required",""))))))</f>
        <v/>
      </c>
      <c r="W605" s="597" t="n"/>
      <c r="X605" s="56">
        <f>IF(F605=1,"Annual Payrolls on ADP Essential Payroll",IF(F605=4,"Quarterly Payrolls on ADP Essential Payroll",""))</f>
        <v/>
      </c>
      <c r="Y605" s="50">
        <f>IFERROR(1-((H605-M605)/SUM(Z605,AC605,AD605)),"")</f>
        <v/>
      </c>
      <c r="Z605" s="69">
        <f>IF(C605="","",HLOOKUP($G605&amp;'Product Selections'!$K$4&amp;'Exhibit A'!$F605,'--'!$F$3:$AT$200,$E605+6,FALSE)*F605)</f>
        <v/>
      </c>
      <c r="AA605" s="237">
        <f>IF($C605="","",7.95*$E605+54.95)</f>
        <v/>
      </c>
      <c r="AB605" s="69">
        <f>IF('Product Selections'!O610="Yes",16*'Exhibit A'!F605,0)</f>
        <v/>
      </c>
      <c r="AC605" s="236">
        <f>IF('Product Selections'!$L$11="CBA Lightning Wholesale",0,IF('Product Selections'!$L$11="CBA Lightning",0,IF($C605="",0,IF('Product Selections'!P610="",0,IF('Product Selections'!$P610="Yes",HLOOKUP($AC$10&amp;'Exhibit A'!$F605,'--'!$F$3:$AZ$200,$E605+6,FALSE)*$F605)))))</f>
        <v/>
      </c>
      <c r="AD605" s="54">
        <f>IF('Product Selections'!$L$11="CBA Lightning Wholesale",0,IF('Product Selections'!$L$11="CBA Lightning",0,IF('Product Selections'!Q610="",0,IF($C605="",0,IF('Product Selections'!$Q610&gt;=0,HLOOKUP($AD$10,'--'!$F$3:$AZ$200,3,FALSE)*12*'Product Selections'!Q610)))))</f>
        <v/>
      </c>
      <c r="AE605" s="69">
        <f>IFERROR(IF(C605="","",IF(AND(C605=$D$2,H605=0),0,IF(I605=0,H605-P605-L605-M605,IF(I605="Included",H605-P605-M605-L605,IF(I605&gt;0,H605-M605-L605))))),"")</f>
        <v/>
      </c>
      <c r="AF605" s="598" t="n"/>
      <c r="AJ605" s="585" t="n"/>
    </row>
    <row r="606">
      <c r="A606" s="34" t="n"/>
      <c r="B606" s="303">
        <f>IFERROR(IF('Product Selections'!B611="","",'Product Selections'!B611),"")</f>
        <v/>
      </c>
      <c r="C606" s="304">
        <f>IF('Product Selections'!C611="","",'Product Selections'!C611)</f>
        <v/>
      </c>
      <c r="D606" s="305">
        <f>IF('Product Selections'!D611="","",'Product Selections'!D611)</f>
        <v/>
      </c>
      <c r="E606" s="306">
        <f>IF('Product Selections'!E611="","",'Product Selections'!E611)</f>
        <v/>
      </c>
      <c r="F606" s="306">
        <f>IF('Product Selections'!F611="","",'Product Selections'!F611)</f>
        <v/>
      </c>
      <c r="G606" s="307">
        <f>IF('Product Selections'!U610="","",'Product Selections'!U610)</f>
        <v/>
      </c>
      <c r="H606" s="316">
        <f>IFERROR(IF('Product Selections'!H611="","",'Product Selections'!H611),"")</f>
        <v/>
      </c>
      <c r="I606" s="309">
        <f>IFERROR(IF(TRIM('Product Selections'!I611)="","",TRIM('Product Selections'!I611)),"")</f>
        <v/>
      </c>
      <c r="J606" s="46" t="n"/>
      <c r="K606" s="316">
        <f>IF(C606="","",IF(O606="",AE606+L606+M606,AE606+L606+M606+O606))</f>
        <v/>
      </c>
      <c r="L606" s="361">
        <f>IF(C606="","",SUM(AC606,AD606)*(1-Y606))</f>
        <v/>
      </c>
      <c r="M606" s="357">
        <f>IF(C606="","",AB606)</f>
        <v/>
      </c>
      <c r="O606" s="600">
        <f>IF(C606="","",IF(Y606&lt;0,Z606-AE606,""))</f>
        <v/>
      </c>
      <c r="P606" s="601">
        <f>IFERROR(IF(C606="","",IF(AND(C606=$D$2,H606=0),0,IF($V$8="50% ADP Discount",AA606*0.5,IF($V$8="ADP Book Price",AA606)))),"")</f>
        <v/>
      </c>
      <c r="R606" s="602">
        <f>IF(C606="","",IF(Y606&lt;0,(Z606/F606)*(1),(Z606/F606)*(1-Y606)))</f>
        <v/>
      </c>
      <c r="S606" s="602">
        <f>IFERROR(IF(Y606&lt;0,SUM(AC606:AD606)/F606,L606/F606),"")</f>
        <v/>
      </c>
      <c r="T606" s="339">
        <f>IF(M606="","",IF(M606=0,"",SUM(M606)/F606))</f>
        <v/>
      </c>
      <c r="U606" s="585" t="n"/>
      <c r="V606" s="603">
        <f>IF(C606="","",IF(AND(C606=$D$2,H606=0),"Firm Payroll",IF(AND(F606=1,Y606&gt;0.2),"Annual 20% Max Discount",IF(AND(F606=4,Y606&gt;0.2),"Quarterly 20% Max Discount",IF(Y606&gt;=0.6,"Discount &gt;60%",IF(Y606&lt;0,"Revenue Reduction Required",""))))))</f>
        <v/>
      </c>
      <c r="W606" s="597" t="n"/>
      <c r="X606" s="314">
        <f>IF(F606=1,"Annual Payrolls on ADP Essential Payroll",IF(F606=4,"Quarterly Payrolls on ADP Essential Payroll",""))</f>
        <v/>
      </c>
      <c r="Y606" s="315">
        <f>IFERROR(1-((H606-M606)/SUM(Z606,AC606,AD606)),"")</f>
        <v/>
      </c>
      <c r="Z606" s="316">
        <f>IF(C606="","",HLOOKUP($G606&amp;'Product Selections'!$K$4&amp;'Exhibit A'!$F606,'--'!$F$3:$AT$200,$E606+6,FALSE)*F606)</f>
        <v/>
      </c>
      <c r="AA606" s="317">
        <f>IF($C606="","",7.95*$E606+54.95)</f>
        <v/>
      </c>
      <c r="AB606" s="316">
        <f>IF('Product Selections'!O611="Yes",16*'Exhibit A'!F606,0)</f>
        <v/>
      </c>
      <c r="AC606" s="318">
        <f>IF('Product Selections'!$L$11="CBA Lightning Wholesale",0,IF('Product Selections'!$L$11="CBA Lightning",0,IF($C606="",0,IF('Product Selections'!P611="",0,IF('Product Selections'!$P611="Yes",HLOOKUP($AC$10&amp;'Exhibit A'!$F606,'--'!$F$3:$AZ$200,$E606+6,FALSE)*$F606)))))</f>
        <v/>
      </c>
      <c r="AD606" s="310">
        <f>IF('Product Selections'!$L$11="CBA Lightning Wholesale",0,IF('Product Selections'!$L$11="CBA Lightning",0,IF('Product Selections'!Q611="",0,IF($C606="",0,IF('Product Selections'!$Q611&gt;=0,HLOOKUP($AD$10,'--'!$F$3:$AZ$200,3,FALSE)*12*'Product Selections'!Q611)))))</f>
        <v/>
      </c>
      <c r="AE606" s="316">
        <f>IFERROR(IF(C606="","",IF(AND(C606=$D$2,H606=0),0,IF(I606=0,H606-P606-L606-M606,IF(I606="Included",H606-P606-M606-L606,IF(I606&gt;0,H606-M606-L606))))),"")</f>
        <v/>
      </c>
      <c r="AF606" s="585" t="n"/>
      <c r="AJ606" s="585" t="n"/>
    </row>
    <row r="607">
      <c r="A607" s="34" t="n"/>
      <c r="B607" s="70">
        <f>IFERROR(IF('Product Selections'!B612="","",'Product Selections'!B612),"")</f>
        <v/>
      </c>
      <c r="C607" s="71">
        <f>IF('Product Selections'!C612="","",'Product Selections'!C612)</f>
        <v/>
      </c>
      <c r="D607" s="48">
        <f>IF('Product Selections'!D612="","",'Product Selections'!D612)</f>
        <v/>
      </c>
      <c r="E607" s="51">
        <f>IF('Product Selections'!E612="","",'Product Selections'!E612)</f>
        <v/>
      </c>
      <c r="F607" s="51">
        <f>IF('Product Selections'!F612="","",'Product Selections'!F612)</f>
        <v/>
      </c>
      <c r="G607" s="34">
        <f>IF('Product Selections'!U611="","",'Product Selections'!U611)</f>
        <v/>
      </c>
      <c r="H607" s="69">
        <f>IFERROR(IF('Product Selections'!H612="","",'Product Selections'!H612),"")</f>
        <v/>
      </c>
      <c r="I607" s="592">
        <f>IFERROR(IF(TRIM('Product Selections'!I612)="","",TRIM('Product Selections'!I612)),"")</f>
        <v/>
      </c>
      <c r="J607" s="46" t="n"/>
      <c r="K607" s="69">
        <f>IF(C607="","",IF(O607="",AE607+L607+M607,AE607+L607+M607+O607))</f>
        <v/>
      </c>
      <c r="L607" s="360">
        <f>IF(C607="","",SUM(AC607,AD607)*(1-Y607))</f>
        <v/>
      </c>
      <c r="M607" s="358">
        <f>IF(C607="","",AB607)</f>
        <v/>
      </c>
      <c r="O607" s="593">
        <f>IF(C607="","",IF(Y607&lt;0,Z607-AE607,""))</f>
        <v/>
      </c>
      <c r="P607" s="594">
        <f>IFERROR(IF(C607="","",IF(AND(C607=$D$2,H607=0),0,IF($V$8="50% ADP Discount",AA607*0.5,IF($V$8="ADP Book Price",AA607)))),"")</f>
        <v/>
      </c>
      <c r="R607" s="595">
        <f>IF(C607="","",IF(Y607&lt;0,(Z607/F607)*(1),(Z607/F607)*(1-Y607)))</f>
        <v/>
      </c>
      <c r="S607" s="595">
        <f>IFERROR(IF(Y607&lt;0,SUM(AC607:AD607)/F607,L607/F607),"")</f>
        <v/>
      </c>
      <c r="T607" s="340">
        <f>IF(M607="","",IF(M607=0,"",SUM(M607)/F607))</f>
        <v/>
      </c>
      <c r="U607" s="585" t="n"/>
      <c r="V607" s="596">
        <f>IF(C607="","",IF(AND(C607=$D$2,H607=0),"Firm Payroll",IF(AND(F607=1,Y607&gt;0.2),"Annual 20% Max Discount",IF(AND(F607=4,Y607&gt;0.2),"Quarterly 20% Max Discount",IF(Y607&gt;=0.6,"Discount &gt;60%",IF(Y607&lt;0,"Revenue Reduction Required",""))))))</f>
        <v/>
      </c>
      <c r="W607" s="597" t="n"/>
      <c r="X607" s="56">
        <f>IF(F607=1,"Annual Payrolls on ADP Essential Payroll",IF(F607=4,"Quarterly Payrolls on ADP Essential Payroll",""))</f>
        <v/>
      </c>
      <c r="Y607" s="50">
        <f>IFERROR(1-((H607-M607)/SUM(Z607,AC607,AD607)),"")</f>
        <v/>
      </c>
      <c r="Z607" s="69">
        <f>IF(C607="","",HLOOKUP($G607&amp;'Product Selections'!$K$4&amp;'Exhibit A'!$F607,'--'!$F$3:$AT$200,$E607+6,FALSE)*F607)</f>
        <v/>
      </c>
      <c r="AA607" s="237">
        <f>IF($C607="","",7.95*$E607+54.95)</f>
        <v/>
      </c>
      <c r="AB607" s="69">
        <f>IF('Product Selections'!O612="Yes",16*'Exhibit A'!F607,0)</f>
        <v/>
      </c>
      <c r="AC607" s="236">
        <f>IF('Product Selections'!$L$11="CBA Lightning Wholesale",0,IF('Product Selections'!$L$11="CBA Lightning",0,IF($C607="",0,IF('Product Selections'!P612="",0,IF('Product Selections'!$P612="Yes",HLOOKUP($AC$10&amp;'Exhibit A'!$F607,'--'!$F$3:$AZ$200,$E607+6,FALSE)*$F607)))))</f>
        <v/>
      </c>
      <c r="AD607" s="54">
        <f>IF('Product Selections'!$L$11="CBA Lightning Wholesale",0,IF('Product Selections'!$L$11="CBA Lightning",0,IF('Product Selections'!Q612="",0,IF($C607="",0,IF('Product Selections'!$Q612&gt;=0,HLOOKUP($AD$10,'--'!$F$3:$AZ$200,3,FALSE)*12*'Product Selections'!Q612)))))</f>
        <v/>
      </c>
      <c r="AE607" s="69">
        <f>IFERROR(IF(C607="","",IF(AND(C607=$D$2,H607=0),0,IF(I607=0,H607-P607-L607-M607,IF(I607="Included",H607-P607-M607-L607,IF(I607&gt;0,H607-M607-L607))))),"")</f>
        <v/>
      </c>
      <c r="AF607" s="598" t="n"/>
      <c r="AJ607" s="585" t="n"/>
    </row>
    <row r="608">
      <c r="A608" s="34" t="n"/>
      <c r="B608" s="303">
        <f>IFERROR(IF('Product Selections'!B613="","",'Product Selections'!B613),"")</f>
        <v/>
      </c>
      <c r="C608" s="304">
        <f>IF('Product Selections'!C613="","",'Product Selections'!C613)</f>
        <v/>
      </c>
      <c r="D608" s="305">
        <f>IF('Product Selections'!D613="","",'Product Selections'!D613)</f>
        <v/>
      </c>
      <c r="E608" s="306">
        <f>IF('Product Selections'!E613="","",'Product Selections'!E613)</f>
        <v/>
      </c>
      <c r="F608" s="306">
        <f>IF('Product Selections'!F613="","",'Product Selections'!F613)</f>
        <v/>
      </c>
      <c r="G608" s="307">
        <f>IF('Product Selections'!U612="","",'Product Selections'!U612)</f>
        <v/>
      </c>
      <c r="H608" s="316">
        <f>IFERROR(IF('Product Selections'!H613="","",'Product Selections'!H613),"")</f>
        <v/>
      </c>
      <c r="I608" s="309">
        <f>IFERROR(IF(TRIM('Product Selections'!I613)="","",TRIM('Product Selections'!I613)),"")</f>
        <v/>
      </c>
      <c r="J608" s="46" t="n"/>
      <c r="K608" s="316">
        <f>IF(C608="","",IF(O608="",AE608+L608+M608,AE608+L608+M608+O608))</f>
        <v/>
      </c>
      <c r="L608" s="361">
        <f>IF(C608="","",SUM(AC608,AD608)*(1-Y608))</f>
        <v/>
      </c>
      <c r="M608" s="357">
        <f>IF(C608="","",AB608)</f>
        <v/>
      </c>
      <c r="O608" s="600">
        <f>IF(C608="","",IF(Y608&lt;0,Z608-AE608,""))</f>
        <v/>
      </c>
      <c r="P608" s="601">
        <f>IFERROR(IF(C608="","",IF(AND(C608=$D$2,H608=0),0,IF($V$8="50% ADP Discount",AA608*0.5,IF($V$8="ADP Book Price",AA608)))),"")</f>
        <v/>
      </c>
      <c r="R608" s="602">
        <f>IF(C608="","",IF(Y608&lt;0,(Z608/F608)*(1),(Z608/F608)*(1-Y608)))</f>
        <v/>
      </c>
      <c r="S608" s="602">
        <f>IFERROR(IF(Y608&lt;0,SUM(AC608:AD608)/F608,L608/F608),"")</f>
        <v/>
      </c>
      <c r="T608" s="339">
        <f>IF(M608="","",IF(M608=0,"",SUM(M608)/F608))</f>
        <v/>
      </c>
      <c r="U608" s="585" t="n"/>
      <c r="V608" s="603">
        <f>IF(C608="","",IF(AND(C608=$D$2,H608=0),"Firm Payroll",IF(AND(F608=1,Y608&gt;0.2),"Annual 20% Max Discount",IF(AND(F608=4,Y608&gt;0.2),"Quarterly 20% Max Discount",IF(Y608&gt;=0.6,"Discount &gt;60%",IF(Y608&lt;0,"Revenue Reduction Required",""))))))</f>
        <v/>
      </c>
      <c r="W608" s="597" t="n"/>
      <c r="X608" s="314">
        <f>IF(F608=1,"Annual Payrolls on ADP Essential Payroll",IF(F608=4,"Quarterly Payrolls on ADP Essential Payroll",""))</f>
        <v/>
      </c>
      <c r="Y608" s="315">
        <f>IFERROR(1-((H608-M608)/SUM(Z608,AC608,AD608)),"")</f>
        <v/>
      </c>
      <c r="Z608" s="316">
        <f>IF(C608="","",HLOOKUP($G608&amp;'Product Selections'!$K$4&amp;'Exhibit A'!$F608,'--'!$F$3:$AT$200,$E608+6,FALSE)*F608)</f>
        <v/>
      </c>
      <c r="AA608" s="317">
        <f>IF($C608="","",7.95*$E608+54.95)</f>
        <v/>
      </c>
      <c r="AB608" s="316">
        <f>IF('Product Selections'!O613="Yes",16*'Exhibit A'!F608,0)</f>
        <v/>
      </c>
      <c r="AC608" s="318">
        <f>IF('Product Selections'!$L$11="CBA Lightning Wholesale",0,IF('Product Selections'!$L$11="CBA Lightning",0,IF($C608="",0,IF('Product Selections'!P613="",0,IF('Product Selections'!$P613="Yes",HLOOKUP($AC$10&amp;'Exhibit A'!$F608,'--'!$F$3:$AZ$200,$E608+6,FALSE)*$F608)))))</f>
        <v/>
      </c>
      <c r="AD608" s="310">
        <f>IF('Product Selections'!$L$11="CBA Lightning Wholesale",0,IF('Product Selections'!$L$11="CBA Lightning",0,IF('Product Selections'!Q613="",0,IF($C608="",0,IF('Product Selections'!$Q613&gt;=0,HLOOKUP($AD$10,'--'!$F$3:$AZ$200,3,FALSE)*12*'Product Selections'!Q613)))))</f>
        <v/>
      </c>
      <c r="AE608" s="316">
        <f>IFERROR(IF(C608="","",IF(AND(C608=$D$2,H608=0),0,IF(I608=0,H608-P608-L608-M608,IF(I608="Included",H608-P608-M608-L608,IF(I608&gt;0,H608-M608-L608))))),"")</f>
        <v/>
      </c>
      <c r="AF608" s="585" t="n"/>
      <c r="AJ608" s="585" t="n"/>
    </row>
    <row r="609">
      <c r="A609" s="34" t="n"/>
      <c r="B609" s="70">
        <f>IFERROR(IF('Product Selections'!B614="","",'Product Selections'!B614),"")</f>
        <v/>
      </c>
      <c r="C609" s="71">
        <f>IF('Product Selections'!C614="","",'Product Selections'!C614)</f>
        <v/>
      </c>
      <c r="D609" s="48">
        <f>IF('Product Selections'!D614="","",'Product Selections'!D614)</f>
        <v/>
      </c>
      <c r="E609" s="51">
        <f>IF('Product Selections'!E614="","",'Product Selections'!E614)</f>
        <v/>
      </c>
      <c r="F609" s="51">
        <f>IF('Product Selections'!F614="","",'Product Selections'!F614)</f>
        <v/>
      </c>
      <c r="G609" s="34">
        <f>IF('Product Selections'!U613="","",'Product Selections'!U613)</f>
        <v/>
      </c>
      <c r="H609" s="69">
        <f>IFERROR(IF('Product Selections'!H614="","",'Product Selections'!H614),"")</f>
        <v/>
      </c>
      <c r="I609" s="592">
        <f>IFERROR(IF(TRIM('Product Selections'!I614)="","",TRIM('Product Selections'!I614)),"")</f>
        <v/>
      </c>
      <c r="J609" s="46" t="n"/>
      <c r="K609" s="69">
        <f>IF(C609="","",IF(O609="",AE609+L609+M609,AE609+L609+M609+O609))</f>
        <v/>
      </c>
      <c r="L609" s="360">
        <f>IF(C609="","",SUM(AC609,AD609)*(1-Y609))</f>
        <v/>
      </c>
      <c r="M609" s="358">
        <f>IF(C609="","",AB609)</f>
        <v/>
      </c>
      <c r="O609" s="593">
        <f>IF(C609="","",IF(Y609&lt;0,Z609-AE609,""))</f>
        <v/>
      </c>
      <c r="P609" s="594">
        <f>IFERROR(IF(C609="","",IF(AND(C609=$D$2,H609=0),0,IF($V$8="50% ADP Discount",AA609*0.5,IF($V$8="ADP Book Price",AA609)))),"")</f>
        <v/>
      </c>
      <c r="R609" s="595">
        <f>IF(C609="","",IF(Y609&lt;0,(Z609/F609)*(1),(Z609/F609)*(1-Y609)))</f>
        <v/>
      </c>
      <c r="S609" s="595">
        <f>IFERROR(IF(Y609&lt;0,SUM(AC609:AD609)/F609,L609/F609),"")</f>
        <v/>
      </c>
      <c r="T609" s="340">
        <f>IF(M609="","",IF(M609=0,"",SUM(M609)/F609))</f>
        <v/>
      </c>
      <c r="U609" s="585" t="n"/>
      <c r="V609" s="596">
        <f>IF(C609="","",IF(AND(C609=$D$2,H609=0),"Firm Payroll",IF(AND(F609=1,Y609&gt;0.2),"Annual 20% Max Discount",IF(AND(F609=4,Y609&gt;0.2),"Quarterly 20% Max Discount",IF(Y609&gt;=0.6,"Discount &gt;60%",IF(Y609&lt;0,"Revenue Reduction Required",""))))))</f>
        <v/>
      </c>
      <c r="W609" s="597" t="n"/>
      <c r="X609" s="56">
        <f>IF(F609=1,"Annual Payrolls on ADP Essential Payroll",IF(F609=4,"Quarterly Payrolls on ADP Essential Payroll",""))</f>
        <v/>
      </c>
      <c r="Y609" s="50">
        <f>IFERROR(1-((H609-M609)/SUM(Z609,AC609,AD609)),"")</f>
        <v/>
      </c>
      <c r="Z609" s="69">
        <f>IF(C609="","",HLOOKUP($G609&amp;'Product Selections'!$K$4&amp;'Exhibit A'!$F609,'--'!$F$3:$AT$200,$E609+6,FALSE)*F609)</f>
        <v/>
      </c>
      <c r="AA609" s="237">
        <f>IF($C609="","",7.95*$E609+54.95)</f>
        <v/>
      </c>
      <c r="AB609" s="69">
        <f>IF('Product Selections'!O614="Yes",16*'Exhibit A'!F609,0)</f>
        <v/>
      </c>
      <c r="AC609" s="236">
        <f>IF('Product Selections'!$L$11="CBA Lightning Wholesale",0,IF('Product Selections'!$L$11="CBA Lightning",0,IF($C609="",0,IF('Product Selections'!P614="",0,IF('Product Selections'!$P614="Yes",HLOOKUP($AC$10&amp;'Exhibit A'!$F609,'--'!$F$3:$AZ$200,$E609+6,FALSE)*$F609)))))</f>
        <v/>
      </c>
      <c r="AD609" s="54">
        <f>IF('Product Selections'!$L$11="CBA Lightning Wholesale",0,IF('Product Selections'!$L$11="CBA Lightning",0,IF('Product Selections'!Q614="",0,IF($C609="",0,IF('Product Selections'!$Q614&gt;=0,HLOOKUP($AD$10,'--'!$F$3:$AZ$200,3,FALSE)*12*'Product Selections'!Q614)))))</f>
        <v/>
      </c>
      <c r="AE609" s="69">
        <f>IFERROR(IF(C609="","",IF(AND(C609=$D$2,H609=0),0,IF(I609=0,H609-P609-L609-M609,IF(I609="Included",H609-P609-M609-L609,IF(I609&gt;0,H609-M609-L609))))),"")</f>
        <v/>
      </c>
      <c r="AF609" s="598" t="n"/>
      <c r="AJ609" s="585" t="n"/>
    </row>
    <row r="610">
      <c r="A610" s="34" t="n"/>
      <c r="B610" s="303">
        <f>IFERROR(IF('Product Selections'!B615="","",'Product Selections'!B615),"")</f>
        <v/>
      </c>
      <c r="C610" s="304">
        <f>IF('Product Selections'!C615="","",'Product Selections'!C615)</f>
        <v/>
      </c>
      <c r="D610" s="305">
        <f>IF('Product Selections'!D615="","",'Product Selections'!D615)</f>
        <v/>
      </c>
      <c r="E610" s="306">
        <f>IF('Product Selections'!E615="","",'Product Selections'!E615)</f>
        <v/>
      </c>
      <c r="F610" s="306">
        <f>IF('Product Selections'!F615="","",'Product Selections'!F615)</f>
        <v/>
      </c>
      <c r="G610" s="307">
        <f>IF('Product Selections'!U614="","",'Product Selections'!U614)</f>
        <v/>
      </c>
      <c r="H610" s="316">
        <f>IFERROR(IF('Product Selections'!H615="","",'Product Selections'!H615),"")</f>
        <v/>
      </c>
      <c r="I610" s="309">
        <f>IFERROR(IF(TRIM('Product Selections'!I615)="","",TRIM('Product Selections'!I615)),"")</f>
        <v/>
      </c>
      <c r="J610" s="46" t="n"/>
      <c r="K610" s="316">
        <f>IF(C610="","",IF(O610="",AE610+L610+M610,AE610+L610+M610+O610))</f>
        <v/>
      </c>
      <c r="L610" s="361">
        <f>IF(C610="","",SUM(AC610,AD610)*(1-Y610))</f>
        <v/>
      </c>
      <c r="M610" s="357">
        <f>IF(C610="","",AB610)</f>
        <v/>
      </c>
      <c r="O610" s="600">
        <f>IF(C610="","",IF(Y610&lt;0,Z610-AE610,""))</f>
        <v/>
      </c>
      <c r="P610" s="601">
        <f>IFERROR(IF(C610="","",IF(AND(C610=$D$2,H610=0),0,IF($V$8="50% ADP Discount",AA610*0.5,IF($V$8="ADP Book Price",AA610)))),"")</f>
        <v/>
      </c>
      <c r="R610" s="602">
        <f>IF(C610="","",IF(Y610&lt;0,(Z610/F610)*(1),(Z610/F610)*(1-Y610)))</f>
        <v/>
      </c>
      <c r="S610" s="602">
        <f>IFERROR(IF(Y610&lt;0,SUM(AC610:AD610)/F610,L610/F610),"")</f>
        <v/>
      </c>
      <c r="T610" s="339">
        <f>IF(M610="","",IF(M610=0,"",SUM(M610)/F610))</f>
        <v/>
      </c>
      <c r="U610" s="585" t="n"/>
      <c r="V610" s="603">
        <f>IF(C610="","",IF(AND(C610=$D$2,H610=0),"Firm Payroll",IF(AND(F610=1,Y610&gt;0.2),"Annual 20% Max Discount",IF(AND(F610=4,Y610&gt;0.2),"Quarterly 20% Max Discount",IF(Y610&gt;=0.6,"Discount &gt;60%",IF(Y610&lt;0,"Revenue Reduction Required",""))))))</f>
        <v/>
      </c>
      <c r="W610" s="597" t="n"/>
      <c r="X610" s="314">
        <f>IF(F610=1,"Annual Payrolls on ADP Essential Payroll",IF(F610=4,"Quarterly Payrolls on ADP Essential Payroll",""))</f>
        <v/>
      </c>
      <c r="Y610" s="315">
        <f>IFERROR(1-((H610-M610)/SUM(Z610,AC610,AD610)),"")</f>
        <v/>
      </c>
      <c r="Z610" s="316">
        <f>IF(C610="","",HLOOKUP($G610&amp;'Product Selections'!$K$4&amp;'Exhibit A'!$F610,'--'!$F$3:$AT$200,$E610+6,FALSE)*F610)</f>
        <v/>
      </c>
      <c r="AA610" s="317">
        <f>IF($C610="","",7.95*$E610+54.95)</f>
        <v/>
      </c>
      <c r="AB610" s="316">
        <f>IF('Product Selections'!O615="Yes",16*'Exhibit A'!F610,0)</f>
        <v/>
      </c>
      <c r="AC610" s="318">
        <f>IF('Product Selections'!$L$11="CBA Lightning Wholesale",0,IF('Product Selections'!$L$11="CBA Lightning",0,IF($C610="",0,IF('Product Selections'!P615="",0,IF('Product Selections'!$P615="Yes",HLOOKUP($AC$10&amp;'Exhibit A'!$F610,'--'!$F$3:$AZ$200,$E610+6,FALSE)*$F610)))))</f>
        <v/>
      </c>
      <c r="AD610" s="310">
        <f>IF('Product Selections'!$L$11="CBA Lightning Wholesale",0,IF('Product Selections'!$L$11="CBA Lightning",0,IF('Product Selections'!Q615="",0,IF($C610="",0,IF('Product Selections'!$Q615&gt;=0,HLOOKUP($AD$10,'--'!$F$3:$AZ$200,3,FALSE)*12*'Product Selections'!Q615)))))</f>
        <v/>
      </c>
      <c r="AE610" s="316">
        <f>IFERROR(IF(C610="","",IF(AND(C610=$D$2,H610=0),0,IF(I610=0,H610-P610-L610-M610,IF(I610="Included",H610-P610-M610-L610,IF(I610&gt;0,H610-M610-L610))))),"")</f>
        <v/>
      </c>
      <c r="AF610" s="585" t="n"/>
      <c r="AJ610" s="585" t="n"/>
    </row>
    <row r="611">
      <c r="A611" s="34" t="n"/>
      <c r="B611" s="70">
        <f>IFERROR(IF('Product Selections'!B616="","",'Product Selections'!B616),"")</f>
        <v/>
      </c>
      <c r="C611" s="71">
        <f>IF('Product Selections'!C616="","",'Product Selections'!C616)</f>
        <v/>
      </c>
      <c r="D611" s="48">
        <f>IF('Product Selections'!D616="","",'Product Selections'!D616)</f>
        <v/>
      </c>
      <c r="E611" s="51">
        <f>IF('Product Selections'!E616="","",'Product Selections'!E616)</f>
        <v/>
      </c>
      <c r="F611" s="51">
        <f>IF('Product Selections'!F616="","",'Product Selections'!F616)</f>
        <v/>
      </c>
      <c r="G611" s="34">
        <f>IF('Product Selections'!U615="","",'Product Selections'!U615)</f>
        <v/>
      </c>
      <c r="H611" s="69">
        <f>IFERROR(IF('Product Selections'!H616="","",'Product Selections'!H616),"")</f>
        <v/>
      </c>
      <c r="I611" s="592">
        <f>IFERROR(IF(TRIM('Product Selections'!I616)="","",TRIM('Product Selections'!I616)),"")</f>
        <v/>
      </c>
      <c r="J611" s="46" t="n"/>
      <c r="K611" s="69">
        <f>IF(C611="","",IF(O611="",AE611+L611+M611,AE611+L611+M611+O611))</f>
        <v/>
      </c>
      <c r="L611" s="360">
        <f>IF(C611="","",SUM(AC611,AD611)*(1-Y611))</f>
        <v/>
      </c>
      <c r="M611" s="358">
        <f>IF(C611="","",AB611)</f>
        <v/>
      </c>
      <c r="O611" s="593">
        <f>IF(C611="","",IF(Y611&lt;0,Z611-AE611,""))</f>
        <v/>
      </c>
      <c r="P611" s="594">
        <f>IFERROR(IF(C611="","",IF(AND(C611=$D$2,H611=0),0,IF($V$8="50% ADP Discount",AA611*0.5,IF($V$8="ADP Book Price",AA611)))),"")</f>
        <v/>
      </c>
      <c r="R611" s="595">
        <f>IF(C611="","",IF(Y611&lt;0,(Z611/F611)*(1),(Z611/F611)*(1-Y611)))</f>
        <v/>
      </c>
      <c r="S611" s="595">
        <f>IFERROR(IF(Y611&lt;0,SUM(AC611:AD611)/F611,L611/F611),"")</f>
        <v/>
      </c>
      <c r="T611" s="340">
        <f>IF(M611="","",IF(M611=0,"",SUM(M611)/F611))</f>
        <v/>
      </c>
      <c r="U611" s="585" t="n"/>
      <c r="V611" s="596">
        <f>IF(C611="","",IF(AND(C611=$D$2,H611=0),"Firm Payroll",IF(AND(F611=1,Y611&gt;0.2),"Annual 20% Max Discount",IF(AND(F611=4,Y611&gt;0.2),"Quarterly 20% Max Discount",IF(Y611&gt;=0.6,"Discount &gt;60%",IF(Y611&lt;0,"Revenue Reduction Required",""))))))</f>
        <v/>
      </c>
      <c r="W611" s="597" t="n"/>
      <c r="X611" s="56">
        <f>IF(F611=1,"Annual Payrolls on ADP Essential Payroll",IF(F611=4,"Quarterly Payrolls on ADP Essential Payroll",""))</f>
        <v/>
      </c>
      <c r="Y611" s="50">
        <f>IFERROR(1-((H611-M611)/SUM(Z611,AC611,AD611)),"")</f>
        <v/>
      </c>
      <c r="Z611" s="69">
        <f>IF(C611="","",HLOOKUP($G611&amp;'Product Selections'!$K$4&amp;'Exhibit A'!$F611,'--'!$F$3:$AT$200,$E611+6,FALSE)*F611)</f>
        <v/>
      </c>
      <c r="AA611" s="237">
        <f>IF($C611="","",7.95*$E611+54.95)</f>
        <v/>
      </c>
      <c r="AB611" s="69">
        <f>IF('Product Selections'!O616="Yes",16*'Exhibit A'!F611,0)</f>
        <v/>
      </c>
      <c r="AC611" s="236">
        <f>IF('Product Selections'!$L$11="CBA Lightning Wholesale",0,IF('Product Selections'!$L$11="CBA Lightning",0,IF($C611="",0,IF('Product Selections'!P616="",0,IF('Product Selections'!$P616="Yes",HLOOKUP($AC$10&amp;'Exhibit A'!$F611,'--'!$F$3:$AZ$200,$E611+6,FALSE)*$F611)))))</f>
        <v/>
      </c>
      <c r="AD611" s="54">
        <f>IF('Product Selections'!$L$11="CBA Lightning Wholesale",0,IF('Product Selections'!$L$11="CBA Lightning",0,IF('Product Selections'!Q616="",0,IF($C611="",0,IF('Product Selections'!$Q616&gt;=0,HLOOKUP($AD$10,'--'!$F$3:$AZ$200,3,FALSE)*12*'Product Selections'!Q616)))))</f>
        <v/>
      </c>
      <c r="AE611" s="69">
        <f>IFERROR(IF(C611="","",IF(AND(C611=$D$2,H611=0),0,IF(I611=0,H611-P611-L611-M611,IF(I611="Included",H611-P611-M611-L611,IF(I611&gt;0,H611-M611-L611))))),"")</f>
        <v/>
      </c>
      <c r="AF611" s="598" t="n"/>
      <c r="AJ611" s="585" t="n"/>
    </row>
    <row r="612">
      <c r="A612" s="34" t="n"/>
      <c r="B612" s="303">
        <f>IFERROR(IF('Product Selections'!B617="","",'Product Selections'!B617),"")</f>
        <v/>
      </c>
      <c r="C612" s="304">
        <f>IF('Product Selections'!C617="","",'Product Selections'!C617)</f>
        <v/>
      </c>
      <c r="D612" s="305">
        <f>IF('Product Selections'!D617="","",'Product Selections'!D617)</f>
        <v/>
      </c>
      <c r="E612" s="306">
        <f>IF('Product Selections'!E617="","",'Product Selections'!E617)</f>
        <v/>
      </c>
      <c r="F612" s="306">
        <f>IF('Product Selections'!F617="","",'Product Selections'!F617)</f>
        <v/>
      </c>
      <c r="G612" s="307">
        <f>IF('Product Selections'!U616="","",'Product Selections'!U616)</f>
        <v/>
      </c>
      <c r="H612" s="316">
        <f>IFERROR(IF('Product Selections'!H617="","",'Product Selections'!H617),"")</f>
        <v/>
      </c>
      <c r="I612" s="309">
        <f>IFERROR(IF(TRIM('Product Selections'!I617)="","",TRIM('Product Selections'!I617)),"")</f>
        <v/>
      </c>
      <c r="J612" s="46" t="n"/>
      <c r="K612" s="316">
        <f>IF(C612="","",IF(O612="",AE612+L612+M612,AE612+L612+M612+O612))</f>
        <v/>
      </c>
      <c r="L612" s="361">
        <f>IF(C612="","",SUM(AC612,AD612)*(1-Y612))</f>
        <v/>
      </c>
      <c r="M612" s="357">
        <f>IF(C612="","",AB612)</f>
        <v/>
      </c>
      <c r="O612" s="600">
        <f>IF(C612="","",IF(Y612&lt;0,Z612-AE612,""))</f>
        <v/>
      </c>
      <c r="P612" s="601">
        <f>IFERROR(IF(C612="","",IF(AND(C612=$D$2,H612=0),0,IF($V$8="50% ADP Discount",AA612*0.5,IF($V$8="ADP Book Price",AA612)))),"")</f>
        <v/>
      </c>
      <c r="R612" s="602">
        <f>IF(C612="","",IF(Y612&lt;0,(Z612/F612)*(1),(Z612/F612)*(1-Y612)))</f>
        <v/>
      </c>
      <c r="S612" s="602">
        <f>IFERROR(IF(Y612&lt;0,SUM(AC612:AD612)/F612,L612/F612),"")</f>
        <v/>
      </c>
      <c r="T612" s="339">
        <f>IF(M612="","",IF(M612=0,"",SUM(M612)/F612))</f>
        <v/>
      </c>
      <c r="U612" s="585" t="n"/>
      <c r="V612" s="603">
        <f>IF(C612="","",IF(AND(C612=$D$2,H612=0),"Firm Payroll",IF(AND(F612=1,Y612&gt;0.2),"Annual 20% Max Discount",IF(AND(F612=4,Y612&gt;0.2),"Quarterly 20% Max Discount",IF(Y612&gt;=0.6,"Discount &gt;60%",IF(Y612&lt;0,"Revenue Reduction Required",""))))))</f>
        <v/>
      </c>
      <c r="W612" s="597" t="n"/>
      <c r="X612" s="314">
        <f>IF(F612=1,"Annual Payrolls on ADP Essential Payroll",IF(F612=4,"Quarterly Payrolls on ADP Essential Payroll",""))</f>
        <v/>
      </c>
      <c r="Y612" s="315">
        <f>IFERROR(1-((H612-M612)/SUM(Z612,AC612,AD612)),"")</f>
        <v/>
      </c>
      <c r="Z612" s="316">
        <f>IF(C612="","",HLOOKUP($G612&amp;'Product Selections'!$K$4&amp;'Exhibit A'!$F612,'--'!$F$3:$AT$200,$E612+6,FALSE)*F612)</f>
        <v/>
      </c>
      <c r="AA612" s="317">
        <f>IF($C612="","",7.95*$E612+54.95)</f>
        <v/>
      </c>
      <c r="AB612" s="316">
        <f>IF('Product Selections'!O617="Yes",16*'Exhibit A'!F612,0)</f>
        <v/>
      </c>
      <c r="AC612" s="318">
        <f>IF('Product Selections'!$L$11="CBA Lightning Wholesale",0,IF('Product Selections'!$L$11="CBA Lightning",0,IF($C612="",0,IF('Product Selections'!P617="",0,IF('Product Selections'!$P617="Yes",HLOOKUP($AC$10&amp;'Exhibit A'!$F612,'--'!$F$3:$AZ$200,$E612+6,FALSE)*$F612)))))</f>
        <v/>
      </c>
      <c r="AD612" s="310">
        <f>IF('Product Selections'!$L$11="CBA Lightning Wholesale",0,IF('Product Selections'!$L$11="CBA Lightning",0,IF('Product Selections'!Q617="",0,IF($C612="",0,IF('Product Selections'!$Q617&gt;=0,HLOOKUP($AD$10,'--'!$F$3:$AZ$200,3,FALSE)*12*'Product Selections'!Q617)))))</f>
        <v/>
      </c>
      <c r="AE612" s="316">
        <f>IFERROR(IF(C612="","",IF(AND(C612=$D$2,H612=0),0,IF(I612=0,H612-P612-L612-M612,IF(I612="Included",H612-P612-M612-L612,IF(I612&gt;0,H612-M612-L612))))),"")</f>
        <v/>
      </c>
      <c r="AF612" s="585" t="n"/>
      <c r="AJ612" s="585" t="n"/>
    </row>
    <row r="613">
      <c r="A613" s="34" t="n"/>
      <c r="B613" s="70">
        <f>IFERROR(IF('Product Selections'!B618="","",'Product Selections'!B618),"")</f>
        <v/>
      </c>
      <c r="C613" s="71">
        <f>IF('Product Selections'!C618="","",'Product Selections'!C618)</f>
        <v/>
      </c>
      <c r="D613" s="48">
        <f>IF('Product Selections'!D618="","",'Product Selections'!D618)</f>
        <v/>
      </c>
      <c r="E613" s="51">
        <f>IF('Product Selections'!E618="","",'Product Selections'!E618)</f>
        <v/>
      </c>
      <c r="F613" s="51">
        <f>IF('Product Selections'!F618="","",'Product Selections'!F618)</f>
        <v/>
      </c>
      <c r="G613" s="34">
        <f>IF('Product Selections'!U617="","",'Product Selections'!U617)</f>
        <v/>
      </c>
      <c r="H613" s="69">
        <f>IFERROR(IF('Product Selections'!H618="","",'Product Selections'!H618),"")</f>
        <v/>
      </c>
      <c r="I613" s="592">
        <f>IFERROR(IF(TRIM('Product Selections'!I618)="","",TRIM('Product Selections'!I618)),"")</f>
        <v/>
      </c>
      <c r="J613" s="46" t="n"/>
      <c r="K613" s="69">
        <f>IF(C613="","",IF(O613="",AE613+L613+M613,AE613+L613+M613+O613))</f>
        <v/>
      </c>
      <c r="L613" s="360">
        <f>IF(C613="","",SUM(AC613,AD613)*(1-Y613))</f>
        <v/>
      </c>
      <c r="M613" s="358">
        <f>IF(C613="","",AB613)</f>
        <v/>
      </c>
      <c r="O613" s="593">
        <f>IF(C613="","",IF(Y613&lt;0,Z613-AE613,""))</f>
        <v/>
      </c>
      <c r="P613" s="594">
        <f>IFERROR(IF(C613="","",IF(AND(C613=$D$2,H613=0),0,IF($V$8="50% ADP Discount",AA613*0.5,IF($V$8="ADP Book Price",AA613)))),"")</f>
        <v/>
      </c>
      <c r="R613" s="595">
        <f>IF(C613="","",IF(Y613&lt;0,(Z613/F613)*(1),(Z613/F613)*(1-Y613)))</f>
        <v/>
      </c>
      <c r="S613" s="595">
        <f>IFERROR(IF(Y613&lt;0,SUM(AC613:AD613)/F613,L613/F613),"")</f>
        <v/>
      </c>
      <c r="T613" s="340">
        <f>IF(M613="","",IF(M613=0,"",SUM(M613)/F613))</f>
        <v/>
      </c>
      <c r="U613" s="585" t="n"/>
      <c r="V613" s="596">
        <f>IF(C613="","",IF(AND(C613=$D$2,H613=0),"Firm Payroll",IF(AND(F613=1,Y613&gt;0.2),"Annual 20% Max Discount",IF(AND(F613=4,Y613&gt;0.2),"Quarterly 20% Max Discount",IF(Y613&gt;=0.6,"Discount &gt;60%",IF(Y613&lt;0,"Revenue Reduction Required",""))))))</f>
        <v/>
      </c>
      <c r="W613" s="597" t="n"/>
      <c r="X613" s="56">
        <f>IF(F613=1,"Annual Payrolls on ADP Essential Payroll",IF(F613=4,"Quarterly Payrolls on ADP Essential Payroll",""))</f>
        <v/>
      </c>
      <c r="Y613" s="50">
        <f>IFERROR(1-((H613-M613)/SUM(Z613,AC613,AD613)),"")</f>
        <v/>
      </c>
      <c r="Z613" s="69">
        <f>IF(C613="","",HLOOKUP($G613&amp;'Product Selections'!$K$4&amp;'Exhibit A'!$F613,'--'!$F$3:$AT$200,$E613+6,FALSE)*F613)</f>
        <v/>
      </c>
      <c r="AA613" s="237">
        <f>IF($C613="","",7.95*$E613+54.95)</f>
        <v/>
      </c>
      <c r="AB613" s="69">
        <f>IF('Product Selections'!O618="Yes",16*'Exhibit A'!F613,0)</f>
        <v/>
      </c>
      <c r="AC613" s="236">
        <f>IF('Product Selections'!$L$11="CBA Lightning Wholesale",0,IF('Product Selections'!$L$11="CBA Lightning",0,IF($C613="",0,IF('Product Selections'!P618="",0,IF('Product Selections'!$P618="Yes",HLOOKUP($AC$10&amp;'Exhibit A'!$F613,'--'!$F$3:$AZ$200,$E613+6,FALSE)*$F613)))))</f>
        <v/>
      </c>
      <c r="AD613" s="54">
        <f>IF('Product Selections'!$L$11="CBA Lightning Wholesale",0,IF('Product Selections'!$L$11="CBA Lightning",0,IF('Product Selections'!Q618="",0,IF($C613="",0,IF('Product Selections'!$Q618&gt;=0,HLOOKUP($AD$10,'--'!$F$3:$AZ$200,3,FALSE)*12*'Product Selections'!Q618)))))</f>
        <v/>
      </c>
      <c r="AE613" s="69">
        <f>IFERROR(IF(C613="","",IF(AND(C613=$D$2,H613=0),0,IF(I613=0,H613-P613-L613-M613,IF(I613="Included",H613-P613-M613-L613,IF(I613&gt;0,H613-M613-L613))))),"")</f>
        <v/>
      </c>
      <c r="AF613" s="598" t="n"/>
      <c r="AJ613" s="585" t="n"/>
    </row>
    <row r="614">
      <c r="A614" s="34" t="n"/>
      <c r="B614" s="303">
        <f>IFERROR(IF('Product Selections'!B619="","",'Product Selections'!B619),"")</f>
        <v/>
      </c>
      <c r="C614" s="304">
        <f>IF('Product Selections'!C619="","",'Product Selections'!C619)</f>
        <v/>
      </c>
      <c r="D614" s="305">
        <f>IF('Product Selections'!D619="","",'Product Selections'!D619)</f>
        <v/>
      </c>
      <c r="E614" s="306">
        <f>IF('Product Selections'!E619="","",'Product Selections'!E619)</f>
        <v/>
      </c>
      <c r="F614" s="306">
        <f>IF('Product Selections'!F619="","",'Product Selections'!F619)</f>
        <v/>
      </c>
      <c r="G614" s="307">
        <f>IF('Product Selections'!U618="","",'Product Selections'!U618)</f>
        <v/>
      </c>
      <c r="H614" s="316">
        <f>IFERROR(IF('Product Selections'!H619="","",'Product Selections'!H619),"")</f>
        <v/>
      </c>
      <c r="I614" s="309">
        <f>IFERROR(IF(TRIM('Product Selections'!I619)="","",TRIM('Product Selections'!I619)),"")</f>
        <v/>
      </c>
      <c r="J614" s="46" t="n"/>
      <c r="K614" s="316">
        <f>IF(C614="","",IF(O614="",AE614+L614+M614,AE614+L614+M614+O614))</f>
        <v/>
      </c>
      <c r="L614" s="361">
        <f>IF(C614="","",SUM(AC614,AD614)*(1-Y614))</f>
        <v/>
      </c>
      <c r="M614" s="357">
        <f>IF(C614="","",AB614)</f>
        <v/>
      </c>
      <c r="O614" s="600">
        <f>IF(C614="","",IF(Y614&lt;0,Z614-AE614,""))</f>
        <v/>
      </c>
      <c r="P614" s="601">
        <f>IFERROR(IF(C614="","",IF(AND(C614=$D$2,H614=0),0,IF($V$8="50% ADP Discount",AA614*0.5,IF($V$8="ADP Book Price",AA614)))),"")</f>
        <v/>
      </c>
      <c r="R614" s="602">
        <f>IF(C614="","",IF(Y614&lt;0,(Z614/F614)*(1),(Z614/F614)*(1-Y614)))</f>
        <v/>
      </c>
      <c r="S614" s="602">
        <f>IFERROR(IF(Y614&lt;0,SUM(AC614:AD614)/F614,L614/F614),"")</f>
        <v/>
      </c>
      <c r="T614" s="339">
        <f>IF(M614="","",IF(M614=0,"",SUM(M614)/F614))</f>
        <v/>
      </c>
      <c r="U614" s="585" t="n"/>
      <c r="V614" s="603">
        <f>IF(C614="","",IF(AND(C614=$D$2,H614=0),"Firm Payroll",IF(AND(F614=1,Y614&gt;0.2),"Annual 20% Max Discount",IF(AND(F614=4,Y614&gt;0.2),"Quarterly 20% Max Discount",IF(Y614&gt;=0.6,"Discount &gt;60%",IF(Y614&lt;0,"Revenue Reduction Required",""))))))</f>
        <v/>
      </c>
      <c r="W614" s="597" t="n"/>
      <c r="X614" s="314">
        <f>IF(F614=1,"Annual Payrolls on ADP Essential Payroll",IF(F614=4,"Quarterly Payrolls on ADP Essential Payroll",""))</f>
        <v/>
      </c>
      <c r="Y614" s="315">
        <f>IFERROR(1-((H614-M614)/SUM(Z614,AC614,AD614)),"")</f>
        <v/>
      </c>
      <c r="Z614" s="316">
        <f>IF(C614="","",HLOOKUP($G614&amp;'Product Selections'!$K$4&amp;'Exhibit A'!$F614,'--'!$F$3:$AT$200,$E614+6,FALSE)*F614)</f>
        <v/>
      </c>
      <c r="AA614" s="317">
        <f>IF($C614="","",7.95*$E614+54.95)</f>
        <v/>
      </c>
      <c r="AB614" s="316">
        <f>IF('Product Selections'!O619="Yes",16*'Exhibit A'!F614,0)</f>
        <v/>
      </c>
      <c r="AC614" s="318">
        <f>IF('Product Selections'!$L$11="CBA Lightning Wholesale",0,IF('Product Selections'!$L$11="CBA Lightning",0,IF($C614="",0,IF('Product Selections'!P619="",0,IF('Product Selections'!$P619="Yes",HLOOKUP($AC$10&amp;'Exhibit A'!$F614,'--'!$F$3:$AZ$200,$E614+6,FALSE)*$F614)))))</f>
        <v/>
      </c>
      <c r="AD614" s="310">
        <f>IF('Product Selections'!$L$11="CBA Lightning Wholesale",0,IF('Product Selections'!$L$11="CBA Lightning",0,IF('Product Selections'!Q619="",0,IF($C614="",0,IF('Product Selections'!$Q619&gt;=0,HLOOKUP($AD$10,'--'!$F$3:$AZ$200,3,FALSE)*12*'Product Selections'!Q619)))))</f>
        <v/>
      </c>
      <c r="AE614" s="316">
        <f>IFERROR(IF(C614="","",IF(AND(C614=$D$2,H614=0),0,IF(I614=0,H614-P614-L614-M614,IF(I614="Included",H614-P614-M614-L614,IF(I614&gt;0,H614-M614-L614))))),"")</f>
        <v/>
      </c>
      <c r="AF614" s="585" t="n"/>
      <c r="AJ614" s="585" t="n"/>
    </row>
    <row r="615">
      <c r="A615" s="34" t="n"/>
      <c r="B615" s="70">
        <f>IFERROR(IF('Product Selections'!B620="","",'Product Selections'!B620),"")</f>
        <v/>
      </c>
      <c r="C615" s="71">
        <f>IF('Product Selections'!C620="","",'Product Selections'!C620)</f>
        <v/>
      </c>
      <c r="D615" s="48">
        <f>IF('Product Selections'!D620="","",'Product Selections'!D620)</f>
        <v/>
      </c>
      <c r="E615" s="51">
        <f>IF('Product Selections'!E620="","",'Product Selections'!E620)</f>
        <v/>
      </c>
      <c r="F615" s="51">
        <f>IF('Product Selections'!F620="","",'Product Selections'!F620)</f>
        <v/>
      </c>
      <c r="G615" s="34">
        <f>IF('Product Selections'!U619="","",'Product Selections'!U619)</f>
        <v/>
      </c>
      <c r="H615" s="69">
        <f>IFERROR(IF('Product Selections'!H620="","",'Product Selections'!H620),"")</f>
        <v/>
      </c>
      <c r="I615" s="592">
        <f>IFERROR(IF(TRIM('Product Selections'!I620)="","",TRIM('Product Selections'!I620)),"")</f>
        <v/>
      </c>
      <c r="J615" s="46" t="n"/>
      <c r="K615" s="69">
        <f>IF(C615="","",IF(O615="",AE615+L615+M615,AE615+L615+M615+O615))</f>
        <v/>
      </c>
      <c r="L615" s="360">
        <f>IF(C615="","",SUM(AC615,AD615)*(1-Y615))</f>
        <v/>
      </c>
      <c r="M615" s="358">
        <f>IF(C615="","",AB615)</f>
        <v/>
      </c>
      <c r="O615" s="593">
        <f>IF(C615="","",IF(Y615&lt;0,Z615-AE615,""))</f>
        <v/>
      </c>
      <c r="P615" s="594">
        <f>IFERROR(IF(C615="","",IF(AND(C615=$D$2,H615=0),0,IF($V$8="50% ADP Discount",AA615*0.5,IF($V$8="ADP Book Price",AA615)))),"")</f>
        <v/>
      </c>
      <c r="R615" s="595">
        <f>IF(C615="","",IF(Y615&lt;0,(Z615/F615)*(1),(Z615/F615)*(1-Y615)))</f>
        <v/>
      </c>
      <c r="S615" s="595">
        <f>IFERROR(IF(Y615&lt;0,SUM(AC615:AD615)/F615,L615/F615),"")</f>
        <v/>
      </c>
      <c r="T615" s="340">
        <f>IF(M615="","",IF(M615=0,"",SUM(M615)/F615))</f>
        <v/>
      </c>
      <c r="U615" s="585" t="n"/>
      <c r="V615" s="596">
        <f>IF(C615="","",IF(AND(C615=$D$2,H615=0),"Firm Payroll",IF(AND(F615=1,Y615&gt;0.2),"Annual 20% Max Discount",IF(AND(F615=4,Y615&gt;0.2),"Quarterly 20% Max Discount",IF(Y615&gt;=0.6,"Discount &gt;60%",IF(Y615&lt;0,"Revenue Reduction Required",""))))))</f>
        <v/>
      </c>
      <c r="W615" s="597" t="n"/>
      <c r="X615" s="56">
        <f>IF(F615=1,"Annual Payrolls on ADP Essential Payroll",IF(F615=4,"Quarterly Payrolls on ADP Essential Payroll",""))</f>
        <v/>
      </c>
      <c r="Y615" s="50">
        <f>IFERROR(1-((H615-M615)/SUM(Z615,AC615,AD615)),"")</f>
        <v/>
      </c>
      <c r="Z615" s="69">
        <f>IF(C615="","",HLOOKUP($G615&amp;'Product Selections'!$K$4&amp;'Exhibit A'!$F615,'--'!$F$3:$AT$200,$E615+6,FALSE)*F615)</f>
        <v/>
      </c>
      <c r="AA615" s="237">
        <f>IF($C615="","",7.95*$E615+54.95)</f>
        <v/>
      </c>
      <c r="AB615" s="69">
        <f>IF('Product Selections'!O620="Yes",16*'Exhibit A'!F615,0)</f>
        <v/>
      </c>
      <c r="AC615" s="236">
        <f>IF('Product Selections'!$L$11="CBA Lightning Wholesale",0,IF('Product Selections'!$L$11="CBA Lightning",0,IF($C615="",0,IF('Product Selections'!P620="",0,IF('Product Selections'!$P620="Yes",HLOOKUP($AC$10&amp;'Exhibit A'!$F615,'--'!$F$3:$AZ$200,$E615+6,FALSE)*$F615)))))</f>
        <v/>
      </c>
      <c r="AD615" s="54">
        <f>IF('Product Selections'!$L$11="CBA Lightning Wholesale",0,IF('Product Selections'!$L$11="CBA Lightning",0,IF('Product Selections'!Q620="",0,IF($C615="",0,IF('Product Selections'!$Q620&gt;=0,HLOOKUP($AD$10,'--'!$F$3:$AZ$200,3,FALSE)*12*'Product Selections'!Q620)))))</f>
        <v/>
      </c>
      <c r="AE615" s="69">
        <f>IFERROR(IF(C615="","",IF(AND(C615=$D$2,H615=0),0,IF(I615=0,H615-P615-L615-M615,IF(I615="Included",H615-P615-M615-L615,IF(I615&gt;0,H615-M615-L615))))),"")</f>
        <v/>
      </c>
      <c r="AF615" s="598" t="n"/>
      <c r="AJ615" s="585" t="n"/>
    </row>
    <row r="616">
      <c r="A616" s="34" t="n"/>
      <c r="B616" s="303">
        <f>IFERROR(IF('Product Selections'!B621="","",'Product Selections'!B621),"")</f>
        <v/>
      </c>
      <c r="C616" s="304">
        <f>IF('Product Selections'!C621="","",'Product Selections'!C621)</f>
        <v/>
      </c>
      <c r="D616" s="305">
        <f>IF('Product Selections'!D621="","",'Product Selections'!D621)</f>
        <v/>
      </c>
      <c r="E616" s="306">
        <f>IF('Product Selections'!E621="","",'Product Selections'!E621)</f>
        <v/>
      </c>
      <c r="F616" s="306">
        <f>IF('Product Selections'!F621="","",'Product Selections'!F621)</f>
        <v/>
      </c>
      <c r="G616" s="307">
        <f>IF('Product Selections'!U620="","",'Product Selections'!U620)</f>
        <v/>
      </c>
      <c r="H616" s="316">
        <f>IFERROR(IF('Product Selections'!H621="","",'Product Selections'!H621),"")</f>
        <v/>
      </c>
      <c r="I616" s="309">
        <f>IFERROR(IF(TRIM('Product Selections'!I621)="","",TRIM('Product Selections'!I621)),"")</f>
        <v/>
      </c>
      <c r="J616" s="46" t="n"/>
      <c r="K616" s="316">
        <f>IF(C616="","",IF(O616="",AE616+L616+M616,AE616+L616+M616+O616))</f>
        <v/>
      </c>
      <c r="L616" s="361">
        <f>IF(C616="","",SUM(AC616,AD616)*(1-Y616))</f>
        <v/>
      </c>
      <c r="M616" s="357">
        <f>IF(C616="","",AB616)</f>
        <v/>
      </c>
      <c r="O616" s="600">
        <f>IF(C616="","",IF(Y616&lt;0,Z616-AE616,""))</f>
        <v/>
      </c>
      <c r="P616" s="601">
        <f>IFERROR(IF(C616="","",IF(AND(C616=$D$2,H616=0),0,IF($V$8="50% ADP Discount",AA616*0.5,IF($V$8="ADP Book Price",AA616)))),"")</f>
        <v/>
      </c>
      <c r="R616" s="602">
        <f>IF(C616="","",IF(Y616&lt;0,(Z616/F616)*(1),(Z616/F616)*(1-Y616)))</f>
        <v/>
      </c>
      <c r="S616" s="602">
        <f>IFERROR(IF(Y616&lt;0,SUM(AC616:AD616)/F616,L616/F616),"")</f>
        <v/>
      </c>
      <c r="T616" s="339">
        <f>IF(M616="","",IF(M616=0,"",SUM(M616)/F616))</f>
        <v/>
      </c>
      <c r="U616" s="585" t="n"/>
      <c r="V616" s="603">
        <f>IF(C616="","",IF(AND(C616=$D$2,H616=0),"Firm Payroll",IF(AND(F616=1,Y616&gt;0.2),"Annual 20% Max Discount",IF(AND(F616=4,Y616&gt;0.2),"Quarterly 20% Max Discount",IF(Y616&gt;=0.6,"Discount &gt;60%",IF(Y616&lt;0,"Revenue Reduction Required",""))))))</f>
        <v/>
      </c>
      <c r="W616" s="597" t="n"/>
      <c r="X616" s="314">
        <f>IF(F616=1,"Annual Payrolls on ADP Essential Payroll",IF(F616=4,"Quarterly Payrolls on ADP Essential Payroll",""))</f>
        <v/>
      </c>
      <c r="Y616" s="315">
        <f>IFERROR(1-((H616-M616)/SUM(Z616,AC616,AD616)),"")</f>
        <v/>
      </c>
      <c r="Z616" s="316">
        <f>IF(C616="","",HLOOKUP($G616&amp;'Product Selections'!$K$4&amp;'Exhibit A'!$F616,'--'!$F$3:$AT$200,$E616+6,FALSE)*F616)</f>
        <v/>
      </c>
      <c r="AA616" s="317">
        <f>IF($C616="","",7.95*$E616+54.95)</f>
        <v/>
      </c>
      <c r="AB616" s="316">
        <f>IF('Product Selections'!O621="Yes",16*'Exhibit A'!F616,0)</f>
        <v/>
      </c>
      <c r="AC616" s="318">
        <f>IF('Product Selections'!$L$11="CBA Lightning Wholesale",0,IF('Product Selections'!$L$11="CBA Lightning",0,IF($C616="",0,IF('Product Selections'!P621="",0,IF('Product Selections'!$P621="Yes",HLOOKUP($AC$10&amp;'Exhibit A'!$F616,'--'!$F$3:$AZ$200,$E616+6,FALSE)*$F616)))))</f>
        <v/>
      </c>
      <c r="AD616" s="310">
        <f>IF('Product Selections'!$L$11="CBA Lightning Wholesale",0,IF('Product Selections'!$L$11="CBA Lightning",0,IF('Product Selections'!Q621="",0,IF($C616="",0,IF('Product Selections'!$Q621&gt;=0,HLOOKUP($AD$10,'--'!$F$3:$AZ$200,3,FALSE)*12*'Product Selections'!Q621)))))</f>
        <v/>
      </c>
      <c r="AE616" s="316">
        <f>IFERROR(IF(C616="","",IF(AND(C616=$D$2,H616=0),0,IF(I616=0,H616-P616-L616-M616,IF(I616="Included",H616-P616-M616-L616,IF(I616&gt;0,H616-M616-L616))))),"")</f>
        <v/>
      </c>
      <c r="AF616" s="585" t="n"/>
      <c r="AJ616" s="585" t="n"/>
    </row>
    <row r="617">
      <c r="A617" s="34" t="n"/>
      <c r="B617" s="70">
        <f>IFERROR(IF('Product Selections'!B622="","",'Product Selections'!B622),"")</f>
        <v/>
      </c>
      <c r="C617" s="71">
        <f>IF('Product Selections'!C622="","",'Product Selections'!C622)</f>
        <v/>
      </c>
      <c r="D617" s="48">
        <f>IF('Product Selections'!D622="","",'Product Selections'!D622)</f>
        <v/>
      </c>
      <c r="E617" s="51">
        <f>IF('Product Selections'!E622="","",'Product Selections'!E622)</f>
        <v/>
      </c>
      <c r="F617" s="51">
        <f>IF('Product Selections'!F622="","",'Product Selections'!F622)</f>
        <v/>
      </c>
      <c r="G617" s="34">
        <f>IF('Product Selections'!U621="","",'Product Selections'!U621)</f>
        <v/>
      </c>
      <c r="H617" s="69">
        <f>IFERROR(IF('Product Selections'!H622="","",'Product Selections'!H622),"")</f>
        <v/>
      </c>
      <c r="I617" s="592">
        <f>IFERROR(IF(TRIM('Product Selections'!I622)="","",TRIM('Product Selections'!I622)),"")</f>
        <v/>
      </c>
      <c r="J617" s="46" t="n"/>
      <c r="K617" s="69">
        <f>IF(C617="","",IF(O617="",AE617+L617+M617,AE617+L617+M617+O617))</f>
        <v/>
      </c>
      <c r="L617" s="360">
        <f>IF(C617="","",SUM(AC617,AD617)*(1-Y617))</f>
        <v/>
      </c>
      <c r="M617" s="358">
        <f>IF(C617="","",AB617)</f>
        <v/>
      </c>
      <c r="O617" s="593">
        <f>IF(C617="","",IF(Y617&lt;0,Z617-AE617,""))</f>
        <v/>
      </c>
      <c r="P617" s="594">
        <f>IFERROR(IF(C617="","",IF(AND(C617=$D$2,H617=0),0,IF($V$8="50% ADP Discount",AA617*0.5,IF($V$8="ADP Book Price",AA617)))),"")</f>
        <v/>
      </c>
      <c r="R617" s="595">
        <f>IF(C617="","",IF(Y617&lt;0,(Z617/F617)*(1),(Z617/F617)*(1-Y617)))</f>
        <v/>
      </c>
      <c r="S617" s="595">
        <f>IFERROR(IF(Y617&lt;0,SUM(AC617:AD617)/F617,L617/F617),"")</f>
        <v/>
      </c>
      <c r="T617" s="340">
        <f>IF(M617="","",IF(M617=0,"",SUM(M617)/F617))</f>
        <v/>
      </c>
      <c r="U617" s="585" t="n"/>
      <c r="V617" s="596">
        <f>IF(C617="","",IF(AND(C617=$D$2,H617=0),"Firm Payroll",IF(AND(F617=1,Y617&gt;0.2),"Annual 20% Max Discount",IF(AND(F617=4,Y617&gt;0.2),"Quarterly 20% Max Discount",IF(Y617&gt;=0.6,"Discount &gt;60%",IF(Y617&lt;0,"Revenue Reduction Required",""))))))</f>
        <v/>
      </c>
      <c r="W617" s="597" t="n"/>
      <c r="X617" s="56">
        <f>IF(F617=1,"Annual Payrolls on ADP Essential Payroll",IF(F617=4,"Quarterly Payrolls on ADP Essential Payroll",""))</f>
        <v/>
      </c>
      <c r="Y617" s="50">
        <f>IFERROR(1-((H617-M617)/SUM(Z617,AC617,AD617)),"")</f>
        <v/>
      </c>
      <c r="Z617" s="69">
        <f>IF(C617="","",HLOOKUP($G617&amp;'Product Selections'!$K$4&amp;'Exhibit A'!$F617,'--'!$F$3:$AT$200,$E617+6,FALSE)*F617)</f>
        <v/>
      </c>
      <c r="AA617" s="237">
        <f>IF($C617="","",7.95*$E617+54.95)</f>
        <v/>
      </c>
      <c r="AB617" s="69">
        <f>IF('Product Selections'!O622="Yes",16*'Exhibit A'!F617,0)</f>
        <v/>
      </c>
      <c r="AC617" s="236">
        <f>IF('Product Selections'!$L$11="CBA Lightning Wholesale",0,IF('Product Selections'!$L$11="CBA Lightning",0,IF($C617="",0,IF('Product Selections'!P622="",0,IF('Product Selections'!$P622="Yes",HLOOKUP($AC$10&amp;'Exhibit A'!$F617,'--'!$F$3:$AZ$200,$E617+6,FALSE)*$F617)))))</f>
        <v/>
      </c>
      <c r="AD617" s="54">
        <f>IF('Product Selections'!$L$11="CBA Lightning Wholesale",0,IF('Product Selections'!$L$11="CBA Lightning",0,IF('Product Selections'!Q622="",0,IF($C617="",0,IF('Product Selections'!$Q622&gt;=0,HLOOKUP($AD$10,'--'!$F$3:$AZ$200,3,FALSE)*12*'Product Selections'!Q622)))))</f>
        <v/>
      </c>
      <c r="AE617" s="69">
        <f>IFERROR(IF(C617="","",IF(AND(C617=$D$2,H617=0),0,IF(I617=0,H617-P617-L617-M617,IF(I617="Included",H617-P617-M617-L617,IF(I617&gt;0,H617-M617-L617))))),"")</f>
        <v/>
      </c>
      <c r="AF617" s="598" t="n"/>
      <c r="AJ617" s="585" t="n"/>
    </row>
    <row r="618">
      <c r="A618" s="34" t="n"/>
      <c r="B618" s="303">
        <f>IFERROR(IF('Product Selections'!B623="","",'Product Selections'!B623),"")</f>
        <v/>
      </c>
      <c r="C618" s="304">
        <f>IF('Product Selections'!C623="","",'Product Selections'!C623)</f>
        <v/>
      </c>
      <c r="D618" s="305">
        <f>IF('Product Selections'!D623="","",'Product Selections'!D623)</f>
        <v/>
      </c>
      <c r="E618" s="306">
        <f>IF('Product Selections'!E623="","",'Product Selections'!E623)</f>
        <v/>
      </c>
      <c r="F618" s="306">
        <f>IF('Product Selections'!F623="","",'Product Selections'!F623)</f>
        <v/>
      </c>
      <c r="G618" s="307">
        <f>IF('Product Selections'!U622="","",'Product Selections'!U622)</f>
        <v/>
      </c>
      <c r="H618" s="316">
        <f>IFERROR(IF('Product Selections'!H623="","",'Product Selections'!H623),"")</f>
        <v/>
      </c>
      <c r="I618" s="309">
        <f>IFERROR(IF(TRIM('Product Selections'!I623)="","",TRIM('Product Selections'!I623)),"")</f>
        <v/>
      </c>
      <c r="J618" s="46" t="n"/>
      <c r="K618" s="316">
        <f>IF(C618="","",IF(O618="",AE618+L618+M618,AE618+L618+M618+O618))</f>
        <v/>
      </c>
      <c r="L618" s="361">
        <f>IF(C618="","",SUM(AC618,AD618)*(1-Y618))</f>
        <v/>
      </c>
      <c r="M618" s="357">
        <f>IF(C618="","",AB618)</f>
        <v/>
      </c>
      <c r="O618" s="600">
        <f>IF(C618="","",IF(Y618&lt;0,Z618-AE618,""))</f>
        <v/>
      </c>
      <c r="P618" s="601">
        <f>IFERROR(IF(C618="","",IF(AND(C618=$D$2,H618=0),0,IF($V$8="50% ADP Discount",AA618*0.5,IF($V$8="ADP Book Price",AA618)))),"")</f>
        <v/>
      </c>
      <c r="R618" s="602">
        <f>IF(C618="","",IF(Y618&lt;0,(Z618/F618)*(1),(Z618/F618)*(1-Y618)))</f>
        <v/>
      </c>
      <c r="S618" s="602">
        <f>IFERROR(IF(Y618&lt;0,SUM(AC618:AD618)/F618,L618/F618),"")</f>
        <v/>
      </c>
      <c r="T618" s="339">
        <f>IF(M618="","",IF(M618=0,"",SUM(M618)/F618))</f>
        <v/>
      </c>
      <c r="U618" s="585" t="n"/>
      <c r="V618" s="603">
        <f>IF(C618="","",IF(AND(C618=$D$2,H618=0),"Firm Payroll",IF(AND(F618=1,Y618&gt;0.2),"Annual 20% Max Discount",IF(AND(F618=4,Y618&gt;0.2),"Quarterly 20% Max Discount",IF(Y618&gt;=0.6,"Discount &gt;60%",IF(Y618&lt;0,"Revenue Reduction Required",""))))))</f>
        <v/>
      </c>
      <c r="W618" s="597" t="n"/>
      <c r="X618" s="314">
        <f>IF(F618=1,"Annual Payrolls on ADP Essential Payroll",IF(F618=4,"Quarterly Payrolls on ADP Essential Payroll",""))</f>
        <v/>
      </c>
      <c r="Y618" s="315">
        <f>IFERROR(1-((H618-M618)/SUM(Z618,AC618,AD618)),"")</f>
        <v/>
      </c>
      <c r="Z618" s="316">
        <f>IF(C618="","",HLOOKUP($G618&amp;'Product Selections'!$K$4&amp;'Exhibit A'!$F618,'--'!$F$3:$AT$200,$E618+6,FALSE)*F618)</f>
        <v/>
      </c>
      <c r="AA618" s="317">
        <f>IF($C618="","",7.95*$E618+54.95)</f>
        <v/>
      </c>
      <c r="AB618" s="316">
        <f>IF('Product Selections'!O623="Yes",16*'Exhibit A'!F618,0)</f>
        <v/>
      </c>
      <c r="AC618" s="318">
        <f>IF('Product Selections'!$L$11="CBA Lightning Wholesale",0,IF('Product Selections'!$L$11="CBA Lightning",0,IF($C618="",0,IF('Product Selections'!P623="",0,IF('Product Selections'!$P623="Yes",HLOOKUP($AC$10&amp;'Exhibit A'!$F618,'--'!$F$3:$AZ$200,$E618+6,FALSE)*$F618)))))</f>
        <v/>
      </c>
      <c r="AD618" s="310">
        <f>IF('Product Selections'!$L$11="CBA Lightning Wholesale",0,IF('Product Selections'!$L$11="CBA Lightning",0,IF('Product Selections'!Q623="",0,IF($C618="",0,IF('Product Selections'!$Q623&gt;=0,HLOOKUP($AD$10,'--'!$F$3:$AZ$200,3,FALSE)*12*'Product Selections'!Q623)))))</f>
        <v/>
      </c>
      <c r="AE618" s="316">
        <f>IFERROR(IF(C618="","",IF(AND(C618=$D$2,H618=0),0,IF(I618=0,H618-P618-L618-M618,IF(I618="Included",H618-P618-M618-L618,IF(I618&gt;0,H618-M618-L618))))),"")</f>
        <v/>
      </c>
      <c r="AF618" s="585" t="n"/>
      <c r="AJ618" s="585" t="n"/>
    </row>
    <row r="619">
      <c r="A619" s="34" t="n"/>
      <c r="B619" s="70">
        <f>IFERROR(IF('Product Selections'!B624="","",'Product Selections'!B624),"")</f>
        <v/>
      </c>
      <c r="C619" s="71">
        <f>IF('Product Selections'!C624="","",'Product Selections'!C624)</f>
        <v/>
      </c>
      <c r="D619" s="48">
        <f>IF('Product Selections'!D624="","",'Product Selections'!D624)</f>
        <v/>
      </c>
      <c r="E619" s="51">
        <f>IF('Product Selections'!E624="","",'Product Selections'!E624)</f>
        <v/>
      </c>
      <c r="F619" s="51">
        <f>IF('Product Selections'!F624="","",'Product Selections'!F624)</f>
        <v/>
      </c>
      <c r="G619" s="34">
        <f>IF('Product Selections'!U623="","",'Product Selections'!U623)</f>
        <v/>
      </c>
      <c r="H619" s="69">
        <f>IFERROR(IF('Product Selections'!H624="","",'Product Selections'!H624),"")</f>
        <v/>
      </c>
      <c r="I619" s="592">
        <f>IFERROR(IF(TRIM('Product Selections'!I624)="","",TRIM('Product Selections'!I624)),"")</f>
        <v/>
      </c>
      <c r="J619" s="46" t="n"/>
      <c r="K619" s="69">
        <f>IF(C619="","",IF(O619="",AE619+L619+M619,AE619+L619+M619+O619))</f>
        <v/>
      </c>
      <c r="L619" s="360">
        <f>IF(C619="","",SUM(AC619,AD619)*(1-Y619))</f>
        <v/>
      </c>
      <c r="M619" s="358">
        <f>IF(C619="","",AB619)</f>
        <v/>
      </c>
      <c r="O619" s="593">
        <f>IF(C619="","",IF(Y619&lt;0,Z619-AE619,""))</f>
        <v/>
      </c>
      <c r="P619" s="594">
        <f>IFERROR(IF(C619="","",IF(AND(C619=$D$2,H619=0),0,IF($V$8="50% ADP Discount",AA619*0.5,IF($V$8="ADP Book Price",AA619)))),"")</f>
        <v/>
      </c>
      <c r="R619" s="595">
        <f>IF(C619="","",IF(Y619&lt;0,(Z619/F619)*(1),(Z619/F619)*(1-Y619)))</f>
        <v/>
      </c>
      <c r="S619" s="595">
        <f>IFERROR(IF(Y619&lt;0,SUM(AC619:AD619)/F619,L619/F619),"")</f>
        <v/>
      </c>
      <c r="T619" s="340">
        <f>IF(M619="","",IF(M619=0,"",SUM(M619)/F619))</f>
        <v/>
      </c>
      <c r="U619" s="585" t="n"/>
      <c r="V619" s="596">
        <f>IF(C619="","",IF(AND(C619=$D$2,H619=0),"Firm Payroll",IF(AND(F619=1,Y619&gt;0.2),"Annual 20% Max Discount",IF(AND(F619=4,Y619&gt;0.2),"Quarterly 20% Max Discount",IF(Y619&gt;=0.6,"Discount &gt;60%",IF(Y619&lt;0,"Revenue Reduction Required",""))))))</f>
        <v/>
      </c>
      <c r="W619" s="597" t="n"/>
      <c r="X619" s="56">
        <f>IF(F619=1,"Annual Payrolls on ADP Essential Payroll",IF(F619=4,"Quarterly Payrolls on ADP Essential Payroll",""))</f>
        <v/>
      </c>
      <c r="Y619" s="50">
        <f>IFERROR(1-((H619-M619)/SUM(Z619,AC619,AD619)),"")</f>
        <v/>
      </c>
      <c r="Z619" s="69">
        <f>IF(C619="","",HLOOKUP($G619&amp;'Product Selections'!$K$4&amp;'Exhibit A'!$F619,'--'!$F$3:$AT$200,$E619+6,FALSE)*F619)</f>
        <v/>
      </c>
      <c r="AA619" s="237">
        <f>IF($C619="","",7.95*$E619+54.95)</f>
        <v/>
      </c>
      <c r="AB619" s="69">
        <f>IF('Product Selections'!O624="Yes",16*'Exhibit A'!F619,0)</f>
        <v/>
      </c>
      <c r="AC619" s="236">
        <f>IF('Product Selections'!$L$11="CBA Lightning Wholesale",0,IF('Product Selections'!$L$11="CBA Lightning",0,IF($C619="",0,IF('Product Selections'!P624="",0,IF('Product Selections'!$P624="Yes",HLOOKUP($AC$10&amp;'Exhibit A'!$F619,'--'!$F$3:$AZ$200,$E619+6,FALSE)*$F619)))))</f>
        <v/>
      </c>
      <c r="AD619" s="54">
        <f>IF('Product Selections'!$L$11="CBA Lightning Wholesale",0,IF('Product Selections'!$L$11="CBA Lightning",0,IF('Product Selections'!Q624="",0,IF($C619="",0,IF('Product Selections'!$Q624&gt;=0,HLOOKUP($AD$10,'--'!$F$3:$AZ$200,3,FALSE)*12*'Product Selections'!Q624)))))</f>
        <v/>
      </c>
      <c r="AE619" s="69">
        <f>IFERROR(IF(C619="","",IF(AND(C619=$D$2,H619=0),0,IF(I619=0,H619-P619-L619-M619,IF(I619="Included",H619-P619-M619-L619,IF(I619&gt;0,H619-M619-L619))))),"")</f>
        <v/>
      </c>
      <c r="AF619" s="598" t="n"/>
      <c r="AJ619" s="585" t="n"/>
    </row>
    <row r="620">
      <c r="A620" s="34" t="n"/>
      <c r="B620" s="303">
        <f>IFERROR(IF('Product Selections'!B625="","",'Product Selections'!B625),"")</f>
        <v/>
      </c>
      <c r="C620" s="304">
        <f>IF('Product Selections'!C625="","",'Product Selections'!C625)</f>
        <v/>
      </c>
      <c r="D620" s="305">
        <f>IF('Product Selections'!D625="","",'Product Selections'!D625)</f>
        <v/>
      </c>
      <c r="E620" s="306">
        <f>IF('Product Selections'!E625="","",'Product Selections'!E625)</f>
        <v/>
      </c>
      <c r="F620" s="306">
        <f>IF('Product Selections'!F625="","",'Product Selections'!F625)</f>
        <v/>
      </c>
      <c r="G620" s="307">
        <f>IF('Product Selections'!U624="","",'Product Selections'!U624)</f>
        <v/>
      </c>
      <c r="H620" s="316">
        <f>IFERROR(IF('Product Selections'!H625="","",'Product Selections'!H625),"")</f>
        <v/>
      </c>
      <c r="I620" s="309">
        <f>IFERROR(IF(TRIM('Product Selections'!I625)="","",TRIM('Product Selections'!I625)),"")</f>
        <v/>
      </c>
      <c r="J620" s="46" t="n"/>
      <c r="K620" s="316">
        <f>IF(C620="","",IF(O620="",AE620+L620+M620,AE620+L620+M620+O620))</f>
        <v/>
      </c>
      <c r="L620" s="361">
        <f>IF(C620="","",SUM(AC620,AD620)*(1-Y620))</f>
        <v/>
      </c>
      <c r="M620" s="357">
        <f>IF(C620="","",AB620)</f>
        <v/>
      </c>
      <c r="O620" s="600">
        <f>IF(C620="","",IF(Y620&lt;0,Z620-AE620,""))</f>
        <v/>
      </c>
      <c r="P620" s="601">
        <f>IFERROR(IF(C620="","",IF(AND(C620=$D$2,H620=0),0,IF($V$8="50% ADP Discount",AA620*0.5,IF($V$8="ADP Book Price",AA620)))),"")</f>
        <v/>
      </c>
      <c r="R620" s="602">
        <f>IF(C620="","",IF(Y620&lt;0,(Z620/F620)*(1),(Z620/F620)*(1-Y620)))</f>
        <v/>
      </c>
      <c r="S620" s="602">
        <f>IFERROR(IF(Y620&lt;0,SUM(AC620:AD620)/F620,L620/F620),"")</f>
        <v/>
      </c>
      <c r="T620" s="339">
        <f>IF(M620="","",IF(M620=0,"",SUM(M620)/F620))</f>
        <v/>
      </c>
      <c r="U620" s="585" t="n"/>
      <c r="V620" s="603">
        <f>IF(C620="","",IF(AND(C620=$D$2,H620=0),"Firm Payroll",IF(AND(F620=1,Y620&gt;0.2),"Annual 20% Max Discount",IF(AND(F620=4,Y620&gt;0.2),"Quarterly 20% Max Discount",IF(Y620&gt;=0.6,"Discount &gt;60%",IF(Y620&lt;0,"Revenue Reduction Required",""))))))</f>
        <v/>
      </c>
      <c r="W620" s="597" t="n"/>
      <c r="X620" s="314">
        <f>IF(F620=1,"Annual Payrolls on ADP Essential Payroll",IF(F620=4,"Quarterly Payrolls on ADP Essential Payroll",""))</f>
        <v/>
      </c>
      <c r="Y620" s="315">
        <f>IFERROR(1-((H620-M620)/SUM(Z620,AC620,AD620)),"")</f>
        <v/>
      </c>
      <c r="Z620" s="316">
        <f>IF(C620="","",HLOOKUP($G620&amp;'Product Selections'!$K$4&amp;'Exhibit A'!$F620,'--'!$F$3:$AT$200,$E620+6,FALSE)*F620)</f>
        <v/>
      </c>
      <c r="AA620" s="317">
        <f>IF($C620="","",7.95*$E620+54.95)</f>
        <v/>
      </c>
      <c r="AB620" s="316">
        <f>IF('Product Selections'!O625="Yes",16*'Exhibit A'!F620,0)</f>
        <v/>
      </c>
      <c r="AC620" s="318">
        <f>IF('Product Selections'!$L$11="CBA Lightning Wholesale",0,IF('Product Selections'!$L$11="CBA Lightning",0,IF($C620="",0,IF('Product Selections'!P625="",0,IF('Product Selections'!$P625="Yes",HLOOKUP($AC$10&amp;'Exhibit A'!$F620,'--'!$F$3:$AZ$200,$E620+6,FALSE)*$F620)))))</f>
        <v/>
      </c>
      <c r="AD620" s="310">
        <f>IF('Product Selections'!$L$11="CBA Lightning Wholesale",0,IF('Product Selections'!$L$11="CBA Lightning",0,IF('Product Selections'!Q625="",0,IF($C620="",0,IF('Product Selections'!$Q625&gt;=0,HLOOKUP($AD$10,'--'!$F$3:$AZ$200,3,FALSE)*12*'Product Selections'!Q625)))))</f>
        <v/>
      </c>
      <c r="AE620" s="316">
        <f>IFERROR(IF(C620="","",IF(AND(C620=$D$2,H620=0),0,IF(I620=0,H620-P620-L620-M620,IF(I620="Included",H620-P620-M620-L620,IF(I620&gt;0,H620-M620-L620))))),"")</f>
        <v/>
      </c>
      <c r="AF620" s="585" t="n"/>
      <c r="AJ620" s="585" t="n"/>
    </row>
    <row r="621">
      <c r="A621" s="34" t="n"/>
      <c r="B621" s="70">
        <f>IFERROR(IF('Product Selections'!B626="","",'Product Selections'!B626),"")</f>
        <v/>
      </c>
      <c r="C621" s="71">
        <f>IF('Product Selections'!C626="","",'Product Selections'!C626)</f>
        <v/>
      </c>
      <c r="D621" s="48">
        <f>IF('Product Selections'!D626="","",'Product Selections'!D626)</f>
        <v/>
      </c>
      <c r="E621" s="51">
        <f>IF('Product Selections'!E626="","",'Product Selections'!E626)</f>
        <v/>
      </c>
      <c r="F621" s="51">
        <f>IF('Product Selections'!F626="","",'Product Selections'!F626)</f>
        <v/>
      </c>
      <c r="G621" s="34">
        <f>IF('Product Selections'!U625="","",'Product Selections'!U625)</f>
        <v/>
      </c>
      <c r="H621" s="69">
        <f>IFERROR(IF('Product Selections'!H626="","",'Product Selections'!H626),"")</f>
        <v/>
      </c>
      <c r="I621" s="592">
        <f>IFERROR(IF(TRIM('Product Selections'!I626)="","",TRIM('Product Selections'!I626)),"")</f>
        <v/>
      </c>
      <c r="J621" s="46" t="n"/>
      <c r="K621" s="69">
        <f>IF(C621="","",IF(O621="",AE621+L621+M621,AE621+L621+M621+O621))</f>
        <v/>
      </c>
      <c r="L621" s="360">
        <f>IF(C621="","",SUM(AC621,AD621)*(1-Y621))</f>
        <v/>
      </c>
      <c r="M621" s="358">
        <f>IF(C621="","",AB621)</f>
        <v/>
      </c>
      <c r="O621" s="593">
        <f>IF(C621="","",IF(Y621&lt;0,Z621-AE621,""))</f>
        <v/>
      </c>
      <c r="P621" s="594">
        <f>IFERROR(IF(C621="","",IF(AND(C621=$D$2,H621=0),0,IF($V$8="50% ADP Discount",AA621*0.5,IF($V$8="ADP Book Price",AA621)))),"")</f>
        <v/>
      </c>
      <c r="R621" s="595">
        <f>IF(C621="","",IF(Y621&lt;0,(Z621/F621)*(1),(Z621/F621)*(1-Y621)))</f>
        <v/>
      </c>
      <c r="S621" s="595">
        <f>IFERROR(IF(Y621&lt;0,SUM(AC621:AD621)/F621,L621/F621),"")</f>
        <v/>
      </c>
      <c r="T621" s="340">
        <f>IF(M621="","",IF(M621=0,"",SUM(M621)/F621))</f>
        <v/>
      </c>
      <c r="U621" s="585" t="n"/>
      <c r="V621" s="596">
        <f>IF(C621="","",IF(AND(C621=$D$2,H621=0),"Firm Payroll",IF(AND(F621=1,Y621&gt;0.2),"Annual 20% Max Discount",IF(AND(F621=4,Y621&gt;0.2),"Quarterly 20% Max Discount",IF(Y621&gt;=0.6,"Discount &gt;60%",IF(Y621&lt;0,"Revenue Reduction Required",""))))))</f>
        <v/>
      </c>
      <c r="W621" s="597" t="n"/>
      <c r="X621" s="56">
        <f>IF(F621=1,"Annual Payrolls on ADP Essential Payroll",IF(F621=4,"Quarterly Payrolls on ADP Essential Payroll",""))</f>
        <v/>
      </c>
      <c r="Y621" s="50">
        <f>IFERROR(1-((H621-M621)/SUM(Z621,AC621,AD621)),"")</f>
        <v/>
      </c>
      <c r="Z621" s="69">
        <f>IF(C621="","",HLOOKUP($G621&amp;'Product Selections'!$K$4&amp;'Exhibit A'!$F621,'--'!$F$3:$AT$200,$E621+6,FALSE)*F621)</f>
        <v/>
      </c>
      <c r="AA621" s="237">
        <f>IF($C621="","",7.95*$E621+54.95)</f>
        <v/>
      </c>
      <c r="AB621" s="69">
        <f>IF('Product Selections'!O626="Yes",16*'Exhibit A'!F621,0)</f>
        <v/>
      </c>
      <c r="AC621" s="236">
        <f>IF('Product Selections'!$L$11="CBA Lightning Wholesale",0,IF('Product Selections'!$L$11="CBA Lightning",0,IF($C621="",0,IF('Product Selections'!P626="",0,IF('Product Selections'!$P626="Yes",HLOOKUP($AC$10&amp;'Exhibit A'!$F621,'--'!$F$3:$AZ$200,$E621+6,FALSE)*$F621)))))</f>
        <v/>
      </c>
      <c r="AD621" s="54">
        <f>IF('Product Selections'!$L$11="CBA Lightning Wholesale",0,IF('Product Selections'!$L$11="CBA Lightning",0,IF('Product Selections'!Q626="",0,IF($C621="",0,IF('Product Selections'!$Q626&gt;=0,HLOOKUP($AD$10,'--'!$F$3:$AZ$200,3,FALSE)*12*'Product Selections'!Q626)))))</f>
        <v/>
      </c>
      <c r="AE621" s="69">
        <f>IFERROR(IF(C621="","",IF(AND(C621=$D$2,H621=0),0,IF(I621=0,H621-P621-L621-M621,IF(I621="Included",H621-P621-M621-L621,IF(I621&gt;0,H621-M621-L621))))),"")</f>
        <v/>
      </c>
      <c r="AF621" s="598" t="n"/>
      <c r="AJ621" s="585" t="n"/>
    </row>
    <row r="622">
      <c r="A622" s="34" t="n"/>
      <c r="B622" s="303">
        <f>IFERROR(IF('Product Selections'!B627="","",'Product Selections'!B627),"")</f>
        <v/>
      </c>
      <c r="C622" s="304">
        <f>IF('Product Selections'!C627="","",'Product Selections'!C627)</f>
        <v/>
      </c>
      <c r="D622" s="305">
        <f>IF('Product Selections'!D627="","",'Product Selections'!D627)</f>
        <v/>
      </c>
      <c r="E622" s="306">
        <f>IF('Product Selections'!E627="","",'Product Selections'!E627)</f>
        <v/>
      </c>
      <c r="F622" s="306">
        <f>IF('Product Selections'!F627="","",'Product Selections'!F627)</f>
        <v/>
      </c>
      <c r="G622" s="307">
        <f>IF('Product Selections'!U626="","",'Product Selections'!U626)</f>
        <v/>
      </c>
      <c r="H622" s="316">
        <f>IFERROR(IF('Product Selections'!H627="","",'Product Selections'!H627),"")</f>
        <v/>
      </c>
      <c r="I622" s="309">
        <f>IFERROR(IF(TRIM('Product Selections'!I627)="","",TRIM('Product Selections'!I627)),"")</f>
        <v/>
      </c>
      <c r="J622" s="46" t="n"/>
      <c r="K622" s="316">
        <f>IF(C622="","",IF(O622="",AE622+L622+M622,AE622+L622+M622+O622))</f>
        <v/>
      </c>
      <c r="L622" s="361">
        <f>IF(C622="","",SUM(AC622,AD622)*(1-Y622))</f>
        <v/>
      </c>
      <c r="M622" s="357">
        <f>IF(C622="","",AB622)</f>
        <v/>
      </c>
      <c r="O622" s="600">
        <f>IF(C622="","",IF(Y622&lt;0,Z622-AE622,""))</f>
        <v/>
      </c>
      <c r="P622" s="601">
        <f>IFERROR(IF(C622="","",IF(AND(C622=$D$2,H622=0),0,IF($V$8="50% ADP Discount",AA622*0.5,IF($V$8="ADP Book Price",AA622)))),"")</f>
        <v/>
      </c>
      <c r="R622" s="602">
        <f>IF(C622="","",IF(Y622&lt;0,(Z622/F622)*(1),(Z622/F622)*(1-Y622)))</f>
        <v/>
      </c>
      <c r="S622" s="602">
        <f>IFERROR(IF(Y622&lt;0,SUM(AC622:AD622)/F622,L622/F622),"")</f>
        <v/>
      </c>
      <c r="T622" s="339">
        <f>IF(M622="","",IF(M622=0,"",SUM(M622)/F622))</f>
        <v/>
      </c>
      <c r="U622" s="585" t="n"/>
      <c r="V622" s="603">
        <f>IF(C622="","",IF(AND(C622=$D$2,H622=0),"Firm Payroll",IF(AND(F622=1,Y622&gt;0.2),"Annual 20% Max Discount",IF(AND(F622=4,Y622&gt;0.2),"Quarterly 20% Max Discount",IF(Y622&gt;=0.6,"Discount &gt;60%",IF(Y622&lt;0,"Revenue Reduction Required",""))))))</f>
        <v/>
      </c>
      <c r="W622" s="597" t="n"/>
      <c r="X622" s="314">
        <f>IF(F622=1,"Annual Payrolls on ADP Essential Payroll",IF(F622=4,"Quarterly Payrolls on ADP Essential Payroll",""))</f>
        <v/>
      </c>
      <c r="Y622" s="315">
        <f>IFERROR(1-((H622-M622)/SUM(Z622,AC622,AD622)),"")</f>
        <v/>
      </c>
      <c r="Z622" s="316">
        <f>IF(C622="","",HLOOKUP($G622&amp;'Product Selections'!$K$4&amp;'Exhibit A'!$F622,'--'!$F$3:$AT$200,$E622+6,FALSE)*F622)</f>
        <v/>
      </c>
      <c r="AA622" s="317">
        <f>IF($C622="","",7.95*$E622+54.95)</f>
        <v/>
      </c>
      <c r="AB622" s="316">
        <f>IF('Product Selections'!O627="Yes",16*'Exhibit A'!F622,0)</f>
        <v/>
      </c>
      <c r="AC622" s="318">
        <f>IF('Product Selections'!$L$11="CBA Lightning Wholesale",0,IF('Product Selections'!$L$11="CBA Lightning",0,IF($C622="",0,IF('Product Selections'!P627="",0,IF('Product Selections'!$P627="Yes",HLOOKUP($AC$10&amp;'Exhibit A'!$F622,'--'!$F$3:$AZ$200,$E622+6,FALSE)*$F622)))))</f>
        <v/>
      </c>
      <c r="AD622" s="310">
        <f>IF('Product Selections'!$L$11="CBA Lightning Wholesale",0,IF('Product Selections'!$L$11="CBA Lightning",0,IF('Product Selections'!Q627="",0,IF($C622="",0,IF('Product Selections'!$Q627&gt;=0,HLOOKUP($AD$10,'--'!$F$3:$AZ$200,3,FALSE)*12*'Product Selections'!Q627)))))</f>
        <v/>
      </c>
      <c r="AE622" s="316">
        <f>IFERROR(IF(C622="","",IF(AND(C622=$D$2,H622=0),0,IF(I622=0,H622-P622-L622-M622,IF(I622="Included",H622-P622-M622-L622,IF(I622&gt;0,H622-M622-L622))))),"")</f>
        <v/>
      </c>
      <c r="AF622" s="585" t="n"/>
      <c r="AJ622" s="585" t="n"/>
    </row>
    <row r="623">
      <c r="A623" s="34" t="n"/>
      <c r="B623" s="70">
        <f>IFERROR(IF('Product Selections'!B628="","",'Product Selections'!B628),"")</f>
        <v/>
      </c>
      <c r="C623" s="71">
        <f>IF('Product Selections'!C628="","",'Product Selections'!C628)</f>
        <v/>
      </c>
      <c r="D623" s="48">
        <f>IF('Product Selections'!D628="","",'Product Selections'!D628)</f>
        <v/>
      </c>
      <c r="E623" s="51">
        <f>IF('Product Selections'!E628="","",'Product Selections'!E628)</f>
        <v/>
      </c>
      <c r="F623" s="51">
        <f>IF('Product Selections'!F628="","",'Product Selections'!F628)</f>
        <v/>
      </c>
      <c r="G623" s="34">
        <f>IF('Product Selections'!U627="","",'Product Selections'!U627)</f>
        <v/>
      </c>
      <c r="H623" s="69">
        <f>IFERROR(IF('Product Selections'!H628="","",'Product Selections'!H628),"")</f>
        <v/>
      </c>
      <c r="I623" s="592">
        <f>IFERROR(IF(TRIM('Product Selections'!I628)="","",TRIM('Product Selections'!I628)),"")</f>
        <v/>
      </c>
      <c r="J623" s="46" t="n"/>
      <c r="K623" s="69">
        <f>IF(C623="","",IF(O623="",AE623+L623+M623,AE623+L623+M623+O623))</f>
        <v/>
      </c>
      <c r="L623" s="360">
        <f>IF(C623="","",SUM(AC623,AD623)*(1-Y623))</f>
        <v/>
      </c>
      <c r="M623" s="358">
        <f>IF(C623="","",AB623)</f>
        <v/>
      </c>
      <c r="O623" s="593">
        <f>IF(C623="","",IF(Y623&lt;0,Z623-AE623,""))</f>
        <v/>
      </c>
      <c r="P623" s="594">
        <f>IFERROR(IF(C623="","",IF(AND(C623=$D$2,H623=0),0,IF($V$8="50% ADP Discount",AA623*0.5,IF($V$8="ADP Book Price",AA623)))),"")</f>
        <v/>
      </c>
      <c r="R623" s="595">
        <f>IF(C623="","",IF(Y623&lt;0,(Z623/F623)*(1),(Z623/F623)*(1-Y623)))</f>
        <v/>
      </c>
      <c r="S623" s="595">
        <f>IFERROR(IF(Y623&lt;0,SUM(AC623:AD623)/F623,L623/F623),"")</f>
        <v/>
      </c>
      <c r="T623" s="340">
        <f>IF(M623="","",IF(M623=0,"",SUM(M623)/F623))</f>
        <v/>
      </c>
      <c r="U623" s="585" t="n"/>
      <c r="V623" s="596">
        <f>IF(C623="","",IF(AND(C623=$D$2,H623=0),"Firm Payroll",IF(AND(F623=1,Y623&gt;0.2),"Annual 20% Max Discount",IF(AND(F623=4,Y623&gt;0.2),"Quarterly 20% Max Discount",IF(Y623&gt;=0.6,"Discount &gt;60%",IF(Y623&lt;0,"Revenue Reduction Required",""))))))</f>
        <v/>
      </c>
      <c r="W623" s="597" t="n"/>
      <c r="X623" s="56">
        <f>IF(F623=1,"Annual Payrolls on ADP Essential Payroll",IF(F623=4,"Quarterly Payrolls on ADP Essential Payroll",""))</f>
        <v/>
      </c>
      <c r="Y623" s="50">
        <f>IFERROR(1-((H623-M623)/SUM(Z623,AC623,AD623)),"")</f>
        <v/>
      </c>
      <c r="Z623" s="69">
        <f>IF(C623="","",HLOOKUP($G623&amp;'Product Selections'!$K$4&amp;'Exhibit A'!$F623,'--'!$F$3:$AT$200,$E623+6,FALSE)*F623)</f>
        <v/>
      </c>
      <c r="AA623" s="237">
        <f>IF($C623="","",7.95*$E623+54.95)</f>
        <v/>
      </c>
      <c r="AB623" s="69">
        <f>IF('Product Selections'!O628="Yes",16*'Exhibit A'!F623,0)</f>
        <v/>
      </c>
      <c r="AC623" s="236">
        <f>IF('Product Selections'!$L$11="CBA Lightning Wholesale",0,IF('Product Selections'!$L$11="CBA Lightning",0,IF($C623="",0,IF('Product Selections'!P628="",0,IF('Product Selections'!$P628="Yes",HLOOKUP($AC$10&amp;'Exhibit A'!$F623,'--'!$F$3:$AZ$200,$E623+6,FALSE)*$F623)))))</f>
        <v/>
      </c>
      <c r="AD623" s="54">
        <f>IF('Product Selections'!$L$11="CBA Lightning Wholesale",0,IF('Product Selections'!$L$11="CBA Lightning",0,IF('Product Selections'!Q628="",0,IF($C623="",0,IF('Product Selections'!$Q628&gt;=0,HLOOKUP($AD$10,'--'!$F$3:$AZ$200,3,FALSE)*12*'Product Selections'!Q628)))))</f>
        <v/>
      </c>
      <c r="AE623" s="69">
        <f>IFERROR(IF(C623="","",IF(AND(C623=$D$2,H623=0),0,IF(I623=0,H623-P623-L623-M623,IF(I623="Included",H623-P623-M623-L623,IF(I623&gt;0,H623-M623-L623))))),"")</f>
        <v/>
      </c>
      <c r="AF623" s="598" t="n"/>
      <c r="AJ623" s="585" t="n"/>
    </row>
    <row r="624">
      <c r="A624" s="34" t="n"/>
      <c r="B624" s="303">
        <f>IFERROR(IF('Product Selections'!B629="","",'Product Selections'!B629),"")</f>
        <v/>
      </c>
      <c r="C624" s="304">
        <f>IF('Product Selections'!C629="","",'Product Selections'!C629)</f>
        <v/>
      </c>
      <c r="D624" s="305">
        <f>IF('Product Selections'!D629="","",'Product Selections'!D629)</f>
        <v/>
      </c>
      <c r="E624" s="306">
        <f>IF('Product Selections'!E629="","",'Product Selections'!E629)</f>
        <v/>
      </c>
      <c r="F624" s="306">
        <f>IF('Product Selections'!F629="","",'Product Selections'!F629)</f>
        <v/>
      </c>
      <c r="G624" s="307">
        <f>IF('Product Selections'!U628="","",'Product Selections'!U628)</f>
        <v/>
      </c>
      <c r="H624" s="316">
        <f>IFERROR(IF('Product Selections'!H629="","",'Product Selections'!H629),"")</f>
        <v/>
      </c>
      <c r="I624" s="309">
        <f>IFERROR(IF(TRIM('Product Selections'!I629)="","",TRIM('Product Selections'!I629)),"")</f>
        <v/>
      </c>
      <c r="J624" s="46" t="n"/>
      <c r="K624" s="316">
        <f>IF(C624="","",IF(O624="",AE624+L624+M624,AE624+L624+M624+O624))</f>
        <v/>
      </c>
      <c r="L624" s="361">
        <f>IF(C624="","",SUM(AC624,AD624)*(1-Y624))</f>
        <v/>
      </c>
      <c r="M624" s="357">
        <f>IF(C624="","",AB624)</f>
        <v/>
      </c>
      <c r="O624" s="600">
        <f>IF(C624="","",IF(Y624&lt;0,Z624-AE624,""))</f>
        <v/>
      </c>
      <c r="P624" s="601">
        <f>IFERROR(IF(C624="","",IF(AND(C624=$D$2,H624=0),0,IF($V$8="50% ADP Discount",AA624*0.5,IF($V$8="ADP Book Price",AA624)))),"")</f>
        <v/>
      </c>
      <c r="R624" s="602">
        <f>IF(C624="","",IF(Y624&lt;0,(Z624/F624)*(1),(Z624/F624)*(1-Y624)))</f>
        <v/>
      </c>
      <c r="S624" s="602">
        <f>IFERROR(IF(Y624&lt;0,SUM(AC624:AD624)/F624,L624/F624),"")</f>
        <v/>
      </c>
      <c r="T624" s="339">
        <f>IF(M624="","",IF(M624=0,"",SUM(M624)/F624))</f>
        <v/>
      </c>
      <c r="U624" s="585" t="n"/>
      <c r="V624" s="603">
        <f>IF(C624="","",IF(AND(C624=$D$2,H624=0),"Firm Payroll",IF(AND(F624=1,Y624&gt;0.2),"Annual 20% Max Discount",IF(AND(F624=4,Y624&gt;0.2),"Quarterly 20% Max Discount",IF(Y624&gt;=0.6,"Discount &gt;60%",IF(Y624&lt;0,"Revenue Reduction Required",""))))))</f>
        <v/>
      </c>
      <c r="W624" s="597" t="n"/>
      <c r="X624" s="314">
        <f>IF(F624=1,"Annual Payrolls on ADP Essential Payroll",IF(F624=4,"Quarterly Payrolls on ADP Essential Payroll",""))</f>
        <v/>
      </c>
      <c r="Y624" s="315">
        <f>IFERROR(1-((H624-M624)/SUM(Z624,AC624,AD624)),"")</f>
        <v/>
      </c>
      <c r="Z624" s="316">
        <f>IF(C624="","",HLOOKUP($G624&amp;'Product Selections'!$K$4&amp;'Exhibit A'!$F624,'--'!$F$3:$AT$200,$E624+6,FALSE)*F624)</f>
        <v/>
      </c>
      <c r="AA624" s="317">
        <f>IF($C624="","",7.95*$E624+54.95)</f>
        <v/>
      </c>
      <c r="AB624" s="316">
        <f>IF('Product Selections'!O629="Yes",16*'Exhibit A'!F624,0)</f>
        <v/>
      </c>
      <c r="AC624" s="318">
        <f>IF('Product Selections'!$L$11="CBA Lightning Wholesale",0,IF('Product Selections'!$L$11="CBA Lightning",0,IF($C624="",0,IF('Product Selections'!P629="",0,IF('Product Selections'!$P629="Yes",HLOOKUP($AC$10&amp;'Exhibit A'!$F624,'--'!$F$3:$AZ$200,$E624+6,FALSE)*$F624)))))</f>
        <v/>
      </c>
      <c r="AD624" s="310">
        <f>IF('Product Selections'!$L$11="CBA Lightning Wholesale",0,IF('Product Selections'!$L$11="CBA Lightning",0,IF('Product Selections'!Q629="",0,IF($C624="",0,IF('Product Selections'!$Q629&gt;=0,HLOOKUP($AD$10,'--'!$F$3:$AZ$200,3,FALSE)*12*'Product Selections'!Q629)))))</f>
        <v/>
      </c>
      <c r="AE624" s="316">
        <f>IFERROR(IF(C624="","",IF(AND(C624=$D$2,H624=0),0,IF(I624=0,H624-P624-L624-M624,IF(I624="Included",H624-P624-M624-L624,IF(I624&gt;0,H624-M624-L624))))),"")</f>
        <v/>
      </c>
      <c r="AF624" s="585" t="n"/>
      <c r="AJ624" s="585" t="n"/>
    </row>
    <row r="625">
      <c r="A625" s="34" t="n"/>
      <c r="B625" s="70">
        <f>IFERROR(IF('Product Selections'!B630="","",'Product Selections'!B630),"")</f>
        <v/>
      </c>
      <c r="C625" s="71">
        <f>IF('Product Selections'!C630="","",'Product Selections'!C630)</f>
        <v/>
      </c>
      <c r="D625" s="48">
        <f>IF('Product Selections'!D630="","",'Product Selections'!D630)</f>
        <v/>
      </c>
      <c r="E625" s="51">
        <f>IF('Product Selections'!E630="","",'Product Selections'!E630)</f>
        <v/>
      </c>
      <c r="F625" s="51">
        <f>IF('Product Selections'!F630="","",'Product Selections'!F630)</f>
        <v/>
      </c>
      <c r="G625" s="34">
        <f>IF('Product Selections'!U629="","",'Product Selections'!U629)</f>
        <v/>
      </c>
      <c r="H625" s="69">
        <f>IFERROR(IF('Product Selections'!H630="","",'Product Selections'!H630),"")</f>
        <v/>
      </c>
      <c r="I625" s="592">
        <f>IFERROR(IF(TRIM('Product Selections'!I630)="","",TRIM('Product Selections'!I630)),"")</f>
        <v/>
      </c>
      <c r="J625" s="46" t="n"/>
      <c r="K625" s="69">
        <f>IF(C625="","",IF(O625="",AE625+L625+M625,AE625+L625+M625+O625))</f>
        <v/>
      </c>
      <c r="L625" s="360">
        <f>IF(C625="","",SUM(AC625,AD625)*(1-Y625))</f>
        <v/>
      </c>
      <c r="M625" s="358">
        <f>IF(C625="","",AB625)</f>
        <v/>
      </c>
      <c r="O625" s="593">
        <f>IF(C625="","",IF(Y625&lt;0,Z625-AE625,""))</f>
        <v/>
      </c>
      <c r="P625" s="594">
        <f>IFERROR(IF(C625="","",IF(AND(C625=$D$2,H625=0),0,IF($V$8="50% ADP Discount",AA625*0.5,IF($V$8="ADP Book Price",AA625)))),"")</f>
        <v/>
      </c>
      <c r="R625" s="595">
        <f>IF(C625="","",IF(Y625&lt;0,(Z625/F625)*(1),(Z625/F625)*(1-Y625)))</f>
        <v/>
      </c>
      <c r="S625" s="595">
        <f>IFERROR(IF(Y625&lt;0,SUM(AC625:AD625)/F625,L625/F625),"")</f>
        <v/>
      </c>
      <c r="T625" s="340">
        <f>IF(M625="","",IF(M625=0,"",SUM(M625)/F625))</f>
        <v/>
      </c>
      <c r="U625" s="585" t="n"/>
      <c r="V625" s="596">
        <f>IF(C625="","",IF(AND(C625=$D$2,H625=0),"Firm Payroll",IF(AND(F625=1,Y625&gt;0.2),"Annual 20% Max Discount",IF(AND(F625=4,Y625&gt;0.2),"Quarterly 20% Max Discount",IF(Y625&gt;=0.6,"Discount &gt;60%",IF(Y625&lt;0,"Revenue Reduction Required",""))))))</f>
        <v/>
      </c>
      <c r="W625" s="597" t="n"/>
      <c r="X625" s="56">
        <f>IF(F625=1,"Annual Payrolls on ADP Essential Payroll",IF(F625=4,"Quarterly Payrolls on ADP Essential Payroll",""))</f>
        <v/>
      </c>
      <c r="Y625" s="50">
        <f>IFERROR(1-((H625-M625)/SUM(Z625,AC625,AD625)),"")</f>
        <v/>
      </c>
      <c r="Z625" s="69">
        <f>IF(C625="","",HLOOKUP($G625&amp;'Product Selections'!$K$4&amp;'Exhibit A'!$F625,'--'!$F$3:$AT$200,$E625+6,FALSE)*F625)</f>
        <v/>
      </c>
      <c r="AA625" s="237">
        <f>IF($C625="","",7.95*$E625+54.95)</f>
        <v/>
      </c>
      <c r="AB625" s="69">
        <f>IF('Product Selections'!O630="Yes",16*'Exhibit A'!F625,0)</f>
        <v/>
      </c>
      <c r="AC625" s="236">
        <f>IF('Product Selections'!$L$11="CBA Lightning Wholesale",0,IF('Product Selections'!$L$11="CBA Lightning",0,IF($C625="",0,IF('Product Selections'!P630="",0,IF('Product Selections'!$P630="Yes",HLOOKUP($AC$10&amp;'Exhibit A'!$F625,'--'!$F$3:$AZ$200,$E625+6,FALSE)*$F625)))))</f>
        <v/>
      </c>
      <c r="AD625" s="54">
        <f>IF('Product Selections'!$L$11="CBA Lightning Wholesale",0,IF('Product Selections'!$L$11="CBA Lightning",0,IF('Product Selections'!Q630="",0,IF($C625="",0,IF('Product Selections'!$Q630&gt;=0,HLOOKUP($AD$10,'--'!$F$3:$AZ$200,3,FALSE)*12*'Product Selections'!Q630)))))</f>
        <v/>
      </c>
      <c r="AE625" s="69">
        <f>IFERROR(IF(C625="","",IF(AND(C625=$D$2,H625=0),0,IF(I625=0,H625-P625-L625-M625,IF(I625="Included",H625-P625-M625-L625,IF(I625&gt;0,H625-M625-L625))))),"")</f>
        <v/>
      </c>
      <c r="AF625" s="598" t="n"/>
      <c r="AJ625" s="585" t="n"/>
    </row>
    <row r="626">
      <c r="A626" s="34" t="n"/>
      <c r="B626" s="303">
        <f>IFERROR(IF('Product Selections'!B631="","",'Product Selections'!B631),"")</f>
        <v/>
      </c>
      <c r="C626" s="304">
        <f>IF('Product Selections'!C631="","",'Product Selections'!C631)</f>
        <v/>
      </c>
      <c r="D626" s="305">
        <f>IF('Product Selections'!D631="","",'Product Selections'!D631)</f>
        <v/>
      </c>
      <c r="E626" s="306">
        <f>IF('Product Selections'!E631="","",'Product Selections'!E631)</f>
        <v/>
      </c>
      <c r="F626" s="306">
        <f>IF('Product Selections'!F631="","",'Product Selections'!F631)</f>
        <v/>
      </c>
      <c r="G626" s="307">
        <f>IF('Product Selections'!U630="","",'Product Selections'!U630)</f>
        <v/>
      </c>
      <c r="H626" s="316">
        <f>IFERROR(IF('Product Selections'!H631="","",'Product Selections'!H631),"")</f>
        <v/>
      </c>
      <c r="I626" s="309">
        <f>IFERROR(IF(TRIM('Product Selections'!I631)="","",TRIM('Product Selections'!I631)),"")</f>
        <v/>
      </c>
      <c r="J626" s="46" t="n"/>
      <c r="K626" s="316">
        <f>IF(C626="","",IF(O626="",AE626+L626+M626,AE626+L626+M626+O626))</f>
        <v/>
      </c>
      <c r="L626" s="361">
        <f>IF(C626="","",SUM(AC626,AD626)*(1-Y626))</f>
        <v/>
      </c>
      <c r="M626" s="357">
        <f>IF(C626="","",AB626)</f>
        <v/>
      </c>
      <c r="O626" s="600">
        <f>IF(C626="","",IF(Y626&lt;0,Z626-AE626,""))</f>
        <v/>
      </c>
      <c r="P626" s="601">
        <f>IFERROR(IF(C626="","",IF(AND(C626=$D$2,H626=0),0,IF($V$8="50% ADP Discount",AA626*0.5,IF($V$8="ADP Book Price",AA626)))),"")</f>
        <v/>
      </c>
      <c r="R626" s="602">
        <f>IF(C626="","",IF(Y626&lt;0,(Z626/F626)*(1),(Z626/F626)*(1-Y626)))</f>
        <v/>
      </c>
      <c r="S626" s="602">
        <f>IFERROR(IF(Y626&lt;0,SUM(AC626:AD626)/F626,L626/F626),"")</f>
        <v/>
      </c>
      <c r="T626" s="339">
        <f>IF(M626="","",IF(M626=0,"",SUM(M626)/F626))</f>
        <v/>
      </c>
      <c r="U626" s="585" t="n"/>
      <c r="V626" s="603">
        <f>IF(C626="","",IF(AND(C626=$D$2,H626=0),"Firm Payroll",IF(AND(F626=1,Y626&gt;0.2),"Annual 20% Max Discount",IF(AND(F626=4,Y626&gt;0.2),"Quarterly 20% Max Discount",IF(Y626&gt;=0.6,"Discount &gt;60%",IF(Y626&lt;0,"Revenue Reduction Required",""))))))</f>
        <v/>
      </c>
      <c r="W626" s="597" t="n"/>
      <c r="X626" s="314">
        <f>IF(F626=1,"Annual Payrolls on ADP Essential Payroll",IF(F626=4,"Quarterly Payrolls on ADP Essential Payroll",""))</f>
        <v/>
      </c>
      <c r="Y626" s="315">
        <f>IFERROR(1-((H626-M626)/SUM(Z626,AC626,AD626)),"")</f>
        <v/>
      </c>
      <c r="Z626" s="316">
        <f>IF(C626="","",HLOOKUP($G626&amp;'Product Selections'!$K$4&amp;'Exhibit A'!$F626,'--'!$F$3:$AT$200,$E626+6,FALSE)*F626)</f>
        <v/>
      </c>
      <c r="AA626" s="317">
        <f>IF($C626="","",7.95*$E626+54.95)</f>
        <v/>
      </c>
      <c r="AB626" s="316">
        <f>IF('Product Selections'!O631="Yes",16*'Exhibit A'!F626,0)</f>
        <v/>
      </c>
      <c r="AC626" s="318">
        <f>IF('Product Selections'!$L$11="CBA Lightning Wholesale",0,IF('Product Selections'!$L$11="CBA Lightning",0,IF($C626="",0,IF('Product Selections'!P631="",0,IF('Product Selections'!$P631="Yes",HLOOKUP($AC$10&amp;'Exhibit A'!$F626,'--'!$F$3:$AZ$200,$E626+6,FALSE)*$F626)))))</f>
        <v/>
      </c>
      <c r="AD626" s="310">
        <f>IF('Product Selections'!$L$11="CBA Lightning Wholesale",0,IF('Product Selections'!$L$11="CBA Lightning",0,IF('Product Selections'!Q631="",0,IF($C626="",0,IF('Product Selections'!$Q631&gt;=0,HLOOKUP($AD$10,'--'!$F$3:$AZ$200,3,FALSE)*12*'Product Selections'!Q631)))))</f>
        <v/>
      </c>
      <c r="AE626" s="316">
        <f>IFERROR(IF(C626="","",IF(AND(C626=$D$2,H626=0),0,IF(I626=0,H626-P626-L626-M626,IF(I626="Included",H626-P626-M626-L626,IF(I626&gt;0,H626-M626-L626))))),"")</f>
        <v/>
      </c>
      <c r="AF626" s="585" t="n"/>
      <c r="AJ626" s="585" t="n"/>
    </row>
    <row r="627">
      <c r="A627" s="34" t="n"/>
      <c r="B627" s="70">
        <f>IFERROR(IF('Product Selections'!B632="","",'Product Selections'!B632),"")</f>
        <v/>
      </c>
      <c r="C627" s="71">
        <f>IF('Product Selections'!C632="","",'Product Selections'!C632)</f>
        <v/>
      </c>
      <c r="D627" s="48">
        <f>IF('Product Selections'!D632="","",'Product Selections'!D632)</f>
        <v/>
      </c>
      <c r="E627" s="51">
        <f>IF('Product Selections'!E632="","",'Product Selections'!E632)</f>
        <v/>
      </c>
      <c r="F627" s="51">
        <f>IF('Product Selections'!F632="","",'Product Selections'!F632)</f>
        <v/>
      </c>
      <c r="G627" s="34">
        <f>IF('Product Selections'!U631="","",'Product Selections'!U631)</f>
        <v/>
      </c>
      <c r="H627" s="69">
        <f>IFERROR(IF('Product Selections'!H632="","",'Product Selections'!H632),"")</f>
        <v/>
      </c>
      <c r="I627" s="592">
        <f>IFERROR(IF(TRIM('Product Selections'!I632)="","",TRIM('Product Selections'!I632)),"")</f>
        <v/>
      </c>
      <c r="J627" s="46" t="n"/>
      <c r="K627" s="69">
        <f>IF(C627="","",IF(O627="",AE627+L627+M627,AE627+L627+M627+O627))</f>
        <v/>
      </c>
      <c r="L627" s="360">
        <f>IF(C627="","",SUM(AC627,AD627)*(1-Y627))</f>
        <v/>
      </c>
      <c r="M627" s="358">
        <f>IF(C627="","",AB627)</f>
        <v/>
      </c>
      <c r="O627" s="593">
        <f>IF(C627="","",IF(Y627&lt;0,Z627-AE627,""))</f>
        <v/>
      </c>
      <c r="P627" s="594">
        <f>IFERROR(IF(C627="","",IF(AND(C627=$D$2,H627=0),0,IF($V$8="50% ADP Discount",AA627*0.5,IF($V$8="ADP Book Price",AA627)))),"")</f>
        <v/>
      </c>
      <c r="R627" s="595">
        <f>IF(C627="","",IF(Y627&lt;0,(Z627/F627)*(1),(Z627/F627)*(1-Y627)))</f>
        <v/>
      </c>
      <c r="S627" s="595">
        <f>IFERROR(IF(Y627&lt;0,SUM(AC627:AD627)/F627,L627/F627),"")</f>
        <v/>
      </c>
      <c r="T627" s="340">
        <f>IF(M627="","",IF(M627=0,"",SUM(M627)/F627))</f>
        <v/>
      </c>
      <c r="U627" s="585" t="n"/>
      <c r="V627" s="596">
        <f>IF(C627="","",IF(AND(C627=$D$2,H627=0),"Firm Payroll",IF(AND(F627=1,Y627&gt;0.2),"Annual 20% Max Discount",IF(AND(F627=4,Y627&gt;0.2),"Quarterly 20% Max Discount",IF(Y627&gt;=0.6,"Discount &gt;60%",IF(Y627&lt;0,"Revenue Reduction Required",""))))))</f>
        <v/>
      </c>
      <c r="W627" s="597" t="n"/>
      <c r="X627" s="56">
        <f>IF(F627=1,"Annual Payrolls on ADP Essential Payroll",IF(F627=4,"Quarterly Payrolls on ADP Essential Payroll",""))</f>
        <v/>
      </c>
      <c r="Y627" s="50">
        <f>IFERROR(1-((H627-M627)/SUM(Z627,AC627,AD627)),"")</f>
        <v/>
      </c>
      <c r="Z627" s="69">
        <f>IF(C627="","",HLOOKUP($G627&amp;'Product Selections'!$K$4&amp;'Exhibit A'!$F627,'--'!$F$3:$AT$200,$E627+6,FALSE)*F627)</f>
        <v/>
      </c>
      <c r="AA627" s="237">
        <f>IF($C627="","",7.95*$E627+54.95)</f>
        <v/>
      </c>
      <c r="AB627" s="69">
        <f>IF('Product Selections'!O632="Yes",16*'Exhibit A'!F627,0)</f>
        <v/>
      </c>
      <c r="AC627" s="236">
        <f>IF('Product Selections'!$L$11="CBA Lightning Wholesale",0,IF('Product Selections'!$L$11="CBA Lightning",0,IF($C627="",0,IF('Product Selections'!P632="",0,IF('Product Selections'!$P632="Yes",HLOOKUP($AC$10&amp;'Exhibit A'!$F627,'--'!$F$3:$AZ$200,$E627+6,FALSE)*$F627)))))</f>
        <v/>
      </c>
      <c r="AD627" s="54">
        <f>IF('Product Selections'!$L$11="CBA Lightning Wholesale",0,IF('Product Selections'!$L$11="CBA Lightning",0,IF('Product Selections'!Q632="",0,IF($C627="",0,IF('Product Selections'!$Q632&gt;=0,HLOOKUP($AD$10,'--'!$F$3:$AZ$200,3,FALSE)*12*'Product Selections'!Q632)))))</f>
        <v/>
      </c>
      <c r="AE627" s="69">
        <f>IFERROR(IF(C627="","",IF(AND(C627=$D$2,H627=0),0,IF(I627=0,H627-P627-L627-M627,IF(I627="Included",H627-P627-M627-L627,IF(I627&gt;0,H627-M627-L627))))),"")</f>
        <v/>
      </c>
      <c r="AF627" s="598" t="n"/>
      <c r="AJ627" s="585" t="n"/>
    </row>
    <row r="628">
      <c r="A628" s="34" t="n"/>
      <c r="B628" s="303">
        <f>IFERROR(IF('Product Selections'!B633="","",'Product Selections'!B633),"")</f>
        <v/>
      </c>
      <c r="C628" s="304">
        <f>IF('Product Selections'!C633="","",'Product Selections'!C633)</f>
        <v/>
      </c>
      <c r="D628" s="305">
        <f>IF('Product Selections'!D633="","",'Product Selections'!D633)</f>
        <v/>
      </c>
      <c r="E628" s="306">
        <f>IF('Product Selections'!E633="","",'Product Selections'!E633)</f>
        <v/>
      </c>
      <c r="F628" s="306">
        <f>IF('Product Selections'!F633="","",'Product Selections'!F633)</f>
        <v/>
      </c>
      <c r="G628" s="307">
        <f>IF('Product Selections'!U632="","",'Product Selections'!U632)</f>
        <v/>
      </c>
      <c r="H628" s="316">
        <f>IFERROR(IF('Product Selections'!H633="","",'Product Selections'!H633),"")</f>
        <v/>
      </c>
      <c r="I628" s="309">
        <f>IFERROR(IF(TRIM('Product Selections'!I633)="","",TRIM('Product Selections'!I633)),"")</f>
        <v/>
      </c>
      <c r="J628" s="46" t="n"/>
      <c r="K628" s="316">
        <f>IF(C628="","",IF(O628="",AE628+L628+M628,AE628+L628+M628+O628))</f>
        <v/>
      </c>
      <c r="L628" s="361">
        <f>IF(C628="","",SUM(AC628,AD628)*(1-Y628))</f>
        <v/>
      </c>
      <c r="M628" s="357">
        <f>IF(C628="","",AB628)</f>
        <v/>
      </c>
      <c r="O628" s="600">
        <f>IF(C628="","",IF(Y628&lt;0,Z628-AE628,""))</f>
        <v/>
      </c>
      <c r="P628" s="601">
        <f>IFERROR(IF(C628="","",IF(AND(C628=$D$2,H628=0),0,IF($V$8="50% ADP Discount",AA628*0.5,IF($V$8="ADP Book Price",AA628)))),"")</f>
        <v/>
      </c>
      <c r="R628" s="602">
        <f>IF(C628="","",IF(Y628&lt;0,(Z628/F628)*(1),(Z628/F628)*(1-Y628)))</f>
        <v/>
      </c>
      <c r="S628" s="602">
        <f>IFERROR(IF(Y628&lt;0,SUM(AC628:AD628)/F628,L628/F628),"")</f>
        <v/>
      </c>
      <c r="T628" s="339">
        <f>IF(M628="","",IF(M628=0,"",SUM(M628)/F628))</f>
        <v/>
      </c>
      <c r="U628" s="585" t="n"/>
      <c r="V628" s="603">
        <f>IF(C628="","",IF(AND(C628=$D$2,H628=0),"Firm Payroll",IF(AND(F628=1,Y628&gt;0.2),"Annual 20% Max Discount",IF(AND(F628=4,Y628&gt;0.2),"Quarterly 20% Max Discount",IF(Y628&gt;=0.6,"Discount &gt;60%",IF(Y628&lt;0,"Revenue Reduction Required",""))))))</f>
        <v/>
      </c>
      <c r="W628" s="597" t="n"/>
      <c r="X628" s="314">
        <f>IF(F628=1,"Annual Payrolls on ADP Essential Payroll",IF(F628=4,"Quarterly Payrolls on ADP Essential Payroll",""))</f>
        <v/>
      </c>
      <c r="Y628" s="315">
        <f>IFERROR(1-((H628-M628)/SUM(Z628,AC628,AD628)),"")</f>
        <v/>
      </c>
      <c r="Z628" s="316">
        <f>IF(C628="","",HLOOKUP($G628&amp;'Product Selections'!$K$4&amp;'Exhibit A'!$F628,'--'!$F$3:$AT$200,$E628+6,FALSE)*F628)</f>
        <v/>
      </c>
      <c r="AA628" s="317">
        <f>IF($C628="","",7.95*$E628+54.95)</f>
        <v/>
      </c>
      <c r="AB628" s="316">
        <f>IF('Product Selections'!O633="Yes",16*'Exhibit A'!F628,0)</f>
        <v/>
      </c>
      <c r="AC628" s="318">
        <f>IF('Product Selections'!$L$11="CBA Lightning Wholesale",0,IF('Product Selections'!$L$11="CBA Lightning",0,IF($C628="",0,IF('Product Selections'!P633="",0,IF('Product Selections'!$P633="Yes",HLOOKUP($AC$10&amp;'Exhibit A'!$F628,'--'!$F$3:$AZ$200,$E628+6,FALSE)*$F628)))))</f>
        <v/>
      </c>
      <c r="AD628" s="310">
        <f>IF('Product Selections'!$L$11="CBA Lightning Wholesale",0,IF('Product Selections'!$L$11="CBA Lightning",0,IF('Product Selections'!Q633="",0,IF($C628="",0,IF('Product Selections'!$Q633&gt;=0,HLOOKUP($AD$10,'--'!$F$3:$AZ$200,3,FALSE)*12*'Product Selections'!Q633)))))</f>
        <v/>
      </c>
      <c r="AE628" s="316">
        <f>IFERROR(IF(C628="","",IF(AND(C628=$D$2,H628=0),0,IF(I628=0,H628-P628-L628-M628,IF(I628="Included",H628-P628-M628-L628,IF(I628&gt;0,H628-M628-L628))))),"")</f>
        <v/>
      </c>
      <c r="AF628" s="585" t="n"/>
      <c r="AJ628" s="585" t="n"/>
    </row>
    <row r="629">
      <c r="A629" s="34" t="n"/>
      <c r="B629" s="70">
        <f>IFERROR(IF('Product Selections'!B634="","",'Product Selections'!B634),"")</f>
        <v/>
      </c>
      <c r="C629" s="71">
        <f>IF('Product Selections'!C634="","",'Product Selections'!C634)</f>
        <v/>
      </c>
      <c r="D629" s="48">
        <f>IF('Product Selections'!D634="","",'Product Selections'!D634)</f>
        <v/>
      </c>
      <c r="E629" s="51">
        <f>IF('Product Selections'!E634="","",'Product Selections'!E634)</f>
        <v/>
      </c>
      <c r="F629" s="51">
        <f>IF('Product Selections'!F634="","",'Product Selections'!F634)</f>
        <v/>
      </c>
      <c r="G629" s="34">
        <f>IF('Product Selections'!U633="","",'Product Selections'!U633)</f>
        <v/>
      </c>
      <c r="H629" s="69">
        <f>IFERROR(IF('Product Selections'!H634="","",'Product Selections'!H634),"")</f>
        <v/>
      </c>
      <c r="I629" s="592">
        <f>IFERROR(IF(TRIM('Product Selections'!I634)="","",TRIM('Product Selections'!I634)),"")</f>
        <v/>
      </c>
      <c r="J629" s="46" t="n"/>
      <c r="K629" s="69">
        <f>IF(C629="","",IF(O629="",AE629+L629+M629,AE629+L629+M629+O629))</f>
        <v/>
      </c>
      <c r="L629" s="360">
        <f>IF(C629="","",SUM(AC629,AD629)*(1-Y629))</f>
        <v/>
      </c>
      <c r="M629" s="358">
        <f>IF(C629="","",AB629)</f>
        <v/>
      </c>
      <c r="O629" s="593">
        <f>IF(C629="","",IF(Y629&lt;0,Z629-AE629,""))</f>
        <v/>
      </c>
      <c r="P629" s="594">
        <f>IFERROR(IF(C629="","",IF(AND(C629=$D$2,H629=0),0,IF($V$8="50% ADP Discount",AA629*0.5,IF($V$8="ADP Book Price",AA629)))),"")</f>
        <v/>
      </c>
      <c r="R629" s="595">
        <f>IF(C629="","",IF(Y629&lt;0,(Z629/F629)*(1),(Z629/F629)*(1-Y629)))</f>
        <v/>
      </c>
      <c r="S629" s="595">
        <f>IFERROR(IF(Y629&lt;0,SUM(AC629:AD629)/F629,L629/F629),"")</f>
        <v/>
      </c>
      <c r="T629" s="340">
        <f>IF(M629="","",IF(M629=0,"",SUM(M629)/F629))</f>
        <v/>
      </c>
      <c r="U629" s="585" t="n"/>
      <c r="V629" s="596">
        <f>IF(C629="","",IF(AND(C629=$D$2,H629=0),"Firm Payroll",IF(AND(F629=1,Y629&gt;0.2),"Annual 20% Max Discount",IF(AND(F629=4,Y629&gt;0.2),"Quarterly 20% Max Discount",IF(Y629&gt;=0.6,"Discount &gt;60%",IF(Y629&lt;0,"Revenue Reduction Required",""))))))</f>
        <v/>
      </c>
      <c r="W629" s="597" t="n"/>
      <c r="X629" s="56">
        <f>IF(F629=1,"Annual Payrolls on ADP Essential Payroll",IF(F629=4,"Quarterly Payrolls on ADP Essential Payroll",""))</f>
        <v/>
      </c>
      <c r="Y629" s="50">
        <f>IFERROR(1-((H629-M629)/SUM(Z629,AC629,AD629)),"")</f>
        <v/>
      </c>
      <c r="Z629" s="69">
        <f>IF(C629="","",HLOOKUP($G629&amp;'Product Selections'!$K$4&amp;'Exhibit A'!$F629,'--'!$F$3:$AT$200,$E629+6,FALSE)*F629)</f>
        <v/>
      </c>
      <c r="AA629" s="237">
        <f>IF($C629="","",7.95*$E629+54.95)</f>
        <v/>
      </c>
      <c r="AB629" s="69">
        <f>IF('Product Selections'!O634="Yes",16*'Exhibit A'!F629,0)</f>
        <v/>
      </c>
      <c r="AC629" s="236">
        <f>IF('Product Selections'!$L$11="CBA Lightning Wholesale",0,IF('Product Selections'!$L$11="CBA Lightning",0,IF($C629="",0,IF('Product Selections'!P634="",0,IF('Product Selections'!$P634="Yes",HLOOKUP($AC$10&amp;'Exhibit A'!$F629,'--'!$F$3:$AZ$200,$E629+6,FALSE)*$F629)))))</f>
        <v/>
      </c>
      <c r="AD629" s="54">
        <f>IF('Product Selections'!$L$11="CBA Lightning Wholesale",0,IF('Product Selections'!$L$11="CBA Lightning",0,IF('Product Selections'!Q634="",0,IF($C629="",0,IF('Product Selections'!$Q634&gt;=0,HLOOKUP($AD$10,'--'!$F$3:$AZ$200,3,FALSE)*12*'Product Selections'!Q634)))))</f>
        <v/>
      </c>
      <c r="AE629" s="69">
        <f>IFERROR(IF(C629="","",IF(AND(C629=$D$2,H629=0),0,IF(I629=0,H629-P629-L629-M629,IF(I629="Included",H629-P629-M629-L629,IF(I629&gt;0,H629-M629-L629))))),"")</f>
        <v/>
      </c>
      <c r="AF629" s="598" t="n"/>
      <c r="AJ629" s="585" t="n"/>
    </row>
    <row r="630">
      <c r="A630" s="34" t="n"/>
      <c r="B630" s="303">
        <f>IFERROR(IF('Product Selections'!B635="","",'Product Selections'!B635),"")</f>
        <v/>
      </c>
      <c r="C630" s="304">
        <f>IF('Product Selections'!C635="","",'Product Selections'!C635)</f>
        <v/>
      </c>
      <c r="D630" s="305">
        <f>IF('Product Selections'!D635="","",'Product Selections'!D635)</f>
        <v/>
      </c>
      <c r="E630" s="306">
        <f>IF('Product Selections'!E635="","",'Product Selections'!E635)</f>
        <v/>
      </c>
      <c r="F630" s="306">
        <f>IF('Product Selections'!F635="","",'Product Selections'!F635)</f>
        <v/>
      </c>
      <c r="G630" s="307">
        <f>IF('Product Selections'!U634="","",'Product Selections'!U634)</f>
        <v/>
      </c>
      <c r="H630" s="316">
        <f>IFERROR(IF('Product Selections'!H635="","",'Product Selections'!H635),"")</f>
        <v/>
      </c>
      <c r="I630" s="309">
        <f>IFERROR(IF(TRIM('Product Selections'!I635)="","",TRIM('Product Selections'!I635)),"")</f>
        <v/>
      </c>
      <c r="J630" s="46" t="n"/>
      <c r="K630" s="316">
        <f>IF(C630="","",IF(O630="",AE630+L630+M630,AE630+L630+M630+O630))</f>
        <v/>
      </c>
      <c r="L630" s="361">
        <f>IF(C630="","",SUM(AC630,AD630)*(1-Y630))</f>
        <v/>
      </c>
      <c r="M630" s="357">
        <f>IF(C630="","",AB630)</f>
        <v/>
      </c>
      <c r="O630" s="600">
        <f>IF(C630="","",IF(Y630&lt;0,Z630-AE630,""))</f>
        <v/>
      </c>
      <c r="P630" s="601">
        <f>IFERROR(IF(C630="","",IF(AND(C630=$D$2,H630=0),0,IF($V$8="50% ADP Discount",AA630*0.5,IF($V$8="ADP Book Price",AA630)))),"")</f>
        <v/>
      </c>
      <c r="R630" s="602">
        <f>IF(C630="","",IF(Y630&lt;0,(Z630/F630)*(1),(Z630/F630)*(1-Y630)))</f>
        <v/>
      </c>
      <c r="S630" s="602">
        <f>IFERROR(IF(Y630&lt;0,SUM(AC630:AD630)/F630,L630/F630),"")</f>
        <v/>
      </c>
      <c r="T630" s="339">
        <f>IF(M630="","",IF(M630=0,"",SUM(M630)/F630))</f>
        <v/>
      </c>
      <c r="U630" s="585" t="n"/>
      <c r="V630" s="603">
        <f>IF(C630="","",IF(AND(C630=$D$2,H630=0),"Firm Payroll",IF(AND(F630=1,Y630&gt;0.2),"Annual 20% Max Discount",IF(AND(F630=4,Y630&gt;0.2),"Quarterly 20% Max Discount",IF(Y630&gt;=0.6,"Discount &gt;60%",IF(Y630&lt;0,"Revenue Reduction Required",""))))))</f>
        <v/>
      </c>
      <c r="W630" s="597" t="n"/>
      <c r="X630" s="314">
        <f>IF(F630=1,"Annual Payrolls on ADP Essential Payroll",IF(F630=4,"Quarterly Payrolls on ADP Essential Payroll",""))</f>
        <v/>
      </c>
      <c r="Y630" s="315">
        <f>IFERROR(1-((H630-M630)/SUM(Z630,AC630,AD630)),"")</f>
        <v/>
      </c>
      <c r="Z630" s="316">
        <f>IF(C630="","",HLOOKUP($G630&amp;'Product Selections'!$K$4&amp;'Exhibit A'!$F630,'--'!$F$3:$AT$200,$E630+6,FALSE)*F630)</f>
        <v/>
      </c>
      <c r="AA630" s="317">
        <f>IF($C630="","",7.95*$E630+54.95)</f>
        <v/>
      </c>
      <c r="AB630" s="316">
        <f>IF('Product Selections'!O635="Yes",16*'Exhibit A'!F630,0)</f>
        <v/>
      </c>
      <c r="AC630" s="318">
        <f>IF('Product Selections'!$L$11="CBA Lightning Wholesale",0,IF('Product Selections'!$L$11="CBA Lightning",0,IF($C630="",0,IF('Product Selections'!P635="",0,IF('Product Selections'!$P635="Yes",HLOOKUP($AC$10&amp;'Exhibit A'!$F630,'--'!$F$3:$AZ$200,$E630+6,FALSE)*$F630)))))</f>
        <v/>
      </c>
      <c r="AD630" s="310">
        <f>IF('Product Selections'!$L$11="CBA Lightning Wholesale",0,IF('Product Selections'!$L$11="CBA Lightning",0,IF('Product Selections'!Q635="",0,IF($C630="",0,IF('Product Selections'!$Q635&gt;=0,HLOOKUP($AD$10,'--'!$F$3:$AZ$200,3,FALSE)*12*'Product Selections'!Q635)))))</f>
        <v/>
      </c>
      <c r="AE630" s="316">
        <f>IFERROR(IF(C630="","",IF(AND(C630=$D$2,H630=0),0,IF(I630=0,H630-P630-L630-M630,IF(I630="Included",H630-P630-M630-L630,IF(I630&gt;0,H630-M630-L630))))),"")</f>
        <v/>
      </c>
      <c r="AF630" s="585" t="n"/>
      <c r="AJ630" s="585" t="n"/>
    </row>
    <row r="631">
      <c r="A631" s="34" t="n"/>
      <c r="B631" s="70">
        <f>IFERROR(IF('Product Selections'!B636="","",'Product Selections'!B636),"")</f>
        <v/>
      </c>
      <c r="C631" s="71">
        <f>IF('Product Selections'!C636="","",'Product Selections'!C636)</f>
        <v/>
      </c>
      <c r="D631" s="48">
        <f>IF('Product Selections'!D636="","",'Product Selections'!D636)</f>
        <v/>
      </c>
      <c r="E631" s="51">
        <f>IF('Product Selections'!E636="","",'Product Selections'!E636)</f>
        <v/>
      </c>
      <c r="F631" s="51">
        <f>IF('Product Selections'!F636="","",'Product Selections'!F636)</f>
        <v/>
      </c>
      <c r="G631" s="34">
        <f>IF('Product Selections'!U635="","",'Product Selections'!U635)</f>
        <v/>
      </c>
      <c r="H631" s="69">
        <f>IFERROR(IF('Product Selections'!H636="","",'Product Selections'!H636),"")</f>
        <v/>
      </c>
      <c r="I631" s="592">
        <f>IFERROR(IF(TRIM('Product Selections'!I636)="","",TRIM('Product Selections'!I636)),"")</f>
        <v/>
      </c>
      <c r="J631" s="46" t="n"/>
      <c r="K631" s="69">
        <f>IF(C631="","",IF(O631="",AE631+L631+M631,AE631+L631+M631+O631))</f>
        <v/>
      </c>
      <c r="L631" s="360">
        <f>IF(C631="","",SUM(AC631,AD631)*(1-Y631))</f>
        <v/>
      </c>
      <c r="M631" s="358">
        <f>IF(C631="","",AB631)</f>
        <v/>
      </c>
      <c r="O631" s="593">
        <f>IF(C631="","",IF(Y631&lt;0,Z631-AE631,""))</f>
        <v/>
      </c>
      <c r="P631" s="594">
        <f>IFERROR(IF(C631="","",IF(AND(C631=$D$2,H631=0),0,IF($V$8="50% ADP Discount",AA631*0.5,IF($V$8="ADP Book Price",AA631)))),"")</f>
        <v/>
      </c>
      <c r="R631" s="595">
        <f>IF(C631="","",IF(Y631&lt;0,(Z631/F631)*(1),(Z631/F631)*(1-Y631)))</f>
        <v/>
      </c>
      <c r="S631" s="595">
        <f>IFERROR(IF(Y631&lt;0,SUM(AC631:AD631)/F631,L631/F631),"")</f>
        <v/>
      </c>
      <c r="T631" s="340">
        <f>IF(M631="","",IF(M631=0,"",SUM(M631)/F631))</f>
        <v/>
      </c>
      <c r="U631" s="585" t="n"/>
      <c r="V631" s="596">
        <f>IF(C631="","",IF(AND(C631=$D$2,H631=0),"Firm Payroll",IF(AND(F631=1,Y631&gt;0.2),"Annual 20% Max Discount",IF(AND(F631=4,Y631&gt;0.2),"Quarterly 20% Max Discount",IF(Y631&gt;=0.6,"Discount &gt;60%",IF(Y631&lt;0,"Revenue Reduction Required",""))))))</f>
        <v/>
      </c>
      <c r="W631" s="597" t="n"/>
      <c r="X631" s="56">
        <f>IF(F631=1,"Annual Payrolls on ADP Essential Payroll",IF(F631=4,"Quarterly Payrolls on ADP Essential Payroll",""))</f>
        <v/>
      </c>
      <c r="Y631" s="50">
        <f>IFERROR(1-((H631-M631)/SUM(Z631,AC631,AD631)),"")</f>
        <v/>
      </c>
      <c r="Z631" s="69">
        <f>IF(C631="","",HLOOKUP($G631&amp;'Product Selections'!$K$4&amp;'Exhibit A'!$F631,'--'!$F$3:$AT$200,$E631+6,FALSE)*F631)</f>
        <v/>
      </c>
      <c r="AA631" s="237">
        <f>IF($C631="","",7.95*$E631+54.95)</f>
        <v/>
      </c>
      <c r="AB631" s="69">
        <f>IF('Product Selections'!O636="Yes",16*'Exhibit A'!F631,0)</f>
        <v/>
      </c>
      <c r="AC631" s="236">
        <f>IF('Product Selections'!$L$11="CBA Lightning Wholesale",0,IF('Product Selections'!$L$11="CBA Lightning",0,IF($C631="",0,IF('Product Selections'!P636="",0,IF('Product Selections'!$P636="Yes",HLOOKUP($AC$10&amp;'Exhibit A'!$F631,'--'!$F$3:$AZ$200,$E631+6,FALSE)*$F631)))))</f>
        <v/>
      </c>
      <c r="AD631" s="54">
        <f>IF('Product Selections'!$L$11="CBA Lightning Wholesale",0,IF('Product Selections'!$L$11="CBA Lightning",0,IF('Product Selections'!Q636="",0,IF($C631="",0,IF('Product Selections'!$Q636&gt;=0,HLOOKUP($AD$10,'--'!$F$3:$AZ$200,3,FALSE)*12*'Product Selections'!Q636)))))</f>
        <v/>
      </c>
      <c r="AE631" s="69">
        <f>IFERROR(IF(C631="","",IF(AND(C631=$D$2,H631=0),0,IF(I631=0,H631-P631-L631-M631,IF(I631="Included",H631-P631-M631-L631,IF(I631&gt;0,H631-M631-L631))))),"")</f>
        <v/>
      </c>
      <c r="AF631" s="598" t="n"/>
      <c r="AJ631" s="585" t="n"/>
    </row>
    <row r="632">
      <c r="A632" s="34" t="n"/>
      <c r="B632" s="303">
        <f>IFERROR(IF('Product Selections'!B637="","",'Product Selections'!B637),"")</f>
        <v/>
      </c>
      <c r="C632" s="304">
        <f>IF('Product Selections'!C637="","",'Product Selections'!C637)</f>
        <v/>
      </c>
      <c r="D632" s="305">
        <f>IF('Product Selections'!D637="","",'Product Selections'!D637)</f>
        <v/>
      </c>
      <c r="E632" s="306">
        <f>IF('Product Selections'!E637="","",'Product Selections'!E637)</f>
        <v/>
      </c>
      <c r="F632" s="306">
        <f>IF('Product Selections'!F637="","",'Product Selections'!F637)</f>
        <v/>
      </c>
      <c r="G632" s="307">
        <f>IF('Product Selections'!U636="","",'Product Selections'!U636)</f>
        <v/>
      </c>
      <c r="H632" s="316">
        <f>IFERROR(IF('Product Selections'!H637="","",'Product Selections'!H637),"")</f>
        <v/>
      </c>
      <c r="I632" s="309">
        <f>IFERROR(IF(TRIM('Product Selections'!I637)="","",TRIM('Product Selections'!I637)),"")</f>
        <v/>
      </c>
      <c r="J632" s="46" t="n"/>
      <c r="K632" s="316">
        <f>IF(C632="","",IF(O632="",AE632+L632+M632,AE632+L632+M632+O632))</f>
        <v/>
      </c>
      <c r="L632" s="361">
        <f>IF(C632="","",SUM(AC632,AD632)*(1-Y632))</f>
        <v/>
      </c>
      <c r="M632" s="357">
        <f>IF(C632="","",AB632)</f>
        <v/>
      </c>
      <c r="O632" s="600">
        <f>IF(C632="","",IF(Y632&lt;0,Z632-AE632,""))</f>
        <v/>
      </c>
      <c r="P632" s="601">
        <f>IFERROR(IF(C632="","",IF(AND(C632=$D$2,H632=0),0,IF($V$8="50% ADP Discount",AA632*0.5,IF($V$8="ADP Book Price",AA632)))),"")</f>
        <v/>
      </c>
      <c r="R632" s="602">
        <f>IF(C632="","",IF(Y632&lt;0,(Z632/F632)*(1),(Z632/F632)*(1-Y632)))</f>
        <v/>
      </c>
      <c r="S632" s="602">
        <f>IFERROR(IF(Y632&lt;0,SUM(AC632:AD632)/F632,L632/F632),"")</f>
        <v/>
      </c>
      <c r="T632" s="339">
        <f>IF(M632="","",IF(M632=0,"",SUM(M632)/F632))</f>
        <v/>
      </c>
      <c r="U632" s="585" t="n"/>
      <c r="V632" s="603">
        <f>IF(C632="","",IF(AND(C632=$D$2,H632=0),"Firm Payroll",IF(AND(F632=1,Y632&gt;0.2),"Annual 20% Max Discount",IF(AND(F632=4,Y632&gt;0.2),"Quarterly 20% Max Discount",IF(Y632&gt;=0.6,"Discount &gt;60%",IF(Y632&lt;0,"Revenue Reduction Required",""))))))</f>
        <v/>
      </c>
      <c r="W632" s="597" t="n"/>
      <c r="X632" s="314">
        <f>IF(F632=1,"Annual Payrolls on ADP Essential Payroll",IF(F632=4,"Quarterly Payrolls on ADP Essential Payroll",""))</f>
        <v/>
      </c>
      <c r="Y632" s="315">
        <f>IFERROR(1-((H632-M632)/SUM(Z632,AC632,AD632)),"")</f>
        <v/>
      </c>
      <c r="Z632" s="316">
        <f>IF(C632="","",HLOOKUP($G632&amp;'Product Selections'!$K$4&amp;'Exhibit A'!$F632,'--'!$F$3:$AT$200,$E632+6,FALSE)*F632)</f>
        <v/>
      </c>
      <c r="AA632" s="317">
        <f>IF($C632="","",7.95*$E632+54.95)</f>
        <v/>
      </c>
      <c r="AB632" s="316">
        <f>IF('Product Selections'!O637="Yes",16*'Exhibit A'!F632,0)</f>
        <v/>
      </c>
      <c r="AC632" s="318">
        <f>IF('Product Selections'!$L$11="CBA Lightning Wholesale",0,IF('Product Selections'!$L$11="CBA Lightning",0,IF($C632="",0,IF('Product Selections'!P637="",0,IF('Product Selections'!$P637="Yes",HLOOKUP($AC$10&amp;'Exhibit A'!$F632,'--'!$F$3:$AZ$200,$E632+6,FALSE)*$F632)))))</f>
        <v/>
      </c>
      <c r="AD632" s="310">
        <f>IF('Product Selections'!$L$11="CBA Lightning Wholesale",0,IF('Product Selections'!$L$11="CBA Lightning",0,IF('Product Selections'!Q637="",0,IF($C632="",0,IF('Product Selections'!$Q637&gt;=0,HLOOKUP($AD$10,'--'!$F$3:$AZ$200,3,FALSE)*12*'Product Selections'!Q637)))))</f>
        <v/>
      </c>
      <c r="AE632" s="316">
        <f>IFERROR(IF(C632="","",IF(AND(C632=$D$2,H632=0),0,IF(I632=0,H632-P632-L632-M632,IF(I632="Included",H632-P632-M632-L632,IF(I632&gt;0,H632-M632-L632))))),"")</f>
        <v/>
      </c>
      <c r="AF632" s="585" t="n"/>
      <c r="AJ632" s="585" t="n"/>
    </row>
    <row r="633">
      <c r="A633" s="34" t="n"/>
      <c r="B633" s="70">
        <f>IFERROR(IF('Product Selections'!B638="","",'Product Selections'!B638),"")</f>
        <v/>
      </c>
      <c r="C633" s="71">
        <f>IF('Product Selections'!C638="","",'Product Selections'!C638)</f>
        <v/>
      </c>
      <c r="D633" s="48">
        <f>IF('Product Selections'!D638="","",'Product Selections'!D638)</f>
        <v/>
      </c>
      <c r="E633" s="51">
        <f>IF('Product Selections'!E638="","",'Product Selections'!E638)</f>
        <v/>
      </c>
      <c r="F633" s="51">
        <f>IF('Product Selections'!F638="","",'Product Selections'!F638)</f>
        <v/>
      </c>
      <c r="G633" s="34">
        <f>IF('Product Selections'!U637="","",'Product Selections'!U637)</f>
        <v/>
      </c>
      <c r="H633" s="69">
        <f>IFERROR(IF('Product Selections'!H638="","",'Product Selections'!H638),"")</f>
        <v/>
      </c>
      <c r="I633" s="592">
        <f>IFERROR(IF(TRIM('Product Selections'!I638)="","",TRIM('Product Selections'!I638)),"")</f>
        <v/>
      </c>
      <c r="J633" s="46" t="n"/>
      <c r="K633" s="69">
        <f>IF(C633="","",IF(O633="",AE633+L633+M633,AE633+L633+M633+O633))</f>
        <v/>
      </c>
      <c r="L633" s="360">
        <f>IF(C633="","",SUM(AC633,AD633)*(1-Y633))</f>
        <v/>
      </c>
      <c r="M633" s="358">
        <f>IF(C633="","",AB633)</f>
        <v/>
      </c>
      <c r="O633" s="593">
        <f>IF(C633="","",IF(Y633&lt;0,Z633-AE633,""))</f>
        <v/>
      </c>
      <c r="P633" s="594">
        <f>IFERROR(IF(C633="","",IF(AND(C633=$D$2,H633=0),0,IF($V$8="50% ADP Discount",AA633*0.5,IF($V$8="ADP Book Price",AA633)))),"")</f>
        <v/>
      </c>
      <c r="R633" s="595">
        <f>IF(C633="","",IF(Y633&lt;0,(Z633/F633)*(1),(Z633/F633)*(1-Y633)))</f>
        <v/>
      </c>
      <c r="S633" s="595">
        <f>IFERROR(IF(Y633&lt;0,SUM(AC633:AD633)/F633,L633/F633),"")</f>
        <v/>
      </c>
      <c r="T633" s="340">
        <f>IF(M633="","",IF(M633=0,"",SUM(M633)/F633))</f>
        <v/>
      </c>
      <c r="U633" s="585" t="n"/>
      <c r="V633" s="596">
        <f>IF(C633="","",IF(AND(C633=$D$2,H633=0),"Firm Payroll",IF(AND(F633=1,Y633&gt;0.2),"Annual 20% Max Discount",IF(AND(F633=4,Y633&gt;0.2),"Quarterly 20% Max Discount",IF(Y633&gt;=0.6,"Discount &gt;60%",IF(Y633&lt;0,"Revenue Reduction Required",""))))))</f>
        <v/>
      </c>
      <c r="W633" s="597" t="n"/>
      <c r="X633" s="56">
        <f>IF(F633=1,"Annual Payrolls on ADP Essential Payroll",IF(F633=4,"Quarterly Payrolls on ADP Essential Payroll",""))</f>
        <v/>
      </c>
      <c r="Y633" s="50">
        <f>IFERROR(1-((H633-M633)/SUM(Z633,AC633,AD633)),"")</f>
        <v/>
      </c>
      <c r="Z633" s="69">
        <f>IF(C633="","",HLOOKUP($G633&amp;'Product Selections'!$K$4&amp;'Exhibit A'!$F633,'--'!$F$3:$AT$200,$E633+6,FALSE)*F633)</f>
        <v/>
      </c>
      <c r="AA633" s="237">
        <f>IF($C633="","",7.95*$E633+54.95)</f>
        <v/>
      </c>
      <c r="AB633" s="69">
        <f>IF('Product Selections'!O638="Yes",16*'Exhibit A'!F633,0)</f>
        <v/>
      </c>
      <c r="AC633" s="236">
        <f>IF('Product Selections'!$L$11="CBA Lightning Wholesale",0,IF('Product Selections'!$L$11="CBA Lightning",0,IF($C633="",0,IF('Product Selections'!P638="",0,IF('Product Selections'!$P638="Yes",HLOOKUP($AC$10&amp;'Exhibit A'!$F633,'--'!$F$3:$AZ$200,$E633+6,FALSE)*$F633)))))</f>
        <v/>
      </c>
      <c r="AD633" s="54">
        <f>IF('Product Selections'!$L$11="CBA Lightning Wholesale",0,IF('Product Selections'!$L$11="CBA Lightning",0,IF('Product Selections'!Q638="",0,IF($C633="",0,IF('Product Selections'!$Q638&gt;=0,HLOOKUP($AD$10,'--'!$F$3:$AZ$200,3,FALSE)*12*'Product Selections'!Q638)))))</f>
        <v/>
      </c>
      <c r="AE633" s="69">
        <f>IFERROR(IF(C633="","",IF(AND(C633=$D$2,H633=0),0,IF(I633=0,H633-P633-L633-M633,IF(I633="Included",H633-P633-M633-L633,IF(I633&gt;0,H633-M633-L633))))),"")</f>
        <v/>
      </c>
      <c r="AF633" s="598" t="n"/>
      <c r="AJ633" s="585" t="n"/>
    </row>
    <row r="634">
      <c r="A634" s="34" t="n"/>
      <c r="B634" s="303">
        <f>IFERROR(IF('Product Selections'!B639="","",'Product Selections'!B639),"")</f>
        <v/>
      </c>
      <c r="C634" s="304">
        <f>IF('Product Selections'!C639="","",'Product Selections'!C639)</f>
        <v/>
      </c>
      <c r="D634" s="305">
        <f>IF('Product Selections'!D639="","",'Product Selections'!D639)</f>
        <v/>
      </c>
      <c r="E634" s="306">
        <f>IF('Product Selections'!E639="","",'Product Selections'!E639)</f>
        <v/>
      </c>
      <c r="F634" s="306">
        <f>IF('Product Selections'!F639="","",'Product Selections'!F639)</f>
        <v/>
      </c>
      <c r="G634" s="307">
        <f>IF('Product Selections'!U638="","",'Product Selections'!U638)</f>
        <v/>
      </c>
      <c r="H634" s="316">
        <f>IFERROR(IF('Product Selections'!H639="","",'Product Selections'!H639),"")</f>
        <v/>
      </c>
      <c r="I634" s="309">
        <f>IFERROR(IF(TRIM('Product Selections'!I639)="","",TRIM('Product Selections'!I639)),"")</f>
        <v/>
      </c>
      <c r="J634" s="46" t="n"/>
      <c r="K634" s="316">
        <f>IF(C634="","",IF(O634="",AE634+L634+M634,AE634+L634+M634+O634))</f>
        <v/>
      </c>
      <c r="L634" s="361">
        <f>IF(C634="","",SUM(AC634,AD634)*(1-Y634))</f>
        <v/>
      </c>
      <c r="M634" s="357">
        <f>IF(C634="","",AB634)</f>
        <v/>
      </c>
      <c r="O634" s="600">
        <f>IF(C634="","",IF(Y634&lt;0,Z634-AE634,""))</f>
        <v/>
      </c>
      <c r="P634" s="601">
        <f>IFERROR(IF(C634="","",IF(AND(C634=$D$2,H634=0),0,IF($V$8="50% ADP Discount",AA634*0.5,IF($V$8="ADP Book Price",AA634)))),"")</f>
        <v/>
      </c>
      <c r="R634" s="602">
        <f>IF(C634="","",IF(Y634&lt;0,(Z634/F634)*(1),(Z634/F634)*(1-Y634)))</f>
        <v/>
      </c>
      <c r="S634" s="602">
        <f>IFERROR(IF(Y634&lt;0,SUM(AC634:AD634)/F634,L634/F634),"")</f>
        <v/>
      </c>
      <c r="T634" s="339">
        <f>IF(M634="","",IF(M634=0,"",SUM(M634)/F634))</f>
        <v/>
      </c>
      <c r="U634" s="585" t="n"/>
      <c r="V634" s="603">
        <f>IF(C634="","",IF(AND(C634=$D$2,H634=0),"Firm Payroll",IF(AND(F634=1,Y634&gt;0.2),"Annual 20% Max Discount",IF(AND(F634=4,Y634&gt;0.2),"Quarterly 20% Max Discount",IF(Y634&gt;=0.6,"Discount &gt;60%",IF(Y634&lt;0,"Revenue Reduction Required",""))))))</f>
        <v/>
      </c>
      <c r="W634" s="597" t="n"/>
      <c r="X634" s="314">
        <f>IF(F634=1,"Annual Payrolls on ADP Essential Payroll",IF(F634=4,"Quarterly Payrolls on ADP Essential Payroll",""))</f>
        <v/>
      </c>
      <c r="Y634" s="315">
        <f>IFERROR(1-((H634-M634)/SUM(Z634,AC634,AD634)),"")</f>
        <v/>
      </c>
      <c r="Z634" s="316">
        <f>IF(C634="","",HLOOKUP($G634&amp;'Product Selections'!$K$4&amp;'Exhibit A'!$F634,'--'!$F$3:$AT$200,$E634+6,FALSE)*F634)</f>
        <v/>
      </c>
      <c r="AA634" s="317">
        <f>IF($C634="","",7.95*$E634+54.95)</f>
        <v/>
      </c>
      <c r="AB634" s="316">
        <f>IF('Product Selections'!O639="Yes",16*'Exhibit A'!F634,0)</f>
        <v/>
      </c>
      <c r="AC634" s="318">
        <f>IF('Product Selections'!$L$11="CBA Lightning Wholesale",0,IF('Product Selections'!$L$11="CBA Lightning",0,IF($C634="",0,IF('Product Selections'!P639="",0,IF('Product Selections'!$P639="Yes",HLOOKUP($AC$10&amp;'Exhibit A'!$F634,'--'!$F$3:$AZ$200,$E634+6,FALSE)*$F634)))))</f>
        <v/>
      </c>
      <c r="AD634" s="310">
        <f>IF('Product Selections'!$L$11="CBA Lightning Wholesale",0,IF('Product Selections'!$L$11="CBA Lightning",0,IF('Product Selections'!Q639="",0,IF($C634="",0,IF('Product Selections'!$Q639&gt;=0,HLOOKUP($AD$10,'--'!$F$3:$AZ$200,3,FALSE)*12*'Product Selections'!Q639)))))</f>
        <v/>
      </c>
      <c r="AE634" s="316">
        <f>IFERROR(IF(C634="","",IF(AND(C634=$D$2,H634=0),0,IF(I634=0,H634-P634-L634-M634,IF(I634="Included",H634-P634-M634-L634,IF(I634&gt;0,H634-M634-L634))))),"")</f>
        <v/>
      </c>
      <c r="AF634" s="585" t="n"/>
      <c r="AJ634" s="585" t="n"/>
    </row>
    <row r="635">
      <c r="A635" s="34" t="n"/>
      <c r="B635" s="70">
        <f>IFERROR(IF('Product Selections'!B640="","",'Product Selections'!B640),"")</f>
        <v/>
      </c>
      <c r="C635" s="71">
        <f>IF('Product Selections'!C640="","",'Product Selections'!C640)</f>
        <v/>
      </c>
      <c r="D635" s="48">
        <f>IF('Product Selections'!D640="","",'Product Selections'!D640)</f>
        <v/>
      </c>
      <c r="E635" s="51">
        <f>IF('Product Selections'!E640="","",'Product Selections'!E640)</f>
        <v/>
      </c>
      <c r="F635" s="51">
        <f>IF('Product Selections'!F640="","",'Product Selections'!F640)</f>
        <v/>
      </c>
      <c r="G635" s="34">
        <f>IF('Product Selections'!U639="","",'Product Selections'!U639)</f>
        <v/>
      </c>
      <c r="H635" s="69">
        <f>IFERROR(IF('Product Selections'!H640="","",'Product Selections'!H640),"")</f>
        <v/>
      </c>
      <c r="I635" s="592">
        <f>IFERROR(IF(TRIM('Product Selections'!I640)="","",TRIM('Product Selections'!I640)),"")</f>
        <v/>
      </c>
      <c r="J635" s="46" t="n"/>
      <c r="K635" s="69">
        <f>IF(C635="","",IF(O635="",AE635+L635+M635,AE635+L635+M635+O635))</f>
        <v/>
      </c>
      <c r="L635" s="360">
        <f>IF(C635="","",SUM(AC635,AD635)*(1-Y635))</f>
        <v/>
      </c>
      <c r="M635" s="358">
        <f>IF(C635="","",AB635)</f>
        <v/>
      </c>
      <c r="O635" s="593">
        <f>IF(C635="","",IF(Y635&lt;0,Z635-AE635,""))</f>
        <v/>
      </c>
      <c r="P635" s="594">
        <f>IFERROR(IF(C635="","",IF(AND(C635=$D$2,H635=0),0,IF($V$8="50% ADP Discount",AA635*0.5,IF($V$8="ADP Book Price",AA635)))),"")</f>
        <v/>
      </c>
      <c r="R635" s="595">
        <f>IF(C635="","",IF(Y635&lt;0,(Z635/F635)*(1),(Z635/F635)*(1-Y635)))</f>
        <v/>
      </c>
      <c r="S635" s="595">
        <f>IFERROR(IF(Y635&lt;0,SUM(AC635:AD635)/F635,L635/F635),"")</f>
        <v/>
      </c>
      <c r="T635" s="340">
        <f>IF(M635="","",IF(M635=0,"",SUM(M635)/F635))</f>
        <v/>
      </c>
      <c r="U635" s="585" t="n"/>
      <c r="V635" s="596">
        <f>IF(C635="","",IF(AND(C635=$D$2,H635=0),"Firm Payroll",IF(AND(F635=1,Y635&gt;0.2),"Annual 20% Max Discount",IF(AND(F635=4,Y635&gt;0.2),"Quarterly 20% Max Discount",IF(Y635&gt;=0.6,"Discount &gt;60%",IF(Y635&lt;0,"Revenue Reduction Required",""))))))</f>
        <v/>
      </c>
      <c r="W635" s="597" t="n"/>
      <c r="X635" s="56">
        <f>IF(F635=1,"Annual Payrolls on ADP Essential Payroll",IF(F635=4,"Quarterly Payrolls on ADP Essential Payroll",""))</f>
        <v/>
      </c>
      <c r="Y635" s="50">
        <f>IFERROR(1-((H635-M635)/SUM(Z635,AC635,AD635)),"")</f>
        <v/>
      </c>
      <c r="Z635" s="69">
        <f>IF(C635="","",HLOOKUP($G635&amp;'Product Selections'!$K$4&amp;'Exhibit A'!$F635,'--'!$F$3:$AT$200,$E635+6,FALSE)*F635)</f>
        <v/>
      </c>
      <c r="AA635" s="237">
        <f>IF($C635="","",7.95*$E635+54.95)</f>
        <v/>
      </c>
      <c r="AB635" s="69">
        <f>IF('Product Selections'!O640="Yes",16*'Exhibit A'!F635,0)</f>
        <v/>
      </c>
      <c r="AC635" s="236">
        <f>IF('Product Selections'!$L$11="CBA Lightning Wholesale",0,IF('Product Selections'!$L$11="CBA Lightning",0,IF($C635="",0,IF('Product Selections'!P640="",0,IF('Product Selections'!$P640="Yes",HLOOKUP($AC$10&amp;'Exhibit A'!$F635,'--'!$F$3:$AZ$200,$E635+6,FALSE)*$F635)))))</f>
        <v/>
      </c>
      <c r="AD635" s="54">
        <f>IF('Product Selections'!$L$11="CBA Lightning Wholesale",0,IF('Product Selections'!$L$11="CBA Lightning",0,IF('Product Selections'!Q640="",0,IF($C635="",0,IF('Product Selections'!$Q640&gt;=0,HLOOKUP($AD$10,'--'!$F$3:$AZ$200,3,FALSE)*12*'Product Selections'!Q640)))))</f>
        <v/>
      </c>
      <c r="AE635" s="69">
        <f>IFERROR(IF(C635="","",IF(AND(C635=$D$2,H635=0),0,IF(I635=0,H635-P635-L635-M635,IF(I635="Included",H635-P635-M635-L635,IF(I635&gt;0,H635-M635-L635))))),"")</f>
        <v/>
      </c>
      <c r="AF635" s="598" t="n"/>
      <c r="AJ635" s="585" t="n"/>
    </row>
    <row r="636">
      <c r="A636" s="34" t="n"/>
      <c r="B636" s="303">
        <f>IFERROR(IF('Product Selections'!B641="","",'Product Selections'!B641),"")</f>
        <v/>
      </c>
      <c r="C636" s="304">
        <f>IF('Product Selections'!C641="","",'Product Selections'!C641)</f>
        <v/>
      </c>
      <c r="D636" s="305">
        <f>IF('Product Selections'!D641="","",'Product Selections'!D641)</f>
        <v/>
      </c>
      <c r="E636" s="306">
        <f>IF('Product Selections'!E641="","",'Product Selections'!E641)</f>
        <v/>
      </c>
      <c r="F636" s="306">
        <f>IF('Product Selections'!F641="","",'Product Selections'!F641)</f>
        <v/>
      </c>
      <c r="G636" s="307">
        <f>IF('Product Selections'!U640="","",'Product Selections'!U640)</f>
        <v/>
      </c>
      <c r="H636" s="316">
        <f>IFERROR(IF('Product Selections'!H641="","",'Product Selections'!H641),"")</f>
        <v/>
      </c>
      <c r="I636" s="309">
        <f>IFERROR(IF(TRIM('Product Selections'!I641)="","",TRIM('Product Selections'!I641)),"")</f>
        <v/>
      </c>
      <c r="J636" s="46" t="n"/>
      <c r="K636" s="316">
        <f>IF(C636="","",IF(O636="",AE636+L636+M636,AE636+L636+M636+O636))</f>
        <v/>
      </c>
      <c r="L636" s="361">
        <f>IF(C636="","",SUM(AC636,AD636)*(1-Y636))</f>
        <v/>
      </c>
      <c r="M636" s="357">
        <f>IF(C636="","",AB636)</f>
        <v/>
      </c>
      <c r="O636" s="600">
        <f>IF(C636="","",IF(Y636&lt;0,Z636-AE636,""))</f>
        <v/>
      </c>
      <c r="P636" s="601">
        <f>IFERROR(IF(C636="","",IF(AND(C636=$D$2,H636=0),0,IF($V$8="50% ADP Discount",AA636*0.5,IF($V$8="ADP Book Price",AA636)))),"")</f>
        <v/>
      </c>
      <c r="R636" s="602">
        <f>IF(C636="","",IF(Y636&lt;0,(Z636/F636)*(1),(Z636/F636)*(1-Y636)))</f>
        <v/>
      </c>
      <c r="S636" s="602">
        <f>IFERROR(IF(Y636&lt;0,SUM(AC636:AD636)/F636,L636/F636),"")</f>
        <v/>
      </c>
      <c r="T636" s="339">
        <f>IF(M636="","",IF(M636=0,"",SUM(M636)/F636))</f>
        <v/>
      </c>
      <c r="U636" s="585" t="n"/>
      <c r="V636" s="603">
        <f>IF(C636="","",IF(AND(C636=$D$2,H636=0),"Firm Payroll",IF(AND(F636=1,Y636&gt;0.2),"Annual 20% Max Discount",IF(AND(F636=4,Y636&gt;0.2),"Quarterly 20% Max Discount",IF(Y636&gt;=0.6,"Discount &gt;60%",IF(Y636&lt;0,"Revenue Reduction Required",""))))))</f>
        <v/>
      </c>
      <c r="W636" s="597" t="n"/>
      <c r="X636" s="314">
        <f>IF(F636=1,"Annual Payrolls on ADP Essential Payroll",IF(F636=4,"Quarterly Payrolls on ADP Essential Payroll",""))</f>
        <v/>
      </c>
      <c r="Y636" s="315">
        <f>IFERROR(1-((H636-M636)/SUM(Z636,AC636,AD636)),"")</f>
        <v/>
      </c>
      <c r="Z636" s="316">
        <f>IF(C636="","",HLOOKUP($G636&amp;'Product Selections'!$K$4&amp;'Exhibit A'!$F636,'--'!$F$3:$AT$200,$E636+6,FALSE)*F636)</f>
        <v/>
      </c>
      <c r="AA636" s="317">
        <f>IF($C636="","",7.95*$E636+54.95)</f>
        <v/>
      </c>
      <c r="AB636" s="316">
        <f>IF('Product Selections'!O641="Yes",16*'Exhibit A'!F636,0)</f>
        <v/>
      </c>
      <c r="AC636" s="318">
        <f>IF('Product Selections'!$L$11="CBA Lightning Wholesale",0,IF('Product Selections'!$L$11="CBA Lightning",0,IF($C636="",0,IF('Product Selections'!P641="",0,IF('Product Selections'!$P641="Yes",HLOOKUP($AC$10&amp;'Exhibit A'!$F636,'--'!$F$3:$AZ$200,$E636+6,FALSE)*$F636)))))</f>
        <v/>
      </c>
      <c r="AD636" s="310">
        <f>IF('Product Selections'!$L$11="CBA Lightning Wholesale",0,IF('Product Selections'!$L$11="CBA Lightning",0,IF('Product Selections'!Q641="",0,IF($C636="",0,IF('Product Selections'!$Q641&gt;=0,HLOOKUP($AD$10,'--'!$F$3:$AZ$200,3,FALSE)*12*'Product Selections'!Q641)))))</f>
        <v/>
      </c>
      <c r="AE636" s="316">
        <f>IFERROR(IF(C636="","",IF(AND(C636=$D$2,H636=0),0,IF(I636=0,H636-P636-L636-M636,IF(I636="Included",H636-P636-M636-L636,IF(I636&gt;0,H636-M636-L636))))),"")</f>
        <v/>
      </c>
      <c r="AF636" s="585" t="n"/>
      <c r="AJ636" s="585" t="n"/>
    </row>
    <row r="637">
      <c r="A637" s="34" t="n"/>
      <c r="B637" s="70">
        <f>IFERROR(IF('Product Selections'!B642="","",'Product Selections'!B642),"")</f>
        <v/>
      </c>
      <c r="C637" s="71">
        <f>IF('Product Selections'!C642="","",'Product Selections'!C642)</f>
        <v/>
      </c>
      <c r="D637" s="48">
        <f>IF('Product Selections'!D642="","",'Product Selections'!D642)</f>
        <v/>
      </c>
      <c r="E637" s="51">
        <f>IF('Product Selections'!E642="","",'Product Selections'!E642)</f>
        <v/>
      </c>
      <c r="F637" s="51">
        <f>IF('Product Selections'!F642="","",'Product Selections'!F642)</f>
        <v/>
      </c>
      <c r="G637" s="34">
        <f>IF('Product Selections'!U641="","",'Product Selections'!U641)</f>
        <v/>
      </c>
      <c r="H637" s="69">
        <f>IFERROR(IF('Product Selections'!H642="","",'Product Selections'!H642),"")</f>
        <v/>
      </c>
      <c r="I637" s="592">
        <f>IFERROR(IF(TRIM('Product Selections'!I642)="","",TRIM('Product Selections'!I642)),"")</f>
        <v/>
      </c>
      <c r="J637" s="46" t="n"/>
      <c r="K637" s="69">
        <f>IF(C637="","",IF(O637="",AE637+L637+M637,AE637+L637+M637+O637))</f>
        <v/>
      </c>
      <c r="L637" s="360">
        <f>IF(C637="","",SUM(AC637,AD637)*(1-Y637))</f>
        <v/>
      </c>
      <c r="M637" s="358">
        <f>IF(C637="","",AB637)</f>
        <v/>
      </c>
      <c r="O637" s="593">
        <f>IF(C637="","",IF(Y637&lt;0,Z637-AE637,""))</f>
        <v/>
      </c>
      <c r="P637" s="594">
        <f>IFERROR(IF(C637="","",IF(AND(C637=$D$2,H637=0),0,IF($V$8="50% ADP Discount",AA637*0.5,IF($V$8="ADP Book Price",AA637)))),"")</f>
        <v/>
      </c>
      <c r="R637" s="595">
        <f>IF(C637="","",IF(Y637&lt;0,(Z637/F637)*(1),(Z637/F637)*(1-Y637)))</f>
        <v/>
      </c>
      <c r="S637" s="595">
        <f>IFERROR(IF(Y637&lt;0,SUM(AC637:AD637)/F637,L637/F637),"")</f>
        <v/>
      </c>
      <c r="T637" s="340">
        <f>IF(M637="","",IF(M637=0,"",SUM(M637)/F637))</f>
        <v/>
      </c>
      <c r="U637" s="585" t="n"/>
      <c r="V637" s="596">
        <f>IF(C637="","",IF(AND(C637=$D$2,H637=0),"Firm Payroll",IF(AND(F637=1,Y637&gt;0.2),"Annual 20% Max Discount",IF(AND(F637=4,Y637&gt;0.2),"Quarterly 20% Max Discount",IF(Y637&gt;=0.6,"Discount &gt;60%",IF(Y637&lt;0,"Revenue Reduction Required",""))))))</f>
        <v/>
      </c>
      <c r="W637" s="597" t="n"/>
      <c r="X637" s="56">
        <f>IF(F637=1,"Annual Payrolls on ADP Essential Payroll",IF(F637=4,"Quarterly Payrolls on ADP Essential Payroll",""))</f>
        <v/>
      </c>
      <c r="Y637" s="50">
        <f>IFERROR(1-((H637-M637)/SUM(Z637,AC637,AD637)),"")</f>
        <v/>
      </c>
      <c r="Z637" s="69">
        <f>IF(C637="","",HLOOKUP($G637&amp;'Product Selections'!$K$4&amp;'Exhibit A'!$F637,'--'!$F$3:$AT$200,$E637+6,FALSE)*F637)</f>
        <v/>
      </c>
      <c r="AA637" s="237">
        <f>IF($C637="","",7.95*$E637+54.95)</f>
        <v/>
      </c>
      <c r="AB637" s="69">
        <f>IF('Product Selections'!O642="Yes",16*'Exhibit A'!F637,0)</f>
        <v/>
      </c>
      <c r="AC637" s="236">
        <f>IF('Product Selections'!$L$11="CBA Lightning Wholesale",0,IF('Product Selections'!$L$11="CBA Lightning",0,IF($C637="",0,IF('Product Selections'!P642="",0,IF('Product Selections'!$P642="Yes",HLOOKUP($AC$10&amp;'Exhibit A'!$F637,'--'!$F$3:$AZ$200,$E637+6,FALSE)*$F637)))))</f>
        <v/>
      </c>
      <c r="AD637" s="54">
        <f>IF('Product Selections'!$L$11="CBA Lightning Wholesale",0,IF('Product Selections'!$L$11="CBA Lightning",0,IF('Product Selections'!Q642="",0,IF($C637="",0,IF('Product Selections'!$Q642&gt;=0,HLOOKUP($AD$10,'--'!$F$3:$AZ$200,3,FALSE)*12*'Product Selections'!Q642)))))</f>
        <v/>
      </c>
      <c r="AE637" s="69">
        <f>IFERROR(IF(C637="","",IF(AND(C637=$D$2,H637=0),0,IF(I637=0,H637-P637-L637-M637,IF(I637="Included",H637-P637-M637-L637,IF(I637&gt;0,H637-M637-L637))))),"")</f>
        <v/>
      </c>
      <c r="AF637" s="598" t="n"/>
      <c r="AJ637" s="585" t="n"/>
    </row>
    <row r="638">
      <c r="A638" s="34" t="n"/>
      <c r="B638" s="303">
        <f>IFERROR(IF('Product Selections'!B643="","",'Product Selections'!B643),"")</f>
        <v/>
      </c>
      <c r="C638" s="304">
        <f>IF('Product Selections'!C643="","",'Product Selections'!C643)</f>
        <v/>
      </c>
      <c r="D638" s="305">
        <f>IF('Product Selections'!D643="","",'Product Selections'!D643)</f>
        <v/>
      </c>
      <c r="E638" s="306">
        <f>IF('Product Selections'!E643="","",'Product Selections'!E643)</f>
        <v/>
      </c>
      <c r="F638" s="306">
        <f>IF('Product Selections'!F643="","",'Product Selections'!F643)</f>
        <v/>
      </c>
      <c r="G638" s="307">
        <f>IF('Product Selections'!U642="","",'Product Selections'!U642)</f>
        <v/>
      </c>
      <c r="H638" s="316">
        <f>IFERROR(IF('Product Selections'!H643="","",'Product Selections'!H643),"")</f>
        <v/>
      </c>
      <c r="I638" s="309">
        <f>IFERROR(IF(TRIM('Product Selections'!I643)="","",TRIM('Product Selections'!I643)),"")</f>
        <v/>
      </c>
      <c r="J638" s="46" t="n"/>
      <c r="K638" s="316">
        <f>IF(C638="","",IF(O638="",AE638+L638+M638,AE638+L638+M638+O638))</f>
        <v/>
      </c>
      <c r="L638" s="361">
        <f>IF(C638="","",SUM(AC638,AD638)*(1-Y638))</f>
        <v/>
      </c>
      <c r="M638" s="357">
        <f>IF(C638="","",AB638)</f>
        <v/>
      </c>
      <c r="O638" s="600">
        <f>IF(C638="","",IF(Y638&lt;0,Z638-AE638,""))</f>
        <v/>
      </c>
      <c r="P638" s="601">
        <f>IFERROR(IF(C638="","",IF(AND(C638=$D$2,H638=0),0,IF($V$8="50% ADP Discount",AA638*0.5,IF($V$8="ADP Book Price",AA638)))),"")</f>
        <v/>
      </c>
      <c r="R638" s="602">
        <f>IF(C638="","",IF(Y638&lt;0,(Z638/F638)*(1),(Z638/F638)*(1-Y638)))</f>
        <v/>
      </c>
      <c r="S638" s="602">
        <f>IFERROR(IF(Y638&lt;0,SUM(AC638:AD638)/F638,L638/F638),"")</f>
        <v/>
      </c>
      <c r="T638" s="339">
        <f>IF(M638="","",IF(M638=0,"",SUM(M638)/F638))</f>
        <v/>
      </c>
      <c r="U638" s="585" t="n"/>
      <c r="V638" s="603">
        <f>IF(C638="","",IF(AND(C638=$D$2,H638=0),"Firm Payroll",IF(AND(F638=1,Y638&gt;0.2),"Annual 20% Max Discount",IF(AND(F638=4,Y638&gt;0.2),"Quarterly 20% Max Discount",IF(Y638&gt;=0.6,"Discount &gt;60%",IF(Y638&lt;0,"Revenue Reduction Required",""))))))</f>
        <v/>
      </c>
      <c r="W638" s="597" t="n"/>
      <c r="X638" s="314">
        <f>IF(F638=1,"Annual Payrolls on ADP Essential Payroll",IF(F638=4,"Quarterly Payrolls on ADP Essential Payroll",""))</f>
        <v/>
      </c>
      <c r="Y638" s="315">
        <f>IFERROR(1-((H638-M638)/SUM(Z638,AC638,AD638)),"")</f>
        <v/>
      </c>
      <c r="Z638" s="316">
        <f>IF(C638="","",HLOOKUP($G638&amp;'Product Selections'!$K$4&amp;'Exhibit A'!$F638,'--'!$F$3:$AT$200,$E638+6,FALSE)*F638)</f>
        <v/>
      </c>
      <c r="AA638" s="317">
        <f>IF($C638="","",7.95*$E638+54.95)</f>
        <v/>
      </c>
      <c r="AB638" s="316">
        <f>IF('Product Selections'!O643="Yes",16*'Exhibit A'!F638,0)</f>
        <v/>
      </c>
      <c r="AC638" s="318">
        <f>IF('Product Selections'!$L$11="CBA Lightning Wholesale",0,IF('Product Selections'!$L$11="CBA Lightning",0,IF($C638="",0,IF('Product Selections'!P643="",0,IF('Product Selections'!$P643="Yes",HLOOKUP($AC$10&amp;'Exhibit A'!$F638,'--'!$F$3:$AZ$200,$E638+6,FALSE)*$F638)))))</f>
        <v/>
      </c>
      <c r="AD638" s="310">
        <f>IF('Product Selections'!$L$11="CBA Lightning Wholesale",0,IF('Product Selections'!$L$11="CBA Lightning",0,IF('Product Selections'!Q643="",0,IF($C638="",0,IF('Product Selections'!$Q643&gt;=0,HLOOKUP($AD$10,'--'!$F$3:$AZ$200,3,FALSE)*12*'Product Selections'!Q643)))))</f>
        <v/>
      </c>
      <c r="AE638" s="316">
        <f>IFERROR(IF(C638="","",IF(AND(C638=$D$2,H638=0),0,IF(I638=0,H638-P638-L638-M638,IF(I638="Included",H638-P638-M638-L638,IF(I638&gt;0,H638-M638-L638))))),"")</f>
        <v/>
      </c>
      <c r="AF638" s="585" t="n"/>
      <c r="AJ638" s="585" t="n"/>
    </row>
    <row r="639">
      <c r="A639" s="34" t="n"/>
      <c r="B639" s="70">
        <f>IFERROR(IF('Product Selections'!B644="","",'Product Selections'!B644),"")</f>
        <v/>
      </c>
      <c r="C639" s="71">
        <f>IF('Product Selections'!C644="","",'Product Selections'!C644)</f>
        <v/>
      </c>
      <c r="D639" s="48">
        <f>IF('Product Selections'!D644="","",'Product Selections'!D644)</f>
        <v/>
      </c>
      <c r="E639" s="51">
        <f>IF('Product Selections'!E644="","",'Product Selections'!E644)</f>
        <v/>
      </c>
      <c r="F639" s="51">
        <f>IF('Product Selections'!F644="","",'Product Selections'!F644)</f>
        <v/>
      </c>
      <c r="G639" s="34">
        <f>IF('Product Selections'!U643="","",'Product Selections'!U643)</f>
        <v/>
      </c>
      <c r="H639" s="69">
        <f>IFERROR(IF('Product Selections'!H644="","",'Product Selections'!H644),"")</f>
        <v/>
      </c>
      <c r="I639" s="592">
        <f>IFERROR(IF(TRIM('Product Selections'!I644)="","",TRIM('Product Selections'!I644)),"")</f>
        <v/>
      </c>
      <c r="J639" s="46" t="n"/>
      <c r="K639" s="69">
        <f>IF(C639="","",IF(O639="",AE639+L639+M639,AE639+L639+M639+O639))</f>
        <v/>
      </c>
      <c r="L639" s="360">
        <f>IF(C639="","",SUM(AC639,AD639)*(1-Y639))</f>
        <v/>
      </c>
      <c r="M639" s="358">
        <f>IF(C639="","",AB639)</f>
        <v/>
      </c>
      <c r="O639" s="593">
        <f>IF(C639="","",IF(Y639&lt;0,Z639-AE639,""))</f>
        <v/>
      </c>
      <c r="P639" s="594">
        <f>IFERROR(IF(C639="","",IF(AND(C639=$D$2,H639=0),0,IF($V$8="50% ADP Discount",AA639*0.5,IF($V$8="ADP Book Price",AA639)))),"")</f>
        <v/>
      </c>
      <c r="R639" s="595">
        <f>IF(C639="","",IF(Y639&lt;0,(Z639/F639)*(1),(Z639/F639)*(1-Y639)))</f>
        <v/>
      </c>
      <c r="S639" s="595">
        <f>IFERROR(IF(Y639&lt;0,SUM(AC639:AD639)/F639,L639/F639),"")</f>
        <v/>
      </c>
      <c r="T639" s="340">
        <f>IF(M639="","",IF(M639=0,"",SUM(M639)/F639))</f>
        <v/>
      </c>
      <c r="U639" s="585" t="n"/>
      <c r="V639" s="596">
        <f>IF(C639="","",IF(AND(C639=$D$2,H639=0),"Firm Payroll",IF(AND(F639=1,Y639&gt;0.2),"Annual 20% Max Discount",IF(AND(F639=4,Y639&gt;0.2),"Quarterly 20% Max Discount",IF(Y639&gt;=0.6,"Discount &gt;60%",IF(Y639&lt;0,"Revenue Reduction Required",""))))))</f>
        <v/>
      </c>
      <c r="W639" s="597" t="n"/>
      <c r="X639" s="56">
        <f>IF(F639=1,"Annual Payrolls on ADP Essential Payroll",IF(F639=4,"Quarterly Payrolls on ADP Essential Payroll",""))</f>
        <v/>
      </c>
      <c r="Y639" s="50">
        <f>IFERROR(1-((H639-M639)/SUM(Z639,AC639,AD639)),"")</f>
        <v/>
      </c>
      <c r="Z639" s="69">
        <f>IF(C639="","",HLOOKUP($G639&amp;'Product Selections'!$K$4&amp;'Exhibit A'!$F639,'--'!$F$3:$AT$200,$E639+6,FALSE)*F639)</f>
        <v/>
      </c>
      <c r="AA639" s="237">
        <f>IF($C639="","",7.95*$E639+54.95)</f>
        <v/>
      </c>
      <c r="AB639" s="69">
        <f>IF('Product Selections'!O644="Yes",16*'Exhibit A'!F639,0)</f>
        <v/>
      </c>
      <c r="AC639" s="236">
        <f>IF('Product Selections'!$L$11="CBA Lightning Wholesale",0,IF('Product Selections'!$L$11="CBA Lightning",0,IF($C639="",0,IF('Product Selections'!P644="",0,IF('Product Selections'!$P644="Yes",HLOOKUP($AC$10&amp;'Exhibit A'!$F639,'--'!$F$3:$AZ$200,$E639+6,FALSE)*$F639)))))</f>
        <v/>
      </c>
      <c r="AD639" s="54">
        <f>IF('Product Selections'!$L$11="CBA Lightning Wholesale",0,IF('Product Selections'!$L$11="CBA Lightning",0,IF('Product Selections'!Q644="",0,IF($C639="",0,IF('Product Selections'!$Q644&gt;=0,HLOOKUP($AD$10,'--'!$F$3:$AZ$200,3,FALSE)*12*'Product Selections'!Q644)))))</f>
        <v/>
      </c>
      <c r="AE639" s="69">
        <f>IFERROR(IF(C639="","",IF(AND(C639=$D$2,H639=0),0,IF(I639=0,H639-P639-L639-M639,IF(I639="Included",H639-P639-M639-L639,IF(I639&gt;0,H639-M639-L639))))),"")</f>
        <v/>
      </c>
      <c r="AF639" s="598" t="n"/>
      <c r="AJ639" s="585" t="n"/>
    </row>
    <row r="640">
      <c r="A640" s="34" t="n"/>
      <c r="B640" s="303">
        <f>IFERROR(IF('Product Selections'!B645="","",'Product Selections'!B645),"")</f>
        <v/>
      </c>
      <c r="C640" s="304">
        <f>IF('Product Selections'!C645="","",'Product Selections'!C645)</f>
        <v/>
      </c>
      <c r="D640" s="305">
        <f>IF('Product Selections'!D645="","",'Product Selections'!D645)</f>
        <v/>
      </c>
      <c r="E640" s="306">
        <f>IF('Product Selections'!E645="","",'Product Selections'!E645)</f>
        <v/>
      </c>
      <c r="F640" s="306">
        <f>IF('Product Selections'!F645="","",'Product Selections'!F645)</f>
        <v/>
      </c>
      <c r="G640" s="307">
        <f>IF('Product Selections'!U644="","",'Product Selections'!U644)</f>
        <v/>
      </c>
      <c r="H640" s="316">
        <f>IFERROR(IF('Product Selections'!H645="","",'Product Selections'!H645),"")</f>
        <v/>
      </c>
      <c r="I640" s="309">
        <f>IFERROR(IF(TRIM('Product Selections'!I645)="","",TRIM('Product Selections'!I645)),"")</f>
        <v/>
      </c>
      <c r="J640" s="46" t="n"/>
      <c r="K640" s="316">
        <f>IF(C640="","",IF(O640="",AE640+L640+M640,AE640+L640+M640+O640))</f>
        <v/>
      </c>
      <c r="L640" s="361">
        <f>IF(C640="","",SUM(AC640,AD640)*(1-Y640))</f>
        <v/>
      </c>
      <c r="M640" s="357">
        <f>IF(C640="","",AB640)</f>
        <v/>
      </c>
      <c r="O640" s="600">
        <f>IF(C640="","",IF(Y640&lt;0,Z640-AE640,""))</f>
        <v/>
      </c>
      <c r="P640" s="601">
        <f>IFERROR(IF(C640="","",IF(AND(C640=$D$2,H640=0),0,IF($V$8="50% ADP Discount",AA640*0.5,IF($V$8="ADP Book Price",AA640)))),"")</f>
        <v/>
      </c>
      <c r="R640" s="602">
        <f>IF(C640="","",IF(Y640&lt;0,(Z640/F640)*(1),(Z640/F640)*(1-Y640)))</f>
        <v/>
      </c>
      <c r="S640" s="602">
        <f>IFERROR(IF(Y640&lt;0,SUM(AC640:AD640)/F640,L640/F640),"")</f>
        <v/>
      </c>
      <c r="T640" s="339">
        <f>IF(M640="","",IF(M640=0,"",SUM(M640)/F640))</f>
        <v/>
      </c>
      <c r="U640" s="585" t="n"/>
      <c r="V640" s="603">
        <f>IF(C640="","",IF(AND(C640=$D$2,H640=0),"Firm Payroll",IF(AND(F640=1,Y640&gt;0.2),"Annual 20% Max Discount",IF(AND(F640=4,Y640&gt;0.2),"Quarterly 20% Max Discount",IF(Y640&gt;=0.6,"Discount &gt;60%",IF(Y640&lt;0,"Revenue Reduction Required",""))))))</f>
        <v/>
      </c>
      <c r="W640" s="597" t="n"/>
      <c r="X640" s="314">
        <f>IF(F640=1,"Annual Payrolls on ADP Essential Payroll",IF(F640=4,"Quarterly Payrolls on ADP Essential Payroll",""))</f>
        <v/>
      </c>
      <c r="Y640" s="315">
        <f>IFERROR(1-((H640-M640)/SUM(Z640,AC640,AD640)),"")</f>
        <v/>
      </c>
      <c r="Z640" s="316">
        <f>IF(C640="","",HLOOKUP($G640&amp;'Product Selections'!$K$4&amp;'Exhibit A'!$F640,'--'!$F$3:$AT$200,$E640+6,FALSE)*F640)</f>
        <v/>
      </c>
      <c r="AA640" s="317">
        <f>IF($C640="","",7.95*$E640+54.95)</f>
        <v/>
      </c>
      <c r="AB640" s="316">
        <f>IF('Product Selections'!O645="Yes",16*'Exhibit A'!F640,0)</f>
        <v/>
      </c>
      <c r="AC640" s="318">
        <f>IF('Product Selections'!$L$11="CBA Lightning Wholesale",0,IF('Product Selections'!$L$11="CBA Lightning",0,IF($C640="",0,IF('Product Selections'!P645="",0,IF('Product Selections'!$P645="Yes",HLOOKUP($AC$10&amp;'Exhibit A'!$F640,'--'!$F$3:$AZ$200,$E640+6,FALSE)*$F640)))))</f>
        <v/>
      </c>
      <c r="AD640" s="310">
        <f>IF('Product Selections'!$L$11="CBA Lightning Wholesale",0,IF('Product Selections'!$L$11="CBA Lightning",0,IF('Product Selections'!Q645="",0,IF($C640="",0,IF('Product Selections'!$Q645&gt;=0,HLOOKUP($AD$10,'--'!$F$3:$AZ$200,3,FALSE)*12*'Product Selections'!Q645)))))</f>
        <v/>
      </c>
      <c r="AE640" s="316">
        <f>IFERROR(IF(C640="","",IF(AND(C640=$D$2,H640=0),0,IF(I640=0,H640-P640-L640-M640,IF(I640="Included",H640-P640-M640-L640,IF(I640&gt;0,H640-M640-L640))))),"")</f>
        <v/>
      </c>
      <c r="AF640" s="585" t="n"/>
      <c r="AJ640" s="585" t="n"/>
    </row>
    <row r="641">
      <c r="A641" s="34" t="n"/>
      <c r="B641" s="70">
        <f>IFERROR(IF('Product Selections'!B646="","",'Product Selections'!B646),"")</f>
        <v/>
      </c>
      <c r="C641" s="71">
        <f>IF('Product Selections'!C646="","",'Product Selections'!C646)</f>
        <v/>
      </c>
      <c r="D641" s="48">
        <f>IF('Product Selections'!D646="","",'Product Selections'!D646)</f>
        <v/>
      </c>
      <c r="E641" s="51">
        <f>IF('Product Selections'!E646="","",'Product Selections'!E646)</f>
        <v/>
      </c>
      <c r="F641" s="51">
        <f>IF('Product Selections'!F646="","",'Product Selections'!F646)</f>
        <v/>
      </c>
      <c r="G641" s="34">
        <f>IF('Product Selections'!U645="","",'Product Selections'!U645)</f>
        <v/>
      </c>
      <c r="H641" s="69">
        <f>IFERROR(IF('Product Selections'!H646="","",'Product Selections'!H646),"")</f>
        <v/>
      </c>
      <c r="I641" s="592">
        <f>IFERROR(IF(TRIM('Product Selections'!I646)="","",TRIM('Product Selections'!I646)),"")</f>
        <v/>
      </c>
      <c r="J641" s="46" t="n"/>
      <c r="K641" s="69">
        <f>IF(C641="","",IF(O641="",AE641+L641+M641,AE641+L641+M641+O641))</f>
        <v/>
      </c>
      <c r="L641" s="360">
        <f>IF(C641="","",SUM(AC641,AD641)*(1-Y641))</f>
        <v/>
      </c>
      <c r="M641" s="358">
        <f>IF(C641="","",AB641)</f>
        <v/>
      </c>
      <c r="O641" s="593">
        <f>IF(C641="","",IF(Y641&lt;0,Z641-AE641,""))</f>
        <v/>
      </c>
      <c r="P641" s="594">
        <f>IFERROR(IF(C641="","",IF(AND(C641=$D$2,H641=0),0,IF($V$8="50% ADP Discount",AA641*0.5,IF($V$8="ADP Book Price",AA641)))),"")</f>
        <v/>
      </c>
      <c r="R641" s="595">
        <f>IF(C641="","",IF(Y641&lt;0,(Z641/F641)*(1),(Z641/F641)*(1-Y641)))</f>
        <v/>
      </c>
      <c r="S641" s="595">
        <f>IFERROR(IF(Y641&lt;0,SUM(AC641:AD641)/F641,L641/F641),"")</f>
        <v/>
      </c>
      <c r="T641" s="340">
        <f>IF(M641="","",IF(M641=0,"",SUM(M641)/F641))</f>
        <v/>
      </c>
      <c r="U641" s="585" t="n"/>
      <c r="V641" s="596">
        <f>IF(C641="","",IF(AND(C641=$D$2,H641=0),"Firm Payroll",IF(AND(F641=1,Y641&gt;0.2),"Annual 20% Max Discount",IF(AND(F641=4,Y641&gt;0.2),"Quarterly 20% Max Discount",IF(Y641&gt;=0.6,"Discount &gt;60%",IF(Y641&lt;0,"Revenue Reduction Required",""))))))</f>
        <v/>
      </c>
      <c r="W641" s="597" t="n"/>
      <c r="X641" s="56">
        <f>IF(F641=1,"Annual Payrolls on ADP Essential Payroll",IF(F641=4,"Quarterly Payrolls on ADP Essential Payroll",""))</f>
        <v/>
      </c>
      <c r="Y641" s="50">
        <f>IFERROR(1-((H641-M641)/SUM(Z641,AC641,AD641)),"")</f>
        <v/>
      </c>
      <c r="Z641" s="69">
        <f>IF(C641="","",HLOOKUP($G641&amp;'Product Selections'!$K$4&amp;'Exhibit A'!$F641,'--'!$F$3:$AT$200,$E641+6,FALSE)*F641)</f>
        <v/>
      </c>
      <c r="AA641" s="237">
        <f>IF($C641="","",7.95*$E641+54.95)</f>
        <v/>
      </c>
      <c r="AB641" s="69">
        <f>IF('Product Selections'!O646="Yes",16*'Exhibit A'!F641,0)</f>
        <v/>
      </c>
      <c r="AC641" s="236">
        <f>IF('Product Selections'!$L$11="CBA Lightning Wholesale",0,IF('Product Selections'!$L$11="CBA Lightning",0,IF($C641="",0,IF('Product Selections'!P646="",0,IF('Product Selections'!$P646="Yes",HLOOKUP($AC$10&amp;'Exhibit A'!$F641,'--'!$F$3:$AZ$200,$E641+6,FALSE)*$F641)))))</f>
        <v/>
      </c>
      <c r="AD641" s="54">
        <f>IF('Product Selections'!$L$11="CBA Lightning Wholesale",0,IF('Product Selections'!$L$11="CBA Lightning",0,IF('Product Selections'!Q646="",0,IF($C641="",0,IF('Product Selections'!$Q646&gt;=0,HLOOKUP($AD$10,'--'!$F$3:$AZ$200,3,FALSE)*12*'Product Selections'!Q646)))))</f>
        <v/>
      </c>
      <c r="AE641" s="69">
        <f>IFERROR(IF(C641="","",IF(AND(C641=$D$2,H641=0),0,IF(I641=0,H641-P641-L641-M641,IF(I641="Included",H641-P641-M641-L641,IF(I641&gt;0,H641-M641-L641))))),"")</f>
        <v/>
      </c>
      <c r="AF641" s="598" t="n"/>
      <c r="AJ641" s="585" t="n"/>
    </row>
    <row r="642">
      <c r="A642" s="34" t="n"/>
      <c r="B642" s="303">
        <f>IFERROR(IF('Product Selections'!B647="","",'Product Selections'!B647),"")</f>
        <v/>
      </c>
      <c r="C642" s="304">
        <f>IF('Product Selections'!C647="","",'Product Selections'!C647)</f>
        <v/>
      </c>
      <c r="D642" s="305">
        <f>IF('Product Selections'!D647="","",'Product Selections'!D647)</f>
        <v/>
      </c>
      <c r="E642" s="306">
        <f>IF('Product Selections'!E647="","",'Product Selections'!E647)</f>
        <v/>
      </c>
      <c r="F642" s="306">
        <f>IF('Product Selections'!F647="","",'Product Selections'!F647)</f>
        <v/>
      </c>
      <c r="G642" s="307">
        <f>IF('Product Selections'!U646="","",'Product Selections'!U646)</f>
        <v/>
      </c>
      <c r="H642" s="316">
        <f>IFERROR(IF('Product Selections'!H647="","",'Product Selections'!H647),"")</f>
        <v/>
      </c>
      <c r="I642" s="309">
        <f>IFERROR(IF(TRIM('Product Selections'!I647)="","",TRIM('Product Selections'!I647)),"")</f>
        <v/>
      </c>
      <c r="J642" s="46" t="n"/>
      <c r="K642" s="316">
        <f>IF(C642="","",IF(O642="",AE642+L642+M642,AE642+L642+M642+O642))</f>
        <v/>
      </c>
      <c r="L642" s="361">
        <f>IF(C642="","",SUM(AC642,AD642)*(1-Y642))</f>
        <v/>
      </c>
      <c r="M642" s="357">
        <f>IF(C642="","",AB642)</f>
        <v/>
      </c>
      <c r="O642" s="600">
        <f>IF(C642="","",IF(Y642&lt;0,Z642-AE642,""))</f>
        <v/>
      </c>
      <c r="P642" s="601">
        <f>IFERROR(IF(C642="","",IF(AND(C642=$D$2,H642=0),0,IF($V$8="50% ADP Discount",AA642*0.5,IF($V$8="ADP Book Price",AA642)))),"")</f>
        <v/>
      </c>
      <c r="R642" s="602">
        <f>IF(C642="","",IF(Y642&lt;0,(Z642/F642)*(1),(Z642/F642)*(1-Y642)))</f>
        <v/>
      </c>
      <c r="S642" s="602">
        <f>IFERROR(IF(Y642&lt;0,SUM(AC642:AD642)/F642,L642/F642),"")</f>
        <v/>
      </c>
      <c r="T642" s="339">
        <f>IF(M642="","",IF(M642=0,"",SUM(M642)/F642))</f>
        <v/>
      </c>
      <c r="U642" s="585" t="n"/>
      <c r="V642" s="603">
        <f>IF(C642="","",IF(AND(C642=$D$2,H642=0),"Firm Payroll",IF(AND(F642=1,Y642&gt;0.2),"Annual 20% Max Discount",IF(AND(F642=4,Y642&gt;0.2),"Quarterly 20% Max Discount",IF(Y642&gt;=0.6,"Discount &gt;60%",IF(Y642&lt;0,"Revenue Reduction Required",""))))))</f>
        <v/>
      </c>
      <c r="W642" s="597" t="n"/>
      <c r="X642" s="314">
        <f>IF(F642=1,"Annual Payrolls on ADP Essential Payroll",IF(F642=4,"Quarterly Payrolls on ADP Essential Payroll",""))</f>
        <v/>
      </c>
      <c r="Y642" s="315">
        <f>IFERROR(1-((H642-M642)/SUM(Z642,AC642,AD642)),"")</f>
        <v/>
      </c>
      <c r="Z642" s="316">
        <f>IF(C642="","",HLOOKUP($G642&amp;'Product Selections'!$K$4&amp;'Exhibit A'!$F642,'--'!$F$3:$AT$200,$E642+6,FALSE)*F642)</f>
        <v/>
      </c>
      <c r="AA642" s="317">
        <f>IF($C642="","",7.95*$E642+54.95)</f>
        <v/>
      </c>
      <c r="AB642" s="316">
        <f>IF('Product Selections'!O647="Yes",16*'Exhibit A'!F642,0)</f>
        <v/>
      </c>
      <c r="AC642" s="318">
        <f>IF('Product Selections'!$L$11="CBA Lightning Wholesale",0,IF('Product Selections'!$L$11="CBA Lightning",0,IF($C642="",0,IF('Product Selections'!P647="",0,IF('Product Selections'!$P647="Yes",HLOOKUP($AC$10&amp;'Exhibit A'!$F642,'--'!$F$3:$AZ$200,$E642+6,FALSE)*$F642)))))</f>
        <v/>
      </c>
      <c r="AD642" s="310">
        <f>IF('Product Selections'!$L$11="CBA Lightning Wholesale",0,IF('Product Selections'!$L$11="CBA Lightning",0,IF('Product Selections'!Q647="",0,IF($C642="",0,IF('Product Selections'!$Q647&gt;=0,HLOOKUP($AD$10,'--'!$F$3:$AZ$200,3,FALSE)*12*'Product Selections'!Q647)))))</f>
        <v/>
      </c>
      <c r="AE642" s="316">
        <f>IFERROR(IF(C642="","",IF(AND(C642=$D$2,H642=0),0,IF(I642=0,H642-P642-L642-M642,IF(I642="Included",H642-P642-M642-L642,IF(I642&gt;0,H642-M642-L642))))),"")</f>
        <v/>
      </c>
      <c r="AF642" s="585" t="n"/>
      <c r="AJ642" s="585" t="n"/>
    </row>
    <row r="643">
      <c r="A643" s="34" t="n"/>
      <c r="B643" s="70">
        <f>IFERROR(IF('Product Selections'!B648="","",'Product Selections'!B648),"")</f>
        <v/>
      </c>
      <c r="C643" s="71">
        <f>IF('Product Selections'!C648="","",'Product Selections'!C648)</f>
        <v/>
      </c>
      <c r="D643" s="48">
        <f>IF('Product Selections'!D648="","",'Product Selections'!D648)</f>
        <v/>
      </c>
      <c r="E643" s="51">
        <f>IF('Product Selections'!E648="","",'Product Selections'!E648)</f>
        <v/>
      </c>
      <c r="F643" s="51">
        <f>IF('Product Selections'!F648="","",'Product Selections'!F648)</f>
        <v/>
      </c>
      <c r="G643" s="34">
        <f>IF('Product Selections'!U647="","",'Product Selections'!U647)</f>
        <v/>
      </c>
      <c r="H643" s="69">
        <f>IFERROR(IF('Product Selections'!H648="","",'Product Selections'!H648),"")</f>
        <v/>
      </c>
      <c r="I643" s="592">
        <f>IFERROR(IF(TRIM('Product Selections'!I648)="","",TRIM('Product Selections'!I648)),"")</f>
        <v/>
      </c>
      <c r="J643" s="46" t="n"/>
      <c r="K643" s="69">
        <f>IF(C643="","",IF(O643="",AE643+L643+M643,AE643+L643+M643+O643))</f>
        <v/>
      </c>
      <c r="L643" s="360">
        <f>IF(C643="","",SUM(AC643,AD643)*(1-Y643))</f>
        <v/>
      </c>
      <c r="M643" s="358">
        <f>IF(C643="","",AB643)</f>
        <v/>
      </c>
      <c r="O643" s="593">
        <f>IF(C643="","",IF(Y643&lt;0,Z643-AE643,""))</f>
        <v/>
      </c>
      <c r="P643" s="594">
        <f>IFERROR(IF(C643="","",IF(AND(C643=$D$2,H643=0),0,IF($V$8="50% ADP Discount",AA643*0.5,IF($V$8="ADP Book Price",AA643)))),"")</f>
        <v/>
      </c>
      <c r="R643" s="595">
        <f>IF(C643="","",IF(Y643&lt;0,(Z643/F643)*(1),(Z643/F643)*(1-Y643)))</f>
        <v/>
      </c>
      <c r="S643" s="595">
        <f>IFERROR(IF(Y643&lt;0,SUM(AC643:AD643)/F643,L643/F643),"")</f>
        <v/>
      </c>
      <c r="T643" s="340">
        <f>IF(M643="","",IF(M643=0,"",SUM(M643)/F643))</f>
        <v/>
      </c>
      <c r="U643" s="585" t="n"/>
      <c r="V643" s="596">
        <f>IF(C643="","",IF(AND(C643=$D$2,H643=0),"Firm Payroll",IF(AND(F643=1,Y643&gt;0.2),"Annual 20% Max Discount",IF(AND(F643=4,Y643&gt;0.2),"Quarterly 20% Max Discount",IF(Y643&gt;=0.6,"Discount &gt;60%",IF(Y643&lt;0,"Revenue Reduction Required",""))))))</f>
        <v/>
      </c>
      <c r="W643" s="597" t="n"/>
      <c r="X643" s="56">
        <f>IF(F643=1,"Annual Payrolls on ADP Essential Payroll",IF(F643=4,"Quarterly Payrolls on ADP Essential Payroll",""))</f>
        <v/>
      </c>
      <c r="Y643" s="50">
        <f>IFERROR(1-((H643-M643)/SUM(Z643,AC643,AD643)),"")</f>
        <v/>
      </c>
      <c r="Z643" s="69">
        <f>IF(C643="","",HLOOKUP($G643&amp;'Product Selections'!$K$4&amp;'Exhibit A'!$F643,'--'!$F$3:$AT$200,$E643+6,FALSE)*F643)</f>
        <v/>
      </c>
      <c r="AA643" s="237">
        <f>IF($C643="","",7.95*$E643+54.95)</f>
        <v/>
      </c>
      <c r="AB643" s="69">
        <f>IF('Product Selections'!O648="Yes",16*'Exhibit A'!F643,0)</f>
        <v/>
      </c>
      <c r="AC643" s="236">
        <f>IF('Product Selections'!$L$11="CBA Lightning Wholesale",0,IF('Product Selections'!$L$11="CBA Lightning",0,IF($C643="",0,IF('Product Selections'!P648="",0,IF('Product Selections'!$P648="Yes",HLOOKUP($AC$10&amp;'Exhibit A'!$F643,'--'!$F$3:$AZ$200,$E643+6,FALSE)*$F643)))))</f>
        <v/>
      </c>
      <c r="AD643" s="54">
        <f>IF('Product Selections'!$L$11="CBA Lightning Wholesale",0,IF('Product Selections'!$L$11="CBA Lightning",0,IF('Product Selections'!Q648="",0,IF($C643="",0,IF('Product Selections'!$Q648&gt;=0,HLOOKUP($AD$10,'--'!$F$3:$AZ$200,3,FALSE)*12*'Product Selections'!Q648)))))</f>
        <v/>
      </c>
      <c r="AE643" s="69">
        <f>IFERROR(IF(C643="","",IF(AND(C643=$D$2,H643=0),0,IF(I643=0,H643-P643-L643-M643,IF(I643="Included",H643-P643-M643-L643,IF(I643&gt;0,H643-M643-L643))))),"")</f>
        <v/>
      </c>
      <c r="AF643" s="598" t="n"/>
      <c r="AJ643" s="585" t="n"/>
    </row>
    <row r="644">
      <c r="A644" s="34" t="n"/>
      <c r="B644" s="303">
        <f>IFERROR(IF('Product Selections'!B649="","",'Product Selections'!B649),"")</f>
        <v/>
      </c>
      <c r="C644" s="304">
        <f>IF('Product Selections'!C649="","",'Product Selections'!C649)</f>
        <v/>
      </c>
      <c r="D644" s="305">
        <f>IF('Product Selections'!D649="","",'Product Selections'!D649)</f>
        <v/>
      </c>
      <c r="E644" s="306">
        <f>IF('Product Selections'!E649="","",'Product Selections'!E649)</f>
        <v/>
      </c>
      <c r="F644" s="306">
        <f>IF('Product Selections'!F649="","",'Product Selections'!F649)</f>
        <v/>
      </c>
      <c r="G644" s="307">
        <f>IF('Product Selections'!U648="","",'Product Selections'!U648)</f>
        <v/>
      </c>
      <c r="H644" s="316">
        <f>IFERROR(IF('Product Selections'!H649="","",'Product Selections'!H649),"")</f>
        <v/>
      </c>
      <c r="I644" s="309">
        <f>IFERROR(IF(TRIM('Product Selections'!I649)="","",TRIM('Product Selections'!I649)),"")</f>
        <v/>
      </c>
      <c r="J644" s="46" t="n"/>
      <c r="K644" s="316">
        <f>IF(C644="","",IF(O644="",AE644+L644+M644,AE644+L644+M644+O644))</f>
        <v/>
      </c>
      <c r="L644" s="361">
        <f>IF(C644="","",SUM(AC644,AD644)*(1-Y644))</f>
        <v/>
      </c>
      <c r="M644" s="357">
        <f>IF(C644="","",AB644)</f>
        <v/>
      </c>
      <c r="O644" s="600">
        <f>IF(C644="","",IF(Y644&lt;0,Z644-AE644,""))</f>
        <v/>
      </c>
      <c r="P644" s="601">
        <f>IFERROR(IF(C644="","",IF(AND(C644=$D$2,H644=0),0,IF($V$8="50% ADP Discount",AA644*0.5,IF($V$8="ADP Book Price",AA644)))),"")</f>
        <v/>
      </c>
      <c r="R644" s="602">
        <f>IF(C644="","",IF(Y644&lt;0,(Z644/F644)*(1),(Z644/F644)*(1-Y644)))</f>
        <v/>
      </c>
      <c r="S644" s="602">
        <f>IFERROR(IF(Y644&lt;0,SUM(AC644:AD644)/F644,L644/F644),"")</f>
        <v/>
      </c>
      <c r="T644" s="339">
        <f>IF(M644="","",IF(M644=0,"",SUM(M644)/F644))</f>
        <v/>
      </c>
      <c r="U644" s="585" t="n"/>
      <c r="V644" s="603">
        <f>IF(C644="","",IF(AND(C644=$D$2,H644=0),"Firm Payroll",IF(AND(F644=1,Y644&gt;0.2),"Annual 20% Max Discount",IF(AND(F644=4,Y644&gt;0.2),"Quarterly 20% Max Discount",IF(Y644&gt;=0.6,"Discount &gt;60%",IF(Y644&lt;0,"Revenue Reduction Required",""))))))</f>
        <v/>
      </c>
      <c r="W644" s="597" t="n"/>
      <c r="X644" s="314">
        <f>IF(F644=1,"Annual Payrolls on ADP Essential Payroll",IF(F644=4,"Quarterly Payrolls on ADP Essential Payroll",""))</f>
        <v/>
      </c>
      <c r="Y644" s="315">
        <f>IFERROR(1-((H644-M644)/SUM(Z644,AC644,AD644)),"")</f>
        <v/>
      </c>
      <c r="Z644" s="316">
        <f>IF(C644="","",HLOOKUP($G644&amp;'Product Selections'!$K$4&amp;'Exhibit A'!$F644,'--'!$F$3:$AT$200,$E644+6,FALSE)*F644)</f>
        <v/>
      </c>
      <c r="AA644" s="317">
        <f>IF($C644="","",7.95*$E644+54.95)</f>
        <v/>
      </c>
      <c r="AB644" s="316">
        <f>IF('Product Selections'!O649="Yes",16*'Exhibit A'!F644,0)</f>
        <v/>
      </c>
      <c r="AC644" s="318">
        <f>IF('Product Selections'!$L$11="CBA Lightning Wholesale",0,IF('Product Selections'!$L$11="CBA Lightning",0,IF($C644="",0,IF('Product Selections'!P649="",0,IF('Product Selections'!$P649="Yes",HLOOKUP($AC$10&amp;'Exhibit A'!$F644,'--'!$F$3:$AZ$200,$E644+6,FALSE)*$F644)))))</f>
        <v/>
      </c>
      <c r="AD644" s="310">
        <f>IF('Product Selections'!$L$11="CBA Lightning Wholesale",0,IF('Product Selections'!$L$11="CBA Lightning",0,IF('Product Selections'!Q649="",0,IF($C644="",0,IF('Product Selections'!$Q649&gt;=0,HLOOKUP($AD$10,'--'!$F$3:$AZ$200,3,FALSE)*12*'Product Selections'!Q649)))))</f>
        <v/>
      </c>
      <c r="AE644" s="316">
        <f>IFERROR(IF(C644="","",IF(AND(C644=$D$2,H644=0),0,IF(I644=0,H644-P644-L644-M644,IF(I644="Included",H644-P644-M644-L644,IF(I644&gt;0,H644-M644-L644))))),"")</f>
        <v/>
      </c>
      <c r="AF644" s="585" t="n"/>
      <c r="AJ644" s="585" t="n"/>
    </row>
    <row r="645">
      <c r="A645" s="34" t="n"/>
      <c r="B645" s="70">
        <f>IFERROR(IF('Product Selections'!B650="","",'Product Selections'!B650),"")</f>
        <v/>
      </c>
      <c r="C645" s="71">
        <f>IF('Product Selections'!C650="","",'Product Selections'!C650)</f>
        <v/>
      </c>
      <c r="D645" s="48">
        <f>IF('Product Selections'!D650="","",'Product Selections'!D650)</f>
        <v/>
      </c>
      <c r="E645" s="51">
        <f>IF('Product Selections'!E650="","",'Product Selections'!E650)</f>
        <v/>
      </c>
      <c r="F645" s="51">
        <f>IF('Product Selections'!F650="","",'Product Selections'!F650)</f>
        <v/>
      </c>
      <c r="G645" s="34">
        <f>IF('Product Selections'!U649="","",'Product Selections'!U649)</f>
        <v/>
      </c>
      <c r="H645" s="69">
        <f>IFERROR(IF('Product Selections'!H650="","",'Product Selections'!H650),"")</f>
        <v/>
      </c>
      <c r="I645" s="592">
        <f>IFERROR(IF(TRIM('Product Selections'!I650)="","",TRIM('Product Selections'!I650)),"")</f>
        <v/>
      </c>
      <c r="J645" s="46" t="n"/>
      <c r="K645" s="69">
        <f>IF(C645="","",IF(O645="",AE645+L645+M645,AE645+L645+M645+O645))</f>
        <v/>
      </c>
      <c r="L645" s="360">
        <f>IF(C645="","",SUM(AC645,AD645)*(1-Y645))</f>
        <v/>
      </c>
      <c r="M645" s="358">
        <f>IF(C645="","",AB645)</f>
        <v/>
      </c>
      <c r="O645" s="593">
        <f>IF(C645="","",IF(Y645&lt;0,Z645-AE645,""))</f>
        <v/>
      </c>
      <c r="P645" s="594">
        <f>IFERROR(IF(C645="","",IF(AND(C645=$D$2,H645=0),0,IF($V$8="50% ADP Discount",AA645*0.5,IF($V$8="ADP Book Price",AA645)))),"")</f>
        <v/>
      </c>
      <c r="R645" s="595">
        <f>IF(C645="","",IF(Y645&lt;0,(Z645/F645)*(1),(Z645/F645)*(1-Y645)))</f>
        <v/>
      </c>
      <c r="S645" s="595">
        <f>IFERROR(IF(Y645&lt;0,SUM(AC645:AD645)/F645,L645/F645),"")</f>
        <v/>
      </c>
      <c r="T645" s="340">
        <f>IF(M645="","",IF(M645=0,"",SUM(M645)/F645))</f>
        <v/>
      </c>
      <c r="U645" s="585" t="n"/>
      <c r="V645" s="596">
        <f>IF(C645="","",IF(AND(C645=$D$2,H645=0),"Firm Payroll",IF(AND(F645=1,Y645&gt;0.2),"Annual 20% Max Discount",IF(AND(F645=4,Y645&gt;0.2),"Quarterly 20% Max Discount",IF(Y645&gt;=0.6,"Discount &gt;60%",IF(Y645&lt;0,"Revenue Reduction Required",""))))))</f>
        <v/>
      </c>
      <c r="W645" s="597" t="n"/>
      <c r="X645" s="56">
        <f>IF(F645=1,"Annual Payrolls on ADP Essential Payroll",IF(F645=4,"Quarterly Payrolls on ADP Essential Payroll",""))</f>
        <v/>
      </c>
      <c r="Y645" s="50">
        <f>IFERROR(1-((H645-M645)/SUM(Z645,AC645,AD645)),"")</f>
        <v/>
      </c>
      <c r="Z645" s="69">
        <f>IF(C645="","",HLOOKUP($G645&amp;'Product Selections'!$K$4&amp;'Exhibit A'!$F645,'--'!$F$3:$AT$200,$E645+6,FALSE)*F645)</f>
        <v/>
      </c>
      <c r="AA645" s="237">
        <f>IF($C645="","",7.95*$E645+54.95)</f>
        <v/>
      </c>
      <c r="AB645" s="69">
        <f>IF('Product Selections'!O650="Yes",16*'Exhibit A'!F645,0)</f>
        <v/>
      </c>
      <c r="AC645" s="236">
        <f>IF('Product Selections'!$L$11="CBA Lightning Wholesale",0,IF('Product Selections'!$L$11="CBA Lightning",0,IF($C645="",0,IF('Product Selections'!P650="",0,IF('Product Selections'!$P650="Yes",HLOOKUP($AC$10&amp;'Exhibit A'!$F645,'--'!$F$3:$AZ$200,$E645+6,FALSE)*$F645)))))</f>
        <v/>
      </c>
      <c r="AD645" s="54">
        <f>IF('Product Selections'!$L$11="CBA Lightning Wholesale",0,IF('Product Selections'!$L$11="CBA Lightning",0,IF('Product Selections'!Q650="",0,IF($C645="",0,IF('Product Selections'!$Q650&gt;=0,HLOOKUP($AD$10,'--'!$F$3:$AZ$200,3,FALSE)*12*'Product Selections'!Q650)))))</f>
        <v/>
      </c>
      <c r="AE645" s="69">
        <f>IFERROR(IF(C645="","",IF(AND(C645=$D$2,H645=0),0,IF(I645=0,H645-P645-L645-M645,IF(I645="Included",H645-P645-M645-L645,IF(I645&gt;0,H645-M645-L645))))),"")</f>
        <v/>
      </c>
      <c r="AF645" s="598" t="n"/>
      <c r="AJ645" s="585" t="n"/>
    </row>
    <row r="646">
      <c r="A646" s="34" t="n"/>
      <c r="B646" s="303">
        <f>IFERROR(IF('Product Selections'!B651="","",'Product Selections'!B651),"")</f>
        <v/>
      </c>
      <c r="C646" s="304">
        <f>IF('Product Selections'!C651="","",'Product Selections'!C651)</f>
        <v/>
      </c>
      <c r="D646" s="305">
        <f>IF('Product Selections'!D651="","",'Product Selections'!D651)</f>
        <v/>
      </c>
      <c r="E646" s="306">
        <f>IF('Product Selections'!E651="","",'Product Selections'!E651)</f>
        <v/>
      </c>
      <c r="F646" s="306">
        <f>IF('Product Selections'!F651="","",'Product Selections'!F651)</f>
        <v/>
      </c>
      <c r="G646" s="307">
        <f>IF('Product Selections'!U650="","",'Product Selections'!U650)</f>
        <v/>
      </c>
      <c r="H646" s="316">
        <f>IFERROR(IF('Product Selections'!H651="","",'Product Selections'!H651),"")</f>
        <v/>
      </c>
      <c r="I646" s="309">
        <f>IFERROR(IF(TRIM('Product Selections'!I651)="","",TRIM('Product Selections'!I651)),"")</f>
        <v/>
      </c>
      <c r="J646" s="46" t="n"/>
      <c r="K646" s="316">
        <f>IF(C646="","",IF(O646="",AE646+L646+M646,AE646+L646+M646+O646))</f>
        <v/>
      </c>
      <c r="L646" s="361">
        <f>IF(C646="","",SUM(AC646,AD646)*(1-Y646))</f>
        <v/>
      </c>
      <c r="M646" s="357">
        <f>IF(C646="","",AB646)</f>
        <v/>
      </c>
      <c r="O646" s="600">
        <f>IF(C646="","",IF(Y646&lt;0,Z646-AE646,""))</f>
        <v/>
      </c>
      <c r="P646" s="601">
        <f>IFERROR(IF(C646="","",IF(AND(C646=$D$2,H646=0),0,IF($V$8="50% ADP Discount",AA646*0.5,IF($V$8="ADP Book Price",AA646)))),"")</f>
        <v/>
      </c>
      <c r="R646" s="602">
        <f>IF(C646="","",IF(Y646&lt;0,(Z646/F646)*(1),(Z646/F646)*(1-Y646)))</f>
        <v/>
      </c>
      <c r="S646" s="602">
        <f>IFERROR(IF(Y646&lt;0,SUM(AC646:AD646)/F646,L646/F646),"")</f>
        <v/>
      </c>
      <c r="T646" s="339">
        <f>IF(M646="","",IF(M646=0,"",SUM(M646)/F646))</f>
        <v/>
      </c>
      <c r="U646" s="585" t="n"/>
      <c r="V646" s="603">
        <f>IF(C646="","",IF(AND(C646=$D$2,H646=0),"Firm Payroll",IF(AND(F646=1,Y646&gt;0.2),"Annual 20% Max Discount",IF(AND(F646=4,Y646&gt;0.2),"Quarterly 20% Max Discount",IF(Y646&gt;=0.6,"Discount &gt;60%",IF(Y646&lt;0,"Revenue Reduction Required",""))))))</f>
        <v/>
      </c>
      <c r="W646" s="597" t="n"/>
      <c r="X646" s="314">
        <f>IF(F646=1,"Annual Payrolls on ADP Essential Payroll",IF(F646=4,"Quarterly Payrolls on ADP Essential Payroll",""))</f>
        <v/>
      </c>
      <c r="Y646" s="315">
        <f>IFERROR(1-((H646-M646)/SUM(Z646,AC646,AD646)),"")</f>
        <v/>
      </c>
      <c r="Z646" s="316">
        <f>IF(C646="","",HLOOKUP($G646&amp;'Product Selections'!$K$4&amp;'Exhibit A'!$F646,'--'!$F$3:$AT$200,$E646+6,FALSE)*F646)</f>
        <v/>
      </c>
      <c r="AA646" s="317">
        <f>IF($C646="","",7.95*$E646+54.95)</f>
        <v/>
      </c>
      <c r="AB646" s="316">
        <f>IF('Product Selections'!O651="Yes",16*'Exhibit A'!F646,0)</f>
        <v/>
      </c>
      <c r="AC646" s="318">
        <f>IF('Product Selections'!$L$11="CBA Lightning Wholesale",0,IF('Product Selections'!$L$11="CBA Lightning",0,IF($C646="",0,IF('Product Selections'!P651="",0,IF('Product Selections'!$P651="Yes",HLOOKUP($AC$10&amp;'Exhibit A'!$F646,'--'!$F$3:$AZ$200,$E646+6,FALSE)*$F646)))))</f>
        <v/>
      </c>
      <c r="AD646" s="310">
        <f>IF('Product Selections'!$L$11="CBA Lightning Wholesale",0,IF('Product Selections'!$L$11="CBA Lightning",0,IF('Product Selections'!Q651="",0,IF($C646="",0,IF('Product Selections'!$Q651&gt;=0,HLOOKUP($AD$10,'--'!$F$3:$AZ$200,3,FALSE)*12*'Product Selections'!Q651)))))</f>
        <v/>
      </c>
      <c r="AE646" s="316">
        <f>IFERROR(IF(C646="","",IF(AND(C646=$D$2,H646=0),0,IF(I646=0,H646-P646-L646-M646,IF(I646="Included",H646-P646-M646-L646,IF(I646&gt;0,H646-M646-L646))))),"")</f>
        <v/>
      </c>
      <c r="AF646" s="585" t="n"/>
      <c r="AJ646" s="585" t="n"/>
    </row>
    <row r="647">
      <c r="A647" s="34" t="n"/>
      <c r="B647" s="70">
        <f>IFERROR(IF('Product Selections'!B652="","",'Product Selections'!B652),"")</f>
        <v/>
      </c>
      <c r="C647" s="71">
        <f>IF('Product Selections'!C652="","",'Product Selections'!C652)</f>
        <v/>
      </c>
      <c r="D647" s="48">
        <f>IF('Product Selections'!D652="","",'Product Selections'!D652)</f>
        <v/>
      </c>
      <c r="E647" s="51">
        <f>IF('Product Selections'!E652="","",'Product Selections'!E652)</f>
        <v/>
      </c>
      <c r="F647" s="51">
        <f>IF('Product Selections'!F652="","",'Product Selections'!F652)</f>
        <v/>
      </c>
      <c r="G647" s="34">
        <f>IF('Product Selections'!U651="","",'Product Selections'!U651)</f>
        <v/>
      </c>
      <c r="H647" s="69">
        <f>IFERROR(IF('Product Selections'!H652="","",'Product Selections'!H652),"")</f>
        <v/>
      </c>
      <c r="I647" s="592">
        <f>IFERROR(IF(TRIM('Product Selections'!I652)="","",TRIM('Product Selections'!I652)),"")</f>
        <v/>
      </c>
      <c r="J647" s="46" t="n"/>
      <c r="K647" s="69">
        <f>IF(C647="","",IF(O647="",AE647+L647+M647,AE647+L647+M647+O647))</f>
        <v/>
      </c>
      <c r="L647" s="360">
        <f>IF(C647="","",SUM(AC647,AD647)*(1-Y647))</f>
        <v/>
      </c>
      <c r="M647" s="358">
        <f>IF(C647="","",AB647)</f>
        <v/>
      </c>
      <c r="O647" s="593">
        <f>IF(C647="","",IF(Y647&lt;0,Z647-AE647,""))</f>
        <v/>
      </c>
      <c r="P647" s="594">
        <f>IFERROR(IF(C647="","",IF(AND(C647=$D$2,H647=0),0,IF($V$8="50% ADP Discount",AA647*0.5,IF($V$8="ADP Book Price",AA647)))),"")</f>
        <v/>
      </c>
      <c r="R647" s="595">
        <f>IF(C647="","",IF(Y647&lt;0,(Z647/F647)*(1),(Z647/F647)*(1-Y647)))</f>
        <v/>
      </c>
      <c r="S647" s="595">
        <f>IFERROR(IF(Y647&lt;0,SUM(AC647:AD647)/F647,L647/F647),"")</f>
        <v/>
      </c>
      <c r="T647" s="340">
        <f>IF(M647="","",IF(M647=0,"",SUM(M647)/F647))</f>
        <v/>
      </c>
      <c r="U647" s="585" t="n"/>
      <c r="V647" s="596">
        <f>IF(C647="","",IF(AND(C647=$D$2,H647=0),"Firm Payroll",IF(AND(F647=1,Y647&gt;0.2),"Annual 20% Max Discount",IF(AND(F647=4,Y647&gt;0.2),"Quarterly 20% Max Discount",IF(Y647&gt;=0.6,"Discount &gt;60%",IF(Y647&lt;0,"Revenue Reduction Required",""))))))</f>
        <v/>
      </c>
      <c r="W647" s="597" t="n"/>
      <c r="X647" s="56">
        <f>IF(F647=1,"Annual Payrolls on ADP Essential Payroll",IF(F647=4,"Quarterly Payrolls on ADP Essential Payroll",""))</f>
        <v/>
      </c>
      <c r="Y647" s="50">
        <f>IFERROR(1-((H647-M647)/SUM(Z647,AC647,AD647)),"")</f>
        <v/>
      </c>
      <c r="Z647" s="69">
        <f>IF(C647="","",HLOOKUP($G647&amp;'Product Selections'!$K$4&amp;'Exhibit A'!$F647,'--'!$F$3:$AT$200,$E647+6,FALSE)*F647)</f>
        <v/>
      </c>
      <c r="AA647" s="237">
        <f>IF($C647="","",7.95*$E647+54.95)</f>
        <v/>
      </c>
      <c r="AB647" s="69">
        <f>IF('Product Selections'!O652="Yes",16*'Exhibit A'!F647,0)</f>
        <v/>
      </c>
      <c r="AC647" s="236">
        <f>IF('Product Selections'!$L$11="CBA Lightning Wholesale",0,IF('Product Selections'!$L$11="CBA Lightning",0,IF($C647="",0,IF('Product Selections'!P652="",0,IF('Product Selections'!$P652="Yes",HLOOKUP($AC$10&amp;'Exhibit A'!$F647,'--'!$F$3:$AZ$200,$E647+6,FALSE)*$F647)))))</f>
        <v/>
      </c>
      <c r="AD647" s="54">
        <f>IF('Product Selections'!$L$11="CBA Lightning Wholesale",0,IF('Product Selections'!$L$11="CBA Lightning",0,IF('Product Selections'!Q652="",0,IF($C647="",0,IF('Product Selections'!$Q652&gt;=0,HLOOKUP($AD$10,'--'!$F$3:$AZ$200,3,FALSE)*12*'Product Selections'!Q652)))))</f>
        <v/>
      </c>
      <c r="AE647" s="69">
        <f>IFERROR(IF(C647="","",IF(AND(C647=$D$2,H647=0),0,IF(I647=0,H647-P647-L647-M647,IF(I647="Included",H647-P647-M647-L647,IF(I647&gt;0,H647-M647-L647))))),"")</f>
        <v/>
      </c>
      <c r="AF647" s="598" t="n"/>
      <c r="AJ647" s="585" t="n"/>
    </row>
    <row r="648">
      <c r="A648" s="34" t="n"/>
      <c r="B648" s="303">
        <f>IFERROR(IF('Product Selections'!B653="","",'Product Selections'!B653),"")</f>
        <v/>
      </c>
      <c r="C648" s="304">
        <f>IF('Product Selections'!C653="","",'Product Selections'!C653)</f>
        <v/>
      </c>
      <c r="D648" s="305">
        <f>IF('Product Selections'!D653="","",'Product Selections'!D653)</f>
        <v/>
      </c>
      <c r="E648" s="306">
        <f>IF('Product Selections'!E653="","",'Product Selections'!E653)</f>
        <v/>
      </c>
      <c r="F648" s="306">
        <f>IF('Product Selections'!F653="","",'Product Selections'!F653)</f>
        <v/>
      </c>
      <c r="G648" s="307">
        <f>IF('Product Selections'!U652="","",'Product Selections'!U652)</f>
        <v/>
      </c>
      <c r="H648" s="316">
        <f>IFERROR(IF('Product Selections'!H653="","",'Product Selections'!H653),"")</f>
        <v/>
      </c>
      <c r="I648" s="309">
        <f>IFERROR(IF(TRIM('Product Selections'!I653)="","",TRIM('Product Selections'!I653)),"")</f>
        <v/>
      </c>
      <c r="J648" s="46" t="n"/>
      <c r="K648" s="316">
        <f>IF(C648="","",IF(O648="",AE648+L648+M648,AE648+L648+M648+O648))</f>
        <v/>
      </c>
      <c r="L648" s="361">
        <f>IF(C648="","",SUM(AC648,AD648)*(1-Y648))</f>
        <v/>
      </c>
      <c r="M648" s="357">
        <f>IF(C648="","",AB648)</f>
        <v/>
      </c>
      <c r="O648" s="600">
        <f>IF(C648="","",IF(Y648&lt;0,Z648-AE648,""))</f>
        <v/>
      </c>
      <c r="P648" s="601">
        <f>IFERROR(IF(C648="","",IF(AND(C648=$D$2,H648=0),0,IF($V$8="50% ADP Discount",AA648*0.5,IF($V$8="ADP Book Price",AA648)))),"")</f>
        <v/>
      </c>
      <c r="R648" s="602">
        <f>IF(C648="","",IF(Y648&lt;0,(Z648/F648)*(1),(Z648/F648)*(1-Y648)))</f>
        <v/>
      </c>
      <c r="S648" s="602">
        <f>IFERROR(IF(Y648&lt;0,SUM(AC648:AD648)/F648,L648/F648),"")</f>
        <v/>
      </c>
      <c r="T648" s="339">
        <f>IF(M648="","",IF(M648=0,"",SUM(M648)/F648))</f>
        <v/>
      </c>
      <c r="U648" s="585" t="n"/>
      <c r="V648" s="603">
        <f>IF(C648="","",IF(AND(C648=$D$2,H648=0),"Firm Payroll",IF(AND(F648=1,Y648&gt;0.2),"Annual 20% Max Discount",IF(AND(F648=4,Y648&gt;0.2),"Quarterly 20% Max Discount",IF(Y648&gt;=0.6,"Discount &gt;60%",IF(Y648&lt;0,"Revenue Reduction Required",""))))))</f>
        <v/>
      </c>
      <c r="W648" s="597" t="n"/>
      <c r="X648" s="314">
        <f>IF(F648=1,"Annual Payrolls on ADP Essential Payroll",IF(F648=4,"Quarterly Payrolls on ADP Essential Payroll",""))</f>
        <v/>
      </c>
      <c r="Y648" s="315">
        <f>IFERROR(1-((H648-M648)/SUM(Z648,AC648,AD648)),"")</f>
        <v/>
      </c>
      <c r="Z648" s="316">
        <f>IF(C648="","",HLOOKUP($G648&amp;'Product Selections'!$K$4&amp;'Exhibit A'!$F648,'--'!$F$3:$AT$200,$E648+6,FALSE)*F648)</f>
        <v/>
      </c>
      <c r="AA648" s="317">
        <f>IF($C648="","",7.95*$E648+54.95)</f>
        <v/>
      </c>
      <c r="AB648" s="316">
        <f>IF('Product Selections'!O653="Yes",16*'Exhibit A'!F648,0)</f>
        <v/>
      </c>
      <c r="AC648" s="318">
        <f>IF('Product Selections'!$L$11="CBA Lightning Wholesale",0,IF('Product Selections'!$L$11="CBA Lightning",0,IF($C648="",0,IF('Product Selections'!P653="",0,IF('Product Selections'!$P653="Yes",HLOOKUP($AC$10&amp;'Exhibit A'!$F648,'--'!$F$3:$AZ$200,$E648+6,FALSE)*$F648)))))</f>
        <v/>
      </c>
      <c r="AD648" s="310">
        <f>IF('Product Selections'!$L$11="CBA Lightning Wholesale",0,IF('Product Selections'!$L$11="CBA Lightning",0,IF('Product Selections'!Q653="",0,IF($C648="",0,IF('Product Selections'!$Q653&gt;=0,HLOOKUP($AD$10,'--'!$F$3:$AZ$200,3,FALSE)*12*'Product Selections'!Q653)))))</f>
        <v/>
      </c>
      <c r="AE648" s="316">
        <f>IFERROR(IF(C648="","",IF(AND(C648=$D$2,H648=0),0,IF(I648=0,H648-P648-L648-M648,IF(I648="Included",H648-P648-M648-L648,IF(I648&gt;0,H648-M648-L648))))),"")</f>
        <v/>
      </c>
      <c r="AF648" s="585" t="n"/>
      <c r="AJ648" s="585" t="n"/>
    </row>
    <row r="649">
      <c r="A649" s="34" t="n"/>
      <c r="B649" s="70">
        <f>IFERROR(IF('Product Selections'!B654="","",'Product Selections'!B654),"")</f>
        <v/>
      </c>
      <c r="C649" s="71">
        <f>IF('Product Selections'!C654="","",'Product Selections'!C654)</f>
        <v/>
      </c>
      <c r="D649" s="48">
        <f>IF('Product Selections'!D654="","",'Product Selections'!D654)</f>
        <v/>
      </c>
      <c r="E649" s="51">
        <f>IF('Product Selections'!E654="","",'Product Selections'!E654)</f>
        <v/>
      </c>
      <c r="F649" s="51">
        <f>IF('Product Selections'!F654="","",'Product Selections'!F654)</f>
        <v/>
      </c>
      <c r="G649" s="34">
        <f>IF('Product Selections'!U653="","",'Product Selections'!U653)</f>
        <v/>
      </c>
      <c r="H649" s="69">
        <f>IFERROR(IF('Product Selections'!H654="","",'Product Selections'!H654),"")</f>
        <v/>
      </c>
      <c r="I649" s="592">
        <f>IFERROR(IF(TRIM('Product Selections'!I654)="","",TRIM('Product Selections'!I654)),"")</f>
        <v/>
      </c>
      <c r="J649" s="46" t="n"/>
      <c r="K649" s="69">
        <f>IF(C649="","",IF(O649="",AE649+L649+M649,AE649+L649+M649+O649))</f>
        <v/>
      </c>
      <c r="L649" s="360">
        <f>IF(C649="","",SUM(AC649,AD649)*(1-Y649))</f>
        <v/>
      </c>
      <c r="M649" s="358">
        <f>IF(C649="","",AB649)</f>
        <v/>
      </c>
      <c r="O649" s="593">
        <f>IF(C649="","",IF(Y649&lt;0,Z649-AE649,""))</f>
        <v/>
      </c>
      <c r="P649" s="594">
        <f>IFERROR(IF(C649="","",IF(AND(C649=$D$2,H649=0),0,IF($V$8="50% ADP Discount",AA649*0.5,IF($V$8="ADP Book Price",AA649)))),"")</f>
        <v/>
      </c>
      <c r="R649" s="595">
        <f>IF(C649="","",IF(Y649&lt;0,(Z649/F649)*(1),(Z649/F649)*(1-Y649)))</f>
        <v/>
      </c>
      <c r="S649" s="595">
        <f>IFERROR(IF(Y649&lt;0,SUM(AC649:AD649)/F649,L649/F649),"")</f>
        <v/>
      </c>
      <c r="T649" s="340">
        <f>IF(M649="","",IF(M649=0,"",SUM(M649)/F649))</f>
        <v/>
      </c>
      <c r="U649" s="585" t="n"/>
      <c r="V649" s="596">
        <f>IF(C649="","",IF(AND(C649=$D$2,H649=0),"Firm Payroll",IF(AND(F649=1,Y649&gt;0.2),"Annual 20% Max Discount",IF(AND(F649=4,Y649&gt;0.2),"Quarterly 20% Max Discount",IF(Y649&gt;=0.6,"Discount &gt;60%",IF(Y649&lt;0,"Revenue Reduction Required",""))))))</f>
        <v/>
      </c>
      <c r="W649" s="597" t="n"/>
      <c r="X649" s="56">
        <f>IF(F649=1,"Annual Payrolls on ADP Essential Payroll",IF(F649=4,"Quarterly Payrolls on ADP Essential Payroll",""))</f>
        <v/>
      </c>
      <c r="Y649" s="50">
        <f>IFERROR(1-((H649-M649)/SUM(Z649,AC649,AD649)),"")</f>
        <v/>
      </c>
      <c r="Z649" s="69">
        <f>IF(C649="","",HLOOKUP($G649&amp;'Product Selections'!$K$4&amp;'Exhibit A'!$F649,'--'!$F$3:$AT$200,$E649+6,FALSE)*F649)</f>
        <v/>
      </c>
      <c r="AA649" s="237">
        <f>IF($C649="","",7.95*$E649+54.95)</f>
        <v/>
      </c>
      <c r="AB649" s="69">
        <f>IF('Product Selections'!O654="Yes",16*'Exhibit A'!F649,0)</f>
        <v/>
      </c>
      <c r="AC649" s="236">
        <f>IF('Product Selections'!$L$11="CBA Lightning Wholesale",0,IF('Product Selections'!$L$11="CBA Lightning",0,IF($C649="",0,IF('Product Selections'!P654="",0,IF('Product Selections'!$P654="Yes",HLOOKUP($AC$10&amp;'Exhibit A'!$F649,'--'!$F$3:$AZ$200,$E649+6,FALSE)*$F649)))))</f>
        <v/>
      </c>
      <c r="AD649" s="54">
        <f>IF('Product Selections'!$L$11="CBA Lightning Wholesale",0,IF('Product Selections'!$L$11="CBA Lightning",0,IF('Product Selections'!Q654="",0,IF($C649="",0,IF('Product Selections'!$Q654&gt;=0,HLOOKUP($AD$10,'--'!$F$3:$AZ$200,3,FALSE)*12*'Product Selections'!Q654)))))</f>
        <v/>
      </c>
      <c r="AE649" s="69">
        <f>IFERROR(IF(C649="","",IF(AND(C649=$D$2,H649=0),0,IF(I649=0,H649-P649-L649-M649,IF(I649="Included",H649-P649-M649-L649,IF(I649&gt;0,H649-M649-L649))))),"")</f>
        <v/>
      </c>
      <c r="AF649" s="598" t="n"/>
      <c r="AJ649" s="585" t="n"/>
    </row>
    <row r="650">
      <c r="A650" s="34" t="n"/>
      <c r="B650" s="303">
        <f>IFERROR(IF('Product Selections'!B655="","",'Product Selections'!B655),"")</f>
        <v/>
      </c>
      <c r="C650" s="304">
        <f>IF('Product Selections'!C655="","",'Product Selections'!C655)</f>
        <v/>
      </c>
      <c r="D650" s="305">
        <f>IF('Product Selections'!D655="","",'Product Selections'!D655)</f>
        <v/>
      </c>
      <c r="E650" s="306">
        <f>IF('Product Selections'!E655="","",'Product Selections'!E655)</f>
        <v/>
      </c>
      <c r="F650" s="306">
        <f>IF('Product Selections'!F655="","",'Product Selections'!F655)</f>
        <v/>
      </c>
      <c r="G650" s="307">
        <f>IF('Product Selections'!U654="","",'Product Selections'!U654)</f>
        <v/>
      </c>
      <c r="H650" s="316">
        <f>IFERROR(IF('Product Selections'!H655="","",'Product Selections'!H655),"")</f>
        <v/>
      </c>
      <c r="I650" s="309">
        <f>IFERROR(IF(TRIM('Product Selections'!I655)="","",TRIM('Product Selections'!I655)),"")</f>
        <v/>
      </c>
      <c r="J650" s="46" t="n"/>
      <c r="K650" s="316">
        <f>IF(C650="","",IF(O650="",AE650+L650+M650,AE650+L650+M650+O650))</f>
        <v/>
      </c>
      <c r="L650" s="361">
        <f>IF(C650="","",SUM(AC650,AD650)*(1-Y650))</f>
        <v/>
      </c>
      <c r="M650" s="357">
        <f>IF(C650="","",AB650)</f>
        <v/>
      </c>
      <c r="O650" s="600">
        <f>IF(C650="","",IF(Y650&lt;0,Z650-AE650,""))</f>
        <v/>
      </c>
      <c r="P650" s="601">
        <f>IFERROR(IF(C650="","",IF(AND(C650=$D$2,H650=0),0,IF($V$8="50% ADP Discount",AA650*0.5,IF($V$8="ADP Book Price",AA650)))),"")</f>
        <v/>
      </c>
      <c r="R650" s="602">
        <f>IF(C650="","",IF(Y650&lt;0,(Z650/F650)*(1),(Z650/F650)*(1-Y650)))</f>
        <v/>
      </c>
      <c r="S650" s="602">
        <f>IFERROR(IF(Y650&lt;0,SUM(AC650:AD650)/F650,L650/F650),"")</f>
        <v/>
      </c>
      <c r="T650" s="339">
        <f>IF(M650="","",IF(M650=0,"",SUM(M650)/F650))</f>
        <v/>
      </c>
      <c r="U650" s="585" t="n"/>
      <c r="V650" s="603">
        <f>IF(C650="","",IF(AND(C650=$D$2,H650=0),"Firm Payroll",IF(AND(F650=1,Y650&gt;0.2),"Annual 20% Max Discount",IF(AND(F650=4,Y650&gt;0.2),"Quarterly 20% Max Discount",IF(Y650&gt;=0.6,"Discount &gt;60%",IF(Y650&lt;0,"Revenue Reduction Required",""))))))</f>
        <v/>
      </c>
      <c r="W650" s="597" t="n"/>
      <c r="X650" s="314">
        <f>IF(F650=1,"Annual Payrolls on ADP Essential Payroll",IF(F650=4,"Quarterly Payrolls on ADP Essential Payroll",""))</f>
        <v/>
      </c>
      <c r="Y650" s="315">
        <f>IFERROR(1-((H650-M650)/SUM(Z650,AC650,AD650)),"")</f>
        <v/>
      </c>
      <c r="Z650" s="316">
        <f>IF(C650="","",HLOOKUP($G650&amp;'Product Selections'!$K$4&amp;'Exhibit A'!$F650,'--'!$F$3:$AT$200,$E650+6,FALSE)*F650)</f>
        <v/>
      </c>
      <c r="AA650" s="317">
        <f>IF($C650="","",7.95*$E650+54.95)</f>
        <v/>
      </c>
      <c r="AB650" s="316">
        <f>IF('Product Selections'!O655="Yes",16*'Exhibit A'!F650,0)</f>
        <v/>
      </c>
      <c r="AC650" s="318">
        <f>IF('Product Selections'!$L$11="CBA Lightning Wholesale",0,IF('Product Selections'!$L$11="CBA Lightning",0,IF($C650="",0,IF('Product Selections'!P655="",0,IF('Product Selections'!$P655="Yes",HLOOKUP($AC$10&amp;'Exhibit A'!$F650,'--'!$F$3:$AZ$200,$E650+6,FALSE)*$F650)))))</f>
        <v/>
      </c>
      <c r="AD650" s="310">
        <f>IF('Product Selections'!$L$11="CBA Lightning Wholesale",0,IF('Product Selections'!$L$11="CBA Lightning",0,IF('Product Selections'!Q655="",0,IF($C650="",0,IF('Product Selections'!$Q655&gt;=0,HLOOKUP($AD$10,'--'!$F$3:$AZ$200,3,FALSE)*12*'Product Selections'!Q655)))))</f>
        <v/>
      </c>
      <c r="AE650" s="316">
        <f>IFERROR(IF(C650="","",IF(AND(C650=$D$2,H650=0),0,IF(I650=0,H650-P650-L650-M650,IF(I650="Included",H650-P650-M650-L650,IF(I650&gt;0,H650-M650-L650))))),"")</f>
        <v/>
      </c>
      <c r="AF650" s="585" t="n"/>
      <c r="AJ650" s="585" t="n"/>
    </row>
    <row r="651">
      <c r="A651" s="34" t="n"/>
      <c r="B651" s="70">
        <f>IFERROR(IF('Product Selections'!B656="","",'Product Selections'!B656),"")</f>
        <v/>
      </c>
      <c r="C651" s="71">
        <f>IF('Product Selections'!C656="","",'Product Selections'!C656)</f>
        <v/>
      </c>
      <c r="D651" s="48">
        <f>IF('Product Selections'!D656="","",'Product Selections'!D656)</f>
        <v/>
      </c>
      <c r="E651" s="51">
        <f>IF('Product Selections'!E656="","",'Product Selections'!E656)</f>
        <v/>
      </c>
      <c r="F651" s="51">
        <f>IF('Product Selections'!F656="","",'Product Selections'!F656)</f>
        <v/>
      </c>
      <c r="G651" s="34">
        <f>IF('Product Selections'!U655="","",'Product Selections'!U655)</f>
        <v/>
      </c>
      <c r="H651" s="69">
        <f>IFERROR(IF('Product Selections'!H656="","",'Product Selections'!H656),"")</f>
        <v/>
      </c>
      <c r="I651" s="592">
        <f>IFERROR(IF(TRIM('Product Selections'!I656)="","",TRIM('Product Selections'!I656)),"")</f>
        <v/>
      </c>
      <c r="J651" s="46" t="n"/>
      <c r="K651" s="69">
        <f>IF(C651="","",IF(O651="",AE651+L651+M651,AE651+L651+M651+O651))</f>
        <v/>
      </c>
      <c r="L651" s="360">
        <f>IF(C651="","",SUM(AC651,AD651)*(1-Y651))</f>
        <v/>
      </c>
      <c r="M651" s="358">
        <f>IF(C651="","",AB651)</f>
        <v/>
      </c>
      <c r="O651" s="593">
        <f>IF(C651="","",IF(Y651&lt;0,Z651-AE651,""))</f>
        <v/>
      </c>
      <c r="P651" s="594">
        <f>IFERROR(IF(C651="","",IF(AND(C651=$D$2,H651=0),0,IF($V$8="50% ADP Discount",AA651*0.5,IF($V$8="ADP Book Price",AA651)))),"")</f>
        <v/>
      </c>
      <c r="R651" s="595">
        <f>IF(C651="","",IF(Y651&lt;0,(Z651/F651)*(1),(Z651/F651)*(1-Y651)))</f>
        <v/>
      </c>
      <c r="S651" s="595">
        <f>IFERROR(IF(Y651&lt;0,SUM(AC651:AD651)/F651,L651/F651),"")</f>
        <v/>
      </c>
      <c r="T651" s="340">
        <f>IF(M651="","",IF(M651=0,"",SUM(M651)/F651))</f>
        <v/>
      </c>
      <c r="U651" s="585" t="n"/>
      <c r="V651" s="596">
        <f>IF(C651="","",IF(AND(C651=$D$2,H651=0),"Firm Payroll",IF(AND(F651=1,Y651&gt;0.2),"Annual 20% Max Discount",IF(AND(F651=4,Y651&gt;0.2),"Quarterly 20% Max Discount",IF(Y651&gt;=0.6,"Discount &gt;60%",IF(Y651&lt;0,"Revenue Reduction Required",""))))))</f>
        <v/>
      </c>
      <c r="W651" s="597" t="n"/>
      <c r="X651" s="56">
        <f>IF(F651=1,"Annual Payrolls on ADP Essential Payroll",IF(F651=4,"Quarterly Payrolls on ADP Essential Payroll",""))</f>
        <v/>
      </c>
      <c r="Y651" s="50">
        <f>IFERROR(1-((H651-M651)/SUM(Z651,AC651,AD651)),"")</f>
        <v/>
      </c>
      <c r="Z651" s="69">
        <f>IF(C651="","",HLOOKUP($G651&amp;'Product Selections'!$K$4&amp;'Exhibit A'!$F651,'--'!$F$3:$AT$200,$E651+6,FALSE)*F651)</f>
        <v/>
      </c>
      <c r="AA651" s="237">
        <f>IF($C651="","",7.95*$E651+54.95)</f>
        <v/>
      </c>
      <c r="AB651" s="69">
        <f>IF('Product Selections'!O656="Yes",16*'Exhibit A'!F651,0)</f>
        <v/>
      </c>
      <c r="AC651" s="236">
        <f>IF('Product Selections'!$L$11="CBA Lightning Wholesale",0,IF('Product Selections'!$L$11="CBA Lightning",0,IF($C651="",0,IF('Product Selections'!P656="",0,IF('Product Selections'!$P656="Yes",HLOOKUP($AC$10&amp;'Exhibit A'!$F651,'--'!$F$3:$AZ$200,$E651+6,FALSE)*$F651)))))</f>
        <v/>
      </c>
      <c r="AD651" s="54">
        <f>IF('Product Selections'!$L$11="CBA Lightning Wholesale",0,IF('Product Selections'!$L$11="CBA Lightning",0,IF('Product Selections'!Q656="",0,IF($C651="",0,IF('Product Selections'!$Q656&gt;=0,HLOOKUP($AD$10,'--'!$F$3:$AZ$200,3,FALSE)*12*'Product Selections'!Q656)))))</f>
        <v/>
      </c>
      <c r="AE651" s="69">
        <f>IFERROR(IF(C651="","",IF(AND(C651=$D$2,H651=0),0,IF(I651=0,H651-P651-L651-M651,IF(I651="Included",H651-P651-M651-L651,IF(I651&gt;0,H651-M651-L651))))),"")</f>
        <v/>
      </c>
      <c r="AF651" s="598" t="n"/>
      <c r="AJ651" s="585" t="n"/>
    </row>
    <row r="652">
      <c r="A652" s="34" t="n"/>
      <c r="B652" s="303">
        <f>IFERROR(IF('Product Selections'!B657="","",'Product Selections'!B657),"")</f>
        <v/>
      </c>
      <c r="C652" s="304">
        <f>IF('Product Selections'!C657="","",'Product Selections'!C657)</f>
        <v/>
      </c>
      <c r="D652" s="305">
        <f>IF('Product Selections'!D657="","",'Product Selections'!D657)</f>
        <v/>
      </c>
      <c r="E652" s="306">
        <f>IF('Product Selections'!E657="","",'Product Selections'!E657)</f>
        <v/>
      </c>
      <c r="F652" s="306">
        <f>IF('Product Selections'!F657="","",'Product Selections'!F657)</f>
        <v/>
      </c>
      <c r="G652" s="307">
        <f>IF('Product Selections'!U656="","",'Product Selections'!U656)</f>
        <v/>
      </c>
      <c r="H652" s="316">
        <f>IFERROR(IF('Product Selections'!H657="","",'Product Selections'!H657),"")</f>
        <v/>
      </c>
      <c r="I652" s="309">
        <f>IFERROR(IF(TRIM('Product Selections'!I657)="","",TRIM('Product Selections'!I657)),"")</f>
        <v/>
      </c>
      <c r="J652" s="46" t="n"/>
      <c r="K652" s="316">
        <f>IF(C652="","",IF(O652="",AE652+L652+M652,AE652+L652+M652+O652))</f>
        <v/>
      </c>
      <c r="L652" s="361">
        <f>IF(C652="","",SUM(AC652,AD652)*(1-Y652))</f>
        <v/>
      </c>
      <c r="M652" s="357">
        <f>IF(C652="","",AB652)</f>
        <v/>
      </c>
      <c r="O652" s="600">
        <f>IF(C652="","",IF(Y652&lt;0,Z652-AE652,""))</f>
        <v/>
      </c>
      <c r="P652" s="601">
        <f>IFERROR(IF(C652="","",IF(AND(C652=$D$2,H652=0),0,IF($V$8="50% ADP Discount",AA652*0.5,IF($V$8="ADP Book Price",AA652)))),"")</f>
        <v/>
      </c>
      <c r="R652" s="602">
        <f>IF(C652="","",IF(Y652&lt;0,(Z652/F652)*(1),(Z652/F652)*(1-Y652)))</f>
        <v/>
      </c>
      <c r="S652" s="602">
        <f>IFERROR(IF(Y652&lt;0,SUM(AC652:AD652)/F652,L652/F652),"")</f>
        <v/>
      </c>
      <c r="T652" s="339">
        <f>IF(M652="","",IF(M652=0,"",SUM(M652)/F652))</f>
        <v/>
      </c>
      <c r="U652" s="585" t="n"/>
      <c r="V652" s="603">
        <f>IF(C652="","",IF(AND(C652=$D$2,H652=0),"Firm Payroll",IF(AND(F652=1,Y652&gt;0.2),"Annual 20% Max Discount",IF(AND(F652=4,Y652&gt;0.2),"Quarterly 20% Max Discount",IF(Y652&gt;=0.6,"Discount &gt;60%",IF(Y652&lt;0,"Revenue Reduction Required",""))))))</f>
        <v/>
      </c>
      <c r="W652" s="597" t="n"/>
      <c r="X652" s="314">
        <f>IF(F652=1,"Annual Payrolls on ADP Essential Payroll",IF(F652=4,"Quarterly Payrolls on ADP Essential Payroll",""))</f>
        <v/>
      </c>
      <c r="Y652" s="315">
        <f>IFERROR(1-((H652-M652)/SUM(Z652,AC652,AD652)),"")</f>
        <v/>
      </c>
      <c r="Z652" s="316">
        <f>IF(C652="","",HLOOKUP($G652&amp;'Product Selections'!$K$4&amp;'Exhibit A'!$F652,'--'!$F$3:$AT$200,$E652+6,FALSE)*F652)</f>
        <v/>
      </c>
      <c r="AA652" s="317">
        <f>IF($C652="","",7.95*$E652+54.95)</f>
        <v/>
      </c>
      <c r="AB652" s="316">
        <f>IF('Product Selections'!O657="Yes",16*'Exhibit A'!F652,0)</f>
        <v/>
      </c>
      <c r="AC652" s="318">
        <f>IF('Product Selections'!$L$11="CBA Lightning Wholesale",0,IF('Product Selections'!$L$11="CBA Lightning",0,IF($C652="",0,IF('Product Selections'!P657="",0,IF('Product Selections'!$P657="Yes",HLOOKUP($AC$10&amp;'Exhibit A'!$F652,'--'!$F$3:$AZ$200,$E652+6,FALSE)*$F652)))))</f>
        <v/>
      </c>
      <c r="AD652" s="310">
        <f>IF('Product Selections'!$L$11="CBA Lightning Wholesale",0,IF('Product Selections'!$L$11="CBA Lightning",0,IF('Product Selections'!Q657="",0,IF($C652="",0,IF('Product Selections'!$Q657&gt;=0,HLOOKUP($AD$10,'--'!$F$3:$AZ$200,3,FALSE)*12*'Product Selections'!Q657)))))</f>
        <v/>
      </c>
      <c r="AE652" s="316">
        <f>IFERROR(IF(C652="","",IF(AND(C652=$D$2,H652=0),0,IF(I652=0,H652-P652-L652-M652,IF(I652="Included",H652-P652-M652-L652,IF(I652&gt;0,H652-M652-L652))))),"")</f>
        <v/>
      </c>
      <c r="AF652" s="585" t="n"/>
      <c r="AJ652" s="585" t="n"/>
    </row>
    <row r="653">
      <c r="A653" s="34" t="n"/>
      <c r="B653" s="70">
        <f>IFERROR(IF('Product Selections'!B658="","",'Product Selections'!B658),"")</f>
        <v/>
      </c>
      <c r="C653" s="71">
        <f>IF('Product Selections'!C658="","",'Product Selections'!C658)</f>
        <v/>
      </c>
      <c r="D653" s="48">
        <f>IF('Product Selections'!D658="","",'Product Selections'!D658)</f>
        <v/>
      </c>
      <c r="E653" s="51">
        <f>IF('Product Selections'!E658="","",'Product Selections'!E658)</f>
        <v/>
      </c>
      <c r="F653" s="51">
        <f>IF('Product Selections'!F658="","",'Product Selections'!F658)</f>
        <v/>
      </c>
      <c r="G653" s="34">
        <f>IF('Product Selections'!U657="","",'Product Selections'!U657)</f>
        <v/>
      </c>
      <c r="H653" s="69">
        <f>IFERROR(IF('Product Selections'!H658="","",'Product Selections'!H658),"")</f>
        <v/>
      </c>
      <c r="I653" s="592">
        <f>IFERROR(IF(TRIM('Product Selections'!I658)="","",TRIM('Product Selections'!I658)),"")</f>
        <v/>
      </c>
      <c r="J653" s="46" t="n"/>
      <c r="K653" s="69">
        <f>IF(C653="","",IF(O653="",AE653+L653+M653,AE653+L653+M653+O653))</f>
        <v/>
      </c>
      <c r="L653" s="360">
        <f>IF(C653="","",SUM(AC653,AD653)*(1-Y653))</f>
        <v/>
      </c>
      <c r="M653" s="358">
        <f>IF(C653="","",AB653)</f>
        <v/>
      </c>
      <c r="O653" s="593">
        <f>IF(C653="","",IF(Y653&lt;0,Z653-AE653,""))</f>
        <v/>
      </c>
      <c r="P653" s="594">
        <f>IFERROR(IF(C653="","",IF(AND(C653=$D$2,H653=0),0,IF($V$8="50% ADP Discount",AA653*0.5,IF($V$8="ADP Book Price",AA653)))),"")</f>
        <v/>
      </c>
      <c r="R653" s="595">
        <f>IF(C653="","",IF(Y653&lt;0,(Z653/F653)*(1),(Z653/F653)*(1-Y653)))</f>
        <v/>
      </c>
      <c r="S653" s="595">
        <f>IFERROR(IF(Y653&lt;0,SUM(AC653:AD653)/F653,L653/F653),"")</f>
        <v/>
      </c>
      <c r="T653" s="340">
        <f>IF(M653="","",IF(M653=0,"",SUM(M653)/F653))</f>
        <v/>
      </c>
      <c r="U653" s="585" t="n"/>
      <c r="V653" s="596">
        <f>IF(C653="","",IF(AND(C653=$D$2,H653=0),"Firm Payroll",IF(AND(F653=1,Y653&gt;0.2),"Annual 20% Max Discount",IF(AND(F653=4,Y653&gt;0.2),"Quarterly 20% Max Discount",IF(Y653&gt;=0.6,"Discount &gt;60%",IF(Y653&lt;0,"Revenue Reduction Required",""))))))</f>
        <v/>
      </c>
      <c r="W653" s="597" t="n"/>
      <c r="X653" s="56">
        <f>IF(F653=1,"Annual Payrolls on ADP Essential Payroll",IF(F653=4,"Quarterly Payrolls on ADP Essential Payroll",""))</f>
        <v/>
      </c>
      <c r="Y653" s="50">
        <f>IFERROR(1-((H653-M653)/SUM(Z653,AC653,AD653)),"")</f>
        <v/>
      </c>
      <c r="Z653" s="69">
        <f>IF(C653="","",HLOOKUP($G653&amp;'Product Selections'!$K$4&amp;'Exhibit A'!$F653,'--'!$F$3:$AT$200,$E653+6,FALSE)*F653)</f>
        <v/>
      </c>
      <c r="AA653" s="237">
        <f>IF($C653="","",7.95*$E653+54.95)</f>
        <v/>
      </c>
      <c r="AB653" s="69">
        <f>IF('Product Selections'!O658="Yes",16*'Exhibit A'!F653,0)</f>
        <v/>
      </c>
      <c r="AC653" s="236">
        <f>IF('Product Selections'!$L$11="CBA Lightning Wholesale",0,IF('Product Selections'!$L$11="CBA Lightning",0,IF($C653="",0,IF('Product Selections'!P658="",0,IF('Product Selections'!$P658="Yes",HLOOKUP($AC$10&amp;'Exhibit A'!$F653,'--'!$F$3:$AZ$200,$E653+6,FALSE)*$F653)))))</f>
        <v/>
      </c>
      <c r="AD653" s="54">
        <f>IF('Product Selections'!$L$11="CBA Lightning Wholesale",0,IF('Product Selections'!$L$11="CBA Lightning",0,IF('Product Selections'!Q658="",0,IF($C653="",0,IF('Product Selections'!$Q658&gt;=0,HLOOKUP($AD$10,'--'!$F$3:$AZ$200,3,FALSE)*12*'Product Selections'!Q658)))))</f>
        <v/>
      </c>
      <c r="AE653" s="69">
        <f>IFERROR(IF(C653="","",IF(AND(C653=$D$2,H653=0),0,IF(I653=0,H653-P653-L653-M653,IF(I653="Included",H653-P653-M653-L653,IF(I653&gt;0,H653-M653-L653))))),"")</f>
        <v/>
      </c>
      <c r="AF653" s="598" t="n"/>
      <c r="AJ653" s="585" t="n"/>
    </row>
    <row r="654">
      <c r="A654" s="34" t="n"/>
      <c r="B654" s="303">
        <f>IFERROR(IF('Product Selections'!B659="","",'Product Selections'!B659),"")</f>
        <v/>
      </c>
      <c r="C654" s="304">
        <f>IF('Product Selections'!C659="","",'Product Selections'!C659)</f>
        <v/>
      </c>
      <c r="D654" s="305">
        <f>IF('Product Selections'!D659="","",'Product Selections'!D659)</f>
        <v/>
      </c>
      <c r="E654" s="306">
        <f>IF('Product Selections'!E659="","",'Product Selections'!E659)</f>
        <v/>
      </c>
      <c r="F654" s="306">
        <f>IF('Product Selections'!F659="","",'Product Selections'!F659)</f>
        <v/>
      </c>
      <c r="G654" s="307">
        <f>IF('Product Selections'!U658="","",'Product Selections'!U658)</f>
        <v/>
      </c>
      <c r="H654" s="316">
        <f>IFERROR(IF('Product Selections'!H659="","",'Product Selections'!H659),"")</f>
        <v/>
      </c>
      <c r="I654" s="309">
        <f>IFERROR(IF(TRIM('Product Selections'!I659)="","",TRIM('Product Selections'!I659)),"")</f>
        <v/>
      </c>
      <c r="J654" s="46" t="n"/>
      <c r="K654" s="316">
        <f>IF(C654="","",IF(O654="",AE654+L654+M654,AE654+L654+M654+O654))</f>
        <v/>
      </c>
      <c r="L654" s="361">
        <f>IF(C654="","",SUM(AC654,AD654)*(1-Y654))</f>
        <v/>
      </c>
      <c r="M654" s="357">
        <f>IF(C654="","",AB654)</f>
        <v/>
      </c>
      <c r="O654" s="600">
        <f>IF(C654="","",IF(Y654&lt;0,Z654-AE654,""))</f>
        <v/>
      </c>
      <c r="P654" s="601">
        <f>IFERROR(IF(C654="","",IF(AND(C654=$D$2,H654=0),0,IF($V$8="50% ADP Discount",AA654*0.5,IF($V$8="ADP Book Price",AA654)))),"")</f>
        <v/>
      </c>
      <c r="R654" s="602">
        <f>IF(C654="","",IF(Y654&lt;0,(Z654/F654)*(1),(Z654/F654)*(1-Y654)))</f>
        <v/>
      </c>
      <c r="S654" s="602">
        <f>IFERROR(IF(Y654&lt;0,SUM(AC654:AD654)/F654,L654/F654),"")</f>
        <v/>
      </c>
      <c r="T654" s="339">
        <f>IF(M654="","",IF(M654=0,"",SUM(M654)/F654))</f>
        <v/>
      </c>
      <c r="U654" s="585" t="n"/>
      <c r="V654" s="603">
        <f>IF(C654="","",IF(AND(C654=$D$2,H654=0),"Firm Payroll",IF(AND(F654=1,Y654&gt;0.2),"Annual 20% Max Discount",IF(AND(F654=4,Y654&gt;0.2),"Quarterly 20% Max Discount",IF(Y654&gt;=0.6,"Discount &gt;60%",IF(Y654&lt;0,"Revenue Reduction Required",""))))))</f>
        <v/>
      </c>
      <c r="W654" s="597" t="n"/>
      <c r="X654" s="314">
        <f>IF(F654=1,"Annual Payrolls on ADP Essential Payroll",IF(F654=4,"Quarterly Payrolls on ADP Essential Payroll",""))</f>
        <v/>
      </c>
      <c r="Y654" s="315">
        <f>IFERROR(1-((H654-M654)/SUM(Z654,AC654,AD654)),"")</f>
        <v/>
      </c>
      <c r="Z654" s="316">
        <f>IF(C654="","",HLOOKUP($G654&amp;'Product Selections'!$K$4&amp;'Exhibit A'!$F654,'--'!$F$3:$AT$200,$E654+6,FALSE)*F654)</f>
        <v/>
      </c>
      <c r="AA654" s="317">
        <f>IF($C654="","",7.95*$E654+54.95)</f>
        <v/>
      </c>
      <c r="AB654" s="316">
        <f>IF('Product Selections'!O659="Yes",16*'Exhibit A'!F654,0)</f>
        <v/>
      </c>
      <c r="AC654" s="318">
        <f>IF('Product Selections'!$L$11="CBA Lightning Wholesale",0,IF('Product Selections'!$L$11="CBA Lightning",0,IF($C654="",0,IF('Product Selections'!P659="",0,IF('Product Selections'!$P659="Yes",HLOOKUP($AC$10&amp;'Exhibit A'!$F654,'--'!$F$3:$AZ$200,$E654+6,FALSE)*$F654)))))</f>
        <v/>
      </c>
      <c r="AD654" s="310">
        <f>IF('Product Selections'!$L$11="CBA Lightning Wholesale",0,IF('Product Selections'!$L$11="CBA Lightning",0,IF('Product Selections'!Q659="",0,IF($C654="",0,IF('Product Selections'!$Q659&gt;=0,HLOOKUP($AD$10,'--'!$F$3:$AZ$200,3,FALSE)*12*'Product Selections'!Q659)))))</f>
        <v/>
      </c>
      <c r="AE654" s="316">
        <f>IFERROR(IF(C654="","",IF(AND(C654=$D$2,H654=0),0,IF(I654=0,H654-P654-L654-M654,IF(I654="Included",H654-P654-M654-L654,IF(I654&gt;0,H654-M654-L654))))),"")</f>
        <v/>
      </c>
      <c r="AF654" s="585" t="n"/>
      <c r="AJ654" s="585" t="n"/>
    </row>
    <row r="655">
      <c r="A655" s="34" t="n"/>
      <c r="B655" s="70">
        <f>IFERROR(IF('Product Selections'!B660="","",'Product Selections'!B660),"")</f>
        <v/>
      </c>
      <c r="C655" s="71">
        <f>IF('Product Selections'!C660="","",'Product Selections'!C660)</f>
        <v/>
      </c>
      <c r="D655" s="48">
        <f>IF('Product Selections'!D660="","",'Product Selections'!D660)</f>
        <v/>
      </c>
      <c r="E655" s="51">
        <f>IF('Product Selections'!E660="","",'Product Selections'!E660)</f>
        <v/>
      </c>
      <c r="F655" s="51">
        <f>IF('Product Selections'!F660="","",'Product Selections'!F660)</f>
        <v/>
      </c>
      <c r="G655" s="34">
        <f>IF('Product Selections'!U659="","",'Product Selections'!U659)</f>
        <v/>
      </c>
      <c r="H655" s="69">
        <f>IFERROR(IF('Product Selections'!H660="","",'Product Selections'!H660),"")</f>
        <v/>
      </c>
      <c r="I655" s="592">
        <f>IFERROR(IF(TRIM('Product Selections'!I660)="","",TRIM('Product Selections'!I660)),"")</f>
        <v/>
      </c>
      <c r="J655" s="46" t="n"/>
      <c r="K655" s="69">
        <f>IF(C655="","",IF(O655="",AE655+L655+M655,AE655+L655+M655+O655))</f>
        <v/>
      </c>
      <c r="L655" s="360">
        <f>IF(C655="","",SUM(AC655,AD655)*(1-Y655))</f>
        <v/>
      </c>
      <c r="M655" s="358">
        <f>IF(C655="","",AB655)</f>
        <v/>
      </c>
      <c r="O655" s="593">
        <f>IF(C655="","",IF(Y655&lt;0,Z655-AE655,""))</f>
        <v/>
      </c>
      <c r="P655" s="594">
        <f>IFERROR(IF(C655="","",IF(AND(C655=$D$2,H655=0),0,IF($V$8="50% ADP Discount",AA655*0.5,IF($V$8="ADP Book Price",AA655)))),"")</f>
        <v/>
      </c>
      <c r="R655" s="595">
        <f>IF(C655="","",IF(Y655&lt;0,(Z655/F655)*(1),(Z655/F655)*(1-Y655)))</f>
        <v/>
      </c>
      <c r="S655" s="595">
        <f>IFERROR(IF(Y655&lt;0,SUM(AC655:AD655)/F655,L655/F655),"")</f>
        <v/>
      </c>
      <c r="T655" s="340">
        <f>IF(M655="","",IF(M655=0,"",SUM(M655)/F655))</f>
        <v/>
      </c>
      <c r="U655" s="585" t="n"/>
      <c r="V655" s="596">
        <f>IF(C655="","",IF(AND(C655=$D$2,H655=0),"Firm Payroll",IF(AND(F655=1,Y655&gt;0.2),"Annual 20% Max Discount",IF(AND(F655=4,Y655&gt;0.2),"Quarterly 20% Max Discount",IF(Y655&gt;=0.6,"Discount &gt;60%",IF(Y655&lt;0,"Revenue Reduction Required",""))))))</f>
        <v/>
      </c>
      <c r="W655" s="597" t="n"/>
      <c r="X655" s="56">
        <f>IF(F655=1,"Annual Payrolls on ADP Essential Payroll",IF(F655=4,"Quarterly Payrolls on ADP Essential Payroll",""))</f>
        <v/>
      </c>
      <c r="Y655" s="50">
        <f>IFERROR(1-((H655-M655)/SUM(Z655,AC655,AD655)),"")</f>
        <v/>
      </c>
      <c r="Z655" s="69">
        <f>IF(C655="","",HLOOKUP($G655&amp;'Product Selections'!$K$4&amp;'Exhibit A'!$F655,'--'!$F$3:$AT$200,$E655+6,FALSE)*F655)</f>
        <v/>
      </c>
      <c r="AA655" s="237">
        <f>IF($C655="","",7.95*$E655+54.95)</f>
        <v/>
      </c>
      <c r="AB655" s="69">
        <f>IF('Product Selections'!O660="Yes",16*'Exhibit A'!F655,0)</f>
        <v/>
      </c>
      <c r="AC655" s="236">
        <f>IF('Product Selections'!$L$11="CBA Lightning Wholesale",0,IF('Product Selections'!$L$11="CBA Lightning",0,IF($C655="",0,IF('Product Selections'!P660="",0,IF('Product Selections'!$P660="Yes",HLOOKUP($AC$10&amp;'Exhibit A'!$F655,'--'!$F$3:$AZ$200,$E655+6,FALSE)*$F655)))))</f>
        <v/>
      </c>
      <c r="AD655" s="54">
        <f>IF('Product Selections'!$L$11="CBA Lightning Wholesale",0,IF('Product Selections'!$L$11="CBA Lightning",0,IF('Product Selections'!Q660="",0,IF($C655="",0,IF('Product Selections'!$Q660&gt;=0,HLOOKUP($AD$10,'--'!$F$3:$AZ$200,3,FALSE)*12*'Product Selections'!Q660)))))</f>
        <v/>
      </c>
      <c r="AE655" s="69">
        <f>IFERROR(IF(C655="","",IF(AND(C655=$D$2,H655=0),0,IF(I655=0,H655-P655-L655-M655,IF(I655="Included",H655-P655-M655-L655,IF(I655&gt;0,H655-M655-L655))))),"")</f>
        <v/>
      </c>
      <c r="AF655" s="598" t="n"/>
      <c r="AJ655" s="585" t="n"/>
    </row>
    <row r="656">
      <c r="A656" s="34" t="n"/>
      <c r="B656" s="303">
        <f>IFERROR(IF('Product Selections'!B661="","",'Product Selections'!B661),"")</f>
        <v/>
      </c>
      <c r="C656" s="304">
        <f>IF('Product Selections'!C661="","",'Product Selections'!C661)</f>
        <v/>
      </c>
      <c r="D656" s="305">
        <f>IF('Product Selections'!D661="","",'Product Selections'!D661)</f>
        <v/>
      </c>
      <c r="E656" s="306">
        <f>IF('Product Selections'!E661="","",'Product Selections'!E661)</f>
        <v/>
      </c>
      <c r="F656" s="306">
        <f>IF('Product Selections'!F661="","",'Product Selections'!F661)</f>
        <v/>
      </c>
      <c r="G656" s="307">
        <f>IF('Product Selections'!U660="","",'Product Selections'!U660)</f>
        <v/>
      </c>
      <c r="H656" s="316">
        <f>IFERROR(IF('Product Selections'!H661="","",'Product Selections'!H661),"")</f>
        <v/>
      </c>
      <c r="I656" s="309">
        <f>IFERROR(IF(TRIM('Product Selections'!I661)="","",TRIM('Product Selections'!I661)),"")</f>
        <v/>
      </c>
      <c r="J656" s="46" t="n"/>
      <c r="K656" s="316">
        <f>IF(C656="","",IF(O656="",AE656+L656+M656,AE656+L656+M656+O656))</f>
        <v/>
      </c>
      <c r="L656" s="361">
        <f>IF(C656="","",SUM(AC656,AD656)*(1-Y656))</f>
        <v/>
      </c>
      <c r="M656" s="357">
        <f>IF(C656="","",AB656)</f>
        <v/>
      </c>
      <c r="O656" s="600">
        <f>IF(C656="","",IF(Y656&lt;0,Z656-AE656,""))</f>
        <v/>
      </c>
      <c r="P656" s="601">
        <f>IFERROR(IF(C656="","",IF(AND(C656=$D$2,H656=0),0,IF($V$8="50% ADP Discount",AA656*0.5,IF($V$8="ADP Book Price",AA656)))),"")</f>
        <v/>
      </c>
      <c r="R656" s="602">
        <f>IF(C656="","",IF(Y656&lt;0,(Z656/F656)*(1),(Z656/F656)*(1-Y656)))</f>
        <v/>
      </c>
      <c r="S656" s="602">
        <f>IFERROR(IF(Y656&lt;0,SUM(AC656:AD656)/F656,L656/F656),"")</f>
        <v/>
      </c>
      <c r="T656" s="339">
        <f>IF(M656="","",IF(M656=0,"",SUM(M656)/F656))</f>
        <v/>
      </c>
      <c r="U656" s="585" t="n"/>
      <c r="V656" s="603">
        <f>IF(C656="","",IF(AND(C656=$D$2,H656=0),"Firm Payroll",IF(AND(F656=1,Y656&gt;0.2),"Annual 20% Max Discount",IF(AND(F656=4,Y656&gt;0.2),"Quarterly 20% Max Discount",IF(Y656&gt;=0.6,"Discount &gt;60%",IF(Y656&lt;0,"Revenue Reduction Required",""))))))</f>
        <v/>
      </c>
      <c r="W656" s="597" t="n"/>
      <c r="X656" s="314">
        <f>IF(F656=1,"Annual Payrolls on ADP Essential Payroll",IF(F656=4,"Quarterly Payrolls on ADP Essential Payroll",""))</f>
        <v/>
      </c>
      <c r="Y656" s="315">
        <f>IFERROR(1-((H656-M656)/SUM(Z656,AC656,AD656)),"")</f>
        <v/>
      </c>
      <c r="Z656" s="316">
        <f>IF(C656="","",HLOOKUP($G656&amp;'Product Selections'!$K$4&amp;'Exhibit A'!$F656,'--'!$F$3:$AT$200,$E656+6,FALSE)*F656)</f>
        <v/>
      </c>
      <c r="AA656" s="317">
        <f>IF($C656="","",7.95*$E656+54.95)</f>
        <v/>
      </c>
      <c r="AB656" s="316">
        <f>IF('Product Selections'!O661="Yes",16*'Exhibit A'!F656,0)</f>
        <v/>
      </c>
      <c r="AC656" s="318">
        <f>IF('Product Selections'!$L$11="CBA Lightning Wholesale",0,IF('Product Selections'!$L$11="CBA Lightning",0,IF($C656="",0,IF('Product Selections'!P661="",0,IF('Product Selections'!$P661="Yes",HLOOKUP($AC$10&amp;'Exhibit A'!$F656,'--'!$F$3:$AZ$200,$E656+6,FALSE)*$F656)))))</f>
        <v/>
      </c>
      <c r="AD656" s="310">
        <f>IF('Product Selections'!$L$11="CBA Lightning Wholesale",0,IF('Product Selections'!$L$11="CBA Lightning",0,IF('Product Selections'!Q661="",0,IF($C656="",0,IF('Product Selections'!$Q661&gt;=0,HLOOKUP($AD$10,'--'!$F$3:$AZ$200,3,FALSE)*12*'Product Selections'!Q661)))))</f>
        <v/>
      </c>
      <c r="AE656" s="316">
        <f>IFERROR(IF(C656="","",IF(AND(C656=$D$2,H656=0),0,IF(I656=0,H656-P656-L656-M656,IF(I656="Included",H656-P656-M656-L656,IF(I656&gt;0,H656-M656-L656))))),"")</f>
        <v/>
      </c>
      <c r="AF656" s="585" t="n"/>
      <c r="AJ656" s="585" t="n"/>
    </row>
    <row r="657">
      <c r="A657" s="34" t="n"/>
      <c r="B657" s="70">
        <f>IFERROR(IF('Product Selections'!B662="","",'Product Selections'!B662),"")</f>
        <v/>
      </c>
      <c r="C657" s="71">
        <f>IF('Product Selections'!C662="","",'Product Selections'!C662)</f>
        <v/>
      </c>
      <c r="D657" s="48">
        <f>IF('Product Selections'!D662="","",'Product Selections'!D662)</f>
        <v/>
      </c>
      <c r="E657" s="51">
        <f>IF('Product Selections'!E662="","",'Product Selections'!E662)</f>
        <v/>
      </c>
      <c r="F657" s="51">
        <f>IF('Product Selections'!F662="","",'Product Selections'!F662)</f>
        <v/>
      </c>
      <c r="G657" s="34">
        <f>IF('Product Selections'!U661="","",'Product Selections'!U661)</f>
        <v/>
      </c>
      <c r="H657" s="69">
        <f>IFERROR(IF('Product Selections'!H662="","",'Product Selections'!H662),"")</f>
        <v/>
      </c>
      <c r="I657" s="592">
        <f>IFERROR(IF(TRIM('Product Selections'!I662)="","",TRIM('Product Selections'!I662)),"")</f>
        <v/>
      </c>
      <c r="J657" s="46" t="n"/>
      <c r="K657" s="69">
        <f>IF(C657="","",IF(O657="",AE657+L657+M657,AE657+L657+M657+O657))</f>
        <v/>
      </c>
      <c r="L657" s="360">
        <f>IF(C657="","",SUM(AC657,AD657)*(1-Y657))</f>
        <v/>
      </c>
      <c r="M657" s="358">
        <f>IF(C657="","",AB657)</f>
        <v/>
      </c>
      <c r="O657" s="593">
        <f>IF(C657="","",IF(Y657&lt;0,Z657-AE657,""))</f>
        <v/>
      </c>
      <c r="P657" s="594">
        <f>IFERROR(IF(C657="","",IF(AND(C657=$D$2,H657=0),0,IF($V$8="50% ADP Discount",AA657*0.5,IF($V$8="ADP Book Price",AA657)))),"")</f>
        <v/>
      </c>
      <c r="R657" s="595">
        <f>IF(C657="","",IF(Y657&lt;0,(Z657/F657)*(1),(Z657/F657)*(1-Y657)))</f>
        <v/>
      </c>
      <c r="S657" s="595">
        <f>IFERROR(IF(Y657&lt;0,SUM(AC657:AD657)/F657,L657/F657),"")</f>
        <v/>
      </c>
      <c r="T657" s="340">
        <f>IF(M657="","",IF(M657=0,"",SUM(M657)/F657))</f>
        <v/>
      </c>
      <c r="U657" s="585" t="n"/>
      <c r="V657" s="596">
        <f>IF(C657="","",IF(AND(C657=$D$2,H657=0),"Firm Payroll",IF(AND(F657=1,Y657&gt;0.2),"Annual 20% Max Discount",IF(AND(F657=4,Y657&gt;0.2),"Quarterly 20% Max Discount",IF(Y657&gt;=0.6,"Discount &gt;60%",IF(Y657&lt;0,"Revenue Reduction Required",""))))))</f>
        <v/>
      </c>
      <c r="W657" s="597" t="n"/>
      <c r="X657" s="56">
        <f>IF(F657=1,"Annual Payrolls on ADP Essential Payroll",IF(F657=4,"Quarterly Payrolls on ADP Essential Payroll",""))</f>
        <v/>
      </c>
      <c r="Y657" s="50">
        <f>IFERROR(1-((H657-M657)/SUM(Z657,AC657,AD657)),"")</f>
        <v/>
      </c>
      <c r="Z657" s="69">
        <f>IF(C657="","",HLOOKUP($G657&amp;'Product Selections'!$K$4&amp;'Exhibit A'!$F657,'--'!$F$3:$AT$200,$E657+6,FALSE)*F657)</f>
        <v/>
      </c>
      <c r="AA657" s="237">
        <f>IF($C657="","",7.95*$E657+54.95)</f>
        <v/>
      </c>
      <c r="AB657" s="69">
        <f>IF('Product Selections'!O662="Yes",16*'Exhibit A'!F657,0)</f>
        <v/>
      </c>
      <c r="AC657" s="236">
        <f>IF('Product Selections'!$L$11="CBA Lightning Wholesale",0,IF('Product Selections'!$L$11="CBA Lightning",0,IF($C657="",0,IF('Product Selections'!P662="",0,IF('Product Selections'!$P662="Yes",HLOOKUP($AC$10&amp;'Exhibit A'!$F657,'--'!$F$3:$AZ$200,$E657+6,FALSE)*$F657)))))</f>
        <v/>
      </c>
      <c r="AD657" s="54">
        <f>IF('Product Selections'!$L$11="CBA Lightning Wholesale",0,IF('Product Selections'!$L$11="CBA Lightning",0,IF('Product Selections'!Q662="",0,IF($C657="",0,IF('Product Selections'!$Q662&gt;=0,HLOOKUP($AD$10,'--'!$F$3:$AZ$200,3,FALSE)*12*'Product Selections'!Q662)))))</f>
        <v/>
      </c>
      <c r="AE657" s="69">
        <f>IFERROR(IF(C657="","",IF(AND(C657=$D$2,H657=0),0,IF(I657=0,H657-P657-L657-M657,IF(I657="Included",H657-P657-M657-L657,IF(I657&gt;0,H657-M657-L657))))),"")</f>
        <v/>
      </c>
      <c r="AF657" s="598" t="n"/>
      <c r="AJ657" s="585" t="n"/>
    </row>
    <row r="658">
      <c r="A658" s="34" t="n"/>
      <c r="B658" s="303">
        <f>IFERROR(IF('Product Selections'!B663="","",'Product Selections'!B663),"")</f>
        <v/>
      </c>
      <c r="C658" s="304">
        <f>IF('Product Selections'!C663="","",'Product Selections'!C663)</f>
        <v/>
      </c>
      <c r="D658" s="305">
        <f>IF('Product Selections'!D663="","",'Product Selections'!D663)</f>
        <v/>
      </c>
      <c r="E658" s="306">
        <f>IF('Product Selections'!E663="","",'Product Selections'!E663)</f>
        <v/>
      </c>
      <c r="F658" s="306">
        <f>IF('Product Selections'!F663="","",'Product Selections'!F663)</f>
        <v/>
      </c>
      <c r="G658" s="307">
        <f>IF('Product Selections'!U662="","",'Product Selections'!U662)</f>
        <v/>
      </c>
      <c r="H658" s="316">
        <f>IFERROR(IF('Product Selections'!H663="","",'Product Selections'!H663),"")</f>
        <v/>
      </c>
      <c r="I658" s="309">
        <f>IFERROR(IF(TRIM('Product Selections'!I663)="","",TRIM('Product Selections'!I663)),"")</f>
        <v/>
      </c>
      <c r="J658" s="46" t="n"/>
      <c r="K658" s="316">
        <f>IF(C658="","",IF(O658="",AE658+L658+M658,AE658+L658+M658+O658))</f>
        <v/>
      </c>
      <c r="L658" s="361">
        <f>IF(C658="","",SUM(AC658,AD658)*(1-Y658))</f>
        <v/>
      </c>
      <c r="M658" s="357">
        <f>IF(C658="","",AB658)</f>
        <v/>
      </c>
      <c r="O658" s="600">
        <f>IF(C658="","",IF(Y658&lt;0,Z658-AE658,""))</f>
        <v/>
      </c>
      <c r="P658" s="601">
        <f>IFERROR(IF(C658="","",IF(AND(C658=$D$2,H658=0),0,IF($V$8="50% ADP Discount",AA658*0.5,IF($V$8="ADP Book Price",AA658)))),"")</f>
        <v/>
      </c>
      <c r="R658" s="602">
        <f>IF(C658="","",IF(Y658&lt;0,(Z658/F658)*(1),(Z658/F658)*(1-Y658)))</f>
        <v/>
      </c>
      <c r="S658" s="602">
        <f>IFERROR(IF(Y658&lt;0,SUM(AC658:AD658)/F658,L658/F658),"")</f>
        <v/>
      </c>
      <c r="T658" s="339">
        <f>IF(M658="","",IF(M658=0,"",SUM(M658)/F658))</f>
        <v/>
      </c>
      <c r="U658" s="585" t="n"/>
      <c r="V658" s="603">
        <f>IF(C658="","",IF(AND(C658=$D$2,H658=0),"Firm Payroll",IF(AND(F658=1,Y658&gt;0.2),"Annual 20% Max Discount",IF(AND(F658=4,Y658&gt;0.2),"Quarterly 20% Max Discount",IF(Y658&gt;=0.6,"Discount &gt;60%",IF(Y658&lt;0,"Revenue Reduction Required",""))))))</f>
        <v/>
      </c>
      <c r="W658" s="597" t="n"/>
      <c r="X658" s="314">
        <f>IF(F658=1,"Annual Payrolls on ADP Essential Payroll",IF(F658=4,"Quarterly Payrolls on ADP Essential Payroll",""))</f>
        <v/>
      </c>
      <c r="Y658" s="315">
        <f>IFERROR(1-((H658-M658)/SUM(Z658,AC658,AD658)),"")</f>
        <v/>
      </c>
      <c r="Z658" s="316">
        <f>IF(C658="","",HLOOKUP($G658&amp;'Product Selections'!$K$4&amp;'Exhibit A'!$F658,'--'!$F$3:$AT$200,$E658+6,FALSE)*F658)</f>
        <v/>
      </c>
      <c r="AA658" s="317">
        <f>IF($C658="","",7.95*$E658+54.95)</f>
        <v/>
      </c>
      <c r="AB658" s="316">
        <f>IF('Product Selections'!O663="Yes",16*'Exhibit A'!F658,0)</f>
        <v/>
      </c>
      <c r="AC658" s="318">
        <f>IF('Product Selections'!$L$11="CBA Lightning Wholesale",0,IF('Product Selections'!$L$11="CBA Lightning",0,IF($C658="",0,IF('Product Selections'!P663="",0,IF('Product Selections'!$P663="Yes",HLOOKUP($AC$10&amp;'Exhibit A'!$F658,'--'!$F$3:$AZ$200,$E658+6,FALSE)*$F658)))))</f>
        <v/>
      </c>
      <c r="AD658" s="310">
        <f>IF('Product Selections'!$L$11="CBA Lightning Wholesale",0,IF('Product Selections'!$L$11="CBA Lightning",0,IF('Product Selections'!Q663="",0,IF($C658="",0,IF('Product Selections'!$Q663&gt;=0,HLOOKUP($AD$10,'--'!$F$3:$AZ$200,3,FALSE)*12*'Product Selections'!Q663)))))</f>
        <v/>
      </c>
      <c r="AE658" s="316">
        <f>IFERROR(IF(C658="","",IF(AND(C658=$D$2,H658=0),0,IF(I658=0,H658-P658-L658-M658,IF(I658="Included",H658-P658-M658-L658,IF(I658&gt;0,H658-M658-L658))))),"")</f>
        <v/>
      </c>
      <c r="AF658" s="585" t="n"/>
      <c r="AJ658" s="585" t="n"/>
    </row>
    <row r="659">
      <c r="A659" s="34" t="n"/>
      <c r="B659" s="70">
        <f>IFERROR(IF('Product Selections'!B664="","",'Product Selections'!B664),"")</f>
        <v/>
      </c>
      <c r="C659" s="71">
        <f>IF('Product Selections'!C664="","",'Product Selections'!C664)</f>
        <v/>
      </c>
      <c r="D659" s="48">
        <f>IF('Product Selections'!D664="","",'Product Selections'!D664)</f>
        <v/>
      </c>
      <c r="E659" s="51">
        <f>IF('Product Selections'!E664="","",'Product Selections'!E664)</f>
        <v/>
      </c>
      <c r="F659" s="51">
        <f>IF('Product Selections'!F664="","",'Product Selections'!F664)</f>
        <v/>
      </c>
      <c r="G659" s="34">
        <f>IF('Product Selections'!U663="","",'Product Selections'!U663)</f>
        <v/>
      </c>
      <c r="H659" s="69">
        <f>IFERROR(IF('Product Selections'!H664="","",'Product Selections'!H664),"")</f>
        <v/>
      </c>
      <c r="I659" s="592">
        <f>IFERROR(IF(TRIM('Product Selections'!I664)="","",TRIM('Product Selections'!I664)),"")</f>
        <v/>
      </c>
      <c r="J659" s="46" t="n"/>
      <c r="K659" s="69">
        <f>IF(C659="","",IF(O659="",AE659+L659+M659,AE659+L659+M659+O659))</f>
        <v/>
      </c>
      <c r="L659" s="360">
        <f>IF(C659="","",SUM(AC659,AD659)*(1-Y659))</f>
        <v/>
      </c>
      <c r="M659" s="358">
        <f>IF(C659="","",AB659)</f>
        <v/>
      </c>
      <c r="O659" s="593">
        <f>IF(C659="","",IF(Y659&lt;0,Z659-AE659,""))</f>
        <v/>
      </c>
      <c r="P659" s="594">
        <f>IFERROR(IF(C659="","",IF(AND(C659=$D$2,H659=0),0,IF($V$8="50% ADP Discount",AA659*0.5,IF($V$8="ADP Book Price",AA659)))),"")</f>
        <v/>
      </c>
      <c r="R659" s="595">
        <f>IF(C659="","",IF(Y659&lt;0,(Z659/F659)*(1),(Z659/F659)*(1-Y659)))</f>
        <v/>
      </c>
      <c r="S659" s="595">
        <f>IFERROR(IF(Y659&lt;0,SUM(AC659:AD659)/F659,L659/F659),"")</f>
        <v/>
      </c>
      <c r="T659" s="340">
        <f>IF(M659="","",IF(M659=0,"",SUM(M659)/F659))</f>
        <v/>
      </c>
      <c r="U659" s="585" t="n"/>
      <c r="V659" s="596">
        <f>IF(C659="","",IF(AND(C659=$D$2,H659=0),"Firm Payroll",IF(AND(F659=1,Y659&gt;0.2),"Annual 20% Max Discount",IF(AND(F659=4,Y659&gt;0.2),"Quarterly 20% Max Discount",IF(Y659&gt;=0.6,"Discount &gt;60%",IF(Y659&lt;0,"Revenue Reduction Required",""))))))</f>
        <v/>
      </c>
      <c r="W659" s="597" t="n"/>
      <c r="X659" s="56">
        <f>IF(F659=1,"Annual Payrolls on ADP Essential Payroll",IF(F659=4,"Quarterly Payrolls on ADP Essential Payroll",""))</f>
        <v/>
      </c>
      <c r="Y659" s="50">
        <f>IFERROR(1-((H659-M659)/SUM(Z659,AC659,AD659)),"")</f>
        <v/>
      </c>
      <c r="Z659" s="69">
        <f>IF(C659="","",HLOOKUP($G659&amp;'Product Selections'!$K$4&amp;'Exhibit A'!$F659,'--'!$F$3:$AT$200,$E659+6,FALSE)*F659)</f>
        <v/>
      </c>
      <c r="AA659" s="237">
        <f>IF($C659="","",7.95*$E659+54.95)</f>
        <v/>
      </c>
      <c r="AB659" s="69">
        <f>IF('Product Selections'!O664="Yes",16*'Exhibit A'!F659,0)</f>
        <v/>
      </c>
      <c r="AC659" s="236">
        <f>IF('Product Selections'!$L$11="CBA Lightning Wholesale",0,IF('Product Selections'!$L$11="CBA Lightning",0,IF($C659="",0,IF('Product Selections'!P664="",0,IF('Product Selections'!$P664="Yes",HLOOKUP($AC$10&amp;'Exhibit A'!$F659,'--'!$F$3:$AZ$200,$E659+6,FALSE)*$F659)))))</f>
        <v/>
      </c>
      <c r="AD659" s="54">
        <f>IF('Product Selections'!$L$11="CBA Lightning Wholesale",0,IF('Product Selections'!$L$11="CBA Lightning",0,IF('Product Selections'!Q664="",0,IF($C659="",0,IF('Product Selections'!$Q664&gt;=0,HLOOKUP($AD$10,'--'!$F$3:$AZ$200,3,FALSE)*12*'Product Selections'!Q664)))))</f>
        <v/>
      </c>
      <c r="AE659" s="69">
        <f>IFERROR(IF(C659="","",IF(AND(C659=$D$2,H659=0),0,IF(I659=0,H659-P659-L659-M659,IF(I659="Included",H659-P659-M659-L659,IF(I659&gt;0,H659-M659-L659))))),"")</f>
        <v/>
      </c>
      <c r="AF659" s="598" t="n"/>
      <c r="AJ659" s="585" t="n"/>
    </row>
    <row r="660">
      <c r="A660" s="34" t="n"/>
      <c r="B660" s="303">
        <f>IFERROR(IF('Product Selections'!B665="","",'Product Selections'!B665),"")</f>
        <v/>
      </c>
      <c r="C660" s="304">
        <f>IF('Product Selections'!C665="","",'Product Selections'!C665)</f>
        <v/>
      </c>
      <c r="D660" s="305">
        <f>IF('Product Selections'!D665="","",'Product Selections'!D665)</f>
        <v/>
      </c>
      <c r="E660" s="306">
        <f>IF('Product Selections'!E665="","",'Product Selections'!E665)</f>
        <v/>
      </c>
      <c r="F660" s="306">
        <f>IF('Product Selections'!F665="","",'Product Selections'!F665)</f>
        <v/>
      </c>
      <c r="G660" s="307">
        <f>IF('Product Selections'!U664="","",'Product Selections'!U664)</f>
        <v/>
      </c>
      <c r="H660" s="316">
        <f>IFERROR(IF('Product Selections'!H665="","",'Product Selections'!H665),"")</f>
        <v/>
      </c>
      <c r="I660" s="309">
        <f>IFERROR(IF(TRIM('Product Selections'!I665)="","",TRIM('Product Selections'!I665)),"")</f>
        <v/>
      </c>
      <c r="J660" s="46" t="n"/>
      <c r="K660" s="316">
        <f>IF(C660="","",IF(O660="",AE660+L660+M660,AE660+L660+M660+O660))</f>
        <v/>
      </c>
      <c r="L660" s="361">
        <f>IF(C660="","",SUM(AC660,AD660)*(1-Y660))</f>
        <v/>
      </c>
      <c r="M660" s="357">
        <f>IF(C660="","",AB660)</f>
        <v/>
      </c>
      <c r="O660" s="600">
        <f>IF(C660="","",IF(Y660&lt;0,Z660-AE660,""))</f>
        <v/>
      </c>
      <c r="P660" s="601">
        <f>IFERROR(IF(C660="","",IF(AND(C660=$D$2,H660=0),0,IF($V$8="50% ADP Discount",AA660*0.5,IF($V$8="ADP Book Price",AA660)))),"")</f>
        <v/>
      </c>
      <c r="R660" s="602">
        <f>IF(C660="","",IF(Y660&lt;0,(Z660/F660)*(1),(Z660/F660)*(1-Y660)))</f>
        <v/>
      </c>
      <c r="S660" s="602">
        <f>IFERROR(IF(Y660&lt;0,SUM(AC660:AD660)/F660,L660/F660),"")</f>
        <v/>
      </c>
      <c r="T660" s="339">
        <f>IF(M660="","",IF(M660=0,"",SUM(M660)/F660))</f>
        <v/>
      </c>
      <c r="U660" s="585" t="n"/>
      <c r="V660" s="603">
        <f>IF(C660="","",IF(AND(C660=$D$2,H660=0),"Firm Payroll",IF(AND(F660=1,Y660&gt;0.2),"Annual 20% Max Discount",IF(AND(F660=4,Y660&gt;0.2),"Quarterly 20% Max Discount",IF(Y660&gt;=0.6,"Discount &gt;60%",IF(Y660&lt;0,"Revenue Reduction Required",""))))))</f>
        <v/>
      </c>
      <c r="W660" s="597" t="n"/>
      <c r="X660" s="314">
        <f>IF(F660=1,"Annual Payrolls on ADP Essential Payroll",IF(F660=4,"Quarterly Payrolls on ADP Essential Payroll",""))</f>
        <v/>
      </c>
      <c r="Y660" s="315">
        <f>IFERROR(1-((H660-M660)/SUM(Z660,AC660,AD660)),"")</f>
        <v/>
      </c>
      <c r="Z660" s="316">
        <f>IF(C660="","",HLOOKUP($G660&amp;'Product Selections'!$K$4&amp;'Exhibit A'!$F660,'--'!$F$3:$AT$200,$E660+6,FALSE)*F660)</f>
        <v/>
      </c>
      <c r="AA660" s="317">
        <f>IF($C660="","",7.95*$E660+54.95)</f>
        <v/>
      </c>
      <c r="AB660" s="316">
        <f>IF('Product Selections'!O665="Yes",16*'Exhibit A'!F660,0)</f>
        <v/>
      </c>
      <c r="AC660" s="318">
        <f>IF('Product Selections'!$L$11="CBA Lightning Wholesale",0,IF('Product Selections'!$L$11="CBA Lightning",0,IF($C660="",0,IF('Product Selections'!P665="",0,IF('Product Selections'!$P665="Yes",HLOOKUP($AC$10&amp;'Exhibit A'!$F660,'--'!$F$3:$AZ$200,$E660+6,FALSE)*$F660)))))</f>
        <v/>
      </c>
      <c r="AD660" s="310">
        <f>IF('Product Selections'!$L$11="CBA Lightning Wholesale",0,IF('Product Selections'!$L$11="CBA Lightning",0,IF('Product Selections'!Q665="",0,IF($C660="",0,IF('Product Selections'!$Q665&gt;=0,HLOOKUP($AD$10,'--'!$F$3:$AZ$200,3,FALSE)*12*'Product Selections'!Q665)))))</f>
        <v/>
      </c>
      <c r="AE660" s="316">
        <f>IFERROR(IF(C660="","",IF(AND(C660=$D$2,H660=0),0,IF(I660=0,H660-P660-L660-M660,IF(I660="Included",H660-P660-M660-L660,IF(I660&gt;0,H660-M660-L660))))),"")</f>
        <v/>
      </c>
      <c r="AF660" s="585" t="n"/>
      <c r="AJ660" s="585" t="n"/>
    </row>
    <row r="661">
      <c r="A661" s="34" t="n"/>
      <c r="B661" s="70">
        <f>IFERROR(IF('Product Selections'!B666="","",'Product Selections'!B666),"")</f>
        <v/>
      </c>
      <c r="C661" s="71">
        <f>IF('Product Selections'!C666="","",'Product Selections'!C666)</f>
        <v/>
      </c>
      <c r="D661" s="48">
        <f>IF('Product Selections'!D666="","",'Product Selections'!D666)</f>
        <v/>
      </c>
      <c r="E661" s="51">
        <f>IF('Product Selections'!E666="","",'Product Selections'!E666)</f>
        <v/>
      </c>
      <c r="F661" s="51">
        <f>IF('Product Selections'!F666="","",'Product Selections'!F666)</f>
        <v/>
      </c>
      <c r="G661" s="34">
        <f>IF('Product Selections'!U665="","",'Product Selections'!U665)</f>
        <v/>
      </c>
      <c r="H661" s="69">
        <f>IFERROR(IF('Product Selections'!H666="","",'Product Selections'!H666),"")</f>
        <v/>
      </c>
      <c r="I661" s="592">
        <f>IFERROR(IF(TRIM('Product Selections'!I666)="","",TRIM('Product Selections'!I666)),"")</f>
        <v/>
      </c>
      <c r="J661" s="46" t="n"/>
      <c r="K661" s="69">
        <f>IF(C661="","",IF(O661="",AE661+L661+M661,AE661+L661+M661+O661))</f>
        <v/>
      </c>
      <c r="L661" s="360">
        <f>IF(C661="","",SUM(AC661,AD661)*(1-Y661))</f>
        <v/>
      </c>
      <c r="M661" s="358">
        <f>IF(C661="","",AB661)</f>
        <v/>
      </c>
      <c r="O661" s="593">
        <f>IF(C661="","",IF(Y661&lt;0,Z661-AE661,""))</f>
        <v/>
      </c>
      <c r="P661" s="594">
        <f>IFERROR(IF(C661="","",IF(AND(C661=$D$2,H661=0),0,IF($V$8="50% ADP Discount",AA661*0.5,IF($V$8="ADP Book Price",AA661)))),"")</f>
        <v/>
      </c>
      <c r="R661" s="595">
        <f>IF(C661="","",IF(Y661&lt;0,(Z661/F661)*(1),(Z661/F661)*(1-Y661)))</f>
        <v/>
      </c>
      <c r="S661" s="595">
        <f>IFERROR(IF(Y661&lt;0,SUM(AC661:AD661)/F661,L661/F661),"")</f>
        <v/>
      </c>
      <c r="T661" s="340">
        <f>IF(M661="","",IF(M661=0,"",SUM(M661)/F661))</f>
        <v/>
      </c>
      <c r="U661" s="585" t="n"/>
      <c r="V661" s="596">
        <f>IF(C661="","",IF(AND(C661=$D$2,H661=0),"Firm Payroll",IF(AND(F661=1,Y661&gt;0.2),"Annual 20% Max Discount",IF(AND(F661=4,Y661&gt;0.2),"Quarterly 20% Max Discount",IF(Y661&gt;=0.6,"Discount &gt;60%",IF(Y661&lt;0,"Revenue Reduction Required",""))))))</f>
        <v/>
      </c>
      <c r="W661" s="597" t="n"/>
      <c r="X661" s="56">
        <f>IF(F661=1,"Annual Payrolls on ADP Essential Payroll",IF(F661=4,"Quarterly Payrolls on ADP Essential Payroll",""))</f>
        <v/>
      </c>
      <c r="Y661" s="50">
        <f>IFERROR(1-((H661-M661)/SUM(Z661,AC661,AD661)),"")</f>
        <v/>
      </c>
      <c r="Z661" s="69">
        <f>IF(C661="","",HLOOKUP($G661&amp;'Product Selections'!$K$4&amp;'Exhibit A'!$F661,'--'!$F$3:$AT$200,$E661+6,FALSE)*F661)</f>
        <v/>
      </c>
      <c r="AA661" s="237">
        <f>IF($C661="","",7.95*$E661+54.95)</f>
        <v/>
      </c>
      <c r="AB661" s="69">
        <f>IF('Product Selections'!O666="Yes",16*'Exhibit A'!F661,0)</f>
        <v/>
      </c>
      <c r="AC661" s="236">
        <f>IF('Product Selections'!$L$11="CBA Lightning Wholesale",0,IF('Product Selections'!$L$11="CBA Lightning",0,IF($C661="",0,IF('Product Selections'!P666="",0,IF('Product Selections'!$P666="Yes",HLOOKUP($AC$10&amp;'Exhibit A'!$F661,'--'!$F$3:$AZ$200,$E661+6,FALSE)*$F661)))))</f>
        <v/>
      </c>
      <c r="AD661" s="54">
        <f>IF('Product Selections'!$L$11="CBA Lightning Wholesale",0,IF('Product Selections'!$L$11="CBA Lightning",0,IF('Product Selections'!Q666="",0,IF($C661="",0,IF('Product Selections'!$Q666&gt;=0,HLOOKUP($AD$10,'--'!$F$3:$AZ$200,3,FALSE)*12*'Product Selections'!Q666)))))</f>
        <v/>
      </c>
      <c r="AE661" s="69">
        <f>IFERROR(IF(C661="","",IF(AND(C661=$D$2,H661=0),0,IF(I661=0,H661-P661-L661-M661,IF(I661="Included",H661-P661-M661-L661,IF(I661&gt;0,H661-M661-L661))))),"")</f>
        <v/>
      </c>
      <c r="AF661" s="598" t="n"/>
      <c r="AJ661" s="585" t="n"/>
    </row>
    <row r="662">
      <c r="A662" s="34" t="n"/>
      <c r="B662" s="303">
        <f>IFERROR(IF('Product Selections'!B667="","",'Product Selections'!B667),"")</f>
        <v/>
      </c>
      <c r="C662" s="304">
        <f>IF('Product Selections'!C667="","",'Product Selections'!C667)</f>
        <v/>
      </c>
      <c r="D662" s="305">
        <f>IF('Product Selections'!D667="","",'Product Selections'!D667)</f>
        <v/>
      </c>
      <c r="E662" s="306">
        <f>IF('Product Selections'!E667="","",'Product Selections'!E667)</f>
        <v/>
      </c>
      <c r="F662" s="306">
        <f>IF('Product Selections'!F667="","",'Product Selections'!F667)</f>
        <v/>
      </c>
      <c r="G662" s="307">
        <f>IF('Product Selections'!U666="","",'Product Selections'!U666)</f>
        <v/>
      </c>
      <c r="H662" s="316">
        <f>IFERROR(IF('Product Selections'!H667="","",'Product Selections'!H667),"")</f>
        <v/>
      </c>
      <c r="I662" s="309">
        <f>IFERROR(IF(TRIM('Product Selections'!I667)="","",TRIM('Product Selections'!I667)),"")</f>
        <v/>
      </c>
      <c r="J662" s="46" t="n"/>
      <c r="K662" s="316">
        <f>IF(C662="","",IF(O662="",AE662+L662+M662,AE662+L662+M662+O662))</f>
        <v/>
      </c>
      <c r="L662" s="361">
        <f>IF(C662="","",SUM(AC662,AD662)*(1-Y662))</f>
        <v/>
      </c>
      <c r="M662" s="357">
        <f>IF(C662="","",AB662)</f>
        <v/>
      </c>
      <c r="O662" s="600">
        <f>IF(C662="","",IF(Y662&lt;0,Z662-AE662,""))</f>
        <v/>
      </c>
      <c r="P662" s="601">
        <f>IFERROR(IF(C662="","",IF(AND(C662=$D$2,H662=0),0,IF($V$8="50% ADP Discount",AA662*0.5,IF($V$8="ADP Book Price",AA662)))),"")</f>
        <v/>
      </c>
      <c r="R662" s="602">
        <f>IF(C662="","",IF(Y662&lt;0,(Z662/F662)*(1),(Z662/F662)*(1-Y662)))</f>
        <v/>
      </c>
      <c r="S662" s="602">
        <f>IFERROR(IF(Y662&lt;0,SUM(AC662:AD662)/F662,L662/F662),"")</f>
        <v/>
      </c>
      <c r="T662" s="339">
        <f>IF(M662="","",IF(M662=0,"",SUM(M662)/F662))</f>
        <v/>
      </c>
      <c r="U662" s="585" t="n"/>
      <c r="V662" s="603">
        <f>IF(C662="","",IF(AND(C662=$D$2,H662=0),"Firm Payroll",IF(AND(F662=1,Y662&gt;0.2),"Annual 20% Max Discount",IF(AND(F662=4,Y662&gt;0.2),"Quarterly 20% Max Discount",IF(Y662&gt;=0.6,"Discount &gt;60%",IF(Y662&lt;0,"Revenue Reduction Required",""))))))</f>
        <v/>
      </c>
      <c r="W662" s="597" t="n"/>
      <c r="X662" s="314">
        <f>IF(F662=1,"Annual Payrolls on ADP Essential Payroll",IF(F662=4,"Quarterly Payrolls on ADP Essential Payroll",""))</f>
        <v/>
      </c>
      <c r="Y662" s="315">
        <f>IFERROR(1-((H662-M662)/SUM(Z662,AC662,AD662)),"")</f>
        <v/>
      </c>
      <c r="Z662" s="316">
        <f>IF(C662="","",HLOOKUP($G662&amp;'Product Selections'!$K$4&amp;'Exhibit A'!$F662,'--'!$F$3:$AT$200,$E662+6,FALSE)*F662)</f>
        <v/>
      </c>
      <c r="AA662" s="317">
        <f>IF($C662="","",7.95*$E662+54.95)</f>
        <v/>
      </c>
      <c r="AB662" s="316">
        <f>IF('Product Selections'!O667="Yes",16*'Exhibit A'!F662,0)</f>
        <v/>
      </c>
      <c r="AC662" s="318">
        <f>IF('Product Selections'!$L$11="CBA Lightning Wholesale",0,IF('Product Selections'!$L$11="CBA Lightning",0,IF($C662="",0,IF('Product Selections'!P667="",0,IF('Product Selections'!$P667="Yes",HLOOKUP($AC$10&amp;'Exhibit A'!$F662,'--'!$F$3:$AZ$200,$E662+6,FALSE)*$F662)))))</f>
        <v/>
      </c>
      <c r="AD662" s="310">
        <f>IF('Product Selections'!$L$11="CBA Lightning Wholesale",0,IF('Product Selections'!$L$11="CBA Lightning",0,IF('Product Selections'!Q667="",0,IF($C662="",0,IF('Product Selections'!$Q667&gt;=0,HLOOKUP($AD$10,'--'!$F$3:$AZ$200,3,FALSE)*12*'Product Selections'!Q667)))))</f>
        <v/>
      </c>
      <c r="AE662" s="316">
        <f>IFERROR(IF(C662="","",IF(AND(C662=$D$2,H662=0),0,IF(I662=0,H662-P662-L662-M662,IF(I662="Included",H662-P662-M662-L662,IF(I662&gt;0,H662-M662-L662))))),"")</f>
        <v/>
      </c>
      <c r="AF662" s="585" t="n"/>
      <c r="AJ662" s="585" t="n"/>
    </row>
    <row r="663">
      <c r="A663" s="34" t="n"/>
      <c r="B663" s="70">
        <f>IFERROR(IF('Product Selections'!B668="","",'Product Selections'!B668),"")</f>
        <v/>
      </c>
      <c r="C663" s="71">
        <f>IF('Product Selections'!C668="","",'Product Selections'!C668)</f>
        <v/>
      </c>
      <c r="D663" s="48">
        <f>IF('Product Selections'!D668="","",'Product Selections'!D668)</f>
        <v/>
      </c>
      <c r="E663" s="51">
        <f>IF('Product Selections'!E668="","",'Product Selections'!E668)</f>
        <v/>
      </c>
      <c r="F663" s="51">
        <f>IF('Product Selections'!F668="","",'Product Selections'!F668)</f>
        <v/>
      </c>
      <c r="G663" s="34">
        <f>IF('Product Selections'!U667="","",'Product Selections'!U667)</f>
        <v/>
      </c>
      <c r="H663" s="69">
        <f>IFERROR(IF('Product Selections'!H668="","",'Product Selections'!H668),"")</f>
        <v/>
      </c>
      <c r="I663" s="592">
        <f>IFERROR(IF(TRIM('Product Selections'!I668)="","",TRIM('Product Selections'!I668)),"")</f>
        <v/>
      </c>
      <c r="J663" s="46" t="n"/>
      <c r="K663" s="69">
        <f>IF(C663="","",IF(O663="",AE663+L663+M663,AE663+L663+M663+O663))</f>
        <v/>
      </c>
      <c r="L663" s="360">
        <f>IF(C663="","",SUM(AC663,AD663)*(1-Y663))</f>
        <v/>
      </c>
      <c r="M663" s="358">
        <f>IF(C663="","",AB663)</f>
        <v/>
      </c>
      <c r="O663" s="593">
        <f>IF(C663="","",IF(Y663&lt;0,Z663-AE663,""))</f>
        <v/>
      </c>
      <c r="P663" s="594">
        <f>IFERROR(IF(C663="","",IF(AND(C663=$D$2,H663=0),0,IF($V$8="50% ADP Discount",AA663*0.5,IF($V$8="ADP Book Price",AA663)))),"")</f>
        <v/>
      </c>
      <c r="R663" s="595">
        <f>IF(C663="","",IF(Y663&lt;0,(Z663/F663)*(1),(Z663/F663)*(1-Y663)))</f>
        <v/>
      </c>
      <c r="S663" s="595">
        <f>IFERROR(IF(Y663&lt;0,SUM(AC663:AD663)/F663,L663/F663),"")</f>
        <v/>
      </c>
      <c r="T663" s="340">
        <f>IF(M663="","",IF(M663=0,"",SUM(M663)/F663))</f>
        <v/>
      </c>
      <c r="U663" s="585" t="n"/>
      <c r="V663" s="596">
        <f>IF(C663="","",IF(AND(C663=$D$2,H663=0),"Firm Payroll",IF(AND(F663=1,Y663&gt;0.2),"Annual 20% Max Discount",IF(AND(F663=4,Y663&gt;0.2),"Quarterly 20% Max Discount",IF(Y663&gt;=0.6,"Discount &gt;60%",IF(Y663&lt;0,"Revenue Reduction Required",""))))))</f>
        <v/>
      </c>
      <c r="W663" s="597" t="n"/>
      <c r="X663" s="56">
        <f>IF(F663=1,"Annual Payrolls on ADP Essential Payroll",IF(F663=4,"Quarterly Payrolls on ADP Essential Payroll",""))</f>
        <v/>
      </c>
      <c r="Y663" s="50">
        <f>IFERROR(1-((H663-M663)/SUM(Z663,AC663,AD663)),"")</f>
        <v/>
      </c>
      <c r="Z663" s="69">
        <f>IF(C663="","",HLOOKUP($G663&amp;'Product Selections'!$K$4&amp;'Exhibit A'!$F663,'--'!$F$3:$AT$200,$E663+6,FALSE)*F663)</f>
        <v/>
      </c>
      <c r="AA663" s="237">
        <f>IF($C663="","",7.95*$E663+54.95)</f>
        <v/>
      </c>
      <c r="AB663" s="69">
        <f>IF('Product Selections'!O668="Yes",16*'Exhibit A'!F663,0)</f>
        <v/>
      </c>
      <c r="AC663" s="236">
        <f>IF('Product Selections'!$L$11="CBA Lightning Wholesale",0,IF('Product Selections'!$L$11="CBA Lightning",0,IF($C663="",0,IF('Product Selections'!P668="",0,IF('Product Selections'!$P668="Yes",HLOOKUP($AC$10&amp;'Exhibit A'!$F663,'--'!$F$3:$AZ$200,$E663+6,FALSE)*$F663)))))</f>
        <v/>
      </c>
      <c r="AD663" s="54">
        <f>IF('Product Selections'!$L$11="CBA Lightning Wholesale",0,IF('Product Selections'!$L$11="CBA Lightning",0,IF('Product Selections'!Q668="",0,IF($C663="",0,IF('Product Selections'!$Q668&gt;=0,HLOOKUP($AD$10,'--'!$F$3:$AZ$200,3,FALSE)*12*'Product Selections'!Q668)))))</f>
        <v/>
      </c>
      <c r="AE663" s="69">
        <f>IFERROR(IF(C663="","",IF(AND(C663=$D$2,H663=0),0,IF(I663=0,H663-P663-L663-M663,IF(I663="Included",H663-P663-M663-L663,IF(I663&gt;0,H663-M663-L663))))),"")</f>
        <v/>
      </c>
      <c r="AF663" s="598" t="n"/>
      <c r="AJ663" s="585" t="n"/>
    </row>
    <row r="664">
      <c r="A664" s="34" t="n"/>
      <c r="B664" s="303">
        <f>IFERROR(IF('Product Selections'!B669="","",'Product Selections'!B669),"")</f>
        <v/>
      </c>
      <c r="C664" s="304">
        <f>IF('Product Selections'!C669="","",'Product Selections'!C669)</f>
        <v/>
      </c>
      <c r="D664" s="305">
        <f>IF('Product Selections'!D669="","",'Product Selections'!D669)</f>
        <v/>
      </c>
      <c r="E664" s="306">
        <f>IF('Product Selections'!E669="","",'Product Selections'!E669)</f>
        <v/>
      </c>
      <c r="F664" s="306">
        <f>IF('Product Selections'!F669="","",'Product Selections'!F669)</f>
        <v/>
      </c>
      <c r="G664" s="307">
        <f>IF('Product Selections'!U668="","",'Product Selections'!U668)</f>
        <v/>
      </c>
      <c r="H664" s="316">
        <f>IFERROR(IF('Product Selections'!H669="","",'Product Selections'!H669),"")</f>
        <v/>
      </c>
      <c r="I664" s="309">
        <f>IFERROR(IF(TRIM('Product Selections'!I669)="","",TRIM('Product Selections'!I669)),"")</f>
        <v/>
      </c>
      <c r="J664" s="46" t="n"/>
      <c r="K664" s="316">
        <f>IF(C664="","",IF(O664="",AE664+L664+M664,AE664+L664+M664+O664))</f>
        <v/>
      </c>
      <c r="L664" s="361">
        <f>IF(C664="","",SUM(AC664,AD664)*(1-Y664))</f>
        <v/>
      </c>
      <c r="M664" s="357">
        <f>IF(C664="","",AB664)</f>
        <v/>
      </c>
      <c r="O664" s="600">
        <f>IF(C664="","",IF(Y664&lt;0,Z664-AE664,""))</f>
        <v/>
      </c>
      <c r="P664" s="601">
        <f>IFERROR(IF(C664="","",IF(AND(C664=$D$2,H664=0),0,IF($V$8="50% ADP Discount",AA664*0.5,IF($V$8="ADP Book Price",AA664)))),"")</f>
        <v/>
      </c>
      <c r="R664" s="602">
        <f>IF(C664="","",IF(Y664&lt;0,(Z664/F664)*(1),(Z664/F664)*(1-Y664)))</f>
        <v/>
      </c>
      <c r="S664" s="602">
        <f>IFERROR(IF(Y664&lt;0,SUM(AC664:AD664)/F664,L664/F664),"")</f>
        <v/>
      </c>
      <c r="T664" s="339">
        <f>IF(M664="","",IF(M664=0,"",SUM(M664)/F664))</f>
        <v/>
      </c>
      <c r="U664" s="585" t="n"/>
      <c r="V664" s="603">
        <f>IF(C664="","",IF(AND(C664=$D$2,H664=0),"Firm Payroll",IF(AND(F664=1,Y664&gt;0.2),"Annual 20% Max Discount",IF(AND(F664=4,Y664&gt;0.2),"Quarterly 20% Max Discount",IF(Y664&gt;=0.6,"Discount &gt;60%",IF(Y664&lt;0,"Revenue Reduction Required",""))))))</f>
        <v/>
      </c>
      <c r="W664" s="597" t="n"/>
      <c r="X664" s="314">
        <f>IF(F664=1,"Annual Payrolls on ADP Essential Payroll",IF(F664=4,"Quarterly Payrolls on ADP Essential Payroll",""))</f>
        <v/>
      </c>
      <c r="Y664" s="315">
        <f>IFERROR(1-((H664-M664)/SUM(Z664,AC664,AD664)),"")</f>
        <v/>
      </c>
      <c r="Z664" s="316">
        <f>IF(C664="","",HLOOKUP($G664&amp;'Product Selections'!$K$4&amp;'Exhibit A'!$F664,'--'!$F$3:$AT$200,$E664+6,FALSE)*F664)</f>
        <v/>
      </c>
      <c r="AA664" s="317">
        <f>IF($C664="","",7.95*$E664+54.95)</f>
        <v/>
      </c>
      <c r="AB664" s="316">
        <f>IF('Product Selections'!O669="Yes",16*'Exhibit A'!F664,0)</f>
        <v/>
      </c>
      <c r="AC664" s="318">
        <f>IF('Product Selections'!$L$11="CBA Lightning Wholesale",0,IF('Product Selections'!$L$11="CBA Lightning",0,IF($C664="",0,IF('Product Selections'!P669="",0,IF('Product Selections'!$P669="Yes",HLOOKUP($AC$10&amp;'Exhibit A'!$F664,'--'!$F$3:$AZ$200,$E664+6,FALSE)*$F664)))))</f>
        <v/>
      </c>
      <c r="AD664" s="310">
        <f>IF('Product Selections'!$L$11="CBA Lightning Wholesale",0,IF('Product Selections'!$L$11="CBA Lightning",0,IF('Product Selections'!Q669="",0,IF($C664="",0,IF('Product Selections'!$Q669&gt;=0,HLOOKUP($AD$10,'--'!$F$3:$AZ$200,3,FALSE)*12*'Product Selections'!Q669)))))</f>
        <v/>
      </c>
      <c r="AE664" s="316">
        <f>IFERROR(IF(C664="","",IF(AND(C664=$D$2,H664=0),0,IF(I664=0,H664-P664-L664-M664,IF(I664="Included",H664-P664-M664-L664,IF(I664&gt;0,H664-M664-L664))))),"")</f>
        <v/>
      </c>
      <c r="AF664" s="585" t="n"/>
      <c r="AJ664" s="585" t="n"/>
    </row>
    <row r="665">
      <c r="A665" s="34" t="n"/>
      <c r="B665" s="70">
        <f>IFERROR(IF('Product Selections'!B670="","",'Product Selections'!B670),"")</f>
        <v/>
      </c>
      <c r="C665" s="71">
        <f>IF('Product Selections'!C670="","",'Product Selections'!C670)</f>
        <v/>
      </c>
      <c r="D665" s="48">
        <f>IF('Product Selections'!D670="","",'Product Selections'!D670)</f>
        <v/>
      </c>
      <c r="E665" s="51">
        <f>IF('Product Selections'!E670="","",'Product Selections'!E670)</f>
        <v/>
      </c>
      <c r="F665" s="51">
        <f>IF('Product Selections'!F670="","",'Product Selections'!F670)</f>
        <v/>
      </c>
      <c r="G665" s="34">
        <f>IF('Product Selections'!U669="","",'Product Selections'!U669)</f>
        <v/>
      </c>
      <c r="H665" s="69">
        <f>IFERROR(IF('Product Selections'!H670="","",'Product Selections'!H670),"")</f>
        <v/>
      </c>
      <c r="I665" s="592">
        <f>IFERROR(IF(TRIM('Product Selections'!I670)="","",TRIM('Product Selections'!I670)),"")</f>
        <v/>
      </c>
      <c r="J665" s="46" t="n"/>
      <c r="K665" s="69">
        <f>IF(C665="","",IF(O665="",AE665+L665+M665,AE665+L665+M665+O665))</f>
        <v/>
      </c>
      <c r="L665" s="360">
        <f>IF(C665="","",SUM(AC665,AD665)*(1-Y665))</f>
        <v/>
      </c>
      <c r="M665" s="358">
        <f>IF(C665="","",AB665)</f>
        <v/>
      </c>
      <c r="O665" s="593">
        <f>IF(C665="","",IF(Y665&lt;0,Z665-AE665,""))</f>
        <v/>
      </c>
      <c r="P665" s="594">
        <f>IFERROR(IF(C665="","",IF(AND(C665=$D$2,H665=0),0,IF($V$8="50% ADP Discount",AA665*0.5,IF($V$8="ADP Book Price",AA665)))),"")</f>
        <v/>
      </c>
      <c r="R665" s="595">
        <f>IF(C665="","",IF(Y665&lt;0,(Z665/F665)*(1),(Z665/F665)*(1-Y665)))</f>
        <v/>
      </c>
      <c r="S665" s="595">
        <f>IFERROR(IF(Y665&lt;0,SUM(AC665:AD665)/F665,L665/F665),"")</f>
        <v/>
      </c>
      <c r="T665" s="340">
        <f>IF(M665="","",IF(M665=0,"",SUM(M665)/F665))</f>
        <v/>
      </c>
      <c r="U665" s="585" t="n"/>
      <c r="V665" s="596">
        <f>IF(C665="","",IF(AND(C665=$D$2,H665=0),"Firm Payroll",IF(AND(F665=1,Y665&gt;0.2),"Annual 20% Max Discount",IF(AND(F665=4,Y665&gt;0.2),"Quarterly 20% Max Discount",IF(Y665&gt;=0.6,"Discount &gt;60%",IF(Y665&lt;0,"Revenue Reduction Required",""))))))</f>
        <v/>
      </c>
      <c r="W665" s="597" t="n"/>
      <c r="X665" s="56">
        <f>IF(F665=1,"Annual Payrolls on ADP Essential Payroll",IF(F665=4,"Quarterly Payrolls on ADP Essential Payroll",""))</f>
        <v/>
      </c>
      <c r="Y665" s="50">
        <f>IFERROR(1-((H665-M665)/SUM(Z665,AC665,AD665)),"")</f>
        <v/>
      </c>
      <c r="Z665" s="69">
        <f>IF(C665="","",HLOOKUP($G665&amp;'Product Selections'!$K$4&amp;'Exhibit A'!$F665,'--'!$F$3:$AT$200,$E665+6,FALSE)*F665)</f>
        <v/>
      </c>
      <c r="AA665" s="237">
        <f>IF($C665="","",7.95*$E665+54.95)</f>
        <v/>
      </c>
      <c r="AB665" s="69">
        <f>IF('Product Selections'!O670="Yes",16*'Exhibit A'!F665,0)</f>
        <v/>
      </c>
      <c r="AC665" s="236">
        <f>IF('Product Selections'!$L$11="CBA Lightning Wholesale",0,IF('Product Selections'!$L$11="CBA Lightning",0,IF($C665="",0,IF('Product Selections'!P670="",0,IF('Product Selections'!$P670="Yes",HLOOKUP($AC$10&amp;'Exhibit A'!$F665,'--'!$F$3:$AZ$200,$E665+6,FALSE)*$F665)))))</f>
        <v/>
      </c>
      <c r="AD665" s="54">
        <f>IF('Product Selections'!$L$11="CBA Lightning Wholesale",0,IF('Product Selections'!$L$11="CBA Lightning",0,IF('Product Selections'!Q670="",0,IF($C665="",0,IF('Product Selections'!$Q670&gt;=0,HLOOKUP($AD$10,'--'!$F$3:$AZ$200,3,FALSE)*12*'Product Selections'!Q670)))))</f>
        <v/>
      </c>
      <c r="AE665" s="69">
        <f>IFERROR(IF(C665="","",IF(AND(C665=$D$2,H665=0),0,IF(I665=0,H665-P665-L665-M665,IF(I665="Included",H665-P665-M665-L665,IF(I665&gt;0,H665-M665-L665))))),"")</f>
        <v/>
      </c>
      <c r="AF665" s="598" t="n"/>
      <c r="AJ665" s="585" t="n"/>
    </row>
    <row r="666">
      <c r="A666" s="34" t="n"/>
      <c r="B666" s="303">
        <f>IFERROR(IF('Product Selections'!B671="","",'Product Selections'!B671),"")</f>
        <v/>
      </c>
      <c r="C666" s="304">
        <f>IF('Product Selections'!C671="","",'Product Selections'!C671)</f>
        <v/>
      </c>
      <c r="D666" s="305">
        <f>IF('Product Selections'!D671="","",'Product Selections'!D671)</f>
        <v/>
      </c>
      <c r="E666" s="306">
        <f>IF('Product Selections'!E671="","",'Product Selections'!E671)</f>
        <v/>
      </c>
      <c r="F666" s="306">
        <f>IF('Product Selections'!F671="","",'Product Selections'!F671)</f>
        <v/>
      </c>
      <c r="G666" s="307">
        <f>IF('Product Selections'!U670="","",'Product Selections'!U670)</f>
        <v/>
      </c>
      <c r="H666" s="316">
        <f>IFERROR(IF('Product Selections'!H671="","",'Product Selections'!H671),"")</f>
        <v/>
      </c>
      <c r="I666" s="309">
        <f>IFERROR(IF(TRIM('Product Selections'!I671)="","",TRIM('Product Selections'!I671)),"")</f>
        <v/>
      </c>
      <c r="J666" s="46" t="n"/>
      <c r="K666" s="316">
        <f>IF(C666="","",IF(O666="",AE666+L666+M666,AE666+L666+M666+O666))</f>
        <v/>
      </c>
      <c r="L666" s="361">
        <f>IF(C666="","",SUM(AC666,AD666)*(1-Y666))</f>
        <v/>
      </c>
      <c r="M666" s="357">
        <f>IF(C666="","",AB666)</f>
        <v/>
      </c>
      <c r="O666" s="600">
        <f>IF(C666="","",IF(Y666&lt;0,Z666-AE666,""))</f>
        <v/>
      </c>
      <c r="P666" s="601">
        <f>IFERROR(IF(C666="","",IF(AND(C666=$D$2,H666=0),0,IF($V$8="50% ADP Discount",AA666*0.5,IF($V$8="ADP Book Price",AA666)))),"")</f>
        <v/>
      </c>
      <c r="R666" s="602">
        <f>IF(C666="","",IF(Y666&lt;0,(Z666/F666)*(1),(Z666/F666)*(1-Y666)))</f>
        <v/>
      </c>
      <c r="S666" s="602">
        <f>IFERROR(IF(Y666&lt;0,SUM(AC666:AD666)/F666,L666/F666),"")</f>
        <v/>
      </c>
      <c r="T666" s="339">
        <f>IF(M666="","",IF(M666=0,"",SUM(M666)/F666))</f>
        <v/>
      </c>
      <c r="U666" s="585" t="n"/>
      <c r="V666" s="603">
        <f>IF(C666="","",IF(AND(C666=$D$2,H666=0),"Firm Payroll",IF(AND(F666=1,Y666&gt;0.2),"Annual 20% Max Discount",IF(AND(F666=4,Y666&gt;0.2),"Quarterly 20% Max Discount",IF(Y666&gt;=0.6,"Discount &gt;60%",IF(Y666&lt;0,"Revenue Reduction Required",""))))))</f>
        <v/>
      </c>
      <c r="W666" s="597" t="n"/>
      <c r="X666" s="314">
        <f>IF(F666=1,"Annual Payrolls on ADP Essential Payroll",IF(F666=4,"Quarterly Payrolls on ADP Essential Payroll",""))</f>
        <v/>
      </c>
      <c r="Y666" s="315">
        <f>IFERROR(1-((H666-M666)/SUM(Z666,AC666,AD666)),"")</f>
        <v/>
      </c>
      <c r="Z666" s="316">
        <f>IF(C666="","",HLOOKUP($G666&amp;'Product Selections'!$K$4&amp;'Exhibit A'!$F666,'--'!$F$3:$AT$200,$E666+6,FALSE)*F666)</f>
        <v/>
      </c>
      <c r="AA666" s="317">
        <f>IF($C666="","",7.95*$E666+54.95)</f>
        <v/>
      </c>
      <c r="AB666" s="316">
        <f>IF('Product Selections'!O671="Yes",16*'Exhibit A'!F666,0)</f>
        <v/>
      </c>
      <c r="AC666" s="318">
        <f>IF('Product Selections'!$L$11="CBA Lightning Wholesale",0,IF('Product Selections'!$L$11="CBA Lightning",0,IF($C666="",0,IF('Product Selections'!P671="",0,IF('Product Selections'!$P671="Yes",HLOOKUP($AC$10&amp;'Exhibit A'!$F666,'--'!$F$3:$AZ$200,$E666+6,FALSE)*$F666)))))</f>
        <v/>
      </c>
      <c r="AD666" s="310">
        <f>IF('Product Selections'!$L$11="CBA Lightning Wholesale",0,IF('Product Selections'!$L$11="CBA Lightning",0,IF('Product Selections'!Q671="",0,IF($C666="",0,IF('Product Selections'!$Q671&gt;=0,HLOOKUP($AD$10,'--'!$F$3:$AZ$200,3,FALSE)*12*'Product Selections'!Q671)))))</f>
        <v/>
      </c>
      <c r="AE666" s="316">
        <f>IFERROR(IF(C666="","",IF(AND(C666=$D$2,H666=0),0,IF(I666=0,H666-P666-L666-M666,IF(I666="Included",H666-P666-M666-L666,IF(I666&gt;0,H666-M666-L666))))),"")</f>
        <v/>
      </c>
      <c r="AF666" s="585" t="n"/>
      <c r="AJ666" s="585" t="n"/>
    </row>
    <row r="667">
      <c r="A667" s="34" t="n"/>
      <c r="B667" s="70">
        <f>IFERROR(IF('Product Selections'!B672="","",'Product Selections'!B672),"")</f>
        <v/>
      </c>
      <c r="C667" s="71">
        <f>IF('Product Selections'!C672="","",'Product Selections'!C672)</f>
        <v/>
      </c>
      <c r="D667" s="48">
        <f>IF('Product Selections'!D672="","",'Product Selections'!D672)</f>
        <v/>
      </c>
      <c r="E667" s="51">
        <f>IF('Product Selections'!E672="","",'Product Selections'!E672)</f>
        <v/>
      </c>
      <c r="F667" s="51">
        <f>IF('Product Selections'!F672="","",'Product Selections'!F672)</f>
        <v/>
      </c>
      <c r="G667" s="34">
        <f>IF('Product Selections'!U671="","",'Product Selections'!U671)</f>
        <v/>
      </c>
      <c r="H667" s="69">
        <f>IFERROR(IF('Product Selections'!H672="","",'Product Selections'!H672),"")</f>
        <v/>
      </c>
      <c r="I667" s="592">
        <f>IFERROR(IF(TRIM('Product Selections'!I672)="","",TRIM('Product Selections'!I672)),"")</f>
        <v/>
      </c>
      <c r="J667" s="46" t="n"/>
      <c r="K667" s="69">
        <f>IF(C667="","",IF(O667="",AE667+L667+M667,AE667+L667+M667+O667))</f>
        <v/>
      </c>
      <c r="L667" s="360">
        <f>IF(C667="","",SUM(AC667,AD667)*(1-Y667))</f>
        <v/>
      </c>
      <c r="M667" s="358">
        <f>IF(C667="","",AB667)</f>
        <v/>
      </c>
      <c r="O667" s="593">
        <f>IF(C667="","",IF(Y667&lt;0,Z667-AE667,""))</f>
        <v/>
      </c>
      <c r="P667" s="594">
        <f>IFERROR(IF(C667="","",IF(AND(C667=$D$2,H667=0),0,IF($V$8="50% ADP Discount",AA667*0.5,IF($V$8="ADP Book Price",AA667)))),"")</f>
        <v/>
      </c>
      <c r="R667" s="595">
        <f>IF(C667="","",IF(Y667&lt;0,(Z667/F667)*(1),(Z667/F667)*(1-Y667)))</f>
        <v/>
      </c>
      <c r="S667" s="595">
        <f>IFERROR(IF(Y667&lt;0,SUM(AC667:AD667)/F667,L667/F667),"")</f>
        <v/>
      </c>
      <c r="T667" s="340">
        <f>IF(M667="","",IF(M667=0,"",SUM(M667)/F667))</f>
        <v/>
      </c>
      <c r="U667" s="585" t="n"/>
      <c r="V667" s="596">
        <f>IF(C667="","",IF(AND(C667=$D$2,H667=0),"Firm Payroll",IF(AND(F667=1,Y667&gt;0.2),"Annual 20% Max Discount",IF(AND(F667=4,Y667&gt;0.2),"Quarterly 20% Max Discount",IF(Y667&gt;=0.6,"Discount &gt;60%",IF(Y667&lt;0,"Revenue Reduction Required",""))))))</f>
        <v/>
      </c>
      <c r="W667" s="597" t="n"/>
      <c r="X667" s="56">
        <f>IF(F667=1,"Annual Payrolls on ADP Essential Payroll",IF(F667=4,"Quarterly Payrolls on ADP Essential Payroll",""))</f>
        <v/>
      </c>
      <c r="Y667" s="50">
        <f>IFERROR(1-((H667-M667)/SUM(Z667,AC667,AD667)),"")</f>
        <v/>
      </c>
      <c r="Z667" s="69">
        <f>IF(C667="","",HLOOKUP($G667&amp;'Product Selections'!$K$4&amp;'Exhibit A'!$F667,'--'!$F$3:$AT$200,$E667+6,FALSE)*F667)</f>
        <v/>
      </c>
      <c r="AA667" s="237">
        <f>IF($C667="","",7.95*$E667+54.95)</f>
        <v/>
      </c>
      <c r="AB667" s="69">
        <f>IF('Product Selections'!O672="Yes",16*'Exhibit A'!F667,0)</f>
        <v/>
      </c>
      <c r="AC667" s="236">
        <f>IF('Product Selections'!$L$11="CBA Lightning Wholesale",0,IF('Product Selections'!$L$11="CBA Lightning",0,IF($C667="",0,IF('Product Selections'!P672="",0,IF('Product Selections'!$P672="Yes",HLOOKUP($AC$10&amp;'Exhibit A'!$F667,'--'!$F$3:$AZ$200,$E667+6,FALSE)*$F667)))))</f>
        <v/>
      </c>
      <c r="AD667" s="54">
        <f>IF('Product Selections'!$L$11="CBA Lightning Wholesale",0,IF('Product Selections'!$L$11="CBA Lightning",0,IF('Product Selections'!Q672="",0,IF($C667="",0,IF('Product Selections'!$Q672&gt;=0,HLOOKUP($AD$10,'--'!$F$3:$AZ$200,3,FALSE)*12*'Product Selections'!Q672)))))</f>
        <v/>
      </c>
      <c r="AE667" s="69">
        <f>IFERROR(IF(C667="","",IF(AND(C667=$D$2,H667=0),0,IF(I667=0,H667-P667-L667-M667,IF(I667="Included",H667-P667-M667-L667,IF(I667&gt;0,H667-M667-L667))))),"")</f>
        <v/>
      </c>
      <c r="AF667" s="598" t="n"/>
      <c r="AJ667" s="585" t="n"/>
    </row>
    <row r="668">
      <c r="A668" s="34" t="n"/>
      <c r="B668" s="303">
        <f>IFERROR(IF('Product Selections'!B673="","",'Product Selections'!B673),"")</f>
        <v/>
      </c>
      <c r="C668" s="304">
        <f>IF('Product Selections'!C673="","",'Product Selections'!C673)</f>
        <v/>
      </c>
      <c r="D668" s="305">
        <f>IF('Product Selections'!D673="","",'Product Selections'!D673)</f>
        <v/>
      </c>
      <c r="E668" s="306">
        <f>IF('Product Selections'!E673="","",'Product Selections'!E673)</f>
        <v/>
      </c>
      <c r="F668" s="306">
        <f>IF('Product Selections'!F673="","",'Product Selections'!F673)</f>
        <v/>
      </c>
      <c r="G668" s="307">
        <f>IF('Product Selections'!U672="","",'Product Selections'!U672)</f>
        <v/>
      </c>
      <c r="H668" s="316">
        <f>IFERROR(IF('Product Selections'!H673="","",'Product Selections'!H673),"")</f>
        <v/>
      </c>
      <c r="I668" s="309">
        <f>IFERROR(IF(TRIM('Product Selections'!I673)="","",TRIM('Product Selections'!I673)),"")</f>
        <v/>
      </c>
      <c r="J668" s="46" t="n"/>
      <c r="K668" s="316">
        <f>IF(C668="","",IF(O668="",AE668+L668+M668,AE668+L668+M668+O668))</f>
        <v/>
      </c>
      <c r="L668" s="361">
        <f>IF(C668="","",SUM(AC668,AD668)*(1-Y668))</f>
        <v/>
      </c>
      <c r="M668" s="357">
        <f>IF(C668="","",AB668)</f>
        <v/>
      </c>
      <c r="O668" s="600">
        <f>IF(C668="","",IF(Y668&lt;0,Z668-AE668,""))</f>
        <v/>
      </c>
      <c r="P668" s="601">
        <f>IFERROR(IF(C668="","",IF(AND(C668=$D$2,H668=0),0,IF($V$8="50% ADP Discount",AA668*0.5,IF($V$8="ADP Book Price",AA668)))),"")</f>
        <v/>
      </c>
      <c r="R668" s="602">
        <f>IF(C668="","",IF(Y668&lt;0,(Z668/F668)*(1),(Z668/F668)*(1-Y668)))</f>
        <v/>
      </c>
      <c r="S668" s="602">
        <f>IFERROR(IF(Y668&lt;0,SUM(AC668:AD668)/F668,L668/F668),"")</f>
        <v/>
      </c>
      <c r="T668" s="339">
        <f>IF(M668="","",IF(M668=0,"",SUM(M668)/F668))</f>
        <v/>
      </c>
      <c r="U668" s="585" t="n"/>
      <c r="V668" s="603">
        <f>IF(C668="","",IF(AND(C668=$D$2,H668=0),"Firm Payroll",IF(AND(F668=1,Y668&gt;0.2),"Annual 20% Max Discount",IF(AND(F668=4,Y668&gt;0.2),"Quarterly 20% Max Discount",IF(Y668&gt;=0.6,"Discount &gt;60%",IF(Y668&lt;0,"Revenue Reduction Required",""))))))</f>
        <v/>
      </c>
      <c r="W668" s="597" t="n"/>
      <c r="X668" s="314">
        <f>IF(F668=1,"Annual Payrolls on ADP Essential Payroll",IF(F668=4,"Quarterly Payrolls on ADP Essential Payroll",""))</f>
        <v/>
      </c>
      <c r="Y668" s="315">
        <f>IFERROR(1-((H668-M668)/SUM(Z668,AC668,AD668)),"")</f>
        <v/>
      </c>
      <c r="Z668" s="316">
        <f>IF(C668="","",HLOOKUP($G668&amp;'Product Selections'!$K$4&amp;'Exhibit A'!$F668,'--'!$F$3:$AT$200,$E668+6,FALSE)*F668)</f>
        <v/>
      </c>
      <c r="AA668" s="317">
        <f>IF($C668="","",7.95*$E668+54.95)</f>
        <v/>
      </c>
      <c r="AB668" s="316">
        <f>IF('Product Selections'!O673="Yes",16*'Exhibit A'!F668,0)</f>
        <v/>
      </c>
      <c r="AC668" s="318">
        <f>IF('Product Selections'!$L$11="CBA Lightning Wholesale",0,IF('Product Selections'!$L$11="CBA Lightning",0,IF($C668="",0,IF('Product Selections'!P673="",0,IF('Product Selections'!$P673="Yes",HLOOKUP($AC$10&amp;'Exhibit A'!$F668,'--'!$F$3:$AZ$200,$E668+6,FALSE)*$F668)))))</f>
        <v/>
      </c>
      <c r="AD668" s="310">
        <f>IF('Product Selections'!$L$11="CBA Lightning Wholesale",0,IF('Product Selections'!$L$11="CBA Lightning",0,IF('Product Selections'!Q673="",0,IF($C668="",0,IF('Product Selections'!$Q673&gt;=0,HLOOKUP($AD$10,'--'!$F$3:$AZ$200,3,FALSE)*12*'Product Selections'!Q673)))))</f>
        <v/>
      </c>
      <c r="AE668" s="316">
        <f>IFERROR(IF(C668="","",IF(AND(C668=$D$2,H668=0),0,IF(I668=0,H668-P668-L668-M668,IF(I668="Included",H668-P668-M668-L668,IF(I668&gt;0,H668-M668-L668))))),"")</f>
        <v/>
      </c>
      <c r="AF668" s="585" t="n"/>
      <c r="AJ668" s="585" t="n"/>
    </row>
    <row r="669">
      <c r="A669" s="34" t="n"/>
      <c r="B669" s="70">
        <f>IFERROR(IF('Product Selections'!B674="","",'Product Selections'!B674),"")</f>
        <v/>
      </c>
      <c r="C669" s="71">
        <f>IF('Product Selections'!C674="","",'Product Selections'!C674)</f>
        <v/>
      </c>
      <c r="D669" s="48">
        <f>IF('Product Selections'!D674="","",'Product Selections'!D674)</f>
        <v/>
      </c>
      <c r="E669" s="51">
        <f>IF('Product Selections'!E674="","",'Product Selections'!E674)</f>
        <v/>
      </c>
      <c r="F669" s="51">
        <f>IF('Product Selections'!F674="","",'Product Selections'!F674)</f>
        <v/>
      </c>
      <c r="G669" s="34">
        <f>IF('Product Selections'!U673="","",'Product Selections'!U673)</f>
        <v/>
      </c>
      <c r="H669" s="69">
        <f>IFERROR(IF('Product Selections'!H674="","",'Product Selections'!H674),"")</f>
        <v/>
      </c>
      <c r="I669" s="592">
        <f>IFERROR(IF(TRIM('Product Selections'!I674)="","",TRIM('Product Selections'!I674)),"")</f>
        <v/>
      </c>
      <c r="J669" s="46" t="n"/>
      <c r="K669" s="69">
        <f>IF(C669="","",IF(O669="",AE669+L669+M669,AE669+L669+M669+O669))</f>
        <v/>
      </c>
      <c r="L669" s="360">
        <f>IF(C669="","",SUM(AC669,AD669)*(1-Y669))</f>
        <v/>
      </c>
      <c r="M669" s="358">
        <f>IF(C669="","",AB669)</f>
        <v/>
      </c>
      <c r="O669" s="593">
        <f>IF(C669="","",IF(Y669&lt;0,Z669-AE669,""))</f>
        <v/>
      </c>
      <c r="P669" s="594">
        <f>IFERROR(IF(C669="","",IF(AND(C669=$D$2,H669=0),0,IF($V$8="50% ADP Discount",AA669*0.5,IF($V$8="ADP Book Price",AA669)))),"")</f>
        <v/>
      </c>
      <c r="R669" s="595">
        <f>IF(C669="","",IF(Y669&lt;0,(Z669/F669)*(1),(Z669/F669)*(1-Y669)))</f>
        <v/>
      </c>
      <c r="S669" s="595">
        <f>IFERROR(IF(Y669&lt;0,SUM(AC669:AD669)/F669,L669/F669),"")</f>
        <v/>
      </c>
      <c r="T669" s="340">
        <f>IF(M669="","",IF(M669=0,"",SUM(M669)/F669))</f>
        <v/>
      </c>
      <c r="U669" s="585" t="n"/>
      <c r="V669" s="596">
        <f>IF(C669="","",IF(AND(C669=$D$2,H669=0),"Firm Payroll",IF(AND(F669=1,Y669&gt;0.2),"Annual 20% Max Discount",IF(AND(F669=4,Y669&gt;0.2),"Quarterly 20% Max Discount",IF(Y669&gt;=0.6,"Discount &gt;60%",IF(Y669&lt;0,"Revenue Reduction Required",""))))))</f>
        <v/>
      </c>
      <c r="W669" s="597" t="n"/>
      <c r="X669" s="56">
        <f>IF(F669=1,"Annual Payrolls on ADP Essential Payroll",IF(F669=4,"Quarterly Payrolls on ADP Essential Payroll",""))</f>
        <v/>
      </c>
      <c r="Y669" s="50">
        <f>IFERROR(1-((H669-M669)/SUM(Z669,AC669,AD669)),"")</f>
        <v/>
      </c>
      <c r="Z669" s="69">
        <f>IF(C669="","",HLOOKUP($G669&amp;'Product Selections'!$K$4&amp;'Exhibit A'!$F669,'--'!$F$3:$AT$200,$E669+6,FALSE)*F669)</f>
        <v/>
      </c>
      <c r="AA669" s="237">
        <f>IF($C669="","",7.95*$E669+54.95)</f>
        <v/>
      </c>
      <c r="AB669" s="69">
        <f>IF('Product Selections'!O674="Yes",16*'Exhibit A'!F669,0)</f>
        <v/>
      </c>
      <c r="AC669" s="236">
        <f>IF('Product Selections'!$L$11="CBA Lightning Wholesale",0,IF('Product Selections'!$L$11="CBA Lightning",0,IF($C669="",0,IF('Product Selections'!P674="",0,IF('Product Selections'!$P674="Yes",HLOOKUP($AC$10&amp;'Exhibit A'!$F669,'--'!$F$3:$AZ$200,$E669+6,FALSE)*$F669)))))</f>
        <v/>
      </c>
      <c r="AD669" s="54">
        <f>IF('Product Selections'!$L$11="CBA Lightning Wholesale",0,IF('Product Selections'!$L$11="CBA Lightning",0,IF('Product Selections'!Q674="",0,IF($C669="",0,IF('Product Selections'!$Q674&gt;=0,HLOOKUP($AD$10,'--'!$F$3:$AZ$200,3,FALSE)*12*'Product Selections'!Q674)))))</f>
        <v/>
      </c>
      <c r="AE669" s="69">
        <f>IFERROR(IF(C669="","",IF(AND(C669=$D$2,H669=0),0,IF(I669=0,H669-P669-L669-M669,IF(I669="Included",H669-P669-M669-L669,IF(I669&gt;0,H669-M669-L669))))),"")</f>
        <v/>
      </c>
      <c r="AF669" s="598" t="n"/>
      <c r="AJ669" s="585" t="n"/>
    </row>
    <row r="670">
      <c r="A670" s="34" t="n"/>
      <c r="B670" s="303">
        <f>IFERROR(IF('Product Selections'!B675="","",'Product Selections'!B675),"")</f>
        <v/>
      </c>
      <c r="C670" s="304">
        <f>IF('Product Selections'!C675="","",'Product Selections'!C675)</f>
        <v/>
      </c>
      <c r="D670" s="305">
        <f>IF('Product Selections'!D675="","",'Product Selections'!D675)</f>
        <v/>
      </c>
      <c r="E670" s="306">
        <f>IF('Product Selections'!E675="","",'Product Selections'!E675)</f>
        <v/>
      </c>
      <c r="F670" s="306">
        <f>IF('Product Selections'!F675="","",'Product Selections'!F675)</f>
        <v/>
      </c>
      <c r="G670" s="307">
        <f>IF('Product Selections'!U674="","",'Product Selections'!U674)</f>
        <v/>
      </c>
      <c r="H670" s="316">
        <f>IFERROR(IF('Product Selections'!H675="","",'Product Selections'!H675),"")</f>
        <v/>
      </c>
      <c r="I670" s="309">
        <f>IFERROR(IF(TRIM('Product Selections'!I675)="","",TRIM('Product Selections'!I675)),"")</f>
        <v/>
      </c>
      <c r="J670" s="46" t="n"/>
      <c r="K670" s="316">
        <f>IF(C670="","",IF(O670="",AE670+L670+M670,AE670+L670+M670+O670))</f>
        <v/>
      </c>
      <c r="L670" s="361">
        <f>IF(C670="","",SUM(AC670,AD670)*(1-Y670))</f>
        <v/>
      </c>
      <c r="M670" s="357">
        <f>IF(C670="","",AB670)</f>
        <v/>
      </c>
      <c r="O670" s="600">
        <f>IF(C670="","",IF(Y670&lt;0,Z670-AE670,""))</f>
        <v/>
      </c>
      <c r="P670" s="601">
        <f>IFERROR(IF(C670="","",IF(AND(C670=$D$2,H670=0),0,IF($V$8="50% ADP Discount",AA670*0.5,IF($V$8="ADP Book Price",AA670)))),"")</f>
        <v/>
      </c>
      <c r="R670" s="602">
        <f>IF(C670="","",IF(Y670&lt;0,(Z670/F670)*(1),(Z670/F670)*(1-Y670)))</f>
        <v/>
      </c>
      <c r="S670" s="602">
        <f>IFERROR(IF(Y670&lt;0,SUM(AC670:AD670)/F670,L670/F670),"")</f>
        <v/>
      </c>
      <c r="T670" s="339">
        <f>IF(M670="","",IF(M670=0,"",SUM(M670)/F670))</f>
        <v/>
      </c>
      <c r="U670" s="585" t="n"/>
      <c r="V670" s="603">
        <f>IF(C670="","",IF(AND(C670=$D$2,H670=0),"Firm Payroll",IF(AND(F670=1,Y670&gt;0.2),"Annual 20% Max Discount",IF(AND(F670=4,Y670&gt;0.2),"Quarterly 20% Max Discount",IF(Y670&gt;=0.6,"Discount &gt;60%",IF(Y670&lt;0,"Revenue Reduction Required",""))))))</f>
        <v/>
      </c>
      <c r="W670" s="597" t="n"/>
      <c r="X670" s="314">
        <f>IF(F670=1,"Annual Payrolls on ADP Essential Payroll",IF(F670=4,"Quarterly Payrolls on ADP Essential Payroll",""))</f>
        <v/>
      </c>
      <c r="Y670" s="315">
        <f>IFERROR(1-((H670-M670)/SUM(Z670,AC670,AD670)),"")</f>
        <v/>
      </c>
      <c r="Z670" s="316">
        <f>IF(C670="","",HLOOKUP($G670&amp;'Product Selections'!$K$4&amp;'Exhibit A'!$F670,'--'!$F$3:$AT$200,$E670+6,FALSE)*F670)</f>
        <v/>
      </c>
      <c r="AA670" s="317">
        <f>IF($C670="","",7.95*$E670+54.95)</f>
        <v/>
      </c>
      <c r="AB670" s="316">
        <f>IF('Product Selections'!O675="Yes",16*'Exhibit A'!F670,0)</f>
        <v/>
      </c>
      <c r="AC670" s="318">
        <f>IF('Product Selections'!$L$11="CBA Lightning Wholesale",0,IF('Product Selections'!$L$11="CBA Lightning",0,IF($C670="",0,IF('Product Selections'!P675="",0,IF('Product Selections'!$P675="Yes",HLOOKUP($AC$10&amp;'Exhibit A'!$F670,'--'!$F$3:$AZ$200,$E670+6,FALSE)*$F670)))))</f>
        <v/>
      </c>
      <c r="AD670" s="310">
        <f>IF('Product Selections'!$L$11="CBA Lightning Wholesale",0,IF('Product Selections'!$L$11="CBA Lightning",0,IF('Product Selections'!Q675="",0,IF($C670="",0,IF('Product Selections'!$Q675&gt;=0,HLOOKUP($AD$10,'--'!$F$3:$AZ$200,3,FALSE)*12*'Product Selections'!Q675)))))</f>
        <v/>
      </c>
      <c r="AE670" s="316">
        <f>IFERROR(IF(C670="","",IF(AND(C670=$D$2,H670=0),0,IF(I670=0,H670-P670-L670-M670,IF(I670="Included",H670-P670-M670-L670,IF(I670&gt;0,H670-M670-L670))))),"")</f>
        <v/>
      </c>
      <c r="AF670" s="585" t="n"/>
      <c r="AJ670" s="585" t="n"/>
    </row>
    <row r="671">
      <c r="A671" s="34" t="n"/>
      <c r="B671" s="70">
        <f>IFERROR(IF('Product Selections'!B676="","",'Product Selections'!B676),"")</f>
        <v/>
      </c>
      <c r="C671" s="71">
        <f>IF('Product Selections'!C676="","",'Product Selections'!C676)</f>
        <v/>
      </c>
      <c r="D671" s="48">
        <f>IF('Product Selections'!D676="","",'Product Selections'!D676)</f>
        <v/>
      </c>
      <c r="E671" s="51">
        <f>IF('Product Selections'!E676="","",'Product Selections'!E676)</f>
        <v/>
      </c>
      <c r="F671" s="51">
        <f>IF('Product Selections'!F676="","",'Product Selections'!F676)</f>
        <v/>
      </c>
      <c r="G671" s="34">
        <f>IF('Product Selections'!U675="","",'Product Selections'!U675)</f>
        <v/>
      </c>
      <c r="H671" s="69">
        <f>IFERROR(IF('Product Selections'!H676="","",'Product Selections'!H676),"")</f>
        <v/>
      </c>
      <c r="I671" s="592">
        <f>IFERROR(IF(TRIM('Product Selections'!I676)="","",TRIM('Product Selections'!I676)),"")</f>
        <v/>
      </c>
      <c r="J671" s="46" t="n"/>
      <c r="K671" s="69">
        <f>IF(C671="","",IF(O671="",AE671+L671+M671,AE671+L671+M671+O671))</f>
        <v/>
      </c>
      <c r="L671" s="360">
        <f>IF(C671="","",SUM(AC671,AD671)*(1-Y671))</f>
        <v/>
      </c>
      <c r="M671" s="358">
        <f>IF(C671="","",AB671)</f>
        <v/>
      </c>
      <c r="O671" s="593">
        <f>IF(C671="","",IF(Y671&lt;0,Z671-AE671,""))</f>
        <v/>
      </c>
      <c r="P671" s="594">
        <f>IFERROR(IF(C671="","",IF(AND(C671=$D$2,H671=0),0,IF($V$8="50% ADP Discount",AA671*0.5,IF($V$8="ADP Book Price",AA671)))),"")</f>
        <v/>
      </c>
      <c r="R671" s="595">
        <f>IF(C671="","",IF(Y671&lt;0,(Z671/F671)*(1),(Z671/F671)*(1-Y671)))</f>
        <v/>
      </c>
      <c r="S671" s="595">
        <f>IFERROR(IF(Y671&lt;0,SUM(AC671:AD671)/F671,L671/F671),"")</f>
        <v/>
      </c>
      <c r="T671" s="340">
        <f>IF(M671="","",IF(M671=0,"",SUM(M671)/F671))</f>
        <v/>
      </c>
      <c r="U671" s="585" t="n"/>
      <c r="V671" s="596">
        <f>IF(C671="","",IF(AND(C671=$D$2,H671=0),"Firm Payroll",IF(AND(F671=1,Y671&gt;0.2),"Annual 20% Max Discount",IF(AND(F671=4,Y671&gt;0.2),"Quarterly 20% Max Discount",IF(Y671&gt;=0.6,"Discount &gt;60%",IF(Y671&lt;0,"Revenue Reduction Required",""))))))</f>
        <v/>
      </c>
      <c r="W671" s="597" t="n"/>
      <c r="X671" s="56">
        <f>IF(F671=1,"Annual Payrolls on ADP Essential Payroll",IF(F671=4,"Quarterly Payrolls on ADP Essential Payroll",""))</f>
        <v/>
      </c>
      <c r="Y671" s="50">
        <f>IFERROR(1-((H671-M671)/SUM(Z671,AC671,AD671)),"")</f>
        <v/>
      </c>
      <c r="Z671" s="69">
        <f>IF(C671="","",HLOOKUP($G671&amp;'Product Selections'!$K$4&amp;'Exhibit A'!$F671,'--'!$F$3:$AT$200,$E671+6,FALSE)*F671)</f>
        <v/>
      </c>
      <c r="AA671" s="237">
        <f>IF($C671="","",7.95*$E671+54.95)</f>
        <v/>
      </c>
      <c r="AB671" s="69">
        <f>IF('Product Selections'!O676="Yes",16*'Exhibit A'!F671,0)</f>
        <v/>
      </c>
      <c r="AC671" s="236">
        <f>IF('Product Selections'!$L$11="CBA Lightning Wholesale",0,IF('Product Selections'!$L$11="CBA Lightning",0,IF($C671="",0,IF('Product Selections'!P676="",0,IF('Product Selections'!$P676="Yes",HLOOKUP($AC$10&amp;'Exhibit A'!$F671,'--'!$F$3:$AZ$200,$E671+6,FALSE)*$F671)))))</f>
        <v/>
      </c>
      <c r="AD671" s="54">
        <f>IF('Product Selections'!$L$11="CBA Lightning Wholesale",0,IF('Product Selections'!$L$11="CBA Lightning",0,IF('Product Selections'!Q676="",0,IF($C671="",0,IF('Product Selections'!$Q676&gt;=0,HLOOKUP($AD$10,'--'!$F$3:$AZ$200,3,FALSE)*12*'Product Selections'!Q676)))))</f>
        <v/>
      </c>
      <c r="AE671" s="69">
        <f>IFERROR(IF(C671="","",IF(AND(C671=$D$2,H671=0),0,IF(I671=0,H671-P671-L671-M671,IF(I671="Included",H671-P671-M671-L671,IF(I671&gt;0,H671-M671-L671))))),"")</f>
        <v/>
      </c>
      <c r="AF671" s="598" t="n"/>
      <c r="AJ671" s="585" t="n"/>
    </row>
    <row r="672">
      <c r="A672" s="34" t="n"/>
      <c r="B672" s="303">
        <f>IFERROR(IF('Product Selections'!B677="","",'Product Selections'!B677),"")</f>
        <v/>
      </c>
      <c r="C672" s="304">
        <f>IF('Product Selections'!C677="","",'Product Selections'!C677)</f>
        <v/>
      </c>
      <c r="D672" s="305">
        <f>IF('Product Selections'!D677="","",'Product Selections'!D677)</f>
        <v/>
      </c>
      <c r="E672" s="306">
        <f>IF('Product Selections'!E677="","",'Product Selections'!E677)</f>
        <v/>
      </c>
      <c r="F672" s="306">
        <f>IF('Product Selections'!F677="","",'Product Selections'!F677)</f>
        <v/>
      </c>
      <c r="G672" s="307">
        <f>IF('Product Selections'!U676="","",'Product Selections'!U676)</f>
        <v/>
      </c>
      <c r="H672" s="316">
        <f>IFERROR(IF('Product Selections'!H677="","",'Product Selections'!H677),"")</f>
        <v/>
      </c>
      <c r="I672" s="309">
        <f>IFERROR(IF(TRIM('Product Selections'!I677)="","",TRIM('Product Selections'!I677)),"")</f>
        <v/>
      </c>
      <c r="J672" s="46" t="n"/>
      <c r="K672" s="316">
        <f>IF(C672="","",IF(O672="",AE672+L672+M672,AE672+L672+M672+O672))</f>
        <v/>
      </c>
      <c r="L672" s="361">
        <f>IF(C672="","",SUM(AC672,AD672)*(1-Y672))</f>
        <v/>
      </c>
      <c r="M672" s="357">
        <f>IF(C672="","",AB672)</f>
        <v/>
      </c>
      <c r="O672" s="600">
        <f>IF(C672="","",IF(Y672&lt;0,Z672-AE672,""))</f>
        <v/>
      </c>
      <c r="P672" s="601">
        <f>IFERROR(IF(C672="","",IF(AND(C672=$D$2,H672=0),0,IF($V$8="50% ADP Discount",AA672*0.5,IF($V$8="ADP Book Price",AA672)))),"")</f>
        <v/>
      </c>
      <c r="R672" s="602">
        <f>IF(C672="","",IF(Y672&lt;0,(Z672/F672)*(1),(Z672/F672)*(1-Y672)))</f>
        <v/>
      </c>
      <c r="S672" s="602">
        <f>IFERROR(IF(Y672&lt;0,SUM(AC672:AD672)/F672,L672/F672),"")</f>
        <v/>
      </c>
      <c r="T672" s="339">
        <f>IF(M672="","",IF(M672=0,"",SUM(M672)/F672))</f>
        <v/>
      </c>
      <c r="U672" s="585" t="n"/>
      <c r="V672" s="603">
        <f>IF(C672="","",IF(AND(C672=$D$2,H672=0),"Firm Payroll",IF(AND(F672=1,Y672&gt;0.2),"Annual 20% Max Discount",IF(AND(F672=4,Y672&gt;0.2),"Quarterly 20% Max Discount",IF(Y672&gt;=0.6,"Discount &gt;60%",IF(Y672&lt;0,"Revenue Reduction Required",""))))))</f>
        <v/>
      </c>
      <c r="W672" s="597" t="n"/>
      <c r="X672" s="314">
        <f>IF(F672=1,"Annual Payrolls on ADP Essential Payroll",IF(F672=4,"Quarterly Payrolls on ADP Essential Payroll",""))</f>
        <v/>
      </c>
      <c r="Y672" s="315">
        <f>IFERROR(1-((H672-M672)/SUM(Z672,AC672,AD672)),"")</f>
        <v/>
      </c>
      <c r="Z672" s="316">
        <f>IF(C672="","",HLOOKUP($G672&amp;'Product Selections'!$K$4&amp;'Exhibit A'!$F672,'--'!$F$3:$AT$200,$E672+6,FALSE)*F672)</f>
        <v/>
      </c>
      <c r="AA672" s="317">
        <f>IF($C672="","",7.95*$E672+54.95)</f>
        <v/>
      </c>
      <c r="AB672" s="316">
        <f>IF('Product Selections'!O677="Yes",16*'Exhibit A'!F672,0)</f>
        <v/>
      </c>
      <c r="AC672" s="318">
        <f>IF('Product Selections'!$L$11="CBA Lightning Wholesale",0,IF('Product Selections'!$L$11="CBA Lightning",0,IF($C672="",0,IF('Product Selections'!P677="",0,IF('Product Selections'!$P677="Yes",HLOOKUP($AC$10&amp;'Exhibit A'!$F672,'--'!$F$3:$AZ$200,$E672+6,FALSE)*$F672)))))</f>
        <v/>
      </c>
      <c r="AD672" s="310">
        <f>IF('Product Selections'!$L$11="CBA Lightning Wholesale",0,IF('Product Selections'!$L$11="CBA Lightning",0,IF('Product Selections'!Q677="",0,IF($C672="",0,IF('Product Selections'!$Q677&gt;=0,HLOOKUP($AD$10,'--'!$F$3:$AZ$200,3,FALSE)*12*'Product Selections'!Q677)))))</f>
        <v/>
      </c>
      <c r="AE672" s="316">
        <f>IFERROR(IF(C672="","",IF(AND(C672=$D$2,H672=0),0,IF(I672=0,H672-P672-L672-M672,IF(I672="Included",H672-P672-M672-L672,IF(I672&gt;0,H672-M672-L672))))),"")</f>
        <v/>
      </c>
      <c r="AF672" s="585" t="n"/>
      <c r="AJ672" s="585" t="n"/>
    </row>
    <row r="673">
      <c r="A673" s="34" t="n"/>
      <c r="B673" s="70">
        <f>IFERROR(IF('Product Selections'!B678="","",'Product Selections'!B678),"")</f>
        <v/>
      </c>
      <c r="C673" s="71">
        <f>IF('Product Selections'!C678="","",'Product Selections'!C678)</f>
        <v/>
      </c>
      <c r="D673" s="48">
        <f>IF('Product Selections'!D678="","",'Product Selections'!D678)</f>
        <v/>
      </c>
      <c r="E673" s="51">
        <f>IF('Product Selections'!E678="","",'Product Selections'!E678)</f>
        <v/>
      </c>
      <c r="F673" s="51">
        <f>IF('Product Selections'!F678="","",'Product Selections'!F678)</f>
        <v/>
      </c>
      <c r="G673" s="34">
        <f>IF('Product Selections'!U677="","",'Product Selections'!U677)</f>
        <v/>
      </c>
      <c r="H673" s="69">
        <f>IFERROR(IF('Product Selections'!H678="","",'Product Selections'!H678),"")</f>
        <v/>
      </c>
      <c r="I673" s="592">
        <f>IFERROR(IF(TRIM('Product Selections'!I678)="","",TRIM('Product Selections'!I678)),"")</f>
        <v/>
      </c>
      <c r="J673" s="46" t="n"/>
      <c r="K673" s="69">
        <f>IF(C673="","",IF(O673="",AE673+L673+M673,AE673+L673+M673+O673))</f>
        <v/>
      </c>
      <c r="L673" s="360">
        <f>IF(C673="","",SUM(AC673,AD673)*(1-Y673))</f>
        <v/>
      </c>
      <c r="M673" s="358">
        <f>IF(C673="","",AB673)</f>
        <v/>
      </c>
      <c r="O673" s="593">
        <f>IF(C673="","",IF(Y673&lt;0,Z673-AE673,""))</f>
        <v/>
      </c>
      <c r="P673" s="594">
        <f>IFERROR(IF(C673="","",IF(AND(C673=$D$2,H673=0),0,IF($V$8="50% ADP Discount",AA673*0.5,IF($V$8="ADP Book Price",AA673)))),"")</f>
        <v/>
      </c>
      <c r="R673" s="595">
        <f>IF(C673="","",IF(Y673&lt;0,(Z673/F673)*(1),(Z673/F673)*(1-Y673)))</f>
        <v/>
      </c>
      <c r="S673" s="595">
        <f>IFERROR(IF(Y673&lt;0,SUM(AC673:AD673)/F673,L673/F673),"")</f>
        <v/>
      </c>
      <c r="T673" s="340">
        <f>IF(M673="","",IF(M673=0,"",SUM(M673)/F673))</f>
        <v/>
      </c>
      <c r="U673" s="585" t="n"/>
      <c r="V673" s="596">
        <f>IF(C673="","",IF(AND(C673=$D$2,H673=0),"Firm Payroll",IF(AND(F673=1,Y673&gt;0.2),"Annual 20% Max Discount",IF(AND(F673=4,Y673&gt;0.2),"Quarterly 20% Max Discount",IF(Y673&gt;=0.6,"Discount &gt;60%",IF(Y673&lt;0,"Revenue Reduction Required",""))))))</f>
        <v/>
      </c>
      <c r="W673" s="597" t="n"/>
      <c r="X673" s="56">
        <f>IF(F673=1,"Annual Payrolls on ADP Essential Payroll",IF(F673=4,"Quarterly Payrolls on ADP Essential Payroll",""))</f>
        <v/>
      </c>
      <c r="Y673" s="50">
        <f>IFERROR(1-((H673-M673)/SUM(Z673,AC673,AD673)),"")</f>
        <v/>
      </c>
      <c r="Z673" s="69">
        <f>IF(C673="","",HLOOKUP($G673&amp;'Product Selections'!$K$4&amp;'Exhibit A'!$F673,'--'!$F$3:$AT$200,$E673+6,FALSE)*F673)</f>
        <v/>
      </c>
      <c r="AA673" s="237">
        <f>IF($C673="","",7.95*$E673+54.95)</f>
        <v/>
      </c>
      <c r="AB673" s="69">
        <f>IF('Product Selections'!O678="Yes",16*'Exhibit A'!F673,0)</f>
        <v/>
      </c>
      <c r="AC673" s="236">
        <f>IF('Product Selections'!$L$11="CBA Lightning Wholesale",0,IF('Product Selections'!$L$11="CBA Lightning",0,IF($C673="",0,IF('Product Selections'!P678="",0,IF('Product Selections'!$P678="Yes",HLOOKUP($AC$10&amp;'Exhibit A'!$F673,'--'!$F$3:$AZ$200,$E673+6,FALSE)*$F673)))))</f>
        <v/>
      </c>
      <c r="AD673" s="54">
        <f>IF('Product Selections'!$L$11="CBA Lightning Wholesale",0,IF('Product Selections'!$L$11="CBA Lightning",0,IF('Product Selections'!Q678="",0,IF($C673="",0,IF('Product Selections'!$Q678&gt;=0,HLOOKUP($AD$10,'--'!$F$3:$AZ$200,3,FALSE)*12*'Product Selections'!Q678)))))</f>
        <v/>
      </c>
      <c r="AE673" s="69">
        <f>IFERROR(IF(C673="","",IF(AND(C673=$D$2,H673=0),0,IF(I673=0,H673-P673-L673-M673,IF(I673="Included",H673-P673-M673-L673,IF(I673&gt;0,H673-M673-L673))))),"")</f>
        <v/>
      </c>
      <c r="AF673" s="598" t="n"/>
      <c r="AJ673" s="585" t="n"/>
    </row>
    <row r="674">
      <c r="A674" s="34" t="n"/>
      <c r="B674" s="303">
        <f>IFERROR(IF('Product Selections'!B679="","",'Product Selections'!B679),"")</f>
        <v/>
      </c>
      <c r="C674" s="304">
        <f>IF('Product Selections'!C679="","",'Product Selections'!C679)</f>
        <v/>
      </c>
      <c r="D674" s="305">
        <f>IF('Product Selections'!D679="","",'Product Selections'!D679)</f>
        <v/>
      </c>
      <c r="E674" s="306">
        <f>IF('Product Selections'!E679="","",'Product Selections'!E679)</f>
        <v/>
      </c>
      <c r="F674" s="306">
        <f>IF('Product Selections'!F679="","",'Product Selections'!F679)</f>
        <v/>
      </c>
      <c r="G674" s="307">
        <f>IF('Product Selections'!U678="","",'Product Selections'!U678)</f>
        <v/>
      </c>
      <c r="H674" s="316">
        <f>IFERROR(IF('Product Selections'!H679="","",'Product Selections'!H679),"")</f>
        <v/>
      </c>
      <c r="I674" s="309">
        <f>IFERROR(IF(TRIM('Product Selections'!I679)="","",TRIM('Product Selections'!I679)),"")</f>
        <v/>
      </c>
      <c r="J674" s="46" t="n"/>
      <c r="K674" s="316">
        <f>IF(C674="","",IF(O674="",AE674+L674+M674,AE674+L674+M674+O674))</f>
        <v/>
      </c>
      <c r="L674" s="361">
        <f>IF(C674="","",SUM(AC674,AD674)*(1-Y674))</f>
        <v/>
      </c>
      <c r="M674" s="357">
        <f>IF(C674="","",AB674)</f>
        <v/>
      </c>
      <c r="O674" s="600">
        <f>IF(C674="","",IF(Y674&lt;0,Z674-AE674,""))</f>
        <v/>
      </c>
      <c r="P674" s="601">
        <f>IFERROR(IF(C674="","",IF(AND(C674=$D$2,H674=0),0,IF($V$8="50% ADP Discount",AA674*0.5,IF($V$8="ADP Book Price",AA674)))),"")</f>
        <v/>
      </c>
      <c r="R674" s="602">
        <f>IF(C674="","",IF(Y674&lt;0,(Z674/F674)*(1),(Z674/F674)*(1-Y674)))</f>
        <v/>
      </c>
      <c r="S674" s="602">
        <f>IFERROR(IF(Y674&lt;0,SUM(AC674:AD674)/F674,L674/F674),"")</f>
        <v/>
      </c>
      <c r="T674" s="339">
        <f>IF(M674="","",IF(M674=0,"",SUM(M674)/F674))</f>
        <v/>
      </c>
      <c r="U674" s="585" t="n"/>
      <c r="V674" s="603">
        <f>IF(C674="","",IF(AND(C674=$D$2,H674=0),"Firm Payroll",IF(AND(F674=1,Y674&gt;0.2),"Annual 20% Max Discount",IF(AND(F674=4,Y674&gt;0.2),"Quarterly 20% Max Discount",IF(Y674&gt;=0.6,"Discount &gt;60%",IF(Y674&lt;0,"Revenue Reduction Required",""))))))</f>
        <v/>
      </c>
      <c r="W674" s="597" t="n"/>
      <c r="X674" s="314">
        <f>IF(F674=1,"Annual Payrolls on ADP Essential Payroll",IF(F674=4,"Quarterly Payrolls on ADP Essential Payroll",""))</f>
        <v/>
      </c>
      <c r="Y674" s="315">
        <f>IFERROR(1-((H674-M674)/SUM(Z674,AC674,AD674)),"")</f>
        <v/>
      </c>
      <c r="Z674" s="316">
        <f>IF(C674="","",HLOOKUP($G674&amp;'Product Selections'!$K$4&amp;'Exhibit A'!$F674,'--'!$F$3:$AT$200,$E674+6,FALSE)*F674)</f>
        <v/>
      </c>
      <c r="AA674" s="317">
        <f>IF($C674="","",7.95*$E674+54.95)</f>
        <v/>
      </c>
      <c r="AB674" s="316">
        <f>IF('Product Selections'!O679="Yes",16*'Exhibit A'!F674,0)</f>
        <v/>
      </c>
      <c r="AC674" s="318">
        <f>IF('Product Selections'!$L$11="CBA Lightning Wholesale",0,IF('Product Selections'!$L$11="CBA Lightning",0,IF($C674="",0,IF('Product Selections'!P679="",0,IF('Product Selections'!$P679="Yes",HLOOKUP($AC$10&amp;'Exhibit A'!$F674,'--'!$F$3:$AZ$200,$E674+6,FALSE)*$F674)))))</f>
        <v/>
      </c>
      <c r="AD674" s="310">
        <f>IF('Product Selections'!$L$11="CBA Lightning Wholesale",0,IF('Product Selections'!$L$11="CBA Lightning",0,IF('Product Selections'!Q679="",0,IF($C674="",0,IF('Product Selections'!$Q679&gt;=0,HLOOKUP($AD$10,'--'!$F$3:$AZ$200,3,FALSE)*12*'Product Selections'!Q679)))))</f>
        <v/>
      </c>
      <c r="AE674" s="316">
        <f>IFERROR(IF(C674="","",IF(AND(C674=$D$2,H674=0),0,IF(I674=0,H674-P674-L674-M674,IF(I674="Included",H674-P674-M674-L674,IF(I674&gt;0,H674-M674-L674))))),"")</f>
        <v/>
      </c>
      <c r="AF674" s="585" t="n"/>
      <c r="AJ674" s="585" t="n"/>
    </row>
    <row r="675">
      <c r="A675" s="34" t="n"/>
      <c r="B675" s="70">
        <f>IFERROR(IF('Product Selections'!B680="","",'Product Selections'!B680),"")</f>
        <v/>
      </c>
      <c r="C675" s="71">
        <f>IF('Product Selections'!C680="","",'Product Selections'!C680)</f>
        <v/>
      </c>
      <c r="D675" s="48">
        <f>IF('Product Selections'!D680="","",'Product Selections'!D680)</f>
        <v/>
      </c>
      <c r="E675" s="51">
        <f>IF('Product Selections'!E680="","",'Product Selections'!E680)</f>
        <v/>
      </c>
      <c r="F675" s="51">
        <f>IF('Product Selections'!F680="","",'Product Selections'!F680)</f>
        <v/>
      </c>
      <c r="G675" s="34">
        <f>IF('Product Selections'!U679="","",'Product Selections'!U679)</f>
        <v/>
      </c>
      <c r="H675" s="69">
        <f>IFERROR(IF('Product Selections'!H680="","",'Product Selections'!H680),"")</f>
        <v/>
      </c>
      <c r="I675" s="592">
        <f>IFERROR(IF(TRIM('Product Selections'!I680)="","",TRIM('Product Selections'!I680)),"")</f>
        <v/>
      </c>
      <c r="J675" s="46" t="n"/>
      <c r="K675" s="69">
        <f>IF(C675="","",IF(O675="",AE675+L675+M675,AE675+L675+M675+O675))</f>
        <v/>
      </c>
      <c r="L675" s="360">
        <f>IF(C675="","",SUM(AC675,AD675)*(1-Y675))</f>
        <v/>
      </c>
      <c r="M675" s="358">
        <f>IF(C675="","",AB675)</f>
        <v/>
      </c>
      <c r="O675" s="593">
        <f>IF(C675="","",IF(Y675&lt;0,Z675-AE675,""))</f>
        <v/>
      </c>
      <c r="P675" s="594">
        <f>IFERROR(IF(C675="","",IF(AND(C675=$D$2,H675=0),0,IF($V$8="50% ADP Discount",AA675*0.5,IF($V$8="ADP Book Price",AA675)))),"")</f>
        <v/>
      </c>
      <c r="R675" s="595">
        <f>IF(C675="","",IF(Y675&lt;0,(Z675/F675)*(1),(Z675/F675)*(1-Y675)))</f>
        <v/>
      </c>
      <c r="S675" s="595">
        <f>IFERROR(IF(Y675&lt;0,SUM(AC675:AD675)/F675,L675/F675),"")</f>
        <v/>
      </c>
      <c r="T675" s="340">
        <f>IF(M675="","",IF(M675=0,"",SUM(M675)/F675))</f>
        <v/>
      </c>
      <c r="U675" s="585" t="n"/>
      <c r="V675" s="596">
        <f>IF(C675="","",IF(AND(C675=$D$2,H675=0),"Firm Payroll",IF(AND(F675=1,Y675&gt;0.2),"Annual 20% Max Discount",IF(AND(F675=4,Y675&gt;0.2),"Quarterly 20% Max Discount",IF(Y675&gt;=0.6,"Discount &gt;60%",IF(Y675&lt;0,"Revenue Reduction Required",""))))))</f>
        <v/>
      </c>
      <c r="W675" s="597" t="n"/>
      <c r="X675" s="56">
        <f>IF(F675=1,"Annual Payrolls on ADP Essential Payroll",IF(F675=4,"Quarterly Payrolls on ADP Essential Payroll",""))</f>
        <v/>
      </c>
      <c r="Y675" s="50">
        <f>IFERROR(1-((H675-M675)/SUM(Z675,AC675,AD675)),"")</f>
        <v/>
      </c>
      <c r="Z675" s="69">
        <f>IF(C675="","",HLOOKUP($G675&amp;'Product Selections'!$K$4&amp;'Exhibit A'!$F675,'--'!$F$3:$AT$200,$E675+6,FALSE)*F675)</f>
        <v/>
      </c>
      <c r="AA675" s="237">
        <f>IF($C675="","",7.95*$E675+54.95)</f>
        <v/>
      </c>
      <c r="AB675" s="69">
        <f>IF('Product Selections'!O680="Yes",16*'Exhibit A'!F675,0)</f>
        <v/>
      </c>
      <c r="AC675" s="236">
        <f>IF('Product Selections'!$L$11="CBA Lightning Wholesale",0,IF('Product Selections'!$L$11="CBA Lightning",0,IF($C675="",0,IF('Product Selections'!P680="",0,IF('Product Selections'!$P680="Yes",HLOOKUP($AC$10&amp;'Exhibit A'!$F675,'--'!$F$3:$AZ$200,$E675+6,FALSE)*$F675)))))</f>
        <v/>
      </c>
      <c r="AD675" s="54">
        <f>IF('Product Selections'!$L$11="CBA Lightning Wholesale",0,IF('Product Selections'!$L$11="CBA Lightning",0,IF('Product Selections'!Q680="",0,IF($C675="",0,IF('Product Selections'!$Q680&gt;=0,HLOOKUP($AD$10,'--'!$F$3:$AZ$200,3,FALSE)*12*'Product Selections'!Q680)))))</f>
        <v/>
      </c>
      <c r="AE675" s="69">
        <f>IFERROR(IF(C675="","",IF(AND(C675=$D$2,H675=0),0,IF(I675=0,H675-P675-L675-M675,IF(I675="Included",H675-P675-M675-L675,IF(I675&gt;0,H675-M675-L675))))),"")</f>
        <v/>
      </c>
      <c r="AF675" s="598" t="n"/>
      <c r="AJ675" s="585" t="n"/>
    </row>
    <row r="676">
      <c r="A676" s="34" t="n"/>
      <c r="B676" s="303">
        <f>IFERROR(IF('Product Selections'!B681="","",'Product Selections'!B681),"")</f>
        <v/>
      </c>
      <c r="C676" s="304">
        <f>IF('Product Selections'!C681="","",'Product Selections'!C681)</f>
        <v/>
      </c>
      <c r="D676" s="305">
        <f>IF('Product Selections'!D681="","",'Product Selections'!D681)</f>
        <v/>
      </c>
      <c r="E676" s="306">
        <f>IF('Product Selections'!E681="","",'Product Selections'!E681)</f>
        <v/>
      </c>
      <c r="F676" s="306">
        <f>IF('Product Selections'!F681="","",'Product Selections'!F681)</f>
        <v/>
      </c>
      <c r="G676" s="307">
        <f>IF('Product Selections'!U680="","",'Product Selections'!U680)</f>
        <v/>
      </c>
      <c r="H676" s="316">
        <f>IFERROR(IF('Product Selections'!H681="","",'Product Selections'!H681),"")</f>
        <v/>
      </c>
      <c r="I676" s="309">
        <f>IFERROR(IF(TRIM('Product Selections'!I681)="","",TRIM('Product Selections'!I681)),"")</f>
        <v/>
      </c>
      <c r="J676" s="46" t="n"/>
      <c r="K676" s="316">
        <f>IF(C676="","",IF(O676="",AE676+L676+M676,AE676+L676+M676+O676))</f>
        <v/>
      </c>
      <c r="L676" s="361">
        <f>IF(C676="","",SUM(AC676,AD676)*(1-Y676))</f>
        <v/>
      </c>
      <c r="M676" s="357">
        <f>IF(C676="","",AB676)</f>
        <v/>
      </c>
      <c r="O676" s="600">
        <f>IF(C676="","",IF(Y676&lt;0,Z676-AE676,""))</f>
        <v/>
      </c>
      <c r="P676" s="601">
        <f>IFERROR(IF(C676="","",IF(AND(C676=$D$2,H676=0),0,IF($V$8="50% ADP Discount",AA676*0.5,IF($V$8="ADP Book Price",AA676)))),"")</f>
        <v/>
      </c>
      <c r="R676" s="602">
        <f>IF(C676="","",IF(Y676&lt;0,(Z676/F676)*(1),(Z676/F676)*(1-Y676)))</f>
        <v/>
      </c>
      <c r="S676" s="602">
        <f>IFERROR(IF(Y676&lt;0,SUM(AC676:AD676)/F676,L676/F676),"")</f>
        <v/>
      </c>
      <c r="T676" s="339">
        <f>IF(M676="","",IF(M676=0,"",SUM(M676)/F676))</f>
        <v/>
      </c>
      <c r="U676" s="585" t="n"/>
      <c r="V676" s="603">
        <f>IF(C676="","",IF(AND(C676=$D$2,H676=0),"Firm Payroll",IF(AND(F676=1,Y676&gt;0.2),"Annual 20% Max Discount",IF(AND(F676=4,Y676&gt;0.2),"Quarterly 20% Max Discount",IF(Y676&gt;=0.6,"Discount &gt;60%",IF(Y676&lt;0,"Revenue Reduction Required",""))))))</f>
        <v/>
      </c>
      <c r="W676" s="597" t="n"/>
      <c r="X676" s="314">
        <f>IF(F676=1,"Annual Payrolls on ADP Essential Payroll",IF(F676=4,"Quarterly Payrolls on ADP Essential Payroll",""))</f>
        <v/>
      </c>
      <c r="Y676" s="315">
        <f>IFERROR(1-((H676-M676)/SUM(Z676,AC676,AD676)),"")</f>
        <v/>
      </c>
      <c r="Z676" s="316">
        <f>IF(C676="","",HLOOKUP($G676&amp;'Product Selections'!$K$4&amp;'Exhibit A'!$F676,'--'!$F$3:$AT$200,$E676+6,FALSE)*F676)</f>
        <v/>
      </c>
      <c r="AA676" s="317">
        <f>IF($C676="","",7.95*$E676+54.95)</f>
        <v/>
      </c>
      <c r="AB676" s="316">
        <f>IF('Product Selections'!O681="Yes",16*'Exhibit A'!F676,0)</f>
        <v/>
      </c>
      <c r="AC676" s="318">
        <f>IF('Product Selections'!$L$11="CBA Lightning Wholesale",0,IF('Product Selections'!$L$11="CBA Lightning",0,IF($C676="",0,IF('Product Selections'!P681="",0,IF('Product Selections'!$P681="Yes",HLOOKUP($AC$10&amp;'Exhibit A'!$F676,'--'!$F$3:$AZ$200,$E676+6,FALSE)*$F676)))))</f>
        <v/>
      </c>
      <c r="AD676" s="310">
        <f>IF('Product Selections'!$L$11="CBA Lightning Wholesale",0,IF('Product Selections'!$L$11="CBA Lightning",0,IF('Product Selections'!Q681="",0,IF($C676="",0,IF('Product Selections'!$Q681&gt;=0,HLOOKUP($AD$10,'--'!$F$3:$AZ$200,3,FALSE)*12*'Product Selections'!Q681)))))</f>
        <v/>
      </c>
      <c r="AE676" s="316">
        <f>IFERROR(IF(C676="","",IF(AND(C676=$D$2,H676=0),0,IF(I676=0,H676-P676-L676-M676,IF(I676="Included",H676-P676-M676-L676,IF(I676&gt;0,H676-M676-L676))))),"")</f>
        <v/>
      </c>
      <c r="AF676" s="585" t="n"/>
      <c r="AJ676" s="585" t="n"/>
    </row>
    <row r="677">
      <c r="A677" s="34" t="n"/>
      <c r="B677" s="70">
        <f>IFERROR(IF('Product Selections'!B682="","",'Product Selections'!B682),"")</f>
        <v/>
      </c>
      <c r="C677" s="71">
        <f>IF('Product Selections'!C682="","",'Product Selections'!C682)</f>
        <v/>
      </c>
      <c r="D677" s="48">
        <f>IF('Product Selections'!D682="","",'Product Selections'!D682)</f>
        <v/>
      </c>
      <c r="E677" s="51">
        <f>IF('Product Selections'!E682="","",'Product Selections'!E682)</f>
        <v/>
      </c>
      <c r="F677" s="51">
        <f>IF('Product Selections'!F682="","",'Product Selections'!F682)</f>
        <v/>
      </c>
      <c r="G677" s="34">
        <f>IF('Product Selections'!U681="","",'Product Selections'!U681)</f>
        <v/>
      </c>
      <c r="H677" s="69">
        <f>IFERROR(IF('Product Selections'!H682="","",'Product Selections'!H682),"")</f>
        <v/>
      </c>
      <c r="I677" s="592">
        <f>IFERROR(IF(TRIM('Product Selections'!I682)="","",TRIM('Product Selections'!I682)),"")</f>
        <v/>
      </c>
      <c r="J677" s="46" t="n"/>
      <c r="K677" s="69">
        <f>IF(C677="","",IF(O677="",AE677+L677+M677,AE677+L677+M677+O677))</f>
        <v/>
      </c>
      <c r="L677" s="360">
        <f>IF(C677="","",SUM(AC677,AD677)*(1-Y677))</f>
        <v/>
      </c>
      <c r="M677" s="358">
        <f>IF(C677="","",AB677)</f>
        <v/>
      </c>
      <c r="O677" s="593">
        <f>IF(C677="","",IF(Y677&lt;0,Z677-AE677,""))</f>
        <v/>
      </c>
      <c r="P677" s="594">
        <f>IFERROR(IF(C677="","",IF(AND(C677=$D$2,H677=0),0,IF($V$8="50% ADP Discount",AA677*0.5,IF($V$8="ADP Book Price",AA677)))),"")</f>
        <v/>
      </c>
      <c r="R677" s="595">
        <f>IF(C677="","",IF(Y677&lt;0,(Z677/F677)*(1),(Z677/F677)*(1-Y677)))</f>
        <v/>
      </c>
      <c r="S677" s="595">
        <f>IFERROR(IF(Y677&lt;0,SUM(AC677:AD677)/F677,L677/F677),"")</f>
        <v/>
      </c>
      <c r="T677" s="340">
        <f>IF(M677="","",IF(M677=0,"",SUM(M677)/F677))</f>
        <v/>
      </c>
      <c r="U677" s="585" t="n"/>
      <c r="V677" s="596">
        <f>IF(C677="","",IF(AND(C677=$D$2,H677=0),"Firm Payroll",IF(AND(F677=1,Y677&gt;0.2),"Annual 20% Max Discount",IF(AND(F677=4,Y677&gt;0.2),"Quarterly 20% Max Discount",IF(Y677&gt;=0.6,"Discount &gt;60%",IF(Y677&lt;0,"Revenue Reduction Required",""))))))</f>
        <v/>
      </c>
      <c r="W677" s="597" t="n"/>
      <c r="X677" s="56">
        <f>IF(F677=1,"Annual Payrolls on ADP Essential Payroll",IF(F677=4,"Quarterly Payrolls on ADP Essential Payroll",""))</f>
        <v/>
      </c>
      <c r="Y677" s="50">
        <f>IFERROR(1-((H677-M677)/SUM(Z677,AC677,AD677)),"")</f>
        <v/>
      </c>
      <c r="Z677" s="69">
        <f>IF(C677="","",HLOOKUP($G677&amp;'Product Selections'!$K$4&amp;'Exhibit A'!$F677,'--'!$F$3:$AT$200,$E677+6,FALSE)*F677)</f>
        <v/>
      </c>
      <c r="AA677" s="237">
        <f>IF($C677="","",7.95*$E677+54.95)</f>
        <v/>
      </c>
      <c r="AB677" s="69">
        <f>IF('Product Selections'!O682="Yes",16*'Exhibit A'!F677,0)</f>
        <v/>
      </c>
      <c r="AC677" s="236">
        <f>IF('Product Selections'!$L$11="CBA Lightning Wholesale",0,IF('Product Selections'!$L$11="CBA Lightning",0,IF($C677="",0,IF('Product Selections'!P682="",0,IF('Product Selections'!$P682="Yes",HLOOKUP($AC$10&amp;'Exhibit A'!$F677,'--'!$F$3:$AZ$200,$E677+6,FALSE)*$F677)))))</f>
        <v/>
      </c>
      <c r="AD677" s="54">
        <f>IF('Product Selections'!$L$11="CBA Lightning Wholesale",0,IF('Product Selections'!$L$11="CBA Lightning",0,IF('Product Selections'!Q682="",0,IF($C677="",0,IF('Product Selections'!$Q682&gt;=0,HLOOKUP($AD$10,'--'!$F$3:$AZ$200,3,FALSE)*12*'Product Selections'!Q682)))))</f>
        <v/>
      </c>
      <c r="AE677" s="69">
        <f>IFERROR(IF(C677="","",IF(AND(C677=$D$2,H677=0),0,IF(I677=0,H677-P677-L677-M677,IF(I677="Included",H677-P677-M677-L677,IF(I677&gt;0,H677-M677-L677))))),"")</f>
        <v/>
      </c>
      <c r="AF677" s="598" t="n"/>
      <c r="AJ677" s="585" t="n"/>
    </row>
    <row r="678">
      <c r="A678" s="34" t="n"/>
      <c r="B678" s="303">
        <f>IFERROR(IF('Product Selections'!B683="","",'Product Selections'!B683),"")</f>
        <v/>
      </c>
      <c r="C678" s="304">
        <f>IF('Product Selections'!C683="","",'Product Selections'!C683)</f>
        <v/>
      </c>
      <c r="D678" s="305">
        <f>IF('Product Selections'!D683="","",'Product Selections'!D683)</f>
        <v/>
      </c>
      <c r="E678" s="306">
        <f>IF('Product Selections'!E683="","",'Product Selections'!E683)</f>
        <v/>
      </c>
      <c r="F678" s="306">
        <f>IF('Product Selections'!F683="","",'Product Selections'!F683)</f>
        <v/>
      </c>
      <c r="G678" s="307">
        <f>IF('Product Selections'!U682="","",'Product Selections'!U682)</f>
        <v/>
      </c>
      <c r="H678" s="316">
        <f>IFERROR(IF('Product Selections'!H683="","",'Product Selections'!H683),"")</f>
        <v/>
      </c>
      <c r="I678" s="309">
        <f>IFERROR(IF(TRIM('Product Selections'!I683)="","",TRIM('Product Selections'!I683)),"")</f>
        <v/>
      </c>
      <c r="J678" s="46" t="n"/>
      <c r="K678" s="316">
        <f>IF(C678="","",IF(O678="",AE678+L678+M678,AE678+L678+M678+O678))</f>
        <v/>
      </c>
      <c r="L678" s="361">
        <f>IF(C678="","",SUM(AC678,AD678)*(1-Y678))</f>
        <v/>
      </c>
      <c r="M678" s="357">
        <f>IF(C678="","",AB678)</f>
        <v/>
      </c>
      <c r="O678" s="600">
        <f>IF(C678="","",IF(Y678&lt;0,Z678-AE678,""))</f>
        <v/>
      </c>
      <c r="P678" s="601">
        <f>IFERROR(IF(C678="","",IF(AND(C678=$D$2,H678=0),0,IF($V$8="50% ADP Discount",AA678*0.5,IF($V$8="ADP Book Price",AA678)))),"")</f>
        <v/>
      </c>
      <c r="R678" s="602">
        <f>IF(C678="","",IF(Y678&lt;0,(Z678/F678)*(1),(Z678/F678)*(1-Y678)))</f>
        <v/>
      </c>
      <c r="S678" s="602">
        <f>IFERROR(IF(Y678&lt;0,SUM(AC678:AD678)/F678,L678/F678),"")</f>
        <v/>
      </c>
      <c r="T678" s="339">
        <f>IF(M678="","",IF(M678=0,"",SUM(M678)/F678))</f>
        <v/>
      </c>
      <c r="U678" s="585" t="n"/>
      <c r="V678" s="603">
        <f>IF(C678="","",IF(AND(C678=$D$2,H678=0),"Firm Payroll",IF(AND(F678=1,Y678&gt;0.2),"Annual 20% Max Discount",IF(AND(F678=4,Y678&gt;0.2),"Quarterly 20% Max Discount",IF(Y678&gt;=0.6,"Discount &gt;60%",IF(Y678&lt;0,"Revenue Reduction Required",""))))))</f>
        <v/>
      </c>
      <c r="W678" s="597" t="n"/>
      <c r="X678" s="314">
        <f>IF(F678=1,"Annual Payrolls on ADP Essential Payroll",IF(F678=4,"Quarterly Payrolls on ADP Essential Payroll",""))</f>
        <v/>
      </c>
      <c r="Y678" s="315">
        <f>IFERROR(1-((H678-M678)/SUM(Z678,AC678,AD678)),"")</f>
        <v/>
      </c>
      <c r="Z678" s="316">
        <f>IF(C678="","",HLOOKUP($G678&amp;'Product Selections'!$K$4&amp;'Exhibit A'!$F678,'--'!$F$3:$AT$200,$E678+6,FALSE)*F678)</f>
        <v/>
      </c>
      <c r="AA678" s="317">
        <f>IF($C678="","",7.95*$E678+54.95)</f>
        <v/>
      </c>
      <c r="AB678" s="316">
        <f>IF('Product Selections'!O683="Yes",16*'Exhibit A'!F678,0)</f>
        <v/>
      </c>
      <c r="AC678" s="318">
        <f>IF('Product Selections'!$L$11="CBA Lightning Wholesale",0,IF('Product Selections'!$L$11="CBA Lightning",0,IF($C678="",0,IF('Product Selections'!P683="",0,IF('Product Selections'!$P683="Yes",HLOOKUP($AC$10&amp;'Exhibit A'!$F678,'--'!$F$3:$AZ$200,$E678+6,FALSE)*$F678)))))</f>
        <v/>
      </c>
      <c r="AD678" s="310">
        <f>IF('Product Selections'!$L$11="CBA Lightning Wholesale",0,IF('Product Selections'!$L$11="CBA Lightning",0,IF('Product Selections'!Q683="",0,IF($C678="",0,IF('Product Selections'!$Q683&gt;=0,HLOOKUP($AD$10,'--'!$F$3:$AZ$200,3,FALSE)*12*'Product Selections'!Q683)))))</f>
        <v/>
      </c>
      <c r="AE678" s="316">
        <f>IFERROR(IF(C678="","",IF(AND(C678=$D$2,H678=0),0,IF(I678=0,H678-P678-L678-M678,IF(I678="Included",H678-P678-M678-L678,IF(I678&gt;0,H678-M678-L678))))),"")</f>
        <v/>
      </c>
      <c r="AF678" s="585" t="n"/>
      <c r="AJ678" s="585" t="n"/>
    </row>
    <row r="679">
      <c r="A679" s="34" t="n"/>
      <c r="B679" s="70">
        <f>IFERROR(IF('Product Selections'!B684="","",'Product Selections'!B684),"")</f>
        <v/>
      </c>
      <c r="C679" s="71">
        <f>IF('Product Selections'!C684="","",'Product Selections'!C684)</f>
        <v/>
      </c>
      <c r="D679" s="48">
        <f>IF('Product Selections'!D684="","",'Product Selections'!D684)</f>
        <v/>
      </c>
      <c r="E679" s="51">
        <f>IF('Product Selections'!E684="","",'Product Selections'!E684)</f>
        <v/>
      </c>
      <c r="F679" s="51">
        <f>IF('Product Selections'!F684="","",'Product Selections'!F684)</f>
        <v/>
      </c>
      <c r="G679" s="34">
        <f>IF('Product Selections'!U683="","",'Product Selections'!U683)</f>
        <v/>
      </c>
      <c r="H679" s="69">
        <f>IFERROR(IF('Product Selections'!H684="","",'Product Selections'!H684),"")</f>
        <v/>
      </c>
      <c r="I679" s="592">
        <f>IFERROR(IF(TRIM('Product Selections'!I684)="","",TRIM('Product Selections'!I684)),"")</f>
        <v/>
      </c>
      <c r="J679" s="46" t="n"/>
      <c r="K679" s="69">
        <f>IF(C679="","",IF(O679="",AE679+L679+M679,AE679+L679+M679+O679))</f>
        <v/>
      </c>
      <c r="L679" s="360">
        <f>IF(C679="","",SUM(AC679,AD679)*(1-Y679))</f>
        <v/>
      </c>
      <c r="M679" s="358">
        <f>IF(C679="","",AB679)</f>
        <v/>
      </c>
      <c r="O679" s="593">
        <f>IF(C679="","",IF(Y679&lt;0,Z679-AE679,""))</f>
        <v/>
      </c>
      <c r="P679" s="594">
        <f>IFERROR(IF(C679="","",IF(AND(C679=$D$2,H679=0),0,IF($V$8="50% ADP Discount",AA679*0.5,IF($V$8="ADP Book Price",AA679)))),"")</f>
        <v/>
      </c>
      <c r="R679" s="595">
        <f>IF(C679="","",IF(Y679&lt;0,(Z679/F679)*(1),(Z679/F679)*(1-Y679)))</f>
        <v/>
      </c>
      <c r="S679" s="595">
        <f>IFERROR(IF(Y679&lt;0,SUM(AC679:AD679)/F679,L679/F679),"")</f>
        <v/>
      </c>
      <c r="T679" s="340">
        <f>IF(M679="","",IF(M679=0,"",SUM(M679)/F679))</f>
        <v/>
      </c>
      <c r="U679" s="585" t="n"/>
      <c r="V679" s="596">
        <f>IF(C679="","",IF(AND(C679=$D$2,H679=0),"Firm Payroll",IF(AND(F679=1,Y679&gt;0.2),"Annual 20% Max Discount",IF(AND(F679=4,Y679&gt;0.2),"Quarterly 20% Max Discount",IF(Y679&gt;=0.6,"Discount &gt;60%",IF(Y679&lt;0,"Revenue Reduction Required",""))))))</f>
        <v/>
      </c>
      <c r="W679" s="597" t="n"/>
      <c r="X679" s="56">
        <f>IF(F679=1,"Annual Payrolls on ADP Essential Payroll",IF(F679=4,"Quarterly Payrolls on ADP Essential Payroll",""))</f>
        <v/>
      </c>
      <c r="Y679" s="50">
        <f>IFERROR(1-((H679-M679)/SUM(Z679,AC679,AD679)),"")</f>
        <v/>
      </c>
      <c r="Z679" s="69">
        <f>IF(C679="","",HLOOKUP($G679&amp;'Product Selections'!$K$4&amp;'Exhibit A'!$F679,'--'!$F$3:$AT$200,$E679+6,FALSE)*F679)</f>
        <v/>
      </c>
      <c r="AA679" s="237">
        <f>IF($C679="","",7.95*$E679+54.95)</f>
        <v/>
      </c>
      <c r="AB679" s="69">
        <f>IF('Product Selections'!O684="Yes",16*'Exhibit A'!F679,0)</f>
        <v/>
      </c>
      <c r="AC679" s="236">
        <f>IF('Product Selections'!$L$11="CBA Lightning Wholesale",0,IF('Product Selections'!$L$11="CBA Lightning",0,IF($C679="",0,IF('Product Selections'!P684="",0,IF('Product Selections'!$P684="Yes",HLOOKUP($AC$10&amp;'Exhibit A'!$F679,'--'!$F$3:$AZ$200,$E679+6,FALSE)*$F679)))))</f>
        <v/>
      </c>
      <c r="AD679" s="54">
        <f>IF('Product Selections'!$L$11="CBA Lightning Wholesale",0,IF('Product Selections'!$L$11="CBA Lightning",0,IF('Product Selections'!Q684="",0,IF($C679="",0,IF('Product Selections'!$Q684&gt;=0,HLOOKUP($AD$10,'--'!$F$3:$AZ$200,3,FALSE)*12*'Product Selections'!Q684)))))</f>
        <v/>
      </c>
      <c r="AE679" s="69">
        <f>IFERROR(IF(C679="","",IF(AND(C679=$D$2,H679=0),0,IF(I679=0,H679-P679-L679-M679,IF(I679="Included",H679-P679-M679-L679,IF(I679&gt;0,H679-M679-L679))))),"")</f>
        <v/>
      </c>
      <c r="AF679" s="598" t="n"/>
      <c r="AJ679" s="585" t="n"/>
    </row>
    <row r="680">
      <c r="A680" s="34" t="n"/>
      <c r="B680" s="303">
        <f>IFERROR(IF('Product Selections'!B685="","",'Product Selections'!B685),"")</f>
        <v/>
      </c>
      <c r="C680" s="304">
        <f>IF('Product Selections'!C685="","",'Product Selections'!C685)</f>
        <v/>
      </c>
      <c r="D680" s="305">
        <f>IF('Product Selections'!D685="","",'Product Selections'!D685)</f>
        <v/>
      </c>
      <c r="E680" s="306">
        <f>IF('Product Selections'!E685="","",'Product Selections'!E685)</f>
        <v/>
      </c>
      <c r="F680" s="306">
        <f>IF('Product Selections'!F685="","",'Product Selections'!F685)</f>
        <v/>
      </c>
      <c r="G680" s="307">
        <f>IF('Product Selections'!U684="","",'Product Selections'!U684)</f>
        <v/>
      </c>
      <c r="H680" s="316">
        <f>IFERROR(IF('Product Selections'!H685="","",'Product Selections'!H685),"")</f>
        <v/>
      </c>
      <c r="I680" s="309">
        <f>IFERROR(IF(TRIM('Product Selections'!I685)="","",TRIM('Product Selections'!I685)),"")</f>
        <v/>
      </c>
      <c r="J680" s="46" t="n"/>
      <c r="K680" s="316">
        <f>IF(C680="","",IF(O680="",AE680+L680+M680,AE680+L680+M680+O680))</f>
        <v/>
      </c>
      <c r="L680" s="361">
        <f>IF(C680="","",SUM(AC680,AD680)*(1-Y680))</f>
        <v/>
      </c>
      <c r="M680" s="357">
        <f>IF(C680="","",AB680)</f>
        <v/>
      </c>
      <c r="O680" s="600">
        <f>IF(C680="","",IF(Y680&lt;0,Z680-AE680,""))</f>
        <v/>
      </c>
      <c r="P680" s="601">
        <f>IFERROR(IF(C680="","",IF(AND(C680=$D$2,H680=0),0,IF($V$8="50% ADP Discount",AA680*0.5,IF($V$8="ADP Book Price",AA680)))),"")</f>
        <v/>
      </c>
      <c r="R680" s="602">
        <f>IF(C680="","",IF(Y680&lt;0,(Z680/F680)*(1),(Z680/F680)*(1-Y680)))</f>
        <v/>
      </c>
      <c r="S680" s="602">
        <f>IFERROR(IF(Y680&lt;0,SUM(AC680:AD680)/F680,L680/F680),"")</f>
        <v/>
      </c>
      <c r="T680" s="339">
        <f>IF(M680="","",IF(M680=0,"",SUM(M680)/F680))</f>
        <v/>
      </c>
      <c r="U680" s="585" t="n"/>
      <c r="V680" s="603">
        <f>IF(C680="","",IF(AND(C680=$D$2,H680=0),"Firm Payroll",IF(AND(F680=1,Y680&gt;0.2),"Annual 20% Max Discount",IF(AND(F680=4,Y680&gt;0.2),"Quarterly 20% Max Discount",IF(Y680&gt;=0.6,"Discount &gt;60%",IF(Y680&lt;0,"Revenue Reduction Required",""))))))</f>
        <v/>
      </c>
      <c r="W680" s="597" t="n"/>
      <c r="X680" s="314">
        <f>IF(F680=1,"Annual Payrolls on ADP Essential Payroll",IF(F680=4,"Quarterly Payrolls on ADP Essential Payroll",""))</f>
        <v/>
      </c>
      <c r="Y680" s="315">
        <f>IFERROR(1-((H680-M680)/SUM(Z680,AC680,AD680)),"")</f>
        <v/>
      </c>
      <c r="Z680" s="316">
        <f>IF(C680="","",HLOOKUP($G680&amp;'Product Selections'!$K$4&amp;'Exhibit A'!$F680,'--'!$F$3:$AT$200,$E680+6,FALSE)*F680)</f>
        <v/>
      </c>
      <c r="AA680" s="317">
        <f>IF($C680="","",7.95*$E680+54.95)</f>
        <v/>
      </c>
      <c r="AB680" s="316">
        <f>IF('Product Selections'!O685="Yes",16*'Exhibit A'!F680,0)</f>
        <v/>
      </c>
      <c r="AC680" s="318">
        <f>IF('Product Selections'!$L$11="CBA Lightning Wholesale",0,IF('Product Selections'!$L$11="CBA Lightning",0,IF($C680="",0,IF('Product Selections'!P685="",0,IF('Product Selections'!$P685="Yes",HLOOKUP($AC$10&amp;'Exhibit A'!$F680,'--'!$F$3:$AZ$200,$E680+6,FALSE)*$F680)))))</f>
        <v/>
      </c>
      <c r="AD680" s="310">
        <f>IF('Product Selections'!$L$11="CBA Lightning Wholesale",0,IF('Product Selections'!$L$11="CBA Lightning",0,IF('Product Selections'!Q685="",0,IF($C680="",0,IF('Product Selections'!$Q685&gt;=0,HLOOKUP($AD$10,'--'!$F$3:$AZ$200,3,FALSE)*12*'Product Selections'!Q685)))))</f>
        <v/>
      </c>
      <c r="AE680" s="316">
        <f>IFERROR(IF(C680="","",IF(AND(C680=$D$2,H680=0),0,IF(I680=0,H680-P680-L680-M680,IF(I680="Included",H680-P680-M680-L680,IF(I680&gt;0,H680-M680-L680))))),"")</f>
        <v/>
      </c>
      <c r="AF680" s="585" t="n"/>
      <c r="AJ680" s="585" t="n"/>
    </row>
    <row r="681">
      <c r="A681" s="34" t="n"/>
      <c r="B681" s="70">
        <f>IFERROR(IF('Product Selections'!B686="","",'Product Selections'!B686),"")</f>
        <v/>
      </c>
      <c r="C681" s="71">
        <f>IF('Product Selections'!C686="","",'Product Selections'!C686)</f>
        <v/>
      </c>
      <c r="D681" s="48">
        <f>IF('Product Selections'!D686="","",'Product Selections'!D686)</f>
        <v/>
      </c>
      <c r="E681" s="51">
        <f>IF('Product Selections'!E686="","",'Product Selections'!E686)</f>
        <v/>
      </c>
      <c r="F681" s="51">
        <f>IF('Product Selections'!F686="","",'Product Selections'!F686)</f>
        <v/>
      </c>
      <c r="G681" s="34">
        <f>IF('Product Selections'!U685="","",'Product Selections'!U685)</f>
        <v/>
      </c>
      <c r="H681" s="69">
        <f>IFERROR(IF('Product Selections'!H686="","",'Product Selections'!H686),"")</f>
        <v/>
      </c>
      <c r="I681" s="592">
        <f>IFERROR(IF(TRIM('Product Selections'!I686)="","",TRIM('Product Selections'!I686)),"")</f>
        <v/>
      </c>
      <c r="J681" s="46" t="n"/>
      <c r="K681" s="69">
        <f>IF(C681="","",IF(O681="",AE681+L681+M681,AE681+L681+M681+O681))</f>
        <v/>
      </c>
      <c r="L681" s="360">
        <f>IF(C681="","",SUM(AC681,AD681)*(1-Y681))</f>
        <v/>
      </c>
      <c r="M681" s="358">
        <f>IF(C681="","",AB681)</f>
        <v/>
      </c>
      <c r="O681" s="593">
        <f>IF(C681="","",IF(Y681&lt;0,Z681-AE681,""))</f>
        <v/>
      </c>
      <c r="P681" s="594">
        <f>IFERROR(IF(C681="","",IF(AND(C681=$D$2,H681=0),0,IF($V$8="50% ADP Discount",AA681*0.5,IF($V$8="ADP Book Price",AA681)))),"")</f>
        <v/>
      </c>
      <c r="R681" s="595">
        <f>IF(C681="","",IF(Y681&lt;0,(Z681/F681)*(1),(Z681/F681)*(1-Y681)))</f>
        <v/>
      </c>
      <c r="S681" s="595">
        <f>IFERROR(IF(Y681&lt;0,SUM(AC681:AD681)/F681,L681/F681),"")</f>
        <v/>
      </c>
      <c r="T681" s="340">
        <f>IF(M681="","",IF(M681=0,"",SUM(M681)/F681))</f>
        <v/>
      </c>
      <c r="U681" s="585" t="n"/>
      <c r="V681" s="596">
        <f>IF(C681="","",IF(AND(C681=$D$2,H681=0),"Firm Payroll",IF(AND(F681=1,Y681&gt;0.2),"Annual 20% Max Discount",IF(AND(F681=4,Y681&gt;0.2),"Quarterly 20% Max Discount",IF(Y681&gt;=0.6,"Discount &gt;60%",IF(Y681&lt;0,"Revenue Reduction Required",""))))))</f>
        <v/>
      </c>
      <c r="W681" s="597" t="n"/>
      <c r="X681" s="56">
        <f>IF(F681=1,"Annual Payrolls on ADP Essential Payroll",IF(F681=4,"Quarterly Payrolls on ADP Essential Payroll",""))</f>
        <v/>
      </c>
      <c r="Y681" s="50">
        <f>IFERROR(1-((H681-M681)/SUM(Z681,AC681,AD681)),"")</f>
        <v/>
      </c>
      <c r="Z681" s="69">
        <f>IF(C681="","",HLOOKUP($G681&amp;'Product Selections'!$K$4&amp;'Exhibit A'!$F681,'--'!$F$3:$AT$200,$E681+6,FALSE)*F681)</f>
        <v/>
      </c>
      <c r="AA681" s="237">
        <f>IF($C681="","",7.95*$E681+54.95)</f>
        <v/>
      </c>
      <c r="AB681" s="69">
        <f>IF('Product Selections'!O686="Yes",16*'Exhibit A'!F681,0)</f>
        <v/>
      </c>
      <c r="AC681" s="236">
        <f>IF('Product Selections'!$L$11="CBA Lightning Wholesale",0,IF('Product Selections'!$L$11="CBA Lightning",0,IF($C681="",0,IF('Product Selections'!P686="",0,IF('Product Selections'!$P686="Yes",HLOOKUP($AC$10&amp;'Exhibit A'!$F681,'--'!$F$3:$AZ$200,$E681+6,FALSE)*$F681)))))</f>
        <v/>
      </c>
      <c r="AD681" s="54">
        <f>IF('Product Selections'!$L$11="CBA Lightning Wholesale",0,IF('Product Selections'!$L$11="CBA Lightning",0,IF('Product Selections'!Q686="",0,IF($C681="",0,IF('Product Selections'!$Q686&gt;=0,HLOOKUP($AD$10,'--'!$F$3:$AZ$200,3,FALSE)*12*'Product Selections'!Q686)))))</f>
        <v/>
      </c>
      <c r="AE681" s="69">
        <f>IFERROR(IF(C681="","",IF(AND(C681=$D$2,H681=0),0,IF(I681=0,H681-P681-L681-M681,IF(I681="Included",H681-P681-M681-L681,IF(I681&gt;0,H681-M681-L681))))),"")</f>
        <v/>
      </c>
      <c r="AF681" s="598" t="n"/>
      <c r="AJ681" s="585" t="n"/>
    </row>
    <row r="682">
      <c r="A682" s="34" t="n"/>
      <c r="B682" s="303">
        <f>IFERROR(IF('Product Selections'!B687="","",'Product Selections'!B687),"")</f>
        <v/>
      </c>
      <c r="C682" s="304">
        <f>IF('Product Selections'!C687="","",'Product Selections'!C687)</f>
        <v/>
      </c>
      <c r="D682" s="305">
        <f>IF('Product Selections'!D687="","",'Product Selections'!D687)</f>
        <v/>
      </c>
      <c r="E682" s="306">
        <f>IF('Product Selections'!E687="","",'Product Selections'!E687)</f>
        <v/>
      </c>
      <c r="F682" s="306">
        <f>IF('Product Selections'!F687="","",'Product Selections'!F687)</f>
        <v/>
      </c>
      <c r="G682" s="307">
        <f>IF('Product Selections'!U686="","",'Product Selections'!U686)</f>
        <v/>
      </c>
      <c r="H682" s="316">
        <f>IFERROR(IF('Product Selections'!H687="","",'Product Selections'!H687),"")</f>
        <v/>
      </c>
      <c r="I682" s="309">
        <f>IFERROR(IF(TRIM('Product Selections'!I687)="","",TRIM('Product Selections'!I687)),"")</f>
        <v/>
      </c>
      <c r="J682" s="46" t="n"/>
      <c r="K682" s="316">
        <f>IF(C682="","",IF(O682="",AE682+L682+M682,AE682+L682+M682+O682))</f>
        <v/>
      </c>
      <c r="L682" s="361">
        <f>IF(C682="","",SUM(AC682,AD682)*(1-Y682))</f>
        <v/>
      </c>
      <c r="M682" s="357">
        <f>IF(C682="","",AB682)</f>
        <v/>
      </c>
      <c r="O682" s="600">
        <f>IF(C682="","",IF(Y682&lt;0,Z682-AE682,""))</f>
        <v/>
      </c>
      <c r="P682" s="601">
        <f>IFERROR(IF(C682="","",IF(AND(C682=$D$2,H682=0),0,IF($V$8="50% ADP Discount",AA682*0.5,IF($V$8="ADP Book Price",AA682)))),"")</f>
        <v/>
      </c>
      <c r="R682" s="602">
        <f>IF(C682="","",IF(Y682&lt;0,(Z682/F682)*(1),(Z682/F682)*(1-Y682)))</f>
        <v/>
      </c>
      <c r="S682" s="602">
        <f>IFERROR(IF(Y682&lt;0,SUM(AC682:AD682)/F682,L682/F682),"")</f>
        <v/>
      </c>
      <c r="T682" s="339">
        <f>IF(M682="","",IF(M682=0,"",SUM(M682)/F682))</f>
        <v/>
      </c>
      <c r="U682" s="585" t="n"/>
      <c r="V682" s="603">
        <f>IF(C682="","",IF(AND(C682=$D$2,H682=0),"Firm Payroll",IF(AND(F682=1,Y682&gt;0.2),"Annual 20% Max Discount",IF(AND(F682=4,Y682&gt;0.2),"Quarterly 20% Max Discount",IF(Y682&gt;=0.6,"Discount &gt;60%",IF(Y682&lt;0,"Revenue Reduction Required",""))))))</f>
        <v/>
      </c>
      <c r="W682" s="597" t="n"/>
      <c r="X682" s="314">
        <f>IF(F682=1,"Annual Payrolls on ADP Essential Payroll",IF(F682=4,"Quarterly Payrolls on ADP Essential Payroll",""))</f>
        <v/>
      </c>
      <c r="Y682" s="315">
        <f>IFERROR(1-((H682-M682)/SUM(Z682,AC682,AD682)),"")</f>
        <v/>
      </c>
      <c r="Z682" s="316">
        <f>IF(C682="","",HLOOKUP($G682&amp;'Product Selections'!$K$4&amp;'Exhibit A'!$F682,'--'!$F$3:$AT$200,$E682+6,FALSE)*F682)</f>
        <v/>
      </c>
      <c r="AA682" s="317">
        <f>IF($C682="","",7.95*$E682+54.95)</f>
        <v/>
      </c>
      <c r="AB682" s="316">
        <f>IF('Product Selections'!O687="Yes",16*'Exhibit A'!F682,0)</f>
        <v/>
      </c>
      <c r="AC682" s="318">
        <f>IF('Product Selections'!$L$11="CBA Lightning Wholesale",0,IF('Product Selections'!$L$11="CBA Lightning",0,IF($C682="",0,IF('Product Selections'!P687="",0,IF('Product Selections'!$P687="Yes",HLOOKUP($AC$10&amp;'Exhibit A'!$F682,'--'!$F$3:$AZ$200,$E682+6,FALSE)*$F682)))))</f>
        <v/>
      </c>
      <c r="AD682" s="310">
        <f>IF('Product Selections'!$L$11="CBA Lightning Wholesale",0,IF('Product Selections'!$L$11="CBA Lightning",0,IF('Product Selections'!Q687="",0,IF($C682="",0,IF('Product Selections'!$Q687&gt;=0,HLOOKUP($AD$10,'--'!$F$3:$AZ$200,3,FALSE)*12*'Product Selections'!Q687)))))</f>
        <v/>
      </c>
      <c r="AE682" s="316">
        <f>IFERROR(IF(C682="","",IF(AND(C682=$D$2,H682=0),0,IF(I682=0,H682-P682-L682-M682,IF(I682="Included",H682-P682-M682-L682,IF(I682&gt;0,H682-M682-L682))))),"")</f>
        <v/>
      </c>
      <c r="AF682" s="585" t="n"/>
      <c r="AJ682" s="585" t="n"/>
    </row>
    <row r="683">
      <c r="A683" s="34" t="n"/>
      <c r="B683" s="70">
        <f>IFERROR(IF('Product Selections'!B688="","",'Product Selections'!B688),"")</f>
        <v/>
      </c>
      <c r="C683" s="71">
        <f>IF('Product Selections'!C688="","",'Product Selections'!C688)</f>
        <v/>
      </c>
      <c r="D683" s="48">
        <f>IF('Product Selections'!D688="","",'Product Selections'!D688)</f>
        <v/>
      </c>
      <c r="E683" s="51">
        <f>IF('Product Selections'!E688="","",'Product Selections'!E688)</f>
        <v/>
      </c>
      <c r="F683" s="51">
        <f>IF('Product Selections'!F688="","",'Product Selections'!F688)</f>
        <v/>
      </c>
      <c r="G683" s="34">
        <f>IF('Product Selections'!U687="","",'Product Selections'!U687)</f>
        <v/>
      </c>
      <c r="H683" s="69">
        <f>IFERROR(IF('Product Selections'!H688="","",'Product Selections'!H688),"")</f>
        <v/>
      </c>
      <c r="I683" s="592">
        <f>IFERROR(IF(TRIM('Product Selections'!I688)="","",TRIM('Product Selections'!I688)),"")</f>
        <v/>
      </c>
      <c r="J683" s="46" t="n"/>
      <c r="K683" s="69">
        <f>IF(C683="","",IF(O683="",AE683+L683+M683,AE683+L683+M683+O683))</f>
        <v/>
      </c>
      <c r="L683" s="360">
        <f>IF(C683="","",SUM(AC683,AD683)*(1-Y683))</f>
        <v/>
      </c>
      <c r="M683" s="358">
        <f>IF(C683="","",AB683)</f>
        <v/>
      </c>
      <c r="O683" s="593">
        <f>IF(C683="","",IF(Y683&lt;0,Z683-AE683,""))</f>
        <v/>
      </c>
      <c r="P683" s="594">
        <f>IFERROR(IF(C683="","",IF(AND(C683=$D$2,H683=0),0,IF($V$8="50% ADP Discount",AA683*0.5,IF($V$8="ADP Book Price",AA683)))),"")</f>
        <v/>
      </c>
      <c r="R683" s="595">
        <f>IF(C683="","",IF(Y683&lt;0,(Z683/F683)*(1),(Z683/F683)*(1-Y683)))</f>
        <v/>
      </c>
      <c r="S683" s="595">
        <f>IFERROR(IF(Y683&lt;0,SUM(AC683:AD683)/F683,L683/F683),"")</f>
        <v/>
      </c>
      <c r="T683" s="340">
        <f>IF(M683="","",IF(M683=0,"",SUM(M683)/F683))</f>
        <v/>
      </c>
      <c r="U683" s="585" t="n"/>
      <c r="V683" s="596">
        <f>IF(C683="","",IF(AND(C683=$D$2,H683=0),"Firm Payroll",IF(AND(F683=1,Y683&gt;0.2),"Annual 20% Max Discount",IF(AND(F683=4,Y683&gt;0.2),"Quarterly 20% Max Discount",IF(Y683&gt;=0.6,"Discount &gt;60%",IF(Y683&lt;0,"Revenue Reduction Required",""))))))</f>
        <v/>
      </c>
      <c r="W683" s="597" t="n"/>
      <c r="X683" s="56">
        <f>IF(F683=1,"Annual Payrolls on ADP Essential Payroll",IF(F683=4,"Quarterly Payrolls on ADP Essential Payroll",""))</f>
        <v/>
      </c>
      <c r="Y683" s="50">
        <f>IFERROR(1-((H683-M683)/SUM(Z683,AC683,AD683)),"")</f>
        <v/>
      </c>
      <c r="Z683" s="69">
        <f>IF(C683="","",HLOOKUP($G683&amp;'Product Selections'!$K$4&amp;'Exhibit A'!$F683,'--'!$F$3:$AT$200,$E683+6,FALSE)*F683)</f>
        <v/>
      </c>
      <c r="AA683" s="237">
        <f>IF($C683="","",7.95*$E683+54.95)</f>
        <v/>
      </c>
      <c r="AB683" s="69">
        <f>IF('Product Selections'!O688="Yes",16*'Exhibit A'!F683,0)</f>
        <v/>
      </c>
      <c r="AC683" s="236">
        <f>IF('Product Selections'!$L$11="CBA Lightning Wholesale",0,IF('Product Selections'!$L$11="CBA Lightning",0,IF($C683="",0,IF('Product Selections'!P688="",0,IF('Product Selections'!$P688="Yes",HLOOKUP($AC$10&amp;'Exhibit A'!$F683,'--'!$F$3:$AZ$200,$E683+6,FALSE)*$F683)))))</f>
        <v/>
      </c>
      <c r="AD683" s="54">
        <f>IF('Product Selections'!$L$11="CBA Lightning Wholesale",0,IF('Product Selections'!$L$11="CBA Lightning",0,IF('Product Selections'!Q688="",0,IF($C683="",0,IF('Product Selections'!$Q688&gt;=0,HLOOKUP($AD$10,'--'!$F$3:$AZ$200,3,FALSE)*12*'Product Selections'!Q688)))))</f>
        <v/>
      </c>
      <c r="AE683" s="69">
        <f>IFERROR(IF(C683="","",IF(AND(C683=$D$2,H683=0),0,IF(I683=0,H683-P683-L683-M683,IF(I683="Included",H683-P683-M683-L683,IF(I683&gt;0,H683-M683-L683))))),"")</f>
        <v/>
      </c>
      <c r="AF683" s="598" t="n"/>
      <c r="AJ683" s="585" t="n"/>
    </row>
    <row r="684">
      <c r="A684" s="34" t="n"/>
      <c r="B684" s="303">
        <f>IFERROR(IF('Product Selections'!B689="","",'Product Selections'!B689),"")</f>
        <v/>
      </c>
      <c r="C684" s="304">
        <f>IF('Product Selections'!C689="","",'Product Selections'!C689)</f>
        <v/>
      </c>
      <c r="D684" s="305">
        <f>IF('Product Selections'!D689="","",'Product Selections'!D689)</f>
        <v/>
      </c>
      <c r="E684" s="306">
        <f>IF('Product Selections'!E689="","",'Product Selections'!E689)</f>
        <v/>
      </c>
      <c r="F684" s="306">
        <f>IF('Product Selections'!F689="","",'Product Selections'!F689)</f>
        <v/>
      </c>
      <c r="G684" s="307">
        <f>IF('Product Selections'!U688="","",'Product Selections'!U688)</f>
        <v/>
      </c>
      <c r="H684" s="316">
        <f>IFERROR(IF('Product Selections'!H689="","",'Product Selections'!H689),"")</f>
        <v/>
      </c>
      <c r="I684" s="309">
        <f>IFERROR(IF(TRIM('Product Selections'!I689)="","",TRIM('Product Selections'!I689)),"")</f>
        <v/>
      </c>
      <c r="J684" s="46" t="n"/>
      <c r="K684" s="316">
        <f>IF(C684="","",IF(O684="",AE684+L684+M684,AE684+L684+M684+O684))</f>
        <v/>
      </c>
      <c r="L684" s="361">
        <f>IF(C684="","",SUM(AC684,AD684)*(1-Y684))</f>
        <v/>
      </c>
      <c r="M684" s="357">
        <f>IF(C684="","",AB684)</f>
        <v/>
      </c>
      <c r="O684" s="600">
        <f>IF(C684="","",IF(Y684&lt;0,Z684-AE684,""))</f>
        <v/>
      </c>
      <c r="P684" s="601">
        <f>IFERROR(IF(C684="","",IF(AND(C684=$D$2,H684=0),0,IF($V$8="50% ADP Discount",AA684*0.5,IF($V$8="ADP Book Price",AA684)))),"")</f>
        <v/>
      </c>
      <c r="R684" s="602">
        <f>IF(C684="","",IF(Y684&lt;0,(Z684/F684)*(1),(Z684/F684)*(1-Y684)))</f>
        <v/>
      </c>
      <c r="S684" s="602">
        <f>IFERROR(IF(Y684&lt;0,SUM(AC684:AD684)/F684,L684/F684),"")</f>
        <v/>
      </c>
      <c r="T684" s="339">
        <f>IF(M684="","",IF(M684=0,"",SUM(M684)/F684))</f>
        <v/>
      </c>
      <c r="U684" s="585" t="n"/>
      <c r="V684" s="603">
        <f>IF(C684="","",IF(AND(C684=$D$2,H684=0),"Firm Payroll",IF(AND(F684=1,Y684&gt;0.2),"Annual 20% Max Discount",IF(AND(F684=4,Y684&gt;0.2),"Quarterly 20% Max Discount",IF(Y684&gt;=0.6,"Discount &gt;60%",IF(Y684&lt;0,"Revenue Reduction Required",""))))))</f>
        <v/>
      </c>
      <c r="W684" s="597" t="n"/>
      <c r="X684" s="314">
        <f>IF(F684=1,"Annual Payrolls on ADP Essential Payroll",IF(F684=4,"Quarterly Payrolls on ADP Essential Payroll",""))</f>
        <v/>
      </c>
      <c r="Y684" s="315">
        <f>IFERROR(1-((H684-M684)/SUM(Z684,AC684,AD684)),"")</f>
        <v/>
      </c>
      <c r="Z684" s="316">
        <f>IF(C684="","",HLOOKUP($G684&amp;'Product Selections'!$K$4&amp;'Exhibit A'!$F684,'--'!$F$3:$AT$200,$E684+6,FALSE)*F684)</f>
        <v/>
      </c>
      <c r="AA684" s="317">
        <f>IF($C684="","",7.95*$E684+54.95)</f>
        <v/>
      </c>
      <c r="AB684" s="316">
        <f>IF('Product Selections'!O689="Yes",16*'Exhibit A'!F684,0)</f>
        <v/>
      </c>
      <c r="AC684" s="318">
        <f>IF('Product Selections'!$L$11="CBA Lightning Wholesale",0,IF('Product Selections'!$L$11="CBA Lightning",0,IF($C684="",0,IF('Product Selections'!P689="",0,IF('Product Selections'!$P689="Yes",HLOOKUP($AC$10&amp;'Exhibit A'!$F684,'--'!$F$3:$AZ$200,$E684+6,FALSE)*$F684)))))</f>
        <v/>
      </c>
      <c r="AD684" s="310">
        <f>IF('Product Selections'!$L$11="CBA Lightning Wholesale",0,IF('Product Selections'!$L$11="CBA Lightning",0,IF('Product Selections'!Q689="",0,IF($C684="",0,IF('Product Selections'!$Q689&gt;=0,HLOOKUP($AD$10,'--'!$F$3:$AZ$200,3,FALSE)*12*'Product Selections'!Q689)))))</f>
        <v/>
      </c>
      <c r="AE684" s="316">
        <f>IFERROR(IF(C684="","",IF(AND(C684=$D$2,H684=0),0,IF(I684=0,H684-P684-L684-M684,IF(I684="Included",H684-P684-M684-L684,IF(I684&gt;0,H684-M684-L684))))),"")</f>
        <v/>
      </c>
      <c r="AF684" s="585" t="n"/>
      <c r="AJ684" s="585" t="n"/>
    </row>
    <row r="685">
      <c r="A685" s="34" t="n"/>
      <c r="B685" s="70">
        <f>IFERROR(IF('Product Selections'!B690="","",'Product Selections'!B690),"")</f>
        <v/>
      </c>
      <c r="C685" s="71">
        <f>IF('Product Selections'!C690="","",'Product Selections'!C690)</f>
        <v/>
      </c>
      <c r="D685" s="48">
        <f>IF('Product Selections'!D690="","",'Product Selections'!D690)</f>
        <v/>
      </c>
      <c r="E685" s="51">
        <f>IF('Product Selections'!E690="","",'Product Selections'!E690)</f>
        <v/>
      </c>
      <c r="F685" s="51">
        <f>IF('Product Selections'!F690="","",'Product Selections'!F690)</f>
        <v/>
      </c>
      <c r="G685" s="34">
        <f>IF('Product Selections'!U689="","",'Product Selections'!U689)</f>
        <v/>
      </c>
      <c r="H685" s="69">
        <f>IFERROR(IF('Product Selections'!H690="","",'Product Selections'!H690),"")</f>
        <v/>
      </c>
      <c r="I685" s="592">
        <f>IFERROR(IF(TRIM('Product Selections'!I690)="","",TRIM('Product Selections'!I690)),"")</f>
        <v/>
      </c>
      <c r="J685" s="46" t="n"/>
      <c r="K685" s="69">
        <f>IF(C685="","",IF(O685="",AE685+L685+M685,AE685+L685+M685+O685))</f>
        <v/>
      </c>
      <c r="L685" s="360">
        <f>IF(C685="","",SUM(AC685,AD685)*(1-Y685))</f>
        <v/>
      </c>
      <c r="M685" s="358">
        <f>IF(C685="","",AB685)</f>
        <v/>
      </c>
      <c r="O685" s="593">
        <f>IF(C685="","",IF(Y685&lt;0,Z685-AE685,""))</f>
        <v/>
      </c>
      <c r="P685" s="594">
        <f>IFERROR(IF(C685="","",IF(AND(C685=$D$2,H685=0),0,IF($V$8="50% ADP Discount",AA685*0.5,IF($V$8="ADP Book Price",AA685)))),"")</f>
        <v/>
      </c>
      <c r="R685" s="595">
        <f>IF(C685="","",IF(Y685&lt;0,(Z685/F685)*(1),(Z685/F685)*(1-Y685)))</f>
        <v/>
      </c>
      <c r="S685" s="595">
        <f>IFERROR(IF(Y685&lt;0,SUM(AC685:AD685)/F685,L685/F685),"")</f>
        <v/>
      </c>
      <c r="T685" s="340">
        <f>IF(M685="","",IF(M685=0,"",SUM(M685)/F685))</f>
        <v/>
      </c>
      <c r="U685" s="585" t="n"/>
      <c r="V685" s="596">
        <f>IF(C685="","",IF(AND(C685=$D$2,H685=0),"Firm Payroll",IF(AND(F685=1,Y685&gt;0.2),"Annual 20% Max Discount",IF(AND(F685=4,Y685&gt;0.2),"Quarterly 20% Max Discount",IF(Y685&gt;=0.6,"Discount &gt;60%",IF(Y685&lt;0,"Revenue Reduction Required",""))))))</f>
        <v/>
      </c>
      <c r="W685" s="597" t="n"/>
      <c r="X685" s="56">
        <f>IF(F685=1,"Annual Payrolls on ADP Essential Payroll",IF(F685=4,"Quarterly Payrolls on ADP Essential Payroll",""))</f>
        <v/>
      </c>
      <c r="Y685" s="50">
        <f>IFERROR(1-((H685-M685)/SUM(Z685,AC685,AD685)),"")</f>
        <v/>
      </c>
      <c r="Z685" s="69">
        <f>IF(C685="","",HLOOKUP($G685&amp;'Product Selections'!$K$4&amp;'Exhibit A'!$F685,'--'!$F$3:$AT$200,$E685+6,FALSE)*F685)</f>
        <v/>
      </c>
      <c r="AA685" s="237">
        <f>IF($C685="","",7.95*$E685+54.95)</f>
        <v/>
      </c>
      <c r="AB685" s="69">
        <f>IF('Product Selections'!O690="Yes",16*'Exhibit A'!F685,0)</f>
        <v/>
      </c>
      <c r="AC685" s="236">
        <f>IF('Product Selections'!$L$11="CBA Lightning Wholesale",0,IF('Product Selections'!$L$11="CBA Lightning",0,IF($C685="",0,IF('Product Selections'!P690="",0,IF('Product Selections'!$P690="Yes",HLOOKUP($AC$10&amp;'Exhibit A'!$F685,'--'!$F$3:$AZ$200,$E685+6,FALSE)*$F685)))))</f>
        <v/>
      </c>
      <c r="AD685" s="54">
        <f>IF('Product Selections'!$L$11="CBA Lightning Wholesale",0,IF('Product Selections'!$L$11="CBA Lightning",0,IF('Product Selections'!Q690="",0,IF($C685="",0,IF('Product Selections'!$Q690&gt;=0,HLOOKUP($AD$10,'--'!$F$3:$AZ$200,3,FALSE)*12*'Product Selections'!Q690)))))</f>
        <v/>
      </c>
      <c r="AE685" s="69">
        <f>IFERROR(IF(C685="","",IF(AND(C685=$D$2,H685=0),0,IF(I685=0,H685-P685-L685-M685,IF(I685="Included",H685-P685-M685-L685,IF(I685&gt;0,H685-M685-L685))))),"")</f>
        <v/>
      </c>
      <c r="AF685" s="598" t="n"/>
      <c r="AJ685" s="585" t="n"/>
    </row>
    <row r="686">
      <c r="A686" s="34" t="n"/>
      <c r="B686" s="303">
        <f>IFERROR(IF('Product Selections'!B691="","",'Product Selections'!B691),"")</f>
        <v/>
      </c>
      <c r="C686" s="304">
        <f>IF('Product Selections'!C691="","",'Product Selections'!C691)</f>
        <v/>
      </c>
      <c r="D686" s="305">
        <f>IF('Product Selections'!D691="","",'Product Selections'!D691)</f>
        <v/>
      </c>
      <c r="E686" s="306">
        <f>IF('Product Selections'!E691="","",'Product Selections'!E691)</f>
        <v/>
      </c>
      <c r="F686" s="306">
        <f>IF('Product Selections'!F691="","",'Product Selections'!F691)</f>
        <v/>
      </c>
      <c r="G686" s="307">
        <f>IF('Product Selections'!U690="","",'Product Selections'!U690)</f>
        <v/>
      </c>
      <c r="H686" s="316">
        <f>IFERROR(IF('Product Selections'!H691="","",'Product Selections'!H691),"")</f>
        <v/>
      </c>
      <c r="I686" s="309">
        <f>IFERROR(IF(TRIM('Product Selections'!I691)="","",TRIM('Product Selections'!I691)),"")</f>
        <v/>
      </c>
      <c r="J686" s="46" t="n"/>
      <c r="K686" s="316">
        <f>IF(C686="","",IF(O686="",AE686+L686+M686,AE686+L686+M686+O686))</f>
        <v/>
      </c>
      <c r="L686" s="361">
        <f>IF(C686="","",SUM(AC686,AD686)*(1-Y686))</f>
        <v/>
      </c>
      <c r="M686" s="357">
        <f>IF(C686="","",AB686)</f>
        <v/>
      </c>
      <c r="O686" s="600">
        <f>IF(C686="","",IF(Y686&lt;0,Z686-AE686,""))</f>
        <v/>
      </c>
      <c r="P686" s="601">
        <f>IFERROR(IF(C686="","",IF(AND(C686=$D$2,H686=0),0,IF($V$8="50% ADP Discount",AA686*0.5,IF($V$8="ADP Book Price",AA686)))),"")</f>
        <v/>
      </c>
      <c r="R686" s="602">
        <f>IF(C686="","",IF(Y686&lt;0,(Z686/F686)*(1),(Z686/F686)*(1-Y686)))</f>
        <v/>
      </c>
      <c r="S686" s="602">
        <f>IFERROR(IF(Y686&lt;0,SUM(AC686:AD686)/F686,L686/F686),"")</f>
        <v/>
      </c>
      <c r="T686" s="339">
        <f>IF(M686="","",IF(M686=0,"",SUM(M686)/F686))</f>
        <v/>
      </c>
      <c r="U686" s="585" t="n"/>
      <c r="V686" s="603">
        <f>IF(C686="","",IF(AND(C686=$D$2,H686=0),"Firm Payroll",IF(AND(F686=1,Y686&gt;0.2),"Annual 20% Max Discount",IF(AND(F686=4,Y686&gt;0.2),"Quarterly 20% Max Discount",IF(Y686&gt;=0.6,"Discount &gt;60%",IF(Y686&lt;0,"Revenue Reduction Required",""))))))</f>
        <v/>
      </c>
      <c r="W686" s="597" t="n"/>
      <c r="X686" s="314">
        <f>IF(F686=1,"Annual Payrolls on ADP Essential Payroll",IF(F686=4,"Quarterly Payrolls on ADP Essential Payroll",""))</f>
        <v/>
      </c>
      <c r="Y686" s="315">
        <f>IFERROR(1-((H686-M686)/SUM(Z686,AC686,AD686)),"")</f>
        <v/>
      </c>
      <c r="Z686" s="316">
        <f>IF(C686="","",HLOOKUP($G686&amp;'Product Selections'!$K$4&amp;'Exhibit A'!$F686,'--'!$F$3:$AT$200,$E686+6,FALSE)*F686)</f>
        <v/>
      </c>
      <c r="AA686" s="317">
        <f>IF($C686="","",7.95*$E686+54.95)</f>
        <v/>
      </c>
      <c r="AB686" s="316">
        <f>IF('Product Selections'!O691="Yes",16*'Exhibit A'!F686,0)</f>
        <v/>
      </c>
      <c r="AC686" s="318">
        <f>IF('Product Selections'!$L$11="CBA Lightning Wholesale",0,IF('Product Selections'!$L$11="CBA Lightning",0,IF($C686="",0,IF('Product Selections'!P691="",0,IF('Product Selections'!$P691="Yes",HLOOKUP($AC$10&amp;'Exhibit A'!$F686,'--'!$F$3:$AZ$200,$E686+6,FALSE)*$F686)))))</f>
        <v/>
      </c>
      <c r="AD686" s="310">
        <f>IF('Product Selections'!$L$11="CBA Lightning Wholesale",0,IF('Product Selections'!$L$11="CBA Lightning",0,IF('Product Selections'!Q691="",0,IF($C686="",0,IF('Product Selections'!$Q691&gt;=0,HLOOKUP($AD$10,'--'!$F$3:$AZ$200,3,FALSE)*12*'Product Selections'!Q691)))))</f>
        <v/>
      </c>
      <c r="AE686" s="316">
        <f>IFERROR(IF(C686="","",IF(AND(C686=$D$2,H686=0),0,IF(I686=0,H686-P686-L686-M686,IF(I686="Included",H686-P686-M686-L686,IF(I686&gt;0,H686-M686-L686))))),"")</f>
        <v/>
      </c>
      <c r="AF686" s="585" t="n"/>
      <c r="AJ686" s="585" t="n"/>
    </row>
    <row r="687">
      <c r="A687" s="34" t="n"/>
      <c r="B687" s="70">
        <f>IFERROR(IF('Product Selections'!B692="","",'Product Selections'!B692),"")</f>
        <v/>
      </c>
      <c r="C687" s="71">
        <f>IF('Product Selections'!C692="","",'Product Selections'!C692)</f>
        <v/>
      </c>
      <c r="D687" s="48">
        <f>IF('Product Selections'!D692="","",'Product Selections'!D692)</f>
        <v/>
      </c>
      <c r="E687" s="51">
        <f>IF('Product Selections'!E692="","",'Product Selections'!E692)</f>
        <v/>
      </c>
      <c r="F687" s="51">
        <f>IF('Product Selections'!F692="","",'Product Selections'!F692)</f>
        <v/>
      </c>
      <c r="G687" s="34">
        <f>IF('Product Selections'!U691="","",'Product Selections'!U691)</f>
        <v/>
      </c>
      <c r="H687" s="69">
        <f>IFERROR(IF('Product Selections'!H692="","",'Product Selections'!H692),"")</f>
        <v/>
      </c>
      <c r="I687" s="592">
        <f>IFERROR(IF(TRIM('Product Selections'!I692)="","",TRIM('Product Selections'!I692)),"")</f>
        <v/>
      </c>
      <c r="J687" s="46" t="n"/>
      <c r="K687" s="69">
        <f>IF(C687="","",IF(O687="",AE687+L687+M687,AE687+L687+M687+O687))</f>
        <v/>
      </c>
      <c r="L687" s="360">
        <f>IF(C687="","",SUM(AC687,AD687)*(1-Y687))</f>
        <v/>
      </c>
      <c r="M687" s="358">
        <f>IF(C687="","",AB687)</f>
        <v/>
      </c>
      <c r="O687" s="593">
        <f>IF(C687="","",IF(Y687&lt;0,Z687-AE687,""))</f>
        <v/>
      </c>
      <c r="P687" s="594">
        <f>IFERROR(IF(C687="","",IF(AND(C687=$D$2,H687=0),0,IF($V$8="50% ADP Discount",AA687*0.5,IF($V$8="ADP Book Price",AA687)))),"")</f>
        <v/>
      </c>
      <c r="R687" s="595">
        <f>IF(C687="","",IF(Y687&lt;0,(Z687/F687)*(1),(Z687/F687)*(1-Y687)))</f>
        <v/>
      </c>
      <c r="S687" s="595">
        <f>IFERROR(IF(Y687&lt;0,SUM(AC687:AD687)/F687,L687/F687),"")</f>
        <v/>
      </c>
      <c r="T687" s="340">
        <f>IF(M687="","",IF(M687=0,"",SUM(M687)/F687))</f>
        <v/>
      </c>
      <c r="U687" s="585" t="n"/>
      <c r="V687" s="596">
        <f>IF(C687="","",IF(AND(C687=$D$2,H687=0),"Firm Payroll",IF(AND(F687=1,Y687&gt;0.2),"Annual 20% Max Discount",IF(AND(F687=4,Y687&gt;0.2),"Quarterly 20% Max Discount",IF(Y687&gt;=0.6,"Discount &gt;60%",IF(Y687&lt;0,"Revenue Reduction Required",""))))))</f>
        <v/>
      </c>
      <c r="W687" s="597" t="n"/>
      <c r="X687" s="56">
        <f>IF(F687=1,"Annual Payrolls on ADP Essential Payroll",IF(F687=4,"Quarterly Payrolls on ADP Essential Payroll",""))</f>
        <v/>
      </c>
      <c r="Y687" s="50">
        <f>IFERROR(1-((H687-M687)/SUM(Z687,AC687,AD687)),"")</f>
        <v/>
      </c>
      <c r="Z687" s="69">
        <f>IF(C687="","",HLOOKUP($G687&amp;'Product Selections'!$K$4&amp;'Exhibit A'!$F687,'--'!$F$3:$AT$200,$E687+6,FALSE)*F687)</f>
        <v/>
      </c>
      <c r="AA687" s="237">
        <f>IF($C687="","",7.95*$E687+54.95)</f>
        <v/>
      </c>
      <c r="AB687" s="69">
        <f>IF('Product Selections'!O692="Yes",16*'Exhibit A'!F687,0)</f>
        <v/>
      </c>
      <c r="AC687" s="236">
        <f>IF('Product Selections'!$L$11="CBA Lightning Wholesale",0,IF('Product Selections'!$L$11="CBA Lightning",0,IF($C687="",0,IF('Product Selections'!P692="",0,IF('Product Selections'!$P692="Yes",HLOOKUP($AC$10&amp;'Exhibit A'!$F687,'--'!$F$3:$AZ$200,$E687+6,FALSE)*$F687)))))</f>
        <v/>
      </c>
      <c r="AD687" s="54">
        <f>IF('Product Selections'!$L$11="CBA Lightning Wholesale",0,IF('Product Selections'!$L$11="CBA Lightning",0,IF('Product Selections'!Q692="",0,IF($C687="",0,IF('Product Selections'!$Q692&gt;=0,HLOOKUP($AD$10,'--'!$F$3:$AZ$200,3,FALSE)*12*'Product Selections'!Q692)))))</f>
        <v/>
      </c>
      <c r="AE687" s="69">
        <f>IFERROR(IF(C687="","",IF(AND(C687=$D$2,H687=0),0,IF(I687=0,H687-P687-L687-M687,IF(I687="Included",H687-P687-M687-L687,IF(I687&gt;0,H687-M687-L687))))),"")</f>
        <v/>
      </c>
      <c r="AF687" s="598" t="n"/>
      <c r="AJ687" s="585" t="n"/>
    </row>
    <row r="688">
      <c r="A688" s="34" t="n"/>
      <c r="B688" s="303">
        <f>IFERROR(IF('Product Selections'!B693="","",'Product Selections'!B693),"")</f>
        <v/>
      </c>
      <c r="C688" s="304">
        <f>IF('Product Selections'!C693="","",'Product Selections'!C693)</f>
        <v/>
      </c>
      <c r="D688" s="305">
        <f>IF('Product Selections'!D693="","",'Product Selections'!D693)</f>
        <v/>
      </c>
      <c r="E688" s="306">
        <f>IF('Product Selections'!E693="","",'Product Selections'!E693)</f>
        <v/>
      </c>
      <c r="F688" s="306">
        <f>IF('Product Selections'!F693="","",'Product Selections'!F693)</f>
        <v/>
      </c>
      <c r="G688" s="307">
        <f>IF('Product Selections'!U692="","",'Product Selections'!U692)</f>
        <v/>
      </c>
      <c r="H688" s="316">
        <f>IFERROR(IF('Product Selections'!H693="","",'Product Selections'!H693),"")</f>
        <v/>
      </c>
      <c r="I688" s="309">
        <f>IFERROR(IF(TRIM('Product Selections'!I693)="","",TRIM('Product Selections'!I693)),"")</f>
        <v/>
      </c>
      <c r="J688" s="46" t="n"/>
      <c r="K688" s="316">
        <f>IF(C688="","",IF(O688="",AE688+L688+M688,AE688+L688+M688+O688))</f>
        <v/>
      </c>
      <c r="L688" s="361">
        <f>IF(C688="","",SUM(AC688,AD688)*(1-Y688))</f>
        <v/>
      </c>
      <c r="M688" s="357">
        <f>IF(C688="","",AB688)</f>
        <v/>
      </c>
      <c r="O688" s="600">
        <f>IF(C688="","",IF(Y688&lt;0,Z688-AE688,""))</f>
        <v/>
      </c>
      <c r="P688" s="601">
        <f>IFERROR(IF(C688="","",IF(AND(C688=$D$2,H688=0),0,IF($V$8="50% ADP Discount",AA688*0.5,IF($V$8="ADP Book Price",AA688)))),"")</f>
        <v/>
      </c>
      <c r="R688" s="602">
        <f>IF(C688="","",IF(Y688&lt;0,(Z688/F688)*(1),(Z688/F688)*(1-Y688)))</f>
        <v/>
      </c>
      <c r="S688" s="602">
        <f>IFERROR(IF(Y688&lt;0,SUM(AC688:AD688)/F688,L688/F688),"")</f>
        <v/>
      </c>
      <c r="T688" s="339">
        <f>IF(M688="","",IF(M688=0,"",SUM(M688)/F688))</f>
        <v/>
      </c>
      <c r="U688" s="585" t="n"/>
      <c r="V688" s="603">
        <f>IF(C688="","",IF(AND(C688=$D$2,H688=0),"Firm Payroll",IF(AND(F688=1,Y688&gt;0.2),"Annual 20% Max Discount",IF(AND(F688=4,Y688&gt;0.2),"Quarterly 20% Max Discount",IF(Y688&gt;=0.6,"Discount &gt;60%",IF(Y688&lt;0,"Revenue Reduction Required",""))))))</f>
        <v/>
      </c>
      <c r="W688" s="597" t="n"/>
      <c r="X688" s="314">
        <f>IF(F688=1,"Annual Payrolls on ADP Essential Payroll",IF(F688=4,"Quarterly Payrolls on ADP Essential Payroll",""))</f>
        <v/>
      </c>
      <c r="Y688" s="315">
        <f>IFERROR(1-((H688-M688)/SUM(Z688,AC688,AD688)),"")</f>
        <v/>
      </c>
      <c r="Z688" s="316">
        <f>IF(C688="","",HLOOKUP($G688&amp;'Product Selections'!$K$4&amp;'Exhibit A'!$F688,'--'!$F$3:$AT$200,$E688+6,FALSE)*F688)</f>
        <v/>
      </c>
      <c r="AA688" s="317">
        <f>IF($C688="","",7.95*$E688+54.95)</f>
        <v/>
      </c>
      <c r="AB688" s="316">
        <f>IF('Product Selections'!O693="Yes",16*'Exhibit A'!F688,0)</f>
        <v/>
      </c>
      <c r="AC688" s="318">
        <f>IF('Product Selections'!$L$11="CBA Lightning Wholesale",0,IF('Product Selections'!$L$11="CBA Lightning",0,IF($C688="",0,IF('Product Selections'!P693="",0,IF('Product Selections'!$P693="Yes",HLOOKUP($AC$10&amp;'Exhibit A'!$F688,'--'!$F$3:$AZ$200,$E688+6,FALSE)*$F688)))))</f>
        <v/>
      </c>
      <c r="AD688" s="310">
        <f>IF('Product Selections'!$L$11="CBA Lightning Wholesale",0,IF('Product Selections'!$L$11="CBA Lightning",0,IF('Product Selections'!Q693="",0,IF($C688="",0,IF('Product Selections'!$Q693&gt;=0,HLOOKUP($AD$10,'--'!$F$3:$AZ$200,3,FALSE)*12*'Product Selections'!Q693)))))</f>
        <v/>
      </c>
      <c r="AE688" s="316">
        <f>IFERROR(IF(C688="","",IF(AND(C688=$D$2,H688=0),0,IF(I688=0,H688-P688-L688-M688,IF(I688="Included",H688-P688-M688-L688,IF(I688&gt;0,H688-M688-L688))))),"")</f>
        <v/>
      </c>
      <c r="AF688" s="585" t="n"/>
      <c r="AJ688" s="585" t="n"/>
    </row>
    <row r="689">
      <c r="A689" s="34" t="n"/>
      <c r="B689" s="70">
        <f>IFERROR(IF('Product Selections'!B694="","",'Product Selections'!B694),"")</f>
        <v/>
      </c>
      <c r="C689" s="71">
        <f>IF('Product Selections'!C694="","",'Product Selections'!C694)</f>
        <v/>
      </c>
      <c r="D689" s="48">
        <f>IF('Product Selections'!D694="","",'Product Selections'!D694)</f>
        <v/>
      </c>
      <c r="E689" s="51">
        <f>IF('Product Selections'!E694="","",'Product Selections'!E694)</f>
        <v/>
      </c>
      <c r="F689" s="51">
        <f>IF('Product Selections'!F694="","",'Product Selections'!F694)</f>
        <v/>
      </c>
      <c r="G689" s="34">
        <f>IF('Product Selections'!U693="","",'Product Selections'!U693)</f>
        <v/>
      </c>
      <c r="H689" s="69">
        <f>IFERROR(IF('Product Selections'!H694="","",'Product Selections'!H694),"")</f>
        <v/>
      </c>
      <c r="I689" s="592">
        <f>IFERROR(IF(TRIM('Product Selections'!I694)="","",TRIM('Product Selections'!I694)),"")</f>
        <v/>
      </c>
      <c r="J689" s="46" t="n"/>
      <c r="K689" s="69">
        <f>IF(C689="","",IF(O689="",AE689+L689+M689,AE689+L689+M689+O689))</f>
        <v/>
      </c>
      <c r="L689" s="360">
        <f>IF(C689="","",SUM(AC689,AD689)*(1-Y689))</f>
        <v/>
      </c>
      <c r="M689" s="358">
        <f>IF(C689="","",AB689)</f>
        <v/>
      </c>
      <c r="O689" s="593">
        <f>IF(C689="","",IF(Y689&lt;0,Z689-AE689,""))</f>
        <v/>
      </c>
      <c r="P689" s="594">
        <f>IFERROR(IF(C689="","",IF(AND(C689=$D$2,H689=0),0,IF($V$8="50% ADP Discount",AA689*0.5,IF($V$8="ADP Book Price",AA689)))),"")</f>
        <v/>
      </c>
      <c r="R689" s="595">
        <f>IF(C689="","",IF(Y689&lt;0,(Z689/F689)*(1),(Z689/F689)*(1-Y689)))</f>
        <v/>
      </c>
      <c r="S689" s="595">
        <f>IFERROR(IF(Y689&lt;0,SUM(AC689:AD689)/F689,L689/F689),"")</f>
        <v/>
      </c>
      <c r="T689" s="340">
        <f>IF(M689="","",IF(M689=0,"",SUM(M689)/F689))</f>
        <v/>
      </c>
      <c r="U689" s="585" t="n"/>
      <c r="V689" s="596">
        <f>IF(C689="","",IF(AND(C689=$D$2,H689=0),"Firm Payroll",IF(AND(F689=1,Y689&gt;0.2),"Annual 20% Max Discount",IF(AND(F689=4,Y689&gt;0.2),"Quarterly 20% Max Discount",IF(Y689&gt;=0.6,"Discount &gt;60%",IF(Y689&lt;0,"Revenue Reduction Required",""))))))</f>
        <v/>
      </c>
      <c r="W689" s="597" t="n"/>
      <c r="X689" s="56">
        <f>IF(F689=1,"Annual Payrolls on ADP Essential Payroll",IF(F689=4,"Quarterly Payrolls on ADP Essential Payroll",""))</f>
        <v/>
      </c>
      <c r="Y689" s="50">
        <f>IFERROR(1-((H689-M689)/SUM(Z689,AC689,AD689)),"")</f>
        <v/>
      </c>
      <c r="Z689" s="69">
        <f>IF(C689="","",HLOOKUP($G689&amp;'Product Selections'!$K$4&amp;'Exhibit A'!$F689,'--'!$F$3:$AT$200,$E689+6,FALSE)*F689)</f>
        <v/>
      </c>
      <c r="AA689" s="237">
        <f>IF($C689="","",7.95*$E689+54.95)</f>
        <v/>
      </c>
      <c r="AB689" s="69">
        <f>IF('Product Selections'!O694="Yes",16*'Exhibit A'!F689,0)</f>
        <v/>
      </c>
      <c r="AC689" s="236">
        <f>IF('Product Selections'!$L$11="CBA Lightning Wholesale",0,IF('Product Selections'!$L$11="CBA Lightning",0,IF($C689="",0,IF('Product Selections'!P694="",0,IF('Product Selections'!$P694="Yes",HLOOKUP($AC$10&amp;'Exhibit A'!$F689,'--'!$F$3:$AZ$200,$E689+6,FALSE)*$F689)))))</f>
        <v/>
      </c>
      <c r="AD689" s="54">
        <f>IF('Product Selections'!$L$11="CBA Lightning Wholesale",0,IF('Product Selections'!$L$11="CBA Lightning",0,IF('Product Selections'!Q694="",0,IF($C689="",0,IF('Product Selections'!$Q694&gt;=0,HLOOKUP($AD$10,'--'!$F$3:$AZ$200,3,FALSE)*12*'Product Selections'!Q694)))))</f>
        <v/>
      </c>
      <c r="AE689" s="69">
        <f>IFERROR(IF(C689="","",IF(AND(C689=$D$2,H689=0),0,IF(I689=0,H689-P689-L689-M689,IF(I689="Included",H689-P689-M689-L689,IF(I689&gt;0,H689-M689-L689))))),"")</f>
        <v/>
      </c>
      <c r="AF689" s="598" t="n"/>
      <c r="AJ689" s="585" t="n"/>
    </row>
    <row r="690">
      <c r="A690" s="34" t="n"/>
      <c r="B690" s="303">
        <f>IFERROR(IF('Product Selections'!B695="","",'Product Selections'!B695),"")</f>
        <v/>
      </c>
      <c r="C690" s="304">
        <f>IF('Product Selections'!C695="","",'Product Selections'!C695)</f>
        <v/>
      </c>
      <c r="D690" s="305">
        <f>IF('Product Selections'!D695="","",'Product Selections'!D695)</f>
        <v/>
      </c>
      <c r="E690" s="306">
        <f>IF('Product Selections'!E695="","",'Product Selections'!E695)</f>
        <v/>
      </c>
      <c r="F690" s="306">
        <f>IF('Product Selections'!F695="","",'Product Selections'!F695)</f>
        <v/>
      </c>
      <c r="G690" s="307">
        <f>IF('Product Selections'!U694="","",'Product Selections'!U694)</f>
        <v/>
      </c>
      <c r="H690" s="316">
        <f>IFERROR(IF('Product Selections'!H695="","",'Product Selections'!H695),"")</f>
        <v/>
      </c>
      <c r="I690" s="309">
        <f>IFERROR(IF(TRIM('Product Selections'!I695)="","",TRIM('Product Selections'!I695)),"")</f>
        <v/>
      </c>
      <c r="J690" s="46" t="n"/>
      <c r="K690" s="316">
        <f>IF(C690="","",IF(O690="",AE690+L690+M690,AE690+L690+M690+O690))</f>
        <v/>
      </c>
      <c r="L690" s="361">
        <f>IF(C690="","",SUM(AC690,AD690)*(1-Y690))</f>
        <v/>
      </c>
      <c r="M690" s="357">
        <f>IF(C690="","",AB690)</f>
        <v/>
      </c>
      <c r="O690" s="600">
        <f>IF(C690="","",IF(Y690&lt;0,Z690-AE690,""))</f>
        <v/>
      </c>
      <c r="P690" s="601">
        <f>IFERROR(IF(C690="","",IF(AND(C690=$D$2,H690=0),0,IF($V$8="50% ADP Discount",AA690*0.5,IF($V$8="ADP Book Price",AA690)))),"")</f>
        <v/>
      </c>
      <c r="R690" s="602">
        <f>IF(C690="","",IF(Y690&lt;0,(Z690/F690)*(1),(Z690/F690)*(1-Y690)))</f>
        <v/>
      </c>
      <c r="S690" s="602">
        <f>IFERROR(IF(Y690&lt;0,SUM(AC690:AD690)/F690,L690/F690),"")</f>
        <v/>
      </c>
      <c r="T690" s="339">
        <f>IF(M690="","",IF(M690=0,"",SUM(M690)/F690))</f>
        <v/>
      </c>
      <c r="U690" s="585" t="n"/>
      <c r="V690" s="603">
        <f>IF(C690="","",IF(AND(C690=$D$2,H690=0),"Firm Payroll",IF(AND(F690=1,Y690&gt;0.2),"Annual 20% Max Discount",IF(AND(F690=4,Y690&gt;0.2),"Quarterly 20% Max Discount",IF(Y690&gt;=0.6,"Discount &gt;60%",IF(Y690&lt;0,"Revenue Reduction Required",""))))))</f>
        <v/>
      </c>
      <c r="W690" s="597" t="n"/>
      <c r="X690" s="314">
        <f>IF(F690=1,"Annual Payrolls on ADP Essential Payroll",IF(F690=4,"Quarterly Payrolls on ADP Essential Payroll",""))</f>
        <v/>
      </c>
      <c r="Y690" s="315">
        <f>IFERROR(1-((H690-M690)/SUM(Z690,AC690,AD690)),"")</f>
        <v/>
      </c>
      <c r="Z690" s="316">
        <f>IF(C690="","",HLOOKUP($G690&amp;'Product Selections'!$K$4&amp;'Exhibit A'!$F690,'--'!$F$3:$AT$200,$E690+6,FALSE)*F690)</f>
        <v/>
      </c>
      <c r="AA690" s="317">
        <f>IF($C690="","",7.95*$E690+54.95)</f>
        <v/>
      </c>
      <c r="AB690" s="316">
        <f>IF('Product Selections'!O695="Yes",16*'Exhibit A'!F690,0)</f>
        <v/>
      </c>
      <c r="AC690" s="318">
        <f>IF('Product Selections'!$L$11="CBA Lightning Wholesale",0,IF('Product Selections'!$L$11="CBA Lightning",0,IF($C690="",0,IF('Product Selections'!P695="",0,IF('Product Selections'!$P695="Yes",HLOOKUP($AC$10&amp;'Exhibit A'!$F690,'--'!$F$3:$AZ$200,$E690+6,FALSE)*$F690)))))</f>
        <v/>
      </c>
      <c r="AD690" s="310">
        <f>IF('Product Selections'!$L$11="CBA Lightning Wholesale",0,IF('Product Selections'!$L$11="CBA Lightning",0,IF('Product Selections'!Q695="",0,IF($C690="",0,IF('Product Selections'!$Q695&gt;=0,HLOOKUP($AD$10,'--'!$F$3:$AZ$200,3,FALSE)*12*'Product Selections'!Q695)))))</f>
        <v/>
      </c>
      <c r="AE690" s="316">
        <f>IFERROR(IF(C690="","",IF(AND(C690=$D$2,H690=0),0,IF(I690=0,H690-P690-L690-M690,IF(I690="Included",H690-P690-M690-L690,IF(I690&gt;0,H690-M690-L690))))),"")</f>
        <v/>
      </c>
      <c r="AF690" s="585" t="n"/>
      <c r="AJ690" s="585" t="n"/>
    </row>
    <row r="691">
      <c r="A691" s="34" t="n"/>
      <c r="B691" s="70">
        <f>IFERROR(IF('Product Selections'!B696="","",'Product Selections'!B696),"")</f>
        <v/>
      </c>
      <c r="C691" s="71">
        <f>IF('Product Selections'!C696="","",'Product Selections'!C696)</f>
        <v/>
      </c>
      <c r="D691" s="48">
        <f>IF('Product Selections'!D696="","",'Product Selections'!D696)</f>
        <v/>
      </c>
      <c r="E691" s="51">
        <f>IF('Product Selections'!E696="","",'Product Selections'!E696)</f>
        <v/>
      </c>
      <c r="F691" s="51">
        <f>IF('Product Selections'!F696="","",'Product Selections'!F696)</f>
        <v/>
      </c>
      <c r="G691" s="34">
        <f>IF('Product Selections'!U695="","",'Product Selections'!U695)</f>
        <v/>
      </c>
      <c r="H691" s="69">
        <f>IFERROR(IF('Product Selections'!H696="","",'Product Selections'!H696),"")</f>
        <v/>
      </c>
      <c r="I691" s="592">
        <f>IFERROR(IF(TRIM('Product Selections'!I696)="","",TRIM('Product Selections'!I696)),"")</f>
        <v/>
      </c>
      <c r="J691" s="46" t="n"/>
      <c r="K691" s="69">
        <f>IF(C691="","",IF(O691="",AE691+L691+M691,AE691+L691+M691+O691))</f>
        <v/>
      </c>
      <c r="L691" s="360">
        <f>IF(C691="","",SUM(AC691,AD691)*(1-Y691))</f>
        <v/>
      </c>
      <c r="M691" s="358">
        <f>IF(C691="","",AB691)</f>
        <v/>
      </c>
      <c r="O691" s="593">
        <f>IF(C691="","",IF(Y691&lt;0,Z691-AE691,""))</f>
        <v/>
      </c>
      <c r="P691" s="594">
        <f>IFERROR(IF(C691="","",IF(AND(C691=$D$2,H691=0),0,IF($V$8="50% ADP Discount",AA691*0.5,IF($V$8="ADP Book Price",AA691)))),"")</f>
        <v/>
      </c>
      <c r="R691" s="595">
        <f>IF(C691="","",IF(Y691&lt;0,(Z691/F691)*(1),(Z691/F691)*(1-Y691)))</f>
        <v/>
      </c>
      <c r="S691" s="595">
        <f>IFERROR(IF(Y691&lt;0,SUM(AC691:AD691)/F691,L691/F691),"")</f>
        <v/>
      </c>
      <c r="T691" s="340">
        <f>IF(M691="","",IF(M691=0,"",SUM(M691)/F691))</f>
        <v/>
      </c>
      <c r="U691" s="585" t="n"/>
      <c r="V691" s="596">
        <f>IF(C691="","",IF(AND(C691=$D$2,H691=0),"Firm Payroll",IF(AND(F691=1,Y691&gt;0.2),"Annual 20% Max Discount",IF(AND(F691=4,Y691&gt;0.2),"Quarterly 20% Max Discount",IF(Y691&gt;=0.6,"Discount &gt;60%",IF(Y691&lt;0,"Revenue Reduction Required",""))))))</f>
        <v/>
      </c>
      <c r="W691" s="597" t="n"/>
      <c r="X691" s="56">
        <f>IF(F691=1,"Annual Payrolls on ADP Essential Payroll",IF(F691=4,"Quarterly Payrolls on ADP Essential Payroll",""))</f>
        <v/>
      </c>
      <c r="Y691" s="50">
        <f>IFERROR(1-((H691-M691)/SUM(Z691,AC691,AD691)),"")</f>
        <v/>
      </c>
      <c r="Z691" s="69">
        <f>IF(C691="","",HLOOKUP($G691&amp;'Product Selections'!$K$4&amp;'Exhibit A'!$F691,'--'!$F$3:$AT$200,$E691+6,FALSE)*F691)</f>
        <v/>
      </c>
      <c r="AA691" s="237">
        <f>IF($C691="","",7.95*$E691+54.95)</f>
        <v/>
      </c>
      <c r="AB691" s="69">
        <f>IF('Product Selections'!O696="Yes",16*'Exhibit A'!F691,0)</f>
        <v/>
      </c>
      <c r="AC691" s="236">
        <f>IF('Product Selections'!$L$11="CBA Lightning Wholesale",0,IF('Product Selections'!$L$11="CBA Lightning",0,IF($C691="",0,IF('Product Selections'!P696="",0,IF('Product Selections'!$P696="Yes",HLOOKUP($AC$10&amp;'Exhibit A'!$F691,'--'!$F$3:$AZ$200,$E691+6,FALSE)*$F691)))))</f>
        <v/>
      </c>
      <c r="AD691" s="54">
        <f>IF('Product Selections'!$L$11="CBA Lightning Wholesale",0,IF('Product Selections'!$L$11="CBA Lightning",0,IF('Product Selections'!Q696="",0,IF($C691="",0,IF('Product Selections'!$Q696&gt;=0,HLOOKUP($AD$10,'--'!$F$3:$AZ$200,3,FALSE)*12*'Product Selections'!Q696)))))</f>
        <v/>
      </c>
      <c r="AE691" s="69">
        <f>IFERROR(IF(C691="","",IF(AND(C691=$D$2,H691=0),0,IF(I691=0,H691-P691-L691-M691,IF(I691="Included",H691-P691-M691-L691,IF(I691&gt;0,H691-M691-L691))))),"")</f>
        <v/>
      </c>
      <c r="AF691" s="598" t="n"/>
      <c r="AJ691" s="585" t="n"/>
    </row>
    <row r="692">
      <c r="A692" s="34" t="n"/>
      <c r="B692" s="303">
        <f>IFERROR(IF('Product Selections'!B697="","",'Product Selections'!B697),"")</f>
        <v/>
      </c>
      <c r="C692" s="304">
        <f>IF('Product Selections'!C697="","",'Product Selections'!C697)</f>
        <v/>
      </c>
      <c r="D692" s="305">
        <f>IF('Product Selections'!D697="","",'Product Selections'!D697)</f>
        <v/>
      </c>
      <c r="E692" s="306">
        <f>IF('Product Selections'!E697="","",'Product Selections'!E697)</f>
        <v/>
      </c>
      <c r="F692" s="306">
        <f>IF('Product Selections'!F697="","",'Product Selections'!F697)</f>
        <v/>
      </c>
      <c r="G692" s="307">
        <f>IF('Product Selections'!U696="","",'Product Selections'!U696)</f>
        <v/>
      </c>
      <c r="H692" s="316">
        <f>IFERROR(IF('Product Selections'!H697="","",'Product Selections'!H697),"")</f>
        <v/>
      </c>
      <c r="I692" s="309">
        <f>IFERROR(IF(TRIM('Product Selections'!I697)="","",TRIM('Product Selections'!I697)),"")</f>
        <v/>
      </c>
      <c r="J692" s="46" t="n"/>
      <c r="K692" s="316">
        <f>IF(C692="","",IF(O692="",AE692+L692+M692,AE692+L692+M692+O692))</f>
        <v/>
      </c>
      <c r="L692" s="361">
        <f>IF(C692="","",SUM(AC692,AD692)*(1-Y692))</f>
        <v/>
      </c>
      <c r="M692" s="357">
        <f>IF(C692="","",AB692)</f>
        <v/>
      </c>
      <c r="O692" s="600">
        <f>IF(C692="","",IF(Y692&lt;0,Z692-AE692,""))</f>
        <v/>
      </c>
      <c r="P692" s="601">
        <f>IFERROR(IF(C692="","",IF(AND(C692=$D$2,H692=0),0,IF($V$8="50% ADP Discount",AA692*0.5,IF($V$8="ADP Book Price",AA692)))),"")</f>
        <v/>
      </c>
      <c r="R692" s="602">
        <f>IF(C692="","",IF(Y692&lt;0,(Z692/F692)*(1),(Z692/F692)*(1-Y692)))</f>
        <v/>
      </c>
      <c r="S692" s="602">
        <f>IFERROR(IF(Y692&lt;0,SUM(AC692:AD692)/F692,L692/F692),"")</f>
        <v/>
      </c>
      <c r="T692" s="339">
        <f>IF(M692="","",IF(M692=0,"",SUM(M692)/F692))</f>
        <v/>
      </c>
      <c r="U692" s="585" t="n"/>
      <c r="V692" s="603">
        <f>IF(C692="","",IF(AND(C692=$D$2,H692=0),"Firm Payroll",IF(AND(F692=1,Y692&gt;0.2),"Annual 20% Max Discount",IF(AND(F692=4,Y692&gt;0.2),"Quarterly 20% Max Discount",IF(Y692&gt;=0.6,"Discount &gt;60%",IF(Y692&lt;0,"Revenue Reduction Required",""))))))</f>
        <v/>
      </c>
      <c r="W692" s="597" t="n"/>
      <c r="X692" s="314">
        <f>IF(F692=1,"Annual Payrolls on ADP Essential Payroll",IF(F692=4,"Quarterly Payrolls on ADP Essential Payroll",""))</f>
        <v/>
      </c>
      <c r="Y692" s="315">
        <f>IFERROR(1-((H692-M692)/SUM(Z692,AC692,AD692)),"")</f>
        <v/>
      </c>
      <c r="Z692" s="316">
        <f>IF(C692="","",HLOOKUP($G692&amp;'Product Selections'!$K$4&amp;'Exhibit A'!$F692,'--'!$F$3:$AT$200,$E692+6,FALSE)*F692)</f>
        <v/>
      </c>
      <c r="AA692" s="317">
        <f>IF($C692="","",7.95*$E692+54.95)</f>
        <v/>
      </c>
      <c r="AB692" s="316">
        <f>IF('Product Selections'!O697="Yes",16*'Exhibit A'!F692,0)</f>
        <v/>
      </c>
      <c r="AC692" s="318">
        <f>IF('Product Selections'!$L$11="CBA Lightning Wholesale",0,IF('Product Selections'!$L$11="CBA Lightning",0,IF($C692="",0,IF('Product Selections'!P697="",0,IF('Product Selections'!$P697="Yes",HLOOKUP($AC$10&amp;'Exhibit A'!$F692,'--'!$F$3:$AZ$200,$E692+6,FALSE)*$F692)))))</f>
        <v/>
      </c>
      <c r="AD692" s="310">
        <f>IF('Product Selections'!$L$11="CBA Lightning Wholesale",0,IF('Product Selections'!$L$11="CBA Lightning",0,IF('Product Selections'!Q697="",0,IF($C692="",0,IF('Product Selections'!$Q697&gt;=0,HLOOKUP($AD$10,'--'!$F$3:$AZ$200,3,FALSE)*12*'Product Selections'!Q697)))))</f>
        <v/>
      </c>
      <c r="AE692" s="316">
        <f>IFERROR(IF(C692="","",IF(AND(C692=$D$2,H692=0),0,IF(I692=0,H692-P692-L692-M692,IF(I692="Included",H692-P692-M692-L692,IF(I692&gt;0,H692-M692-L692))))),"")</f>
        <v/>
      </c>
      <c r="AF692" s="585" t="n"/>
      <c r="AJ692" s="585" t="n"/>
    </row>
    <row r="693">
      <c r="A693" s="34" t="n"/>
      <c r="B693" s="70">
        <f>IFERROR(IF('Product Selections'!B698="","",'Product Selections'!B698),"")</f>
        <v/>
      </c>
      <c r="C693" s="71">
        <f>IF('Product Selections'!C698="","",'Product Selections'!C698)</f>
        <v/>
      </c>
      <c r="D693" s="48">
        <f>IF('Product Selections'!D698="","",'Product Selections'!D698)</f>
        <v/>
      </c>
      <c r="E693" s="51">
        <f>IF('Product Selections'!E698="","",'Product Selections'!E698)</f>
        <v/>
      </c>
      <c r="F693" s="51">
        <f>IF('Product Selections'!F698="","",'Product Selections'!F698)</f>
        <v/>
      </c>
      <c r="G693" s="34">
        <f>IF('Product Selections'!U697="","",'Product Selections'!U697)</f>
        <v/>
      </c>
      <c r="H693" s="69">
        <f>IFERROR(IF('Product Selections'!H698="","",'Product Selections'!H698),"")</f>
        <v/>
      </c>
      <c r="I693" s="592">
        <f>IFERROR(IF(TRIM('Product Selections'!I698)="","",TRIM('Product Selections'!I698)),"")</f>
        <v/>
      </c>
      <c r="J693" s="46" t="n"/>
      <c r="K693" s="69">
        <f>IF(C693="","",IF(O693="",AE693+L693+M693,AE693+L693+M693+O693))</f>
        <v/>
      </c>
      <c r="L693" s="360">
        <f>IF(C693="","",SUM(AC693,AD693)*(1-Y693))</f>
        <v/>
      </c>
      <c r="M693" s="358">
        <f>IF(C693="","",AB693)</f>
        <v/>
      </c>
      <c r="O693" s="593">
        <f>IF(C693="","",IF(Y693&lt;0,Z693-AE693,""))</f>
        <v/>
      </c>
      <c r="P693" s="594">
        <f>IFERROR(IF(C693="","",IF(AND(C693=$D$2,H693=0),0,IF($V$8="50% ADP Discount",AA693*0.5,IF($V$8="ADP Book Price",AA693)))),"")</f>
        <v/>
      </c>
      <c r="R693" s="595">
        <f>IF(C693="","",IF(Y693&lt;0,(Z693/F693)*(1),(Z693/F693)*(1-Y693)))</f>
        <v/>
      </c>
      <c r="S693" s="595">
        <f>IFERROR(IF(Y693&lt;0,SUM(AC693:AD693)/F693,L693/F693),"")</f>
        <v/>
      </c>
      <c r="T693" s="340">
        <f>IF(M693="","",IF(M693=0,"",SUM(M693)/F693))</f>
        <v/>
      </c>
      <c r="U693" s="585" t="n"/>
      <c r="V693" s="596">
        <f>IF(C693="","",IF(AND(C693=$D$2,H693=0),"Firm Payroll",IF(AND(F693=1,Y693&gt;0.2),"Annual 20% Max Discount",IF(AND(F693=4,Y693&gt;0.2),"Quarterly 20% Max Discount",IF(Y693&gt;=0.6,"Discount &gt;60%",IF(Y693&lt;0,"Revenue Reduction Required",""))))))</f>
        <v/>
      </c>
      <c r="W693" s="597" t="n"/>
      <c r="X693" s="56">
        <f>IF(F693=1,"Annual Payrolls on ADP Essential Payroll",IF(F693=4,"Quarterly Payrolls on ADP Essential Payroll",""))</f>
        <v/>
      </c>
      <c r="Y693" s="50">
        <f>IFERROR(1-((H693-M693)/SUM(Z693,AC693,AD693)),"")</f>
        <v/>
      </c>
      <c r="Z693" s="69">
        <f>IF(C693="","",HLOOKUP($G693&amp;'Product Selections'!$K$4&amp;'Exhibit A'!$F693,'--'!$F$3:$AT$200,$E693+6,FALSE)*F693)</f>
        <v/>
      </c>
      <c r="AA693" s="237">
        <f>IF($C693="","",7.95*$E693+54.95)</f>
        <v/>
      </c>
      <c r="AB693" s="69">
        <f>IF('Product Selections'!O698="Yes",16*'Exhibit A'!F693,0)</f>
        <v/>
      </c>
      <c r="AC693" s="236">
        <f>IF('Product Selections'!$L$11="CBA Lightning Wholesale",0,IF('Product Selections'!$L$11="CBA Lightning",0,IF($C693="",0,IF('Product Selections'!P698="",0,IF('Product Selections'!$P698="Yes",HLOOKUP($AC$10&amp;'Exhibit A'!$F693,'--'!$F$3:$AZ$200,$E693+6,FALSE)*$F693)))))</f>
        <v/>
      </c>
      <c r="AD693" s="54">
        <f>IF('Product Selections'!$L$11="CBA Lightning Wholesale",0,IF('Product Selections'!$L$11="CBA Lightning",0,IF('Product Selections'!Q698="",0,IF($C693="",0,IF('Product Selections'!$Q698&gt;=0,HLOOKUP($AD$10,'--'!$F$3:$AZ$200,3,FALSE)*12*'Product Selections'!Q698)))))</f>
        <v/>
      </c>
      <c r="AE693" s="69">
        <f>IFERROR(IF(C693="","",IF(AND(C693=$D$2,H693=0),0,IF(I693=0,H693-P693-L693-M693,IF(I693="Included",H693-P693-M693-L693,IF(I693&gt;0,H693-M693-L693))))),"")</f>
        <v/>
      </c>
      <c r="AF693" s="598" t="n"/>
      <c r="AJ693" s="585" t="n"/>
    </row>
    <row r="694">
      <c r="A694" s="34" t="n"/>
      <c r="B694" s="303">
        <f>IFERROR(IF('Product Selections'!B699="","",'Product Selections'!B699),"")</f>
        <v/>
      </c>
      <c r="C694" s="304">
        <f>IF('Product Selections'!C699="","",'Product Selections'!C699)</f>
        <v/>
      </c>
      <c r="D694" s="305">
        <f>IF('Product Selections'!D699="","",'Product Selections'!D699)</f>
        <v/>
      </c>
      <c r="E694" s="306">
        <f>IF('Product Selections'!E699="","",'Product Selections'!E699)</f>
        <v/>
      </c>
      <c r="F694" s="306">
        <f>IF('Product Selections'!F699="","",'Product Selections'!F699)</f>
        <v/>
      </c>
      <c r="G694" s="307">
        <f>IF('Product Selections'!U698="","",'Product Selections'!U698)</f>
        <v/>
      </c>
      <c r="H694" s="316">
        <f>IFERROR(IF('Product Selections'!H699="","",'Product Selections'!H699),"")</f>
        <v/>
      </c>
      <c r="I694" s="309">
        <f>IFERROR(IF(TRIM('Product Selections'!I699)="","",TRIM('Product Selections'!I699)),"")</f>
        <v/>
      </c>
      <c r="J694" s="46" t="n"/>
      <c r="K694" s="316">
        <f>IF(C694="","",IF(O694="",AE694+L694+M694,AE694+L694+M694+O694))</f>
        <v/>
      </c>
      <c r="L694" s="361">
        <f>IF(C694="","",SUM(AC694,AD694)*(1-Y694))</f>
        <v/>
      </c>
      <c r="M694" s="357">
        <f>IF(C694="","",AB694)</f>
        <v/>
      </c>
      <c r="O694" s="600">
        <f>IF(C694="","",IF(Y694&lt;0,Z694-AE694,""))</f>
        <v/>
      </c>
      <c r="P694" s="601">
        <f>IFERROR(IF(C694="","",IF(AND(C694=$D$2,H694=0),0,IF($V$8="50% ADP Discount",AA694*0.5,IF($V$8="ADP Book Price",AA694)))),"")</f>
        <v/>
      </c>
      <c r="R694" s="602">
        <f>IF(C694="","",IF(Y694&lt;0,(Z694/F694)*(1),(Z694/F694)*(1-Y694)))</f>
        <v/>
      </c>
      <c r="S694" s="602">
        <f>IFERROR(IF(Y694&lt;0,SUM(AC694:AD694)/F694,L694/F694),"")</f>
        <v/>
      </c>
      <c r="T694" s="339">
        <f>IF(M694="","",IF(M694=0,"",SUM(M694)/F694))</f>
        <v/>
      </c>
      <c r="U694" s="585" t="n"/>
      <c r="V694" s="603">
        <f>IF(C694="","",IF(AND(C694=$D$2,H694=0),"Firm Payroll",IF(AND(F694=1,Y694&gt;0.2),"Annual 20% Max Discount",IF(AND(F694=4,Y694&gt;0.2),"Quarterly 20% Max Discount",IF(Y694&gt;=0.6,"Discount &gt;60%",IF(Y694&lt;0,"Revenue Reduction Required",""))))))</f>
        <v/>
      </c>
      <c r="W694" s="597" t="n"/>
      <c r="X694" s="314">
        <f>IF(F694=1,"Annual Payrolls on ADP Essential Payroll",IF(F694=4,"Quarterly Payrolls on ADP Essential Payroll",""))</f>
        <v/>
      </c>
      <c r="Y694" s="315">
        <f>IFERROR(1-((H694-M694)/SUM(Z694,AC694,AD694)),"")</f>
        <v/>
      </c>
      <c r="Z694" s="316">
        <f>IF(C694="","",HLOOKUP($G694&amp;'Product Selections'!$K$4&amp;'Exhibit A'!$F694,'--'!$F$3:$AT$200,$E694+6,FALSE)*F694)</f>
        <v/>
      </c>
      <c r="AA694" s="317">
        <f>IF($C694="","",7.95*$E694+54.95)</f>
        <v/>
      </c>
      <c r="AB694" s="316">
        <f>IF('Product Selections'!O699="Yes",16*'Exhibit A'!F694,0)</f>
        <v/>
      </c>
      <c r="AC694" s="318">
        <f>IF('Product Selections'!$L$11="CBA Lightning Wholesale",0,IF('Product Selections'!$L$11="CBA Lightning",0,IF($C694="",0,IF('Product Selections'!P699="",0,IF('Product Selections'!$P699="Yes",HLOOKUP($AC$10&amp;'Exhibit A'!$F694,'--'!$F$3:$AZ$200,$E694+6,FALSE)*$F694)))))</f>
        <v/>
      </c>
      <c r="AD694" s="310">
        <f>IF('Product Selections'!$L$11="CBA Lightning Wholesale",0,IF('Product Selections'!$L$11="CBA Lightning",0,IF('Product Selections'!Q699="",0,IF($C694="",0,IF('Product Selections'!$Q699&gt;=0,HLOOKUP($AD$10,'--'!$F$3:$AZ$200,3,FALSE)*12*'Product Selections'!Q699)))))</f>
        <v/>
      </c>
      <c r="AE694" s="316">
        <f>IFERROR(IF(C694="","",IF(AND(C694=$D$2,H694=0),0,IF(I694=0,H694-P694-L694-M694,IF(I694="Included",H694-P694-M694-L694,IF(I694&gt;0,H694-M694-L694))))),"")</f>
        <v/>
      </c>
      <c r="AF694" s="585" t="n"/>
      <c r="AJ694" s="585" t="n"/>
    </row>
    <row r="695">
      <c r="A695" s="34" t="n"/>
      <c r="B695" s="70">
        <f>IFERROR(IF('Product Selections'!B700="","",'Product Selections'!B700),"")</f>
        <v/>
      </c>
      <c r="C695" s="71">
        <f>IF('Product Selections'!C700="","",'Product Selections'!C700)</f>
        <v/>
      </c>
      <c r="D695" s="48">
        <f>IF('Product Selections'!D700="","",'Product Selections'!D700)</f>
        <v/>
      </c>
      <c r="E695" s="51">
        <f>IF('Product Selections'!E700="","",'Product Selections'!E700)</f>
        <v/>
      </c>
      <c r="F695" s="51">
        <f>IF('Product Selections'!F700="","",'Product Selections'!F700)</f>
        <v/>
      </c>
      <c r="G695" s="34">
        <f>IF('Product Selections'!U699="","",'Product Selections'!U699)</f>
        <v/>
      </c>
      <c r="H695" s="69">
        <f>IFERROR(IF('Product Selections'!H700="","",'Product Selections'!H700),"")</f>
        <v/>
      </c>
      <c r="I695" s="592">
        <f>IFERROR(IF(TRIM('Product Selections'!I700)="","",TRIM('Product Selections'!I700)),"")</f>
        <v/>
      </c>
      <c r="J695" s="46" t="n"/>
      <c r="K695" s="69">
        <f>IF(C695="","",IF(O695="",AE695+L695+M695,AE695+L695+M695+O695))</f>
        <v/>
      </c>
      <c r="L695" s="360">
        <f>IF(C695="","",SUM(AC695,AD695)*(1-Y695))</f>
        <v/>
      </c>
      <c r="M695" s="358">
        <f>IF(C695="","",AB695)</f>
        <v/>
      </c>
      <c r="O695" s="593">
        <f>IF(C695="","",IF(Y695&lt;0,Z695-AE695,""))</f>
        <v/>
      </c>
      <c r="P695" s="594">
        <f>IFERROR(IF(C695="","",IF(AND(C695=$D$2,H695=0),0,IF($V$8="50% ADP Discount",AA695*0.5,IF($V$8="ADP Book Price",AA695)))),"")</f>
        <v/>
      </c>
      <c r="R695" s="595">
        <f>IF(C695="","",IF(Y695&lt;0,(Z695/F695)*(1),(Z695/F695)*(1-Y695)))</f>
        <v/>
      </c>
      <c r="S695" s="595">
        <f>IFERROR(IF(Y695&lt;0,SUM(AC695:AD695)/F695,L695/F695),"")</f>
        <v/>
      </c>
      <c r="T695" s="340">
        <f>IF(M695="","",IF(M695=0,"",SUM(M695)/F695))</f>
        <v/>
      </c>
      <c r="U695" s="585" t="n"/>
      <c r="V695" s="596">
        <f>IF(C695="","",IF(AND(C695=$D$2,H695=0),"Firm Payroll",IF(AND(F695=1,Y695&gt;0.2),"Annual 20% Max Discount",IF(AND(F695=4,Y695&gt;0.2),"Quarterly 20% Max Discount",IF(Y695&gt;=0.6,"Discount &gt;60%",IF(Y695&lt;0,"Revenue Reduction Required",""))))))</f>
        <v/>
      </c>
      <c r="W695" s="597" t="n"/>
      <c r="X695" s="56">
        <f>IF(F695=1,"Annual Payrolls on ADP Essential Payroll",IF(F695=4,"Quarterly Payrolls on ADP Essential Payroll",""))</f>
        <v/>
      </c>
      <c r="Y695" s="50">
        <f>IFERROR(1-((H695-M695)/SUM(Z695,AC695,AD695)),"")</f>
        <v/>
      </c>
      <c r="Z695" s="69">
        <f>IF(C695="","",HLOOKUP($G695&amp;'Product Selections'!$K$4&amp;'Exhibit A'!$F695,'--'!$F$3:$AT$200,$E695+6,FALSE)*F695)</f>
        <v/>
      </c>
      <c r="AA695" s="237">
        <f>IF($C695="","",7.95*$E695+54.95)</f>
        <v/>
      </c>
      <c r="AB695" s="69">
        <f>IF('Product Selections'!O700="Yes",16*'Exhibit A'!F695,0)</f>
        <v/>
      </c>
      <c r="AC695" s="236">
        <f>IF('Product Selections'!$L$11="CBA Lightning Wholesale",0,IF('Product Selections'!$L$11="CBA Lightning",0,IF($C695="",0,IF('Product Selections'!P700="",0,IF('Product Selections'!$P700="Yes",HLOOKUP($AC$10&amp;'Exhibit A'!$F695,'--'!$F$3:$AZ$200,$E695+6,FALSE)*$F695)))))</f>
        <v/>
      </c>
      <c r="AD695" s="54">
        <f>IF('Product Selections'!$L$11="CBA Lightning Wholesale",0,IF('Product Selections'!$L$11="CBA Lightning",0,IF('Product Selections'!Q700="",0,IF($C695="",0,IF('Product Selections'!$Q700&gt;=0,HLOOKUP($AD$10,'--'!$F$3:$AZ$200,3,FALSE)*12*'Product Selections'!Q700)))))</f>
        <v/>
      </c>
      <c r="AE695" s="69">
        <f>IFERROR(IF(C695="","",IF(AND(C695=$D$2,H695=0),0,IF(I695=0,H695-P695-L695-M695,IF(I695="Included",H695-P695-M695-L695,IF(I695&gt;0,H695-M695-L695))))),"")</f>
        <v/>
      </c>
      <c r="AF695" s="598" t="n"/>
      <c r="AJ695" s="585" t="n"/>
    </row>
    <row r="696">
      <c r="A696" s="34" t="n"/>
      <c r="B696" s="303">
        <f>IFERROR(IF('Product Selections'!B701="","",'Product Selections'!B701),"")</f>
        <v/>
      </c>
      <c r="C696" s="304">
        <f>IF('Product Selections'!C701="","",'Product Selections'!C701)</f>
        <v/>
      </c>
      <c r="D696" s="305">
        <f>IF('Product Selections'!D701="","",'Product Selections'!D701)</f>
        <v/>
      </c>
      <c r="E696" s="306">
        <f>IF('Product Selections'!E701="","",'Product Selections'!E701)</f>
        <v/>
      </c>
      <c r="F696" s="306">
        <f>IF('Product Selections'!F701="","",'Product Selections'!F701)</f>
        <v/>
      </c>
      <c r="G696" s="307">
        <f>IF('Product Selections'!U700="","",'Product Selections'!U700)</f>
        <v/>
      </c>
      <c r="H696" s="316">
        <f>IFERROR(IF('Product Selections'!H701="","",'Product Selections'!H701),"")</f>
        <v/>
      </c>
      <c r="I696" s="309">
        <f>IFERROR(IF(TRIM('Product Selections'!I701)="","",TRIM('Product Selections'!I701)),"")</f>
        <v/>
      </c>
      <c r="J696" s="46" t="n"/>
      <c r="K696" s="316">
        <f>IF(C696="","",IF(O696="",AE696+L696+M696,AE696+L696+M696+O696))</f>
        <v/>
      </c>
      <c r="L696" s="361">
        <f>IF(C696="","",SUM(AC696,AD696)*(1-Y696))</f>
        <v/>
      </c>
      <c r="M696" s="357">
        <f>IF(C696="","",AB696)</f>
        <v/>
      </c>
      <c r="O696" s="600">
        <f>IF(C696="","",IF(Y696&lt;0,Z696-AE696,""))</f>
        <v/>
      </c>
      <c r="P696" s="601">
        <f>IFERROR(IF(C696="","",IF(AND(C696=$D$2,H696=0),0,IF($V$8="50% ADP Discount",AA696*0.5,IF($V$8="ADP Book Price",AA696)))),"")</f>
        <v/>
      </c>
      <c r="R696" s="602">
        <f>IF(C696="","",IF(Y696&lt;0,(Z696/F696)*(1),(Z696/F696)*(1-Y696)))</f>
        <v/>
      </c>
      <c r="S696" s="602">
        <f>IFERROR(IF(Y696&lt;0,SUM(AC696:AD696)/F696,L696/F696),"")</f>
        <v/>
      </c>
      <c r="T696" s="339">
        <f>IF(M696="","",IF(M696=0,"",SUM(M696)/F696))</f>
        <v/>
      </c>
      <c r="U696" s="585" t="n"/>
      <c r="V696" s="603">
        <f>IF(C696="","",IF(AND(C696=$D$2,H696=0),"Firm Payroll",IF(AND(F696=1,Y696&gt;0.2),"Annual 20% Max Discount",IF(AND(F696=4,Y696&gt;0.2),"Quarterly 20% Max Discount",IF(Y696&gt;=0.6,"Discount &gt;60%",IF(Y696&lt;0,"Revenue Reduction Required",""))))))</f>
        <v/>
      </c>
      <c r="W696" s="597" t="n"/>
      <c r="X696" s="314">
        <f>IF(F696=1,"Annual Payrolls on ADP Essential Payroll",IF(F696=4,"Quarterly Payrolls on ADP Essential Payroll",""))</f>
        <v/>
      </c>
      <c r="Y696" s="315">
        <f>IFERROR(1-((H696-M696)/SUM(Z696,AC696,AD696)),"")</f>
        <v/>
      </c>
      <c r="Z696" s="316">
        <f>IF(C696="","",HLOOKUP($G696&amp;'Product Selections'!$K$4&amp;'Exhibit A'!$F696,'--'!$F$3:$AT$200,$E696+6,FALSE)*F696)</f>
        <v/>
      </c>
      <c r="AA696" s="317">
        <f>IF($C696="","",7.95*$E696+54.95)</f>
        <v/>
      </c>
      <c r="AB696" s="316">
        <f>IF('Product Selections'!O701="Yes",16*'Exhibit A'!F696,0)</f>
        <v/>
      </c>
      <c r="AC696" s="318">
        <f>IF('Product Selections'!$L$11="CBA Lightning Wholesale",0,IF('Product Selections'!$L$11="CBA Lightning",0,IF($C696="",0,IF('Product Selections'!P701="",0,IF('Product Selections'!$P701="Yes",HLOOKUP($AC$10&amp;'Exhibit A'!$F696,'--'!$F$3:$AZ$200,$E696+6,FALSE)*$F696)))))</f>
        <v/>
      </c>
      <c r="AD696" s="310">
        <f>IF('Product Selections'!$L$11="CBA Lightning Wholesale",0,IF('Product Selections'!$L$11="CBA Lightning",0,IF('Product Selections'!Q701="",0,IF($C696="",0,IF('Product Selections'!$Q701&gt;=0,HLOOKUP($AD$10,'--'!$F$3:$AZ$200,3,FALSE)*12*'Product Selections'!Q701)))))</f>
        <v/>
      </c>
      <c r="AE696" s="316">
        <f>IFERROR(IF(C696="","",IF(AND(C696=$D$2,H696=0),0,IF(I696=0,H696-P696-L696-M696,IF(I696="Included",H696-P696-M696-L696,IF(I696&gt;0,H696-M696-L696))))),"")</f>
        <v/>
      </c>
      <c r="AF696" s="585" t="n"/>
      <c r="AJ696" s="585" t="n"/>
    </row>
    <row r="697">
      <c r="A697" s="34" t="n"/>
      <c r="B697" s="70">
        <f>IFERROR(IF('Product Selections'!B702="","",'Product Selections'!B702),"")</f>
        <v/>
      </c>
      <c r="C697" s="71">
        <f>IF('Product Selections'!C702="","",'Product Selections'!C702)</f>
        <v/>
      </c>
      <c r="D697" s="48">
        <f>IF('Product Selections'!D702="","",'Product Selections'!D702)</f>
        <v/>
      </c>
      <c r="E697" s="51">
        <f>IF('Product Selections'!E702="","",'Product Selections'!E702)</f>
        <v/>
      </c>
      <c r="F697" s="51">
        <f>IF('Product Selections'!F702="","",'Product Selections'!F702)</f>
        <v/>
      </c>
      <c r="G697" s="34">
        <f>IF('Product Selections'!U701="","",'Product Selections'!U701)</f>
        <v/>
      </c>
      <c r="H697" s="69">
        <f>IFERROR(IF('Product Selections'!H702="","",'Product Selections'!H702),"")</f>
        <v/>
      </c>
      <c r="I697" s="592">
        <f>IFERROR(IF(TRIM('Product Selections'!I702)="","",TRIM('Product Selections'!I702)),"")</f>
        <v/>
      </c>
      <c r="J697" s="46" t="n"/>
      <c r="K697" s="69">
        <f>IF(C697="","",IF(O697="",AE697+L697+M697,AE697+L697+M697+O697))</f>
        <v/>
      </c>
      <c r="L697" s="360">
        <f>IF(C697="","",SUM(AC697,AD697)*(1-Y697))</f>
        <v/>
      </c>
      <c r="M697" s="358">
        <f>IF(C697="","",AB697)</f>
        <v/>
      </c>
      <c r="O697" s="593">
        <f>IF(C697="","",IF(Y697&lt;0,Z697-AE697,""))</f>
        <v/>
      </c>
      <c r="P697" s="594">
        <f>IFERROR(IF(C697="","",IF(AND(C697=$D$2,H697=0),0,IF($V$8="50% ADP Discount",AA697*0.5,IF($V$8="ADP Book Price",AA697)))),"")</f>
        <v/>
      </c>
      <c r="R697" s="595">
        <f>IF(C697="","",IF(Y697&lt;0,(Z697/F697)*(1),(Z697/F697)*(1-Y697)))</f>
        <v/>
      </c>
      <c r="S697" s="595">
        <f>IFERROR(IF(Y697&lt;0,SUM(AC697:AD697)/F697,L697/F697),"")</f>
        <v/>
      </c>
      <c r="T697" s="340">
        <f>IF(M697="","",IF(M697=0,"",SUM(M697)/F697))</f>
        <v/>
      </c>
      <c r="U697" s="585" t="n"/>
      <c r="V697" s="596">
        <f>IF(C697="","",IF(AND(C697=$D$2,H697=0),"Firm Payroll",IF(AND(F697=1,Y697&gt;0.2),"Annual 20% Max Discount",IF(AND(F697=4,Y697&gt;0.2),"Quarterly 20% Max Discount",IF(Y697&gt;=0.6,"Discount &gt;60%",IF(Y697&lt;0,"Revenue Reduction Required",""))))))</f>
        <v/>
      </c>
      <c r="W697" s="597" t="n"/>
      <c r="X697" s="56">
        <f>IF(F697=1,"Annual Payrolls on ADP Essential Payroll",IF(F697=4,"Quarterly Payrolls on ADP Essential Payroll",""))</f>
        <v/>
      </c>
      <c r="Y697" s="50">
        <f>IFERROR(1-((H697-M697)/SUM(Z697,AC697,AD697)),"")</f>
        <v/>
      </c>
      <c r="Z697" s="69">
        <f>IF(C697="","",HLOOKUP($G697&amp;'Product Selections'!$K$4&amp;'Exhibit A'!$F697,'--'!$F$3:$AT$200,$E697+6,FALSE)*F697)</f>
        <v/>
      </c>
      <c r="AA697" s="237">
        <f>IF($C697="","",7.95*$E697+54.95)</f>
        <v/>
      </c>
      <c r="AB697" s="69">
        <f>IF('Product Selections'!O702="Yes",16*'Exhibit A'!F697,0)</f>
        <v/>
      </c>
      <c r="AC697" s="236">
        <f>IF('Product Selections'!$L$11="CBA Lightning Wholesale",0,IF('Product Selections'!$L$11="CBA Lightning",0,IF($C697="",0,IF('Product Selections'!P702="",0,IF('Product Selections'!$P702="Yes",HLOOKUP($AC$10&amp;'Exhibit A'!$F697,'--'!$F$3:$AZ$200,$E697+6,FALSE)*$F697)))))</f>
        <v/>
      </c>
      <c r="AD697" s="54">
        <f>IF('Product Selections'!$L$11="CBA Lightning Wholesale",0,IF('Product Selections'!$L$11="CBA Lightning",0,IF('Product Selections'!Q702="",0,IF($C697="",0,IF('Product Selections'!$Q702&gt;=0,HLOOKUP($AD$10,'--'!$F$3:$AZ$200,3,FALSE)*12*'Product Selections'!Q702)))))</f>
        <v/>
      </c>
      <c r="AE697" s="69">
        <f>IFERROR(IF(C697="","",IF(AND(C697=$D$2,H697=0),0,IF(I697=0,H697-P697-L697-M697,IF(I697="Included",H697-P697-M697-L697,IF(I697&gt;0,H697-M697-L697))))),"")</f>
        <v/>
      </c>
      <c r="AF697" s="598" t="n"/>
      <c r="AJ697" s="585" t="n"/>
    </row>
    <row r="698">
      <c r="A698" s="34" t="n"/>
      <c r="B698" s="303">
        <f>IFERROR(IF('Product Selections'!B703="","",'Product Selections'!B703),"")</f>
        <v/>
      </c>
      <c r="C698" s="304">
        <f>IF('Product Selections'!C703="","",'Product Selections'!C703)</f>
        <v/>
      </c>
      <c r="D698" s="305">
        <f>IF('Product Selections'!D703="","",'Product Selections'!D703)</f>
        <v/>
      </c>
      <c r="E698" s="306">
        <f>IF('Product Selections'!E703="","",'Product Selections'!E703)</f>
        <v/>
      </c>
      <c r="F698" s="306">
        <f>IF('Product Selections'!F703="","",'Product Selections'!F703)</f>
        <v/>
      </c>
      <c r="G698" s="307">
        <f>IF('Product Selections'!U702="","",'Product Selections'!U702)</f>
        <v/>
      </c>
      <c r="H698" s="316">
        <f>IFERROR(IF('Product Selections'!H703="","",'Product Selections'!H703),"")</f>
        <v/>
      </c>
      <c r="I698" s="309">
        <f>IFERROR(IF(TRIM('Product Selections'!I703)="","",TRIM('Product Selections'!I703)),"")</f>
        <v/>
      </c>
      <c r="J698" s="46" t="n"/>
      <c r="K698" s="316">
        <f>IF(C698="","",IF(O698="",AE698+L698+M698,AE698+L698+M698+O698))</f>
        <v/>
      </c>
      <c r="L698" s="361">
        <f>IF(C698="","",SUM(AC698,AD698)*(1-Y698))</f>
        <v/>
      </c>
      <c r="M698" s="357">
        <f>IF(C698="","",AB698)</f>
        <v/>
      </c>
      <c r="O698" s="600">
        <f>IF(C698="","",IF(Y698&lt;0,Z698-AE698,""))</f>
        <v/>
      </c>
      <c r="P698" s="601">
        <f>IFERROR(IF(C698="","",IF(AND(C698=$D$2,H698=0),0,IF($V$8="50% ADP Discount",AA698*0.5,IF($V$8="ADP Book Price",AA698)))),"")</f>
        <v/>
      </c>
      <c r="R698" s="602">
        <f>IF(C698="","",IF(Y698&lt;0,(Z698/F698)*(1),(Z698/F698)*(1-Y698)))</f>
        <v/>
      </c>
      <c r="S698" s="602">
        <f>IFERROR(IF(Y698&lt;0,SUM(AC698:AD698)/F698,L698/F698),"")</f>
        <v/>
      </c>
      <c r="T698" s="339">
        <f>IF(M698="","",IF(M698=0,"",SUM(M698)/F698))</f>
        <v/>
      </c>
      <c r="U698" s="585" t="n"/>
      <c r="V698" s="603">
        <f>IF(C698="","",IF(AND(C698=$D$2,H698=0),"Firm Payroll",IF(AND(F698=1,Y698&gt;0.2),"Annual 20% Max Discount",IF(AND(F698=4,Y698&gt;0.2),"Quarterly 20% Max Discount",IF(Y698&gt;=0.6,"Discount &gt;60%",IF(Y698&lt;0,"Revenue Reduction Required",""))))))</f>
        <v/>
      </c>
      <c r="W698" s="597" t="n"/>
      <c r="X698" s="314">
        <f>IF(F698=1,"Annual Payrolls on ADP Essential Payroll",IF(F698=4,"Quarterly Payrolls on ADP Essential Payroll",""))</f>
        <v/>
      </c>
      <c r="Y698" s="315">
        <f>IFERROR(1-((H698-M698)/SUM(Z698,AC698,AD698)),"")</f>
        <v/>
      </c>
      <c r="Z698" s="316">
        <f>IF(C698="","",HLOOKUP($G698&amp;'Product Selections'!$K$4&amp;'Exhibit A'!$F698,'--'!$F$3:$AT$200,$E698+6,FALSE)*F698)</f>
        <v/>
      </c>
      <c r="AA698" s="317">
        <f>IF($C698="","",7.95*$E698+54.95)</f>
        <v/>
      </c>
      <c r="AB698" s="316">
        <f>IF('Product Selections'!O703="Yes",16*'Exhibit A'!F698,0)</f>
        <v/>
      </c>
      <c r="AC698" s="318">
        <f>IF('Product Selections'!$L$11="CBA Lightning Wholesale",0,IF('Product Selections'!$L$11="CBA Lightning",0,IF($C698="",0,IF('Product Selections'!P703="",0,IF('Product Selections'!$P703="Yes",HLOOKUP($AC$10&amp;'Exhibit A'!$F698,'--'!$F$3:$AZ$200,$E698+6,FALSE)*$F698)))))</f>
        <v/>
      </c>
      <c r="AD698" s="310">
        <f>IF('Product Selections'!$L$11="CBA Lightning Wholesale",0,IF('Product Selections'!$L$11="CBA Lightning",0,IF('Product Selections'!Q703="",0,IF($C698="",0,IF('Product Selections'!$Q703&gt;=0,HLOOKUP($AD$10,'--'!$F$3:$AZ$200,3,FALSE)*12*'Product Selections'!Q703)))))</f>
        <v/>
      </c>
      <c r="AE698" s="316">
        <f>IFERROR(IF(C698="","",IF(AND(C698=$D$2,H698=0),0,IF(I698=0,H698-P698-L698-M698,IF(I698="Included",H698-P698-M698-L698,IF(I698&gt;0,H698-M698-L698))))),"")</f>
        <v/>
      </c>
      <c r="AF698" s="585" t="n"/>
      <c r="AJ698" s="585" t="n"/>
    </row>
    <row r="699">
      <c r="A699" s="34" t="n"/>
      <c r="B699" s="70">
        <f>IFERROR(IF('Product Selections'!B704="","",'Product Selections'!B704),"")</f>
        <v/>
      </c>
      <c r="C699" s="71">
        <f>IF('Product Selections'!C704="","",'Product Selections'!C704)</f>
        <v/>
      </c>
      <c r="D699" s="48">
        <f>IF('Product Selections'!D704="","",'Product Selections'!D704)</f>
        <v/>
      </c>
      <c r="E699" s="51">
        <f>IF('Product Selections'!E704="","",'Product Selections'!E704)</f>
        <v/>
      </c>
      <c r="F699" s="51">
        <f>IF('Product Selections'!F704="","",'Product Selections'!F704)</f>
        <v/>
      </c>
      <c r="G699" s="34">
        <f>IF('Product Selections'!U703="","",'Product Selections'!U703)</f>
        <v/>
      </c>
      <c r="H699" s="69">
        <f>IFERROR(IF('Product Selections'!H704="","",'Product Selections'!H704),"")</f>
        <v/>
      </c>
      <c r="I699" s="592">
        <f>IFERROR(IF(TRIM('Product Selections'!I704)="","",TRIM('Product Selections'!I704)),"")</f>
        <v/>
      </c>
      <c r="J699" s="46" t="n"/>
      <c r="K699" s="69">
        <f>IF(C699="","",IF(O699="",AE699+L699+M699,AE699+L699+M699+O699))</f>
        <v/>
      </c>
      <c r="L699" s="360">
        <f>IF(C699="","",SUM(AC699,AD699)*(1-Y699))</f>
        <v/>
      </c>
      <c r="M699" s="358">
        <f>IF(C699="","",AB699)</f>
        <v/>
      </c>
      <c r="O699" s="593">
        <f>IF(C699="","",IF(Y699&lt;0,Z699-AE699,""))</f>
        <v/>
      </c>
      <c r="P699" s="594">
        <f>IFERROR(IF(C699="","",IF(AND(C699=$D$2,H699=0),0,IF($V$8="50% ADP Discount",AA699*0.5,IF($V$8="ADP Book Price",AA699)))),"")</f>
        <v/>
      </c>
      <c r="R699" s="595">
        <f>IF(C699="","",IF(Y699&lt;0,(Z699/F699)*(1),(Z699/F699)*(1-Y699)))</f>
        <v/>
      </c>
      <c r="S699" s="595">
        <f>IFERROR(IF(Y699&lt;0,SUM(AC699:AD699)/F699,L699/F699),"")</f>
        <v/>
      </c>
      <c r="T699" s="340">
        <f>IF(M699="","",IF(M699=0,"",SUM(M699)/F699))</f>
        <v/>
      </c>
      <c r="U699" s="585" t="n"/>
      <c r="V699" s="596">
        <f>IF(C699="","",IF(AND(C699=$D$2,H699=0),"Firm Payroll",IF(AND(F699=1,Y699&gt;0.2),"Annual 20% Max Discount",IF(AND(F699=4,Y699&gt;0.2),"Quarterly 20% Max Discount",IF(Y699&gt;=0.6,"Discount &gt;60%",IF(Y699&lt;0,"Revenue Reduction Required",""))))))</f>
        <v/>
      </c>
      <c r="W699" s="597" t="n"/>
      <c r="X699" s="56">
        <f>IF(F699=1,"Annual Payrolls on ADP Essential Payroll",IF(F699=4,"Quarterly Payrolls on ADP Essential Payroll",""))</f>
        <v/>
      </c>
      <c r="Y699" s="50">
        <f>IFERROR(1-((H699-M699)/SUM(Z699,AC699,AD699)),"")</f>
        <v/>
      </c>
      <c r="Z699" s="69">
        <f>IF(C699="","",HLOOKUP($G699&amp;'Product Selections'!$K$4&amp;'Exhibit A'!$F699,'--'!$F$3:$AT$200,$E699+6,FALSE)*F699)</f>
        <v/>
      </c>
      <c r="AA699" s="237">
        <f>IF($C699="","",7.95*$E699+54.95)</f>
        <v/>
      </c>
      <c r="AB699" s="69">
        <f>IF('Product Selections'!O704="Yes",16*'Exhibit A'!F699,0)</f>
        <v/>
      </c>
      <c r="AC699" s="236">
        <f>IF('Product Selections'!$L$11="CBA Lightning Wholesale",0,IF('Product Selections'!$L$11="CBA Lightning",0,IF($C699="",0,IF('Product Selections'!P704="",0,IF('Product Selections'!$P704="Yes",HLOOKUP($AC$10&amp;'Exhibit A'!$F699,'--'!$F$3:$AZ$200,$E699+6,FALSE)*$F699)))))</f>
        <v/>
      </c>
      <c r="AD699" s="54">
        <f>IF('Product Selections'!$L$11="CBA Lightning Wholesale",0,IF('Product Selections'!$L$11="CBA Lightning",0,IF('Product Selections'!Q704="",0,IF($C699="",0,IF('Product Selections'!$Q704&gt;=0,HLOOKUP($AD$10,'--'!$F$3:$AZ$200,3,FALSE)*12*'Product Selections'!Q704)))))</f>
        <v/>
      </c>
      <c r="AE699" s="69">
        <f>IFERROR(IF(C699="","",IF(AND(C699=$D$2,H699=0),0,IF(I699=0,H699-P699-L699-M699,IF(I699="Included",H699-P699-M699-L699,IF(I699&gt;0,H699-M699-L699))))),"")</f>
        <v/>
      </c>
      <c r="AF699" s="598" t="n"/>
      <c r="AJ699" s="585" t="n"/>
    </row>
    <row r="700">
      <c r="A700" s="34" t="n"/>
      <c r="B700" s="303">
        <f>IFERROR(IF('Product Selections'!B705="","",'Product Selections'!B705),"")</f>
        <v/>
      </c>
      <c r="C700" s="304">
        <f>IF('Product Selections'!C705="","",'Product Selections'!C705)</f>
        <v/>
      </c>
      <c r="D700" s="305">
        <f>IF('Product Selections'!D705="","",'Product Selections'!D705)</f>
        <v/>
      </c>
      <c r="E700" s="306">
        <f>IF('Product Selections'!E705="","",'Product Selections'!E705)</f>
        <v/>
      </c>
      <c r="F700" s="306">
        <f>IF('Product Selections'!F705="","",'Product Selections'!F705)</f>
        <v/>
      </c>
      <c r="G700" s="307">
        <f>IF('Product Selections'!U704="","",'Product Selections'!U704)</f>
        <v/>
      </c>
      <c r="H700" s="316">
        <f>IFERROR(IF('Product Selections'!H705="","",'Product Selections'!H705),"")</f>
        <v/>
      </c>
      <c r="I700" s="309">
        <f>IFERROR(IF(TRIM('Product Selections'!I705)="","",TRIM('Product Selections'!I705)),"")</f>
        <v/>
      </c>
      <c r="J700" s="46" t="n"/>
      <c r="K700" s="316">
        <f>IF(C700="","",IF(O700="",AE700+L700+M700,AE700+L700+M700+O700))</f>
        <v/>
      </c>
      <c r="L700" s="361">
        <f>IF(C700="","",SUM(AC700,AD700)*(1-Y700))</f>
        <v/>
      </c>
      <c r="M700" s="357">
        <f>IF(C700="","",AB700)</f>
        <v/>
      </c>
      <c r="O700" s="600">
        <f>IF(C700="","",IF(Y700&lt;0,Z700-AE700,""))</f>
        <v/>
      </c>
      <c r="P700" s="601">
        <f>IFERROR(IF(C700="","",IF(AND(C700=$D$2,H700=0),0,IF($V$8="50% ADP Discount",AA700*0.5,IF($V$8="ADP Book Price",AA700)))),"")</f>
        <v/>
      </c>
      <c r="R700" s="602">
        <f>IF(C700="","",IF(Y700&lt;0,(Z700/F700)*(1),(Z700/F700)*(1-Y700)))</f>
        <v/>
      </c>
      <c r="S700" s="602">
        <f>IFERROR(IF(Y700&lt;0,SUM(AC700:AD700)/F700,L700/F700),"")</f>
        <v/>
      </c>
      <c r="T700" s="339">
        <f>IF(M700="","",IF(M700=0,"",SUM(M700)/F700))</f>
        <v/>
      </c>
      <c r="U700" s="585" t="n"/>
      <c r="V700" s="603">
        <f>IF(C700="","",IF(AND(C700=$D$2,H700=0),"Firm Payroll",IF(AND(F700=1,Y700&gt;0.2),"Annual 20% Max Discount",IF(AND(F700=4,Y700&gt;0.2),"Quarterly 20% Max Discount",IF(Y700&gt;=0.6,"Discount &gt;60%",IF(Y700&lt;0,"Revenue Reduction Required",""))))))</f>
        <v/>
      </c>
      <c r="W700" s="597" t="n"/>
      <c r="X700" s="314">
        <f>IF(F700=1,"Annual Payrolls on ADP Essential Payroll",IF(F700=4,"Quarterly Payrolls on ADP Essential Payroll",""))</f>
        <v/>
      </c>
      <c r="Y700" s="315">
        <f>IFERROR(1-((H700-M700)/SUM(Z700,AC700,AD700)),"")</f>
        <v/>
      </c>
      <c r="Z700" s="316">
        <f>IF(C700="","",HLOOKUP($G700&amp;'Product Selections'!$K$4&amp;'Exhibit A'!$F700,'--'!$F$3:$AT$200,$E700+6,FALSE)*F700)</f>
        <v/>
      </c>
      <c r="AA700" s="317">
        <f>IF($C700="","",7.95*$E700+54.95)</f>
        <v/>
      </c>
      <c r="AB700" s="316">
        <f>IF('Product Selections'!O705="Yes",16*'Exhibit A'!F700,0)</f>
        <v/>
      </c>
      <c r="AC700" s="318">
        <f>IF('Product Selections'!$L$11="CBA Lightning Wholesale",0,IF('Product Selections'!$L$11="CBA Lightning",0,IF($C700="",0,IF('Product Selections'!P705="",0,IF('Product Selections'!$P705="Yes",HLOOKUP($AC$10&amp;'Exhibit A'!$F700,'--'!$F$3:$AZ$200,$E700+6,FALSE)*$F700)))))</f>
        <v/>
      </c>
      <c r="AD700" s="310">
        <f>IF('Product Selections'!$L$11="CBA Lightning Wholesale",0,IF('Product Selections'!$L$11="CBA Lightning",0,IF('Product Selections'!Q705="",0,IF($C700="",0,IF('Product Selections'!$Q705&gt;=0,HLOOKUP($AD$10,'--'!$F$3:$AZ$200,3,FALSE)*12*'Product Selections'!Q705)))))</f>
        <v/>
      </c>
      <c r="AE700" s="316">
        <f>IFERROR(IF(C700="","",IF(AND(C700=$D$2,H700=0),0,IF(I700=0,H700-P700-L700-M700,IF(I700="Included",H700-P700-M700-L700,IF(I700&gt;0,H700-M700-L700))))),"")</f>
        <v/>
      </c>
      <c r="AF700" s="585" t="n"/>
      <c r="AJ700" s="585" t="n"/>
    </row>
    <row r="701">
      <c r="A701" s="34" t="n"/>
      <c r="B701" s="70">
        <f>IFERROR(IF('Product Selections'!B706="","",'Product Selections'!B706),"")</f>
        <v/>
      </c>
      <c r="C701" s="71">
        <f>IF('Product Selections'!C706="","",'Product Selections'!C706)</f>
        <v/>
      </c>
      <c r="D701" s="48">
        <f>IF('Product Selections'!D706="","",'Product Selections'!D706)</f>
        <v/>
      </c>
      <c r="E701" s="51">
        <f>IF('Product Selections'!E706="","",'Product Selections'!E706)</f>
        <v/>
      </c>
      <c r="F701" s="51">
        <f>IF('Product Selections'!F706="","",'Product Selections'!F706)</f>
        <v/>
      </c>
      <c r="G701" s="34">
        <f>IF('Product Selections'!U705="","",'Product Selections'!U705)</f>
        <v/>
      </c>
      <c r="H701" s="69">
        <f>IFERROR(IF('Product Selections'!H706="","",'Product Selections'!H706),"")</f>
        <v/>
      </c>
      <c r="I701" s="592">
        <f>IFERROR(IF(TRIM('Product Selections'!I706)="","",TRIM('Product Selections'!I706)),"")</f>
        <v/>
      </c>
      <c r="J701" s="46" t="n"/>
      <c r="K701" s="69">
        <f>IF(C701="","",IF(O701="",AE701+L701+M701,AE701+L701+M701+O701))</f>
        <v/>
      </c>
      <c r="L701" s="360">
        <f>IF(C701="","",SUM(AC701,AD701)*(1-Y701))</f>
        <v/>
      </c>
      <c r="M701" s="358">
        <f>IF(C701="","",AB701)</f>
        <v/>
      </c>
      <c r="O701" s="593">
        <f>IF(C701="","",IF(Y701&lt;0,Z701-AE701,""))</f>
        <v/>
      </c>
      <c r="P701" s="594">
        <f>IFERROR(IF(C701="","",IF(AND(C701=$D$2,H701=0),0,IF($V$8="50% ADP Discount",AA701*0.5,IF($V$8="ADP Book Price",AA701)))),"")</f>
        <v/>
      </c>
      <c r="R701" s="595">
        <f>IF(C701="","",IF(Y701&lt;0,(Z701/F701)*(1),(Z701/F701)*(1-Y701)))</f>
        <v/>
      </c>
      <c r="S701" s="595">
        <f>IFERROR(IF(Y701&lt;0,SUM(AC701:AD701)/F701,L701/F701),"")</f>
        <v/>
      </c>
      <c r="T701" s="340">
        <f>IF(M701="","",IF(M701=0,"",SUM(M701)/F701))</f>
        <v/>
      </c>
      <c r="U701" s="585" t="n"/>
      <c r="V701" s="596">
        <f>IF(C701="","",IF(AND(C701=$D$2,H701=0),"Firm Payroll",IF(AND(F701=1,Y701&gt;0.2),"Annual 20% Max Discount",IF(AND(F701=4,Y701&gt;0.2),"Quarterly 20% Max Discount",IF(Y701&gt;=0.6,"Discount &gt;60%",IF(Y701&lt;0,"Revenue Reduction Required",""))))))</f>
        <v/>
      </c>
      <c r="W701" s="597" t="n"/>
      <c r="X701" s="56">
        <f>IF(F701=1,"Annual Payrolls on ADP Essential Payroll",IF(F701=4,"Quarterly Payrolls on ADP Essential Payroll",""))</f>
        <v/>
      </c>
      <c r="Y701" s="50">
        <f>IFERROR(1-((H701-M701)/SUM(Z701,AC701,AD701)),"")</f>
        <v/>
      </c>
      <c r="Z701" s="69">
        <f>IF(C701="","",HLOOKUP($G701&amp;'Product Selections'!$K$4&amp;'Exhibit A'!$F701,'--'!$F$3:$AT$200,$E701+6,FALSE)*F701)</f>
        <v/>
      </c>
      <c r="AA701" s="237">
        <f>IF($C701="","",7.95*$E701+54.95)</f>
        <v/>
      </c>
      <c r="AB701" s="69">
        <f>IF('Product Selections'!O706="Yes",16*'Exhibit A'!F701,0)</f>
        <v/>
      </c>
      <c r="AC701" s="236">
        <f>IF('Product Selections'!$L$11="CBA Lightning Wholesale",0,IF('Product Selections'!$L$11="CBA Lightning",0,IF($C701="",0,IF('Product Selections'!P706="",0,IF('Product Selections'!$P706="Yes",HLOOKUP($AC$10&amp;'Exhibit A'!$F701,'--'!$F$3:$AZ$200,$E701+6,FALSE)*$F701)))))</f>
        <v/>
      </c>
      <c r="AD701" s="54">
        <f>IF('Product Selections'!$L$11="CBA Lightning Wholesale",0,IF('Product Selections'!$L$11="CBA Lightning",0,IF('Product Selections'!Q706="",0,IF($C701="",0,IF('Product Selections'!$Q706&gt;=0,HLOOKUP($AD$10,'--'!$F$3:$AZ$200,3,FALSE)*12*'Product Selections'!Q706)))))</f>
        <v/>
      </c>
      <c r="AE701" s="69">
        <f>IFERROR(IF(C701="","",IF(AND(C701=$D$2,H701=0),0,IF(I701=0,H701-P701-L701-M701,IF(I701="Included",H701-P701-M701-L701,IF(I701&gt;0,H701-M701-L701))))),"")</f>
        <v/>
      </c>
      <c r="AF701" s="598" t="n"/>
      <c r="AJ701" s="585" t="n"/>
    </row>
    <row r="702">
      <c r="A702" s="34" t="n"/>
      <c r="B702" s="303">
        <f>IFERROR(IF('Product Selections'!B707="","",'Product Selections'!B707),"")</f>
        <v/>
      </c>
      <c r="C702" s="304">
        <f>IF('Product Selections'!C707="","",'Product Selections'!C707)</f>
        <v/>
      </c>
      <c r="D702" s="305">
        <f>IF('Product Selections'!D707="","",'Product Selections'!D707)</f>
        <v/>
      </c>
      <c r="E702" s="306">
        <f>IF('Product Selections'!E707="","",'Product Selections'!E707)</f>
        <v/>
      </c>
      <c r="F702" s="306">
        <f>IF('Product Selections'!F707="","",'Product Selections'!F707)</f>
        <v/>
      </c>
      <c r="G702" s="307">
        <f>IF('Product Selections'!U706="","",'Product Selections'!U706)</f>
        <v/>
      </c>
      <c r="H702" s="316">
        <f>IFERROR(IF('Product Selections'!H707="","",'Product Selections'!H707),"")</f>
        <v/>
      </c>
      <c r="I702" s="309">
        <f>IFERROR(IF(TRIM('Product Selections'!I707)="","",TRIM('Product Selections'!I707)),"")</f>
        <v/>
      </c>
      <c r="J702" s="46" t="n"/>
      <c r="K702" s="316">
        <f>IF(C702="","",IF(O702="",AE702+L702+M702,AE702+L702+M702+O702))</f>
        <v/>
      </c>
      <c r="L702" s="361">
        <f>IF(C702="","",SUM(AC702,AD702)*(1-Y702))</f>
        <v/>
      </c>
      <c r="M702" s="357">
        <f>IF(C702="","",AB702)</f>
        <v/>
      </c>
      <c r="O702" s="600">
        <f>IF(C702="","",IF(Y702&lt;0,Z702-AE702,""))</f>
        <v/>
      </c>
      <c r="P702" s="601">
        <f>IFERROR(IF(C702="","",IF(AND(C702=$D$2,H702=0),0,IF($V$8="50% ADP Discount",AA702*0.5,IF($V$8="ADP Book Price",AA702)))),"")</f>
        <v/>
      </c>
      <c r="R702" s="602">
        <f>IF(C702="","",IF(Y702&lt;0,(Z702/F702)*(1),(Z702/F702)*(1-Y702)))</f>
        <v/>
      </c>
      <c r="S702" s="602">
        <f>IFERROR(IF(Y702&lt;0,SUM(AC702:AD702)/F702,L702/F702),"")</f>
        <v/>
      </c>
      <c r="T702" s="339">
        <f>IF(M702="","",IF(M702=0,"",SUM(M702)/F702))</f>
        <v/>
      </c>
      <c r="U702" s="585" t="n"/>
      <c r="V702" s="603">
        <f>IF(C702="","",IF(AND(C702=$D$2,H702=0),"Firm Payroll",IF(AND(F702=1,Y702&gt;0.2),"Annual 20% Max Discount",IF(AND(F702=4,Y702&gt;0.2),"Quarterly 20% Max Discount",IF(Y702&gt;=0.6,"Discount &gt;60%",IF(Y702&lt;0,"Revenue Reduction Required",""))))))</f>
        <v/>
      </c>
      <c r="W702" s="597" t="n"/>
      <c r="X702" s="314">
        <f>IF(F702=1,"Annual Payrolls on ADP Essential Payroll",IF(F702=4,"Quarterly Payrolls on ADP Essential Payroll",""))</f>
        <v/>
      </c>
      <c r="Y702" s="315">
        <f>IFERROR(1-((H702-M702)/SUM(Z702,AC702,AD702)),"")</f>
        <v/>
      </c>
      <c r="Z702" s="316">
        <f>IF(C702="","",HLOOKUP($G702&amp;'Product Selections'!$K$4&amp;'Exhibit A'!$F702,'--'!$F$3:$AT$200,$E702+6,FALSE)*F702)</f>
        <v/>
      </c>
      <c r="AA702" s="317">
        <f>IF($C702="","",7.95*$E702+54.95)</f>
        <v/>
      </c>
      <c r="AB702" s="316">
        <f>IF('Product Selections'!O707="Yes",16*'Exhibit A'!F702,0)</f>
        <v/>
      </c>
      <c r="AC702" s="318">
        <f>IF('Product Selections'!$L$11="CBA Lightning Wholesale",0,IF('Product Selections'!$L$11="CBA Lightning",0,IF($C702="",0,IF('Product Selections'!P707="",0,IF('Product Selections'!$P707="Yes",HLOOKUP($AC$10&amp;'Exhibit A'!$F702,'--'!$F$3:$AZ$200,$E702+6,FALSE)*$F702)))))</f>
        <v/>
      </c>
      <c r="AD702" s="310">
        <f>IF('Product Selections'!$L$11="CBA Lightning Wholesale",0,IF('Product Selections'!$L$11="CBA Lightning",0,IF('Product Selections'!Q707="",0,IF($C702="",0,IF('Product Selections'!$Q707&gt;=0,HLOOKUP($AD$10,'--'!$F$3:$AZ$200,3,FALSE)*12*'Product Selections'!Q707)))))</f>
        <v/>
      </c>
      <c r="AE702" s="316">
        <f>IFERROR(IF(C702="","",IF(AND(C702=$D$2,H702=0),0,IF(I702=0,H702-P702-L702-M702,IF(I702="Included",H702-P702-M702-L702,IF(I702&gt;0,H702-M702-L702))))),"")</f>
        <v/>
      </c>
      <c r="AF702" s="585" t="n"/>
      <c r="AJ702" s="585" t="n"/>
    </row>
    <row r="703">
      <c r="A703" s="34" t="n"/>
      <c r="B703" s="70">
        <f>IFERROR(IF('Product Selections'!B708="","",'Product Selections'!B708),"")</f>
        <v/>
      </c>
      <c r="C703" s="71">
        <f>IF('Product Selections'!C708="","",'Product Selections'!C708)</f>
        <v/>
      </c>
      <c r="D703" s="48">
        <f>IF('Product Selections'!D708="","",'Product Selections'!D708)</f>
        <v/>
      </c>
      <c r="E703" s="51">
        <f>IF('Product Selections'!E708="","",'Product Selections'!E708)</f>
        <v/>
      </c>
      <c r="F703" s="51">
        <f>IF('Product Selections'!F708="","",'Product Selections'!F708)</f>
        <v/>
      </c>
      <c r="G703" s="34">
        <f>IF('Product Selections'!U707="","",'Product Selections'!U707)</f>
        <v/>
      </c>
      <c r="H703" s="69">
        <f>IFERROR(IF('Product Selections'!H708="","",'Product Selections'!H708),"")</f>
        <v/>
      </c>
      <c r="I703" s="592">
        <f>IFERROR(IF(TRIM('Product Selections'!I708)="","",TRIM('Product Selections'!I708)),"")</f>
        <v/>
      </c>
      <c r="J703" s="46" t="n"/>
      <c r="K703" s="69">
        <f>IF(C703="","",IF(O703="",AE703+L703+M703,AE703+L703+M703+O703))</f>
        <v/>
      </c>
      <c r="L703" s="360">
        <f>IF(C703="","",SUM(AC703,AD703)*(1-Y703))</f>
        <v/>
      </c>
      <c r="M703" s="358">
        <f>IF(C703="","",AB703)</f>
        <v/>
      </c>
      <c r="O703" s="593">
        <f>IF(C703="","",IF(Y703&lt;0,Z703-AE703,""))</f>
        <v/>
      </c>
      <c r="P703" s="594">
        <f>IFERROR(IF(C703="","",IF(AND(C703=$D$2,H703=0),0,IF($V$8="50% ADP Discount",AA703*0.5,IF($V$8="ADP Book Price",AA703)))),"")</f>
        <v/>
      </c>
      <c r="R703" s="595">
        <f>IF(C703="","",IF(Y703&lt;0,(Z703/F703)*(1),(Z703/F703)*(1-Y703)))</f>
        <v/>
      </c>
      <c r="S703" s="595">
        <f>IFERROR(IF(Y703&lt;0,SUM(AC703:AD703)/F703,L703/F703),"")</f>
        <v/>
      </c>
      <c r="T703" s="340">
        <f>IF(M703="","",IF(M703=0,"",SUM(M703)/F703))</f>
        <v/>
      </c>
      <c r="U703" s="585" t="n"/>
      <c r="V703" s="596">
        <f>IF(C703="","",IF(AND(C703=$D$2,H703=0),"Firm Payroll",IF(AND(F703=1,Y703&gt;0.2),"Annual 20% Max Discount",IF(AND(F703=4,Y703&gt;0.2),"Quarterly 20% Max Discount",IF(Y703&gt;=0.6,"Discount &gt;60%",IF(Y703&lt;0,"Revenue Reduction Required",""))))))</f>
        <v/>
      </c>
      <c r="W703" s="597" t="n"/>
      <c r="X703" s="56">
        <f>IF(F703=1,"Annual Payrolls on ADP Essential Payroll",IF(F703=4,"Quarterly Payrolls on ADP Essential Payroll",""))</f>
        <v/>
      </c>
      <c r="Y703" s="50">
        <f>IFERROR(1-((H703-M703)/SUM(Z703,AC703,AD703)),"")</f>
        <v/>
      </c>
      <c r="Z703" s="69">
        <f>IF(C703="","",HLOOKUP($G703&amp;'Product Selections'!$K$4&amp;'Exhibit A'!$F703,'--'!$F$3:$AT$200,$E703+6,FALSE)*F703)</f>
        <v/>
      </c>
      <c r="AA703" s="237">
        <f>IF($C703="","",7.95*$E703+54.95)</f>
        <v/>
      </c>
      <c r="AB703" s="69">
        <f>IF('Product Selections'!O708="Yes",16*'Exhibit A'!F703,0)</f>
        <v/>
      </c>
      <c r="AC703" s="236">
        <f>IF('Product Selections'!$L$11="CBA Lightning Wholesale",0,IF('Product Selections'!$L$11="CBA Lightning",0,IF($C703="",0,IF('Product Selections'!P708="",0,IF('Product Selections'!$P708="Yes",HLOOKUP($AC$10&amp;'Exhibit A'!$F703,'--'!$F$3:$AZ$200,$E703+6,FALSE)*$F703)))))</f>
        <v/>
      </c>
      <c r="AD703" s="54">
        <f>IF('Product Selections'!$L$11="CBA Lightning Wholesale",0,IF('Product Selections'!$L$11="CBA Lightning",0,IF('Product Selections'!Q708="",0,IF($C703="",0,IF('Product Selections'!$Q708&gt;=0,HLOOKUP($AD$10,'--'!$F$3:$AZ$200,3,FALSE)*12*'Product Selections'!Q708)))))</f>
        <v/>
      </c>
      <c r="AE703" s="69">
        <f>IFERROR(IF(C703="","",IF(AND(C703=$D$2,H703=0),0,IF(I703=0,H703-P703-L703-M703,IF(I703="Included",H703-P703-M703-L703,IF(I703&gt;0,H703-M703-L703))))),"")</f>
        <v/>
      </c>
      <c r="AF703" s="598" t="n"/>
      <c r="AJ703" s="585" t="n"/>
    </row>
    <row r="704">
      <c r="A704" s="34" t="n"/>
      <c r="B704" s="303">
        <f>IFERROR(IF('Product Selections'!B709="","",'Product Selections'!B709),"")</f>
        <v/>
      </c>
      <c r="C704" s="304">
        <f>IF('Product Selections'!C709="","",'Product Selections'!C709)</f>
        <v/>
      </c>
      <c r="D704" s="305">
        <f>IF('Product Selections'!D709="","",'Product Selections'!D709)</f>
        <v/>
      </c>
      <c r="E704" s="306">
        <f>IF('Product Selections'!E709="","",'Product Selections'!E709)</f>
        <v/>
      </c>
      <c r="F704" s="306">
        <f>IF('Product Selections'!F709="","",'Product Selections'!F709)</f>
        <v/>
      </c>
      <c r="G704" s="307">
        <f>IF('Product Selections'!U708="","",'Product Selections'!U708)</f>
        <v/>
      </c>
      <c r="H704" s="316">
        <f>IFERROR(IF('Product Selections'!H709="","",'Product Selections'!H709),"")</f>
        <v/>
      </c>
      <c r="I704" s="309">
        <f>IFERROR(IF(TRIM('Product Selections'!I709)="","",TRIM('Product Selections'!I709)),"")</f>
        <v/>
      </c>
      <c r="J704" s="46" t="n"/>
      <c r="K704" s="316">
        <f>IF(C704="","",IF(O704="",AE704+L704+M704,AE704+L704+M704+O704))</f>
        <v/>
      </c>
      <c r="L704" s="361">
        <f>IF(C704="","",SUM(AC704,AD704)*(1-Y704))</f>
        <v/>
      </c>
      <c r="M704" s="357">
        <f>IF(C704="","",AB704)</f>
        <v/>
      </c>
      <c r="O704" s="600">
        <f>IF(C704="","",IF(Y704&lt;0,Z704-AE704,""))</f>
        <v/>
      </c>
      <c r="P704" s="601">
        <f>IFERROR(IF(C704="","",IF(AND(C704=$D$2,H704=0),0,IF($V$8="50% ADP Discount",AA704*0.5,IF($V$8="ADP Book Price",AA704)))),"")</f>
        <v/>
      </c>
      <c r="R704" s="602">
        <f>IF(C704="","",IF(Y704&lt;0,(Z704/F704)*(1),(Z704/F704)*(1-Y704)))</f>
        <v/>
      </c>
      <c r="S704" s="602">
        <f>IFERROR(IF(Y704&lt;0,SUM(AC704:AD704)/F704,L704/F704),"")</f>
        <v/>
      </c>
      <c r="T704" s="339">
        <f>IF(M704="","",IF(M704=0,"",SUM(M704)/F704))</f>
        <v/>
      </c>
      <c r="U704" s="585" t="n"/>
      <c r="V704" s="603">
        <f>IF(C704="","",IF(AND(C704=$D$2,H704=0),"Firm Payroll",IF(AND(F704=1,Y704&gt;0.2),"Annual 20% Max Discount",IF(AND(F704=4,Y704&gt;0.2),"Quarterly 20% Max Discount",IF(Y704&gt;=0.6,"Discount &gt;60%",IF(Y704&lt;0,"Revenue Reduction Required",""))))))</f>
        <v/>
      </c>
      <c r="W704" s="597" t="n"/>
      <c r="X704" s="314">
        <f>IF(F704=1,"Annual Payrolls on ADP Essential Payroll",IF(F704=4,"Quarterly Payrolls on ADP Essential Payroll",""))</f>
        <v/>
      </c>
      <c r="Y704" s="315">
        <f>IFERROR(1-((H704-M704)/SUM(Z704,AC704,AD704)),"")</f>
        <v/>
      </c>
      <c r="Z704" s="316">
        <f>IF(C704="","",HLOOKUP($G704&amp;'Product Selections'!$K$4&amp;'Exhibit A'!$F704,'--'!$F$3:$AT$200,$E704+6,FALSE)*F704)</f>
        <v/>
      </c>
      <c r="AA704" s="317">
        <f>IF($C704="","",7.95*$E704+54.95)</f>
        <v/>
      </c>
      <c r="AB704" s="316">
        <f>IF('Product Selections'!O709="Yes",16*'Exhibit A'!F704,0)</f>
        <v/>
      </c>
      <c r="AC704" s="318">
        <f>IF('Product Selections'!$L$11="CBA Lightning Wholesale",0,IF('Product Selections'!$L$11="CBA Lightning",0,IF($C704="",0,IF('Product Selections'!P709="",0,IF('Product Selections'!$P709="Yes",HLOOKUP($AC$10&amp;'Exhibit A'!$F704,'--'!$F$3:$AZ$200,$E704+6,FALSE)*$F704)))))</f>
        <v/>
      </c>
      <c r="AD704" s="310">
        <f>IF('Product Selections'!$L$11="CBA Lightning Wholesale",0,IF('Product Selections'!$L$11="CBA Lightning",0,IF('Product Selections'!Q709="",0,IF($C704="",0,IF('Product Selections'!$Q709&gt;=0,HLOOKUP($AD$10,'--'!$F$3:$AZ$200,3,FALSE)*12*'Product Selections'!Q709)))))</f>
        <v/>
      </c>
      <c r="AE704" s="316">
        <f>IFERROR(IF(C704="","",IF(AND(C704=$D$2,H704=0),0,IF(I704=0,H704-P704-L704-M704,IF(I704="Included",H704-P704-M704-L704,IF(I704&gt;0,H704-M704-L704))))),"")</f>
        <v/>
      </c>
      <c r="AF704" s="585" t="n"/>
      <c r="AJ704" s="585" t="n"/>
    </row>
    <row r="705">
      <c r="A705" s="34" t="n"/>
      <c r="B705" s="70">
        <f>IFERROR(IF('Product Selections'!B710="","",'Product Selections'!B710),"")</f>
        <v/>
      </c>
      <c r="C705" s="71">
        <f>IF('Product Selections'!C710="","",'Product Selections'!C710)</f>
        <v/>
      </c>
      <c r="D705" s="48">
        <f>IF('Product Selections'!D710="","",'Product Selections'!D710)</f>
        <v/>
      </c>
      <c r="E705" s="51">
        <f>IF('Product Selections'!E710="","",'Product Selections'!E710)</f>
        <v/>
      </c>
      <c r="F705" s="51">
        <f>IF('Product Selections'!F710="","",'Product Selections'!F710)</f>
        <v/>
      </c>
      <c r="G705" s="34">
        <f>IF('Product Selections'!U709="","",'Product Selections'!U709)</f>
        <v/>
      </c>
      <c r="H705" s="69">
        <f>IFERROR(IF('Product Selections'!H710="","",'Product Selections'!H710),"")</f>
        <v/>
      </c>
      <c r="I705" s="592">
        <f>IFERROR(IF(TRIM('Product Selections'!I710)="","",TRIM('Product Selections'!I710)),"")</f>
        <v/>
      </c>
      <c r="J705" s="46" t="n"/>
      <c r="K705" s="69">
        <f>IF(C705="","",IF(O705="",AE705+L705+M705,AE705+L705+M705+O705))</f>
        <v/>
      </c>
      <c r="L705" s="360">
        <f>IF(C705="","",SUM(AC705,AD705)*(1-Y705))</f>
        <v/>
      </c>
      <c r="M705" s="358">
        <f>IF(C705="","",AB705)</f>
        <v/>
      </c>
      <c r="O705" s="593">
        <f>IF(C705="","",IF(Y705&lt;0,Z705-AE705,""))</f>
        <v/>
      </c>
      <c r="P705" s="594">
        <f>IFERROR(IF(C705="","",IF(AND(C705=$D$2,H705=0),0,IF($V$8="50% ADP Discount",AA705*0.5,IF($V$8="ADP Book Price",AA705)))),"")</f>
        <v/>
      </c>
      <c r="R705" s="595">
        <f>IF(C705="","",IF(Y705&lt;0,(Z705/F705)*(1),(Z705/F705)*(1-Y705)))</f>
        <v/>
      </c>
      <c r="S705" s="595">
        <f>IFERROR(IF(Y705&lt;0,SUM(AC705:AD705)/F705,L705/F705),"")</f>
        <v/>
      </c>
      <c r="T705" s="340">
        <f>IF(M705="","",IF(M705=0,"",SUM(M705)/F705))</f>
        <v/>
      </c>
      <c r="U705" s="585" t="n"/>
      <c r="V705" s="596">
        <f>IF(C705="","",IF(AND(C705=$D$2,H705=0),"Firm Payroll",IF(AND(F705=1,Y705&gt;0.2),"Annual 20% Max Discount",IF(AND(F705=4,Y705&gt;0.2),"Quarterly 20% Max Discount",IF(Y705&gt;=0.6,"Discount &gt;60%",IF(Y705&lt;0,"Revenue Reduction Required",""))))))</f>
        <v/>
      </c>
      <c r="W705" s="597" t="n"/>
      <c r="X705" s="56">
        <f>IF(F705=1,"Annual Payrolls on ADP Essential Payroll",IF(F705=4,"Quarterly Payrolls on ADP Essential Payroll",""))</f>
        <v/>
      </c>
      <c r="Y705" s="50">
        <f>IFERROR(1-((H705-M705)/SUM(Z705,AC705,AD705)),"")</f>
        <v/>
      </c>
      <c r="Z705" s="69">
        <f>IF(C705="","",HLOOKUP($G705&amp;'Product Selections'!$K$4&amp;'Exhibit A'!$F705,'--'!$F$3:$AT$200,$E705+6,FALSE)*F705)</f>
        <v/>
      </c>
      <c r="AA705" s="237">
        <f>IF($C705="","",7.95*$E705+54.95)</f>
        <v/>
      </c>
      <c r="AB705" s="69">
        <f>IF('Product Selections'!O710="Yes",16*'Exhibit A'!F705,0)</f>
        <v/>
      </c>
      <c r="AC705" s="236">
        <f>IF('Product Selections'!$L$11="CBA Lightning Wholesale",0,IF('Product Selections'!$L$11="CBA Lightning",0,IF($C705="",0,IF('Product Selections'!P710="",0,IF('Product Selections'!$P710="Yes",HLOOKUP($AC$10&amp;'Exhibit A'!$F705,'--'!$F$3:$AZ$200,$E705+6,FALSE)*$F705)))))</f>
        <v/>
      </c>
      <c r="AD705" s="54">
        <f>IF('Product Selections'!$L$11="CBA Lightning Wholesale",0,IF('Product Selections'!$L$11="CBA Lightning",0,IF('Product Selections'!Q710="",0,IF($C705="",0,IF('Product Selections'!$Q710&gt;=0,HLOOKUP($AD$10,'--'!$F$3:$AZ$200,3,FALSE)*12*'Product Selections'!Q710)))))</f>
        <v/>
      </c>
      <c r="AE705" s="69">
        <f>IFERROR(IF(C705="","",IF(AND(C705=$D$2,H705=0),0,IF(I705=0,H705-P705-L705-M705,IF(I705="Included",H705-P705-M705-L705,IF(I705&gt;0,H705-M705-L705))))),"")</f>
        <v/>
      </c>
      <c r="AF705" s="598" t="n"/>
      <c r="AJ705" s="585" t="n"/>
    </row>
    <row r="706">
      <c r="A706" s="34" t="n"/>
      <c r="B706" s="303">
        <f>IFERROR(IF('Product Selections'!B711="","",'Product Selections'!B711),"")</f>
        <v/>
      </c>
      <c r="C706" s="304">
        <f>IF('Product Selections'!C711="","",'Product Selections'!C711)</f>
        <v/>
      </c>
      <c r="D706" s="305">
        <f>IF('Product Selections'!D711="","",'Product Selections'!D711)</f>
        <v/>
      </c>
      <c r="E706" s="306">
        <f>IF('Product Selections'!E711="","",'Product Selections'!E711)</f>
        <v/>
      </c>
      <c r="F706" s="306">
        <f>IF('Product Selections'!F711="","",'Product Selections'!F711)</f>
        <v/>
      </c>
      <c r="G706" s="307">
        <f>IF('Product Selections'!U710="","",'Product Selections'!U710)</f>
        <v/>
      </c>
      <c r="H706" s="316">
        <f>IFERROR(IF('Product Selections'!H711="","",'Product Selections'!H711),"")</f>
        <v/>
      </c>
      <c r="I706" s="309">
        <f>IFERROR(IF(TRIM('Product Selections'!I711)="","",TRIM('Product Selections'!I711)),"")</f>
        <v/>
      </c>
      <c r="J706" s="46" t="n"/>
      <c r="K706" s="316">
        <f>IF(C706="","",IF(O706="",AE706+L706+M706,AE706+L706+M706+O706))</f>
        <v/>
      </c>
      <c r="L706" s="361">
        <f>IF(C706="","",SUM(AC706,AD706)*(1-Y706))</f>
        <v/>
      </c>
      <c r="M706" s="357">
        <f>IF(C706="","",AB706)</f>
        <v/>
      </c>
      <c r="O706" s="600">
        <f>IF(C706="","",IF(Y706&lt;0,Z706-AE706,""))</f>
        <v/>
      </c>
      <c r="P706" s="601">
        <f>IFERROR(IF(C706="","",IF(AND(C706=$D$2,H706=0),0,IF($V$8="50% ADP Discount",AA706*0.5,IF($V$8="ADP Book Price",AA706)))),"")</f>
        <v/>
      </c>
      <c r="R706" s="602">
        <f>IF(C706="","",IF(Y706&lt;0,(Z706/F706)*(1),(Z706/F706)*(1-Y706)))</f>
        <v/>
      </c>
      <c r="S706" s="602">
        <f>IFERROR(IF(Y706&lt;0,SUM(AC706:AD706)/F706,L706/F706),"")</f>
        <v/>
      </c>
      <c r="T706" s="339">
        <f>IF(M706="","",IF(M706=0,"",SUM(M706)/F706))</f>
        <v/>
      </c>
      <c r="U706" s="585" t="n"/>
      <c r="V706" s="603">
        <f>IF(C706="","",IF(AND(C706=$D$2,H706=0),"Firm Payroll",IF(AND(F706=1,Y706&gt;0.2),"Annual 20% Max Discount",IF(AND(F706=4,Y706&gt;0.2),"Quarterly 20% Max Discount",IF(Y706&gt;=0.6,"Discount &gt;60%",IF(Y706&lt;0,"Revenue Reduction Required",""))))))</f>
        <v/>
      </c>
      <c r="W706" s="597" t="n"/>
      <c r="X706" s="314">
        <f>IF(F706=1,"Annual Payrolls on ADP Essential Payroll",IF(F706=4,"Quarterly Payrolls on ADP Essential Payroll",""))</f>
        <v/>
      </c>
      <c r="Y706" s="315">
        <f>IFERROR(1-((H706-M706)/SUM(Z706,AC706,AD706)),"")</f>
        <v/>
      </c>
      <c r="Z706" s="316">
        <f>IF(C706="","",HLOOKUP($G706&amp;'Product Selections'!$K$4&amp;'Exhibit A'!$F706,'--'!$F$3:$AT$200,$E706+6,FALSE)*F706)</f>
        <v/>
      </c>
      <c r="AA706" s="317">
        <f>IF($C706="","",7.95*$E706+54.95)</f>
        <v/>
      </c>
      <c r="AB706" s="316">
        <f>IF('Product Selections'!O711="Yes",16*'Exhibit A'!F706,0)</f>
        <v/>
      </c>
      <c r="AC706" s="318">
        <f>IF('Product Selections'!$L$11="CBA Lightning Wholesale",0,IF('Product Selections'!$L$11="CBA Lightning",0,IF($C706="",0,IF('Product Selections'!P711="",0,IF('Product Selections'!$P711="Yes",HLOOKUP($AC$10&amp;'Exhibit A'!$F706,'--'!$F$3:$AZ$200,$E706+6,FALSE)*$F706)))))</f>
        <v/>
      </c>
      <c r="AD706" s="310">
        <f>IF('Product Selections'!$L$11="CBA Lightning Wholesale",0,IF('Product Selections'!$L$11="CBA Lightning",0,IF('Product Selections'!Q711="",0,IF($C706="",0,IF('Product Selections'!$Q711&gt;=0,HLOOKUP($AD$10,'--'!$F$3:$AZ$200,3,FALSE)*12*'Product Selections'!Q711)))))</f>
        <v/>
      </c>
      <c r="AE706" s="316">
        <f>IFERROR(IF(C706="","",IF(AND(C706=$D$2,H706=0),0,IF(I706=0,H706-P706-L706-M706,IF(I706="Included",H706-P706-M706-L706,IF(I706&gt;0,H706-M706-L706))))),"")</f>
        <v/>
      </c>
      <c r="AF706" s="585" t="n"/>
      <c r="AJ706" s="585" t="n"/>
    </row>
    <row r="707">
      <c r="A707" s="34" t="n"/>
      <c r="B707" s="70">
        <f>IFERROR(IF('Product Selections'!B712="","",'Product Selections'!B712),"")</f>
        <v/>
      </c>
      <c r="C707" s="71">
        <f>IF('Product Selections'!C712="","",'Product Selections'!C712)</f>
        <v/>
      </c>
      <c r="D707" s="48">
        <f>IF('Product Selections'!D712="","",'Product Selections'!D712)</f>
        <v/>
      </c>
      <c r="E707" s="51">
        <f>IF('Product Selections'!E712="","",'Product Selections'!E712)</f>
        <v/>
      </c>
      <c r="F707" s="51">
        <f>IF('Product Selections'!F712="","",'Product Selections'!F712)</f>
        <v/>
      </c>
      <c r="G707" s="34">
        <f>IF('Product Selections'!U711="","",'Product Selections'!U711)</f>
        <v/>
      </c>
      <c r="H707" s="69">
        <f>IFERROR(IF('Product Selections'!H712="","",'Product Selections'!H712),"")</f>
        <v/>
      </c>
      <c r="I707" s="592">
        <f>IFERROR(IF(TRIM('Product Selections'!I712)="","",TRIM('Product Selections'!I712)),"")</f>
        <v/>
      </c>
      <c r="J707" s="46" t="n"/>
      <c r="K707" s="69">
        <f>IF(C707="","",IF(O707="",AE707+L707+M707,AE707+L707+M707+O707))</f>
        <v/>
      </c>
      <c r="L707" s="360">
        <f>IF(C707="","",SUM(AC707,AD707)*(1-Y707))</f>
        <v/>
      </c>
      <c r="M707" s="358">
        <f>IF(C707="","",AB707)</f>
        <v/>
      </c>
      <c r="O707" s="593">
        <f>IF(C707="","",IF(Y707&lt;0,Z707-AE707,""))</f>
        <v/>
      </c>
      <c r="P707" s="594">
        <f>IFERROR(IF(C707="","",IF(AND(C707=$D$2,H707=0),0,IF($V$8="50% ADP Discount",AA707*0.5,IF($V$8="ADP Book Price",AA707)))),"")</f>
        <v/>
      </c>
      <c r="R707" s="595">
        <f>IF(C707="","",IF(Y707&lt;0,(Z707/F707)*(1),(Z707/F707)*(1-Y707)))</f>
        <v/>
      </c>
      <c r="S707" s="595">
        <f>IFERROR(IF(Y707&lt;0,SUM(AC707:AD707)/F707,L707/F707),"")</f>
        <v/>
      </c>
      <c r="T707" s="340">
        <f>IF(M707="","",IF(M707=0,"",SUM(M707)/F707))</f>
        <v/>
      </c>
      <c r="U707" s="585" t="n"/>
      <c r="V707" s="596">
        <f>IF(C707="","",IF(AND(C707=$D$2,H707=0),"Firm Payroll",IF(AND(F707=1,Y707&gt;0.2),"Annual 20% Max Discount",IF(AND(F707=4,Y707&gt;0.2),"Quarterly 20% Max Discount",IF(Y707&gt;=0.6,"Discount &gt;60%",IF(Y707&lt;0,"Revenue Reduction Required",""))))))</f>
        <v/>
      </c>
      <c r="W707" s="597" t="n"/>
      <c r="X707" s="56">
        <f>IF(F707=1,"Annual Payrolls on ADP Essential Payroll",IF(F707=4,"Quarterly Payrolls on ADP Essential Payroll",""))</f>
        <v/>
      </c>
      <c r="Y707" s="50">
        <f>IFERROR(1-((H707-M707)/SUM(Z707,AC707,AD707)),"")</f>
        <v/>
      </c>
      <c r="Z707" s="69">
        <f>IF(C707="","",HLOOKUP($G707&amp;'Product Selections'!$K$4&amp;'Exhibit A'!$F707,'--'!$F$3:$AT$200,$E707+6,FALSE)*F707)</f>
        <v/>
      </c>
      <c r="AA707" s="237">
        <f>IF($C707="","",7.95*$E707+54.95)</f>
        <v/>
      </c>
      <c r="AB707" s="69">
        <f>IF('Product Selections'!O712="Yes",16*'Exhibit A'!F707,0)</f>
        <v/>
      </c>
      <c r="AC707" s="236">
        <f>IF('Product Selections'!$L$11="CBA Lightning Wholesale",0,IF('Product Selections'!$L$11="CBA Lightning",0,IF($C707="",0,IF('Product Selections'!P712="",0,IF('Product Selections'!$P712="Yes",HLOOKUP($AC$10&amp;'Exhibit A'!$F707,'--'!$F$3:$AZ$200,$E707+6,FALSE)*$F707)))))</f>
        <v/>
      </c>
      <c r="AD707" s="54">
        <f>IF('Product Selections'!$L$11="CBA Lightning Wholesale",0,IF('Product Selections'!$L$11="CBA Lightning",0,IF('Product Selections'!Q712="",0,IF($C707="",0,IF('Product Selections'!$Q712&gt;=0,HLOOKUP($AD$10,'--'!$F$3:$AZ$200,3,FALSE)*12*'Product Selections'!Q712)))))</f>
        <v/>
      </c>
      <c r="AE707" s="69">
        <f>IFERROR(IF(C707="","",IF(AND(C707=$D$2,H707=0),0,IF(I707=0,H707-P707-L707-M707,IF(I707="Included",H707-P707-M707-L707,IF(I707&gt;0,H707-M707-L707))))),"")</f>
        <v/>
      </c>
      <c r="AF707" s="598" t="n"/>
      <c r="AJ707" s="585" t="n"/>
    </row>
    <row r="708">
      <c r="A708" s="34" t="n"/>
      <c r="B708" s="303">
        <f>IFERROR(IF('Product Selections'!B713="","",'Product Selections'!B713),"")</f>
        <v/>
      </c>
      <c r="C708" s="304">
        <f>IF('Product Selections'!C713="","",'Product Selections'!C713)</f>
        <v/>
      </c>
      <c r="D708" s="305">
        <f>IF('Product Selections'!D713="","",'Product Selections'!D713)</f>
        <v/>
      </c>
      <c r="E708" s="306">
        <f>IF('Product Selections'!E713="","",'Product Selections'!E713)</f>
        <v/>
      </c>
      <c r="F708" s="306">
        <f>IF('Product Selections'!F713="","",'Product Selections'!F713)</f>
        <v/>
      </c>
      <c r="G708" s="307">
        <f>IF('Product Selections'!U712="","",'Product Selections'!U712)</f>
        <v/>
      </c>
      <c r="H708" s="316">
        <f>IFERROR(IF('Product Selections'!H713="","",'Product Selections'!H713),"")</f>
        <v/>
      </c>
      <c r="I708" s="309">
        <f>IFERROR(IF(TRIM('Product Selections'!I713)="","",TRIM('Product Selections'!I713)),"")</f>
        <v/>
      </c>
      <c r="J708" s="46" t="n"/>
      <c r="K708" s="316">
        <f>IF(C708="","",IF(O708="",AE708+L708+M708,AE708+L708+M708+O708))</f>
        <v/>
      </c>
      <c r="L708" s="361">
        <f>IF(C708="","",SUM(AC708,AD708)*(1-Y708))</f>
        <v/>
      </c>
      <c r="M708" s="357">
        <f>IF(C708="","",AB708)</f>
        <v/>
      </c>
      <c r="O708" s="600">
        <f>IF(C708="","",IF(Y708&lt;0,Z708-AE708,""))</f>
        <v/>
      </c>
      <c r="P708" s="601">
        <f>IFERROR(IF(C708="","",IF(AND(C708=$D$2,H708=0),0,IF($V$8="50% ADP Discount",AA708*0.5,IF($V$8="ADP Book Price",AA708)))),"")</f>
        <v/>
      </c>
      <c r="R708" s="602">
        <f>IF(C708="","",IF(Y708&lt;0,(Z708/F708)*(1),(Z708/F708)*(1-Y708)))</f>
        <v/>
      </c>
      <c r="S708" s="602">
        <f>IFERROR(IF(Y708&lt;0,SUM(AC708:AD708)/F708,L708/F708),"")</f>
        <v/>
      </c>
      <c r="T708" s="339">
        <f>IF(M708="","",IF(M708=0,"",SUM(M708)/F708))</f>
        <v/>
      </c>
      <c r="U708" s="585" t="n"/>
      <c r="V708" s="603">
        <f>IF(C708="","",IF(AND(C708=$D$2,H708=0),"Firm Payroll",IF(AND(F708=1,Y708&gt;0.2),"Annual 20% Max Discount",IF(AND(F708=4,Y708&gt;0.2),"Quarterly 20% Max Discount",IF(Y708&gt;=0.6,"Discount &gt;60%",IF(Y708&lt;0,"Revenue Reduction Required",""))))))</f>
        <v/>
      </c>
      <c r="W708" s="597" t="n"/>
      <c r="X708" s="314">
        <f>IF(F708=1,"Annual Payrolls on ADP Essential Payroll",IF(F708=4,"Quarterly Payrolls on ADP Essential Payroll",""))</f>
        <v/>
      </c>
      <c r="Y708" s="315">
        <f>IFERROR(1-((H708-M708)/SUM(Z708,AC708,AD708)),"")</f>
        <v/>
      </c>
      <c r="Z708" s="316">
        <f>IF(C708="","",HLOOKUP($G708&amp;'Product Selections'!$K$4&amp;'Exhibit A'!$F708,'--'!$F$3:$AT$200,$E708+6,FALSE)*F708)</f>
        <v/>
      </c>
      <c r="AA708" s="317">
        <f>IF($C708="","",7.95*$E708+54.95)</f>
        <v/>
      </c>
      <c r="AB708" s="316">
        <f>IF('Product Selections'!O713="Yes",16*'Exhibit A'!F708,0)</f>
        <v/>
      </c>
      <c r="AC708" s="318">
        <f>IF('Product Selections'!$L$11="CBA Lightning Wholesale",0,IF('Product Selections'!$L$11="CBA Lightning",0,IF($C708="",0,IF('Product Selections'!P713="",0,IF('Product Selections'!$P713="Yes",HLOOKUP($AC$10&amp;'Exhibit A'!$F708,'--'!$F$3:$AZ$200,$E708+6,FALSE)*$F708)))))</f>
        <v/>
      </c>
      <c r="AD708" s="310">
        <f>IF('Product Selections'!$L$11="CBA Lightning Wholesale",0,IF('Product Selections'!$L$11="CBA Lightning",0,IF('Product Selections'!Q713="",0,IF($C708="",0,IF('Product Selections'!$Q713&gt;=0,HLOOKUP($AD$10,'--'!$F$3:$AZ$200,3,FALSE)*12*'Product Selections'!Q713)))))</f>
        <v/>
      </c>
      <c r="AE708" s="316">
        <f>IFERROR(IF(C708="","",IF(AND(C708=$D$2,H708=0),0,IF(I708=0,H708-P708-L708-M708,IF(I708="Included",H708-P708-M708-L708,IF(I708&gt;0,H708-M708-L708))))),"")</f>
        <v/>
      </c>
      <c r="AF708" s="585" t="n"/>
      <c r="AJ708" s="585" t="n"/>
    </row>
    <row r="709">
      <c r="A709" s="34" t="n"/>
      <c r="B709" s="70">
        <f>IFERROR(IF('Product Selections'!B714="","",'Product Selections'!B714),"")</f>
        <v/>
      </c>
      <c r="C709" s="71">
        <f>IF('Product Selections'!C714="","",'Product Selections'!C714)</f>
        <v/>
      </c>
      <c r="D709" s="48">
        <f>IF('Product Selections'!D714="","",'Product Selections'!D714)</f>
        <v/>
      </c>
      <c r="E709" s="51">
        <f>IF('Product Selections'!E714="","",'Product Selections'!E714)</f>
        <v/>
      </c>
      <c r="F709" s="51">
        <f>IF('Product Selections'!F714="","",'Product Selections'!F714)</f>
        <v/>
      </c>
      <c r="G709" s="34">
        <f>IF('Product Selections'!U713="","",'Product Selections'!U713)</f>
        <v/>
      </c>
      <c r="H709" s="69">
        <f>IFERROR(IF('Product Selections'!H714="","",'Product Selections'!H714),"")</f>
        <v/>
      </c>
      <c r="I709" s="592">
        <f>IFERROR(IF(TRIM('Product Selections'!I714)="","",TRIM('Product Selections'!I714)),"")</f>
        <v/>
      </c>
      <c r="J709" s="46" t="n"/>
      <c r="K709" s="69">
        <f>IF(C709="","",IF(O709="",AE709+L709+M709,AE709+L709+M709+O709))</f>
        <v/>
      </c>
      <c r="L709" s="360">
        <f>IF(C709="","",SUM(AC709,AD709)*(1-Y709))</f>
        <v/>
      </c>
      <c r="M709" s="358">
        <f>IF(C709="","",AB709)</f>
        <v/>
      </c>
      <c r="O709" s="593">
        <f>IF(C709="","",IF(Y709&lt;0,Z709-AE709,""))</f>
        <v/>
      </c>
      <c r="P709" s="594">
        <f>IFERROR(IF(C709="","",IF(AND(C709=$D$2,H709=0),0,IF($V$8="50% ADP Discount",AA709*0.5,IF($V$8="ADP Book Price",AA709)))),"")</f>
        <v/>
      </c>
      <c r="R709" s="595">
        <f>IF(C709="","",IF(Y709&lt;0,(Z709/F709)*(1),(Z709/F709)*(1-Y709)))</f>
        <v/>
      </c>
      <c r="S709" s="595">
        <f>IFERROR(IF(Y709&lt;0,SUM(AC709:AD709)/F709,L709/F709),"")</f>
        <v/>
      </c>
      <c r="T709" s="340">
        <f>IF(M709="","",IF(M709=0,"",SUM(M709)/F709))</f>
        <v/>
      </c>
      <c r="U709" s="585" t="n"/>
      <c r="V709" s="596">
        <f>IF(C709="","",IF(AND(C709=$D$2,H709=0),"Firm Payroll",IF(AND(F709=1,Y709&gt;0.2),"Annual 20% Max Discount",IF(AND(F709=4,Y709&gt;0.2),"Quarterly 20% Max Discount",IF(Y709&gt;=0.6,"Discount &gt;60%",IF(Y709&lt;0,"Revenue Reduction Required",""))))))</f>
        <v/>
      </c>
      <c r="W709" s="597" t="n"/>
      <c r="X709" s="56">
        <f>IF(F709=1,"Annual Payrolls on ADP Essential Payroll",IF(F709=4,"Quarterly Payrolls on ADP Essential Payroll",""))</f>
        <v/>
      </c>
      <c r="Y709" s="50">
        <f>IFERROR(1-((H709-M709)/SUM(Z709,AC709,AD709)),"")</f>
        <v/>
      </c>
      <c r="Z709" s="69">
        <f>IF(C709="","",HLOOKUP($G709&amp;'Product Selections'!$K$4&amp;'Exhibit A'!$F709,'--'!$F$3:$AT$200,$E709+6,FALSE)*F709)</f>
        <v/>
      </c>
      <c r="AA709" s="237">
        <f>IF($C709="","",7.95*$E709+54.95)</f>
        <v/>
      </c>
      <c r="AB709" s="69">
        <f>IF('Product Selections'!O714="Yes",16*'Exhibit A'!F709,0)</f>
        <v/>
      </c>
      <c r="AC709" s="236">
        <f>IF('Product Selections'!$L$11="CBA Lightning Wholesale",0,IF('Product Selections'!$L$11="CBA Lightning",0,IF($C709="",0,IF('Product Selections'!P714="",0,IF('Product Selections'!$P714="Yes",HLOOKUP($AC$10&amp;'Exhibit A'!$F709,'--'!$F$3:$AZ$200,$E709+6,FALSE)*$F709)))))</f>
        <v/>
      </c>
      <c r="AD709" s="54">
        <f>IF('Product Selections'!$L$11="CBA Lightning Wholesale",0,IF('Product Selections'!$L$11="CBA Lightning",0,IF('Product Selections'!Q714="",0,IF($C709="",0,IF('Product Selections'!$Q714&gt;=0,HLOOKUP($AD$10,'--'!$F$3:$AZ$200,3,FALSE)*12*'Product Selections'!Q714)))))</f>
        <v/>
      </c>
      <c r="AE709" s="69">
        <f>IFERROR(IF(C709="","",IF(AND(C709=$D$2,H709=0),0,IF(I709=0,H709-P709-L709-M709,IF(I709="Included",H709-P709-M709-L709,IF(I709&gt;0,H709-M709-L709))))),"")</f>
        <v/>
      </c>
      <c r="AF709" s="598" t="n"/>
      <c r="AJ709" s="585" t="n"/>
    </row>
    <row r="710">
      <c r="A710" s="34" t="n"/>
      <c r="B710" s="303">
        <f>IFERROR(IF('Product Selections'!B715="","",'Product Selections'!B715),"")</f>
        <v/>
      </c>
      <c r="C710" s="304">
        <f>IF('Product Selections'!C715="","",'Product Selections'!C715)</f>
        <v/>
      </c>
      <c r="D710" s="305">
        <f>IF('Product Selections'!D715="","",'Product Selections'!D715)</f>
        <v/>
      </c>
      <c r="E710" s="306">
        <f>IF('Product Selections'!E715="","",'Product Selections'!E715)</f>
        <v/>
      </c>
      <c r="F710" s="306">
        <f>IF('Product Selections'!F715="","",'Product Selections'!F715)</f>
        <v/>
      </c>
      <c r="G710" s="307">
        <f>IF('Product Selections'!U714="","",'Product Selections'!U714)</f>
        <v/>
      </c>
      <c r="H710" s="316">
        <f>IFERROR(IF('Product Selections'!H715="","",'Product Selections'!H715),"")</f>
        <v/>
      </c>
      <c r="I710" s="309">
        <f>IFERROR(IF(TRIM('Product Selections'!I715)="","",TRIM('Product Selections'!I715)),"")</f>
        <v/>
      </c>
      <c r="J710" s="46" t="n"/>
      <c r="K710" s="316">
        <f>IF(C710="","",IF(O710="",AE710+L710+M710,AE710+L710+M710+O710))</f>
        <v/>
      </c>
      <c r="L710" s="361">
        <f>IF(C710="","",SUM(AC710,AD710)*(1-Y710))</f>
        <v/>
      </c>
      <c r="M710" s="357">
        <f>IF(C710="","",AB710)</f>
        <v/>
      </c>
      <c r="O710" s="600">
        <f>IF(C710="","",IF(Y710&lt;0,Z710-AE710,""))</f>
        <v/>
      </c>
      <c r="P710" s="601">
        <f>IFERROR(IF(C710="","",IF(AND(C710=$D$2,H710=0),0,IF($V$8="50% ADP Discount",AA710*0.5,IF($V$8="ADP Book Price",AA710)))),"")</f>
        <v/>
      </c>
      <c r="R710" s="602">
        <f>IF(C710="","",IF(Y710&lt;0,(Z710/F710)*(1),(Z710/F710)*(1-Y710)))</f>
        <v/>
      </c>
      <c r="S710" s="602">
        <f>IFERROR(IF(Y710&lt;0,SUM(AC710:AD710)/F710,L710/F710),"")</f>
        <v/>
      </c>
      <c r="T710" s="339">
        <f>IF(M710="","",IF(M710=0,"",SUM(M710)/F710))</f>
        <v/>
      </c>
      <c r="U710" s="585" t="n"/>
      <c r="V710" s="603">
        <f>IF(C710="","",IF(AND(C710=$D$2,H710=0),"Firm Payroll",IF(AND(F710=1,Y710&gt;0.2),"Annual 20% Max Discount",IF(AND(F710=4,Y710&gt;0.2),"Quarterly 20% Max Discount",IF(Y710&gt;=0.6,"Discount &gt;60%",IF(Y710&lt;0,"Revenue Reduction Required",""))))))</f>
        <v/>
      </c>
      <c r="W710" s="597" t="n"/>
      <c r="X710" s="314">
        <f>IF(F710=1,"Annual Payrolls on ADP Essential Payroll",IF(F710=4,"Quarterly Payrolls on ADP Essential Payroll",""))</f>
        <v/>
      </c>
      <c r="Y710" s="315">
        <f>IFERROR(1-((H710-M710)/SUM(Z710,AC710,AD710)),"")</f>
        <v/>
      </c>
      <c r="Z710" s="316">
        <f>IF(C710="","",HLOOKUP($G710&amp;'Product Selections'!$K$4&amp;'Exhibit A'!$F710,'--'!$F$3:$AT$200,$E710+6,FALSE)*F710)</f>
        <v/>
      </c>
      <c r="AA710" s="317">
        <f>IF($C710="","",7.95*$E710+54.95)</f>
        <v/>
      </c>
      <c r="AB710" s="316">
        <f>IF('Product Selections'!O715="Yes",16*'Exhibit A'!F710,0)</f>
        <v/>
      </c>
      <c r="AC710" s="318">
        <f>IF('Product Selections'!$L$11="CBA Lightning Wholesale",0,IF('Product Selections'!$L$11="CBA Lightning",0,IF($C710="",0,IF('Product Selections'!P715="",0,IF('Product Selections'!$P715="Yes",HLOOKUP($AC$10&amp;'Exhibit A'!$F710,'--'!$F$3:$AZ$200,$E710+6,FALSE)*$F710)))))</f>
        <v/>
      </c>
      <c r="AD710" s="310">
        <f>IF('Product Selections'!$L$11="CBA Lightning Wholesale",0,IF('Product Selections'!$L$11="CBA Lightning",0,IF('Product Selections'!Q715="",0,IF($C710="",0,IF('Product Selections'!$Q715&gt;=0,HLOOKUP($AD$10,'--'!$F$3:$AZ$200,3,FALSE)*12*'Product Selections'!Q715)))))</f>
        <v/>
      </c>
      <c r="AE710" s="316">
        <f>IFERROR(IF(C710="","",IF(AND(C710=$D$2,H710=0),0,IF(I710=0,H710-P710-L710-M710,IF(I710="Included",H710-P710-M710-L710,IF(I710&gt;0,H710-M710-L710))))),"")</f>
        <v/>
      </c>
      <c r="AF710" s="585" t="n"/>
      <c r="AJ710" s="585" t="n"/>
    </row>
    <row r="711">
      <c r="A711" s="34" t="n"/>
      <c r="B711" s="70">
        <f>IFERROR(IF('Product Selections'!B716="","",'Product Selections'!B716),"")</f>
        <v/>
      </c>
      <c r="C711" s="71">
        <f>IF('Product Selections'!C716="","",'Product Selections'!C716)</f>
        <v/>
      </c>
      <c r="D711" s="48">
        <f>IF('Product Selections'!D716="","",'Product Selections'!D716)</f>
        <v/>
      </c>
      <c r="E711" s="51">
        <f>IF('Product Selections'!E716="","",'Product Selections'!E716)</f>
        <v/>
      </c>
      <c r="F711" s="51">
        <f>IF('Product Selections'!F716="","",'Product Selections'!F716)</f>
        <v/>
      </c>
      <c r="G711" s="34">
        <f>IF('Product Selections'!U715="","",'Product Selections'!U715)</f>
        <v/>
      </c>
      <c r="H711" s="69">
        <f>IFERROR(IF('Product Selections'!H716="","",'Product Selections'!H716),"")</f>
        <v/>
      </c>
      <c r="I711" s="592">
        <f>IFERROR(IF(TRIM('Product Selections'!I716)="","",TRIM('Product Selections'!I716)),"")</f>
        <v/>
      </c>
      <c r="J711" s="46" t="n"/>
      <c r="K711" s="69">
        <f>IF(C711="","",IF(O711="",AE711+L711+M711,AE711+L711+M711+O711))</f>
        <v/>
      </c>
      <c r="L711" s="360">
        <f>IF(C711="","",SUM(AC711,AD711)*(1-Y711))</f>
        <v/>
      </c>
      <c r="M711" s="358">
        <f>IF(C711="","",AB711)</f>
        <v/>
      </c>
      <c r="O711" s="593">
        <f>IF(C711="","",IF(Y711&lt;0,Z711-AE711,""))</f>
        <v/>
      </c>
      <c r="P711" s="594">
        <f>IFERROR(IF(C711="","",IF(AND(C711=$D$2,H711=0),0,IF($V$8="50% ADP Discount",AA711*0.5,IF($V$8="ADP Book Price",AA711)))),"")</f>
        <v/>
      </c>
      <c r="R711" s="595">
        <f>IF(C711="","",IF(Y711&lt;0,(Z711/F711)*(1),(Z711/F711)*(1-Y711)))</f>
        <v/>
      </c>
      <c r="S711" s="595">
        <f>IFERROR(IF(Y711&lt;0,SUM(AC711:AD711)/F711,L711/F711),"")</f>
        <v/>
      </c>
      <c r="T711" s="340">
        <f>IF(M711="","",IF(M711=0,"",SUM(M711)/F711))</f>
        <v/>
      </c>
      <c r="U711" s="585" t="n"/>
      <c r="V711" s="596">
        <f>IF(C711="","",IF(AND(C711=$D$2,H711=0),"Firm Payroll",IF(AND(F711=1,Y711&gt;0.2),"Annual 20% Max Discount",IF(AND(F711=4,Y711&gt;0.2),"Quarterly 20% Max Discount",IF(Y711&gt;=0.6,"Discount &gt;60%",IF(Y711&lt;0,"Revenue Reduction Required",""))))))</f>
        <v/>
      </c>
      <c r="W711" s="597" t="n"/>
      <c r="X711" s="56">
        <f>IF(F711=1,"Annual Payrolls on ADP Essential Payroll",IF(F711=4,"Quarterly Payrolls on ADP Essential Payroll",""))</f>
        <v/>
      </c>
      <c r="Y711" s="50">
        <f>IFERROR(1-((H711-M711)/SUM(Z711,AC711,AD711)),"")</f>
        <v/>
      </c>
      <c r="Z711" s="69">
        <f>IF(C711="","",HLOOKUP($G711&amp;'Product Selections'!$K$4&amp;'Exhibit A'!$F711,'--'!$F$3:$AT$200,$E711+6,FALSE)*F711)</f>
        <v/>
      </c>
      <c r="AA711" s="237">
        <f>IF($C711="","",7.95*$E711+54.95)</f>
        <v/>
      </c>
      <c r="AB711" s="69">
        <f>IF('Product Selections'!O716="Yes",16*'Exhibit A'!F711,0)</f>
        <v/>
      </c>
      <c r="AC711" s="236">
        <f>IF('Product Selections'!$L$11="CBA Lightning Wholesale",0,IF('Product Selections'!$L$11="CBA Lightning",0,IF($C711="",0,IF('Product Selections'!P716="",0,IF('Product Selections'!$P716="Yes",HLOOKUP($AC$10&amp;'Exhibit A'!$F711,'--'!$F$3:$AZ$200,$E711+6,FALSE)*$F711)))))</f>
        <v/>
      </c>
      <c r="AD711" s="54">
        <f>IF('Product Selections'!$L$11="CBA Lightning Wholesale",0,IF('Product Selections'!$L$11="CBA Lightning",0,IF('Product Selections'!Q716="",0,IF($C711="",0,IF('Product Selections'!$Q716&gt;=0,HLOOKUP($AD$10,'--'!$F$3:$AZ$200,3,FALSE)*12*'Product Selections'!Q716)))))</f>
        <v/>
      </c>
      <c r="AE711" s="69">
        <f>IFERROR(IF(C711="","",IF(AND(C711=$D$2,H711=0),0,IF(I711=0,H711-P711-L711-M711,IF(I711="Included",H711-P711-M711-L711,IF(I711&gt;0,H711-M711-L711))))),"")</f>
        <v/>
      </c>
      <c r="AF711" s="598" t="n"/>
      <c r="AJ711" s="585" t="n"/>
    </row>
    <row r="712">
      <c r="A712" s="34" t="n"/>
      <c r="B712" s="303">
        <f>IFERROR(IF('Product Selections'!B717="","",'Product Selections'!B717),"")</f>
        <v/>
      </c>
      <c r="C712" s="304">
        <f>IF('Product Selections'!C717="","",'Product Selections'!C717)</f>
        <v/>
      </c>
      <c r="D712" s="305">
        <f>IF('Product Selections'!D717="","",'Product Selections'!D717)</f>
        <v/>
      </c>
      <c r="E712" s="306">
        <f>IF('Product Selections'!E717="","",'Product Selections'!E717)</f>
        <v/>
      </c>
      <c r="F712" s="306">
        <f>IF('Product Selections'!F717="","",'Product Selections'!F717)</f>
        <v/>
      </c>
      <c r="G712" s="307">
        <f>IF('Product Selections'!U716="","",'Product Selections'!U716)</f>
        <v/>
      </c>
      <c r="H712" s="316">
        <f>IFERROR(IF('Product Selections'!H717="","",'Product Selections'!H717),"")</f>
        <v/>
      </c>
      <c r="I712" s="309">
        <f>IFERROR(IF(TRIM('Product Selections'!I717)="","",TRIM('Product Selections'!I717)),"")</f>
        <v/>
      </c>
      <c r="J712" s="46" t="n"/>
      <c r="K712" s="316">
        <f>IF(C712="","",IF(O712="",AE712+L712+M712,AE712+L712+M712+O712))</f>
        <v/>
      </c>
      <c r="L712" s="361">
        <f>IF(C712="","",SUM(AC712,AD712)*(1-Y712))</f>
        <v/>
      </c>
      <c r="M712" s="357">
        <f>IF(C712="","",AB712)</f>
        <v/>
      </c>
      <c r="O712" s="600">
        <f>IF(C712="","",IF(Y712&lt;0,Z712-AE712,""))</f>
        <v/>
      </c>
      <c r="P712" s="601">
        <f>IFERROR(IF(C712="","",IF(AND(C712=$D$2,H712=0),0,IF($V$8="50% ADP Discount",AA712*0.5,IF($V$8="ADP Book Price",AA712)))),"")</f>
        <v/>
      </c>
      <c r="R712" s="602">
        <f>IF(C712="","",IF(Y712&lt;0,(Z712/F712)*(1),(Z712/F712)*(1-Y712)))</f>
        <v/>
      </c>
      <c r="S712" s="602">
        <f>IFERROR(IF(Y712&lt;0,SUM(AC712:AD712)/F712,L712/F712),"")</f>
        <v/>
      </c>
      <c r="T712" s="339">
        <f>IF(M712="","",IF(M712=0,"",SUM(M712)/F712))</f>
        <v/>
      </c>
      <c r="U712" s="585" t="n"/>
      <c r="V712" s="603">
        <f>IF(C712="","",IF(AND(C712=$D$2,H712=0),"Firm Payroll",IF(AND(F712=1,Y712&gt;0.2),"Annual 20% Max Discount",IF(AND(F712=4,Y712&gt;0.2),"Quarterly 20% Max Discount",IF(Y712&gt;=0.6,"Discount &gt;60%",IF(Y712&lt;0,"Revenue Reduction Required",""))))))</f>
        <v/>
      </c>
      <c r="W712" s="597" t="n"/>
      <c r="X712" s="314">
        <f>IF(F712=1,"Annual Payrolls on ADP Essential Payroll",IF(F712=4,"Quarterly Payrolls on ADP Essential Payroll",""))</f>
        <v/>
      </c>
      <c r="Y712" s="315">
        <f>IFERROR(1-((H712-M712)/SUM(Z712,AC712,AD712)),"")</f>
        <v/>
      </c>
      <c r="Z712" s="316">
        <f>IF(C712="","",HLOOKUP($G712&amp;'Product Selections'!$K$4&amp;'Exhibit A'!$F712,'--'!$F$3:$AT$200,$E712+6,FALSE)*F712)</f>
        <v/>
      </c>
      <c r="AA712" s="317">
        <f>IF($C712="","",7.95*$E712+54.95)</f>
        <v/>
      </c>
      <c r="AB712" s="316">
        <f>IF('Product Selections'!O717="Yes",16*'Exhibit A'!F712,0)</f>
        <v/>
      </c>
      <c r="AC712" s="318">
        <f>IF('Product Selections'!$L$11="CBA Lightning Wholesale",0,IF('Product Selections'!$L$11="CBA Lightning",0,IF($C712="",0,IF('Product Selections'!P717="",0,IF('Product Selections'!$P717="Yes",HLOOKUP($AC$10&amp;'Exhibit A'!$F712,'--'!$F$3:$AZ$200,$E712+6,FALSE)*$F712)))))</f>
        <v/>
      </c>
      <c r="AD712" s="310">
        <f>IF('Product Selections'!$L$11="CBA Lightning Wholesale",0,IF('Product Selections'!$L$11="CBA Lightning",0,IF('Product Selections'!Q717="",0,IF($C712="",0,IF('Product Selections'!$Q717&gt;=0,HLOOKUP($AD$10,'--'!$F$3:$AZ$200,3,FALSE)*12*'Product Selections'!Q717)))))</f>
        <v/>
      </c>
      <c r="AE712" s="316">
        <f>IFERROR(IF(C712="","",IF(AND(C712=$D$2,H712=0),0,IF(I712=0,H712-P712-L712-M712,IF(I712="Included",H712-P712-M712-L712,IF(I712&gt;0,H712-M712-L712))))),"")</f>
        <v/>
      </c>
      <c r="AF712" s="585" t="n"/>
      <c r="AJ712" s="585" t="n"/>
    </row>
    <row r="713">
      <c r="A713" s="34" t="n"/>
      <c r="B713" s="70">
        <f>IFERROR(IF('Product Selections'!B718="","",'Product Selections'!B718),"")</f>
        <v/>
      </c>
      <c r="C713" s="71">
        <f>IF('Product Selections'!C718="","",'Product Selections'!C718)</f>
        <v/>
      </c>
      <c r="D713" s="48">
        <f>IF('Product Selections'!D718="","",'Product Selections'!D718)</f>
        <v/>
      </c>
      <c r="E713" s="51">
        <f>IF('Product Selections'!E718="","",'Product Selections'!E718)</f>
        <v/>
      </c>
      <c r="F713" s="51">
        <f>IF('Product Selections'!F718="","",'Product Selections'!F718)</f>
        <v/>
      </c>
      <c r="G713" s="34">
        <f>IF('Product Selections'!U717="","",'Product Selections'!U717)</f>
        <v/>
      </c>
      <c r="H713" s="69">
        <f>IFERROR(IF('Product Selections'!H718="","",'Product Selections'!H718),"")</f>
        <v/>
      </c>
      <c r="I713" s="592">
        <f>IFERROR(IF(TRIM('Product Selections'!I718)="","",TRIM('Product Selections'!I718)),"")</f>
        <v/>
      </c>
      <c r="J713" s="46" t="n"/>
      <c r="K713" s="69">
        <f>IF(C713="","",IF(O713="",AE713+L713+M713,AE713+L713+M713+O713))</f>
        <v/>
      </c>
      <c r="L713" s="360">
        <f>IF(C713="","",SUM(AC713,AD713)*(1-Y713))</f>
        <v/>
      </c>
      <c r="M713" s="358">
        <f>IF(C713="","",AB713)</f>
        <v/>
      </c>
      <c r="O713" s="593">
        <f>IF(C713="","",IF(Y713&lt;0,Z713-AE713,""))</f>
        <v/>
      </c>
      <c r="P713" s="594">
        <f>IFERROR(IF(C713="","",IF(AND(C713=$D$2,H713=0),0,IF($V$8="50% ADP Discount",AA713*0.5,IF($V$8="ADP Book Price",AA713)))),"")</f>
        <v/>
      </c>
      <c r="R713" s="595">
        <f>IF(C713="","",IF(Y713&lt;0,(Z713/F713)*(1),(Z713/F713)*(1-Y713)))</f>
        <v/>
      </c>
      <c r="S713" s="595">
        <f>IFERROR(IF(Y713&lt;0,SUM(AC713:AD713)/F713,L713/F713),"")</f>
        <v/>
      </c>
      <c r="T713" s="340">
        <f>IF(M713="","",IF(M713=0,"",SUM(M713)/F713))</f>
        <v/>
      </c>
      <c r="U713" s="585" t="n"/>
      <c r="V713" s="596">
        <f>IF(C713="","",IF(AND(C713=$D$2,H713=0),"Firm Payroll",IF(AND(F713=1,Y713&gt;0.2),"Annual 20% Max Discount",IF(AND(F713=4,Y713&gt;0.2),"Quarterly 20% Max Discount",IF(Y713&gt;=0.6,"Discount &gt;60%",IF(Y713&lt;0,"Revenue Reduction Required",""))))))</f>
        <v/>
      </c>
      <c r="W713" s="597" t="n"/>
      <c r="X713" s="56">
        <f>IF(F713=1,"Annual Payrolls on ADP Essential Payroll",IF(F713=4,"Quarterly Payrolls on ADP Essential Payroll",""))</f>
        <v/>
      </c>
      <c r="Y713" s="50">
        <f>IFERROR(1-((H713-M713)/SUM(Z713,AC713,AD713)),"")</f>
        <v/>
      </c>
      <c r="Z713" s="69">
        <f>IF(C713="","",HLOOKUP($G713&amp;'Product Selections'!$K$4&amp;'Exhibit A'!$F713,'--'!$F$3:$AT$200,$E713+6,FALSE)*F713)</f>
        <v/>
      </c>
      <c r="AA713" s="237">
        <f>IF($C713="","",7.95*$E713+54.95)</f>
        <v/>
      </c>
      <c r="AB713" s="69">
        <f>IF('Product Selections'!O718="Yes",16*'Exhibit A'!F713,0)</f>
        <v/>
      </c>
      <c r="AC713" s="236">
        <f>IF('Product Selections'!$L$11="CBA Lightning Wholesale",0,IF('Product Selections'!$L$11="CBA Lightning",0,IF($C713="",0,IF('Product Selections'!P718="",0,IF('Product Selections'!$P718="Yes",HLOOKUP($AC$10&amp;'Exhibit A'!$F713,'--'!$F$3:$AZ$200,$E713+6,FALSE)*$F713)))))</f>
        <v/>
      </c>
      <c r="AD713" s="54">
        <f>IF('Product Selections'!$L$11="CBA Lightning Wholesale",0,IF('Product Selections'!$L$11="CBA Lightning",0,IF('Product Selections'!Q718="",0,IF($C713="",0,IF('Product Selections'!$Q718&gt;=0,HLOOKUP($AD$10,'--'!$F$3:$AZ$200,3,FALSE)*12*'Product Selections'!Q718)))))</f>
        <v/>
      </c>
      <c r="AE713" s="69">
        <f>IFERROR(IF(C713="","",IF(AND(C713=$D$2,H713=0),0,IF(I713=0,H713-P713-L713-M713,IF(I713="Included",H713-P713-M713-L713,IF(I713&gt;0,H713-M713-L713))))),"")</f>
        <v/>
      </c>
      <c r="AF713" s="598" t="n"/>
      <c r="AJ713" s="585" t="n"/>
    </row>
    <row r="714">
      <c r="A714" s="34" t="n"/>
      <c r="B714" s="303">
        <f>IFERROR(IF('Product Selections'!B719="","",'Product Selections'!B719),"")</f>
        <v/>
      </c>
      <c r="C714" s="304">
        <f>IF('Product Selections'!C719="","",'Product Selections'!C719)</f>
        <v/>
      </c>
      <c r="D714" s="305">
        <f>IF('Product Selections'!D719="","",'Product Selections'!D719)</f>
        <v/>
      </c>
      <c r="E714" s="306">
        <f>IF('Product Selections'!E719="","",'Product Selections'!E719)</f>
        <v/>
      </c>
      <c r="F714" s="306">
        <f>IF('Product Selections'!F719="","",'Product Selections'!F719)</f>
        <v/>
      </c>
      <c r="G714" s="307">
        <f>IF('Product Selections'!U718="","",'Product Selections'!U718)</f>
        <v/>
      </c>
      <c r="H714" s="316">
        <f>IFERROR(IF('Product Selections'!H719="","",'Product Selections'!H719),"")</f>
        <v/>
      </c>
      <c r="I714" s="309">
        <f>IFERROR(IF(TRIM('Product Selections'!I719)="","",TRIM('Product Selections'!I719)),"")</f>
        <v/>
      </c>
      <c r="J714" s="46" t="n"/>
      <c r="K714" s="316">
        <f>IF(C714="","",IF(O714="",AE714+L714+M714,AE714+L714+M714+O714))</f>
        <v/>
      </c>
      <c r="L714" s="361">
        <f>IF(C714="","",SUM(AC714,AD714)*(1-Y714))</f>
        <v/>
      </c>
      <c r="M714" s="357">
        <f>IF(C714="","",AB714)</f>
        <v/>
      </c>
      <c r="O714" s="600">
        <f>IF(C714="","",IF(Y714&lt;0,Z714-AE714,""))</f>
        <v/>
      </c>
      <c r="P714" s="601">
        <f>IFERROR(IF(C714="","",IF(AND(C714=$D$2,H714=0),0,IF($V$8="50% ADP Discount",AA714*0.5,IF($V$8="ADP Book Price",AA714)))),"")</f>
        <v/>
      </c>
      <c r="R714" s="602">
        <f>IF(C714="","",IF(Y714&lt;0,(Z714/F714)*(1),(Z714/F714)*(1-Y714)))</f>
        <v/>
      </c>
      <c r="S714" s="602">
        <f>IFERROR(IF(Y714&lt;0,SUM(AC714:AD714)/F714,L714/F714),"")</f>
        <v/>
      </c>
      <c r="T714" s="339">
        <f>IF(M714="","",IF(M714=0,"",SUM(M714)/F714))</f>
        <v/>
      </c>
      <c r="U714" s="585" t="n"/>
      <c r="V714" s="603">
        <f>IF(C714="","",IF(AND(C714=$D$2,H714=0),"Firm Payroll",IF(AND(F714=1,Y714&gt;0.2),"Annual 20% Max Discount",IF(AND(F714=4,Y714&gt;0.2),"Quarterly 20% Max Discount",IF(Y714&gt;=0.6,"Discount &gt;60%",IF(Y714&lt;0,"Revenue Reduction Required",""))))))</f>
        <v/>
      </c>
      <c r="W714" s="597" t="n"/>
      <c r="X714" s="314">
        <f>IF(F714=1,"Annual Payrolls on ADP Essential Payroll",IF(F714=4,"Quarterly Payrolls on ADP Essential Payroll",""))</f>
        <v/>
      </c>
      <c r="Y714" s="315">
        <f>IFERROR(1-((H714-M714)/SUM(Z714,AC714,AD714)),"")</f>
        <v/>
      </c>
      <c r="Z714" s="316">
        <f>IF(C714="","",HLOOKUP($G714&amp;'Product Selections'!$K$4&amp;'Exhibit A'!$F714,'--'!$F$3:$AT$200,$E714+6,FALSE)*F714)</f>
        <v/>
      </c>
      <c r="AA714" s="317">
        <f>IF($C714="","",7.95*$E714+54.95)</f>
        <v/>
      </c>
      <c r="AB714" s="316">
        <f>IF('Product Selections'!O719="Yes",16*'Exhibit A'!F714,0)</f>
        <v/>
      </c>
      <c r="AC714" s="318">
        <f>IF('Product Selections'!$L$11="CBA Lightning Wholesale",0,IF('Product Selections'!$L$11="CBA Lightning",0,IF($C714="",0,IF('Product Selections'!P719="",0,IF('Product Selections'!$P719="Yes",HLOOKUP($AC$10&amp;'Exhibit A'!$F714,'--'!$F$3:$AZ$200,$E714+6,FALSE)*$F714)))))</f>
        <v/>
      </c>
      <c r="AD714" s="310">
        <f>IF('Product Selections'!$L$11="CBA Lightning Wholesale",0,IF('Product Selections'!$L$11="CBA Lightning",0,IF('Product Selections'!Q719="",0,IF($C714="",0,IF('Product Selections'!$Q719&gt;=0,HLOOKUP($AD$10,'--'!$F$3:$AZ$200,3,FALSE)*12*'Product Selections'!Q719)))))</f>
        <v/>
      </c>
      <c r="AE714" s="316">
        <f>IFERROR(IF(C714="","",IF(AND(C714=$D$2,H714=0),0,IF(I714=0,H714-P714-L714-M714,IF(I714="Included",H714-P714-M714-L714,IF(I714&gt;0,H714-M714-L714))))),"")</f>
        <v/>
      </c>
      <c r="AF714" s="585" t="n"/>
      <c r="AJ714" s="585" t="n"/>
    </row>
    <row r="715">
      <c r="A715" s="34" t="n"/>
      <c r="B715" s="70">
        <f>IFERROR(IF('Product Selections'!B720="","",'Product Selections'!B720),"")</f>
        <v/>
      </c>
      <c r="C715" s="71">
        <f>IF('Product Selections'!C720="","",'Product Selections'!C720)</f>
        <v/>
      </c>
      <c r="D715" s="48">
        <f>IF('Product Selections'!D720="","",'Product Selections'!D720)</f>
        <v/>
      </c>
      <c r="E715" s="51">
        <f>IF('Product Selections'!E720="","",'Product Selections'!E720)</f>
        <v/>
      </c>
      <c r="F715" s="51">
        <f>IF('Product Selections'!F720="","",'Product Selections'!F720)</f>
        <v/>
      </c>
      <c r="G715" s="34">
        <f>IF('Product Selections'!U719="","",'Product Selections'!U719)</f>
        <v/>
      </c>
      <c r="H715" s="69">
        <f>IFERROR(IF('Product Selections'!H720="","",'Product Selections'!H720),"")</f>
        <v/>
      </c>
      <c r="I715" s="592">
        <f>IFERROR(IF(TRIM('Product Selections'!I720)="","",TRIM('Product Selections'!I720)),"")</f>
        <v/>
      </c>
      <c r="J715" s="46" t="n"/>
      <c r="K715" s="69">
        <f>IF(C715="","",IF(O715="",AE715+L715+M715,AE715+L715+M715+O715))</f>
        <v/>
      </c>
      <c r="L715" s="360">
        <f>IF(C715="","",SUM(AC715,AD715)*(1-Y715))</f>
        <v/>
      </c>
      <c r="M715" s="358">
        <f>IF(C715="","",AB715)</f>
        <v/>
      </c>
      <c r="O715" s="593">
        <f>IF(C715="","",IF(Y715&lt;0,Z715-AE715,""))</f>
        <v/>
      </c>
      <c r="P715" s="594">
        <f>IFERROR(IF(C715="","",IF(AND(C715=$D$2,H715=0),0,IF($V$8="50% ADP Discount",AA715*0.5,IF($V$8="ADP Book Price",AA715)))),"")</f>
        <v/>
      </c>
      <c r="R715" s="595">
        <f>IF(C715="","",IF(Y715&lt;0,(Z715/F715)*(1),(Z715/F715)*(1-Y715)))</f>
        <v/>
      </c>
      <c r="S715" s="595">
        <f>IFERROR(IF(Y715&lt;0,SUM(AC715:AD715)/F715,L715/F715),"")</f>
        <v/>
      </c>
      <c r="T715" s="340">
        <f>IF(M715="","",IF(M715=0,"",SUM(M715)/F715))</f>
        <v/>
      </c>
      <c r="U715" s="585" t="n"/>
      <c r="V715" s="596">
        <f>IF(C715="","",IF(AND(C715=$D$2,H715=0),"Firm Payroll",IF(AND(F715=1,Y715&gt;0.2),"Annual 20% Max Discount",IF(AND(F715=4,Y715&gt;0.2),"Quarterly 20% Max Discount",IF(Y715&gt;=0.6,"Discount &gt;60%",IF(Y715&lt;0,"Revenue Reduction Required",""))))))</f>
        <v/>
      </c>
      <c r="W715" s="597" t="n"/>
      <c r="X715" s="56">
        <f>IF(F715=1,"Annual Payrolls on ADP Essential Payroll",IF(F715=4,"Quarterly Payrolls on ADP Essential Payroll",""))</f>
        <v/>
      </c>
      <c r="Y715" s="50">
        <f>IFERROR(1-((H715-M715)/SUM(Z715,AC715,AD715)),"")</f>
        <v/>
      </c>
      <c r="Z715" s="69">
        <f>IF(C715="","",HLOOKUP($G715&amp;'Product Selections'!$K$4&amp;'Exhibit A'!$F715,'--'!$F$3:$AT$200,$E715+6,FALSE)*F715)</f>
        <v/>
      </c>
      <c r="AA715" s="237">
        <f>IF($C715="","",7.95*$E715+54.95)</f>
        <v/>
      </c>
      <c r="AB715" s="69">
        <f>IF('Product Selections'!O720="Yes",16*'Exhibit A'!F715,0)</f>
        <v/>
      </c>
      <c r="AC715" s="236">
        <f>IF('Product Selections'!$L$11="CBA Lightning Wholesale",0,IF('Product Selections'!$L$11="CBA Lightning",0,IF($C715="",0,IF('Product Selections'!P720="",0,IF('Product Selections'!$P720="Yes",HLOOKUP($AC$10&amp;'Exhibit A'!$F715,'--'!$F$3:$AZ$200,$E715+6,FALSE)*$F715)))))</f>
        <v/>
      </c>
      <c r="AD715" s="54">
        <f>IF('Product Selections'!$L$11="CBA Lightning Wholesale",0,IF('Product Selections'!$L$11="CBA Lightning",0,IF('Product Selections'!Q720="",0,IF($C715="",0,IF('Product Selections'!$Q720&gt;=0,HLOOKUP($AD$10,'--'!$F$3:$AZ$200,3,FALSE)*12*'Product Selections'!Q720)))))</f>
        <v/>
      </c>
      <c r="AE715" s="69">
        <f>IFERROR(IF(C715="","",IF(AND(C715=$D$2,H715=0),0,IF(I715=0,H715-P715-L715-M715,IF(I715="Included",H715-P715-M715-L715,IF(I715&gt;0,H715-M715-L715))))),"")</f>
        <v/>
      </c>
      <c r="AF715" s="598" t="n"/>
      <c r="AJ715" s="585" t="n"/>
    </row>
    <row r="716">
      <c r="A716" s="34" t="n"/>
      <c r="B716" s="303">
        <f>IFERROR(IF('Product Selections'!B721="","",'Product Selections'!B721),"")</f>
        <v/>
      </c>
      <c r="C716" s="304">
        <f>IF('Product Selections'!C721="","",'Product Selections'!C721)</f>
        <v/>
      </c>
      <c r="D716" s="305">
        <f>IF('Product Selections'!D721="","",'Product Selections'!D721)</f>
        <v/>
      </c>
      <c r="E716" s="306">
        <f>IF('Product Selections'!E721="","",'Product Selections'!E721)</f>
        <v/>
      </c>
      <c r="F716" s="306">
        <f>IF('Product Selections'!F721="","",'Product Selections'!F721)</f>
        <v/>
      </c>
      <c r="G716" s="307">
        <f>IF('Product Selections'!U720="","",'Product Selections'!U720)</f>
        <v/>
      </c>
      <c r="H716" s="316">
        <f>IFERROR(IF('Product Selections'!H721="","",'Product Selections'!H721),"")</f>
        <v/>
      </c>
      <c r="I716" s="309">
        <f>IFERROR(IF(TRIM('Product Selections'!I721)="","",TRIM('Product Selections'!I721)),"")</f>
        <v/>
      </c>
      <c r="J716" s="46" t="n"/>
      <c r="K716" s="316">
        <f>IF(C716="","",IF(O716="",AE716+L716+M716,AE716+L716+M716+O716))</f>
        <v/>
      </c>
      <c r="L716" s="361">
        <f>IF(C716="","",SUM(AC716,AD716)*(1-Y716))</f>
        <v/>
      </c>
      <c r="M716" s="357">
        <f>IF(C716="","",AB716)</f>
        <v/>
      </c>
      <c r="O716" s="600">
        <f>IF(C716="","",IF(Y716&lt;0,Z716-AE716,""))</f>
        <v/>
      </c>
      <c r="P716" s="601">
        <f>IFERROR(IF(C716="","",IF(AND(C716=$D$2,H716=0),0,IF($V$8="50% ADP Discount",AA716*0.5,IF($V$8="ADP Book Price",AA716)))),"")</f>
        <v/>
      </c>
      <c r="R716" s="602">
        <f>IF(C716="","",IF(Y716&lt;0,(Z716/F716)*(1),(Z716/F716)*(1-Y716)))</f>
        <v/>
      </c>
      <c r="S716" s="602">
        <f>IFERROR(IF(Y716&lt;0,SUM(AC716:AD716)/F716,L716/F716),"")</f>
        <v/>
      </c>
      <c r="T716" s="339">
        <f>IF(M716="","",IF(M716=0,"",SUM(M716)/F716))</f>
        <v/>
      </c>
      <c r="U716" s="585" t="n"/>
      <c r="V716" s="603">
        <f>IF(C716="","",IF(AND(C716=$D$2,H716=0),"Firm Payroll",IF(AND(F716=1,Y716&gt;0.2),"Annual 20% Max Discount",IF(AND(F716=4,Y716&gt;0.2),"Quarterly 20% Max Discount",IF(Y716&gt;=0.6,"Discount &gt;60%",IF(Y716&lt;0,"Revenue Reduction Required",""))))))</f>
        <v/>
      </c>
      <c r="W716" s="597" t="n"/>
      <c r="X716" s="314">
        <f>IF(F716=1,"Annual Payrolls on ADP Essential Payroll",IF(F716=4,"Quarterly Payrolls on ADP Essential Payroll",""))</f>
        <v/>
      </c>
      <c r="Y716" s="315">
        <f>IFERROR(1-((H716-M716)/SUM(Z716,AC716,AD716)),"")</f>
        <v/>
      </c>
      <c r="Z716" s="316">
        <f>IF(C716="","",HLOOKUP($G716&amp;'Product Selections'!$K$4&amp;'Exhibit A'!$F716,'--'!$F$3:$AT$200,$E716+6,FALSE)*F716)</f>
        <v/>
      </c>
      <c r="AA716" s="317">
        <f>IF($C716="","",7.95*$E716+54.95)</f>
        <v/>
      </c>
      <c r="AB716" s="316">
        <f>IF('Product Selections'!O721="Yes",16*'Exhibit A'!F716,0)</f>
        <v/>
      </c>
      <c r="AC716" s="318">
        <f>IF('Product Selections'!$L$11="CBA Lightning Wholesale",0,IF('Product Selections'!$L$11="CBA Lightning",0,IF($C716="",0,IF('Product Selections'!P721="",0,IF('Product Selections'!$P721="Yes",HLOOKUP($AC$10&amp;'Exhibit A'!$F716,'--'!$F$3:$AZ$200,$E716+6,FALSE)*$F716)))))</f>
        <v/>
      </c>
      <c r="AD716" s="310">
        <f>IF('Product Selections'!$L$11="CBA Lightning Wholesale",0,IF('Product Selections'!$L$11="CBA Lightning",0,IF('Product Selections'!Q721="",0,IF($C716="",0,IF('Product Selections'!$Q721&gt;=0,HLOOKUP($AD$10,'--'!$F$3:$AZ$200,3,FALSE)*12*'Product Selections'!Q721)))))</f>
        <v/>
      </c>
      <c r="AE716" s="316">
        <f>IFERROR(IF(C716="","",IF(AND(C716=$D$2,H716=0),0,IF(I716=0,H716-P716-L716-M716,IF(I716="Included",H716-P716-M716-L716,IF(I716&gt;0,H716-M716-L716))))),"")</f>
        <v/>
      </c>
      <c r="AF716" s="585" t="n"/>
      <c r="AJ716" s="585" t="n"/>
    </row>
    <row r="717">
      <c r="A717" s="34" t="n"/>
      <c r="B717" s="70">
        <f>IFERROR(IF('Product Selections'!B722="","",'Product Selections'!B722),"")</f>
        <v/>
      </c>
      <c r="C717" s="71">
        <f>IF('Product Selections'!C722="","",'Product Selections'!C722)</f>
        <v/>
      </c>
      <c r="D717" s="48">
        <f>IF('Product Selections'!D722="","",'Product Selections'!D722)</f>
        <v/>
      </c>
      <c r="E717" s="51">
        <f>IF('Product Selections'!E722="","",'Product Selections'!E722)</f>
        <v/>
      </c>
      <c r="F717" s="51">
        <f>IF('Product Selections'!F722="","",'Product Selections'!F722)</f>
        <v/>
      </c>
      <c r="G717" s="34">
        <f>IF('Product Selections'!U721="","",'Product Selections'!U721)</f>
        <v/>
      </c>
      <c r="H717" s="69">
        <f>IFERROR(IF('Product Selections'!H722="","",'Product Selections'!H722),"")</f>
        <v/>
      </c>
      <c r="I717" s="592">
        <f>IFERROR(IF(TRIM('Product Selections'!I722)="","",TRIM('Product Selections'!I722)),"")</f>
        <v/>
      </c>
      <c r="J717" s="46" t="n"/>
      <c r="K717" s="69">
        <f>IF(C717="","",IF(O717="",AE717+L717+M717,AE717+L717+M717+O717))</f>
        <v/>
      </c>
      <c r="L717" s="360">
        <f>IF(C717="","",SUM(AC717,AD717)*(1-Y717))</f>
        <v/>
      </c>
      <c r="M717" s="358">
        <f>IF(C717="","",AB717)</f>
        <v/>
      </c>
      <c r="O717" s="593">
        <f>IF(C717="","",IF(Y717&lt;0,Z717-AE717,""))</f>
        <v/>
      </c>
      <c r="P717" s="594">
        <f>IFERROR(IF(C717="","",IF(AND(C717=$D$2,H717=0),0,IF($V$8="50% ADP Discount",AA717*0.5,IF($V$8="ADP Book Price",AA717)))),"")</f>
        <v/>
      </c>
      <c r="R717" s="595">
        <f>IF(C717="","",IF(Y717&lt;0,(Z717/F717)*(1),(Z717/F717)*(1-Y717)))</f>
        <v/>
      </c>
      <c r="S717" s="595">
        <f>IFERROR(IF(Y717&lt;0,SUM(AC717:AD717)/F717,L717/F717),"")</f>
        <v/>
      </c>
      <c r="T717" s="340">
        <f>IF(M717="","",IF(M717=0,"",SUM(M717)/F717))</f>
        <v/>
      </c>
      <c r="U717" s="585" t="n"/>
      <c r="V717" s="596">
        <f>IF(C717="","",IF(AND(C717=$D$2,H717=0),"Firm Payroll",IF(AND(F717=1,Y717&gt;0.2),"Annual 20% Max Discount",IF(AND(F717=4,Y717&gt;0.2),"Quarterly 20% Max Discount",IF(Y717&gt;=0.6,"Discount &gt;60%",IF(Y717&lt;0,"Revenue Reduction Required",""))))))</f>
        <v/>
      </c>
      <c r="W717" s="597" t="n"/>
      <c r="X717" s="56">
        <f>IF(F717=1,"Annual Payrolls on ADP Essential Payroll",IF(F717=4,"Quarterly Payrolls on ADP Essential Payroll",""))</f>
        <v/>
      </c>
      <c r="Y717" s="50">
        <f>IFERROR(1-((H717-M717)/SUM(Z717,AC717,AD717)),"")</f>
        <v/>
      </c>
      <c r="Z717" s="69">
        <f>IF(C717="","",HLOOKUP($G717&amp;'Product Selections'!$K$4&amp;'Exhibit A'!$F717,'--'!$F$3:$AT$200,$E717+6,FALSE)*F717)</f>
        <v/>
      </c>
      <c r="AA717" s="237">
        <f>IF($C717="","",7.95*$E717+54.95)</f>
        <v/>
      </c>
      <c r="AB717" s="69">
        <f>IF('Product Selections'!O722="Yes",16*'Exhibit A'!F717,0)</f>
        <v/>
      </c>
      <c r="AC717" s="236">
        <f>IF('Product Selections'!$L$11="CBA Lightning Wholesale",0,IF('Product Selections'!$L$11="CBA Lightning",0,IF($C717="",0,IF('Product Selections'!P722="",0,IF('Product Selections'!$P722="Yes",HLOOKUP($AC$10&amp;'Exhibit A'!$F717,'--'!$F$3:$AZ$200,$E717+6,FALSE)*$F717)))))</f>
        <v/>
      </c>
      <c r="AD717" s="54">
        <f>IF('Product Selections'!$L$11="CBA Lightning Wholesale",0,IF('Product Selections'!$L$11="CBA Lightning",0,IF('Product Selections'!Q722="",0,IF($C717="",0,IF('Product Selections'!$Q722&gt;=0,HLOOKUP($AD$10,'--'!$F$3:$AZ$200,3,FALSE)*12*'Product Selections'!Q722)))))</f>
        <v/>
      </c>
      <c r="AE717" s="69">
        <f>IFERROR(IF(C717="","",IF(AND(C717=$D$2,H717=0),0,IF(I717=0,H717-P717-L717-M717,IF(I717="Included",H717-P717-M717-L717,IF(I717&gt;0,H717-M717-L717))))),"")</f>
        <v/>
      </c>
      <c r="AF717" s="598" t="n"/>
      <c r="AJ717" s="585" t="n"/>
    </row>
    <row r="718">
      <c r="A718" s="34" t="n"/>
      <c r="B718" s="303">
        <f>IFERROR(IF('Product Selections'!B723="","",'Product Selections'!B723),"")</f>
        <v/>
      </c>
      <c r="C718" s="304">
        <f>IF('Product Selections'!C723="","",'Product Selections'!C723)</f>
        <v/>
      </c>
      <c r="D718" s="305">
        <f>IF('Product Selections'!D723="","",'Product Selections'!D723)</f>
        <v/>
      </c>
      <c r="E718" s="306">
        <f>IF('Product Selections'!E723="","",'Product Selections'!E723)</f>
        <v/>
      </c>
      <c r="F718" s="306">
        <f>IF('Product Selections'!F723="","",'Product Selections'!F723)</f>
        <v/>
      </c>
      <c r="G718" s="307">
        <f>IF('Product Selections'!U722="","",'Product Selections'!U722)</f>
        <v/>
      </c>
      <c r="H718" s="316">
        <f>IFERROR(IF('Product Selections'!H723="","",'Product Selections'!H723),"")</f>
        <v/>
      </c>
      <c r="I718" s="309">
        <f>IFERROR(IF(TRIM('Product Selections'!I723)="","",TRIM('Product Selections'!I723)),"")</f>
        <v/>
      </c>
      <c r="J718" s="46" t="n"/>
      <c r="K718" s="316">
        <f>IF(C718="","",IF(O718="",AE718+L718+M718,AE718+L718+M718+O718))</f>
        <v/>
      </c>
      <c r="L718" s="361">
        <f>IF(C718="","",SUM(AC718,AD718)*(1-Y718))</f>
        <v/>
      </c>
      <c r="M718" s="357">
        <f>IF(C718="","",AB718)</f>
        <v/>
      </c>
      <c r="O718" s="600">
        <f>IF(C718="","",IF(Y718&lt;0,Z718-AE718,""))</f>
        <v/>
      </c>
      <c r="P718" s="601">
        <f>IFERROR(IF(C718="","",IF(AND(C718=$D$2,H718=0),0,IF($V$8="50% ADP Discount",AA718*0.5,IF($V$8="ADP Book Price",AA718)))),"")</f>
        <v/>
      </c>
      <c r="R718" s="602">
        <f>IF(C718="","",IF(Y718&lt;0,(Z718/F718)*(1),(Z718/F718)*(1-Y718)))</f>
        <v/>
      </c>
      <c r="S718" s="602">
        <f>IFERROR(IF(Y718&lt;0,SUM(AC718:AD718)/F718,L718/F718),"")</f>
        <v/>
      </c>
      <c r="T718" s="339">
        <f>IF(M718="","",IF(M718=0,"",SUM(M718)/F718))</f>
        <v/>
      </c>
      <c r="U718" s="585" t="n"/>
      <c r="V718" s="603">
        <f>IF(C718="","",IF(AND(C718=$D$2,H718=0),"Firm Payroll",IF(AND(F718=1,Y718&gt;0.2),"Annual 20% Max Discount",IF(AND(F718=4,Y718&gt;0.2),"Quarterly 20% Max Discount",IF(Y718&gt;=0.6,"Discount &gt;60%",IF(Y718&lt;0,"Revenue Reduction Required",""))))))</f>
        <v/>
      </c>
      <c r="W718" s="597" t="n"/>
      <c r="X718" s="314">
        <f>IF(F718=1,"Annual Payrolls on ADP Essential Payroll",IF(F718=4,"Quarterly Payrolls on ADP Essential Payroll",""))</f>
        <v/>
      </c>
      <c r="Y718" s="315">
        <f>IFERROR(1-((H718-M718)/SUM(Z718,AC718,AD718)),"")</f>
        <v/>
      </c>
      <c r="Z718" s="316">
        <f>IF(C718="","",HLOOKUP($G718&amp;'Product Selections'!$K$4&amp;'Exhibit A'!$F718,'--'!$F$3:$AT$200,$E718+6,FALSE)*F718)</f>
        <v/>
      </c>
      <c r="AA718" s="317">
        <f>IF($C718="","",7.95*$E718+54.95)</f>
        <v/>
      </c>
      <c r="AB718" s="316">
        <f>IF('Product Selections'!O723="Yes",16*'Exhibit A'!F718,0)</f>
        <v/>
      </c>
      <c r="AC718" s="318">
        <f>IF('Product Selections'!$L$11="CBA Lightning Wholesale",0,IF('Product Selections'!$L$11="CBA Lightning",0,IF($C718="",0,IF('Product Selections'!P723="",0,IF('Product Selections'!$P723="Yes",HLOOKUP($AC$10&amp;'Exhibit A'!$F718,'--'!$F$3:$AZ$200,$E718+6,FALSE)*$F718)))))</f>
        <v/>
      </c>
      <c r="AD718" s="310">
        <f>IF('Product Selections'!$L$11="CBA Lightning Wholesale",0,IF('Product Selections'!$L$11="CBA Lightning",0,IF('Product Selections'!Q723="",0,IF($C718="",0,IF('Product Selections'!$Q723&gt;=0,HLOOKUP($AD$10,'--'!$F$3:$AZ$200,3,FALSE)*12*'Product Selections'!Q723)))))</f>
        <v/>
      </c>
      <c r="AE718" s="316">
        <f>IFERROR(IF(C718="","",IF(AND(C718=$D$2,H718=0),0,IF(I718=0,H718-P718-L718-M718,IF(I718="Included",H718-P718-M718-L718,IF(I718&gt;0,H718-M718-L718))))),"")</f>
        <v/>
      </c>
      <c r="AF718" s="585" t="n"/>
      <c r="AJ718" s="585" t="n"/>
    </row>
    <row r="719">
      <c r="A719" s="34" t="n"/>
      <c r="B719" s="70">
        <f>IFERROR(IF('Product Selections'!B724="","",'Product Selections'!B724),"")</f>
        <v/>
      </c>
      <c r="C719" s="71">
        <f>IF('Product Selections'!C724="","",'Product Selections'!C724)</f>
        <v/>
      </c>
      <c r="D719" s="48">
        <f>IF('Product Selections'!D724="","",'Product Selections'!D724)</f>
        <v/>
      </c>
      <c r="E719" s="51">
        <f>IF('Product Selections'!E724="","",'Product Selections'!E724)</f>
        <v/>
      </c>
      <c r="F719" s="51">
        <f>IF('Product Selections'!F724="","",'Product Selections'!F724)</f>
        <v/>
      </c>
      <c r="G719" s="34">
        <f>IF('Product Selections'!U723="","",'Product Selections'!U723)</f>
        <v/>
      </c>
      <c r="H719" s="69">
        <f>IFERROR(IF('Product Selections'!H724="","",'Product Selections'!H724),"")</f>
        <v/>
      </c>
      <c r="I719" s="592">
        <f>IFERROR(IF(TRIM('Product Selections'!I724)="","",TRIM('Product Selections'!I724)),"")</f>
        <v/>
      </c>
      <c r="J719" s="46" t="n"/>
      <c r="K719" s="69">
        <f>IF(C719="","",IF(O719="",AE719+L719+M719,AE719+L719+M719+O719))</f>
        <v/>
      </c>
      <c r="L719" s="360">
        <f>IF(C719="","",SUM(AC719,AD719)*(1-Y719))</f>
        <v/>
      </c>
      <c r="M719" s="358">
        <f>IF(C719="","",AB719)</f>
        <v/>
      </c>
      <c r="O719" s="593">
        <f>IF(C719="","",IF(Y719&lt;0,Z719-AE719,""))</f>
        <v/>
      </c>
      <c r="P719" s="594">
        <f>IFERROR(IF(C719="","",IF(AND(C719=$D$2,H719=0),0,IF($V$8="50% ADP Discount",AA719*0.5,IF($V$8="ADP Book Price",AA719)))),"")</f>
        <v/>
      </c>
      <c r="R719" s="595">
        <f>IF(C719="","",IF(Y719&lt;0,(Z719/F719)*(1),(Z719/F719)*(1-Y719)))</f>
        <v/>
      </c>
      <c r="S719" s="595">
        <f>IFERROR(IF(Y719&lt;0,SUM(AC719:AD719)/F719,L719/F719),"")</f>
        <v/>
      </c>
      <c r="T719" s="340">
        <f>IF(M719="","",IF(M719=0,"",SUM(M719)/F719))</f>
        <v/>
      </c>
      <c r="U719" s="585" t="n"/>
      <c r="V719" s="596">
        <f>IF(C719="","",IF(AND(C719=$D$2,H719=0),"Firm Payroll",IF(AND(F719=1,Y719&gt;0.2),"Annual 20% Max Discount",IF(AND(F719=4,Y719&gt;0.2),"Quarterly 20% Max Discount",IF(Y719&gt;=0.6,"Discount &gt;60%",IF(Y719&lt;0,"Revenue Reduction Required",""))))))</f>
        <v/>
      </c>
      <c r="W719" s="597" t="n"/>
      <c r="X719" s="56">
        <f>IF(F719=1,"Annual Payrolls on ADP Essential Payroll",IF(F719=4,"Quarterly Payrolls on ADP Essential Payroll",""))</f>
        <v/>
      </c>
      <c r="Y719" s="50">
        <f>IFERROR(1-((H719-M719)/SUM(Z719,AC719,AD719)),"")</f>
        <v/>
      </c>
      <c r="Z719" s="69">
        <f>IF(C719="","",HLOOKUP($G719&amp;'Product Selections'!$K$4&amp;'Exhibit A'!$F719,'--'!$F$3:$AT$200,$E719+6,FALSE)*F719)</f>
        <v/>
      </c>
      <c r="AA719" s="237">
        <f>IF($C719="","",7.95*$E719+54.95)</f>
        <v/>
      </c>
      <c r="AB719" s="69">
        <f>IF('Product Selections'!O724="Yes",16*'Exhibit A'!F719,0)</f>
        <v/>
      </c>
      <c r="AC719" s="236">
        <f>IF('Product Selections'!$L$11="CBA Lightning Wholesale",0,IF('Product Selections'!$L$11="CBA Lightning",0,IF($C719="",0,IF('Product Selections'!P724="",0,IF('Product Selections'!$P724="Yes",HLOOKUP($AC$10&amp;'Exhibit A'!$F719,'--'!$F$3:$AZ$200,$E719+6,FALSE)*$F719)))))</f>
        <v/>
      </c>
      <c r="AD719" s="54">
        <f>IF('Product Selections'!$L$11="CBA Lightning Wholesale",0,IF('Product Selections'!$L$11="CBA Lightning",0,IF('Product Selections'!Q724="",0,IF($C719="",0,IF('Product Selections'!$Q724&gt;=0,HLOOKUP($AD$10,'--'!$F$3:$AZ$200,3,FALSE)*12*'Product Selections'!Q724)))))</f>
        <v/>
      </c>
      <c r="AE719" s="69">
        <f>IFERROR(IF(C719="","",IF(AND(C719=$D$2,H719=0),0,IF(I719=0,H719-P719-L719-M719,IF(I719="Included",H719-P719-M719-L719,IF(I719&gt;0,H719-M719-L719))))),"")</f>
        <v/>
      </c>
      <c r="AF719" s="598" t="n"/>
      <c r="AJ719" s="585" t="n"/>
    </row>
    <row r="720">
      <c r="A720" s="34" t="n"/>
      <c r="B720" s="303">
        <f>IFERROR(IF('Product Selections'!B725="","",'Product Selections'!B725),"")</f>
        <v/>
      </c>
      <c r="C720" s="304">
        <f>IF('Product Selections'!C725="","",'Product Selections'!C725)</f>
        <v/>
      </c>
      <c r="D720" s="305">
        <f>IF('Product Selections'!D725="","",'Product Selections'!D725)</f>
        <v/>
      </c>
      <c r="E720" s="306">
        <f>IF('Product Selections'!E725="","",'Product Selections'!E725)</f>
        <v/>
      </c>
      <c r="F720" s="306">
        <f>IF('Product Selections'!F725="","",'Product Selections'!F725)</f>
        <v/>
      </c>
      <c r="G720" s="307">
        <f>IF('Product Selections'!U724="","",'Product Selections'!U724)</f>
        <v/>
      </c>
      <c r="H720" s="316">
        <f>IFERROR(IF('Product Selections'!H725="","",'Product Selections'!H725),"")</f>
        <v/>
      </c>
      <c r="I720" s="309">
        <f>IFERROR(IF(TRIM('Product Selections'!I725)="","",TRIM('Product Selections'!I725)),"")</f>
        <v/>
      </c>
      <c r="J720" s="46" t="n"/>
      <c r="K720" s="316">
        <f>IF(C720="","",IF(O720="",AE720+L720+M720,AE720+L720+M720+O720))</f>
        <v/>
      </c>
      <c r="L720" s="361">
        <f>IF(C720="","",SUM(AC720,AD720)*(1-Y720))</f>
        <v/>
      </c>
      <c r="M720" s="357">
        <f>IF(C720="","",AB720)</f>
        <v/>
      </c>
      <c r="O720" s="600">
        <f>IF(C720="","",IF(Y720&lt;0,Z720-AE720,""))</f>
        <v/>
      </c>
      <c r="P720" s="601">
        <f>IFERROR(IF(C720="","",IF(AND(C720=$D$2,H720=0),0,IF($V$8="50% ADP Discount",AA720*0.5,IF($V$8="ADP Book Price",AA720)))),"")</f>
        <v/>
      </c>
      <c r="R720" s="602">
        <f>IF(C720="","",IF(Y720&lt;0,(Z720/F720)*(1),(Z720/F720)*(1-Y720)))</f>
        <v/>
      </c>
      <c r="S720" s="602">
        <f>IFERROR(IF(Y720&lt;0,SUM(AC720:AD720)/F720,L720/F720),"")</f>
        <v/>
      </c>
      <c r="T720" s="339">
        <f>IF(M720="","",IF(M720=0,"",SUM(M720)/F720))</f>
        <v/>
      </c>
      <c r="U720" s="585" t="n"/>
      <c r="V720" s="603">
        <f>IF(C720="","",IF(AND(C720=$D$2,H720=0),"Firm Payroll",IF(AND(F720=1,Y720&gt;0.2),"Annual 20% Max Discount",IF(AND(F720=4,Y720&gt;0.2),"Quarterly 20% Max Discount",IF(Y720&gt;=0.6,"Discount &gt;60%",IF(Y720&lt;0,"Revenue Reduction Required",""))))))</f>
        <v/>
      </c>
      <c r="W720" s="597" t="n"/>
      <c r="X720" s="314">
        <f>IF(F720=1,"Annual Payrolls on ADP Essential Payroll",IF(F720=4,"Quarterly Payrolls on ADP Essential Payroll",""))</f>
        <v/>
      </c>
      <c r="Y720" s="315">
        <f>IFERROR(1-((H720-M720)/SUM(Z720,AC720,AD720)),"")</f>
        <v/>
      </c>
      <c r="Z720" s="316">
        <f>IF(C720="","",HLOOKUP($G720&amp;'Product Selections'!$K$4&amp;'Exhibit A'!$F720,'--'!$F$3:$AT$200,$E720+6,FALSE)*F720)</f>
        <v/>
      </c>
      <c r="AA720" s="317">
        <f>IF($C720="","",7.95*$E720+54.95)</f>
        <v/>
      </c>
      <c r="AB720" s="316">
        <f>IF('Product Selections'!O725="Yes",16*'Exhibit A'!F720,0)</f>
        <v/>
      </c>
      <c r="AC720" s="318">
        <f>IF('Product Selections'!$L$11="CBA Lightning Wholesale",0,IF('Product Selections'!$L$11="CBA Lightning",0,IF($C720="",0,IF('Product Selections'!P725="",0,IF('Product Selections'!$P725="Yes",HLOOKUP($AC$10&amp;'Exhibit A'!$F720,'--'!$F$3:$AZ$200,$E720+6,FALSE)*$F720)))))</f>
        <v/>
      </c>
      <c r="AD720" s="310">
        <f>IF('Product Selections'!$L$11="CBA Lightning Wholesale",0,IF('Product Selections'!$L$11="CBA Lightning",0,IF('Product Selections'!Q725="",0,IF($C720="",0,IF('Product Selections'!$Q725&gt;=0,HLOOKUP($AD$10,'--'!$F$3:$AZ$200,3,FALSE)*12*'Product Selections'!Q725)))))</f>
        <v/>
      </c>
      <c r="AE720" s="316">
        <f>IFERROR(IF(C720="","",IF(AND(C720=$D$2,H720=0),0,IF(I720=0,H720-P720-L720-M720,IF(I720="Included",H720-P720-M720-L720,IF(I720&gt;0,H720-M720-L720))))),"")</f>
        <v/>
      </c>
      <c r="AF720" s="585" t="n"/>
      <c r="AJ720" s="585" t="n"/>
    </row>
    <row r="721">
      <c r="A721" s="34" t="n"/>
      <c r="B721" s="70">
        <f>IFERROR(IF('Product Selections'!B726="","",'Product Selections'!B726),"")</f>
        <v/>
      </c>
      <c r="C721" s="71">
        <f>IF('Product Selections'!C726="","",'Product Selections'!C726)</f>
        <v/>
      </c>
      <c r="D721" s="48">
        <f>IF('Product Selections'!D726="","",'Product Selections'!D726)</f>
        <v/>
      </c>
      <c r="E721" s="51">
        <f>IF('Product Selections'!E726="","",'Product Selections'!E726)</f>
        <v/>
      </c>
      <c r="F721" s="51">
        <f>IF('Product Selections'!F726="","",'Product Selections'!F726)</f>
        <v/>
      </c>
      <c r="G721" s="34">
        <f>IF('Product Selections'!U725="","",'Product Selections'!U725)</f>
        <v/>
      </c>
      <c r="H721" s="69">
        <f>IFERROR(IF('Product Selections'!H726="","",'Product Selections'!H726),"")</f>
        <v/>
      </c>
      <c r="I721" s="592">
        <f>IFERROR(IF(TRIM('Product Selections'!I726)="","",TRIM('Product Selections'!I726)),"")</f>
        <v/>
      </c>
      <c r="J721" s="46" t="n"/>
      <c r="K721" s="69">
        <f>IF(C721="","",IF(O721="",AE721+L721+M721,AE721+L721+M721+O721))</f>
        <v/>
      </c>
      <c r="L721" s="360">
        <f>IF(C721="","",SUM(AC721,AD721)*(1-Y721))</f>
        <v/>
      </c>
      <c r="M721" s="358">
        <f>IF(C721="","",AB721)</f>
        <v/>
      </c>
      <c r="O721" s="593">
        <f>IF(C721="","",IF(Y721&lt;0,Z721-AE721,""))</f>
        <v/>
      </c>
      <c r="P721" s="594">
        <f>IFERROR(IF(C721="","",IF(AND(C721=$D$2,H721=0),0,IF($V$8="50% ADP Discount",AA721*0.5,IF($V$8="ADP Book Price",AA721)))),"")</f>
        <v/>
      </c>
      <c r="R721" s="595">
        <f>IF(C721="","",IF(Y721&lt;0,(Z721/F721)*(1),(Z721/F721)*(1-Y721)))</f>
        <v/>
      </c>
      <c r="S721" s="595">
        <f>IFERROR(IF(Y721&lt;0,SUM(AC721:AD721)/F721,L721/F721),"")</f>
        <v/>
      </c>
      <c r="T721" s="340">
        <f>IF(M721="","",IF(M721=0,"",SUM(M721)/F721))</f>
        <v/>
      </c>
      <c r="U721" s="585" t="n"/>
      <c r="V721" s="596">
        <f>IF(C721="","",IF(AND(C721=$D$2,H721=0),"Firm Payroll",IF(AND(F721=1,Y721&gt;0.2),"Annual 20% Max Discount",IF(AND(F721=4,Y721&gt;0.2),"Quarterly 20% Max Discount",IF(Y721&gt;=0.6,"Discount &gt;60%",IF(Y721&lt;0,"Revenue Reduction Required",""))))))</f>
        <v/>
      </c>
      <c r="W721" s="597" t="n"/>
      <c r="X721" s="56">
        <f>IF(F721=1,"Annual Payrolls on ADP Essential Payroll",IF(F721=4,"Quarterly Payrolls on ADP Essential Payroll",""))</f>
        <v/>
      </c>
      <c r="Y721" s="50">
        <f>IFERROR(1-((H721-M721)/SUM(Z721,AC721,AD721)),"")</f>
        <v/>
      </c>
      <c r="Z721" s="69">
        <f>IF(C721="","",HLOOKUP($G721&amp;'Product Selections'!$K$4&amp;'Exhibit A'!$F721,'--'!$F$3:$AT$200,$E721+6,FALSE)*F721)</f>
        <v/>
      </c>
      <c r="AA721" s="237">
        <f>IF($C721="","",7.95*$E721+54.95)</f>
        <v/>
      </c>
      <c r="AB721" s="69">
        <f>IF('Product Selections'!O726="Yes",16*'Exhibit A'!F721,0)</f>
        <v/>
      </c>
      <c r="AC721" s="236">
        <f>IF('Product Selections'!$L$11="CBA Lightning Wholesale",0,IF('Product Selections'!$L$11="CBA Lightning",0,IF($C721="",0,IF('Product Selections'!P726="",0,IF('Product Selections'!$P726="Yes",HLOOKUP($AC$10&amp;'Exhibit A'!$F721,'--'!$F$3:$AZ$200,$E721+6,FALSE)*$F721)))))</f>
        <v/>
      </c>
      <c r="AD721" s="54">
        <f>IF('Product Selections'!$L$11="CBA Lightning Wholesale",0,IF('Product Selections'!$L$11="CBA Lightning",0,IF('Product Selections'!Q726="",0,IF($C721="",0,IF('Product Selections'!$Q726&gt;=0,HLOOKUP($AD$10,'--'!$F$3:$AZ$200,3,FALSE)*12*'Product Selections'!Q726)))))</f>
        <v/>
      </c>
      <c r="AE721" s="69">
        <f>IFERROR(IF(C721="","",IF(AND(C721=$D$2,H721=0),0,IF(I721=0,H721-P721-L721-M721,IF(I721="Included",H721-P721-M721-L721,IF(I721&gt;0,H721-M721-L721))))),"")</f>
        <v/>
      </c>
      <c r="AF721" s="598" t="n"/>
      <c r="AJ721" s="585" t="n"/>
    </row>
    <row r="722">
      <c r="A722" s="34" t="n"/>
      <c r="B722" s="303">
        <f>IFERROR(IF('Product Selections'!B727="","",'Product Selections'!B727),"")</f>
        <v/>
      </c>
      <c r="C722" s="304">
        <f>IF('Product Selections'!C727="","",'Product Selections'!C727)</f>
        <v/>
      </c>
      <c r="D722" s="305">
        <f>IF('Product Selections'!D727="","",'Product Selections'!D727)</f>
        <v/>
      </c>
      <c r="E722" s="306">
        <f>IF('Product Selections'!E727="","",'Product Selections'!E727)</f>
        <v/>
      </c>
      <c r="F722" s="306">
        <f>IF('Product Selections'!F727="","",'Product Selections'!F727)</f>
        <v/>
      </c>
      <c r="G722" s="307">
        <f>IF('Product Selections'!U726="","",'Product Selections'!U726)</f>
        <v/>
      </c>
      <c r="H722" s="316">
        <f>IFERROR(IF('Product Selections'!H727="","",'Product Selections'!H727),"")</f>
        <v/>
      </c>
      <c r="I722" s="309">
        <f>IFERROR(IF(TRIM('Product Selections'!I727)="","",TRIM('Product Selections'!I727)),"")</f>
        <v/>
      </c>
      <c r="J722" s="46" t="n"/>
      <c r="K722" s="316">
        <f>IF(C722="","",IF(O722="",AE722+L722+M722,AE722+L722+M722+O722))</f>
        <v/>
      </c>
      <c r="L722" s="361">
        <f>IF(C722="","",SUM(AC722,AD722)*(1-Y722))</f>
        <v/>
      </c>
      <c r="M722" s="357">
        <f>IF(C722="","",AB722)</f>
        <v/>
      </c>
      <c r="O722" s="600">
        <f>IF(C722="","",IF(Y722&lt;0,Z722-AE722,""))</f>
        <v/>
      </c>
      <c r="P722" s="601">
        <f>IFERROR(IF(C722="","",IF(AND(C722=$D$2,H722=0),0,IF($V$8="50% ADP Discount",AA722*0.5,IF($V$8="ADP Book Price",AA722)))),"")</f>
        <v/>
      </c>
      <c r="R722" s="602">
        <f>IF(C722="","",IF(Y722&lt;0,(Z722/F722)*(1),(Z722/F722)*(1-Y722)))</f>
        <v/>
      </c>
      <c r="S722" s="602">
        <f>IFERROR(IF(Y722&lt;0,SUM(AC722:AD722)/F722,L722/F722),"")</f>
        <v/>
      </c>
      <c r="T722" s="339">
        <f>IF(M722="","",IF(M722=0,"",SUM(M722)/F722))</f>
        <v/>
      </c>
      <c r="U722" s="585" t="n"/>
      <c r="V722" s="603">
        <f>IF(C722="","",IF(AND(C722=$D$2,H722=0),"Firm Payroll",IF(AND(F722=1,Y722&gt;0.2),"Annual 20% Max Discount",IF(AND(F722=4,Y722&gt;0.2),"Quarterly 20% Max Discount",IF(Y722&gt;=0.6,"Discount &gt;60%",IF(Y722&lt;0,"Revenue Reduction Required",""))))))</f>
        <v/>
      </c>
      <c r="W722" s="597" t="n"/>
      <c r="X722" s="314">
        <f>IF(F722=1,"Annual Payrolls on ADP Essential Payroll",IF(F722=4,"Quarterly Payrolls on ADP Essential Payroll",""))</f>
        <v/>
      </c>
      <c r="Y722" s="315">
        <f>IFERROR(1-((H722-M722)/SUM(Z722,AC722,AD722)),"")</f>
        <v/>
      </c>
      <c r="Z722" s="316">
        <f>IF(C722="","",HLOOKUP($G722&amp;'Product Selections'!$K$4&amp;'Exhibit A'!$F722,'--'!$F$3:$AT$200,$E722+6,FALSE)*F722)</f>
        <v/>
      </c>
      <c r="AA722" s="317">
        <f>IF($C722="","",7.95*$E722+54.95)</f>
        <v/>
      </c>
      <c r="AB722" s="316">
        <f>IF('Product Selections'!O727="Yes",16*'Exhibit A'!F722,0)</f>
        <v/>
      </c>
      <c r="AC722" s="318">
        <f>IF('Product Selections'!$L$11="CBA Lightning Wholesale",0,IF('Product Selections'!$L$11="CBA Lightning",0,IF($C722="",0,IF('Product Selections'!P727="",0,IF('Product Selections'!$P727="Yes",HLOOKUP($AC$10&amp;'Exhibit A'!$F722,'--'!$F$3:$AZ$200,$E722+6,FALSE)*$F722)))))</f>
        <v/>
      </c>
      <c r="AD722" s="310">
        <f>IF('Product Selections'!$L$11="CBA Lightning Wholesale",0,IF('Product Selections'!$L$11="CBA Lightning",0,IF('Product Selections'!Q727="",0,IF($C722="",0,IF('Product Selections'!$Q727&gt;=0,HLOOKUP($AD$10,'--'!$F$3:$AZ$200,3,FALSE)*12*'Product Selections'!Q727)))))</f>
        <v/>
      </c>
      <c r="AE722" s="316">
        <f>IFERROR(IF(C722="","",IF(AND(C722=$D$2,H722=0),0,IF(I722=0,H722-P722-L722-M722,IF(I722="Included",H722-P722-M722-L722,IF(I722&gt;0,H722-M722-L722))))),"")</f>
        <v/>
      </c>
      <c r="AF722" s="585" t="n"/>
      <c r="AJ722" s="585" t="n"/>
    </row>
    <row r="723">
      <c r="A723" s="34" t="n"/>
      <c r="B723" s="70">
        <f>IFERROR(IF('Product Selections'!B728="","",'Product Selections'!B728),"")</f>
        <v/>
      </c>
      <c r="C723" s="71">
        <f>IF('Product Selections'!C728="","",'Product Selections'!C728)</f>
        <v/>
      </c>
      <c r="D723" s="48">
        <f>IF('Product Selections'!D728="","",'Product Selections'!D728)</f>
        <v/>
      </c>
      <c r="E723" s="51">
        <f>IF('Product Selections'!E728="","",'Product Selections'!E728)</f>
        <v/>
      </c>
      <c r="F723" s="51">
        <f>IF('Product Selections'!F728="","",'Product Selections'!F728)</f>
        <v/>
      </c>
      <c r="G723" s="34">
        <f>IF('Product Selections'!U727="","",'Product Selections'!U727)</f>
        <v/>
      </c>
      <c r="H723" s="69">
        <f>IFERROR(IF('Product Selections'!H728="","",'Product Selections'!H728),"")</f>
        <v/>
      </c>
      <c r="I723" s="592">
        <f>IFERROR(IF(TRIM('Product Selections'!I728)="","",TRIM('Product Selections'!I728)),"")</f>
        <v/>
      </c>
      <c r="J723" s="46" t="n"/>
      <c r="K723" s="69">
        <f>IF(C723="","",IF(O723="",AE723+L723+M723,AE723+L723+M723+O723))</f>
        <v/>
      </c>
      <c r="L723" s="360">
        <f>IF(C723="","",SUM(AC723,AD723)*(1-Y723))</f>
        <v/>
      </c>
      <c r="M723" s="358">
        <f>IF(C723="","",AB723)</f>
        <v/>
      </c>
      <c r="O723" s="593">
        <f>IF(C723="","",IF(Y723&lt;0,Z723-AE723,""))</f>
        <v/>
      </c>
      <c r="P723" s="594">
        <f>IFERROR(IF(C723="","",IF(AND(C723=$D$2,H723=0),0,IF($V$8="50% ADP Discount",AA723*0.5,IF($V$8="ADP Book Price",AA723)))),"")</f>
        <v/>
      </c>
      <c r="R723" s="595">
        <f>IF(C723="","",IF(Y723&lt;0,(Z723/F723)*(1),(Z723/F723)*(1-Y723)))</f>
        <v/>
      </c>
      <c r="S723" s="595">
        <f>IFERROR(IF(Y723&lt;0,SUM(AC723:AD723)/F723,L723/F723),"")</f>
        <v/>
      </c>
      <c r="T723" s="340">
        <f>IF(M723="","",IF(M723=0,"",SUM(M723)/F723))</f>
        <v/>
      </c>
      <c r="U723" s="585" t="n"/>
      <c r="V723" s="596">
        <f>IF(C723="","",IF(AND(C723=$D$2,H723=0),"Firm Payroll",IF(AND(F723=1,Y723&gt;0.2),"Annual 20% Max Discount",IF(AND(F723=4,Y723&gt;0.2),"Quarterly 20% Max Discount",IF(Y723&gt;=0.6,"Discount &gt;60%",IF(Y723&lt;0,"Revenue Reduction Required",""))))))</f>
        <v/>
      </c>
      <c r="W723" s="597" t="n"/>
      <c r="X723" s="56">
        <f>IF(F723=1,"Annual Payrolls on ADP Essential Payroll",IF(F723=4,"Quarterly Payrolls on ADP Essential Payroll",""))</f>
        <v/>
      </c>
      <c r="Y723" s="50">
        <f>IFERROR(1-((H723-M723)/SUM(Z723,AC723,AD723)),"")</f>
        <v/>
      </c>
      <c r="Z723" s="69">
        <f>IF(C723="","",HLOOKUP($G723&amp;'Product Selections'!$K$4&amp;'Exhibit A'!$F723,'--'!$F$3:$AT$200,$E723+6,FALSE)*F723)</f>
        <v/>
      </c>
      <c r="AA723" s="237">
        <f>IF($C723="","",7.95*$E723+54.95)</f>
        <v/>
      </c>
      <c r="AB723" s="69">
        <f>IF('Product Selections'!O728="Yes",16*'Exhibit A'!F723,0)</f>
        <v/>
      </c>
      <c r="AC723" s="236">
        <f>IF('Product Selections'!$L$11="CBA Lightning Wholesale",0,IF('Product Selections'!$L$11="CBA Lightning",0,IF($C723="",0,IF('Product Selections'!P728="",0,IF('Product Selections'!$P728="Yes",HLOOKUP($AC$10&amp;'Exhibit A'!$F723,'--'!$F$3:$AZ$200,$E723+6,FALSE)*$F723)))))</f>
        <v/>
      </c>
      <c r="AD723" s="54">
        <f>IF('Product Selections'!$L$11="CBA Lightning Wholesale",0,IF('Product Selections'!$L$11="CBA Lightning",0,IF('Product Selections'!Q728="",0,IF($C723="",0,IF('Product Selections'!$Q728&gt;=0,HLOOKUP($AD$10,'--'!$F$3:$AZ$200,3,FALSE)*12*'Product Selections'!Q728)))))</f>
        <v/>
      </c>
      <c r="AE723" s="69">
        <f>IFERROR(IF(C723="","",IF(AND(C723=$D$2,H723=0),0,IF(I723=0,H723-P723-L723-M723,IF(I723="Included",H723-P723-M723-L723,IF(I723&gt;0,H723-M723-L723))))),"")</f>
        <v/>
      </c>
      <c r="AF723" s="598" t="n"/>
      <c r="AJ723" s="585" t="n"/>
    </row>
    <row r="724">
      <c r="A724" s="34" t="n"/>
      <c r="B724" s="303">
        <f>IFERROR(IF('Product Selections'!B729="","",'Product Selections'!B729),"")</f>
        <v/>
      </c>
      <c r="C724" s="304">
        <f>IF('Product Selections'!C729="","",'Product Selections'!C729)</f>
        <v/>
      </c>
      <c r="D724" s="305">
        <f>IF('Product Selections'!D729="","",'Product Selections'!D729)</f>
        <v/>
      </c>
      <c r="E724" s="306">
        <f>IF('Product Selections'!E729="","",'Product Selections'!E729)</f>
        <v/>
      </c>
      <c r="F724" s="306">
        <f>IF('Product Selections'!F729="","",'Product Selections'!F729)</f>
        <v/>
      </c>
      <c r="G724" s="307">
        <f>IF('Product Selections'!U728="","",'Product Selections'!U728)</f>
        <v/>
      </c>
      <c r="H724" s="316">
        <f>IFERROR(IF('Product Selections'!H729="","",'Product Selections'!H729),"")</f>
        <v/>
      </c>
      <c r="I724" s="309">
        <f>IFERROR(IF(TRIM('Product Selections'!I729)="","",TRIM('Product Selections'!I729)),"")</f>
        <v/>
      </c>
      <c r="J724" s="46" t="n"/>
      <c r="K724" s="316">
        <f>IF(C724="","",IF(O724="",AE724+L724+M724,AE724+L724+M724+O724))</f>
        <v/>
      </c>
      <c r="L724" s="361">
        <f>IF(C724="","",SUM(AC724,AD724)*(1-Y724))</f>
        <v/>
      </c>
      <c r="M724" s="357">
        <f>IF(C724="","",AB724)</f>
        <v/>
      </c>
      <c r="O724" s="600">
        <f>IF(C724="","",IF(Y724&lt;0,Z724-AE724,""))</f>
        <v/>
      </c>
      <c r="P724" s="601">
        <f>IFERROR(IF(C724="","",IF(AND(C724=$D$2,H724=0),0,IF($V$8="50% ADP Discount",AA724*0.5,IF($V$8="ADP Book Price",AA724)))),"")</f>
        <v/>
      </c>
      <c r="R724" s="602">
        <f>IF(C724="","",IF(Y724&lt;0,(Z724/F724)*(1),(Z724/F724)*(1-Y724)))</f>
        <v/>
      </c>
      <c r="S724" s="602">
        <f>IFERROR(IF(Y724&lt;0,SUM(AC724:AD724)/F724,L724/F724),"")</f>
        <v/>
      </c>
      <c r="T724" s="339">
        <f>IF(M724="","",IF(M724=0,"",SUM(M724)/F724))</f>
        <v/>
      </c>
      <c r="U724" s="585" t="n"/>
      <c r="V724" s="603">
        <f>IF(C724="","",IF(AND(C724=$D$2,H724=0),"Firm Payroll",IF(AND(F724=1,Y724&gt;0.2),"Annual 20% Max Discount",IF(AND(F724=4,Y724&gt;0.2),"Quarterly 20% Max Discount",IF(Y724&gt;=0.6,"Discount &gt;60%",IF(Y724&lt;0,"Revenue Reduction Required",""))))))</f>
        <v/>
      </c>
      <c r="W724" s="597" t="n"/>
      <c r="X724" s="314">
        <f>IF(F724=1,"Annual Payrolls on ADP Essential Payroll",IF(F724=4,"Quarterly Payrolls on ADP Essential Payroll",""))</f>
        <v/>
      </c>
      <c r="Y724" s="315">
        <f>IFERROR(1-((H724-M724)/SUM(Z724,AC724,AD724)),"")</f>
        <v/>
      </c>
      <c r="Z724" s="316">
        <f>IF(C724="","",HLOOKUP($G724&amp;'Product Selections'!$K$4&amp;'Exhibit A'!$F724,'--'!$F$3:$AT$200,$E724+6,FALSE)*F724)</f>
        <v/>
      </c>
      <c r="AA724" s="317">
        <f>IF($C724="","",7.95*$E724+54.95)</f>
        <v/>
      </c>
      <c r="AB724" s="316">
        <f>IF('Product Selections'!O729="Yes",16*'Exhibit A'!F724,0)</f>
        <v/>
      </c>
      <c r="AC724" s="318">
        <f>IF('Product Selections'!$L$11="CBA Lightning Wholesale",0,IF('Product Selections'!$L$11="CBA Lightning",0,IF($C724="",0,IF('Product Selections'!P729="",0,IF('Product Selections'!$P729="Yes",HLOOKUP($AC$10&amp;'Exhibit A'!$F724,'--'!$F$3:$AZ$200,$E724+6,FALSE)*$F724)))))</f>
        <v/>
      </c>
      <c r="AD724" s="310">
        <f>IF('Product Selections'!$L$11="CBA Lightning Wholesale",0,IF('Product Selections'!$L$11="CBA Lightning",0,IF('Product Selections'!Q729="",0,IF($C724="",0,IF('Product Selections'!$Q729&gt;=0,HLOOKUP($AD$10,'--'!$F$3:$AZ$200,3,FALSE)*12*'Product Selections'!Q729)))))</f>
        <v/>
      </c>
      <c r="AE724" s="316">
        <f>IFERROR(IF(C724="","",IF(AND(C724=$D$2,H724=0),0,IF(I724=0,H724-P724-L724-M724,IF(I724="Included",H724-P724-M724-L724,IF(I724&gt;0,H724-M724-L724))))),"")</f>
        <v/>
      </c>
      <c r="AF724" s="585" t="n"/>
      <c r="AJ724" s="585" t="n"/>
    </row>
    <row r="725">
      <c r="A725" s="34" t="n"/>
      <c r="B725" s="70">
        <f>IFERROR(IF('Product Selections'!B730="","",'Product Selections'!B730),"")</f>
        <v/>
      </c>
      <c r="C725" s="71">
        <f>IF('Product Selections'!C730="","",'Product Selections'!C730)</f>
        <v/>
      </c>
      <c r="D725" s="48">
        <f>IF('Product Selections'!D730="","",'Product Selections'!D730)</f>
        <v/>
      </c>
      <c r="E725" s="51">
        <f>IF('Product Selections'!E730="","",'Product Selections'!E730)</f>
        <v/>
      </c>
      <c r="F725" s="51">
        <f>IF('Product Selections'!F730="","",'Product Selections'!F730)</f>
        <v/>
      </c>
      <c r="G725" s="34">
        <f>IF('Product Selections'!U729="","",'Product Selections'!U729)</f>
        <v/>
      </c>
      <c r="H725" s="69">
        <f>IFERROR(IF('Product Selections'!H730="","",'Product Selections'!H730),"")</f>
        <v/>
      </c>
      <c r="I725" s="592">
        <f>IFERROR(IF(TRIM('Product Selections'!I730)="","",TRIM('Product Selections'!I730)),"")</f>
        <v/>
      </c>
      <c r="J725" s="46" t="n"/>
      <c r="K725" s="69">
        <f>IF(C725="","",IF(O725="",AE725+L725+M725,AE725+L725+M725+O725))</f>
        <v/>
      </c>
      <c r="L725" s="360">
        <f>IF(C725="","",SUM(AC725,AD725)*(1-Y725))</f>
        <v/>
      </c>
      <c r="M725" s="358">
        <f>IF(C725="","",AB725)</f>
        <v/>
      </c>
      <c r="O725" s="593">
        <f>IF(C725="","",IF(Y725&lt;0,Z725-AE725,""))</f>
        <v/>
      </c>
      <c r="P725" s="594">
        <f>IFERROR(IF(C725="","",IF(AND(C725=$D$2,H725=0),0,IF($V$8="50% ADP Discount",AA725*0.5,IF($V$8="ADP Book Price",AA725)))),"")</f>
        <v/>
      </c>
      <c r="R725" s="595">
        <f>IF(C725="","",IF(Y725&lt;0,(Z725/F725)*(1),(Z725/F725)*(1-Y725)))</f>
        <v/>
      </c>
      <c r="S725" s="595">
        <f>IFERROR(IF(Y725&lt;0,SUM(AC725:AD725)/F725,L725/F725),"")</f>
        <v/>
      </c>
      <c r="T725" s="340">
        <f>IF(M725="","",IF(M725=0,"",SUM(M725)/F725))</f>
        <v/>
      </c>
      <c r="U725" s="585" t="n"/>
      <c r="V725" s="596">
        <f>IF(C725="","",IF(AND(C725=$D$2,H725=0),"Firm Payroll",IF(AND(F725=1,Y725&gt;0.2),"Annual 20% Max Discount",IF(AND(F725=4,Y725&gt;0.2),"Quarterly 20% Max Discount",IF(Y725&gt;=0.6,"Discount &gt;60%",IF(Y725&lt;0,"Revenue Reduction Required",""))))))</f>
        <v/>
      </c>
      <c r="W725" s="597" t="n"/>
      <c r="X725" s="56">
        <f>IF(F725=1,"Annual Payrolls on ADP Essential Payroll",IF(F725=4,"Quarterly Payrolls on ADP Essential Payroll",""))</f>
        <v/>
      </c>
      <c r="Y725" s="50">
        <f>IFERROR(1-((H725-M725)/SUM(Z725,AC725,AD725)),"")</f>
        <v/>
      </c>
      <c r="Z725" s="69">
        <f>IF(C725="","",HLOOKUP($G725&amp;'Product Selections'!$K$4&amp;'Exhibit A'!$F725,'--'!$F$3:$AT$200,$E725+6,FALSE)*F725)</f>
        <v/>
      </c>
      <c r="AA725" s="237">
        <f>IF($C725="","",7.95*$E725+54.95)</f>
        <v/>
      </c>
      <c r="AB725" s="69">
        <f>IF('Product Selections'!O730="Yes",16*'Exhibit A'!F725,0)</f>
        <v/>
      </c>
      <c r="AC725" s="236">
        <f>IF('Product Selections'!$L$11="CBA Lightning Wholesale",0,IF('Product Selections'!$L$11="CBA Lightning",0,IF($C725="",0,IF('Product Selections'!P730="",0,IF('Product Selections'!$P730="Yes",HLOOKUP($AC$10&amp;'Exhibit A'!$F725,'--'!$F$3:$AZ$200,$E725+6,FALSE)*$F725)))))</f>
        <v/>
      </c>
      <c r="AD725" s="54">
        <f>IF('Product Selections'!$L$11="CBA Lightning Wholesale",0,IF('Product Selections'!$L$11="CBA Lightning",0,IF('Product Selections'!Q730="",0,IF($C725="",0,IF('Product Selections'!$Q730&gt;=0,HLOOKUP($AD$10,'--'!$F$3:$AZ$200,3,FALSE)*12*'Product Selections'!Q730)))))</f>
        <v/>
      </c>
      <c r="AE725" s="69">
        <f>IFERROR(IF(C725="","",IF(AND(C725=$D$2,H725=0),0,IF(I725=0,H725-P725-L725-M725,IF(I725="Included",H725-P725-M725-L725,IF(I725&gt;0,H725-M725-L725))))),"")</f>
        <v/>
      </c>
      <c r="AF725" s="598" t="n"/>
      <c r="AJ725" s="585" t="n"/>
    </row>
    <row r="726">
      <c r="A726" s="34" t="n"/>
      <c r="B726" s="303">
        <f>IFERROR(IF('Product Selections'!B731="","",'Product Selections'!B731),"")</f>
        <v/>
      </c>
      <c r="C726" s="304">
        <f>IF('Product Selections'!C731="","",'Product Selections'!C731)</f>
        <v/>
      </c>
      <c r="D726" s="305">
        <f>IF('Product Selections'!D731="","",'Product Selections'!D731)</f>
        <v/>
      </c>
      <c r="E726" s="306">
        <f>IF('Product Selections'!E731="","",'Product Selections'!E731)</f>
        <v/>
      </c>
      <c r="F726" s="306">
        <f>IF('Product Selections'!F731="","",'Product Selections'!F731)</f>
        <v/>
      </c>
      <c r="G726" s="307">
        <f>IF('Product Selections'!U730="","",'Product Selections'!U730)</f>
        <v/>
      </c>
      <c r="H726" s="316">
        <f>IFERROR(IF('Product Selections'!H731="","",'Product Selections'!H731),"")</f>
        <v/>
      </c>
      <c r="I726" s="309">
        <f>IFERROR(IF(TRIM('Product Selections'!I731)="","",TRIM('Product Selections'!I731)),"")</f>
        <v/>
      </c>
      <c r="J726" s="46" t="n"/>
      <c r="K726" s="316">
        <f>IF(C726="","",IF(O726="",AE726+L726+M726,AE726+L726+M726+O726))</f>
        <v/>
      </c>
      <c r="L726" s="361">
        <f>IF(C726="","",SUM(AC726,AD726)*(1-Y726))</f>
        <v/>
      </c>
      <c r="M726" s="357">
        <f>IF(C726="","",AB726)</f>
        <v/>
      </c>
      <c r="O726" s="600">
        <f>IF(C726="","",IF(Y726&lt;0,Z726-AE726,""))</f>
        <v/>
      </c>
      <c r="P726" s="601">
        <f>IFERROR(IF(C726="","",IF(AND(C726=$D$2,H726=0),0,IF($V$8="50% ADP Discount",AA726*0.5,IF($V$8="ADP Book Price",AA726)))),"")</f>
        <v/>
      </c>
      <c r="R726" s="602">
        <f>IF(C726="","",IF(Y726&lt;0,(Z726/F726)*(1),(Z726/F726)*(1-Y726)))</f>
        <v/>
      </c>
      <c r="S726" s="602">
        <f>IFERROR(IF(Y726&lt;0,SUM(AC726:AD726)/F726,L726/F726),"")</f>
        <v/>
      </c>
      <c r="T726" s="339">
        <f>IF(M726="","",IF(M726=0,"",SUM(M726)/F726))</f>
        <v/>
      </c>
      <c r="U726" s="585" t="n"/>
      <c r="V726" s="603">
        <f>IF(C726="","",IF(AND(C726=$D$2,H726=0),"Firm Payroll",IF(AND(F726=1,Y726&gt;0.2),"Annual 20% Max Discount",IF(AND(F726=4,Y726&gt;0.2),"Quarterly 20% Max Discount",IF(Y726&gt;=0.6,"Discount &gt;60%",IF(Y726&lt;0,"Revenue Reduction Required",""))))))</f>
        <v/>
      </c>
      <c r="W726" s="597" t="n"/>
      <c r="X726" s="314">
        <f>IF(F726=1,"Annual Payrolls on ADP Essential Payroll",IF(F726=4,"Quarterly Payrolls on ADP Essential Payroll",""))</f>
        <v/>
      </c>
      <c r="Y726" s="315">
        <f>IFERROR(1-((H726-M726)/SUM(Z726,AC726,AD726)),"")</f>
        <v/>
      </c>
      <c r="Z726" s="316">
        <f>IF(C726="","",HLOOKUP($G726&amp;'Product Selections'!$K$4&amp;'Exhibit A'!$F726,'--'!$F$3:$AT$200,$E726+6,FALSE)*F726)</f>
        <v/>
      </c>
      <c r="AA726" s="317">
        <f>IF($C726="","",7.95*$E726+54.95)</f>
        <v/>
      </c>
      <c r="AB726" s="316">
        <f>IF('Product Selections'!O731="Yes",16*'Exhibit A'!F726,0)</f>
        <v/>
      </c>
      <c r="AC726" s="318">
        <f>IF('Product Selections'!$L$11="CBA Lightning Wholesale",0,IF('Product Selections'!$L$11="CBA Lightning",0,IF($C726="",0,IF('Product Selections'!P731="",0,IF('Product Selections'!$P731="Yes",HLOOKUP($AC$10&amp;'Exhibit A'!$F726,'--'!$F$3:$AZ$200,$E726+6,FALSE)*$F726)))))</f>
        <v/>
      </c>
      <c r="AD726" s="310">
        <f>IF('Product Selections'!$L$11="CBA Lightning Wholesale",0,IF('Product Selections'!$L$11="CBA Lightning",0,IF('Product Selections'!Q731="",0,IF($C726="",0,IF('Product Selections'!$Q731&gt;=0,HLOOKUP($AD$10,'--'!$F$3:$AZ$200,3,FALSE)*12*'Product Selections'!Q731)))))</f>
        <v/>
      </c>
      <c r="AE726" s="316">
        <f>IFERROR(IF(C726="","",IF(AND(C726=$D$2,H726=0),0,IF(I726=0,H726-P726-L726-M726,IF(I726="Included",H726-P726-M726-L726,IF(I726&gt;0,H726-M726-L726))))),"")</f>
        <v/>
      </c>
      <c r="AF726" s="585" t="n"/>
      <c r="AJ726" s="585" t="n"/>
    </row>
    <row r="727">
      <c r="A727" s="34" t="n"/>
      <c r="B727" s="70">
        <f>IFERROR(IF('Product Selections'!B732="","",'Product Selections'!B732),"")</f>
        <v/>
      </c>
      <c r="C727" s="71">
        <f>IF('Product Selections'!C732="","",'Product Selections'!C732)</f>
        <v/>
      </c>
      <c r="D727" s="48">
        <f>IF('Product Selections'!D732="","",'Product Selections'!D732)</f>
        <v/>
      </c>
      <c r="E727" s="51">
        <f>IF('Product Selections'!E732="","",'Product Selections'!E732)</f>
        <v/>
      </c>
      <c r="F727" s="51">
        <f>IF('Product Selections'!F732="","",'Product Selections'!F732)</f>
        <v/>
      </c>
      <c r="G727" s="34">
        <f>IF('Product Selections'!U731="","",'Product Selections'!U731)</f>
        <v/>
      </c>
      <c r="H727" s="69">
        <f>IFERROR(IF('Product Selections'!H732="","",'Product Selections'!H732),"")</f>
        <v/>
      </c>
      <c r="I727" s="592">
        <f>IFERROR(IF(TRIM('Product Selections'!I732)="","",TRIM('Product Selections'!I732)),"")</f>
        <v/>
      </c>
      <c r="J727" s="46" t="n"/>
      <c r="K727" s="69">
        <f>IF(C727="","",IF(O727="",AE727+L727+M727,AE727+L727+M727+O727))</f>
        <v/>
      </c>
      <c r="L727" s="360">
        <f>IF(C727="","",SUM(AC727,AD727)*(1-Y727))</f>
        <v/>
      </c>
      <c r="M727" s="358">
        <f>IF(C727="","",AB727)</f>
        <v/>
      </c>
      <c r="O727" s="593">
        <f>IF(C727="","",IF(Y727&lt;0,Z727-AE727,""))</f>
        <v/>
      </c>
      <c r="P727" s="594">
        <f>IFERROR(IF(C727="","",IF(AND(C727=$D$2,H727=0),0,IF($V$8="50% ADP Discount",AA727*0.5,IF($V$8="ADP Book Price",AA727)))),"")</f>
        <v/>
      </c>
      <c r="R727" s="595">
        <f>IF(C727="","",IF(Y727&lt;0,(Z727/F727)*(1),(Z727/F727)*(1-Y727)))</f>
        <v/>
      </c>
      <c r="S727" s="595">
        <f>IFERROR(IF(Y727&lt;0,SUM(AC727:AD727)/F727,L727/F727),"")</f>
        <v/>
      </c>
      <c r="T727" s="340">
        <f>IF(M727="","",IF(M727=0,"",SUM(M727)/F727))</f>
        <v/>
      </c>
      <c r="U727" s="585" t="n"/>
      <c r="V727" s="596">
        <f>IF(C727="","",IF(AND(C727=$D$2,H727=0),"Firm Payroll",IF(AND(F727=1,Y727&gt;0.2),"Annual 20% Max Discount",IF(AND(F727=4,Y727&gt;0.2),"Quarterly 20% Max Discount",IF(Y727&gt;=0.6,"Discount &gt;60%",IF(Y727&lt;0,"Revenue Reduction Required",""))))))</f>
        <v/>
      </c>
      <c r="W727" s="597" t="n"/>
      <c r="X727" s="56">
        <f>IF(F727=1,"Annual Payrolls on ADP Essential Payroll",IF(F727=4,"Quarterly Payrolls on ADP Essential Payroll",""))</f>
        <v/>
      </c>
      <c r="Y727" s="50">
        <f>IFERROR(1-((H727-M727)/SUM(Z727,AC727,AD727)),"")</f>
        <v/>
      </c>
      <c r="Z727" s="69">
        <f>IF(C727="","",HLOOKUP($G727&amp;'Product Selections'!$K$4&amp;'Exhibit A'!$F727,'--'!$F$3:$AT$200,$E727+6,FALSE)*F727)</f>
        <v/>
      </c>
      <c r="AA727" s="237">
        <f>IF($C727="","",7.95*$E727+54.95)</f>
        <v/>
      </c>
      <c r="AB727" s="69">
        <f>IF('Product Selections'!O732="Yes",16*'Exhibit A'!F727,0)</f>
        <v/>
      </c>
      <c r="AC727" s="236">
        <f>IF('Product Selections'!$L$11="CBA Lightning Wholesale",0,IF('Product Selections'!$L$11="CBA Lightning",0,IF($C727="",0,IF('Product Selections'!P732="",0,IF('Product Selections'!$P732="Yes",HLOOKUP($AC$10&amp;'Exhibit A'!$F727,'--'!$F$3:$AZ$200,$E727+6,FALSE)*$F727)))))</f>
        <v/>
      </c>
      <c r="AD727" s="54">
        <f>IF('Product Selections'!$L$11="CBA Lightning Wholesale",0,IF('Product Selections'!$L$11="CBA Lightning",0,IF('Product Selections'!Q732="",0,IF($C727="",0,IF('Product Selections'!$Q732&gt;=0,HLOOKUP($AD$10,'--'!$F$3:$AZ$200,3,FALSE)*12*'Product Selections'!Q732)))))</f>
        <v/>
      </c>
      <c r="AE727" s="69">
        <f>IFERROR(IF(C727="","",IF(AND(C727=$D$2,H727=0),0,IF(I727=0,H727-P727-L727-M727,IF(I727="Included",H727-P727-M727-L727,IF(I727&gt;0,H727-M727-L727))))),"")</f>
        <v/>
      </c>
      <c r="AF727" s="598" t="n"/>
      <c r="AJ727" s="585" t="n"/>
    </row>
    <row r="728">
      <c r="A728" s="34" t="n"/>
      <c r="B728" s="303">
        <f>IFERROR(IF('Product Selections'!B733="","",'Product Selections'!B733),"")</f>
        <v/>
      </c>
      <c r="C728" s="304">
        <f>IF('Product Selections'!C733="","",'Product Selections'!C733)</f>
        <v/>
      </c>
      <c r="D728" s="305">
        <f>IF('Product Selections'!D733="","",'Product Selections'!D733)</f>
        <v/>
      </c>
      <c r="E728" s="306">
        <f>IF('Product Selections'!E733="","",'Product Selections'!E733)</f>
        <v/>
      </c>
      <c r="F728" s="306">
        <f>IF('Product Selections'!F733="","",'Product Selections'!F733)</f>
        <v/>
      </c>
      <c r="G728" s="307">
        <f>IF('Product Selections'!U732="","",'Product Selections'!U732)</f>
        <v/>
      </c>
      <c r="H728" s="316">
        <f>IFERROR(IF('Product Selections'!H733="","",'Product Selections'!H733),"")</f>
        <v/>
      </c>
      <c r="I728" s="309">
        <f>IFERROR(IF(TRIM('Product Selections'!I733)="","",TRIM('Product Selections'!I733)),"")</f>
        <v/>
      </c>
      <c r="J728" s="46" t="n"/>
      <c r="K728" s="316">
        <f>IF(C728="","",IF(O728="",AE728+L728+M728,AE728+L728+M728+O728))</f>
        <v/>
      </c>
      <c r="L728" s="361">
        <f>IF(C728="","",SUM(AC728,AD728)*(1-Y728))</f>
        <v/>
      </c>
      <c r="M728" s="357">
        <f>IF(C728="","",AB728)</f>
        <v/>
      </c>
      <c r="O728" s="600">
        <f>IF(C728="","",IF(Y728&lt;0,Z728-AE728,""))</f>
        <v/>
      </c>
      <c r="P728" s="601">
        <f>IFERROR(IF(C728="","",IF(AND(C728=$D$2,H728=0),0,IF($V$8="50% ADP Discount",AA728*0.5,IF($V$8="ADP Book Price",AA728)))),"")</f>
        <v/>
      </c>
      <c r="R728" s="602">
        <f>IF(C728="","",IF(Y728&lt;0,(Z728/F728)*(1),(Z728/F728)*(1-Y728)))</f>
        <v/>
      </c>
      <c r="S728" s="602">
        <f>IFERROR(IF(Y728&lt;0,SUM(AC728:AD728)/F728,L728/F728),"")</f>
        <v/>
      </c>
      <c r="T728" s="339">
        <f>IF(M728="","",IF(M728=0,"",SUM(M728)/F728))</f>
        <v/>
      </c>
      <c r="U728" s="585" t="n"/>
      <c r="V728" s="603">
        <f>IF(C728="","",IF(AND(C728=$D$2,H728=0),"Firm Payroll",IF(AND(F728=1,Y728&gt;0.2),"Annual 20% Max Discount",IF(AND(F728=4,Y728&gt;0.2),"Quarterly 20% Max Discount",IF(Y728&gt;=0.6,"Discount &gt;60%",IF(Y728&lt;0,"Revenue Reduction Required",""))))))</f>
        <v/>
      </c>
      <c r="W728" s="597" t="n"/>
      <c r="X728" s="314">
        <f>IF(F728=1,"Annual Payrolls on ADP Essential Payroll",IF(F728=4,"Quarterly Payrolls on ADP Essential Payroll",""))</f>
        <v/>
      </c>
      <c r="Y728" s="315">
        <f>IFERROR(1-((H728-M728)/SUM(Z728,AC728,AD728)),"")</f>
        <v/>
      </c>
      <c r="Z728" s="316">
        <f>IF(C728="","",HLOOKUP($G728&amp;'Product Selections'!$K$4&amp;'Exhibit A'!$F728,'--'!$F$3:$AT$200,$E728+6,FALSE)*F728)</f>
        <v/>
      </c>
      <c r="AA728" s="317">
        <f>IF($C728="","",7.95*$E728+54.95)</f>
        <v/>
      </c>
      <c r="AB728" s="316">
        <f>IF('Product Selections'!O733="Yes",16*'Exhibit A'!F728,0)</f>
        <v/>
      </c>
      <c r="AC728" s="318">
        <f>IF('Product Selections'!$L$11="CBA Lightning Wholesale",0,IF('Product Selections'!$L$11="CBA Lightning",0,IF($C728="",0,IF('Product Selections'!P733="",0,IF('Product Selections'!$P733="Yes",HLOOKUP($AC$10&amp;'Exhibit A'!$F728,'--'!$F$3:$AZ$200,$E728+6,FALSE)*$F728)))))</f>
        <v/>
      </c>
      <c r="AD728" s="310">
        <f>IF('Product Selections'!$L$11="CBA Lightning Wholesale",0,IF('Product Selections'!$L$11="CBA Lightning",0,IF('Product Selections'!Q733="",0,IF($C728="",0,IF('Product Selections'!$Q733&gt;=0,HLOOKUP($AD$10,'--'!$F$3:$AZ$200,3,FALSE)*12*'Product Selections'!Q733)))))</f>
        <v/>
      </c>
      <c r="AE728" s="316">
        <f>IFERROR(IF(C728="","",IF(AND(C728=$D$2,H728=0),0,IF(I728=0,H728-P728-L728-M728,IF(I728="Included",H728-P728-M728-L728,IF(I728&gt;0,H728-M728-L728))))),"")</f>
        <v/>
      </c>
      <c r="AF728" s="585" t="n"/>
      <c r="AJ728" s="585" t="n"/>
    </row>
    <row r="729">
      <c r="A729" s="34" t="n"/>
      <c r="B729" s="70">
        <f>IFERROR(IF('Product Selections'!B734="","",'Product Selections'!B734),"")</f>
        <v/>
      </c>
      <c r="C729" s="71">
        <f>IF('Product Selections'!C734="","",'Product Selections'!C734)</f>
        <v/>
      </c>
      <c r="D729" s="48">
        <f>IF('Product Selections'!D734="","",'Product Selections'!D734)</f>
        <v/>
      </c>
      <c r="E729" s="51">
        <f>IF('Product Selections'!E734="","",'Product Selections'!E734)</f>
        <v/>
      </c>
      <c r="F729" s="51">
        <f>IF('Product Selections'!F734="","",'Product Selections'!F734)</f>
        <v/>
      </c>
      <c r="G729" s="34">
        <f>IF('Product Selections'!U733="","",'Product Selections'!U733)</f>
        <v/>
      </c>
      <c r="H729" s="69">
        <f>IFERROR(IF('Product Selections'!H734="","",'Product Selections'!H734),"")</f>
        <v/>
      </c>
      <c r="I729" s="592">
        <f>IFERROR(IF(TRIM('Product Selections'!I734)="","",TRIM('Product Selections'!I734)),"")</f>
        <v/>
      </c>
      <c r="J729" s="46" t="n"/>
      <c r="K729" s="69">
        <f>IF(C729="","",IF(O729="",AE729+L729+M729,AE729+L729+M729+O729))</f>
        <v/>
      </c>
      <c r="L729" s="360">
        <f>IF(C729="","",SUM(AC729,AD729)*(1-Y729))</f>
        <v/>
      </c>
      <c r="M729" s="358">
        <f>IF(C729="","",AB729)</f>
        <v/>
      </c>
      <c r="O729" s="593">
        <f>IF(C729="","",IF(Y729&lt;0,Z729-AE729,""))</f>
        <v/>
      </c>
      <c r="P729" s="594">
        <f>IFERROR(IF(C729="","",IF(AND(C729=$D$2,H729=0),0,IF($V$8="50% ADP Discount",AA729*0.5,IF($V$8="ADP Book Price",AA729)))),"")</f>
        <v/>
      </c>
      <c r="R729" s="595">
        <f>IF(C729="","",IF(Y729&lt;0,(Z729/F729)*(1),(Z729/F729)*(1-Y729)))</f>
        <v/>
      </c>
      <c r="S729" s="595">
        <f>IFERROR(IF(Y729&lt;0,SUM(AC729:AD729)/F729,L729/F729),"")</f>
        <v/>
      </c>
      <c r="T729" s="340">
        <f>IF(M729="","",IF(M729=0,"",SUM(M729)/F729))</f>
        <v/>
      </c>
      <c r="U729" s="585" t="n"/>
      <c r="V729" s="596">
        <f>IF(C729="","",IF(AND(C729=$D$2,H729=0),"Firm Payroll",IF(AND(F729=1,Y729&gt;0.2),"Annual 20% Max Discount",IF(AND(F729=4,Y729&gt;0.2),"Quarterly 20% Max Discount",IF(Y729&gt;=0.6,"Discount &gt;60%",IF(Y729&lt;0,"Revenue Reduction Required",""))))))</f>
        <v/>
      </c>
      <c r="W729" s="597" t="n"/>
      <c r="X729" s="56">
        <f>IF(F729=1,"Annual Payrolls on ADP Essential Payroll",IF(F729=4,"Quarterly Payrolls on ADP Essential Payroll",""))</f>
        <v/>
      </c>
      <c r="Y729" s="50">
        <f>IFERROR(1-((H729-M729)/SUM(Z729,AC729,AD729)),"")</f>
        <v/>
      </c>
      <c r="Z729" s="69">
        <f>IF(C729="","",HLOOKUP($G729&amp;'Product Selections'!$K$4&amp;'Exhibit A'!$F729,'--'!$F$3:$AT$200,$E729+6,FALSE)*F729)</f>
        <v/>
      </c>
      <c r="AA729" s="237">
        <f>IF($C729="","",7.95*$E729+54.95)</f>
        <v/>
      </c>
      <c r="AB729" s="69">
        <f>IF('Product Selections'!O734="Yes",16*'Exhibit A'!F729,0)</f>
        <v/>
      </c>
      <c r="AC729" s="236">
        <f>IF('Product Selections'!$L$11="CBA Lightning Wholesale",0,IF('Product Selections'!$L$11="CBA Lightning",0,IF($C729="",0,IF('Product Selections'!P734="",0,IF('Product Selections'!$P734="Yes",HLOOKUP($AC$10&amp;'Exhibit A'!$F729,'--'!$F$3:$AZ$200,$E729+6,FALSE)*$F729)))))</f>
        <v/>
      </c>
      <c r="AD729" s="54">
        <f>IF('Product Selections'!$L$11="CBA Lightning Wholesale",0,IF('Product Selections'!$L$11="CBA Lightning",0,IF('Product Selections'!Q734="",0,IF($C729="",0,IF('Product Selections'!$Q734&gt;=0,HLOOKUP($AD$10,'--'!$F$3:$AZ$200,3,FALSE)*12*'Product Selections'!Q734)))))</f>
        <v/>
      </c>
      <c r="AE729" s="69">
        <f>IFERROR(IF(C729="","",IF(AND(C729=$D$2,H729=0),0,IF(I729=0,H729-P729-L729-M729,IF(I729="Included",H729-P729-M729-L729,IF(I729&gt;0,H729-M729-L729))))),"")</f>
        <v/>
      </c>
      <c r="AF729" s="598" t="n"/>
      <c r="AJ729" s="585" t="n"/>
    </row>
    <row r="730">
      <c r="A730" s="34" t="n"/>
      <c r="B730" s="303">
        <f>IFERROR(IF('Product Selections'!B735="","",'Product Selections'!B735),"")</f>
        <v/>
      </c>
      <c r="C730" s="304">
        <f>IF('Product Selections'!C735="","",'Product Selections'!C735)</f>
        <v/>
      </c>
      <c r="D730" s="305">
        <f>IF('Product Selections'!D735="","",'Product Selections'!D735)</f>
        <v/>
      </c>
      <c r="E730" s="306">
        <f>IF('Product Selections'!E735="","",'Product Selections'!E735)</f>
        <v/>
      </c>
      <c r="F730" s="306">
        <f>IF('Product Selections'!F735="","",'Product Selections'!F735)</f>
        <v/>
      </c>
      <c r="G730" s="307">
        <f>IF('Product Selections'!U734="","",'Product Selections'!U734)</f>
        <v/>
      </c>
      <c r="H730" s="316">
        <f>IFERROR(IF('Product Selections'!H735="","",'Product Selections'!H735),"")</f>
        <v/>
      </c>
      <c r="I730" s="309">
        <f>IFERROR(IF(TRIM('Product Selections'!I735)="","",TRIM('Product Selections'!I735)),"")</f>
        <v/>
      </c>
      <c r="J730" s="46" t="n"/>
      <c r="K730" s="316">
        <f>IF(C730="","",IF(O730="",AE730+L730+M730,AE730+L730+M730+O730))</f>
        <v/>
      </c>
      <c r="L730" s="361">
        <f>IF(C730="","",SUM(AC730,AD730)*(1-Y730))</f>
        <v/>
      </c>
      <c r="M730" s="357">
        <f>IF(C730="","",AB730)</f>
        <v/>
      </c>
      <c r="O730" s="600">
        <f>IF(C730="","",IF(Y730&lt;0,Z730-AE730,""))</f>
        <v/>
      </c>
      <c r="P730" s="601">
        <f>IFERROR(IF(C730="","",IF(AND(C730=$D$2,H730=0),0,IF($V$8="50% ADP Discount",AA730*0.5,IF($V$8="ADP Book Price",AA730)))),"")</f>
        <v/>
      </c>
      <c r="R730" s="602">
        <f>IF(C730="","",IF(Y730&lt;0,(Z730/F730)*(1),(Z730/F730)*(1-Y730)))</f>
        <v/>
      </c>
      <c r="S730" s="602">
        <f>IFERROR(IF(Y730&lt;0,SUM(AC730:AD730)/F730,L730/F730),"")</f>
        <v/>
      </c>
      <c r="T730" s="339">
        <f>IF(M730="","",IF(M730=0,"",SUM(M730)/F730))</f>
        <v/>
      </c>
      <c r="U730" s="585" t="n"/>
      <c r="V730" s="603">
        <f>IF(C730="","",IF(AND(C730=$D$2,H730=0),"Firm Payroll",IF(AND(F730=1,Y730&gt;0.2),"Annual 20% Max Discount",IF(AND(F730=4,Y730&gt;0.2),"Quarterly 20% Max Discount",IF(Y730&gt;=0.6,"Discount &gt;60%",IF(Y730&lt;0,"Revenue Reduction Required",""))))))</f>
        <v/>
      </c>
      <c r="W730" s="597" t="n"/>
      <c r="X730" s="314">
        <f>IF(F730=1,"Annual Payrolls on ADP Essential Payroll",IF(F730=4,"Quarterly Payrolls on ADP Essential Payroll",""))</f>
        <v/>
      </c>
      <c r="Y730" s="315">
        <f>IFERROR(1-((H730-M730)/SUM(Z730,AC730,AD730)),"")</f>
        <v/>
      </c>
      <c r="Z730" s="316">
        <f>IF(C730="","",HLOOKUP($G730&amp;'Product Selections'!$K$4&amp;'Exhibit A'!$F730,'--'!$F$3:$AT$200,$E730+6,FALSE)*F730)</f>
        <v/>
      </c>
      <c r="AA730" s="317">
        <f>IF($C730="","",7.95*$E730+54.95)</f>
        <v/>
      </c>
      <c r="AB730" s="316">
        <f>IF('Product Selections'!O735="Yes",16*'Exhibit A'!F730,0)</f>
        <v/>
      </c>
      <c r="AC730" s="318">
        <f>IF('Product Selections'!$L$11="CBA Lightning Wholesale",0,IF('Product Selections'!$L$11="CBA Lightning",0,IF($C730="",0,IF('Product Selections'!P735="",0,IF('Product Selections'!$P735="Yes",HLOOKUP($AC$10&amp;'Exhibit A'!$F730,'--'!$F$3:$AZ$200,$E730+6,FALSE)*$F730)))))</f>
        <v/>
      </c>
      <c r="AD730" s="310">
        <f>IF('Product Selections'!$L$11="CBA Lightning Wholesale",0,IF('Product Selections'!$L$11="CBA Lightning",0,IF('Product Selections'!Q735="",0,IF($C730="",0,IF('Product Selections'!$Q735&gt;=0,HLOOKUP($AD$10,'--'!$F$3:$AZ$200,3,FALSE)*12*'Product Selections'!Q735)))))</f>
        <v/>
      </c>
      <c r="AE730" s="316">
        <f>IFERROR(IF(C730="","",IF(AND(C730=$D$2,H730=0),0,IF(I730=0,H730-P730-L730-M730,IF(I730="Included",H730-P730-M730-L730,IF(I730&gt;0,H730-M730-L730))))),"")</f>
        <v/>
      </c>
      <c r="AF730" s="585" t="n"/>
      <c r="AJ730" s="585" t="n"/>
    </row>
    <row r="731">
      <c r="A731" s="34" t="n"/>
      <c r="B731" s="70">
        <f>IFERROR(IF('Product Selections'!B736="","",'Product Selections'!B736),"")</f>
        <v/>
      </c>
      <c r="C731" s="71">
        <f>IF('Product Selections'!C736="","",'Product Selections'!C736)</f>
        <v/>
      </c>
      <c r="D731" s="48">
        <f>IF('Product Selections'!D736="","",'Product Selections'!D736)</f>
        <v/>
      </c>
      <c r="E731" s="51">
        <f>IF('Product Selections'!E736="","",'Product Selections'!E736)</f>
        <v/>
      </c>
      <c r="F731" s="51">
        <f>IF('Product Selections'!F736="","",'Product Selections'!F736)</f>
        <v/>
      </c>
      <c r="G731" s="34">
        <f>IF('Product Selections'!U735="","",'Product Selections'!U735)</f>
        <v/>
      </c>
      <c r="H731" s="69">
        <f>IFERROR(IF('Product Selections'!H736="","",'Product Selections'!H736),"")</f>
        <v/>
      </c>
      <c r="I731" s="592">
        <f>IFERROR(IF(TRIM('Product Selections'!I736)="","",TRIM('Product Selections'!I736)),"")</f>
        <v/>
      </c>
      <c r="J731" s="46" t="n"/>
      <c r="K731" s="69">
        <f>IF(C731="","",IF(O731="",AE731+L731+M731,AE731+L731+M731+O731))</f>
        <v/>
      </c>
      <c r="L731" s="360">
        <f>IF(C731="","",SUM(AC731,AD731)*(1-Y731))</f>
        <v/>
      </c>
      <c r="M731" s="358">
        <f>IF(C731="","",AB731)</f>
        <v/>
      </c>
      <c r="O731" s="593">
        <f>IF(C731="","",IF(Y731&lt;0,Z731-AE731,""))</f>
        <v/>
      </c>
      <c r="P731" s="594">
        <f>IFERROR(IF(C731="","",IF(AND(C731=$D$2,H731=0),0,IF($V$8="50% ADP Discount",AA731*0.5,IF($V$8="ADP Book Price",AA731)))),"")</f>
        <v/>
      </c>
      <c r="R731" s="595">
        <f>IF(C731="","",IF(Y731&lt;0,(Z731/F731)*(1),(Z731/F731)*(1-Y731)))</f>
        <v/>
      </c>
      <c r="S731" s="595">
        <f>IFERROR(IF(Y731&lt;0,SUM(AC731:AD731)/F731,L731/F731),"")</f>
        <v/>
      </c>
      <c r="T731" s="340">
        <f>IF(M731="","",IF(M731=0,"",SUM(M731)/F731))</f>
        <v/>
      </c>
      <c r="U731" s="585" t="n"/>
      <c r="V731" s="596">
        <f>IF(C731="","",IF(AND(C731=$D$2,H731=0),"Firm Payroll",IF(AND(F731=1,Y731&gt;0.2),"Annual 20% Max Discount",IF(AND(F731=4,Y731&gt;0.2),"Quarterly 20% Max Discount",IF(Y731&gt;=0.6,"Discount &gt;60%",IF(Y731&lt;0,"Revenue Reduction Required",""))))))</f>
        <v/>
      </c>
      <c r="W731" s="597" t="n"/>
      <c r="X731" s="56">
        <f>IF(F731=1,"Annual Payrolls on ADP Essential Payroll",IF(F731=4,"Quarterly Payrolls on ADP Essential Payroll",""))</f>
        <v/>
      </c>
      <c r="Y731" s="50">
        <f>IFERROR(1-((H731-M731)/SUM(Z731,AC731,AD731)),"")</f>
        <v/>
      </c>
      <c r="Z731" s="69">
        <f>IF(C731="","",HLOOKUP($G731&amp;'Product Selections'!$K$4&amp;'Exhibit A'!$F731,'--'!$F$3:$AT$200,$E731+6,FALSE)*F731)</f>
        <v/>
      </c>
      <c r="AA731" s="237">
        <f>IF($C731="","",7.95*$E731+54.95)</f>
        <v/>
      </c>
      <c r="AB731" s="69">
        <f>IF('Product Selections'!O736="Yes",16*'Exhibit A'!F731,0)</f>
        <v/>
      </c>
      <c r="AC731" s="236">
        <f>IF('Product Selections'!$L$11="CBA Lightning Wholesale",0,IF('Product Selections'!$L$11="CBA Lightning",0,IF($C731="",0,IF('Product Selections'!P736="",0,IF('Product Selections'!$P736="Yes",HLOOKUP($AC$10&amp;'Exhibit A'!$F731,'--'!$F$3:$AZ$200,$E731+6,FALSE)*$F731)))))</f>
        <v/>
      </c>
      <c r="AD731" s="54">
        <f>IF('Product Selections'!$L$11="CBA Lightning Wholesale",0,IF('Product Selections'!$L$11="CBA Lightning",0,IF('Product Selections'!Q736="",0,IF($C731="",0,IF('Product Selections'!$Q736&gt;=0,HLOOKUP($AD$10,'--'!$F$3:$AZ$200,3,FALSE)*12*'Product Selections'!Q736)))))</f>
        <v/>
      </c>
      <c r="AE731" s="69">
        <f>IFERROR(IF(C731="","",IF(AND(C731=$D$2,H731=0),0,IF(I731=0,H731-P731-L731-M731,IF(I731="Included",H731-P731-M731-L731,IF(I731&gt;0,H731-M731-L731))))),"")</f>
        <v/>
      </c>
      <c r="AF731" s="598" t="n"/>
      <c r="AJ731" s="585" t="n"/>
    </row>
    <row r="732">
      <c r="A732" s="34" t="n"/>
      <c r="B732" s="303">
        <f>IFERROR(IF('Product Selections'!B737="","",'Product Selections'!B737),"")</f>
        <v/>
      </c>
      <c r="C732" s="304">
        <f>IF('Product Selections'!C737="","",'Product Selections'!C737)</f>
        <v/>
      </c>
      <c r="D732" s="305">
        <f>IF('Product Selections'!D737="","",'Product Selections'!D737)</f>
        <v/>
      </c>
      <c r="E732" s="306">
        <f>IF('Product Selections'!E737="","",'Product Selections'!E737)</f>
        <v/>
      </c>
      <c r="F732" s="306">
        <f>IF('Product Selections'!F737="","",'Product Selections'!F737)</f>
        <v/>
      </c>
      <c r="G732" s="307">
        <f>IF('Product Selections'!U736="","",'Product Selections'!U736)</f>
        <v/>
      </c>
      <c r="H732" s="316">
        <f>IFERROR(IF('Product Selections'!H737="","",'Product Selections'!H737),"")</f>
        <v/>
      </c>
      <c r="I732" s="309">
        <f>IFERROR(IF(TRIM('Product Selections'!I737)="","",TRIM('Product Selections'!I737)),"")</f>
        <v/>
      </c>
      <c r="J732" s="46" t="n"/>
      <c r="K732" s="316">
        <f>IF(C732="","",IF(O732="",AE732+L732+M732,AE732+L732+M732+O732))</f>
        <v/>
      </c>
      <c r="L732" s="361">
        <f>IF(C732="","",SUM(AC732,AD732)*(1-Y732))</f>
        <v/>
      </c>
      <c r="M732" s="357">
        <f>IF(C732="","",AB732)</f>
        <v/>
      </c>
      <c r="O732" s="600">
        <f>IF(C732="","",IF(Y732&lt;0,Z732-AE732,""))</f>
        <v/>
      </c>
      <c r="P732" s="601">
        <f>IFERROR(IF(C732="","",IF(AND(C732=$D$2,H732=0),0,IF($V$8="50% ADP Discount",AA732*0.5,IF($V$8="ADP Book Price",AA732)))),"")</f>
        <v/>
      </c>
      <c r="R732" s="602">
        <f>IF(C732="","",IF(Y732&lt;0,(Z732/F732)*(1),(Z732/F732)*(1-Y732)))</f>
        <v/>
      </c>
      <c r="S732" s="602">
        <f>IFERROR(IF(Y732&lt;0,SUM(AC732:AD732)/F732,L732/F732),"")</f>
        <v/>
      </c>
      <c r="T732" s="339">
        <f>IF(M732="","",IF(M732=0,"",SUM(M732)/F732))</f>
        <v/>
      </c>
      <c r="U732" s="585" t="n"/>
      <c r="V732" s="603">
        <f>IF(C732="","",IF(AND(C732=$D$2,H732=0),"Firm Payroll",IF(AND(F732=1,Y732&gt;0.2),"Annual 20% Max Discount",IF(AND(F732=4,Y732&gt;0.2),"Quarterly 20% Max Discount",IF(Y732&gt;=0.6,"Discount &gt;60%",IF(Y732&lt;0,"Revenue Reduction Required",""))))))</f>
        <v/>
      </c>
      <c r="W732" s="597" t="n"/>
      <c r="X732" s="314">
        <f>IF(F732=1,"Annual Payrolls on ADP Essential Payroll",IF(F732=4,"Quarterly Payrolls on ADP Essential Payroll",""))</f>
        <v/>
      </c>
      <c r="Y732" s="315">
        <f>IFERROR(1-((H732-M732)/SUM(Z732,AC732,AD732)),"")</f>
        <v/>
      </c>
      <c r="Z732" s="316">
        <f>IF(C732="","",HLOOKUP($G732&amp;'Product Selections'!$K$4&amp;'Exhibit A'!$F732,'--'!$F$3:$AT$200,$E732+6,FALSE)*F732)</f>
        <v/>
      </c>
      <c r="AA732" s="317">
        <f>IF($C732="","",7.95*$E732+54.95)</f>
        <v/>
      </c>
      <c r="AB732" s="316">
        <f>IF('Product Selections'!O737="Yes",16*'Exhibit A'!F732,0)</f>
        <v/>
      </c>
      <c r="AC732" s="318">
        <f>IF('Product Selections'!$L$11="CBA Lightning Wholesale",0,IF('Product Selections'!$L$11="CBA Lightning",0,IF($C732="",0,IF('Product Selections'!P737="",0,IF('Product Selections'!$P737="Yes",HLOOKUP($AC$10&amp;'Exhibit A'!$F732,'--'!$F$3:$AZ$200,$E732+6,FALSE)*$F732)))))</f>
        <v/>
      </c>
      <c r="AD732" s="310">
        <f>IF('Product Selections'!$L$11="CBA Lightning Wholesale",0,IF('Product Selections'!$L$11="CBA Lightning",0,IF('Product Selections'!Q737="",0,IF($C732="",0,IF('Product Selections'!$Q737&gt;=0,HLOOKUP($AD$10,'--'!$F$3:$AZ$200,3,FALSE)*12*'Product Selections'!Q737)))))</f>
        <v/>
      </c>
      <c r="AE732" s="316">
        <f>IFERROR(IF(C732="","",IF(AND(C732=$D$2,H732=0),0,IF(I732=0,H732-P732-L732-M732,IF(I732="Included",H732-P732-M732-L732,IF(I732&gt;0,H732-M732-L732))))),"")</f>
        <v/>
      </c>
      <c r="AF732" s="585" t="n"/>
      <c r="AJ732" s="585" t="n"/>
    </row>
    <row r="733">
      <c r="A733" s="34" t="n"/>
      <c r="B733" s="70">
        <f>IFERROR(IF('Product Selections'!B738="","",'Product Selections'!B738),"")</f>
        <v/>
      </c>
      <c r="C733" s="71">
        <f>IF('Product Selections'!C738="","",'Product Selections'!C738)</f>
        <v/>
      </c>
      <c r="D733" s="48">
        <f>IF('Product Selections'!D738="","",'Product Selections'!D738)</f>
        <v/>
      </c>
      <c r="E733" s="51">
        <f>IF('Product Selections'!E738="","",'Product Selections'!E738)</f>
        <v/>
      </c>
      <c r="F733" s="51">
        <f>IF('Product Selections'!F738="","",'Product Selections'!F738)</f>
        <v/>
      </c>
      <c r="G733" s="34">
        <f>IF('Product Selections'!U737="","",'Product Selections'!U737)</f>
        <v/>
      </c>
      <c r="H733" s="69">
        <f>IFERROR(IF('Product Selections'!H738="","",'Product Selections'!H738),"")</f>
        <v/>
      </c>
      <c r="I733" s="592">
        <f>IFERROR(IF(TRIM('Product Selections'!I738)="","",TRIM('Product Selections'!I738)),"")</f>
        <v/>
      </c>
      <c r="J733" s="46" t="n"/>
      <c r="K733" s="69">
        <f>IF(C733="","",IF(O733="",AE733+L733+M733,AE733+L733+M733+O733))</f>
        <v/>
      </c>
      <c r="L733" s="360">
        <f>IF(C733="","",SUM(AC733,AD733)*(1-Y733))</f>
        <v/>
      </c>
      <c r="M733" s="358">
        <f>IF(C733="","",AB733)</f>
        <v/>
      </c>
      <c r="O733" s="593">
        <f>IF(C733="","",IF(Y733&lt;0,Z733-AE733,""))</f>
        <v/>
      </c>
      <c r="P733" s="594">
        <f>IFERROR(IF(C733="","",IF(AND(C733=$D$2,H733=0),0,IF($V$8="50% ADP Discount",AA733*0.5,IF($V$8="ADP Book Price",AA733)))),"")</f>
        <v/>
      </c>
      <c r="R733" s="595">
        <f>IF(C733="","",IF(Y733&lt;0,(Z733/F733)*(1),(Z733/F733)*(1-Y733)))</f>
        <v/>
      </c>
      <c r="S733" s="595">
        <f>IFERROR(IF(Y733&lt;0,SUM(AC733:AD733)/F733,L733/F733),"")</f>
        <v/>
      </c>
      <c r="T733" s="340">
        <f>IF(M733="","",IF(M733=0,"",SUM(M733)/F733))</f>
        <v/>
      </c>
      <c r="U733" s="585" t="n"/>
      <c r="V733" s="596">
        <f>IF(C733="","",IF(AND(C733=$D$2,H733=0),"Firm Payroll",IF(AND(F733=1,Y733&gt;0.2),"Annual 20% Max Discount",IF(AND(F733=4,Y733&gt;0.2),"Quarterly 20% Max Discount",IF(Y733&gt;=0.6,"Discount &gt;60%",IF(Y733&lt;0,"Revenue Reduction Required",""))))))</f>
        <v/>
      </c>
      <c r="W733" s="597" t="n"/>
      <c r="X733" s="56">
        <f>IF(F733=1,"Annual Payrolls on ADP Essential Payroll",IF(F733=4,"Quarterly Payrolls on ADP Essential Payroll",""))</f>
        <v/>
      </c>
      <c r="Y733" s="50">
        <f>IFERROR(1-((H733-M733)/SUM(Z733,AC733,AD733)),"")</f>
        <v/>
      </c>
      <c r="Z733" s="69">
        <f>IF(C733="","",HLOOKUP($G733&amp;'Product Selections'!$K$4&amp;'Exhibit A'!$F733,'--'!$F$3:$AT$200,$E733+6,FALSE)*F733)</f>
        <v/>
      </c>
      <c r="AA733" s="237">
        <f>IF($C733="","",7.95*$E733+54.95)</f>
        <v/>
      </c>
      <c r="AB733" s="69">
        <f>IF('Product Selections'!O738="Yes",16*'Exhibit A'!F733,0)</f>
        <v/>
      </c>
      <c r="AC733" s="236">
        <f>IF('Product Selections'!$L$11="CBA Lightning Wholesale",0,IF('Product Selections'!$L$11="CBA Lightning",0,IF($C733="",0,IF('Product Selections'!P738="",0,IF('Product Selections'!$P738="Yes",HLOOKUP($AC$10&amp;'Exhibit A'!$F733,'--'!$F$3:$AZ$200,$E733+6,FALSE)*$F733)))))</f>
        <v/>
      </c>
      <c r="AD733" s="54">
        <f>IF('Product Selections'!$L$11="CBA Lightning Wholesale",0,IF('Product Selections'!$L$11="CBA Lightning",0,IF('Product Selections'!Q738="",0,IF($C733="",0,IF('Product Selections'!$Q738&gt;=0,HLOOKUP($AD$10,'--'!$F$3:$AZ$200,3,FALSE)*12*'Product Selections'!Q738)))))</f>
        <v/>
      </c>
      <c r="AE733" s="69">
        <f>IFERROR(IF(C733="","",IF(AND(C733=$D$2,H733=0),0,IF(I733=0,H733-P733-L733-M733,IF(I733="Included",H733-P733-M733-L733,IF(I733&gt;0,H733-M733-L733))))),"")</f>
        <v/>
      </c>
      <c r="AF733" s="598" t="n"/>
      <c r="AJ733" s="585" t="n"/>
    </row>
    <row r="734">
      <c r="A734" s="34" t="n"/>
      <c r="B734" s="303">
        <f>IFERROR(IF('Product Selections'!B739="","",'Product Selections'!B739),"")</f>
        <v/>
      </c>
      <c r="C734" s="304">
        <f>IF('Product Selections'!C739="","",'Product Selections'!C739)</f>
        <v/>
      </c>
      <c r="D734" s="305">
        <f>IF('Product Selections'!D739="","",'Product Selections'!D739)</f>
        <v/>
      </c>
      <c r="E734" s="306">
        <f>IF('Product Selections'!E739="","",'Product Selections'!E739)</f>
        <v/>
      </c>
      <c r="F734" s="306">
        <f>IF('Product Selections'!F739="","",'Product Selections'!F739)</f>
        <v/>
      </c>
      <c r="G734" s="307">
        <f>IF('Product Selections'!U738="","",'Product Selections'!U738)</f>
        <v/>
      </c>
      <c r="H734" s="316">
        <f>IFERROR(IF('Product Selections'!H739="","",'Product Selections'!H739),"")</f>
        <v/>
      </c>
      <c r="I734" s="309">
        <f>IFERROR(IF(TRIM('Product Selections'!I739)="","",TRIM('Product Selections'!I739)),"")</f>
        <v/>
      </c>
      <c r="J734" s="46" t="n"/>
      <c r="K734" s="316">
        <f>IF(C734="","",IF(O734="",AE734+L734+M734,AE734+L734+M734+O734))</f>
        <v/>
      </c>
      <c r="L734" s="361">
        <f>IF(C734="","",SUM(AC734,AD734)*(1-Y734))</f>
        <v/>
      </c>
      <c r="M734" s="357">
        <f>IF(C734="","",AB734)</f>
        <v/>
      </c>
      <c r="O734" s="600">
        <f>IF(C734="","",IF(Y734&lt;0,Z734-AE734,""))</f>
        <v/>
      </c>
      <c r="P734" s="601">
        <f>IFERROR(IF(C734="","",IF(AND(C734=$D$2,H734=0),0,IF($V$8="50% ADP Discount",AA734*0.5,IF($V$8="ADP Book Price",AA734)))),"")</f>
        <v/>
      </c>
      <c r="R734" s="602">
        <f>IF(C734="","",IF(Y734&lt;0,(Z734/F734)*(1),(Z734/F734)*(1-Y734)))</f>
        <v/>
      </c>
      <c r="S734" s="602">
        <f>IFERROR(IF(Y734&lt;0,SUM(AC734:AD734)/F734,L734/F734),"")</f>
        <v/>
      </c>
      <c r="T734" s="339">
        <f>IF(M734="","",IF(M734=0,"",SUM(M734)/F734))</f>
        <v/>
      </c>
      <c r="U734" s="585" t="n"/>
      <c r="V734" s="603">
        <f>IF(C734="","",IF(AND(C734=$D$2,H734=0),"Firm Payroll",IF(AND(F734=1,Y734&gt;0.2),"Annual 20% Max Discount",IF(AND(F734=4,Y734&gt;0.2),"Quarterly 20% Max Discount",IF(Y734&gt;=0.6,"Discount &gt;60%",IF(Y734&lt;0,"Revenue Reduction Required",""))))))</f>
        <v/>
      </c>
      <c r="W734" s="597" t="n"/>
      <c r="X734" s="314">
        <f>IF(F734=1,"Annual Payrolls on ADP Essential Payroll",IF(F734=4,"Quarterly Payrolls on ADP Essential Payroll",""))</f>
        <v/>
      </c>
      <c r="Y734" s="315">
        <f>IFERROR(1-((H734-M734)/SUM(Z734,AC734,AD734)),"")</f>
        <v/>
      </c>
      <c r="Z734" s="316">
        <f>IF(C734="","",HLOOKUP($G734&amp;'Product Selections'!$K$4&amp;'Exhibit A'!$F734,'--'!$F$3:$AT$200,$E734+6,FALSE)*F734)</f>
        <v/>
      </c>
      <c r="AA734" s="317">
        <f>IF($C734="","",7.95*$E734+54.95)</f>
        <v/>
      </c>
      <c r="AB734" s="316">
        <f>IF('Product Selections'!O739="Yes",16*'Exhibit A'!F734,0)</f>
        <v/>
      </c>
      <c r="AC734" s="318">
        <f>IF('Product Selections'!$L$11="CBA Lightning Wholesale",0,IF('Product Selections'!$L$11="CBA Lightning",0,IF($C734="",0,IF('Product Selections'!P739="",0,IF('Product Selections'!$P739="Yes",HLOOKUP($AC$10&amp;'Exhibit A'!$F734,'--'!$F$3:$AZ$200,$E734+6,FALSE)*$F734)))))</f>
        <v/>
      </c>
      <c r="AD734" s="310">
        <f>IF('Product Selections'!$L$11="CBA Lightning Wholesale",0,IF('Product Selections'!$L$11="CBA Lightning",0,IF('Product Selections'!Q739="",0,IF($C734="",0,IF('Product Selections'!$Q739&gt;=0,HLOOKUP($AD$10,'--'!$F$3:$AZ$200,3,FALSE)*12*'Product Selections'!Q739)))))</f>
        <v/>
      </c>
      <c r="AE734" s="316">
        <f>IFERROR(IF(C734="","",IF(AND(C734=$D$2,H734=0),0,IF(I734=0,H734-P734-L734-M734,IF(I734="Included",H734-P734-M734-L734,IF(I734&gt;0,H734-M734-L734))))),"")</f>
        <v/>
      </c>
      <c r="AF734" s="585" t="n"/>
      <c r="AJ734" s="585" t="n"/>
    </row>
    <row r="735">
      <c r="A735" s="34" t="n"/>
      <c r="B735" s="70">
        <f>IFERROR(IF('Product Selections'!B740="","",'Product Selections'!B740),"")</f>
        <v/>
      </c>
      <c r="C735" s="71">
        <f>IF('Product Selections'!C740="","",'Product Selections'!C740)</f>
        <v/>
      </c>
      <c r="D735" s="48">
        <f>IF('Product Selections'!D740="","",'Product Selections'!D740)</f>
        <v/>
      </c>
      <c r="E735" s="51">
        <f>IF('Product Selections'!E740="","",'Product Selections'!E740)</f>
        <v/>
      </c>
      <c r="F735" s="51">
        <f>IF('Product Selections'!F740="","",'Product Selections'!F740)</f>
        <v/>
      </c>
      <c r="G735" s="34">
        <f>IF('Product Selections'!U739="","",'Product Selections'!U739)</f>
        <v/>
      </c>
      <c r="H735" s="69">
        <f>IFERROR(IF('Product Selections'!H740="","",'Product Selections'!H740),"")</f>
        <v/>
      </c>
      <c r="I735" s="592">
        <f>IFERROR(IF(TRIM('Product Selections'!I740)="","",TRIM('Product Selections'!I740)),"")</f>
        <v/>
      </c>
      <c r="J735" s="46" t="n"/>
      <c r="K735" s="69">
        <f>IF(C735="","",IF(O735="",AE735+L735+M735,AE735+L735+M735+O735))</f>
        <v/>
      </c>
      <c r="L735" s="360">
        <f>IF(C735="","",SUM(AC735,AD735)*(1-Y735))</f>
        <v/>
      </c>
      <c r="M735" s="358">
        <f>IF(C735="","",AB735)</f>
        <v/>
      </c>
      <c r="O735" s="593">
        <f>IF(C735="","",IF(Y735&lt;0,Z735-AE735,""))</f>
        <v/>
      </c>
      <c r="P735" s="594">
        <f>IFERROR(IF(C735="","",IF(AND(C735=$D$2,H735=0),0,IF($V$8="50% ADP Discount",AA735*0.5,IF($V$8="ADP Book Price",AA735)))),"")</f>
        <v/>
      </c>
      <c r="R735" s="595">
        <f>IF(C735="","",IF(Y735&lt;0,(Z735/F735)*(1),(Z735/F735)*(1-Y735)))</f>
        <v/>
      </c>
      <c r="S735" s="595">
        <f>IFERROR(IF(Y735&lt;0,SUM(AC735:AD735)/F735,L735/F735),"")</f>
        <v/>
      </c>
      <c r="T735" s="340">
        <f>IF(M735="","",IF(M735=0,"",SUM(M735)/F735))</f>
        <v/>
      </c>
      <c r="U735" s="585" t="n"/>
      <c r="V735" s="596">
        <f>IF(C735="","",IF(AND(C735=$D$2,H735=0),"Firm Payroll",IF(AND(F735=1,Y735&gt;0.2),"Annual 20% Max Discount",IF(AND(F735=4,Y735&gt;0.2),"Quarterly 20% Max Discount",IF(Y735&gt;=0.6,"Discount &gt;60%",IF(Y735&lt;0,"Revenue Reduction Required",""))))))</f>
        <v/>
      </c>
      <c r="W735" s="597" t="n"/>
      <c r="X735" s="56">
        <f>IF(F735=1,"Annual Payrolls on ADP Essential Payroll",IF(F735=4,"Quarterly Payrolls on ADP Essential Payroll",""))</f>
        <v/>
      </c>
      <c r="Y735" s="50">
        <f>IFERROR(1-((H735-M735)/SUM(Z735,AC735,AD735)),"")</f>
        <v/>
      </c>
      <c r="Z735" s="69">
        <f>IF(C735="","",HLOOKUP($G735&amp;'Product Selections'!$K$4&amp;'Exhibit A'!$F735,'--'!$F$3:$AT$200,$E735+6,FALSE)*F735)</f>
        <v/>
      </c>
      <c r="AA735" s="237">
        <f>IF($C735="","",7.95*$E735+54.95)</f>
        <v/>
      </c>
      <c r="AB735" s="69">
        <f>IF('Product Selections'!O740="Yes",16*'Exhibit A'!F735,0)</f>
        <v/>
      </c>
      <c r="AC735" s="236">
        <f>IF('Product Selections'!$L$11="CBA Lightning Wholesale",0,IF('Product Selections'!$L$11="CBA Lightning",0,IF($C735="",0,IF('Product Selections'!P740="",0,IF('Product Selections'!$P740="Yes",HLOOKUP($AC$10&amp;'Exhibit A'!$F735,'--'!$F$3:$AZ$200,$E735+6,FALSE)*$F735)))))</f>
        <v/>
      </c>
      <c r="AD735" s="54">
        <f>IF('Product Selections'!$L$11="CBA Lightning Wholesale",0,IF('Product Selections'!$L$11="CBA Lightning",0,IF('Product Selections'!Q740="",0,IF($C735="",0,IF('Product Selections'!$Q740&gt;=0,HLOOKUP($AD$10,'--'!$F$3:$AZ$200,3,FALSE)*12*'Product Selections'!Q740)))))</f>
        <v/>
      </c>
      <c r="AE735" s="69">
        <f>IFERROR(IF(C735="","",IF(AND(C735=$D$2,H735=0),0,IF(I735=0,H735-P735-L735-M735,IF(I735="Included",H735-P735-M735-L735,IF(I735&gt;0,H735-M735-L735))))),"")</f>
        <v/>
      </c>
      <c r="AF735" s="598" t="n"/>
      <c r="AJ735" s="585" t="n"/>
    </row>
    <row r="736">
      <c r="A736" s="34" t="n"/>
      <c r="B736" s="303">
        <f>IFERROR(IF('Product Selections'!B741="","",'Product Selections'!B741),"")</f>
        <v/>
      </c>
      <c r="C736" s="304">
        <f>IF('Product Selections'!C741="","",'Product Selections'!C741)</f>
        <v/>
      </c>
      <c r="D736" s="305">
        <f>IF('Product Selections'!D741="","",'Product Selections'!D741)</f>
        <v/>
      </c>
      <c r="E736" s="306">
        <f>IF('Product Selections'!E741="","",'Product Selections'!E741)</f>
        <v/>
      </c>
      <c r="F736" s="306">
        <f>IF('Product Selections'!F741="","",'Product Selections'!F741)</f>
        <v/>
      </c>
      <c r="G736" s="307">
        <f>IF('Product Selections'!U740="","",'Product Selections'!U740)</f>
        <v/>
      </c>
      <c r="H736" s="316">
        <f>IFERROR(IF('Product Selections'!H741="","",'Product Selections'!H741),"")</f>
        <v/>
      </c>
      <c r="I736" s="309">
        <f>IFERROR(IF(TRIM('Product Selections'!I741)="","",TRIM('Product Selections'!I741)),"")</f>
        <v/>
      </c>
      <c r="J736" s="46" t="n"/>
      <c r="K736" s="316">
        <f>IF(C736="","",IF(O736="",AE736+L736+M736,AE736+L736+M736+O736))</f>
        <v/>
      </c>
      <c r="L736" s="361">
        <f>IF(C736="","",SUM(AC736,AD736)*(1-Y736))</f>
        <v/>
      </c>
      <c r="M736" s="357">
        <f>IF(C736="","",AB736)</f>
        <v/>
      </c>
      <c r="O736" s="600">
        <f>IF(C736="","",IF(Y736&lt;0,Z736-AE736,""))</f>
        <v/>
      </c>
      <c r="P736" s="601">
        <f>IFERROR(IF(C736="","",IF(AND(C736=$D$2,H736=0),0,IF($V$8="50% ADP Discount",AA736*0.5,IF($V$8="ADP Book Price",AA736)))),"")</f>
        <v/>
      </c>
      <c r="R736" s="602">
        <f>IF(C736="","",IF(Y736&lt;0,(Z736/F736)*(1),(Z736/F736)*(1-Y736)))</f>
        <v/>
      </c>
      <c r="S736" s="602">
        <f>IFERROR(IF(Y736&lt;0,SUM(AC736:AD736)/F736,L736/F736),"")</f>
        <v/>
      </c>
      <c r="T736" s="339">
        <f>IF(M736="","",IF(M736=0,"",SUM(M736)/F736))</f>
        <v/>
      </c>
      <c r="U736" s="585" t="n"/>
      <c r="V736" s="603">
        <f>IF(C736="","",IF(AND(C736=$D$2,H736=0),"Firm Payroll",IF(AND(F736=1,Y736&gt;0.2),"Annual 20% Max Discount",IF(AND(F736=4,Y736&gt;0.2),"Quarterly 20% Max Discount",IF(Y736&gt;=0.6,"Discount &gt;60%",IF(Y736&lt;0,"Revenue Reduction Required",""))))))</f>
        <v/>
      </c>
      <c r="W736" s="597" t="n"/>
      <c r="X736" s="314">
        <f>IF(F736=1,"Annual Payrolls on ADP Essential Payroll",IF(F736=4,"Quarterly Payrolls on ADP Essential Payroll",""))</f>
        <v/>
      </c>
      <c r="Y736" s="315">
        <f>IFERROR(1-((H736-M736)/SUM(Z736,AC736,AD736)),"")</f>
        <v/>
      </c>
      <c r="Z736" s="316">
        <f>IF(C736="","",HLOOKUP($G736&amp;'Product Selections'!$K$4&amp;'Exhibit A'!$F736,'--'!$F$3:$AT$200,$E736+6,FALSE)*F736)</f>
        <v/>
      </c>
      <c r="AA736" s="317">
        <f>IF($C736="","",7.95*$E736+54.95)</f>
        <v/>
      </c>
      <c r="AB736" s="316">
        <f>IF('Product Selections'!O741="Yes",16*'Exhibit A'!F736,0)</f>
        <v/>
      </c>
      <c r="AC736" s="318">
        <f>IF('Product Selections'!$L$11="CBA Lightning Wholesale",0,IF('Product Selections'!$L$11="CBA Lightning",0,IF($C736="",0,IF('Product Selections'!P741="",0,IF('Product Selections'!$P741="Yes",HLOOKUP($AC$10&amp;'Exhibit A'!$F736,'--'!$F$3:$AZ$200,$E736+6,FALSE)*$F736)))))</f>
        <v/>
      </c>
      <c r="AD736" s="310">
        <f>IF('Product Selections'!$L$11="CBA Lightning Wholesale",0,IF('Product Selections'!$L$11="CBA Lightning",0,IF('Product Selections'!Q741="",0,IF($C736="",0,IF('Product Selections'!$Q741&gt;=0,HLOOKUP($AD$10,'--'!$F$3:$AZ$200,3,FALSE)*12*'Product Selections'!Q741)))))</f>
        <v/>
      </c>
      <c r="AE736" s="316">
        <f>IFERROR(IF(C736="","",IF(AND(C736=$D$2,H736=0),0,IF(I736=0,H736-P736-L736-M736,IF(I736="Included",H736-P736-M736-L736,IF(I736&gt;0,H736-M736-L736))))),"")</f>
        <v/>
      </c>
      <c r="AF736" s="585" t="n"/>
      <c r="AJ736" s="585" t="n"/>
    </row>
    <row r="737">
      <c r="A737" s="34" t="n"/>
      <c r="B737" s="70">
        <f>IFERROR(IF('Product Selections'!B742="","",'Product Selections'!B742),"")</f>
        <v/>
      </c>
      <c r="C737" s="71">
        <f>IF('Product Selections'!C742="","",'Product Selections'!C742)</f>
        <v/>
      </c>
      <c r="D737" s="48">
        <f>IF('Product Selections'!D742="","",'Product Selections'!D742)</f>
        <v/>
      </c>
      <c r="E737" s="51">
        <f>IF('Product Selections'!E742="","",'Product Selections'!E742)</f>
        <v/>
      </c>
      <c r="F737" s="51">
        <f>IF('Product Selections'!F742="","",'Product Selections'!F742)</f>
        <v/>
      </c>
      <c r="G737" s="34">
        <f>IF('Product Selections'!U741="","",'Product Selections'!U741)</f>
        <v/>
      </c>
      <c r="H737" s="69">
        <f>IFERROR(IF('Product Selections'!H742="","",'Product Selections'!H742),"")</f>
        <v/>
      </c>
      <c r="I737" s="592">
        <f>IFERROR(IF(TRIM('Product Selections'!I742)="","",TRIM('Product Selections'!I742)),"")</f>
        <v/>
      </c>
      <c r="J737" s="46" t="n"/>
      <c r="K737" s="69">
        <f>IF(C737="","",IF(O737="",AE737+L737+M737,AE737+L737+M737+O737))</f>
        <v/>
      </c>
      <c r="L737" s="360">
        <f>IF(C737="","",SUM(AC737,AD737)*(1-Y737))</f>
        <v/>
      </c>
      <c r="M737" s="358">
        <f>IF(C737="","",AB737)</f>
        <v/>
      </c>
      <c r="O737" s="593">
        <f>IF(C737="","",IF(Y737&lt;0,Z737-AE737,""))</f>
        <v/>
      </c>
      <c r="P737" s="594">
        <f>IFERROR(IF(C737="","",IF(AND(C737=$D$2,H737=0),0,IF($V$8="50% ADP Discount",AA737*0.5,IF($V$8="ADP Book Price",AA737)))),"")</f>
        <v/>
      </c>
      <c r="R737" s="595">
        <f>IF(C737="","",IF(Y737&lt;0,(Z737/F737)*(1),(Z737/F737)*(1-Y737)))</f>
        <v/>
      </c>
      <c r="S737" s="595">
        <f>IFERROR(IF(Y737&lt;0,SUM(AC737:AD737)/F737,L737/F737),"")</f>
        <v/>
      </c>
      <c r="T737" s="340">
        <f>IF(M737="","",IF(M737=0,"",SUM(M737)/F737))</f>
        <v/>
      </c>
      <c r="U737" s="585" t="n"/>
      <c r="V737" s="596">
        <f>IF(C737="","",IF(AND(C737=$D$2,H737=0),"Firm Payroll",IF(AND(F737=1,Y737&gt;0.2),"Annual 20% Max Discount",IF(AND(F737=4,Y737&gt;0.2),"Quarterly 20% Max Discount",IF(Y737&gt;=0.6,"Discount &gt;60%",IF(Y737&lt;0,"Revenue Reduction Required",""))))))</f>
        <v/>
      </c>
      <c r="W737" s="597" t="n"/>
      <c r="X737" s="56">
        <f>IF(F737=1,"Annual Payrolls on ADP Essential Payroll",IF(F737=4,"Quarterly Payrolls on ADP Essential Payroll",""))</f>
        <v/>
      </c>
      <c r="Y737" s="50">
        <f>IFERROR(1-((H737-M737)/SUM(Z737,AC737,AD737)),"")</f>
        <v/>
      </c>
      <c r="Z737" s="69">
        <f>IF(C737="","",HLOOKUP($G737&amp;'Product Selections'!$K$4&amp;'Exhibit A'!$F737,'--'!$F$3:$AT$200,$E737+6,FALSE)*F737)</f>
        <v/>
      </c>
      <c r="AA737" s="237">
        <f>IF($C737="","",7.95*$E737+54.95)</f>
        <v/>
      </c>
      <c r="AB737" s="69">
        <f>IF('Product Selections'!O742="Yes",16*'Exhibit A'!F737,0)</f>
        <v/>
      </c>
      <c r="AC737" s="236">
        <f>IF('Product Selections'!$L$11="CBA Lightning Wholesale",0,IF('Product Selections'!$L$11="CBA Lightning",0,IF($C737="",0,IF('Product Selections'!P742="",0,IF('Product Selections'!$P742="Yes",HLOOKUP($AC$10&amp;'Exhibit A'!$F737,'--'!$F$3:$AZ$200,$E737+6,FALSE)*$F737)))))</f>
        <v/>
      </c>
      <c r="AD737" s="54">
        <f>IF('Product Selections'!$L$11="CBA Lightning Wholesale",0,IF('Product Selections'!$L$11="CBA Lightning",0,IF('Product Selections'!Q742="",0,IF($C737="",0,IF('Product Selections'!$Q742&gt;=0,HLOOKUP($AD$10,'--'!$F$3:$AZ$200,3,FALSE)*12*'Product Selections'!Q742)))))</f>
        <v/>
      </c>
      <c r="AE737" s="69">
        <f>IFERROR(IF(C737="","",IF(AND(C737=$D$2,H737=0),0,IF(I737=0,H737-P737-L737-M737,IF(I737="Included",H737-P737-M737-L737,IF(I737&gt;0,H737-M737-L737))))),"")</f>
        <v/>
      </c>
      <c r="AF737" s="598" t="n"/>
      <c r="AJ737" s="585" t="n"/>
    </row>
    <row r="738">
      <c r="A738" s="34" t="n"/>
      <c r="B738" s="303">
        <f>IFERROR(IF('Product Selections'!B743="","",'Product Selections'!B743),"")</f>
        <v/>
      </c>
      <c r="C738" s="304">
        <f>IF('Product Selections'!C743="","",'Product Selections'!C743)</f>
        <v/>
      </c>
      <c r="D738" s="305">
        <f>IF('Product Selections'!D743="","",'Product Selections'!D743)</f>
        <v/>
      </c>
      <c r="E738" s="306">
        <f>IF('Product Selections'!E743="","",'Product Selections'!E743)</f>
        <v/>
      </c>
      <c r="F738" s="306">
        <f>IF('Product Selections'!F743="","",'Product Selections'!F743)</f>
        <v/>
      </c>
      <c r="G738" s="307">
        <f>IF('Product Selections'!U742="","",'Product Selections'!U742)</f>
        <v/>
      </c>
      <c r="H738" s="316">
        <f>IFERROR(IF('Product Selections'!H743="","",'Product Selections'!H743),"")</f>
        <v/>
      </c>
      <c r="I738" s="309">
        <f>IFERROR(IF(TRIM('Product Selections'!I743)="","",TRIM('Product Selections'!I743)),"")</f>
        <v/>
      </c>
      <c r="J738" s="46" t="n"/>
      <c r="K738" s="316">
        <f>IF(C738="","",IF(O738="",AE738+L738+M738,AE738+L738+M738+O738))</f>
        <v/>
      </c>
      <c r="L738" s="361">
        <f>IF(C738="","",SUM(AC738,AD738)*(1-Y738))</f>
        <v/>
      </c>
      <c r="M738" s="357">
        <f>IF(C738="","",AB738)</f>
        <v/>
      </c>
      <c r="O738" s="600">
        <f>IF(C738="","",IF(Y738&lt;0,Z738-AE738,""))</f>
        <v/>
      </c>
      <c r="P738" s="601">
        <f>IFERROR(IF(C738="","",IF(AND(C738=$D$2,H738=0),0,IF($V$8="50% ADP Discount",AA738*0.5,IF($V$8="ADP Book Price",AA738)))),"")</f>
        <v/>
      </c>
      <c r="R738" s="602">
        <f>IF(C738="","",IF(Y738&lt;0,(Z738/F738)*(1),(Z738/F738)*(1-Y738)))</f>
        <v/>
      </c>
      <c r="S738" s="602">
        <f>IFERROR(IF(Y738&lt;0,SUM(AC738:AD738)/F738,L738/F738),"")</f>
        <v/>
      </c>
      <c r="T738" s="339">
        <f>IF(M738="","",IF(M738=0,"",SUM(M738)/F738))</f>
        <v/>
      </c>
      <c r="U738" s="585" t="n"/>
      <c r="V738" s="603">
        <f>IF(C738="","",IF(AND(C738=$D$2,H738=0),"Firm Payroll",IF(AND(F738=1,Y738&gt;0.2),"Annual 20% Max Discount",IF(AND(F738=4,Y738&gt;0.2),"Quarterly 20% Max Discount",IF(Y738&gt;=0.6,"Discount &gt;60%",IF(Y738&lt;0,"Revenue Reduction Required",""))))))</f>
        <v/>
      </c>
      <c r="W738" s="597" t="n"/>
      <c r="X738" s="314">
        <f>IF(F738=1,"Annual Payrolls on ADP Essential Payroll",IF(F738=4,"Quarterly Payrolls on ADP Essential Payroll",""))</f>
        <v/>
      </c>
      <c r="Y738" s="315">
        <f>IFERROR(1-((H738-M738)/SUM(Z738,AC738,AD738)),"")</f>
        <v/>
      </c>
      <c r="Z738" s="316">
        <f>IF(C738="","",HLOOKUP($G738&amp;'Product Selections'!$K$4&amp;'Exhibit A'!$F738,'--'!$F$3:$AT$200,$E738+6,FALSE)*F738)</f>
        <v/>
      </c>
      <c r="AA738" s="317">
        <f>IF($C738="","",7.95*$E738+54.95)</f>
        <v/>
      </c>
      <c r="AB738" s="316">
        <f>IF('Product Selections'!O743="Yes",16*'Exhibit A'!F738,0)</f>
        <v/>
      </c>
      <c r="AC738" s="318">
        <f>IF('Product Selections'!$L$11="CBA Lightning Wholesale",0,IF('Product Selections'!$L$11="CBA Lightning",0,IF($C738="",0,IF('Product Selections'!P743="",0,IF('Product Selections'!$P743="Yes",HLOOKUP($AC$10&amp;'Exhibit A'!$F738,'--'!$F$3:$AZ$200,$E738+6,FALSE)*$F738)))))</f>
        <v/>
      </c>
      <c r="AD738" s="310">
        <f>IF('Product Selections'!$L$11="CBA Lightning Wholesale",0,IF('Product Selections'!$L$11="CBA Lightning",0,IF('Product Selections'!Q743="",0,IF($C738="",0,IF('Product Selections'!$Q743&gt;=0,HLOOKUP($AD$10,'--'!$F$3:$AZ$200,3,FALSE)*12*'Product Selections'!Q743)))))</f>
        <v/>
      </c>
      <c r="AE738" s="316">
        <f>IFERROR(IF(C738="","",IF(AND(C738=$D$2,H738=0),0,IF(I738=0,H738-P738-L738-M738,IF(I738="Included",H738-P738-M738-L738,IF(I738&gt;0,H738-M738-L738))))),"")</f>
        <v/>
      </c>
      <c r="AF738" s="585" t="n"/>
      <c r="AJ738" s="585" t="n"/>
    </row>
    <row r="739">
      <c r="A739" s="34" t="n"/>
      <c r="B739" s="70">
        <f>IFERROR(IF('Product Selections'!B744="","",'Product Selections'!B744),"")</f>
        <v/>
      </c>
      <c r="C739" s="71">
        <f>IF('Product Selections'!C744="","",'Product Selections'!C744)</f>
        <v/>
      </c>
      <c r="D739" s="48">
        <f>IF('Product Selections'!D744="","",'Product Selections'!D744)</f>
        <v/>
      </c>
      <c r="E739" s="51">
        <f>IF('Product Selections'!E744="","",'Product Selections'!E744)</f>
        <v/>
      </c>
      <c r="F739" s="51">
        <f>IF('Product Selections'!F744="","",'Product Selections'!F744)</f>
        <v/>
      </c>
      <c r="G739" s="34">
        <f>IF('Product Selections'!U743="","",'Product Selections'!U743)</f>
        <v/>
      </c>
      <c r="H739" s="69">
        <f>IFERROR(IF('Product Selections'!H744="","",'Product Selections'!H744),"")</f>
        <v/>
      </c>
      <c r="I739" s="592">
        <f>IFERROR(IF(TRIM('Product Selections'!I744)="","",TRIM('Product Selections'!I744)),"")</f>
        <v/>
      </c>
      <c r="J739" s="46" t="n"/>
      <c r="K739" s="69">
        <f>IF(C739="","",IF(O739="",AE739+L739+M739,AE739+L739+M739+O739))</f>
        <v/>
      </c>
      <c r="L739" s="360">
        <f>IF(C739="","",SUM(AC739,AD739)*(1-Y739))</f>
        <v/>
      </c>
      <c r="M739" s="358">
        <f>IF(C739="","",AB739)</f>
        <v/>
      </c>
      <c r="O739" s="593">
        <f>IF(C739="","",IF(Y739&lt;0,Z739-AE739,""))</f>
        <v/>
      </c>
      <c r="P739" s="594">
        <f>IFERROR(IF(C739="","",IF(AND(C739=$D$2,H739=0),0,IF($V$8="50% ADP Discount",AA739*0.5,IF($V$8="ADP Book Price",AA739)))),"")</f>
        <v/>
      </c>
      <c r="R739" s="595">
        <f>IF(C739="","",IF(Y739&lt;0,(Z739/F739)*(1),(Z739/F739)*(1-Y739)))</f>
        <v/>
      </c>
      <c r="S739" s="595">
        <f>IFERROR(IF(Y739&lt;0,SUM(AC739:AD739)/F739,L739/F739),"")</f>
        <v/>
      </c>
      <c r="T739" s="340">
        <f>IF(M739="","",IF(M739=0,"",SUM(M739)/F739))</f>
        <v/>
      </c>
      <c r="U739" s="585" t="n"/>
      <c r="V739" s="596">
        <f>IF(C739="","",IF(AND(C739=$D$2,H739=0),"Firm Payroll",IF(AND(F739=1,Y739&gt;0.2),"Annual 20% Max Discount",IF(AND(F739=4,Y739&gt;0.2),"Quarterly 20% Max Discount",IF(Y739&gt;=0.6,"Discount &gt;60%",IF(Y739&lt;0,"Revenue Reduction Required",""))))))</f>
        <v/>
      </c>
      <c r="W739" s="597" t="n"/>
      <c r="X739" s="56">
        <f>IF(F739=1,"Annual Payrolls on ADP Essential Payroll",IF(F739=4,"Quarterly Payrolls on ADP Essential Payroll",""))</f>
        <v/>
      </c>
      <c r="Y739" s="50">
        <f>IFERROR(1-((H739-M739)/SUM(Z739,AC739,AD739)),"")</f>
        <v/>
      </c>
      <c r="Z739" s="69">
        <f>IF(C739="","",HLOOKUP($G739&amp;'Product Selections'!$K$4&amp;'Exhibit A'!$F739,'--'!$F$3:$AT$200,$E739+6,FALSE)*F739)</f>
        <v/>
      </c>
      <c r="AA739" s="237">
        <f>IF($C739="","",7.95*$E739+54.95)</f>
        <v/>
      </c>
      <c r="AB739" s="69">
        <f>IF('Product Selections'!O744="Yes",16*'Exhibit A'!F739,0)</f>
        <v/>
      </c>
      <c r="AC739" s="236">
        <f>IF('Product Selections'!$L$11="CBA Lightning Wholesale",0,IF('Product Selections'!$L$11="CBA Lightning",0,IF($C739="",0,IF('Product Selections'!P744="",0,IF('Product Selections'!$P744="Yes",HLOOKUP($AC$10&amp;'Exhibit A'!$F739,'--'!$F$3:$AZ$200,$E739+6,FALSE)*$F739)))))</f>
        <v/>
      </c>
      <c r="AD739" s="54">
        <f>IF('Product Selections'!$L$11="CBA Lightning Wholesale",0,IF('Product Selections'!$L$11="CBA Lightning",0,IF('Product Selections'!Q744="",0,IF($C739="",0,IF('Product Selections'!$Q744&gt;=0,HLOOKUP($AD$10,'--'!$F$3:$AZ$200,3,FALSE)*12*'Product Selections'!Q744)))))</f>
        <v/>
      </c>
      <c r="AE739" s="69">
        <f>IFERROR(IF(C739="","",IF(AND(C739=$D$2,H739=0),0,IF(I739=0,H739-P739-L739-M739,IF(I739="Included",H739-P739-M739-L739,IF(I739&gt;0,H739-M739-L739))))),"")</f>
        <v/>
      </c>
      <c r="AF739" s="598" t="n"/>
      <c r="AJ739" s="585" t="n"/>
    </row>
    <row r="740">
      <c r="A740" s="34" t="n"/>
      <c r="B740" s="303">
        <f>IFERROR(IF('Product Selections'!B745="","",'Product Selections'!B745),"")</f>
        <v/>
      </c>
      <c r="C740" s="304">
        <f>IF('Product Selections'!C745="","",'Product Selections'!C745)</f>
        <v/>
      </c>
      <c r="D740" s="305">
        <f>IF('Product Selections'!D745="","",'Product Selections'!D745)</f>
        <v/>
      </c>
      <c r="E740" s="306">
        <f>IF('Product Selections'!E745="","",'Product Selections'!E745)</f>
        <v/>
      </c>
      <c r="F740" s="306">
        <f>IF('Product Selections'!F745="","",'Product Selections'!F745)</f>
        <v/>
      </c>
      <c r="G740" s="307">
        <f>IF('Product Selections'!U744="","",'Product Selections'!U744)</f>
        <v/>
      </c>
      <c r="H740" s="316">
        <f>IFERROR(IF('Product Selections'!H745="","",'Product Selections'!H745),"")</f>
        <v/>
      </c>
      <c r="I740" s="309">
        <f>IFERROR(IF(TRIM('Product Selections'!I745)="","",TRIM('Product Selections'!I745)),"")</f>
        <v/>
      </c>
      <c r="J740" s="46" t="n"/>
      <c r="K740" s="316">
        <f>IF(C740="","",IF(O740="",AE740+L740+M740,AE740+L740+M740+O740))</f>
        <v/>
      </c>
      <c r="L740" s="361">
        <f>IF(C740="","",SUM(AC740,AD740)*(1-Y740))</f>
        <v/>
      </c>
      <c r="M740" s="357">
        <f>IF(C740="","",AB740)</f>
        <v/>
      </c>
      <c r="O740" s="600">
        <f>IF(C740="","",IF(Y740&lt;0,Z740-AE740,""))</f>
        <v/>
      </c>
      <c r="P740" s="601">
        <f>IFERROR(IF(C740="","",IF(AND(C740=$D$2,H740=0),0,IF($V$8="50% ADP Discount",AA740*0.5,IF($V$8="ADP Book Price",AA740)))),"")</f>
        <v/>
      </c>
      <c r="R740" s="602">
        <f>IF(C740="","",IF(Y740&lt;0,(Z740/F740)*(1),(Z740/F740)*(1-Y740)))</f>
        <v/>
      </c>
      <c r="S740" s="602">
        <f>IFERROR(IF(Y740&lt;0,SUM(AC740:AD740)/F740,L740/F740),"")</f>
        <v/>
      </c>
      <c r="T740" s="339">
        <f>IF(M740="","",IF(M740=0,"",SUM(M740)/F740))</f>
        <v/>
      </c>
      <c r="U740" s="585" t="n"/>
      <c r="V740" s="603">
        <f>IF(C740="","",IF(AND(C740=$D$2,H740=0),"Firm Payroll",IF(AND(F740=1,Y740&gt;0.2),"Annual 20% Max Discount",IF(AND(F740=4,Y740&gt;0.2),"Quarterly 20% Max Discount",IF(Y740&gt;=0.6,"Discount &gt;60%",IF(Y740&lt;0,"Revenue Reduction Required",""))))))</f>
        <v/>
      </c>
      <c r="W740" s="597" t="n"/>
      <c r="X740" s="314">
        <f>IF(F740=1,"Annual Payrolls on ADP Essential Payroll",IF(F740=4,"Quarterly Payrolls on ADP Essential Payroll",""))</f>
        <v/>
      </c>
      <c r="Y740" s="315">
        <f>IFERROR(1-((H740-M740)/SUM(Z740,AC740,AD740)),"")</f>
        <v/>
      </c>
      <c r="Z740" s="316">
        <f>IF(C740="","",HLOOKUP($G740&amp;'Product Selections'!$K$4&amp;'Exhibit A'!$F740,'--'!$F$3:$AT$200,$E740+6,FALSE)*F740)</f>
        <v/>
      </c>
      <c r="AA740" s="317">
        <f>IF($C740="","",7.95*$E740+54.95)</f>
        <v/>
      </c>
      <c r="AB740" s="316">
        <f>IF('Product Selections'!O745="Yes",16*'Exhibit A'!F740,0)</f>
        <v/>
      </c>
      <c r="AC740" s="318">
        <f>IF('Product Selections'!$L$11="CBA Lightning Wholesale",0,IF('Product Selections'!$L$11="CBA Lightning",0,IF($C740="",0,IF('Product Selections'!P745="",0,IF('Product Selections'!$P745="Yes",HLOOKUP($AC$10&amp;'Exhibit A'!$F740,'--'!$F$3:$AZ$200,$E740+6,FALSE)*$F740)))))</f>
        <v/>
      </c>
      <c r="AD740" s="310">
        <f>IF('Product Selections'!$L$11="CBA Lightning Wholesale",0,IF('Product Selections'!$L$11="CBA Lightning",0,IF('Product Selections'!Q745="",0,IF($C740="",0,IF('Product Selections'!$Q745&gt;=0,HLOOKUP($AD$10,'--'!$F$3:$AZ$200,3,FALSE)*12*'Product Selections'!Q745)))))</f>
        <v/>
      </c>
      <c r="AE740" s="316">
        <f>IFERROR(IF(C740="","",IF(AND(C740=$D$2,H740=0),0,IF(I740=0,H740-P740-L740-M740,IF(I740="Included",H740-P740-M740-L740,IF(I740&gt;0,H740-M740-L740))))),"")</f>
        <v/>
      </c>
      <c r="AF740" s="585" t="n"/>
      <c r="AJ740" s="585" t="n"/>
    </row>
    <row r="741">
      <c r="A741" s="34" t="n"/>
      <c r="B741" s="70">
        <f>IFERROR(IF('Product Selections'!B746="","",'Product Selections'!B746),"")</f>
        <v/>
      </c>
      <c r="C741" s="71">
        <f>IF('Product Selections'!C746="","",'Product Selections'!C746)</f>
        <v/>
      </c>
      <c r="D741" s="48">
        <f>IF('Product Selections'!D746="","",'Product Selections'!D746)</f>
        <v/>
      </c>
      <c r="E741" s="51">
        <f>IF('Product Selections'!E746="","",'Product Selections'!E746)</f>
        <v/>
      </c>
      <c r="F741" s="51">
        <f>IF('Product Selections'!F746="","",'Product Selections'!F746)</f>
        <v/>
      </c>
      <c r="G741" s="34">
        <f>IF('Product Selections'!U745="","",'Product Selections'!U745)</f>
        <v/>
      </c>
      <c r="H741" s="69">
        <f>IFERROR(IF('Product Selections'!H746="","",'Product Selections'!H746),"")</f>
        <v/>
      </c>
      <c r="I741" s="592">
        <f>IFERROR(IF(TRIM('Product Selections'!I746)="","",TRIM('Product Selections'!I746)),"")</f>
        <v/>
      </c>
      <c r="J741" s="46" t="n"/>
      <c r="K741" s="69">
        <f>IF(C741="","",IF(O741="",AE741+L741+M741,AE741+L741+M741+O741))</f>
        <v/>
      </c>
      <c r="L741" s="360">
        <f>IF(C741="","",SUM(AC741,AD741)*(1-Y741))</f>
        <v/>
      </c>
      <c r="M741" s="358">
        <f>IF(C741="","",AB741)</f>
        <v/>
      </c>
      <c r="O741" s="593">
        <f>IF(C741="","",IF(Y741&lt;0,Z741-AE741,""))</f>
        <v/>
      </c>
      <c r="P741" s="594">
        <f>IFERROR(IF(C741="","",IF(AND(C741=$D$2,H741=0),0,IF($V$8="50% ADP Discount",AA741*0.5,IF($V$8="ADP Book Price",AA741)))),"")</f>
        <v/>
      </c>
      <c r="R741" s="595">
        <f>IF(C741="","",IF(Y741&lt;0,(Z741/F741)*(1),(Z741/F741)*(1-Y741)))</f>
        <v/>
      </c>
      <c r="S741" s="595">
        <f>IFERROR(IF(Y741&lt;0,SUM(AC741:AD741)/F741,L741/F741),"")</f>
        <v/>
      </c>
      <c r="T741" s="340">
        <f>IF(M741="","",IF(M741=0,"",SUM(M741)/F741))</f>
        <v/>
      </c>
      <c r="U741" s="585" t="n"/>
      <c r="V741" s="596">
        <f>IF(C741="","",IF(AND(C741=$D$2,H741=0),"Firm Payroll",IF(AND(F741=1,Y741&gt;0.2),"Annual 20% Max Discount",IF(AND(F741=4,Y741&gt;0.2),"Quarterly 20% Max Discount",IF(Y741&gt;=0.6,"Discount &gt;60%",IF(Y741&lt;0,"Revenue Reduction Required",""))))))</f>
        <v/>
      </c>
      <c r="W741" s="597" t="n"/>
      <c r="X741" s="56">
        <f>IF(F741=1,"Annual Payrolls on ADP Essential Payroll",IF(F741=4,"Quarterly Payrolls on ADP Essential Payroll",""))</f>
        <v/>
      </c>
      <c r="Y741" s="50">
        <f>IFERROR(1-((H741-M741)/SUM(Z741,AC741,AD741)),"")</f>
        <v/>
      </c>
      <c r="Z741" s="69">
        <f>IF(C741="","",HLOOKUP($G741&amp;'Product Selections'!$K$4&amp;'Exhibit A'!$F741,'--'!$F$3:$AT$200,$E741+6,FALSE)*F741)</f>
        <v/>
      </c>
      <c r="AA741" s="237">
        <f>IF($C741="","",7.95*$E741+54.95)</f>
        <v/>
      </c>
      <c r="AB741" s="69">
        <f>IF('Product Selections'!O746="Yes",16*'Exhibit A'!F741,0)</f>
        <v/>
      </c>
      <c r="AC741" s="236">
        <f>IF('Product Selections'!$L$11="CBA Lightning Wholesale",0,IF('Product Selections'!$L$11="CBA Lightning",0,IF($C741="",0,IF('Product Selections'!P746="",0,IF('Product Selections'!$P746="Yes",HLOOKUP($AC$10&amp;'Exhibit A'!$F741,'--'!$F$3:$AZ$200,$E741+6,FALSE)*$F741)))))</f>
        <v/>
      </c>
      <c r="AD741" s="54">
        <f>IF('Product Selections'!$L$11="CBA Lightning Wholesale",0,IF('Product Selections'!$L$11="CBA Lightning",0,IF('Product Selections'!Q746="",0,IF($C741="",0,IF('Product Selections'!$Q746&gt;=0,HLOOKUP($AD$10,'--'!$F$3:$AZ$200,3,FALSE)*12*'Product Selections'!Q746)))))</f>
        <v/>
      </c>
      <c r="AE741" s="69">
        <f>IFERROR(IF(C741="","",IF(AND(C741=$D$2,H741=0),0,IF(I741=0,H741-P741-L741-M741,IF(I741="Included",H741-P741-M741-L741,IF(I741&gt;0,H741-M741-L741))))),"")</f>
        <v/>
      </c>
      <c r="AF741" s="598" t="n"/>
      <c r="AJ741" s="585" t="n"/>
    </row>
    <row r="742">
      <c r="A742" s="34" t="n"/>
      <c r="B742" s="303">
        <f>IFERROR(IF('Product Selections'!B747="","",'Product Selections'!B747),"")</f>
        <v/>
      </c>
      <c r="C742" s="304">
        <f>IF('Product Selections'!C747="","",'Product Selections'!C747)</f>
        <v/>
      </c>
      <c r="D742" s="305">
        <f>IF('Product Selections'!D747="","",'Product Selections'!D747)</f>
        <v/>
      </c>
      <c r="E742" s="306">
        <f>IF('Product Selections'!E747="","",'Product Selections'!E747)</f>
        <v/>
      </c>
      <c r="F742" s="306">
        <f>IF('Product Selections'!F747="","",'Product Selections'!F747)</f>
        <v/>
      </c>
      <c r="G742" s="307">
        <f>IF('Product Selections'!U746="","",'Product Selections'!U746)</f>
        <v/>
      </c>
      <c r="H742" s="316">
        <f>IFERROR(IF('Product Selections'!H747="","",'Product Selections'!H747),"")</f>
        <v/>
      </c>
      <c r="I742" s="309">
        <f>IFERROR(IF(TRIM('Product Selections'!I747)="","",TRIM('Product Selections'!I747)),"")</f>
        <v/>
      </c>
      <c r="J742" s="46" t="n"/>
      <c r="K742" s="316">
        <f>IF(C742="","",IF(O742="",AE742+L742+M742,AE742+L742+M742+O742))</f>
        <v/>
      </c>
      <c r="L742" s="361">
        <f>IF(C742="","",SUM(AC742,AD742)*(1-Y742))</f>
        <v/>
      </c>
      <c r="M742" s="357">
        <f>IF(C742="","",AB742)</f>
        <v/>
      </c>
      <c r="O742" s="600">
        <f>IF(C742="","",IF(Y742&lt;0,Z742-AE742,""))</f>
        <v/>
      </c>
      <c r="P742" s="601">
        <f>IFERROR(IF(C742="","",IF(AND(C742=$D$2,H742=0),0,IF($V$8="50% ADP Discount",AA742*0.5,IF($V$8="ADP Book Price",AA742)))),"")</f>
        <v/>
      </c>
      <c r="R742" s="602">
        <f>IF(C742="","",IF(Y742&lt;0,(Z742/F742)*(1),(Z742/F742)*(1-Y742)))</f>
        <v/>
      </c>
      <c r="S742" s="602">
        <f>IFERROR(IF(Y742&lt;0,SUM(AC742:AD742)/F742,L742/F742),"")</f>
        <v/>
      </c>
      <c r="T742" s="339">
        <f>IF(M742="","",IF(M742=0,"",SUM(M742)/F742))</f>
        <v/>
      </c>
      <c r="U742" s="585" t="n"/>
      <c r="V742" s="603">
        <f>IF(C742="","",IF(AND(C742=$D$2,H742=0),"Firm Payroll",IF(AND(F742=1,Y742&gt;0.2),"Annual 20% Max Discount",IF(AND(F742=4,Y742&gt;0.2),"Quarterly 20% Max Discount",IF(Y742&gt;=0.6,"Discount &gt;60%",IF(Y742&lt;0,"Revenue Reduction Required",""))))))</f>
        <v/>
      </c>
      <c r="W742" s="597" t="n"/>
      <c r="X742" s="314">
        <f>IF(F742=1,"Annual Payrolls on ADP Essential Payroll",IF(F742=4,"Quarterly Payrolls on ADP Essential Payroll",""))</f>
        <v/>
      </c>
      <c r="Y742" s="315">
        <f>IFERROR(1-((H742-M742)/SUM(Z742,AC742,AD742)),"")</f>
        <v/>
      </c>
      <c r="Z742" s="316">
        <f>IF(C742="","",HLOOKUP($G742&amp;'Product Selections'!$K$4&amp;'Exhibit A'!$F742,'--'!$F$3:$AT$200,$E742+6,FALSE)*F742)</f>
        <v/>
      </c>
      <c r="AA742" s="317">
        <f>IF($C742="","",7.95*$E742+54.95)</f>
        <v/>
      </c>
      <c r="AB742" s="316">
        <f>IF('Product Selections'!O747="Yes",16*'Exhibit A'!F742,0)</f>
        <v/>
      </c>
      <c r="AC742" s="318">
        <f>IF('Product Selections'!$L$11="CBA Lightning Wholesale",0,IF('Product Selections'!$L$11="CBA Lightning",0,IF($C742="",0,IF('Product Selections'!P747="",0,IF('Product Selections'!$P747="Yes",HLOOKUP($AC$10&amp;'Exhibit A'!$F742,'--'!$F$3:$AZ$200,$E742+6,FALSE)*$F742)))))</f>
        <v/>
      </c>
      <c r="AD742" s="310">
        <f>IF('Product Selections'!$L$11="CBA Lightning Wholesale",0,IF('Product Selections'!$L$11="CBA Lightning",0,IF('Product Selections'!Q747="",0,IF($C742="",0,IF('Product Selections'!$Q747&gt;=0,HLOOKUP($AD$10,'--'!$F$3:$AZ$200,3,FALSE)*12*'Product Selections'!Q747)))))</f>
        <v/>
      </c>
      <c r="AE742" s="316">
        <f>IFERROR(IF(C742="","",IF(AND(C742=$D$2,H742=0),0,IF(I742=0,H742-P742-L742-M742,IF(I742="Included",H742-P742-M742-L742,IF(I742&gt;0,H742-M742-L742))))),"")</f>
        <v/>
      </c>
      <c r="AF742" s="585" t="n"/>
      <c r="AJ742" s="585" t="n"/>
    </row>
    <row r="743">
      <c r="A743" s="34" t="n"/>
      <c r="B743" s="70">
        <f>IFERROR(IF('Product Selections'!B748="","",'Product Selections'!B748),"")</f>
        <v/>
      </c>
      <c r="C743" s="71">
        <f>IF('Product Selections'!C748="","",'Product Selections'!C748)</f>
        <v/>
      </c>
      <c r="D743" s="48">
        <f>IF('Product Selections'!D748="","",'Product Selections'!D748)</f>
        <v/>
      </c>
      <c r="E743" s="51">
        <f>IF('Product Selections'!E748="","",'Product Selections'!E748)</f>
        <v/>
      </c>
      <c r="F743" s="51">
        <f>IF('Product Selections'!F748="","",'Product Selections'!F748)</f>
        <v/>
      </c>
      <c r="G743" s="34">
        <f>IF('Product Selections'!U747="","",'Product Selections'!U747)</f>
        <v/>
      </c>
      <c r="H743" s="69">
        <f>IFERROR(IF('Product Selections'!H748="","",'Product Selections'!H748),"")</f>
        <v/>
      </c>
      <c r="I743" s="592">
        <f>IFERROR(IF(TRIM('Product Selections'!I748)="","",TRIM('Product Selections'!I748)),"")</f>
        <v/>
      </c>
      <c r="J743" s="46" t="n"/>
      <c r="K743" s="69">
        <f>IF(C743="","",IF(O743="",AE743+L743+M743,AE743+L743+M743+O743))</f>
        <v/>
      </c>
      <c r="L743" s="360">
        <f>IF(C743="","",SUM(AC743,AD743)*(1-Y743))</f>
        <v/>
      </c>
      <c r="M743" s="358">
        <f>IF(C743="","",AB743)</f>
        <v/>
      </c>
      <c r="O743" s="593">
        <f>IF(C743="","",IF(Y743&lt;0,Z743-AE743,""))</f>
        <v/>
      </c>
      <c r="P743" s="594">
        <f>IFERROR(IF(C743="","",IF(AND(C743=$D$2,H743=0),0,IF($V$8="50% ADP Discount",AA743*0.5,IF($V$8="ADP Book Price",AA743)))),"")</f>
        <v/>
      </c>
      <c r="R743" s="595">
        <f>IF(C743="","",IF(Y743&lt;0,(Z743/F743)*(1),(Z743/F743)*(1-Y743)))</f>
        <v/>
      </c>
      <c r="S743" s="595">
        <f>IFERROR(IF(Y743&lt;0,SUM(AC743:AD743)/F743,L743/F743),"")</f>
        <v/>
      </c>
      <c r="T743" s="340">
        <f>IF(M743="","",IF(M743=0,"",SUM(M743)/F743))</f>
        <v/>
      </c>
      <c r="U743" s="585" t="n"/>
      <c r="V743" s="596">
        <f>IF(C743="","",IF(AND(C743=$D$2,H743=0),"Firm Payroll",IF(AND(F743=1,Y743&gt;0.2),"Annual 20% Max Discount",IF(AND(F743=4,Y743&gt;0.2),"Quarterly 20% Max Discount",IF(Y743&gt;=0.6,"Discount &gt;60%",IF(Y743&lt;0,"Revenue Reduction Required",""))))))</f>
        <v/>
      </c>
      <c r="W743" s="597" t="n"/>
      <c r="X743" s="56">
        <f>IF(F743=1,"Annual Payrolls on ADP Essential Payroll",IF(F743=4,"Quarterly Payrolls on ADP Essential Payroll",""))</f>
        <v/>
      </c>
      <c r="Y743" s="50">
        <f>IFERROR(1-((H743-M743)/SUM(Z743,AC743,AD743)),"")</f>
        <v/>
      </c>
      <c r="Z743" s="69">
        <f>IF(C743="","",HLOOKUP($G743&amp;'Product Selections'!$K$4&amp;'Exhibit A'!$F743,'--'!$F$3:$AT$200,$E743+6,FALSE)*F743)</f>
        <v/>
      </c>
      <c r="AA743" s="237">
        <f>IF($C743="","",7.95*$E743+54.95)</f>
        <v/>
      </c>
      <c r="AB743" s="69">
        <f>IF('Product Selections'!O748="Yes",16*'Exhibit A'!F743,0)</f>
        <v/>
      </c>
      <c r="AC743" s="236">
        <f>IF('Product Selections'!$L$11="CBA Lightning Wholesale",0,IF('Product Selections'!$L$11="CBA Lightning",0,IF($C743="",0,IF('Product Selections'!P748="",0,IF('Product Selections'!$P748="Yes",HLOOKUP($AC$10&amp;'Exhibit A'!$F743,'--'!$F$3:$AZ$200,$E743+6,FALSE)*$F743)))))</f>
        <v/>
      </c>
      <c r="AD743" s="54">
        <f>IF('Product Selections'!$L$11="CBA Lightning Wholesale",0,IF('Product Selections'!$L$11="CBA Lightning",0,IF('Product Selections'!Q748="",0,IF($C743="",0,IF('Product Selections'!$Q748&gt;=0,HLOOKUP($AD$10,'--'!$F$3:$AZ$200,3,FALSE)*12*'Product Selections'!Q748)))))</f>
        <v/>
      </c>
      <c r="AE743" s="69">
        <f>IFERROR(IF(C743="","",IF(AND(C743=$D$2,H743=0),0,IF(I743=0,H743-P743-L743-M743,IF(I743="Included",H743-P743-M743-L743,IF(I743&gt;0,H743-M743-L743))))),"")</f>
        <v/>
      </c>
      <c r="AF743" s="598" t="n"/>
      <c r="AJ743" s="585" t="n"/>
    </row>
    <row r="744">
      <c r="A744" s="34" t="n"/>
      <c r="B744" s="303">
        <f>IFERROR(IF('Product Selections'!B749="","",'Product Selections'!B749),"")</f>
        <v/>
      </c>
      <c r="C744" s="304">
        <f>IF('Product Selections'!C749="","",'Product Selections'!C749)</f>
        <v/>
      </c>
      <c r="D744" s="305">
        <f>IF('Product Selections'!D749="","",'Product Selections'!D749)</f>
        <v/>
      </c>
      <c r="E744" s="306">
        <f>IF('Product Selections'!E749="","",'Product Selections'!E749)</f>
        <v/>
      </c>
      <c r="F744" s="306">
        <f>IF('Product Selections'!F749="","",'Product Selections'!F749)</f>
        <v/>
      </c>
      <c r="G744" s="307">
        <f>IF('Product Selections'!U748="","",'Product Selections'!U748)</f>
        <v/>
      </c>
      <c r="H744" s="316">
        <f>IFERROR(IF('Product Selections'!H749="","",'Product Selections'!H749),"")</f>
        <v/>
      </c>
      <c r="I744" s="309">
        <f>IFERROR(IF(TRIM('Product Selections'!I749)="","",TRIM('Product Selections'!I749)),"")</f>
        <v/>
      </c>
      <c r="J744" s="46" t="n"/>
      <c r="K744" s="316">
        <f>IF(C744="","",IF(O744="",AE744+L744+M744,AE744+L744+M744+O744))</f>
        <v/>
      </c>
      <c r="L744" s="361">
        <f>IF(C744="","",SUM(AC744,AD744)*(1-Y744))</f>
        <v/>
      </c>
      <c r="M744" s="357">
        <f>IF(C744="","",AB744)</f>
        <v/>
      </c>
      <c r="O744" s="600">
        <f>IF(C744="","",IF(Y744&lt;0,Z744-AE744,""))</f>
        <v/>
      </c>
      <c r="P744" s="601">
        <f>IFERROR(IF(C744="","",IF(AND(C744=$D$2,H744=0),0,IF($V$8="50% ADP Discount",AA744*0.5,IF($V$8="ADP Book Price",AA744)))),"")</f>
        <v/>
      </c>
      <c r="R744" s="602">
        <f>IF(C744="","",IF(Y744&lt;0,(Z744/F744)*(1),(Z744/F744)*(1-Y744)))</f>
        <v/>
      </c>
      <c r="S744" s="602">
        <f>IFERROR(IF(Y744&lt;0,SUM(AC744:AD744)/F744,L744/F744),"")</f>
        <v/>
      </c>
      <c r="T744" s="339">
        <f>IF(M744="","",IF(M744=0,"",SUM(M744)/F744))</f>
        <v/>
      </c>
      <c r="U744" s="585" t="n"/>
      <c r="V744" s="603">
        <f>IF(C744="","",IF(AND(C744=$D$2,H744=0),"Firm Payroll",IF(AND(F744=1,Y744&gt;0.2),"Annual 20% Max Discount",IF(AND(F744=4,Y744&gt;0.2),"Quarterly 20% Max Discount",IF(Y744&gt;=0.6,"Discount &gt;60%",IF(Y744&lt;0,"Revenue Reduction Required",""))))))</f>
        <v/>
      </c>
      <c r="W744" s="597" t="n"/>
      <c r="X744" s="314">
        <f>IF(F744=1,"Annual Payrolls on ADP Essential Payroll",IF(F744=4,"Quarterly Payrolls on ADP Essential Payroll",""))</f>
        <v/>
      </c>
      <c r="Y744" s="315">
        <f>IFERROR(1-((H744-M744)/SUM(Z744,AC744,AD744)),"")</f>
        <v/>
      </c>
      <c r="Z744" s="316">
        <f>IF(C744="","",HLOOKUP($G744&amp;'Product Selections'!$K$4&amp;'Exhibit A'!$F744,'--'!$F$3:$AT$200,$E744+6,FALSE)*F744)</f>
        <v/>
      </c>
      <c r="AA744" s="317">
        <f>IF($C744="","",7.95*$E744+54.95)</f>
        <v/>
      </c>
      <c r="AB744" s="316">
        <f>IF('Product Selections'!O749="Yes",16*'Exhibit A'!F744,0)</f>
        <v/>
      </c>
      <c r="AC744" s="318">
        <f>IF('Product Selections'!$L$11="CBA Lightning Wholesale",0,IF('Product Selections'!$L$11="CBA Lightning",0,IF($C744="",0,IF('Product Selections'!P749="",0,IF('Product Selections'!$P749="Yes",HLOOKUP($AC$10&amp;'Exhibit A'!$F744,'--'!$F$3:$AZ$200,$E744+6,FALSE)*$F744)))))</f>
        <v/>
      </c>
      <c r="AD744" s="310">
        <f>IF('Product Selections'!$L$11="CBA Lightning Wholesale",0,IF('Product Selections'!$L$11="CBA Lightning",0,IF('Product Selections'!Q749="",0,IF($C744="",0,IF('Product Selections'!$Q749&gt;=0,HLOOKUP($AD$10,'--'!$F$3:$AZ$200,3,FALSE)*12*'Product Selections'!Q749)))))</f>
        <v/>
      </c>
      <c r="AE744" s="316">
        <f>IFERROR(IF(C744="","",IF(AND(C744=$D$2,H744=0),0,IF(I744=0,H744-P744-L744-M744,IF(I744="Included",H744-P744-M744-L744,IF(I744&gt;0,H744-M744-L744))))),"")</f>
        <v/>
      </c>
      <c r="AF744" s="585" t="n"/>
      <c r="AJ744" s="585" t="n"/>
    </row>
    <row r="745">
      <c r="A745" s="34" t="n"/>
      <c r="B745" s="70">
        <f>IFERROR(IF('Product Selections'!B750="","",'Product Selections'!B750),"")</f>
        <v/>
      </c>
      <c r="C745" s="71">
        <f>IF('Product Selections'!C750="","",'Product Selections'!C750)</f>
        <v/>
      </c>
      <c r="D745" s="48">
        <f>IF('Product Selections'!D750="","",'Product Selections'!D750)</f>
        <v/>
      </c>
      <c r="E745" s="51">
        <f>IF('Product Selections'!E750="","",'Product Selections'!E750)</f>
        <v/>
      </c>
      <c r="F745" s="51">
        <f>IF('Product Selections'!F750="","",'Product Selections'!F750)</f>
        <v/>
      </c>
      <c r="G745" s="34">
        <f>IF('Product Selections'!U749="","",'Product Selections'!U749)</f>
        <v/>
      </c>
      <c r="H745" s="69">
        <f>IFERROR(IF('Product Selections'!H750="","",'Product Selections'!H750),"")</f>
        <v/>
      </c>
      <c r="I745" s="592">
        <f>IFERROR(IF(TRIM('Product Selections'!I750)="","",TRIM('Product Selections'!I750)),"")</f>
        <v/>
      </c>
      <c r="J745" s="46" t="n"/>
      <c r="K745" s="69">
        <f>IF(C745="","",IF(O745="",AE745+L745+M745,AE745+L745+M745+O745))</f>
        <v/>
      </c>
      <c r="L745" s="360">
        <f>IF(C745="","",SUM(AC745,AD745)*(1-Y745))</f>
        <v/>
      </c>
      <c r="M745" s="358">
        <f>IF(C745="","",AB745)</f>
        <v/>
      </c>
      <c r="O745" s="593">
        <f>IF(C745="","",IF(Y745&lt;0,Z745-AE745,""))</f>
        <v/>
      </c>
      <c r="P745" s="594">
        <f>IFERROR(IF(C745="","",IF(AND(C745=$D$2,H745=0),0,IF($V$8="50% ADP Discount",AA745*0.5,IF($V$8="ADP Book Price",AA745)))),"")</f>
        <v/>
      </c>
      <c r="R745" s="595">
        <f>IF(C745="","",IF(Y745&lt;0,(Z745/F745)*(1),(Z745/F745)*(1-Y745)))</f>
        <v/>
      </c>
      <c r="S745" s="595">
        <f>IFERROR(IF(Y745&lt;0,SUM(AC745:AD745)/F745,L745/F745),"")</f>
        <v/>
      </c>
      <c r="T745" s="340">
        <f>IF(M745="","",IF(M745=0,"",SUM(M745)/F745))</f>
        <v/>
      </c>
      <c r="U745" s="585" t="n"/>
      <c r="V745" s="596">
        <f>IF(C745="","",IF(AND(C745=$D$2,H745=0),"Firm Payroll",IF(AND(F745=1,Y745&gt;0.2),"Annual 20% Max Discount",IF(AND(F745=4,Y745&gt;0.2),"Quarterly 20% Max Discount",IF(Y745&gt;=0.6,"Discount &gt;60%",IF(Y745&lt;0,"Revenue Reduction Required",""))))))</f>
        <v/>
      </c>
      <c r="W745" s="597" t="n"/>
      <c r="X745" s="56">
        <f>IF(F745=1,"Annual Payrolls on ADP Essential Payroll",IF(F745=4,"Quarterly Payrolls on ADP Essential Payroll",""))</f>
        <v/>
      </c>
      <c r="Y745" s="50">
        <f>IFERROR(1-((H745-M745)/SUM(Z745,AC745,AD745)),"")</f>
        <v/>
      </c>
      <c r="Z745" s="69">
        <f>IF(C745="","",HLOOKUP($G745&amp;'Product Selections'!$K$4&amp;'Exhibit A'!$F745,'--'!$F$3:$AT$200,$E745+6,FALSE)*F745)</f>
        <v/>
      </c>
      <c r="AA745" s="237">
        <f>IF($C745="","",7.95*$E745+54.95)</f>
        <v/>
      </c>
      <c r="AB745" s="69">
        <f>IF('Product Selections'!O750="Yes",16*'Exhibit A'!F745,0)</f>
        <v/>
      </c>
      <c r="AC745" s="236">
        <f>IF('Product Selections'!$L$11="CBA Lightning Wholesale",0,IF('Product Selections'!$L$11="CBA Lightning",0,IF($C745="",0,IF('Product Selections'!P750="",0,IF('Product Selections'!$P750="Yes",HLOOKUP($AC$10&amp;'Exhibit A'!$F745,'--'!$F$3:$AZ$200,$E745+6,FALSE)*$F745)))))</f>
        <v/>
      </c>
      <c r="AD745" s="54">
        <f>IF('Product Selections'!$L$11="CBA Lightning Wholesale",0,IF('Product Selections'!$L$11="CBA Lightning",0,IF('Product Selections'!Q750="",0,IF($C745="",0,IF('Product Selections'!$Q750&gt;=0,HLOOKUP($AD$10,'--'!$F$3:$AZ$200,3,FALSE)*12*'Product Selections'!Q750)))))</f>
        <v/>
      </c>
      <c r="AE745" s="69">
        <f>IFERROR(IF(C745="","",IF(AND(C745=$D$2,H745=0),0,IF(I745=0,H745-P745-L745-M745,IF(I745="Included",H745-P745-M745-L745,IF(I745&gt;0,H745-M745-L745))))),"")</f>
        <v/>
      </c>
      <c r="AF745" s="598" t="n"/>
      <c r="AJ745" s="585" t="n"/>
    </row>
    <row r="746">
      <c r="A746" s="34" t="n"/>
      <c r="B746" s="303">
        <f>IFERROR(IF('Product Selections'!B751="","",'Product Selections'!B751),"")</f>
        <v/>
      </c>
      <c r="C746" s="304">
        <f>IF('Product Selections'!C751="","",'Product Selections'!C751)</f>
        <v/>
      </c>
      <c r="D746" s="305">
        <f>IF('Product Selections'!D751="","",'Product Selections'!D751)</f>
        <v/>
      </c>
      <c r="E746" s="306">
        <f>IF('Product Selections'!E751="","",'Product Selections'!E751)</f>
        <v/>
      </c>
      <c r="F746" s="306">
        <f>IF('Product Selections'!F751="","",'Product Selections'!F751)</f>
        <v/>
      </c>
      <c r="G746" s="307">
        <f>IF('Product Selections'!U750="","",'Product Selections'!U750)</f>
        <v/>
      </c>
      <c r="H746" s="316">
        <f>IFERROR(IF('Product Selections'!H751="","",'Product Selections'!H751),"")</f>
        <v/>
      </c>
      <c r="I746" s="309">
        <f>IFERROR(IF(TRIM('Product Selections'!I751)="","",TRIM('Product Selections'!I751)),"")</f>
        <v/>
      </c>
      <c r="J746" s="46" t="n"/>
      <c r="K746" s="316">
        <f>IF(C746="","",IF(O746="",AE746+L746+M746,AE746+L746+M746+O746))</f>
        <v/>
      </c>
      <c r="L746" s="361">
        <f>IF(C746="","",SUM(AC746,AD746)*(1-Y746))</f>
        <v/>
      </c>
      <c r="M746" s="357">
        <f>IF(C746="","",AB746)</f>
        <v/>
      </c>
      <c r="O746" s="600">
        <f>IF(C746="","",IF(Y746&lt;0,Z746-AE746,""))</f>
        <v/>
      </c>
      <c r="P746" s="601">
        <f>IFERROR(IF(C746="","",IF(AND(C746=$D$2,H746=0),0,IF($V$8="50% ADP Discount",AA746*0.5,IF($V$8="ADP Book Price",AA746)))),"")</f>
        <v/>
      </c>
      <c r="R746" s="602">
        <f>IF(C746="","",IF(Y746&lt;0,(Z746/F746)*(1),(Z746/F746)*(1-Y746)))</f>
        <v/>
      </c>
      <c r="S746" s="602">
        <f>IFERROR(IF(Y746&lt;0,SUM(AC746:AD746)/F746,L746/F746),"")</f>
        <v/>
      </c>
      <c r="T746" s="339">
        <f>IF(M746="","",IF(M746=0,"",SUM(M746)/F746))</f>
        <v/>
      </c>
      <c r="U746" s="585" t="n"/>
      <c r="V746" s="603">
        <f>IF(C746="","",IF(AND(C746=$D$2,H746=0),"Firm Payroll",IF(AND(F746=1,Y746&gt;0.2),"Annual 20% Max Discount",IF(AND(F746=4,Y746&gt;0.2),"Quarterly 20% Max Discount",IF(Y746&gt;=0.6,"Discount &gt;60%",IF(Y746&lt;0,"Revenue Reduction Required",""))))))</f>
        <v/>
      </c>
      <c r="W746" s="597" t="n"/>
      <c r="X746" s="314">
        <f>IF(F746=1,"Annual Payrolls on ADP Essential Payroll",IF(F746=4,"Quarterly Payrolls on ADP Essential Payroll",""))</f>
        <v/>
      </c>
      <c r="Y746" s="315">
        <f>IFERROR(1-((H746-M746)/SUM(Z746,AC746,AD746)),"")</f>
        <v/>
      </c>
      <c r="Z746" s="316">
        <f>IF(C746="","",HLOOKUP($G746&amp;'Product Selections'!$K$4&amp;'Exhibit A'!$F746,'--'!$F$3:$AT$200,$E746+6,FALSE)*F746)</f>
        <v/>
      </c>
      <c r="AA746" s="317">
        <f>IF($C746="","",7.95*$E746+54.95)</f>
        <v/>
      </c>
      <c r="AB746" s="316">
        <f>IF('Product Selections'!O751="Yes",16*'Exhibit A'!F746,0)</f>
        <v/>
      </c>
      <c r="AC746" s="318">
        <f>IF('Product Selections'!$L$11="CBA Lightning Wholesale",0,IF('Product Selections'!$L$11="CBA Lightning",0,IF($C746="",0,IF('Product Selections'!P751="",0,IF('Product Selections'!$P751="Yes",HLOOKUP($AC$10&amp;'Exhibit A'!$F746,'--'!$F$3:$AZ$200,$E746+6,FALSE)*$F746)))))</f>
        <v/>
      </c>
      <c r="AD746" s="310">
        <f>IF('Product Selections'!$L$11="CBA Lightning Wholesale",0,IF('Product Selections'!$L$11="CBA Lightning",0,IF('Product Selections'!Q751="",0,IF($C746="",0,IF('Product Selections'!$Q751&gt;=0,HLOOKUP($AD$10,'--'!$F$3:$AZ$200,3,FALSE)*12*'Product Selections'!Q751)))))</f>
        <v/>
      </c>
      <c r="AE746" s="316">
        <f>IFERROR(IF(C746="","",IF(AND(C746=$D$2,H746=0),0,IF(I746=0,H746-P746-L746-M746,IF(I746="Included",H746-P746-M746-L746,IF(I746&gt;0,H746-M746-L746))))),"")</f>
        <v/>
      </c>
      <c r="AF746" s="585" t="n"/>
      <c r="AJ746" s="585" t="n"/>
    </row>
    <row r="747">
      <c r="A747" s="34" t="n"/>
      <c r="B747" s="70">
        <f>IFERROR(IF('Product Selections'!B752="","",'Product Selections'!B752),"")</f>
        <v/>
      </c>
      <c r="C747" s="71">
        <f>IF('Product Selections'!C752="","",'Product Selections'!C752)</f>
        <v/>
      </c>
      <c r="D747" s="48">
        <f>IF('Product Selections'!D752="","",'Product Selections'!D752)</f>
        <v/>
      </c>
      <c r="E747" s="51">
        <f>IF('Product Selections'!E752="","",'Product Selections'!E752)</f>
        <v/>
      </c>
      <c r="F747" s="51">
        <f>IF('Product Selections'!F752="","",'Product Selections'!F752)</f>
        <v/>
      </c>
      <c r="G747" s="34">
        <f>IF('Product Selections'!U751="","",'Product Selections'!U751)</f>
        <v/>
      </c>
      <c r="H747" s="69">
        <f>IFERROR(IF('Product Selections'!H752="","",'Product Selections'!H752),"")</f>
        <v/>
      </c>
      <c r="I747" s="592">
        <f>IFERROR(IF(TRIM('Product Selections'!I752)="","",TRIM('Product Selections'!I752)),"")</f>
        <v/>
      </c>
      <c r="J747" s="46" t="n"/>
      <c r="K747" s="69">
        <f>IF(C747="","",IF(O747="",AE747+L747+M747,AE747+L747+M747+O747))</f>
        <v/>
      </c>
      <c r="L747" s="360">
        <f>IF(C747="","",SUM(AC747,AD747)*(1-Y747))</f>
        <v/>
      </c>
      <c r="M747" s="358">
        <f>IF(C747="","",AB747)</f>
        <v/>
      </c>
      <c r="O747" s="593">
        <f>IF(C747="","",IF(Y747&lt;0,Z747-AE747,""))</f>
        <v/>
      </c>
      <c r="P747" s="594">
        <f>IFERROR(IF(C747="","",IF(AND(C747=$D$2,H747=0),0,IF($V$8="50% ADP Discount",AA747*0.5,IF($V$8="ADP Book Price",AA747)))),"")</f>
        <v/>
      </c>
      <c r="R747" s="595">
        <f>IF(C747="","",IF(Y747&lt;0,(Z747/F747)*(1),(Z747/F747)*(1-Y747)))</f>
        <v/>
      </c>
      <c r="S747" s="595">
        <f>IFERROR(IF(Y747&lt;0,SUM(AC747:AD747)/F747,L747/F747),"")</f>
        <v/>
      </c>
      <c r="T747" s="340">
        <f>IF(M747="","",IF(M747=0,"",SUM(M747)/F747))</f>
        <v/>
      </c>
      <c r="U747" s="585" t="n"/>
      <c r="V747" s="596">
        <f>IF(C747="","",IF(AND(C747=$D$2,H747=0),"Firm Payroll",IF(AND(F747=1,Y747&gt;0.2),"Annual 20% Max Discount",IF(AND(F747=4,Y747&gt;0.2),"Quarterly 20% Max Discount",IF(Y747&gt;=0.6,"Discount &gt;60%",IF(Y747&lt;0,"Revenue Reduction Required",""))))))</f>
        <v/>
      </c>
      <c r="W747" s="597" t="n"/>
      <c r="X747" s="56">
        <f>IF(F747=1,"Annual Payrolls on ADP Essential Payroll",IF(F747=4,"Quarterly Payrolls on ADP Essential Payroll",""))</f>
        <v/>
      </c>
      <c r="Y747" s="50">
        <f>IFERROR(1-((H747-M747)/SUM(Z747,AC747,AD747)),"")</f>
        <v/>
      </c>
      <c r="Z747" s="69">
        <f>IF(C747="","",HLOOKUP($G747&amp;'Product Selections'!$K$4&amp;'Exhibit A'!$F747,'--'!$F$3:$AT$200,$E747+6,FALSE)*F747)</f>
        <v/>
      </c>
      <c r="AA747" s="237">
        <f>IF($C747="","",7.95*$E747+54.95)</f>
        <v/>
      </c>
      <c r="AB747" s="69">
        <f>IF('Product Selections'!O752="Yes",16*'Exhibit A'!F747,0)</f>
        <v/>
      </c>
      <c r="AC747" s="236">
        <f>IF('Product Selections'!$L$11="CBA Lightning Wholesale",0,IF('Product Selections'!$L$11="CBA Lightning",0,IF($C747="",0,IF('Product Selections'!P752="",0,IF('Product Selections'!$P752="Yes",HLOOKUP($AC$10&amp;'Exhibit A'!$F747,'--'!$F$3:$AZ$200,$E747+6,FALSE)*$F747)))))</f>
        <v/>
      </c>
      <c r="AD747" s="54">
        <f>IF('Product Selections'!$L$11="CBA Lightning Wholesale",0,IF('Product Selections'!$L$11="CBA Lightning",0,IF('Product Selections'!Q752="",0,IF($C747="",0,IF('Product Selections'!$Q752&gt;=0,HLOOKUP($AD$10,'--'!$F$3:$AZ$200,3,FALSE)*12*'Product Selections'!Q752)))))</f>
        <v/>
      </c>
      <c r="AE747" s="69">
        <f>IFERROR(IF(C747="","",IF(AND(C747=$D$2,H747=0),0,IF(I747=0,H747-P747-L747-M747,IF(I747="Included",H747-P747-M747-L747,IF(I747&gt;0,H747-M747-L747))))),"")</f>
        <v/>
      </c>
      <c r="AF747" s="598" t="n"/>
      <c r="AJ747" s="585" t="n"/>
    </row>
    <row r="748">
      <c r="A748" s="34" t="n"/>
      <c r="B748" s="303">
        <f>IFERROR(IF('Product Selections'!B753="","",'Product Selections'!B753),"")</f>
        <v/>
      </c>
      <c r="C748" s="304">
        <f>IF('Product Selections'!C753="","",'Product Selections'!C753)</f>
        <v/>
      </c>
      <c r="D748" s="305">
        <f>IF('Product Selections'!D753="","",'Product Selections'!D753)</f>
        <v/>
      </c>
      <c r="E748" s="306">
        <f>IF('Product Selections'!E753="","",'Product Selections'!E753)</f>
        <v/>
      </c>
      <c r="F748" s="306">
        <f>IF('Product Selections'!F753="","",'Product Selections'!F753)</f>
        <v/>
      </c>
      <c r="G748" s="307">
        <f>IF('Product Selections'!U752="","",'Product Selections'!U752)</f>
        <v/>
      </c>
      <c r="H748" s="316">
        <f>IFERROR(IF('Product Selections'!H753="","",'Product Selections'!H753),"")</f>
        <v/>
      </c>
      <c r="I748" s="309">
        <f>IFERROR(IF(TRIM('Product Selections'!I753)="","",TRIM('Product Selections'!I753)),"")</f>
        <v/>
      </c>
      <c r="J748" s="46" t="n"/>
      <c r="K748" s="316">
        <f>IF(C748="","",IF(O748="",AE748+L748+M748,AE748+L748+M748+O748))</f>
        <v/>
      </c>
      <c r="L748" s="361">
        <f>IF(C748="","",SUM(AC748,AD748)*(1-Y748))</f>
        <v/>
      </c>
      <c r="M748" s="357">
        <f>IF(C748="","",AB748)</f>
        <v/>
      </c>
      <c r="O748" s="600">
        <f>IF(C748="","",IF(Y748&lt;0,Z748-AE748,""))</f>
        <v/>
      </c>
      <c r="P748" s="601">
        <f>IFERROR(IF(C748="","",IF(AND(C748=$D$2,H748=0),0,IF($V$8="50% ADP Discount",AA748*0.5,IF($V$8="ADP Book Price",AA748)))),"")</f>
        <v/>
      </c>
      <c r="R748" s="602">
        <f>IF(C748="","",IF(Y748&lt;0,(Z748/F748)*(1),(Z748/F748)*(1-Y748)))</f>
        <v/>
      </c>
      <c r="S748" s="602">
        <f>IFERROR(IF(Y748&lt;0,SUM(AC748:AD748)/F748,L748/F748),"")</f>
        <v/>
      </c>
      <c r="T748" s="339">
        <f>IF(M748="","",IF(M748=0,"",SUM(M748)/F748))</f>
        <v/>
      </c>
      <c r="U748" s="585" t="n"/>
      <c r="V748" s="603">
        <f>IF(C748="","",IF(AND(C748=$D$2,H748=0),"Firm Payroll",IF(AND(F748=1,Y748&gt;0.2),"Annual 20% Max Discount",IF(AND(F748=4,Y748&gt;0.2),"Quarterly 20% Max Discount",IF(Y748&gt;=0.6,"Discount &gt;60%",IF(Y748&lt;0,"Revenue Reduction Required",""))))))</f>
        <v/>
      </c>
      <c r="W748" s="597" t="n"/>
      <c r="X748" s="314">
        <f>IF(F748=1,"Annual Payrolls on ADP Essential Payroll",IF(F748=4,"Quarterly Payrolls on ADP Essential Payroll",""))</f>
        <v/>
      </c>
      <c r="Y748" s="315">
        <f>IFERROR(1-((H748-M748)/SUM(Z748,AC748,AD748)),"")</f>
        <v/>
      </c>
      <c r="Z748" s="316">
        <f>IF(C748="","",HLOOKUP($G748&amp;'Product Selections'!$K$4&amp;'Exhibit A'!$F748,'--'!$F$3:$AT$200,$E748+6,FALSE)*F748)</f>
        <v/>
      </c>
      <c r="AA748" s="317">
        <f>IF($C748="","",7.95*$E748+54.95)</f>
        <v/>
      </c>
      <c r="AB748" s="316">
        <f>IF('Product Selections'!O753="Yes",16*'Exhibit A'!F748,0)</f>
        <v/>
      </c>
      <c r="AC748" s="318">
        <f>IF('Product Selections'!$L$11="CBA Lightning Wholesale",0,IF('Product Selections'!$L$11="CBA Lightning",0,IF($C748="",0,IF('Product Selections'!P753="",0,IF('Product Selections'!$P753="Yes",HLOOKUP($AC$10&amp;'Exhibit A'!$F748,'--'!$F$3:$AZ$200,$E748+6,FALSE)*$F748)))))</f>
        <v/>
      </c>
      <c r="AD748" s="310">
        <f>IF('Product Selections'!$L$11="CBA Lightning Wholesale",0,IF('Product Selections'!$L$11="CBA Lightning",0,IF('Product Selections'!Q753="",0,IF($C748="",0,IF('Product Selections'!$Q753&gt;=0,HLOOKUP($AD$10,'--'!$F$3:$AZ$200,3,FALSE)*12*'Product Selections'!Q753)))))</f>
        <v/>
      </c>
      <c r="AE748" s="316">
        <f>IFERROR(IF(C748="","",IF(AND(C748=$D$2,H748=0),0,IF(I748=0,H748-P748-L748-M748,IF(I748="Included",H748-P748-M748-L748,IF(I748&gt;0,H748-M748-L748))))),"")</f>
        <v/>
      </c>
      <c r="AF748" s="585" t="n"/>
      <c r="AJ748" s="585" t="n"/>
    </row>
    <row r="749">
      <c r="A749" s="34" t="n"/>
      <c r="B749" s="70">
        <f>IFERROR(IF('Product Selections'!B754="","",'Product Selections'!B754),"")</f>
        <v/>
      </c>
      <c r="C749" s="71">
        <f>IF('Product Selections'!C754="","",'Product Selections'!C754)</f>
        <v/>
      </c>
      <c r="D749" s="48">
        <f>IF('Product Selections'!D754="","",'Product Selections'!D754)</f>
        <v/>
      </c>
      <c r="E749" s="51">
        <f>IF('Product Selections'!E754="","",'Product Selections'!E754)</f>
        <v/>
      </c>
      <c r="F749" s="51">
        <f>IF('Product Selections'!F754="","",'Product Selections'!F754)</f>
        <v/>
      </c>
      <c r="G749" s="34">
        <f>IF('Product Selections'!U753="","",'Product Selections'!U753)</f>
        <v/>
      </c>
      <c r="H749" s="69">
        <f>IFERROR(IF('Product Selections'!H754="","",'Product Selections'!H754),"")</f>
        <v/>
      </c>
      <c r="I749" s="592">
        <f>IFERROR(IF(TRIM('Product Selections'!I754)="","",TRIM('Product Selections'!I754)),"")</f>
        <v/>
      </c>
      <c r="J749" s="46" t="n"/>
      <c r="K749" s="69">
        <f>IF(C749="","",IF(O749="",AE749+L749+M749,AE749+L749+M749+O749))</f>
        <v/>
      </c>
      <c r="L749" s="360">
        <f>IF(C749="","",SUM(AC749,AD749)*(1-Y749))</f>
        <v/>
      </c>
      <c r="M749" s="358">
        <f>IF(C749="","",AB749)</f>
        <v/>
      </c>
      <c r="O749" s="593">
        <f>IF(C749="","",IF(Y749&lt;0,Z749-AE749,""))</f>
        <v/>
      </c>
      <c r="P749" s="594">
        <f>IFERROR(IF(C749="","",IF(AND(C749=$D$2,H749=0),0,IF($V$8="50% ADP Discount",AA749*0.5,IF($V$8="ADP Book Price",AA749)))),"")</f>
        <v/>
      </c>
      <c r="R749" s="595">
        <f>IF(C749="","",IF(Y749&lt;0,(Z749/F749)*(1),(Z749/F749)*(1-Y749)))</f>
        <v/>
      </c>
      <c r="S749" s="595">
        <f>IFERROR(IF(Y749&lt;0,SUM(AC749:AD749)/F749,L749/F749),"")</f>
        <v/>
      </c>
      <c r="T749" s="340">
        <f>IF(M749="","",IF(M749=0,"",SUM(M749)/F749))</f>
        <v/>
      </c>
      <c r="U749" s="585" t="n"/>
      <c r="V749" s="596">
        <f>IF(C749="","",IF(AND(C749=$D$2,H749=0),"Firm Payroll",IF(AND(F749=1,Y749&gt;0.2),"Annual 20% Max Discount",IF(AND(F749=4,Y749&gt;0.2),"Quarterly 20% Max Discount",IF(Y749&gt;=0.6,"Discount &gt;60%",IF(Y749&lt;0,"Revenue Reduction Required",""))))))</f>
        <v/>
      </c>
      <c r="W749" s="597" t="n"/>
      <c r="X749" s="56">
        <f>IF(F749=1,"Annual Payrolls on ADP Essential Payroll",IF(F749=4,"Quarterly Payrolls on ADP Essential Payroll",""))</f>
        <v/>
      </c>
      <c r="Y749" s="50">
        <f>IFERROR(1-((H749-M749)/SUM(Z749,AC749,AD749)),"")</f>
        <v/>
      </c>
      <c r="Z749" s="69">
        <f>IF(C749="","",HLOOKUP($G749&amp;'Product Selections'!$K$4&amp;'Exhibit A'!$F749,'--'!$F$3:$AT$200,$E749+6,FALSE)*F749)</f>
        <v/>
      </c>
      <c r="AA749" s="237">
        <f>IF($C749="","",7.95*$E749+54.95)</f>
        <v/>
      </c>
      <c r="AB749" s="69">
        <f>IF('Product Selections'!O754="Yes",16*'Exhibit A'!F749,0)</f>
        <v/>
      </c>
      <c r="AC749" s="236">
        <f>IF('Product Selections'!$L$11="CBA Lightning Wholesale",0,IF('Product Selections'!$L$11="CBA Lightning",0,IF($C749="",0,IF('Product Selections'!P754="",0,IF('Product Selections'!$P754="Yes",HLOOKUP($AC$10&amp;'Exhibit A'!$F749,'--'!$F$3:$AZ$200,$E749+6,FALSE)*$F749)))))</f>
        <v/>
      </c>
      <c r="AD749" s="54">
        <f>IF('Product Selections'!$L$11="CBA Lightning Wholesale",0,IF('Product Selections'!$L$11="CBA Lightning",0,IF('Product Selections'!Q754="",0,IF($C749="",0,IF('Product Selections'!$Q754&gt;=0,HLOOKUP($AD$10,'--'!$F$3:$AZ$200,3,FALSE)*12*'Product Selections'!Q754)))))</f>
        <v/>
      </c>
      <c r="AE749" s="69">
        <f>IFERROR(IF(C749="","",IF(AND(C749=$D$2,H749=0),0,IF(I749=0,H749-P749-L749-M749,IF(I749="Included",H749-P749-M749-L749,IF(I749&gt;0,H749-M749-L749))))),"")</f>
        <v/>
      </c>
      <c r="AF749" s="598" t="n"/>
      <c r="AJ749" s="585" t="n"/>
    </row>
    <row r="750">
      <c r="A750" s="34" t="n"/>
      <c r="B750" s="303">
        <f>IFERROR(IF('Product Selections'!B755="","",'Product Selections'!B755),"")</f>
        <v/>
      </c>
      <c r="C750" s="304">
        <f>IF('Product Selections'!C755="","",'Product Selections'!C755)</f>
        <v/>
      </c>
      <c r="D750" s="305">
        <f>IF('Product Selections'!D755="","",'Product Selections'!D755)</f>
        <v/>
      </c>
      <c r="E750" s="306">
        <f>IF('Product Selections'!E755="","",'Product Selections'!E755)</f>
        <v/>
      </c>
      <c r="F750" s="306">
        <f>IF('Product Selections'!F755="","",'Product Selections'!F755)</f>
        <v/>
      </c>
      <c r="G750" s="307">
        <f>IF('Product Selections'!U754="","",'Product Selections'!U754)</f>
        <v/>
      </c>
      <c r="H750" s="316">
        <f>IFERROR(IF('Product Selections'!H755="","",'Product Selections'!H755),"")</f>
        <v/>
      </c>
      <c r="I750" s="309">
        <f>IFERROR(IF(TRIM('Product Selections'!I755)="","",TRIM('Product Selections'!I755)),"")</f>
        <v/>
      </c>
      <c r="J750" s="46" t="n"/>
      <c r="K750" s="316">
        <f>IF(C750="","",IF(O750="",AE750+L750+M750,AE750+L750+M750+O750))</f>
        <v/>
      </c>
      <c r="L750" s="361">
        <f>IF(C750="","",SUM(AC750,AD750)*(1-Y750))</f>
        <v/>
      </c>
      <c r="M750" s="357">
        <f>IF(C750="","",AB750)</f>
        <v/>
      </c>
      <c r="O750" s="600">
        <f>IF(C750="","",IF(Y750&lt;0,Z750-AE750,""))</f>
        <v/>
      </c>
      <c r="P750" s="601">
        <f>IFERROR(IF(C750="","",IF(AND(C750=$D$2,H750=0),0,IF($V$8="50% ADP Discount",AA750*0.5,IF($V$8="ADP Book Price",AA750)))),"")</f>
        <v/>
      </c>
      <c r="R750" s="602">
        <f>IF(C750="","",IF(Y750&lt;0,(Z750/F750)*(1),(Z750/F750)*(1-Y750)))</f>
        <v/>
      </c>
      <c r="S750" s="602">
        <f>IFERROR(IF(Y750&lt;0,SUM(AC750:AD750)/F750,L750/F750),"")</f>
        <v/>
      </c>
      <c r="T750" s="339">
        <f>IF(M750="","",IF(M750=0,"",SUM(M750)/F750))</f>
        <v/>
      </c>
      <c r="U750" s="585" t="n"/>
      <c r="V750" s="603">
        <f>IF(C750="","",IF(AND(C750=$D$2,H750=0),"Firm Payroll",IF(AND(F750=1,Y750&gt;0.2),"Annual 20% Max Discount",IF(AND(F750=4,Y750&gt;0.2),"Quarterly 20% Max Discount",IF(Y750&gt;=0.6,"Discount &gt;60%",IF(Y750&lt;0,"Revenue Reduction Required",""))))))</f>
        <v/>
      </c>
      <c r="W750" s="597" t="n"/>
      <c r="X750" s="314">
        <f>IF(F750=1,"Annual Payrolls on ADP Essential Payroll",IF(F750=4,"Quarterly Payrolls on ADP Essential Payroll",""))</f>
        <v/>
      </c>
      <c r="Y750" s="315">
        <f>IFERROR(1-((H750-M750)/SUM(Z750,AC750,AD750)),"")</f>
        <v/>
      </c>
      <c r="Z750" s="316">
        <f>IF(C750="","",HLOOKUP($G750&amp;'Product Selections'!$K$4&amp;'Exhibit A'!$F750,'--'!$F$3:$AT$200,$E750+6,FALSE)*F750)</f>
        <v/>
      </c>
      <c r="AA750" s="317">
        <f>IF($C750="","",7.95*$E750+54.95)</f>
        <v/>
      </c>
      <c r="AB750" s="316">
        <f>IF('Product Selections'!O755="Yes",16*'Exhibit A'!F750,0)</f>
        <v/>
      </c>
      <c r="AC750" s="318">
        <f>IF('Product Selections'!$L$11="CBA Lightning Wholesale",0,IF('Product Selections'!$L$11="CBA Lightning",0,IF($C750="",0,IF('Product Selections'!P755="",0,IF('Product Selections'!$P755="Yes",HLOOKUP($AC$10&amp;'Exhibit A'!$F750,'--'!$F$3:$AZ$200,$E750+6,FALSE)*$F750)))))</f>
        <v/>
      </c>
      <c r="AD750" s="310">
        <f>IF('Product Selections'!$L$11="CBA Lightning Wholesale",0,IF('Product Selections'!$L$11="CBA Lightning",0,IF('Product Selections'!Q755="",0,IF($C750="",0,IF('Product Selections'!$Q755&gt;=0,HLOOKUP($AD$10,'--'!$F$3:$AZ$200,3,FALSE)*12*'Product Selections'!Q755)))))</f>
        <v/>
      </c>
      <c r="AE750" s="316">
        <f>IFERROR(IF(C750="","",IF(AND(C750=$D$2,H750=0),0,IF(I750=0,H750-P750-L750-M750,IF(I750="Included",H750-P750-M750-L750,IF(I750&gt;0,H750-M750-L750))))),"")</f>
        <v/>
      </c>
      <c r="AF750" s="585" t="n"/>
      <c r="AJ750" s="585" t="n"/>
    </row>
    <row r="751">
      <c r="A751" s="34" t="n"/>
      <c r="B751" s="70">
        <f>IFERROR(IF('Product Selections'!B756="","",'Product Selections'!B756),"")</f>
        <v/>
      </c>
      <c r="C751" s="71">
        <f>IF('Product Selections'!C756="","",'Product Selections'!C756)</f>
        <v/>
      </c>
      <c r="D751" s="48">
        <f>IF('Product Selections'!D756="","",'Product Selections'!D756)</f>
        <v/>
      </c>
      <c r="E751" s="51">
        <f>IF('Product Selections'!E756="","",'Product Selections'!E756)</f>
        <v/>
      </c>
      <c r="F751" s="51">
        <f>IF('Product Selections'!F756="","",'Product Selections'!F756)</f>
        <v/>
      </c>
      <c r="G751" s="34">
        <f>IF('Product Selections'!U755="","",'Product Selections'!U755)</f>
        <v/>
      </c>
      <c r="H751" s="69">
        <f>IFERROR(IF('Product Selections'!H756="","",'Product Selections'!H756),"")</f>
        <v/>
      </c>
      <c r="I751" s="592">
        <f>IFERROR(IF(TRIM('Product Selections'!I756)="","",TRIM('Product Selections'!I756)),"")</f>
        <v/>
      </c>
      <c r="J751" s="46" t="n"/>
      <c r="K751" s="69">
        <f>IF(C751="","",IF(O751="",AE751+L751+M751,AE751+L751+M751+O751))</f>
        <v/>
      </c>
      <c r="L751" s="360">
        <f>IF(C751="","",SUM(AC751,AD751)*(1-Y751))</f>
        <v/>
      </c>
      <c r="M751" s="358">
        <f>IF(C751="","",AB751)</f>
        <v/>
      </c>
      <c r="O751" s="593">
        <f>IF(C751="","",IF(Y751&lt;0,Z751-AE751,""))</f>
        <v/>
      </c>
      <c r="P751" s="594">
        <f>IFERROR(IF(C751="","",IF(AND(C751=$D$2,H751=0),0,IF($V$8="50% ADP Discount",AA751*0.5,IF($V$8="ADP Book Price",AA751)))),"")</f>
        <v/>
      </c>
      <c r="R751" s="595">
        <f>IF(C751="","",IF(Y751&lt;0,(Z751/F751)*(1),(Z751/F751)*(1-Y751)))</f>
        <v/>
      </c>
      <c r="S751" s="595">
        <f>IFERROR(IF(Y751&lt;0,SUM(AC751:AD751)/F751,L751/F751),"")</f>
        <v/>
      </c>
      <c r="T751" s="340">
        <f>IF(M751="","",IF(M751=0,"",SUM(M751)/F751))</f>
        <v/>
      </c>
      <c r="U751" s="585" t="n"/>
      <c r="V751" s="596">
        <f>IF(C751="","",IF(AND(C751=$D$2,H751=0),"Firm Payroll",IF(AND(F751=1,Y751&gt;0.2),"Annual 20% Max Discount",IF(AND(F751=4,Y751&gt;0.2),"Quarterly 20% Max Discount",IF(Y751&gt;=0.6,"Discount &gt;60%",IF(Y751&lt;0,"Revenue Reduction Required",""))))))</f>
        <v/>
      </c>
      <c r="W751" s="597" t="n"/>
      <c r="X751" s="56">
        <f>IF(F751=1,"Annual Payrolls on ADP Essential Payroll",IF(F751=4,"Quarterly Payrolls on ADP Essential Payroll",""))</f>
        <v/>
      </c>
      <c r="Y751" s="50">
        <f>IFERROR(1-((H751-M751)/SUM(Z751,AC751,AD751)),"")</f>
        <v/>
      </c>
      <c r="Z751" s="69">
        <f>IF(C751="","",HLOOKUP($G751&amp;'Product Selections'!$K$4&amp;'Exhibit A'!$F751,'--'!$F$3:$AT$200,$E751+6,FALSE)*F751)</f>
        <v/>
      </c>
      <c r="AA751" s="237">
        <f>IF($C751="","",7.95*$E751+54.95)</f>
        <v/>
      </c>
      <c r="AB751" s="69">
        <f>IF('Product Selections'!O756="Yes",16*'Exhibit A'!F751,0)</f>
        <v/>
      </c>
      <c r="AC751" s="236">
        <f>IF('Product Selections'!$L$11="CBA Lightning Wholesale",0,IF('Product Selections'!$L$11="CBA Lightning",0,IF($C751="",0,IF('Product Selections'!P756="",0,IF('Product Selections'!$P756="Yes",HLOOKUP($AC$10&amp;'Exhibit A'!$F751,'--'!$F$3:$AZ$200,$E751+6,FALSE)*$F751)))))</f>
        <v/>
      </c>
      <c r="AD751" s="54">
        <f>IF('Product Selections'!$L$11="CBA Lightning Wholesale",0,IF('Product Selections'!$L$11="CBA Lightning",0,IF('Product Selections'!Q756="",0,IF($C751="",0,IF('Product Selections'!$Q756&gt;=0,HLOOKUP($AD$10,'--'!$F$3:$AZ$200,3,FALSE)*12*'Product Selections'!Q756)))))</f>
        <v/>
      </c>
      <c r="AE751" s="69">
        <f>IFERROR(IF(C751="","",IF(AND(C751=$D$2,H751=0),0,IF(I751=0,H751-P751-L751-M751,IF(I751="Included",H751-P751-M751-L751,IF(I751&gt;0,H751-M751-L751))))),"")</f>
        <v/>
      </c>
      <c r="AF751" s="598" t="n"/>
      <c r="AJ751" s="585" t="n"/>
    </row>
    <row r="752">
      <c r="A752" s="34" t="n"/>
      <c r="B752" s="303">
        <f>IFERROR(IF('Product Selections'!B757="","",'Product Selections'!B757),"")</f>
        <v/>
      </c>
      <c r="C752" s="304">
        <f>IF('Product Selections'!C757="","",'Product Selections'!C757)</f>
        <v/>
      </c>
      <c r="D752" s="305">
        <f>IF('Product Selections'!D757="","",'Product Selections'!D757)</f>
        <v/>
      </c>
      <c r="E752" s="306">
        <f>IF('Product Selections'!E757="","",'Product Selections'!E757)</f>
        <v/>
      </c>
      <c r="F752" s="306">
        <f>IF('Product Selections'!F757="","",'Product Selections'!F757)</f>
        <v/>
      </c>
      <c r="G752" s="307">
        <f>IF('Product Selections'!U756="","",'Product Selections'!U756)</f>
        <v/>
      </c>
      <c r="H752" s="316">
        <f>IFERROR(IF('Product Selections'!H757="","",'Product Selections'!H757),"")</f>
        <v/>
      </c>
      <c r="I752" s="309">
        <f>IFERROR(IF(TRIM('Product Selections'!I757)="","",TRIM('Product Selections'!I757)),"")</f>
        <v/>
      </c>
      <c r="J752" s="46" t="n"/>
      <c r="K752" s="316">
        <f>IF(C752="","",IF(O752="",AE752+L752+M752,AE752+L752+M752+O752))</f>
        <v/>
      </c>
      <c r="L752" s="361">
        <f>IF(C752="","",SUM(AC752,AD752)*(1-Y752))</f>
        <v/>
      </c>
      <c r="M752" s="357">
        <f>IF(C752="","",AB752)</f>
        <v/>
      </c>
      <c r="O752" s="600">
        <f>IF(C752="","",IF(Y752&lt;0,Z752-AE752,""))</f>
        <v/>
      </c>
      <c r="P752" s="601">
        <f>IFERROR(IF(C752="","",IF(AND(C752=$D$2,H752=0),0,IF($V$8="50% ADP Discount",AA752*0.5,IF($V$8="ADP Book Price",AA752)))),"")</f>
        <v/>
      </c>
      <c r="R752" s="602">
        <f>IF(C752="","",IF(Y752&lt;0,(Z752/F752)*(1),(Z752/F752)*(1-Y752)))</f>
        <v/>
      </c>
      <c r="S752" s="602">
        <f>IFERROR(IF(Y752&lt;0,SUM(AC752:AD752)/F752,L752/F752),"")</f>
        <v/>
      </c>
      <c r="T752" s="339">
        <f>IF(M752="","",IF(M752=0,"",SUM(M752)/F752))</f>
        <v/>
      </c>
      <c r="U752" s="585" t="n"/>
      <c r="V752" s="603">
        <f>IF(C752="","",IF(AND(C752=$D$2,H752=0),"Firm Payroll",IF(AND(F752=1,Y752&gt;0.2),"Annual 20% Max Discount",IF(AND(F752=4,Y752&gt;0.2),"Quarterly 20% Max Discount",IF(Y752&gt;=0.6,"Discount &gt;60%",IF(Y752&lt;0,"Revenue Reduction Required",""))))))</f>
        <v/>
      </c>
      <c r="W752" s="597" t="n"/>
      <c r="X752" s="314">
        <f>IF(F752=1,"Annual Payrolls on ADP Essential Payroll",IF(F752=4,"Quarterly Payrolls on ADP Essential Payroll",""))</f>
        <v/>
      </c>
      <c r="Y752" s="315">
        <f>IFERROR(1-((H752-M752)/SUM(Z752,AC752,AD752)),"")</f>
        <v/>
      </c>
      <c r="Z752" s="316">
        <f>IF(C752="","",HLOOKUP($G752&amp;'Product Selections'!$K$4&amp;'Exhibit A'!$F752,'--'!$F$3:$AT$200,$E752+6,FALSE)*F752)</f>
        <v/>
      </c>
      <c r="AA752" s="317">
        <f>IF($C752="","",7.95*$E752+54.95)</f>
        <v/>
      </c>
      <c r="AB752" s="316">
        <f>IF('Product Selections'!O757="Yes",16*'Exhibit A'!F752,0)</f>
        <v/>
      </c>
      <c r="AC752" s="318">
        <f>IF('Product Selections'!$L$11="CBA Lightning Wholesale",0,IF('Product Selections'!$L$11="CBA Lightning",0,IF($C752="",0,IF('Product Selections'!P757="",0,IF('Product Selections'!$P757="Yes",HLOOKUP($AC$10&amp;'Exhibit A'!$F752,'--'!$F$3:$AZ$200,$E752+6,FALSE)*$F752)))))</f>
        <v/>
      </c>
      <c r="AD752" s="310">
        <f>IF('Product Selections'!$L$11="CBA Lightning Wholesale",0,IF('Product Selections'!$L$11="CBA Lightning",0,IF('Product Selections'!Q757="",0,IF($C752="",0,IF('Product Selections'!$Q757&gt;=0,HLOOKUP($AD$10,'--'!$F$3:$AZ$200,3,FALSE)*12*'Product Selections'!Q757)))))</f>
        <v/>
      </c>
      <c r="AE752" s="316">
        <f>IFERROR(IF(C752="","",IF(AND(C752=$D$2,H752=0),0,IF(I752=0,H752-P752-L752-M752,IF(I752="Included",H752-P752-M752-L752,IF(I752&gt;0,H752-M752-L752))))),"")</f>
        <v/>
      </c>
      <c r="AF752" s="585" t="n"/>
      <c r="AJ752" s="585" t="n"/>
    </row>
    <row r="753">
      <c r="A753" s="34" t="n"/>
      <c r="B753" s="70">
        <f>IFERROR(IF('Product Selections'!B758="","",'Product Selections'!B758),"")</f>
        <v/>
      </c>
      <c r="C753" s="71">
        <f>IF('Product Selections'!C758="","",'Product Selections'!C758)</f>
        <v/>
      </c>
      <c r="D753" s="48">
        <f>IF('Product Selections'!D758="","",'Product Selections'!D758)</f>
        <v/>
      </c>
      <c r="E753" s="51">
        <f>IF('Product Selections'!E758="","",'Product Selections'!E758)</f>
        <v/>
      </c>
      <c r="F753" s="51">
        <f>IF('Product Selections'!F758="","",'Product Selections'!F758)</f>
        <v/>
      </c>
      <c r="G753" s="34">
        <f>IF('Product Selections'!U757="","",'Product Selections'!U757)</f>
        <v/>
      </c>
      <c r="H753" s="69">
        <f>IFERROR(IF('Product Selections'!H758="","",'Product Selections'!H758),"")</f>
        <v/>
      </c>
      <c r="I753" s="592">
        <f>IFERROR(IF(TRIM('Product Selections'!I758)="","",TRIM('Product Selections'!I758)),"")</f>
        <v/>
      </c>
      <c r="J753" s="46" t="n"/>
      <c r="K753" s="69">
        <f>IF(C753="","",IF(O753="",AE753+L753+M753,AE753+L753+M753+O753))</f>
        <v/>
      </c>
      <c r="L753" s="360">
        <f>IF(C753="","",SUM(AC753,AD753)*(1-Y753))</f>
        <v/>
      </c>
      <c r="M753" s="358">
        <f>IF(C753="","",AB753)</f>
        <v/>
      </c>
      <c r="O753" s="593">
        <f>IF(C753="","",IF(Y753&lt;0,Z753-AE753,""))</f>
        <v/>
      </c>
      <c r="P753" s="594">
        <f>IFERROR(IF(C753="","",IF(AND(C753=$D$2,H753=0),0,IF($V$8="50% ADP Discount",AA753*0.5,IF($V$8="ADP Book Price",AA753)))),"")</f>
        <v/>
      </c>
      <c r="R753" s="595">
        <f>IF(C753="","",IF(Y753&lt;0,(Z753/F753)*(1),(Z753/F753)*(1-Y753)))</f>
        <v/>
      </c>
      <c r="S753" s="595">
        <f>IFERROR(IF(Y753&lt;0,SUM(AC753:AD753)/F753,L753/F753),"")</f>
        <v/>
      </c>
      <c r="T753" s="340">
        <f>IF(M753="","",IF(M753=0,"",SUM(M753)/F753))</f>
        <v/>
      </c>
      <c r="U753" s="585" t="n"/>
      <c r="V753" s="596">
        <f>IF(C753="","",IF(AND(C753=$D$2,H753=0),"Firm Payroll",IF(AND(F753=1,Y753&gt;0.2),"Annual 20% Max Discount",IF(AND(F753=4,Y753&gt;0.2),"Quarterly 20% Max Discount",IF(Y753&gt;=0.6,"Discount &gt;60%",IF(Y753&lt;0,"Revenue Reduction Required",""))))))</f>
        <v/>
      </c>
      <c r="W753" s="597" t="n"/>
      <c r="X753" s="56">
        <f>IF(F753=1,"Annual Payrolls on ADP Essential Payroll",IF(F753=4,"Quarterly Payrolls on ADP Essential Payroll",""))</f>
        <v/>
      </c>
      <c r="Y753" s="50">
        <f>IFERROR(1-((H753-M753)/SUM(Z753,AC753,AD753)),"")</f>
        <v/>
      </c>
      <c r="Z753" s="69">
        <f>IF(C753="","",HLOOKUP($G753&amp;'Product Selections'!$K$4&amp;'Exhibit A'!$F753,'--'!$F$3:$AT$200,$E753+6,FALSE)*F753)</f>
        <v/>
      </c>
      <c r="AA753" s="237">
        <f>IF($C753="","",7.95*$E753+54.95)</f>
        <v/>
      </c>
      <c r="AB753" s="69">
        <f>IF('Product Selections'!O758="Yes",16*'Exhibit A'!F753,0)</f>
        <v/>
      </c>
      <c r="AC753" s="236">
        <f>IF('Product Selections'!$L$11="CBA Lightning Wholesale",0,IF('Product Selections'!$L$11="CBA Lightning",0,IF($C753="",0,IF('Product Selections'!P758="",0,IF('Product Selections'!$P758="Yes",HLOOKUP($AC$10&amp;'Exhibit A'!$F753,'--'!$F$3:$AZ$200,$E753+6,FALSE)*$F753)))))</f>
        <v/>
      </c>
      <c r="AD753" s="54">
        <f>IF('Product Selections'!$L$11="CBA Lightning Wholesale",0,IF('Product Selections'!$L$11="CBA Lightning",0,IF('Product Selections'!Q758="",0,IF($C753="",0,IF('Product Selections'!$Q758&gt;=0,HLOOKUP($AD$10,'--'!$F$3:$AZ$200,3,FALSE)*12*'Product Selections'!Q758)))))</f>
        <v/>
      </c>
      <c r="AE753" s="69">
        <f>IFERROR(IF(C753="","",IF(AND(C753=$D$2,H753=0),0,IF(I753=0,H753-P753-L753-M753,IF(I753="Included",H753-P753-M753-L753,IF(I753&gt;0,H753-M753-L753))))),"")</f>
        <v/>
      </c>
      <c r="AF753" s="598" t="n"/>
      <c r="AJ753" s="585" t="n"/>
    </row>
    <row r="754">
      <c r="A754" s="34" t="n"/>
      <c r="B754" s="303">
        <f>IFERROR(IF('Product Selections'!B759="","",'Product Selections'!B759),"")</f>
        <v/>
      </c>
      <c r="C754" s="304">
        <f>IF('Product Selections'!C759="","",'Product Selections'!C759)</f>
        <v/>
      </c>
      <c r="D754" s="305">
        <f>IF('Product Selections'!D759="","",'Product Selections'!D759)</f>
        <v/>
      </c>
      <c r="E754" s="306">
        <f>IF('Product Selections'!E759="","",'Product Selections'!E759)</f>
        <v/>
      </c>
      <c r="F754" s="306">
        <f>IF('Product Selections'!F759="","",'Product Selections'!F759)</f>
        <v/>
      </c>
      <c r="G754" s="307">
        <f>IF('Product Selections'!U758="","",'Product Selections'!U758)</f>
        <v/>
      </c>
      <c r="H754" s="316">
        <f>IFERROR(IF('Product Selections'!H759="","",'Product Selections'!H759),"")</f>
        <v/>
      </c>
      <c r="I754" s="309">
        <f>IFERROR(IF(TRIM('Product Selections'!I759)="","",TRIM('Product Selections'!I759)),"")</f>
        <v/>
      </c>
      <c r="J754" s="46" t="n"/>
      <c r="K754" s="316">
        <f>IF(C754="","",IF(O754="",AE754+L754+M754,AE754+L754+M754+O754))</f>
        <v/>
      </c>
      <c r="L754" s="361">
        <f>IF(C754="","",SUM(AC754,AD754)*(1-Y754))</f>
        <v/>
      </c>
      <c r="M754" s="357">
        <f>IF(C754="","",AB754)</f>
        <v/>
      </c>
      <c r="O754" s="600">
        <f>IF(C754="","",IF(Y754&lt;0,Z754-AE754,""))</f>
        <v/>
      </c>
      <c r="P754" s="601">
        <f>IFERROR(IF(C754="","",IF(AND(C754=$D$2,H754=0),0,IF($V$8="50% ADP Discount",AA754*0.5,IF($V$8="ADP Book Price",AA754)))),"")</f>
        <v/>
      </c>
      <c r="R754" s="602">
        <f>IF(C754="","",IF(Y754&lt;0,(Z754/F754)*(1),(Z754/F754)*(1-Y754)))</f>
        <v/>
      </c>
      <c r="S754" s="602">
        <f>IFERROR(IF(Y754&lt;0,SUM(AC754:AD754)/F754,L754/F754),"")</f>
        <v/>
      </c>
      <c r="T754" s="339">
        <f>IF(M754="","",IF(M754=0,"",SUM(M754)/F754))</f>
        <v/>
      </c>
      <c r="U754" s="585" t="n"/>
      <c r="V754" s="603">
        <f>IF(C754="","",IF(AND(C754=$D$2,H754=0),"Firm Payroll",IF(AND(F754=1,Y754&gt;0.2),"Annual 20% Max Discount",IF(AND(F754=4,Y754&gt;0.2),"Quarterly 20% Max Discount",IF(Y754&gt;=0.6,"Discount &gt;60%",IF(Y754&lt;0,"Revenue Reduction Required",""))))))</f>
        <v/>
      </c>
      <c r="W754" s="597" t="n"/>
      <c r="X754" s="314">
        <f>IF(F754=1,"Annual Payrolls on ADP Essential Payroll",IF(F754=4,"Quarterly Payrolls on ADP Essential Payroll",""))</f>
        <v/>
      </c>
      <c r="Y754" s="315">
        <f>IFERROR(1-((H754-M754)/SUM(Z754,AC754,AD754)),"")</f>
        <v/>
      </c>
      <c r="Z754" s="316">
        <f>IF(C754="","",HLOOKUP($G754&amp;'Product Selections'!$K$4&amp;'Exhibit A'!$F754,'--'!$F$3:$AT$200,$E754+6,FALSE)*F754)</f>
        <v/>
      </c>
      <c r="AA754" s="317">
        <f>IF($C754="","",7.95*$E754+54.95)</f>
        <v/>
      </c>
      <c r="AB754" s="316">
        <f>IF('Product Selections'!O759="Yes",16*'Exhibit A'!F754,0)</f>
        <v/>
      </c>
      <c r="AC754" s="318">
        <f>IF('Product Selections'!$L$11="CBA Lightning Wholesale",0,IF('Product Selections'!$L$11="CBA Lightning",0,IF($C754="",0,IF('Product Selections'!P759="",0,IF('Product Selections'!$P759="Yes",HLOOKUP($AC$10&amp;'Exhibit A'!$F754,'--'!$F$3:$AZ$200,$E754+6,FALSE)*$F754)))))</f>
        <v/>
      </c>
      <c r="AD754" s="310">
        <f>IF('Product Selections'!$L$11="CBA Lightning Wholesale",0,IF('Product Selections'!$L$11="CBA Lightning",0,IF('Product Selections'!Q759="",0,IF($C754="",0,IF('Product Selections'!$Q759&gt;=0,HLOOKUP($AD$10,'--'!$F$3:$AZ$200,3,FALSE)*12*'Product Selections'!Q759)))))</f>
        <v/>
      </c>
      <c r="AE754" s="316">
        <f>IFERROR(IF(C754="","",IF(AND(C754=$D$2,H754=0),0,IF(I754=0,H754-P754-L754-M754,IF(I754="Included",H754-P754-M754-L754,IF(I754&gt;0,H754-M754-L754))))),"")</f>
        <v/>
      </c>
      <c r="AF754" s="585" t="n"/>
      <c r="AJ754" s="585" t="n"/>
    </row>
    <row r="755">
      <c r="A755" s="34" t="n"/>
      <c r="B755" s="70">
        <f>IFERROR(IF('Product Selections'!B760="","",'Product Selections'!B760),"")</f>
        <v/>
      </c>
      <c r="C755" s="71">
        <f>IF('Product Selections'!C760="","",'Product Selections'!C760)</f>
        <v/>
      </c>
      <c r="D755" s="48">
        <f>IF('Product Selections'!D760="","",'Product Selections'!D760)</f>
        <v/>
      </c>
      <c r="E755" s="51">
        <f>IF('Product Selections'!E760="","",'Product Selections'!E760)</f>
        <v/>
      </c>
      <c r="F755" s="51">
        <f>IF('Product Selections'!F760="","",'Product Selections'!F760)</f>
        <v/>
      </c>
      <c r="G755" s="34">
        <f>IF('Product Selections'!U759="","",'Product Selections'!U759)</f>
        <v/>
      </c>
      <c r="H755" s="69">
        <f>IFERROR(IF('Product Selections'!H760="","",'Product Selections'!H760),"")</f>
        <v/>
      </c>
      <c r="I755" s="592">
        <f>IFERROR(IF(TRIM('Product Selections'!I760)="","",TRIM('Product Selections'!I760)),"")</f>
        <v/>
      </c>
      <c r="J755" s="46" t="n"/>
      <c r="K755" s="69">
        <f>IF(C755="","",IF(O755="",AE755+L755+M755,AE755+L755+M755+O755))</f>
        <v/>
      </c>
      <c r="L755" s="360">
        <f>IF(C755="","",SUM(AC755,AD755)*(1-Y755))</f>
        <v/>
      </c>
      <c r="M755" s="358">
        <f>IF(C755="","",AB755)</f>
        <v/>
      </c>
      <c r="O755" s="593">
        <f>IF(C755="","",IF(Y755&lt;0,Z755-AE755,""))</f>
        <v/>
      </c>
      <c r="P755" s="594">
        <f>IFERROR(IF(C755="","",IF(AND(C755=$D$2,H755=0),0,IF($V$8="50% ADP Discount",AA755*0.5,IF($V$8="ADP Book Price",AA755)))),"")</f>
        <v/>
      </c>
      <c r="R755" s="595">
        <f>IF(C755="","",IF(Y755&lt;0,(Z755/F755)*(1),(Z755/F755)*(1-Y755)))</f>
        <v/>
      </c>
      <c r="S755" s="595">
        <f>IFERROR(IF(Y755&lt;0,SUM(AC755:AD755)/F755,L755/F755),"")</f>
        <v/>
      </c>
      <c r="T755" s="340">
        <f>IF(M755="","",IF(M755=0,"",SUM(M755)/F755))</f>
        <v/>
      </c>
      <c r="U755" s="585" t="n"/>
      <c r="V755" s="596">
        <f>IF(C755="","",IF(AND(C755=$D$2,H755=0),"Firm Payroll",IF(AND(F755=1,Y755&gt;0.2),"Annual 20% Max Discount",IF(AND(F755=4,Y755&gt;0.2),"Quarterly 20% Max Discount",IF(Y755&gt;=0.6,"Discount &gt;60%",IF(Y755&lt;0,"Revenue Reduction Required",""))))))</f>
        <v/>
      </c>
      <c r="W755" s="597" t="n"/>
      <c r="X755" s="56">
        <f>IF(F755=1,"Annual Payrolls on ADP Essential Payroll",IF(F755=4,"Quarterly Payrolls on ADP Essential Payroll",""))</f>
        <v/>
      </c>
      <c r="Y755" s="50">
        <f>IFERROR(1-((H755-M755)/SUM(Z755,AC755,AD755)),"")</f>
        <v/>
      </c>
      <c r="Z755" s="69">
        <f>IF(C755="","",HLOOKUP($G755&amp;'Product Selections'!$K$4&amp;'Exhibit A'!$F755,'--'!$F$3:$AT$200,$E755+6,FALSE)*F755)</f>
        <v/>
      </c>
      <c r="AA755" s="237">
        <f>IF($C755="","",7.95*$E755+54.95)</f>
        <v/>
      </c>
      <c r="AB755" s="69">
        <f>IF('Product Selections'!O760="Yes",16*'Exhibit A'!F755,0)</f>
        <v/>
      </c>
      <c r="AC755" s="236">
        <f>IF('Product Selections'!$L$11="CBA Lightning Wholesale",0,IF('Product Selections'!$L$11="CBA Lightning",0,IF($C755="",0,IF('Product Selections'!P760="",0,IF('Product Selections'!$P760="Yes",HLOOKUP($AC$10&amp;'Exhibit A'!$F755,'--'!$F$3:$AZ$200,$E755+6,FALSE)*$F755)))))</f>
        <v/>
      </c>
      <c r="AD755" s="54">
        <f>IF('Product Selections'!$L$11="CBA Lightning Wholesale",0,IF('Product Selections'!$L$11="CBA Lightning",0,IF('Product Selections'!Q760="",0,IF($C755="",0,IF('Product Selections'!$Q760&gt;=0,HLOOKUP($AD$10,'--'!$F$3:$AZ$200,3,FALSE)*12*'Product Selections'!Q760)))))</f>
        <v/>
      </c>
      <c r="AE755" s="69">
        <f>IFERROR(IF(C755="","",IF(AND(C755=$D$2,H755=0),0,IF(I755=0,H755-P755-L755-M755,IF(I755="Included",H755-P755-M755-L755,IF(I755&gt;0,H755-M755-L755))))),"")</f>
        <v/>
      </c>
      <c r="AF755" s="598" t="n"/>
      <c r="AJ755" s="585" t="n"/>
    </row>
    <row r="756">
      <c r="A756" s="34" t="n"/>
      <c r="B756" s="303">
        <f>IFERROR(IF('Product Selections'!B761="","",'Product Selections'!B761),"")</f>
        <v/>
      </c>
      <c r="C756" s="304">
        <f>IF('Product Selections'!C761="","",'Product Selections'!C761)</f>
        <v/>
      </c>
      <c r="D756" s="305">
        <f>IF('Product Selections'!D761="","",'Product Selections'!D761)</f>
        <v/>
      </c>
      <c r="E756" s="306">
        <f>IF('Product Selections'!E761="","",'Product Selections'!E761)</f>
        <v/>
      </c>
      <c r="F756" s="306">
        <f>IF('Product Selections'!F761="","",'Product Selections'!F761)</f>
        <v/>
      </c>
      <c r="G756" s="307">
        <f>IF('Product Selections'!U760="","",'Product Selections'!U760)</f>
        <v/>
      </c>
      <c r="H756" s="316">
        <f>IFERROR(IF('Product Selections'!H761="","",'Product Selections'!H761),"")</f>
        <v/>
      </c>
      <c r="I756" s="309">
        <f>IFERROR(IF(TRIM('Product Selections'!I761)="","",TRIM('Product Selections'!I761)),"")</f>
        <v/>
      </c>
      <c r="J756" s="46" t="n"/>
      <c r="K756" s="316">
        <f>IF(C756="","",IF(O756="",AE756+L756+M756,AE756+L756+M756+O756))</f>
        <v/>
      </c>
      <c r="L756" s="361">
        <f>IF(C756="","",SUM(AC756,AD756)*(1-Y756))</f>
        <v/>
      </c>
      <c r="M756" s="357">
        <f>IF(C756="","",AB756)</f>
        <v/>
      </c>
      <c r="O756" s="600">
        <f>IF(C756="","",IF(Y756&lt;0,Z756-AE756,""))</f>
        <v/>
      </c>
      <c r="P756" s="601">
        <f>IFERROR(IF(C756="","",IF(AND(C756=$D$2,H756=0),0,IF($V$8="50% ADP Discount",AA756*0.5,IF($V$8="ADP Book Price",AA756)))),"")</f>
        <v/>
      </c>
      <c r="R756" s="602">
        <f>IF(C756="","",IF(Y756&lt;0,(Z756/F756)*(1),(Z756/F756)*(1-Y756)))</f>
        <v/>
      </c>
      <c r="S756" s="602">
        <f>IFERROR(IF(Y756&lt;0,SUM(AC756:AD756)/F756,L756/F756),"")</f>
        <v/>
      </c>
      <c r="T756" s="339">
        <f>IF(M756="","",IF(M756=0,"",SUM(M756)/F756))</f>
        <v/>
      </c>
      <c r="U756" s="585" t="n"/>
      <c r="V756" s="603">
        <f>IF(C756="","",IF(AND(C756=$D$2,H756=0),"Firm Payroll",IF(AND(F756=1,Y756&gt;0.2),"Annual 20% Max Discount",IF(AND(F756=4,Y756&gt;0.2),"Quarterly 20% Max Discount",IF(Y756&gt;=0.6,"Discount &gt;60%",IF(Y756&lt;0,"Revenue Reduction Required",""))))))</f>
        <v/>
      </c>
      <c r="W756" s="597" t="n"/>
      <c r="X756" s="314">
        <f>IF(F756=1,"Annual Payrolls on ADP Essential Payroll",IF(F756=4,"Quarterly Payrolls on ADP Essential Payroll",""))</f>
        <v/>
      </c>
      <c r="Y756" s="315">
        <f>IFERROR(1-((H756-M756)/SUM(Z756,AC756,AD756)),"")</f>
        <v/>
      </c>
      <c r="Z756" s="316">
        <f>IF(C756="","",HLOOKUP($G756&amp;'Product Selections'!$K$4&amp;'Exhibit A'!$F756,'--'!$F$3:$AT$200,$E756+6,FALSE)*F756)</f>
        <v/>
      </c>
      <c r="AA756" s="317">
        <f>IF($C756="","",7.95*$E756+54.95)</f>
        <v/>
      </c>
      <c r="AB756" s="316">
        <f>IF('Product Selections'!O761="Yes",16*'Exhibit A'!F756,0)</f>
        <v/>
      </c>
      <c r="AC756" s="318">
        <f>IF('Product Selections'!$L$11="CBA Lightning Wholesale",0,IF('Product Selections'!$L$11="CBA Lightning",0,IF($C756="",0,IF('Product Selections'!P761="",0,IF('Product Selections'!$P761="Yes",HLOOKUP($AC$10&amp;'Exhibit A'!$F756,'--'!$F$3:$AZ$200,$E756+6,FALSE)*$F756)))))</f>
        <v/>
      </c>
      <c r="AD756" s="310">
        <f>IF('Product Selections'!$L$11="CBA Lightning Wholesale",0,IF('Product Selections'!$L$11="CBA Lightning",0,IF('Product Selections'!Q761="",0,IF($C756="",0,IF('Product Selections'!$Q761&gt;=0,HLOOKUP($AD$10,'--'!$F$3:$AZ$200,3,FALSE)*12*'Product Selections'!Q761)))))</f>
        <v/>
      </c>
      <c r="AE756" s="316">
        <f>IFERROR(IF(C756="","",IF(AND(C756=$D$2,H756=0),0,IF(I756=0,H756-P756-L756-M756,IF(I756="Included",H756-P756-M756-L756,IF(I756&gt;0,H756-M756-L756))))),"")</f>
        <v/>
      </c>
      <c r="AF756" s="585" t="n"/>
      <c r="AJ756" s="585" t="n"/>
    </row>
    <row r="757">
      <c r="A757" s="34" t="n"/>
      <c r="B757" s="70">
        <f>IFERROR(IF('Product Selections'!B762="","",'Product Selections'!B762),"")</f>
        <v/>
      </c>
      <c r="C757" s="71">
        <f>IF('Product Selections'!C762="","",'Product Selections'!C762)</f>
        <v/>
      </c>
      <c r="D757" s="48">
        <f>IF('Product Selections'!D762="","",'Product Selections'!D762)</f>
        <v/>
      </c>
      <c r="E757" s="51">
        <f>IF('Product Selections'!E762="","",'Product Selections'!E762)</f>
        <v/>
      </c>
      <c r="F757" s="51">
        <f>IF('Product Selections'!F762="","",'Product Selections'!F762)</f>
        <v/>
      </c>
      <c r="G757" s="34">
        <f>IF('Product Selections'!U761="","",'Product Selections'!U761)</f>
        <v/>
      </c>
      <c r="H757" s="69">
        <f>IFERROR(IF('Product Selections'!H762="","",'Product Selections'!H762),"")</f>
        <v/>
      </c>
      <c r="I757" s="592">
        <f>IFERROR(IF(TRIM('Product Selections'!I762)="","",TRIM('Product Selections'!I762)),"")</f>
        <v/>
      </c>
      <c r="J757" s="46" t="n"/>
      <c r="K757" s="69">
        <f>IF(C757="","",IF(O757="",AE757+L757+M757,AE757+L757+M757+O757))</f>
        <v/>
      </c>
      <c r="L757" s="360">
        <f>IF(C757="","",SUM(AC757,AD757)*(1-Y757))</f>
        <v/>
      </c>
      <c r="M757" s="358">
        <f>IF(C757="","",AB757)</f>
        <v/>
      </c>
      <c r="O757" s="593">
        <f>IF(C757="","",IF(Y757&lt;0,Z757-AE757,""))</f>
        <v/>
      </c>
      <c r="P757" s="594">
        <f>IFERROR(IF(C757="","",IF(AND(C757=$D$2,H757=0),0,IF($V$8="50% ADP Discount",AA757*0.5,IF($V$8="ADP Book Price",AA757)))),"")</f>
        <v/>
      </c>
      <c r="R757" s="595">
        <f>IF(C757="","",IF(Y757&lt;0,(Z757/F757)*(1),(Z757/F757)*(1-Y757)))</f>
        <v/>
      </c>
      <c r="S757" s="595">
        <f>IFERROR(IF(Y757&lt;0,SUM(AC757:AD757)/F757,L757/F757),"")</f>
        <v/>
      </c>
      <c r="T757" s="340">
        <f>IF(M757="","",IF(M757=0,"",SUM(M757)/F757))</f>
        <v/>
      </c>
      <c r="U757" s="585" t="n"/>
      <c r="V757" s="596">
        <f>IF(C757="","",IF(AND(C757=$D$2,H757=0),"Firm Payroll",IF(AND(F757=1,Y757&gt;0.2),"Annual 20% Max Discount",IF(AND(F757=4,Y757&gt;0.2),"Quarterly 20% Max Discount",IF(Y757&gt;=0.6,"Discount &gt;60%",IF(Y757&lt;0,"Revenue Reduction Required",""))))))</f>
        <v/>
      </c>
      <c r="W757" s="597" t="n"/>
      <c r="X757" s="56">
        <f>IF(F757=1,"Annual Payrolls on ADP Essential Payroll",IF(F757=4,"Quarterly Payrolls on ADP Essential Payroll",""))</f>
        <v/>
      </c>
      <c r="Y757" s="50">
        <f>IFERROR(1-((H757-M757)/SUM(Z757,AC757,AD757)),"")</f>
        <v/>
      </c>
      <c r="Z757" s="69">
        <f>IF(C757="","",HLOOKUP($G757&amp;'Product Selections'!$K$4&amp;'Exhibit A'!$F757,'--'!$F$3:$AT$200,$E757+6,FALSE)*F757)</f>
        <v/>
      </c>
      <c r="AA757" s="237">
        <f>IF($C757="","",7.95*$E757+54.95)</f>
        <v/>
      </c>
      <c r="AB757" s="69">
        <f>IF('Product Selections'!O762="Yes",16*'Exhibit A'!F757,0)</f>
        <v/>
      </c>
      <c r="AC757" s="236">
        <f>IF('Product Selections'!$L$11="CBA Lightning Wholesale",0,IF('Product Selections'!$L$11="CBA Lightning",0,IF($C757="",0,IF('Product Selections'!P762="",0,IF('Product Selections'!$P762="Yes",HLOOKUP($AC$10&amp;'Exhibit A'!$F757,'--'!$F$3:$AZ$200,$E757+6,FALSE)*$F757)))))</f>
        <v/>
      </c>
      <c r="AD757" s="54">
        <f>IF('Product Selections'!$L$11="CBA Lightning Wholesale",0,IF('Product Selections'!$L$11="CBA Lightning",0,IF('Product Selections'!Q762="",0,IF($C757="",0,IF('Product Selections'!$Q762&gt;=0,HLOOKUP($AD$10,'--'!$F$3:$AZ$200,3,FALSE)*12*'Product Selections'!Q762)))))</f>
        <v/>
      </c>
      <c r="AE757" s="69">
        <f>IFERROR(IF(C757="","",IF(AND(C757=$D$2,H757=0),0,IF(I757=0,H757-P757-L757-M757,IF(I757="Included",H757-P757-M757-L757,IF(I757&gt;0,H757-M757-L757))))),"")</f>
        <v/>
      </c>
      <c r="AF757" s="598" t="n"/>
      <c r="AJ757" s="585" t="n"/>
    </row>
    <row r="758">
      <c r="A758" s="34" t="n"/>
      <c r="B758" s="303">
        <f>IFERROR(IF('Product Selections'!B763="","",'Product Selections'!B763),"")</f>
        <v/>
      </c>
      <c r="C758" s="304">
        <f>IF('Product Selections'!C763="","",'Product Selections'!C763)</f>
        <v/>
      </c>
      <c r="D758" s="305">
        <f>IF('Product Selections'!D763="","",'Product Selections'!D763)</f>
        <v/>
      </c>
      <c r="E758" s="306">
        <f>IF('Product Selections'!E763="","",'Product Selections'!E763)</f>
        <v/>
      </c>
      <c r="F758" s="306">
        <f>IF('Product Selections'!F763="","",'Product Selections'!F763)</f>
        <v/>
      </c>
      <c r="G758" s="307">
        <f>IF('Product Selections'!U762="","",'Product Selections'!U762)</f>
        <v/>
      </c>
      <c r="H758" s="316">
        <f>IFERROR(IF('Product Selections'!H763="","",'Product Selections'!H763),"")</f>
        <v/>
      </c>
      <c r="I758" s="309">
        <f>IFERROR(IF(TRIM('Product Selections'!I763)="","",TRIM('Product Selections'!I763)),"")</f>
        <v/>
      </c>
      <c r="J758" s="46" t="n"/>
      <c r="K758" s="316">
        <f>IF(C758="","",IF(O758="",AE758+L758+M758,AE758+L758+M758+O758))</f>
        <v/>
      </c>
      <c r="L758" s="361">
        <f>IF(C758="","",SUM(AC758,AD758)*(1-Y758))</f>
        <v/>
      </c>
      <c r="M758" s="357">
        <f>IF(C758="","",AB758)</f>
        <v/>
      </c>
      <c r="O758" s="600">
        <f>IF(C758="","",IF(Y758&lt;0,Z758-AE758,""))</f>
        <v/>
      </c>
      <c r="P758" s="601">
        <f>IFERROR(IF(C758="","",IF(AND(C758=$D$2,H758=0),0,IF($V$8="50% ADP Discount",AA758*0.5,IF($V$8="ADP Book Price",AA758)))),"")</f>
        <v/>
      </c>
      <c r="R758" s="602">
        <f>IF(C758="","",IF(Y758&lt;0,(Z758/F758)*(1),(Z758/F758)*(1-Y758)))</f>
        <v/>
      </c>
      <c r="S758" s="602">
        <f>IFERROR(IF(Y758&lt;0,SUM(AC758:AD758)/F758,L758/F758),"")</f>
        <v/>
      </c>
      <c r="T758" s="339">
        <f>IF(M758="","",IF(M758=0,"",SUM(M758)/F758))</f>
        <v/>
      </c>
      <c r="U758" s="585" t="n"/>
      <c r="V758" s="603">
        <f>IF(C758="","",IF(AND(C758=$D$2,H758=0),"Firm Payroll",IF(AND(F758=1,Y758&gt;0.2),"Annual 20% Max Discount",IF(AND(F758=4,Y758&gt;0.2),"Quarterly 20% Max Discount",IF(Y758&gt;=0.6,"Discount &gt;60%",IF(Y758&lt;0,"Revenue Reduction Required",""))))))</f>
        <v/>
      </c>
      <c r="W758" s="597" t="n"/>
      <c r="X758" s="314">
        <f>IF(F758=1,"Annual Payrolls on ADP Essential Payroll",IF(F758=4,"Quarterly Payrolls on ADP Essential Payroll",""))</f>
        <v/>
      </c>
      <c r="Y758" s="315">
        <f>IFERROR(1-((H758-M758)/SUM(Z758,AC758,AD758)),"")</f>
        <v/>
      </c>
      <c r="Z758" s="316">
        <f>IF(C758="","",HLOOKUP($G758&amp;'Product Selections'!$K$4&amp;'Exhibit A'!$F758,'--'!$F$3:$AT$200,$E758+6,FALSE)*F758)</f>
        <v/>
      </c>
      <c r="AA758" s="317">
        <f>IF($C758="","",7.95*$E758+54.95)</f>
        <v/>
      </c>
      <c r="AB758" s="316">
        <f>IF('Product Selections'!O763="Yes",16*'Exhibit A'!F758,0)</f>
        <v/>
      </c>
      <c r="AC758" s="318">
        <f>IF('Product Selections'!$L$11="CBA Lightning Wholesale",0,IF('Product Selections'!$L$11="CBA Lightning",0,IF($C758="",0,IF('Product Selections'!P763="",0,IF('Product Selections'!$P763="Yes",HLOOKUP($AC$10&amp;'Exhibit A'!$F758,'--'!$F$3:$AZ$200,$E758+6,FALSE)*$F758)))))</f>
        <v/>
      </c>
      <c r="AD758" s="310">
        <f>IF('Product Selections'!$L$11="CBA Lightning Wholesale",0,IF('Product Selections'!$L$11="CBA Lightning",0,IF('Product Selections'!Q763="",0,IF($C758="",0,IF('Product Selections'!$Q763&gt;=0,HLOOKUP($AD$10,'--'!$F$3:$AZ$200,3,FALSE)*12*'Product Selections'!Q763)))))</f>
        <v/>
      </c>
      <c r="AE758" s="316">
        <f>IFERROR(IF(C758="","",IF(AND(C758=$D$2,H758=0),0,IF(I758=0,H758-P758-L758-M758,IF(I758="Included",H758-P758-M758-L758,IF(I758&gt;0,H758-M758-L758))))),"")</f>
        <v/>
      </c>
      <c r="AF758" s="585" t="n"/>
      <c r="AJ758" s="585" t="n"/>
    </row>
    <row r="759">
      <c r="A759" s="34" t="n"/>
      <c r="B759" s="70">
        <f>IFERROR(IF('Product Selections'!B764="","",'Product Selections'!B764),"")</f>
        <v/>
      </c>
      <c r="C759" s="71">
        <f>IF('Product Selections'!C764="","",'Product Selections'!C764)</f>
        <v/>
      </c>
      <c r="D759" s="48">
        <f>IF('Product Selections'!D764="","",'Product Selections'!D764)</f>
        <v/>
      </c>
      <c r="E759" s="51">
        <f>IF('Product Selections'!E764="","",'Product Selections'!E764)</f>
        <v/>
      </c>
      <c r="F759" s="51">
        <f>IF('Product Selections'!F764="","",'Product Selections'!F764)</f>
        <v/>
      </c>
      <c r="G759" s="34">
        <f>IF('Product Selections'!U763="","",'Product Selections'!U763)</f>
        <v/>
      </c>
      <c r="H759" s="69">
        <f>IFERROR(IF('Product Selections'!H764="","",'Product Selections'!H764),"")</f>
        <v/>
      </c>
      <c r="I759" s="592">
        <f>IFERROR(IF(TRIM('Product Selections'!I764)="","",TRIM('Product Selections'!I764)),"")</f>
        <v/>
      </c>
      <c r="J759" s="46" t="n"/>
      <c r="K759" s="69">
        <f>IF(C759="","",IF(O759="",AE759+L759+M759,AE759+L759+M759+O759))</f>
        <v/>
      </c>
      <c r="L759" s="360">
        <f>IF(C759="","",SUM(AC759,AD759)*(1-Y759))</f>
        <v/>
      </c>
      <c r="M759" s="358">
        <f>IF(C759="","",AB759)</f>
        <v/>
      </c>
      <c r="O759" s="593">
        <f>IF(C759="","",IF(Y759&lt;0,Z759-AE759,""))</f>
        <v/>
      </c>
      <c r="P759" s="594">
        <f>IFERROR(IF(C759="","",IF(AND(C759=$D$2,H759=0),0,IF($V$8="50% ADP Discount",AA759*0.5,IF($V$8="ADP Book Price",AA759)))),"")</f>
        <v/>
      </c>
      <c r="R759" s="595">
        <f>IF(C759="","",IF(Y759&lt;0,(Z759/F759)*(1),(Z759/F759)*(1-Y759)))</f>
        <v/>
      </c>
      <c r="S759" s="595">
        <f>IFERROR(IF(Y759&lt;0,SUM(AC759:AD759)/F759,L759/F759),"")</f>
        <v/>
      </c>
      <c r="T759" s="340">
        <f>IF(M759="","",IF(M759=0,"",SUM(M759)/F759))</f>
        <v/>
      </c>
      <c r="U759" s="585" t="n"/>
      <c r="V759" s="596">
        <f>IF(C759="","",IF(AND(C759=$D$2,H759=0),"Firm Payroll",IF(AND(F759=1,Y759&gt;0.2),"Annual 20% Max Discount",IF(AND(F759=4,Y759&gt;0.2),"Quarterly 20% Max Discount",IF(Y759&gt;=0.6,"Discount &gt;60%",IF(Y759&lt;0,"Revenue Reduction Required",""))))))</f>
        <v/>
      </c>
      <c r="W759" s="597" t="n"/>
      <c r="X759" s="56">
        <f>IF(F759=1,"Annual Payrolls on ADP Essential Payroll",IF(F759=4,"Quarterly Payrolls on ADP Essential Payroll",""))</f>
        <v/>
      </c>
      <c r="Y759" s="50">
        <f>IFERROR(1-((H759-M759)/SUM(Z759,AC759,AD759)),"")</f>
        <v/>
      </c>
      <c r="Z759" s="69">
        <f>IF(C759="","",HLOOKUP($G759&amp;'Product Selections'!$K$4&amp;'Exhibit A'!$F759,'--'!$F$3:$AT$200,$E759+6,FALSE)*F759)</f>
        <v/>
      </c>
      <c r="AA759" s="237">
        <f>IF($C759="","",7.95*$E759+54.95)</f>
        <v/>
      </c>
      <c r="AB759" s="69">
        <f>IF('Product Selections'!O764="Yes",16*'Exhibit A'!F759,0)</f>
        <v/>
      </c>
      <c r="AC759" s="236">
        <f>IF('Product Selections'!$L$11="CBA Lightning Wholesale",0,IF('Product Selections'!$L$11="CBA Lightning",0,IF($C759="",0,IF('Product Selections'!P764="",0,IF('Product Selections'!$P764="Yes",HLOOKUP($AC$10&amp;'Exhibit A'!$F759,'--'!$F$3:$AZ$200,$E759+6,FALSE)*$F759)))))</f>
        <v/>
      </c>
      <c r="AD759" s="54">
        <f>IF('Product Selections'!$L$11="CBA Lightning Wholesale",0,IF('Product Selections'!$L$11="CBA Lightning",0,IF('Product Selections'!Q764="",0,IF($C759="",0,IF('Product Selections'!$Q764&gt;=0,HLOOKUP($AD$10,'--'!$F$3:$AZ$200,3,FALSE)*12*'Product Selections'!Q764)))))</f>
        <v/>
      </c>
      <c r="AE759" s="69">
        <f>IFERROR(IF(C759="","",IF(AND(C759=$D$2,H759=0),0,IF(I759=0,H759-P759-L759-M759,IF(I759="Included",H759-P759-M759-L759,IF(I759&gt;0,H759-M759-L759))))),"")</f>
        <v/>
      </c>
      <c r="AF759" s="598" t="n"/>
      <c r="AJ759" s="585" t="n"/>
    </row>
    <row r="760">
      <c r="A760" s="34" t="n"/>
      <c r="B760" s="303">
        <f>IFERROR(IF('Product Selections'!B765="","",'Product Selections'!B765),"")</f>
        <v/>
      </c>
      <c r="C760" s="304">
        <f>IF('Product Selections'!C765="","",'Product Selections'!C765)</f>
        <v/>
      </c>
      <c r="D760" s="305">
        <f>IF('Product Selections'!D765="","",'Product Selections'!D765)</f>
        <v/>
      </c>
      <c r="E760" s="306">
        <f>IF('Product Selections'!E765="","",'Product Selections'!E765)</f>
        <v/>
      </c>
      <c r="F760" s="306">
        <f>IF('Product Selections'!F765="","",'Product Selections'!F765)</f>
        <v/>
      </c>
      <c r="G760" s="307">
        <f>IF('Product Selections'!U764="","",'Product Selections'!U764)</f>
        <v/>
      </c>
      <c r="H760" s="316">
        <f>IFERROR(IF('Product Selections'!H765="","",'Product Selections'!H765),"")</f>
        <v/>
      </c>
      <c r="I760" s="309">
        <f>IFERROR(IF(TRIM('Product Selections'!I765)="","",TRIM('Product Selections'!I765)),"")</f>
        <v/>
      </c>
      <c r="J760" s="46" t="n"/>
      <c r="K760" s="316">
        <f>IF(C760="","",IF(O760="",AE760+L760+M760,AE760+L760+M760+O760))</f>
        <v/>
      </c>
      <c r="L760" s="361">
        <f>IF(C760="","",SUM(AC760,AD760)*(1-Y760))</f>
        <v/>
      </c>
      <c r="M760" s="357">
        <f>IF(C760="","",AB760)</f>
        <v/>
      </c>
      <c r="O760" s="600">
        <f>IF(C760="","",IF(Y760&lt;0,Z760-AE760,""))</f>
        <v/>
      </c>
      <c r="P760" s="601">
        <f>IFERROR(IF(C760="","",IF(AND(C760=$D$2,H760=0),0,IF($V$8="50% ADP Discount",AA760*0.5,IF($V$8="ADP Book Price",AA760)))),"")</f>
        <v/>
      </c>
      <c r="R760" s="602">
        <f>IF(C760="","",IF(Y760&lt;0,(Z760/F760)*(1),(Z760/F760)*(1-Y760)))</f>
        <v/>
      </c>
      <c r="S760" s="602">
        <f>IFERROR(IF(Y760&lt;0,SUM(AC760:AD760)/F760,L760/F760),"")</f>
        <v/>
      </c>
      <c r="T760" s="339">
        <f>IF(M760="","",IF(M760=0,"",SUM(M760)/F760))</f>
        <v/>
      </c>
      <c r="U760" s="585" t="n"/>
      <c r="V760" s="603">
        <f>IF(C760="","",IF(AND(C760=$D$2,H760=0),"Firm Payroll",IF(AND(F760=1,Y760&gt;0.2),"Annual 20% Max Discount",IF(AND(F760=4,Y760&gt;0.2),"Quarterly 20% Max Discount",IF(Y760&gt;=0.6,"Discount &gt;60%",IF(Y760&lt;0,"Revenue Reduction Required",""))))))</f>
        <v/>
      </c>
      <c r="W760" s="597" t="n"/>
      <c r="X760" s="314">
        <f>IF(F760=1,"Annual Payrolls on ADP Essential Payroll",IF(F760=4,"Quarterly Payrolls on ADP Essential Payroll",""))</f>
        <v/>
      </c>
      <c r="Y760" s="315">
        <f>IFERROR(1-((H760-M760)/SUM(Z760,AC760,AD760)),"")</f>
        <v/>
      </c>
      <c r="Z760" s="316">
        <f>IF(C760="","",HLOOKUP($G760&amp;'Product Selections'!$K$4&amp;'Exhibit A'!$F760,'--'!$F$3:$AT$200,$E760+6,FALSE)*F760)</f>
        <v/>
      </c>
      <c r="AA760" s="317">
        <f>IF($C760="","",7.95*$E760+54.95)</f>
        <v/>
      </c>
      <c r="AB760" s="316">
        <f>IF('Product Selections'!O765="Yes",16*'Exhibit A'!F760,0)</f>
        <v/>
      </c>
      <c r="AC760" s="318">
        <f>IF('Product Selections'!$L$11="CBA Lightning Wholesale",0,IF('Product Selections'!$L$11="CBA Lightning",0,IF($C760="",0,IF('Product Selections'!P765="",0,IF('Product Selections'!$P765="Yes",HLOOKUP($AC$10&amp;'Exhibit A'!$F760,'--'!$F$3:$AZ$200,$E760+6,FALSE)*$F760)))))</f>
        <v/>
      </c>
      <c r="AD760" s="310">
        <f>IF('Product Selections'!$L$11="CBA Lightning Wholesale",0,IF('Product Selections'!$L$11="CBA Lightning",0,IF('Product Selections'!Q765="",0,IF($C760="",0,IF('Product Selections'!$Q765&gt;=0,HLOOKUP($AD$10,'--'!$F$3:$AZ$200,3,FALSE)*12*'Product Selections'!Q765)))))</f>
        <v/>
      </c>
      <c r="AE760" s="316">
        <f>IFERROR(IF(C760="","",IF(AND(C760=$D$2,H760=0),0,IF(I760=0,H760-P760-L760-M760,IF(I760="Included",H760-P760-M760-L760,IF(I760&gt;0,H760-M760-L760))))),"")</f>
        <v/>
      </c>
      <c r="AF760" s="585" t="n"/>
      <c r="AJ760" s="585" t="n"/>
    </row>
    <row r="761">
      <c r="A761" s="34" t="n"/>
      <c r="B761" s="70">
        <f>IFERROR(IF('Product Selections'!B766="","",'Product Selections'!B766),"")</f>
        <v/>
      </c>
      <c r="C761" s="71">
        <f>IF('Product Selections'!C766="","",'Product Selections'!C766)</f>
        <v/>
      </c>
      <c r="D761" s="48">
        <f>IF('Product Selections'!D766="","",'Product Selections'!D766)</f>
        <v/>
      </c>
      <c r="E761" s="51">
        <f>IF('Product Selections'!E766="","",'Product Selections'!E766)</f>
        <v/>
      </c>
      <c r="F761" s="51">
        <f>IF('Product Selections'!F766="","",'Product Selections'!F766)</f>
        <v/>
      </c>
      <c r="G761" s="34">
        <f>IF('Product Selections'!U765="","",'Product Selections'!U765)</f>
        <v/>
      </c>
      <c r="H761" s="69">
        <f>IFERROR(IF('Product Selections'!H766="","",'Product Selections'!H766),"")</f>
        <v/>
      </c>
      <c r="I761" s="592">
        <f>IFERROR(IF(TRIM('Product Selections'!I766)="","",TRIM('Product Selections'!I766)),"")</f>
        <v/>
      </c>
      <c r="J761" s="46" t="n"/>
      <c r="K761" s="69">
        <f>IF(C761="","",IF(O761="",AE761+L761+M761,AE761+L761+M761+O761))</f>
        <v/>
      </c>
      <c r="L761" s="360">
        <f>IF(C761="","",SUM(AC761,AD761)*(1-Y761))</f>
        <v/>
      </c>
      <c r="M761" s="358">
        <f>IF(C761="","",AB761)</f>
        <v/>
      </c>
      <c r="O761" s="593">
        <f>IF(C761="","",IF(Y761&lt;0,Z761-AE761,""))</f>
        <v/>
      </c>
      <c r="P761" s="594">
        <f>IFERROR(IF(C761="","",IF(AND(C761=$D$2,H761=0),0,IF($V$8="50% ADP Discount",AA761*0.5,IF($V$8="ADP Book Price",AA761)))),"")</f>
        <v/>
      </c>
      <c r="R761" s="595">
        <f>IF(C761="","",IF(Y761&lt;0,(Z761/F761)*(1),(Z761/F761)*(1-Y761)))</f>
        <v/>
      </c>
      <c r="S761" s="595">
        <f>IFERROR(IF(Y761&lt;0,SUM(AC761:AD761)/F761,L761/F761),"")</f>
        <v/>
      </c>
      <c r="T761" s="340">
        <f>IF(M761="","",IF(M761=0,"",SUM(M761)/F761))</f>
        <v/>
      </c>
      <c r="U761" s="585" t="n"/>
      <c r="V761" s="596">
        <f>IF(C761="","",IF(AND(C761=$D$2,H761=0),"Firm Payroll",IF(AND(F761=1,Y761&gt;0.2),"Annual 20% Max Discount",IF(AND(F761=4,Y761&gt;0.2),"Quarterly 20% Max Discount",IF(Y761&gt;=0.6,"Discount &gt;60%",IF(Y761&lt;0,"Revenue Reduction Required",""))))))</f>
        <v/>
      </c>
      <c r="W761" s="597" t="n"/>
      <c r="X761" s="56">
        <f>IF(F761=1,"Annual Payrolls on ADP Essential Payroll",IF(F761=4,"Quarterly Payrolls on ADP Essential Payroll",""))</f>
        <v/>
      </c>
      <c r="Y761" s="50">
        <f>IFERROR(1-((H761-M761)/SUM(Z761,AC761,AD761)),"")</f>
        <v/>
      </c>
      <c r="Z761" s="69">
        <f>IF(C761="","",HLOOKUP($G761&amp;'Product Selections'!$K$4&amp;'Exhibit A'!$F761,'--'!$F$3:$AT$200,$E761+6,FALSE)*F761)</f>
        <v/>
      </c>
      <c r="AA761" s="237">
        <f>IF($C761="","",7.95*$E761+54.95)</f>
        <v/>
      </c>
      <c r="AB761" s="69">
        <f>IF('Product Selections'!O766="Yes",16*'Exhibit A'!F761,0)</f>
        <v/>
      </c>
      <c r="AC761" s="236">
        <f>IF('Product Selections'!$L$11="CBA Lightning Wholesale",0,IF('Product Selections'!$L$11="CBA Lightning",0,IF($C761="",0,IF('Product Selections'!P766="",0,IF('Product Selections'!$P766="Yes",HLOOKUP($AC$10&amp;'Exhibit A'!$F761,'--'!$F$3:$AZ$200,$E761+6,FALSE)*$F761)))))</f>
        <v/>
      </c>
      <c r="AD761" s="54">
        <f>IF('Product Selections'!$L$11="CBA Lightning Wholesale",0,IF('Product Selections'!$L$11="CBA Lightning",0,IF('Product Selections'!Q766="",0,IF($C761="",0,IF('Product Selections'!$Q766&gt;=0,HLOOKUP($AD$10,'--'!$F$3:$AZ$200,3,FALSE)*12*'Product Selections'!Q766)))))</f>
        <v/>
      </c>
      <c r="AE761" s="69">
        <f>IFERROR(IF(C761="","",IF(AND(C761=$D$2,H761=0),0,IF(I761=0,H761-P761-L761-M761,IF(I761="Included",H761-P761-M761-L761,IF(I761&gt;0,H761-M761-L761))))),"")</f>
        <v/>
      </c>
      <c r="AF761" s="598" t="n"/>
      <c r="AJ761" s="585" t="n"/>
    </row>
    <row r="762">
      <c r="A762" s="34" t="n"/>
      <c r="B762" s="303">
        <f>IFERROR(IF('Product Selections'!B767="","",'Product Selections'!B767),"")</f>
        <v/>
      </c>
      <c r="C762" s="304">
        <f>IF('Product Selections'!C767="","",'Product Selections'!C767)</f>
        <v/>
      </c>
      <c r="D762" s="305">
        <f>IF('Product Selections'!D767="","",'Product Selections'!D767)</f>
        <v/>
      </c>
      <c r="E762" s="306">
        <f>IF('Product Selections'!E767="","",'Product Selections'!E767)</f>
        <v/>
      </c>
      <c r="F762" s="306">
        <f>IF('Product Selections'!F767="","",'Product Selections'!F767)</f>
        <v/>
      </c>
      <c r="G762" s="307">
        <f>IF('Product Selections'!U766="","",'Product Selections'!U766)</f>
        <v/>
      </c>
      <c r="H762" s="316">
        <f>IFERROR(IF('Product Selections'!H767="","",'Product Selections'!H767),"")</f>
        <v/>
      </c>
      <c r="I762" s="309">
        <f>IFERROR(IF(TRIM('Product Selections'!I767)="","",TRIM('Product Selections'!I767)),"")</f>
        <v/>
      </c>
      <c r="J762" s="46" t="n"/>
      <c r="K762" s="316">
        <f>IF(C762="","",IF(O762="",AE762+L762+M762,AE762+L762+M762+O762))</f>
        <v/>
      </c>
      <c r="L762" s="361">
        <f>IF(C762="","",SUM(AC762,AD762)*(1-Y762))</f>
        <v/>
      </c>
      <c r="M762" s="357">
        <f>IF(C762="","",AB762)</f>
        <v/>
      </c>
      <c r="O762" s="600">
        <f>IF(C762="","",IF(Y762&lt;0,Z762-AE762,""))</f>
        <v/>
      </c>
      <c r="P762" s="601">
        <f>IFERROR(IF(C762="","",IF(AND(C762=$D$2,H762=0),0,IF($V$8="50% ADP Discount",AA762*0.5,IF($V$8="ADP Book Price",AA762)))),"")</f>
        <v/>
      </c>
      <c r="R762" s="602">
        <f>IF(C762="","",IF(Y762&lt;0,(Z762/F762)*(1),(Z762/F762)*(1-Y762)))</f>
        <v/>
      </c>
      <c r="S762" s="602">
        <f>IFERROR(IF(Y762&lt;0,SUM(AC762:AD762)/F762,L762/F762),"")</f>
        <v/>
      </c>
      <c r="T762" s="339">
        <f>IF(M762="","",IF(M762=0,"",SUM(M762)/F762))</f>
        <v/>
      </c>
      <c r="U762" s="585" t="n"/>
      <c r="V762" s="603">
        <f>IF(C762="","",IF(AND(C762=$D$2,H762=0),"Firm Payroll",IF(AND(F762=1,Y762&gt;0.2),"Annual 20% Max Discount",IF(AND(F762=4,Y762&gt;0.2),"Quarterly 20% Max Discount",IF(Y762&gt;=0.6,"Discount &gt;60%",IF(Y762&lt;0,"Revenue Reduction Required",""))))))</f>
        <v/>
      </c>
      <c r="W762" s="597" t="n"/>
      <c r="X762" s="314">
        <f>IF(F762=1,"Annual Payrolls on ADP Essential Payroll",IF(F762=4,"Quarterly Payrolls on ADP Essential Payroll",""))</f>
        <v/>
      </c>
      <c r="Y762" s="315">
        <f>IFERROR(1-((H762-M762)/SUM(Z762,AC762,AD762)),"")</f>
        <v/>
      </c>
      <c r="Z762" s="316">
        <f>IF(C762="","",HLOOKUP($G762&amp;'Product Selections'!$K$4&amp;'Exhibit A'!$F762,'--'!$F$3:$AT$200,$E762+6,FALSE)*F762)</f>
        <v/>
      </c>
      <c r="AA762" s="317">
        <f>IF($C762="","",7.95*$E762+54.95)</f>
        <v/>
      </c>
      <c r="AB762" s="316">
        <f>IF('Product Selections'!O767="Yes",16*'Exhibit A'!F762,0)</f>
        <v/>
      </c>
      <c r="AC762" s="318">
        <f>IF('Product Selections'!$L$11="CBA Lightning Wholesale",0,IF('Product Selections'!$L$11="CBA Lightning",0,IF($C762="",0,IF('Product Selections'!P767="",0,IF('Product Selections'!$P767="Yes",HLOOKUP($AC$10&amp;'Exhibit A'!$F762,'--'!$F$3:$AZ$200,$E762+6,FALSE)*$F762)))))</f>
        <v/>
      </c>
      <c r="AD762" s="310">
        <f>IF('Product Selections'!$L$11="CBA Lightning Wholesale",0,IF('Product Selections'!$L$11="CBA Lightning",0,IF('Product Selections'!Q767="",0,IF($C762="",0,IF('Product Selections'!$Q767&gt;=0,HLOOKUP($AD$10,'--'!$F$3:$AZ$200,3,FALSE)*12*'Product Selections'!Q767)))))</f>
        <v/>
      </c>
      <c r="AE762" s="316">
        <f>IFERROR(IF(C762="","",IF(AND(C762=$D$2,H762=0),0,IF(I762=0,H762-P762-L762-M762,IF(I762="Included",H762-P762-M762-L762,IF(I762&gt;0,H762-M762-L762))))),"")</f>
        <v/>
      </c>
      <c r="AF762" s="585" t="n"/>
      <c r="AJ762" s="585" t="n"/>
    </row>
    <row r="763">
      <c r="A763" s="34" t="n"/>
      <c r="B763" s="70">
        <f>IFERROR(IF('Product Selections'!B768="","",'Product Selections'!B768),"")</f>
        <v/>
      </c>
      <c r="C763" s="71">
        <f>IF('Product Selections'!C768="","",'Product Selections'!C768)</f>
        <v/>
      </c>
      <c r="D763" s="48">
        <f>IF('Product Selections'!D768="","",'Product Selections'!D768)</f>
        <v/>
      </c>
      <c r="E763" s="51">
        <f>IF('Product Selections'!E768="","",'Product Selections'!E768)</f>
        <v/>
      </c>
      <c r="F763" s="51">
        <f>IF('Product Selections'!F768="","",'Product Selections'!F768)</f>
        <v/>
      </c>
      <c r="G763" s="34">
        <f>IF('Product Selections'!U767="","",'Product Selections'!U767)</f>
        <v/>
      </c>
      <c r="H763" s="69">
        <f>IFERROR(IF('Product Selections'!H768="","",'Product Selections'!H768),"")</f>
        <v/>
      </c>
      <c r="I763" s="592">
        <f>IFERROR(IF(TRIM('Product Selections'!I768)="","",TRIM('Product Selections'!I768)),"")</f>
        <v/>
      </c>
      <c r="J763" s="46" t="n"/>
      <c r="K763" s="69">
        <f>IF(C763="","",IF(O763="",AE763+L763+M763,AE763+L763+M763+O763))</f>
        <v/>
      </c>
      <c r="L763" s="360">
        <f>IF(C763="","",SUM(AC763,AD763)*(1-Y763))</f>
        <v/>
      </c>
      <c r="M763" s="358">
        <f>IF(C763="","",AB763)</f>
        <v/>
      </c>
      <c r="O763" s="593">
        <f>IF(C763="","",IF(Y763&lt;0,Z763-AE763,""))</f>
        <v/>
      </c>
      <c r="P763" s="594">
        <f>IFERROR(IF(C763="","",IF(AND(C763=$D$2,H763=0),0,IF($V$8="50% ADP Discount",AA763*0.5,IF($V$8="ADP Book Price",AA763)))),"")</f>
        <v/>
      </c>
      <c r="R763" s="595">
        <f>IF(C763="","",IF(Y763&lt;0,(Z763/F763)*(1),(Z763/F763)*(1-Y763)))</f>
        <v/>
      </c>
      <c r="S763" s="595">
        <f>IFERROR(IF(Y763&lt;0,SUM(AC763:AD763)/F763,L763/F763),"")</f>
        <v/>
      </c>
      <c r="T763" s="340">
        <f>IF(M763="","",IF(M763=0,"",SUM(M763)/F763))</f>
        <v/>
      </c>
      <c r="U763" s="585" t="n"/>
      <c r="V763" s="596">
        <f>IF(C763="","",IF(AND(C763=$D$2,H763=0),"Firm Payroll",IF(AND(F763=1,Y763&gt;0.2),"Annual 20% Max Discount",IF(AND(F763=4,Y763&gt;0.2),"Quarterly 20% Max Discount",IF(Y763&gt;=0.6,"Discount &gt;60%",IF(Y763&lt;0,"Revenue Reduction Required",""))))))</f>
        <v/>
      </c>
      <c r="W763" s="597" t="n"/>
      <c r="X763" s="56">
        <f>IF(F763=1,"Annual Payrolls on ADP Essential Payroll",IF(F763=4,"Quarterly Payrolls on ADP Essential Payroll",""))</f>
        <v/>
      </c>
      <c r="Y763" s="50">
        <f>IFERROR(1-((H763-M763)/SUM(Z763,AC763,AD763)),"")</f>
        <v/>
      </c>
      <c r="Z763" s="69">
        <f>IF(C763="","",HLOOKUP($G763&amp;'Product Selections'!$K$4&amp;'Exhibit A'!$F763,'--'!$F$3:$AT$200,$E763+6,FALSE)*F763)</f>
        <v/>
      </c>
      <c r="AA763" s="237">
        <f>IF($C763="","",7.95*$E763+54.95)</f>
        <v/>
      </c>
      <c r="AB763" s="69">
        <f>IF('Product Selections'!O768="Yes",16*'Exhibit A'!F763,0)</f>
        <v/>
      </c>
      <c r="AC763" s="236">
        <f>IF('Product Selections'!$L$11="CBA Lightning Wholesale",0,IF('Product Selections'!$L$11="CBA Lightning",0,IF($C763="",0,IF('Product Selections'!P768="",0,IF('Product Selections'!$P768="Yes",HLOOKUP($AC$10&amp;'Exhibit A'!$F763,'--'!$F$3:$AZ$200,$E763+6,FALSE)*$F763)))))</f>
        <v/>
      </c>
      <c r="AD763" s="54">
        <f>IF('Product Selections'!$L$11="CBA Lightning Wholesale",0,IF('Product Selections'!$L$11="CBA Lightning",0,IF('Product Selections'!Q768="",0,IF($C763="",0,IF('Product Selections'!$Q768&gt;=0,HLOOKUP($AD$10,'--'!$F$3:$AZ$200,3,FALSE)*12*'Product Selections'!Q768)))))</f>
        <v/>
      </c>
      <c r="AE763" s="69">
        <f>IFERROR(IF(C763="","",IF(AND(C763=$D$2,H763=0),0,IF(I763=0,H763-P763-L763-M763,IF(I763="Included",H763-P763-M763-L763,IF(I763&gt;0,H763-M763-L763))))),"")</f>
        <v/>
      </c>
      <c r="AF763" s="598" t="n"/>
      <c r="AJ763" s="585" t="n"/>
    </row>
    <row r="764">
      <c r="A764" s="34" t="n"/>
      <c r="B764" s="303">
        <f>IFERROR(IF('Product Selections'!B769="","",'Product Selections'!B769),"")</f>
        <v/>
      </c>
      <c r="C764" s="304">
        <f>IF('Product Selections'!C769="","",'Product Selections'!C769)</f>
        <v/>
      </c>
      <c r="D764" s="305">
        <f>IF('Product Selections'!D769="","",'Product Selections'!D769)</f>
        <v/>
      </c>
      <c r="E764" s="306">
        <f>IF('Product Selections'!E769="","",'Product Selections'!E769)</f>
        <v/>
      </c>
      <c r="F764" s="306">
        <f>IF('Product Selections'!F769="","",'Product Selections'!F769)</f>
        <v/>
      </c>
      <c r="G764" s="307">
        <f>IF('Product Selections'!U768="","",'Product Selections'!U768)</f>
        <v/>
      </c>
      <c r="H764" s="316">
        <f>IFERROR(IF('Product Selections'!H769="","",'Product Selections'!H769),"")</f>
        <v/>
      </c>
      <c r="I764" s="309">
        <f>IFERROR(IF(TRIM('Product Selections'!I769)="","",TRIM('Product Selections'!I769)),"")</f>
        <v/>
      </c>
      <c r="J764" s="46" t="n"/>
      <c r="K764" s="316">
        <f>IF(C764="","",IF(O764="",AE764+L764+M764,AE764+L764+M764+O764))</f>
        <v/>
      </c>
      <c r="L764" s="361">
        <f>IF(C764="","",SUM(AC764,AD764)*(1-Y764))</f>
        <v/>
      </c>
      <c r="M764" s="357">
        <f>IF(C764="","",AB764)</f>
        <v/>
      </c>
      <c r="O764" s="600">
        <f>IF(C764="","",IF(Y764&lt;0,Z764-AE764,""))</f>
        <v/>
      </c>
      <c r="P764" s="601">
        <f>IFERROR(IF(C764="","",IF(AND(C764=$D$2,H764=0),0,IF($V$8="50% ADP Discount",AA764*0.5,IF($V$8="ADP Book Price",AA764)))),"")</f>
        <v/>
      </c>
      <c r="R764" s="602">
        <f>IF(C764="","",IF(Y764&lt;0,(Z764/F764)*(1),(Z764/F764)*(1-Y764)))</f>
        <v/>
      </c>
      <c r="S764" s="602">
        <f>IFERROR(IF(Y764&lt;0,SUM(AC764:AD764)/F764,L764/F764),"")</f>
        <v/>
      </c>
      <c r="T764" s="339">
        <f>IF(M764="","",IF(M764=0,"",SUM(M764)/F764))</f>
        <v/>
      </c>
      <c r="U764" s="585" t="n"/>
      <c r="V764" s="603">
        <f>IF(C764="","",IF(AND(C764=$D$2,H764=0),"Firm Payroll",IF(AND(F764=1,Y764&gt;0.2),"Annual 20% Max Discount",IF(AND(F764=4,Y764&gt;0.2),"Quarterly 20% Max Discount",IF(Y764&gt;=0.6,"Discount &gt;60%",IF(Y764&lt;0,"Revenue Reduction Required",""))))))</f>
        <v/>
      </c>
      <c r="W764" s="597" t="n"/>
      <c r="X764" s="314">
        <f>IF(F764=1,"Annual Payrolls on ADP Essential Payroll",IF(F764=4,"Quarterly Payrolls on ADP Essential Payroll",""))</f>
        <v/>
      </c>
      <c r="Y764" s="315">
        <f>IFERROR(1-((H764-M764)/SUM(Z764,AC764,AD764)),"")</f>
        <v/>
      </c>
      <c r="Z764" s="316">
        <f>IF(C764="","",HLOOKUP($G764&amp;'Product Selections'!$K$4&amp;'Exhibit A'!$F764,'--'!$F$3:$AT$200,$E764+6,FALSE)*F764)</f>
        <v/>
      </c>
      <c r="AA764" s="317">
        <f>IF($C764="","",7.95*$E764+54.95)</f>
        <v/>
      </c>
      <c r="AB764" s="316">
        <f>IF('Product Selections'!O769="Yes",16*'Exhibit A'!F764,0)</f>
        <v/>
      </c>
      <c r="AC764" s="318">
        <f>IF('Product Selections'!$L$11="CBA Lightning Wholesale",0,IF('Product Selections'!$L$11="CBA Lightning",0,IF($C764="",0,IF('Product Selections'!P769="",0,IF('Product Selections'!$P769="Yes",HLOOKUP($AC$10&amp;'Exhibit A'!$F764,'--'!$F$3:$AZ$200,$E764+6,FALSE)*$F764)))))</f>
        <v/>
      </c>
      <c r="AD764" s="310">
        <f>IF('Product Selections'!$L$11="CBA Lightning Wholesale",0,IF('Product Selections'!$L$11="CBA Lightning",0,IF('Product Selections'!Q769="",0,IF($C764="",0,IF('Product Selections'!$Q769&gt;=0,HLOOKUP($AD$10,'--'!$F$3:$AZ$200,3,FALSE)*12*'Product Selections'!Q769)))))</f>
        <v/>
      </c>
      <c r="AE764" s="316">
        <f>IFERROR(IF(C764="","",IF(AND(C764=$D$2,H764=0),0,IF(I764=0,H764-P764-L764-M764,IF(I764="Included",H764-P764-M764-L764,IF(I764&gt;0,H764-M764-L764))))),"")</f>
        <v/>
      </c>
      <c r="AF764" s="585" t="n"/>
      <c r="AJ764" s="585" t="n"/>
    </row>
    <row r="765">
      <c r="A765" s="34" t="n"/>
      <c r="B765" s="70">
        <f>IFERROR(IF('Product Selections'!B770="","",'Product Selections'!B770),"")</f>
        <v/>
      </c>
      <c r="C765" s="71">
        <f>IF('Product Selections'!C770="","",'Product Selections'!C770)</f>
        <v/>
      </c>
      <c r="D765" s="48">
        <f>IF('Product Selections'!D770="","",'Product Selections'!D770)</f>
        <v/>
      </c>
      <c r="E765" s="51">
        <f>IF('Product Selections'!E770="","",'Product Selections'!E770)</f>
        <v/>
      </c>
      <c r="F765" s="51">
        <f>IF('Product Selections'!F770="","",'Product Selections'!F770)</f>
        <v/>
      </c>
      <c r="G765" s="34">
        <f>IF('Product Selections'!U769="","",'Product Selections'!U769)</f>
        <v/>
      </c>
      <c r="H765" s="69">
        <f>IFERROR(IF('Product Selections'!H770="","",'Product Selections'!H770),"")</f>
        <v/>
      </c>
      <c r="I765" s="592">
        <f>IFERROR(IF(TRIM('Product Selections'!I770)="","",TRIM('Product Selections'!I770)),"")</f>
        <v/>
      </c>
      <c r="J765" s="46" t="n"/>
      <c r="K765" s="69">
        <f>IF(C765="","",IF(O765="",AE765+L765+M765,AE765+L765+M765+O765))</f>
        <v/>
      </c>
      <c r="L765" s="360">
        <f>IF(C765="","",SUM(AC765,AD765)*(1-Y765))</f>
        <v/>
      </c>
      <c r="M765" s="358">
        <f>IF(C765="","",AB765)</f>
        <v/>
      </c>
      <c r="O765" s="593">
        <f>IF(C765="","",IF(Y765&lt;0,Z765-AE765,""))</f>
        <v/>
      </c>
      <c r="P765" s="594">
        <f>IFERROR(IF(C765="","",IF(AND(C765=$D$2,H765=0),0,IF($V$8="50% ADP Discount",AA765*0.5,IF($V$8="ADP Book Price",AA765)))),"")</f>
        <v/>
      </c>
      <c r="R765" s="595">
        <f>IF(C765="","",IF(Y765&lt;0,(Z765/F765)*(1),(Z765/F765)*(1-Y765)))</f>
        <v/>
      </c>
      <c r="S765" s="595">
        <f>IFERROR(IF(Y765&lt;0,SUM(AC765:AD765)/F765,L765/F765),"")</f>
        <v/>
      </c>
      <c r="T765" s="340">
        <f>IF(M765="","",IF(M765=0,"",SUM(M765)/F765))</f>
        <v/>
      </c>
      <c r="U765" s="585" t="n"/>
      <c r="V765" s="596">
        <f>IF(C765="","",IF(AND(C765=$D$2,H765=0),"Firm Payroll",IF(AND(F765=1,Y765&gt;0.2),"Annual 20% Max Discount",IF(AND(F765=4,Y765&gt;0.2),"Quarterly 20% Max Discount",IF(Y765&gt;=0.6,"Discount &gt;60%",IF(Y765&lt;0,"Revenue Reduction Required",""))))))</f>
        <v/>
      </c>
      <c r="W765" s="597" t="n"/>
      <c r="X765" s="56">
        <f>IF(F765=1,"Annual Payrolls on ADP Essential Payroll",IF(F765=4,"Quarterly Payrolls on ADP Essential Payroll",""))</f>
        <v/>
      </c>
      <c r="Y765" s="50">
        <f>IFERROR(1-((H765-M765)/SUM(Z765,AC765,AD765)),"")</f>
        <v/>
      </c>
      <c r="Z765" s="69">
        <f>IF(C765="","",HLOOKUP($G765&amp;'Product Selections'!$K$4&amp;'Exhibit A'!$F765,'--'!$F$3:$AT$200,$E765+6,FALSE)*F765)</f>
        <v/>
      </c>
      <c r="AA765" s="237">
        <f>IF($C765="","",7.95*$E765+54.95)</f>
        <v/>
      </c>
      <c r="AB765" s="69">
        <f>IF('Product Selections'!O770="Yes",16*'Exhibit A'!F765,0)</f>
        <v/>
      </c>
      <c r="AC765" s="236">
        <f>IF('Product Selections'!$L$11="CBA Lightning Wholesale",0,IF('Product Selections'!$L$11="CBA Lightning",0,IF($C765="",0,IF('Product Selections'!P770="",0,IF('Product Selections'!$P770="Yes",HLOOKUP($AC$10&amp;'Exhibit A'!$F765,'--'!$F$3:$AZ$200,$E765+6,FALSE)*$F765)))))</f>
        <v/>
      </c>
      <c r="AD765" s="54">
        <f>IF('Product Selections'!$L$11="CBA Lightning Wholesale",0,IF('Product Selections'!$L$11="CBA Lightning",0,IF('Product Selections'!Q770="",0,IF($C765="",0,IF('Product Selections'!$Q770&gt;=0,HLOOKUP($AD$10,'--'!$F$3:$AZ$200,3,FALSE)*12*'Product Selections'!Q770)))))</f>
        <v/>
      </c>
      <c r="AE765" s="69">
        <f>IFERROR(IF(C765="","",IF(AND(C765=$D$2,H765=0),0,IF(I765=0,H765-P765-L765-M765,IF(I765="Included",H765-P765-M765-L765,IF(I765&gt;0,H765-M765-L765))))),"")</f>
        <v/>
      </c>
      <c r="AF765" s="598" t="n"/>
      <c r="AJ765" s="585" t="n"/>
    </row>
    <row r="766">
      <c r="A766" s="34" t="n"/>
      <c r="B766" s="303">
        <f>IFERROR(IF('Product Selections'!B771="","",'Product Selections'!B771),"")</f>
        <v/>
      </c>
      <c r="C766" s="304">
        <f>IF('Product Selections'!C771="","",'Product Selections'!C771)</f>
        <v/>
      </c>
      <c r="D766" s="305">
        <f>IF('Product Selections'!D771="","",'Product Selections'!D771)</f>
        <v/>
      </c>
      <c r="E766" s="306">
        <f>IF('Product Selections'!E771="","",'Product Selections'!E771)</f>
        <v/>
      </c>
      <c r="F766" s="306">
        <f>IF('Product Selections'!F771="","",'Product Selections'!F771)</f>
        <v/>
      </c>
      <c r="G766" s="307">
        <f>IF('Product Selections'!U770="","",'Product Selections'!U770)</f>
        <v/>
      </c>
      <c r="H766" s="316">
        <f>IFERROR(IF('Product Selections'!H771="","",'Product Selections'!H771),"")</f>
        <v/>
      </c>
      <c r="I766" s="309">
        <f>IFERROR(IF(TRIM('Product Selections'!I771)="","",TRIM('Product Selections'!I771)),"")</f>
        <v/>
      </c>
      <c r="J766" s="46" t="n"/>
      <c r="K766" s="316">
        <f>IF(C766="","",IF(O766="",AE766+L766+M766,AE766+L766+M766+O766))</f>
        <v/>
      </c>
      <c r="L766" s="361">
        <f>IF(C766="","",SUM(AC766,AD766)*(1-Y766))</f>
        <v/>
      </c>
      <c r="M766" s="357">
        <f>IF(C766="","",AB766)</f>
        <v/>
      </c>
      <c r="O766" s="600">
        <f>IF(C766="","",IF(Y766&lt;0,Z766-AE766,""))</f>
        <v/>
      </c>
      <c r="P766" s="601">
        <f>IFERROR(IF(C766="","",IF(AND(C766=$D$2,H766=0),0,IF($V$8="50% ADP Discount",AA766*0.5,IF($V$8="ADP Book Price",AA766)))),"")</f>
        <v/>
      </c>
      <c r="R766" s="602">
        <f>IF(C766="","",IF(Y766&lt;0,(Z766/F766)*(1),(Z766/F766)*(1-Y766)))</f>
        <v/>
      </c>
      <c r="S766" s="602">
        <f>IFERROR(IF(Y766&lt;0,SUM(AC766:AD766)/F766,L766/F766),"")</f>
        <v/>
      </c>
      <c r="T766" s="339">
        <f>IF(M766="","",IF(M766=0,"",SUM(M766)/F766))</f>
        <v/>
      </c>
      <c r="U766" s="585" t="n"/>
      <c r="V766" s="603">
        <f>IF(C766="","",IF(AND(C766=$D$2,H766=0),"Firm Payroll",IF(AND(F766=1,Y766&gt;0.2),"Annual 20% Max Discount",IF(AND(F766=4,Y766&gt;0.2),"Quarterly 20% Max Discount",IF(Y766&gt;=0.6,"Discount &gt;60%",IF(Y766&lt;0,"Revenue Reduction Required",""))))))</f>
        <v/>
      </c>
      <c r="W766" s="597" t="n"/>
      <c r="X766" s="314">
        <f>IF(F766=1,"Annual Payrolls on ADP Essential Payroll",IF(F766=4,"Quarterly Payrolls on ADP Essential Payroll",""))</f>
        <v/>
      </c>
      <c r="Y766" s="315">
        <f>IFERROR(1-((H766-M766)/SUM(Z766,AC766,AD766)),"")</f>
        <v/>
      </c>
      <c r="Z766" s="316">
        <f>IF(C766="","",HLOOKUP($G766&amp;'Product Selections'!$K$4&amp;'Exhibit A'!$F766,'--'!$F$3:$AT$200,$E766+6,FALSE)*F766)</f>
        <v/>
      </c>
      <c r="AA766" s="317">
        <f>IF($C766="","",7.95*$E766+54.95)</f>
        <v/>
      </c>
      <c r="AB766" s="316">
        <f>IF('Product Selections'!O771="Yes",16*'Exhibit A'!F766,0)</f>
        <v/>
      </c>
      <c r="AC766" s="318">
        <f>IF('Product Selections'!$L$11="CBA Lightning Wholesale",0,IF('Product Selections'!$L$11="CBA Lightning",0,IF($C766="",0,IF('Product Selections'!P771="",0,IF('Product Selections'!$P771="Yes",HLOOKUP($AC$10&amp;'Exhibit A'!$F766,'--'!$F$3:$AZ$200,$E766+6,FALSE)*$F766)))))</f>
        <v/>
      </c>
      <c r="AD766" s="310">
        <f>IF('Product Selections'!$L$11="CBA Lightning Wholesale",0,IF('Product Selections'!$L$11="CBA Lightning",0,IF('Product Selections'!Q771="",0,IF($C766="",0,IF('Product Selections'!$Q771&gt;=0,HLOOKUP($AD$10,'--'!$F$3:$AZ$200,3,FALSE)*12*'Product Selections'!Q771)))))</f>
        <v/>
      </c>
      <c r="AE766" s="316">
        <f>IFERROR(IF(C766="","",IF(AND(C766=$D$2,H766=0),0,IF(I766=0,H766-P766-L766-M766,IF(I766="Included",H766-P766-M766-L766,IF(I766&gt;0,H766-M766-L766))))),"")</f>
        <v/>
      </c>
      <c r="AF766" s="585" t="n"/>
      <c r="AJ766" s="585" t="n"/>
    </row>
    <row r="767">
      <c r="A767" s="34" t="n"/>
      <c r="B767" s="70">
        <f>IFERROR(IF('Product Selections'!B772="","",'Product Selections'!B772),"")</f>
        <v/>
      </c>
      <c r="C767" s="71">
        <f>IF('Product Selections'!C772="","",'Product Selections'!C772)</f>
        <v/>
      </c>
      <c r="D767" s="48">
        <f>IF('Product Selections'!D772="","",'Product Selections'!D772)</f>
        <v/>
      </c>
      <c r="E767" s="51">
        <f>IF('Product Selections'!E772="","",'Product Selections'!E772)</f>
        <v/>
      </c>
      <c r="F767" s="51">
        <f>IF('Product Selections'!F772="","",'Product Selections'!F772)</f>
        <v/>
      </c>
      <c r="G767" s="34">
        <f>IF('Product Selections'!U771="","",'Product Selections'!U771)</f>
        <v/>
      </c>
      <c r="H767" s="69">
        <f>IFERROR(IF('Product Selections'!H772="","",'Product Selections'!H772),"")</f>
        <v/>
      </c>
      <c r="I767" s="592">
        <f>IFERROR(IF(TRIM('Product Selections'!I772)="","",TRIM('Product Selections'!I772)),"")</f>
        <v/>
      </c>
      <c r="J767" s="46" t="n"/>
      <c r="K767" s="69">
        <f>IF(C767="","",IF(O767="",AE767+L767+M767,AE767+L767+M767+O767))</f>
        <v/>
      </c>
      <c r="L767" s="360">
        <f>IF(C767="","",SUM(AC767,AD767)*(1-Y767))</f>
        <v/>
      </c>
      <c r="M767" s="358">
        <f>IF(C767="","",AB767)</f>
        <v/>
      </c>
      <c r="O767" s="593">
        <f>IF(C767="","",IF(Y767&lt;0,Z767-AE767,""))</f>
        <v/>
      </c>
      <c r="P767" s="594">
        <f>IFERROR(IF(C767="","",IF(AND(C767=$D$2,H767=0),0,IF($V$8="50% ADP Discount",AA767*0.5,IF($V$8="ADP Book Price",AA767)))),"")</f>
        <v/>
      </c>
      <c r="R767" s="595">
        <f>IF(C767="","",IF(Y767&lt;0,(Z767/F767)*(1),(Z767/F767)*(1-Y767)))</f>
        <v/>
      </c>
      <c r="S767" s="595">
        <f>IFERROR(IF(Y767&lt;0,SUM(AC767:AD767)/F767,L767/F767),"")</f>
        <v/>
      </c>
      <c r="T767" s="340">
        <f>IF(M767="","",IF(M767=0,"",SUM(M767)/F767))</f>
        <v/>
      </c>
      <c r="U767" s="585" t="n"/>
      <c r="V767" s="596">
        <f>IF(C767="","",IF(AND(C767=$D$2,H767=0),"Firm Payroll",IF(AND(F767=1,Y767&gt;0.2),"Annual 20% Max Discount",IF(AND(F767=4,Y767&gt;0.2),"Quarterly 20% Max Discount",IF(Y767&gt;=0.6,"Discount &gt;60%",IF(Y767&lt;0,"Revenue Reduction Required",""))))))</f>
        <v/>
      </c>
      <c r="W767" s="597" t="n"/>
      <c r="X767" s="56">
        <f>IF(F767=1,"Annual Payrolls on ADP Essential Payroll",IF(F767=4,"Quarterly Payrolls on ADP Essential Payroll",""))</f>
        <v/>
      </c>
      <c r="Y767" s="50">
        <f>IFERROR(1-((H767-M767)/SUM(Z767,AC767,AD767)),"")</f>
        <v/>
      </c>
      <c r="Z767" s="69">
        <f>IF(C767="","",HLOOKUP($G767&amp;'Product Selections'!$K$4&amp;'Exhibit A'!$F767,'--'!$F$3:$AT$200,$E767+6,FALSE)*F767)</f>
        <v/>
      </c>
      <c r="AA767" s="237">
        <f>IF($C767="","",7.95*$E767+54.95)</f>
        <v/>
      </c>
      <c r="AB767" s="69">
        <f>IF('Product Selections'!O772="Yes",16*'Exhibit A'!F767,0)</f>
        <v/>
      </c>
      <c r="AC767" s="236">
        <f>IF('Product Selections'!$L$11="CBA Lightning Wholesale",0,IF('Product Selections'!$L$11="CBA Lightning",0,IF($C767="",0,IF('Product Selections'!P772="",0,IF('Product Selections'!$P772="Yes",HLOOKUP($AC$10&amp;'Exhibit A'!$F767,'--'!$F$3:$AZ$200,$E767+6,FALSE)*$F767)))))</f>
        <v/>
      </c>
      <c r="AD767" s="54">
        <f>IF('Product Selections'!$L$11="CBA Lightning Wholesale",0,IF('Product Selections'!$L$11="CBA Lightning",0,IF('Product Selections'!Q772="",0,IF($C767="",0,IF('Product Selections'!$Q772&gt;=0,HLOOKUP($AD$10,'--'!$F$3:$AZ$200,3,FALSE)*12*'Product Selections'!Q772)))))</f>
        <v/>
      </c>
      <c r="AE767" s="69">
        <f>IFERROR(IF(C767="","",IF(AND(C767=$D$2,H767=0),0,IF(I767=0,H767-P767-L767-M767,IF(I767="Included",H767-P767-M767-L767,IF(I767&gt;0,H767-M767-L767))))),"")</f>
        <v/>
      </c>
      <c r="AF767" s="598" t="n"/>
      <c r="AJ767" s="585" t="n"/>
    </row>
    <row r="768">
      <c r="A768" s="34" t="n"/>
      <c r="B768" s="303">
        <f>IFERROR(IF('Product Selections'!B773="","",'Product Selections'!B773),"")</f>
        <v/>
      </c>
      <c r="C768" s="304">
        <f>IF('Product Selections'!C773="","",'Product Selections'!C773)</f>
        <v/>
      </c>
      <c r="D768" s="305">
        <f>IF('Product Selections'!D773="","",'Product Selections'!D773)</f>
        <v/>
      </c>
      <c r="E768" s="306">
        <f>IF('Product Selections'!E773="","",'Product Selections'!E773)</f>
        <v/>
      </c>
      <c r="F768" s="306">
        <f>IF('Product Selections'!F773="","",'Product Selections'!F773)</f>
        <v/>
      </c>
      <c r="G768" s="307">
        <f>IF('Product Selections'!U772="","",'Product Selections'!U772)</f>
        <v/>
      </c>
      <c r="H768" s="316">
        <f>IFERROR(IF('Product Selections'!H773="","",'Product Selections'!H773),"")</f>
        <v/>
      </c>
      <c r="I768" s="309">
        <f>IFERROR(IF(TRIM('Product Selections'!I773)="","",TRIM('Product Selections'!I773)),"")</f>
        <v/>
      </c>
      <c r="J768" s="46" t="n"/>
      <c r="K768" s="316">
        <f>IF(C768="","",IF(O768="",AE768+L768+M768,AE768+L768+M768+O768))</f>
        <v/>
      </c>
      <c r="L768" s="361">
        <f>IF(C768="","",SUM(AC768,AD768)*(1-Y768))</f>
        <v/>
      </c>
      <c r="M768" s="357">
        <f>IF(C768="","",AB768)</f>
        <v/>
      </c>
      <c r="O768" s="600">
        <f>IF(C768="","",IF(Y768&lt;0,Z768-AE768,""))</f>
        <v/>
      </c>
      <c r="P768" s="601">
        <f>IFERROR(IF(C768="","",IF(AND(C768=$D$2,H768=0),0,IF($V$8="50% ADP Discount",AA768*0.5,IF($V$8="ADP Book Price",AA768)))),"")</f>
        <v/>
      </c>
      <c r="R768" s="602">
        <f>IF(C768="","",IF(Y768&lt;0,(Z768/F768)*(1),(Z768/F768)*(1-Y768)))</f>
        <v/>
      </c>
      <c r="S768" s="602">
        <f>IFERROR(IF(Y768&lt;0,SUM(AC768:AD768)/F768,L768/F768),"")</f>
        <v/>
      </c>
      <c r="T768" s="339">
        <f>IF(M768="","",IF(M768=0,"",SUM(M768)/F768))</f>
        <v/>
      </c>
      <c r="U768" s="585" t="n"/>
      <c r="V768" s="603">
        <f>IF(C768="","",IF(AND(C768=$D$2,H768=0),"Firm Payroll",IF(AND(F768=1,Y768&gt;0.2),"Annual 20% Max Discount",IF(AND(F768=4,Y768&gt;0.2),"Quarterly 20% Max Discount",IF(Y768&gt;=0.6,"Discount &gt;60%",IF(Y768&lt;0,"Revenue Reduction Required",""))))))</f>
        <v/>
      </c>
      <c r="W768" s="597" t="n"/>
      <c r="X768" s="314">
        <f>IF(F768=1,"Annual Payrolls on ADP Essential Payroll",IF(F768=4,"Quarterly Payrolls on ADP Essential Payroll",""))</f>
        <v/>
      </c>
      <c r="Y768" s="315">
        <f>IFERROR(1-((H768-M768)/SUM(Z768,AC768,AD768)),"")</f>
        <v/>
      </c>
      <c r="Z768" s="316">
        <f>IF(C768="","",HLOOKUP($G768&amp;'Product Selections'!$K$4&amp;'Exhibit A'!$F768,'--'!$F$3:$AT$200,$E768+6,FALSE)*F768)</f>
        <v/>
      </c>
      <c r="AA768" s="317">
        <f>IF($C768="","",7.95*$E768+54.95)</f>
        <v/>
      </c>
      <c r="AB768" s="316">
        <f>IF('Product Selections'!O773="Yes",16*'Exhibit A'!F768,0)</f>
        <v/>
      </c>
      <c r="AC768" s="318">
        <f>IF('Product Selections'!$L$11="CBA Lightning Wholesale",0,IF('Product Selections'!$L$11="CBA Lightning",0,IF($C768="",0,IF('Product Selections'!P773="",0,IF('Product Selections'!$P773="Yes",HLOOKUP($AC$10&amp;'Exhibit A'!$F768,'--'!$F$3:$AZ$200,$E768+6,FALSE)*$F768)))))</f>
        <v/>
      </c>
      <c r="AD768" s="310">
        <f>IF('Product Selections'!$L$11="CBA Lightning Wholesale",0,IF('Product Selections'!$L$11="CBA Lightning",0,IF('Product Selections'!Q773="",0,IF($C768="",0,IF('Product Selections'!$Q773&gt;=0,HLOOKUP($AD$10,'--'!$F$3:$AZ$200,3,FALSE)*12*'Product Selections'!Q773)))))</f>
        <v/>
      </c>
      <c r="AE768" s="316">
        <f>IFERROR(IF(C768="","",IF(AND(C768=$D$2,H768=0),0,IF(I768=0,H768-P768-L768-M768,IF(I768="Included",H768-P768-M768-L768,IF(I768&gt;0,H768-M768-L768))))),"")</f>
        <v/>
      </c>
      <c r="AF768" s="585" t="n"/>
      <c r="AJ768" s="585" t="n"/>
    </row>
    <row r="769">
      <c r="A769" s="34" t="n"/>
      <c r="B769" s="70">
        <f>IFERROR(IF('Product Selections'!B774="","",'Product Selections'!B774),"")</f>
        <v/>
      </c>
      <c r="C769" s="71">
        <f>IF('Product Selections'!C774="","",'Product Selections'!C774)</f>
        <v/>
      </c>
      <c r="D769" s="48">
        <f>IF('Product Selections'!D774="","",'Product Selections'!D774)</f>
        <v/>
      </c>
      <c r="E769" s="51">
        <f>IF('Product Selections'!E774="","",'Product Selections'!E774)</f>
        <v/>
      </c>
      <c r="F769" s="51">
        <f>IF('Product Selections'!F774="","",'Product Selections'!F774)</f>
        <v/>
      </c>
      <c r="G769" s="34">
        <f>IF('Product Selections'!U773="","",'Product Selections'!U773)</f>
        <v/>
      </c>
      <c r="H769" s="69">
        <f>IFERROR(IF('Product Selections'!H774="","",'Product Selections'!H774),"")</f>
        <v/>
      </c>
      <c r="I769" s="592">
        <f>IFERROR(IF(TRIM('Product Selections'!I774)="","",TRIM('Product Selections'!I774)),"")</f>
        <v/>
      </c>
      <c r="J769" s="46" t="n"/>
      <c r="K769" s="69">
        <f>IF(C769="","",IF(O769="",AE769+L769+M769,AE769+L769+M769+O769))</f>
        <v/>
      </c>
      <c r="L769" s="360">
        <f>IF(C769="","",SUM(AC769,AD769)*(1-Y769))</f>
        <v/>
      </c>
      <c r="M769" s="358">
        <f>IF(C769="","",AB769)</f>
        <v/>
      </c>
      <c r="O769" s="593">
        <f>IF(C769="","",IF(Y769&lt;0,Z769-AE769,""))</f>
        <v/>
      </c>
      <c r="P769" s="594">
        <f>IFERROR(IF(C769="","",IF(AND(C769=$D$2,H769=0),0,IF($V$8="50% ADP Discount",AA769*0.5,IF($V$8="ADP Book Price",AA769)))),"")</f>
        <v/>
      </c>
      <c r="R769" s="595">
        <f>IF(C769="","",IF(Y769&lt;0,(Z769/F769)*(1),(Z769/F769)*(1-Y769)))</f>
        <v/>
      </c>
      <c r="S769" s="595">
        <f>IFERROR(IF(Y769&lt;0,SUM(AC769:AD769)/F769,L769/F769),"")</f>
        <v/>
      </c>
      <c r="T769" s="340">
        <f>IF(M769="","",IF(M769=0,"",SUM(M769)/F769))</f>
        <v/>
      </c>
      <c r="U769" s="585" t="n"/>
      <c r="V769" s="596">
        <f>IF(C769="","",IF(AND(C769=$D$2,H769=0),"Firm Payroll",IF(AND(F769=1,Y769&gt;0.2),"Annual 20% Max Discount",IF(AND(F769=4,Y769&gt;0.2),"Quarterly 20% Max Discount",IF(Y769&gt;=0.6,"Discount &gt;60%",IF(Y769&lt;0,"Revenue Reduction Required",""))))))</f>
        <v/>
      </c>
      <c r="W769" s="597" t="n"/>
      <c r="X769" s="56">
        <f>IF(F769=1,"Annual Payrolls on ADP Essential Payroll",IF(F769=4,"Quarterly Payrolls on ADP Essential Payroll",""))</f>
        <v/>
      </c>
      <c r="Y769" s="50">
        <f>IFERROR(1-((H769-M769)/SUM(Z769,AC769,AD769)),"")</f>
        <v/>
      </c>
      <c r="Z769" s="69">
        <f>IF(C769="","",HLOOKUP($G769&amp;'Product Selections'!$K$4&amp;'Exhibit A'!$F769,'--'!$F$3:$AT$200,$E769+6,FALSE)*F769)</f>
        <v/>
      </c>
      <c r="AA769" s="237">
        <f>IF($C769="","",7.95*$E769+54.95)</f>
        <v/>
      </c>
      <c r="AB769" s="69">
        <f>IF('Product Selections'!O774="Yes",16*'Exhibit A'!F769,0)</f>
        <v/>
      </c>
      <c r="AC769" s="236">
        <f>IF('Product Selections'!$L$11="CBA Lightning Wholesale",0,IF('Product Selections'!$L$11="CBA Lightning",0,IF($C769="",0,IF('Product Selections'!P774="",0,IF('Product Selections'!$P774="Yes",HLOOKUP($AC$10&amp;'Exhibit A'!$F769,'--'!$F$3:$AZ$200,$E769+6,FALSE)*$F769)))))</f>
        <v/>
      </c>
      <c r="AD769" s="54">
        <f>IF('Product Selections'!$L$11="CBA Lightning Wholesale",0,IF('Product Selections'!$L$11="CBA Lightning",0,IF('Product Selections'!Q774="",0,IF($C769="",0,IF('Product Selections'!$Q774&gt;=0,HLOOKUP($AD$10,'--'!$F$3:$AZ$200,3,FALSE)*12*'Product Selections'!Q774)))))</f>
        <v/>
      </c>
      <c r="AE769" s="69">
        <f>IFERROR(IF(C769="","",IF(AND(C769=$D$2,H769=0),0,IF(I769=0,H769-P769-L769-M769,IF(I769="Included",H769-P769-M769-L769,IF(I769&gt;0,H769-M769-L769))))),"")</f>
        <v/>
      </c>
      <c r="AF769" s="598" t="n"/>
      <c r="AJ769" s="585" t="n"/>
    </row>
    <row r="770">
      <c r="A770" s="34" t="n"/>
      <c r="B770" s="303">
        <f>IFERROR(IF('Product Selections'!B775="","",'Product Selections'!B775),"")</f>
        <v/>
      </c>
      <c r="C770" s="304">
        <f>IF('Product Selections'!C775="","",'Product Selections'!C775)</f>
        <v/>
      </c>
      <c r="D770" s="305">
        <f>IF('Product Selections'!D775="","",'Product Selections'!D775)</f>
        <v/>
      </c>
      <c r="E770" s="306">
        <f>IF('Product Selections'!E775="","",'Product Selections'!E775)</f>
        <v/>
      </c>
      <c r="F770" s="306">
        <f>IF('Product Selections'!F775="","",'Product Selections'!F775)</f>
        <v/>
      </c>
      <c r="G770" s="307">
        <f>IF('Product Selections'!U774="","",'Product Selections'!U774)</f>
        <v/>
      </c>
      <c r="H770" s="316">
        <f>IFERROR(IF('Product Selections'!H775="","",'Product Selections'!H775),"")</f>
        <v/>
      </c>
      <c r="I770" s="309">
        <f>IFERROR(IF(TRIM('Product Selections'!I775)="","",TRIM('Product Selections'!I775)),"")</f>
        <v/>
      </c>
      <c r="J770" s="46" t="n"/>
      <c r="K770" s="316">
        <f>IF(C770="","",IF(O770="",AE770+L770+M770,AE770+L770+M770+O770))</f>
        <v/>
      </c>
      <c r="L770" s="361">
        <f>IF(C770="","",SUM(AC770,AD770)*(1-Y770))</f>
        <v/>
      </c>
      <c r="M770" s="357">
        <f>IF(C770="","",AB770)</f>
        <v/>
      </c>
      <c r="O770" s="600">
        <f>IF(C770="","",IF(Y770&lt;0,Z770-AE770,""))</f>
        <v/>
      </c>
      <c r="P770" s="601">
        <f>IFERROR(IF(C770="","",IF(AND(C770=$D$2,H770=0),0,IF($V$8="50% ADP Discount",AA770*0.5,IF($V$8="ADP Book Price",AA770)))),"")</f>
        <v/>
      </c>
      <c r="R770" s="602">
        <f>IF(C770="","",IF(Y770&lt;0,(Z770/F770)*(1),(Z770/F770)*(1-Y770)))</f>
        <v/>
      </c>
      <c r="S770" s="602">
        <f>IFERROR(IF(Y770&lt;0,SUM(AC770:AD770)/F770,L770/F770),"")</f>
        <v/>
      </c>
      <c r="T770" s="339">
        <f>IF(M770="","",IF(M770=0,"",SUM(M770)/F770))</f>
        <v/>
      </c>
      <c r="U770" s="585" t="n"/>
      <c r="V770" s="603">
        <f>IF(C770="","",IF(AND(C770=$D$2,H770=0),"Firm Payroll",IF(AND(F770=1,Y770&gt;0.2),"Annual 20% Max Discount",IF(AND(F770=4,Y770&gt;0.2),"Quarterly 20% Max Discount",IF(Y770&gt;=0.6,"Discount &gt;60%",IF(Y770&lt;0,"Revenue Reduction Required",""))))))</f>
        <v/>
      </c>
      <c r="W770" s="597" t="n"/>
      <c r="X770" s="314">
        <f>IF(F770=1,"Annual Payrolls on ADP Essential Payroll",IF(F770=4,"Quarterly Payrolls on ADP Essential Payroll",""))</f>
        <v/>
      </c>
      <c r="Y770" s="315">
        <f>IFERROR(1-((H770-M770)/SUM(Z770,AC770,AD770)),"")</f>
        <v/>
      </c>
      <c r="Z770" s="316">
        <f>IF(C770="","",HLOOKUP($G770&amp;'Product Selections'!$K$4&amp;'Exhibit A'!$F770,'--'!$F$3:$AT$200,$E770+6,FALSE)*F770)</f>
        <v/>
      </c>
      <c r="AA770" s="317">
        <f>IF($C770="","",7.95*$E770+54.95)</f>
        <v/>
      </c>
      <c r="AB770" s="316">
        <f>IF('Product Selections'!O775="Yes",16*'Exhibit A'!F770,0)</f>
        <v/>
      </c>
      <c r="AC770" s="318">
        <f>IF('Product Selections'!$L$11="CBA Lightning Wholesale",0,IF('Product Selections'!$L$11="CBA Lightning",0,IF($C770="",0,IF('Product Selections'!P775="",0,IF('Product Selections'!$P775="Yes",HLOOKUP($AC$10&amp;'Exhibit A'!$F770,'--'!$F$3:$AZ$200,$E770+6,FALSE)*$F770)))))</f>
        <v/>
      </c>
      <c r="AD770" s="310">
        <f>IF('Product Selections'!$L$11="CBA Lightning Wholesale",0,IF('Product Selections'!$L$11="CBA Lightning",0,IF('Product Selections'!Q775="",0,IF($C770="",0,IF('Product Selections'!$Q775&gt;=0,HLOOKUP($AD$10,'--'!$F$3:$AZ$200,3,FALSE)*12*'Product Selections'!Q775)))))</f>
        <v/>
      </c>
      <c r="AE770" s="316">
        <f>IFERROR(IF(C770="","",IF(AND(C770=$D$2,H770=0),0,IF(I770=0,H770-P770-L770-M770,IF(I770="Included",H770-P770-M770-L770,IF(I770&gt;0,H770-M770-L770))))),"")</f>
        <v/>
      </c>
      <c r="AF770" s="585" t="n"/>
      <c r="AJ770" s="585" t="n"/>
    </row>
    <row r="771">
      <c r="A771" s="34" t="n"/>
      <c r="B771" s="70">
        <f>IFERROR(IF('Product Selections'!B776="","",'Product Selections'!B776),"")</f>
        <v/>
      </c>
      <c r="C771" s="71">
        <f>IF('Product Selections'!C776="","",'Product Selections'!C776)</f>
        <v/>
      </c>
      <c r="D771" s="48">
        <f>IF('Product Selections'!D776="","",'Product Selections'!D776)</f>
        <v/>
      </c>
      <c r="E771" s="51">
        <f>IF('Product Selections'!E776="","",'Product Selections'!E776)</f>
        <v/>
      </c>
      <c r="F771" s="51">
        <f>IF('Product Selections'!F776="","",'Product Selections'!F776)</f>
        <v/>
      </c>
      <c r="G771" s="34">
        <f>IF('Product Selections'!U775="","",'Product Selections'!U775)</f>
        <v/>
      </c>
      <c r="H771" s="69">
        <f>IFERROR(IF('Product Selections'!H776="","",'Product Selections'!H776),"")</f>
        <v/>
      </c>
      <c r="I771" s="592">
        <f>IFERROR(IF(TRIM('Product Selections'!I776)="","",TRIM('Product Selections'!I776)),"")</f>
        <v/>
      </c>
      <c r="J771" s="46" t="n"/>
      <c r="K771" s="69">
        <f>IF(C771="","",IF(O771="",AE771+L771+M771,AE771+L771+M771+O771))</f>
        <v/>
      </c>
      <c r="L771" s="360">
        <f>IF(C771="","",SUM(AC771,AD771)*(1-Y771))</f>
        <v/>
      </c>
      <c r="M771" s="358">
        <f>IF(C771="","",AB771)</f>
        <v/>
      </c>
      <c r="O771" s="593">
        <f>IF(C771="","",IF(Y771&lt;0,Z771-AE771,""))</f>
        <v/>
      </c>
      <c r="P771" s="594">
        <f>IFERROR(IF(C771="","",IF(AND(C771=$D$2,H771=0),0,IF($V$8="50% ADP Discount",AA771*0.5,IF($V$8="ADP Book Price",AA771)))),"")</f>
        <v/>
      </c>
      <c r="R771" s="595">
        <f>IF(C771="","",IF(Y771&lt;0,(Z771/F771)*(1),(Z771/F771)*(1-Y771)))</f>
        <v/>
      </c>
      <c r="S771" s="595">
        <f>IFERROR(IF(Y771&lt;0,SUM(AC771:AD771)/F771,L771/F771),"")</f>
        <v/>
      </c>
      <c r="T771" s="340">
        <f>IF(M771="","",IF(M771=0,"",SUM(M771)/F771))</f>
        <v/>
      </c>
      <c r="U771" s="585" t="n"/>
      <c r="V771" s="596">
        <f>IF(C771="","",IF(AND(C771=$D$2,H771=0),"Firm Payroll",IF(AND(F771=1,Y771&gt;0.2),"Annual 20% Max Discount",IF(AND(F771=4,Y771&gt;0.2),"Quarterly 20% Max Discount",IF(Y771&gt;=0.6,"Discount &gt;60%",IF(Y771&lt;0,"Revenue Reduction Required",""))))))</f>
        <v/>
      </c>
      <c r="W771" s="597" t="n"/>
      <c r="X771" s="56">
        <f>IF(F771=1,"Annual Payrolls on ADP Essential Payroll",IF(F771=4,"Quarterly Payrolls on ADP Essential Payroll",""))</f>
        <v/>
      </c>
      <c r="Y771" s="50">
        <f>IFERROR(1-((H771-M771)/SUM(Z771,AC771,AD771)),"")</f>
        <v/>
      </c>
      <c r="Z771" s="69">
        <f>IF(C771="","",HLOOKUP($G771&amp;'Product Selections'!$K$4&amp;'Exhibit A'!$F771,'--'!$F$3:$AT$200,$E771+6,FALSE)*F771)</f>
        <v/>
      </c>
      <c r="AA771" s="237">
        <f>IF($C771="","",7.95*$E771+54.95)</f>
        <v/>
      </c>
      <c r="AB771" s="69">
        <f>IF('Product Selections'!O776="Yes",16*'Exhibit A'!F771,0)</f>
        <v/>
      </c>
      <c r="AC771" s="236">
        <f>IF('Product Selections'!$L$11="CBA Lightning Wholesale",0,IF('Product Selections'!$L$11="CBA Lightning",0,IF($C771="",0,IF('Product Selections'!P776="",0,IF('Product Selections'!$P776="Yes",HLOOKUP($AC$10&amp;'Exhibit A'!$F771,'--'!$F$3:$AZ$200,$E771+6,FALSE)*$F771)))))</f>
        <v/>
      </c>
      <c r="AD771" s="54">
        <f>IF('Product Selections'!$L$11="CBA Lightning Wholesale",0,IF('Product Selections'!$L$11="CBA Lightning",0,IF('Product Selections'!Q776="",0,IF($C771="",0,IF('Product Selections'!$Q776&gt;=0,HLOOKUP($AD$10,'--'!$F$3:$AZ$200,3,FALSE)*12*'Product Selections'!Q776)))))</f>
        <v/>
      </c>
      <c r="AE771" s="69">
        <f>IFERROR(IF(C771="","",IF(AND(C771=$D$2,H771=0),0,IF(I771=0,H771-P771-L771-M771,IF(I771="Included",H771-P771-M771-L771,IF(I771&gt;0,H771-M771-L771))))),"")</f>
        <v/>
      </c>
      <c r="AF771" s="598" t="n"/>
      <c r="AJ771" s="585" t="n"/>
    </row>
    <row r="772">
      <c r="A772" s="34" t="n"/>
      <c r="B772" s="303">
        <f>IFERROR(IF('Product Selections'!B777="","",'Product Selections'!B777),"")</f>
        <v/>
      </c>
      <c r="C772" s="304">
        <f>IF('Product Selections'!C777="","",'Product Selections'!C777)</f>
        <v/>
      </c>
      <c r="D772" s="305">
        <f>IF('Product Selections'!D777="","",'Product Selections'!D777)</f>
        <v/>
      </c>
      <c r="E772" s="306">
        <f>IF('Product Selections'!E777="","",'Product Selections'!E777)</f>
        <v/>
      </c>
      <c r="F772" s="306">
        <f>IF('Product Selections'!F777="","",'Product Selections'!F777)</f>
        <v/>
      </c>
      <c r="G772" s="307">
        <f>IF('Product Selections'!U776="","",'Product Selections'!U776)</f>
        <v/>
      </c>
      <c r="H772" s="316">
        <f>IFERROR(IF('Product Selections'!H777="","",'Product Selections'!H777),"")</f>
        <v/>
      </c>
      <c r="I772" s="309">
        <f>IFERROR(IF(TRIM('Product Selections'!I777)="","",TRIM('Product Selections'!I777)),"")</f>
        <v/>
      </c>
      <c r="J772" s="46" t="n"/>
      <c r="K772" s="316">
        <f>IF(C772="","",IF(O772="",AE772+L772+M772,AE772+L772+M772+O772))</f>
        <v/>
      </c>
      <c r="L772" s="361">
        <f>IF(C772="","",SUM(AC772,AD772)*(1-Y772))</f>
        <v/>
      </c>
      <c r="M772" s="357">
        <f>IF(C772="","",AB772)</f>
        <v/>
      </c>
      <c r="O772" s="600">
        <f>IF(C772="","",IF(Y772&lt;0,Z772-AE772,""))</f>
        <v/>
      </c>
      <c r="P772" s="601">
        <f>IFERROR(IF(C772="","",IF(AND(C772=$D$2,H772=0),0,IF($V$8="50% ADP Discount",AA772*0.5,IF($V$8="ADP Book Price",AA772)))),"")</f>
        <v/>
      </c>
      <c r="R772" s="602">
        <f>IF(C772="","",IF(Y772&lt;0,(Z772/F772)*(1),(Z772/F772)*(1-Y772)))</f>
        <v/>
      </c>
      <c r="S772" s="602">
        <f>IFERROR(IF(Y772&lt;0,SUM(AC772:AD772)/F772,L772/F772),"")</f>
        <v/>
      </c>
      <c r="T772" s="339">
        <f>IF(M772="","",IF(M772=0,"",SUM(M772)/F772))</f>
        <v/>
      </c>
      <c r="U772" s="585" t="n"/>
      <c r="V772" s="603">
        <f>IF(C772="","",IF(AND(C772=$D$2,H772=0),"Firm Payroll",IF(AND(F772=1,Y772&gt;0.2),"Annual 20% Max Discount",IF(AND(F772=4,Y772&gt;0.2),"Quarterly 20% Max Discount",IF(Y772&gt;=0.6,"Discount &gt;60%",IF(Y772&lt;0,"Revenue Reduction Required",""))))))</f>
        <v/>
      </c>
      <c r="W772" s="597" t="n"/>
      <c r="X772" s="314">
        <f>IF(F772=1,"Annual Payrolls on ADP Essential Payroll",IF(F772=4,"Quarterly Payrolls on ADP Essential Payroll",""))</f>
        <v/>
      </c>
      <c r="Y772" s="315">
        <f>IFERROR(1-((H772-M772)/SUM(Z772,AC772,AD772)),"")</f>
        <v/>
      </c>
      <c r="Z772" s="316">
        <f>IF(C772="","",HLOOKUP($G772&amp;'Product Selections'!$K$4&amp;'Exhibit A'!$F772,'--'!$F$3:$AT$200,$E772+6,FALSE)*F772)</f>
        <v/>
      </c>
      <c r="AA772" s="317">
        <f>IF($C772="","",7.95*$E772+54.95)</f>
        <v/>
      </c>
      <c r="AB772" s="316">
        <f>IF('Product Selections'!O777="Yes",16*'Exhibit A'!F772,0)</f>
        <v/>
      </c>
      <c r="AC772" s="318">
        <f>IF('Product Selections'!$L$11="CBA Lightning Wholesale",0,IF('Product Selections'!$L$11="CBA Lightning",0,IF($C772="",0,IF('Product Selections'!P777="",0,IF('Product Selections'!$P777="Yes",HLOOKUP($AC$10&amp;'Exhibit A'!$F772,'--'!$F$3:$AZ$200,$E772+6,FALSE)*$F772)))))</f>
        <v/>
      </c>
      <c r="AD772" s="310">
        <f>IF('Product Selections'!$L$11="CBA Lightning Wholesale",0,IF('Product Selections'!$L$11="CBA Lightning",0,IF('Product Selections'!Q777="",0,IF($C772="",0,IF('Product Selections'!$Q777&gt;=0,HLOOKUP($AD$10,'--'!$F$3:$AZ$200,3,FALSE)*12*'Product Selections'!Q777)))))</f>
        <v/>
      </c>
      <c r="AE772" s="316">
        <f>IFERROR(IF(C772="","",IF(AND(C772=$D$2,H772=0),0,IF(I772=0,H772-P772-L772-M772,IF(I772="Included",H772-P772-M772-L772,IF(I772&gt;0,H772-M772-L772))))),"")</f>
        <v/>
      </c>
      <c r="AF772" s="585" t="n"/>
      <c r="AJ772" s="585" t="n"/>
    </row>
    <row r="773">
      <c r="A773" s="34" t="n"/>
      <c r="B773" s="70">
        <f>IFERROR(IF('Product Selections'!B778="","",'Product Selections'!B778),"")</f>
        <v/>
      </c>
      <c r="C773" s="71">
        <f>IF('Product Selections'!C778="","",'Product Selections'!C778)</f>
        <v/>
      </c>
      <c r="D773" s="48">
        <f>IF('Product Selections'!D778="","",'Product Selections'!D778)</f>
        <v/>
      </c>
      <c r="E773" s="51">
        <f>IF('Product Selections'!E778="","",'Product Selections'!E778)</f>
        <v/>
      </c>
      <c r="F773" s="51">
        <f>IF('Product Selections'!F778="","",'Product Selections'!F778)</f>
        <v/>
      </c>
      <c r="G773" s="34">
        <f>IF('Product Selections'!U777="","",'Product Selections'!U777)</f>
        <v/>
      </c>
      <c r="H773" s="69">
        <f>IFERROR(IF('Product Selections'!H778="","",'Product Selections'!H778),"")</f>
        <v/>
      </c>
      <c r="I773" s="592">
        <f>IFERROR(IF(TRIM('Product Selections'!I778)="","",TRIM('Product Selections'!I778)),"")</f>
        <v/>
      </c>
      <c r="J773" s="46" t="n"/>
      <c r="K773" s="69">
        <f>IF(C773="","",IF(O773="",AE773+L773+M773,AE773+L773+M773+O773))</f>
        <v/>
      </c>
      <c r="L773" s="360">
        <f>IF(C773="","",SUM(AC773,AD773)*(1-Y773))</f>
        <v/>
      </c>
      <c r="M773" s="358">
        <f>IF(C773="","",AB773)</f>
        <v/>
      </c>
      <c r="O773" s="593">
        <f>IF(C773="","",IF(Y773&lt;0,Z773-AE773,""))</f>
        <v/>
      </c>
      <c r="P773" s="594">
        <f>IFERROR(IF(C773="","",IF(AND(C773=$D$2,H773=0),0,IF($V$8="50% ADP Discount",AA773*0.5,IF($V$8="ADP Book Price",AA773)))),"")</f>
        <v/>
      </c>
      <c r="R773" s="595">
        <f>IF(C773="","",IF(Y773&lt;0,(Z773/F773)*(1),(Z773/F773)*(1-Y773)))</f>
        <v/>
      </c>
      <c r="S773" s="595">
        <f>IFERROR(IF(Y773&lt;0,SUM(AC773:AD773)/F773,L773/F773),"")</f>
        <v/>
      </c>
      <c r="T773" s="340">
        <f>IF(M773="","",IF(M773=0,"",SUM(M773)/F773))</f>
        <v/>
      </c>
      <c r="U773" s="585" t="n"/>
      <c r="V773" s="596">
        <f>IF(C773="","",IF(AND(C773=$D$2,H773=0),"Firm Payroll",IF(AND(F773=1,Y773&gt;0.2),"Annual 20% Max Discount",IF(AND(F773=4,Y773&gt;0.2),"Quarterly 20% Max Discount",IF(Y773&gt;=0.6,"Discount &gt;60%",IF(Y773&lt;0,"Revenue Reduction Required",""))))))</f>
        <v/>
      </c>
      <c r="W773" s="597" t="n"/>
      <c r="X773" s="56">
        <f>IF(F773=1,"Annual Payrolls on ADP Essential Payroll",IF(F773=4,"Quarterly Payrolls on ADP Essential Payroll",""))</f>
        <v/>
      </c>
      <c r="Y773" s="50">
        <f>IFERROR(1-((H773-M773)/SUM(Z773,AC773,AD773)),"")</f>
        <v/>
      </c>
      <c r="Z773" s="69">
        <f>IF(C773="","",HLOOKUP($G773&amp;'Product Selections'!$K$4&amp;'Exhibit A'!$F773,'--'!$F$3:$AT$200,$E773+6,FALSE)*F773)</f>
        <v/>
      </c>
      <c r="AA773" s="237">
        <f>IF($C773="","",7.95*$E773+54.95)</f>
        <v/>
      </c>
      <c r="AB773" s="69">
        <f>IF('Product Selections'!O778="Yes",16*'Exhibit A'!F773,0)</f>
        <v/>
      </c>
      <c r="AC773" s="236">
        <f>IF('Product Selections'!$L$11="CBA Lightning Wholesale",0,IF('Product Selections'!$L$11="CBA Lightning",0,IF($C773="",0,IF('Product Selections'!P778="",0,IF('Product Selections'!$P778="Yes",HLOOKUP($AC$10&amp;'Exhibit A'!$F773,'--'!$F$3:$AZ$200,$E773+6,FALSE)*$F773)))))</f>
        <v/>
      </c>
      <c r="AD773" s="54">
        <f>IF('Product Selections'!$L$11="CBA Lightning Wholesale",0,IF('Product Selections'!$L$11="CBA Lightning",0,IF('Product Selections'!Q778="",0,IF($C773="",0,IF('Product Selections'!$Q778&gt;=0,HLOOKUP($AD$10,'--'!$F$3:$AZ$200,3,FALSE)*12*'Product Selections'!Q778)))))</f>
        <v/>
      </c>
      <c r="AE773" s="69">
        <f>IFERROR(IF(C773="","",IF(AND(C773=$D$2,H773=0),0,IF(I773=0,H773-P773-L773-M773,IF(I773="Included",H773-P773-M773-L773,IF(I773&gt;0,H773-M773-L773))))),"")</f>
        <v/>
      </c>
      <c r="AF773" s="598" t="n"/>
      <c r="AJ773" s="585" t="n"/>
    </row>
    <row r="774">
      <c r="A774" s="34" t="n"/>
      <c r="B774" s="303">
        <f>IFERROR(IF('Product Selections'!B779="","",'Product Selections'!B779),"")</f>
        <v/>
      </c>
      <c r="C774" s="304">
        <f>IF('Product Selections'!C779="","",'Product Selections'!C779)</f>
        <v/>
      </c>
      <c r="D774" s="305">
        <f>IF('Product Selections'!D779="","",'Product Selections'!D779)</f>
        <v/>
      </c>
      <c r="E774" s="306">
        <f>IF('Product Selections'!E779="","",'Product Selections'!E779)</f>
        <v/>
      </c>
      <c r="F774" s="306">
        <f>IF('Product Selections'!F779="","",'Product Selections'!F779)</f>
        <v/>
      </c>
      <c r="G774" s="307">
        <f>IF('Product Selections'!U778="","",'Product Selections'!U778)</f>
        <v/>
      </c>
      <c r="H774" s="316">
        <f>IFERROR(IF('Product Selections'!H779="","",'Product Selections'!H779),"")</f>
        <v/>
      </c>
      <c r="I774" s="309">
        <f>IFERROR(IF(TRIM('Product Selections'!I779)="","",TRIM('Product Selections'!I779)),"")</f>
        <v/>
      </c>
      <c r="J774" s="46" t="n"/>
      <c r="K774" s="316">
        <f>IF(C774="","",IF(O774="",AE774+L774+M774,AE774+L774+M774+O774))</f>
        <v/>
      </c>
      <c r="L774" s="361">
        <f>IF(C774="","",SUM(AC774,AD774)*(1-Y774))</f>
        <v/>
      </c>
      <c r="M774" s="357">
        <f>IF(C774="","",AB774)</f>
        <v/>
      </c>
      <c r="O774" s="600">
        <f>IF(C774="","",IF(Y774&lt;0,Z774-AE774,""))</f>
        <v/>
      </c>
      <c r="P774" s="601">
        <f>IFERROR(IF(C774="","",IF(AND(C774=$D$2,H774=0),0,IF($V$8="50% ADP Discount",AA774*0.5,IF($V$8="ADP Book Price",AA774)))),"")</f>
        <v/>
      </c>
      <c r="R774" s="602">
        <f>IF(C774="","",IF(Y774&lt;0,(Z774/F774)*(1),(Z774/F774)*(1-Y774)))</f>
        <v/>
      </c>
      <c r="S774" s="602">
        <f>IFERROR(IF(Y774&lt;0,SUM(AC774:AD774)/F774,L774/F774),"")</f>
        <v/>
      </c>
      <c r="T774" s="339">
        <f>IF(M774="","",IF(M774=0,"",SUM(M774)/F774))</f>
        <v/>
      </c>
      <c r="U774" s="585" t="n"/>
      <c r="V774" s="603">
        <f>IF(C774="","",IF(AND(C774=$D$2,H774=0),"Firm Payroll",IF(AND(F774=1,Y774&gt;0.2),"Annual 20% Max Discount",IF(AND(F774=4,Y774&gt;0.2),"Quarterly 20% Max Discount",IF(Y774&gt;=0.6,"Discount &gt;60%",IF(Y774&lt;0,"Revenue Reduction Required",""))))))</f>
        <v/>
      </c>
      <c r="W774" s="597" t="n"/>
      <c r="X774" s="314">
        <f>IF(F774=1,"Annual Payrolls on ADP Essential Payroll",IF(F774=4,"Quarterly Payrolls on ADP Essential Payroll",""))</f>
        <v/>
      </c>
      <c r="Y774" s="315">
        <f>IFERROR(1-((H774-M774)/SUM(Z774,AC774,AD774)),"")</f>
        <v/>
      </c>
      <c r="Z774" s="316">
        <f>IF(C774="","",HLOOKUP($G774&amp;'Product Selections'!$K$4&amp;'Exhibit A'!$F774,'--'!$F$3:$AT$200,$E774+6,FALSE)*F774)</f>
        <v/>
      </c>
      <c r="AA774" s="317">
        <f>IF($C774="","",7.95*$E774+54.95)</f>
        <v/>
      </c>
      <c r="AB774" s="316">
        <f>IF('Product Selections'!O779="Yes",16*'Exhibit A'!F774,0)</f>
        <v/>
      </c>
      <c r="AC774" s="318">
        <f>IF('Product Selections'!$L$11="CBA Lightning Wholesale",0,IF('Product Selections'!$L$11="CBA Lightning",0,IF($C774="",0,IF('Product Selections'!P779="",0,IF('Product Selections'!$P779="Yes",HLOOKUP($AC$10&amp;'Exhibit A'!$F774,'--'!$F$3:$AZ$200,$E774+6,FALSE)*$F774)))))</f>
        <v/>
      </c>
      <c r="AD774" s="310">
        <f>IF('Product Selections'!$L$11="CBA Lightning Wholesale",0,IF('Product Selections'!$L$11="CBA Lightning",0,IF('Product Selections'!Q779="",0,IF($C774="",0,IF('Product Selections'!$Q779&gt;=0,HLOOKUP($AD$10,'--'!$F$3:$AZ$200,3,FALSE)*12*'Product Selections'!Q779)))))</f>
        <v/>
      </c>
      <c r="AE774" s="316">
        <f>IFERROR(IF(C774="","",IF(AND(C774=$D$2,H774=0),0,IF(I774=0,H774-P774-L774-M774,IF(I774="Included",H774-P774-M774-L774,IF(I774&gt;0,H774-M774-L774))))),"")</f>
        <v/>
      </c>
      <c r="AF774" s="585" t="n"/>
      <c r="AJ774" s="585" t="n"/>
    </row>
    <row r="775">
      <c r="A775" s="34" t="n"/>
      <c r="B775" s="70">
        <f>IFERROR(IF('Product Selections'!B780="","",'Product Selections'!B780),"")</f>
        <v/>
      </c>
      <c r="C775" s="71">
        <f>IF('Product Selections'!C780="","",'Product Selections'!C780)</f>
        <v/>
      </c>
      <c r="D775" s="48">
        <f>IF('Product Selections'!D780="","",'Product Selections'!D780)</f>
        <v/>
      </c>
      <c r="E775" s="51">
        <f>IF('Product Selections'!E780="","",'Product Selections'!E780)</f>
        <v/>
      </c>
      <c r="F775" s="51">
        <f>IF('Product Selections'!F780="","",'Product Selections'!F780)</f>
        <v/>
      </c>
      <c r="G775" s="34">
        <f>IF('Product Selections'!U779="","",'Product Selections'!U779)</f>
        <v/>
      </c>
      <c r="H775" s="69">
        <f>IFERROR(IF('Product Selections'!H780="","",'Product Selections'!H780),"")</f>
        <v/>
      </c>
      <c r="I775" s="592">
        <f>IFERROR(IF(TRIM('Product Selections'!I780)="","",TRIM('Product Selections'!I780)),"")</f>
        <v/>
      </c>
      <c r="J775" s="46" t="n"/>
      <c r="K775" s="69">
        <f>IF(C775="","",IF(O775="",AE775+L775+M775,AE775+L775+M775+O775))</f>
        <v/>
      </c>
      <c r="L775" s="360">
        <f>IF(C775="","",SUM(AC775,AD775)*(1-Y775))</f>
        <v/>
      </c>
      <c r="M775" s="358">
        <f>IF(C775="","",AB775)</f>
        <v/>
      </c>
      <c r="O775" s="593">
        <f>IF(C775="","",IF(Y775&lt;0,Z775-AE775,""))</f>
        <v/>
      </c>
      <c r="P775" s="594">
        <f>IFERROR(IF(C775="","",IF(AND(C775=$D$2,H775=0),0,IF($V$8="50% ADP Discount",AA775*0.5,IF($V$8="ADP Book Price",AA775)))),"")</f>
        <v/>
      </c>
      <c r="R775" s="595">
        <f>IF(C775="","",IF(Y775&lt;0,(Z775/F775)*(1),(Z775/F775)*(1-Y775)))</f>
        <v/>
      </c>
      <c r="S775" s="595">
        <f>IFERROR(IF(Y775&lt;0,SUM(AC775:AD775)/F775,L775/F775),"")</f>
        <v/>
      </c>
      <c r="T775" s="340">
        <f>IF(M775="","",IF(M775=0,"",SUM(M775)/F775))</f>
        <v/>
      </c>
      <c r="U775" s="585" t="n"/>
      <c r="V775" s="596">
        <f>IF(C775="","",IF(AND(C775=$D$2,H775=0),"Firm Payroll",IF(AND(F775=1,Y775&gt;0.2),"Annual 20% Max Discount",IF(AND(F775=4,Y775&gt;0.2),"Quarterly 20% Max Discount",IF(Y775&gt;=0.6,"Discount &gt;60%",IF(Y775&lt;0,"Revenue Reduction Required",""))))))</f>
        <v/>
      </c>
      <c r="W775" s="597" t="n"/>
      <c r="X775" s="56">
        <f>IF(F775=1,"Annual Payrolls on ADP Essential Payroll",IF(F775=4,"Quarterly Payrolls on ADP Essential Payroll",""))</f>
        <v/>
      </c>
      <c r="Y775" s="50">
        <f>IFERROR(1-((H775-M775)/SUM(Z775,AC775,AD775)),"")</f>
        <v/>
      </c>
      <c r="Z775" s="69">
        <f>IF(C775="","",HLOOKUP($G775&amp;'Product Selections'!$K$4&amp;'Exhibit A'!$F775,'--'!$F$3:$AT$200,$E775+6,FALSE)*F775)</f>
        <v/>
      </c>
      <c r="AA775" s="237">
        <f>IF($C775="","",7.95*$E775+54.95)</f>
        <v/>
      </c>
      <c r="AB775" s="69">
        <f>IF('Product Selections'!O780="Yes",16*'Exhibit A'!F775,0)</f>
        <v/>
      </c>
      <c r="AC775" s="236">
        <f>IF('Product Selections'!$L$11="CBA Lightning Wholesale",0,IF('Product Selections'!$L$11="CBA Lightning",0,IF($C775="",0,IF('Product Selections'!P780="",0,IF('Product Selections'!$P780="Yes",HLOOKUP($AC$10&amp;'Exhibit A'!$F775,'--'!$F$3:$AZ$200,$E775+6,FALSE)*$F775)))))</f>
        <v/>
      </c>
      <c r="AD775" s="54">
        <f>IF('Product Selections'!$L$11="CBA Lightning Wholesale",0,IF('Product Selections'!$L$11="CBA Lightning",0,IF('Product Selections'!Q780="",0,IF($C775="",0,IF('Product Selections'!$Q780&gt;=0,HLOOKUP($AD$10,'--'!$F$3:$AZ$200,3,FALSE)*12*'Product Selections'!Q780)))))</f>
        <v/>
      </c>
      <c r="AE775" s="69">
        <f>IFERROR(IF(C775="","",IF(AND(C775=$D$2,H775=0),0,IF(I775=0,H775-P775-L775-M775,IF(I775="Included",H775-P775-M775-L775,IF(I775&gt;0,H775-M775-L775))))),"")</f>
        <v/>
      </c>
      <c r="AF775" s="598" t="n"/>
      <c r="AJ775" s="585" t="n"/>
    </row>
    <row r="776">
      <c r="A776" s="34" t="n"/>
      <c r="B776" s="303">
        <f>IFERROR(IF('Product Selections'!B781="","",'Product Selections'!B781),"")</f>
        <v/>
      </c>
      <c r="C776" s="304">
        <f>IF('Product Selections'!C781="","",'Product Selections'!C781)</f>
        <v/>
      </c>
      <c r="D776" s="305">
        <f>IF('Product Selections'!D781="","",'Product Selections'!D781)</f>
        <v/>
      </c>
      <c r="E776" s="306">
        <f>IF('Product Selections'!E781="","",'Product Selections'!E781)</f>
        <v/>
      </c>
      <c r="F776" s="306">
        <f>IF('Product Selections'!F781="","",'Product Selections'!F781)</f>
        <v/>
      </c>
      <c r="G776" s="307">
        <f>IF('Product Selections'!U780="","",'Product Selections'!U780)</f>
        <v/>
      </c>
      <c r="H776" s="316">
        <f>IFERROR(IF('Product Selections'!H781="","",'Product Selections'!H781),"")</f>
        <v/>
      </c>
      <c r="I776" s="309">
        <f>IFERROR(IF(TRIM('Product Selections'!I781)="","",TRIM('Product Selections'!I781)),"")</f>
        <v/>
      </c>
      <c r="J776" s="46" t="n"/>
      <c r="K776" s="316">
        <f>IF(C776="","",IF(O776="",AE776+L776+M776,AE776+L776+M776+O776))</f>
        <v/>
      </c>
      <c r="L776" s="361">
        <f>IF(C776="","",SUM(AC776,AD776)*(1-Y776))</f>
        <v/>
      </c>
      <c r="M776" s="357">
        <f>IF(C776="","",AB776)</f>
        <v/>
      </c>
      <c r="O776" s="600">
        <f>IF(C776="","",IF(Y776&lt;0,Z776-AE776,""))</f>
        <v/>
      </c>
      <c r="P776" s="601">
        <f>IFERROR(IF(C776="","",IF(AND(C776=$D$2,H776=0),0,IF($V$8="50% ADP Discount",AA776*0.5,IF($V$8="ADP Book Price",AA776)))),"")</f>
        <v/>
      </c>
      <c r="R776" s="602">
        <f>IF(C776="","",IF(Y776&lt;0,(Z776/F776)*(1),(Z776/F776)*(1-Y776)))</f>
        <v/>
      </c>
      <c r="S776" s="602">
        <f>IFERROR(IF(Y776&lt;0,SUM(AC776:AD776)/F776,L776/F776),"")</f>
        <v/>
      </c>
      <c r="T776" s="339">
        <f>IF(M776="","",IF(M776=0,"",SUM(M776)/F776))</f>
        <v/>
      </c>
      <c r="U776" s="585" t="n"/>
      <c r="V776" s="603">
        <f>IF(C776="","",IF(AND(C776=$D$2,H776=0),"Firm Payroll",IF(AND(F776=1,Y776&gt;0.2),"Annual 20% Max Discount",IF(AND(F776=4,Y776&gt;0.2),"Quarterly 20% Max Discount",IF(Y776&gt;=0.6,"Discount &gt;60%",IF(Y776&lt;0,"Revenue Reduction Required",""))))))</f>
        <v/>
      </c>
      <c r="W776" s="597" t="n"/>
      <c r="X776" s="314">
        <f>IF(F776=1,"Annual Payrolls on ADP Essential Payroll",IF(F776=4,"Quarterly Payrolls on ADP Essential Payroll",""))</f>
        <v/>
      </c>
      <c r="Y776" s="315">
        <f>IFERROR(1-((H776-M776)/SUM(Z776,AC776,AD776)),"")</f>
        <v/>
      </c>
      <c r="Z776" s="316">
        <f>IF(C776="","",HLOOKUP($G776&amp;'Product Selections'!$K$4&amp;'Exhibit A'!$F776,'--'!$F$3:$AT$200,$E776+6,FALSE)*F776)</f>
        <v/>
      </c>
      <c r="AA776" s="317">
        <f>IF($C776="","",7.95*$E776+54.95)</f>
        <v/>
      </c>
      <c r="AB776" s="316">
        <f>IF('Product Selections'!O781="Yes",16*'Exhibit A'!F776,0)</f>
        <v/>
      </c>
      <c r="AC776" s="318">
        <f>IF('Product Selections'!$L$11="CBA Lightning Wholesale",0,IF('Product Selections'!$L$11="CBA Lightning",0,IF($C776="",0,IF('Product Selections'!P781="",0,IF('Product Selections'!$P781="Yes",HLOOKUP($AC$10&amp;'Exhibit A'!$F776,'--'!$F$3:$AZ$200,$E776+6,FALSE)*$F776)))))</f>
        <v/>
      </c>
      <c r="AD776" s="310">
        <f>IF('Product Selections'!$L$11="CBA Lightning Wholesale",0,IF('Product Selections'!$L$11="CBA Lightning",0,IF('Product Selections'!Q781="",0,IF($C776="",0,IF('Product Selections'!$Q781&gt;=0,HLOOKUP($AD$10,'--'!$F$3:$AZ$200,3,FALSE)*12*'Product Selections'!Q781)))))</f>
        <v/>
      </c>
      <c r="AE776" s="316">
        <f>IFERROR(IF(C776="","",IF(AND(C776=$D$2,H776=0),0,IF(I776=0,H776-P776-L776-M776,IF(I776="Included",H776-P776-M776-L776,IF(I776&gt;0,H776-M776-L776))))),"")</f>
        <v/>
      </c>
      <c r="AF776" s="585" t="n"/>
      <c r="AJ776" s="585" t="n"/>
    </row>
    <row r="777">
      <c r="A777" s="34" t="n"/>
      <c r="B777" s="70">
        <f>IFERROR(IF('Product Selections'!B782="","",'Product Selections'!B782),"")</f>
        <v/>
      </c>
      <c r="C777" s="71">
        <f>IF('Product Selections'!C782="","",'Product Selections'!C782)</f>
        <v/>
      </c>
      <c r="D777" s="48">
        <f>IF('Product Selections'!D782="","",'Product Selections'!D782)</f>
        <v/>
      </c>
      <c r="E777" s="51">
        <f>IF('Product Selections'!E782="","",'Product Selections'!E782)</f>
        <v/>
      </c>
      <c r="F777" s="51">
        <f>IF('Product Selections'!F782="","",'Product Selections'!F782)</f>
        <v/>
      </c>
      <c r="G777" s="34">
        <f>IF('Product Selections'!U781="","",'Product Selections'!U781)</f>
        <v/>
      </c>
      <c r="H777" s="69">
        <f>IFERROR(IF('Product Selections'!H782="","",'Product Selections'!H782),"")</f>
        <v/>
      </c>
      <c r="I777" s="592">
        <f>IFERROR(IF(TRIM('Product Selections'!I782)="","",TRIM('Product Selections'!I782)),"")</f>
        <v/>
      </c>
      <c r="J777" s="46" t="n"/>
      <c r="K777" s="69">
        <f>IF(C777="","",IF(O777="",AE777+L777+M777,AE777+L777+M777+O777))</f>
        <v/>
      </c>
      <c r="L777" s="360">
        <f>IF(C777="","",SUM(AC777,AD777)*(1-Y777))</f>
        <v/>
      </c>
      <c r="M777" s="358">
        <f>IF(C777="","",AB777)</f>
        <v/>
      </c>
      <c r="O777" s="593">
        <f>IF(C777="","",IF(Y777&lt;0,Z777-AE777,""))</f>
        <v/>
      </c>
      <c r="P777" s="594">
        <f>IFERROR(IF(C777="","",IF(AND(C777=$D$2,H777=0),0,IF($V$8="50% ADP Discount",AA777*0.5,IF($V$8="ADP Book Price",AA777)))),"")</f>
        <v/>
      </c>
      <c r="R777" s="595">
        <f>IF(C777="","",IF(Y777&lt;0,(Z777/F777)*(1),(Z777/F777)*(1-Y777)))</f>
        <v/>
      </c>
      <c r="S777" s="595">
        <f>IFERROR(IF(Y777&lt;0,SUM(AC777:AD777)/F777,L777/F777),"")</f>
        <v/>
      </c>
      <c r="T777" s="340">
        <f>IF(M777="","",IF(M777=0,"",SUM(M777)/F777))</f>
        <v/>
      </c>
      <c r="U777" s="585" t="n"/>
      <c r="V777" s="596">
        <f>IF(C777="","",IF(AND(C777=$D$2,H777=0),"Firm Payroll",IF(AND(F777=1,Y777&gt;0.2),"Annual 20% Max Discount",IF(AND(F777=4,Y777&gt;0.2),"Quarterly 20% Max Discount",IF(Y777&gt;=0.6,"Discount &gt;60%",IF(Y777&lt;0,"Revenue Reduction Required",""))))))</f>
        <v/>
      </c>
      <c r="W777" s="597" t="n"/>
      <c r="X777" s="56">
        <f>IF(F777=1,"Annual Payrolls on ADP Essential Payroll",IF(F777=4,"Quarterly Payrolls on ADP Essential Payroll",""))</f>
        <v/>
      </c>
      <c r="Y777" s="50">
        <f>IFERROR(1-((H777-M777)/SUM(Z777,AC777,AD777)),"")</f>
        <v/>
      </c>
      <c r="Z777" s="69">
        <f>IF(C777="","",HLOOKUP($G777&amp;'Product Selections'!$K$4&amp;'Exhibit A'!$F777,'--'!$F$3:$AT$200,$E777+6,FALSE)*F777)</f>
        <v/>
      </c>
      <c r="AA777" s="237">
        <f>IF($C777="","",7.95*$E777+54.95)</f>
        <v/>
      </c>
      <c r="AB777" s="69">
        <f>IF('Product Selections'!O782="Yes",16*'Exhibit A'!F777,0)</f>
        <v/>
      </c>
      <c r="AC777" s="236">
        <f>IF('Product Selections'!$L$11="CBA Lightning Wholesale",0,IF('Product Selections'!$L$11="CBA Lightning",0,IF($C777="",0,IF('Product Selections'!P782="",0,IF('Product Selections'!$P782="Yes",HLOOKUP($AC$10&amp;'Exhibit A'!$F777,'--'!$F$3:$AZ$200,$E777+6,FALSE)*$F777)))))</f>
        <v/>
      </c>
      <c r="AD777" s="54">
        <f>IF('Product Selections'!$L$11="CBA Lightning Wholesale",0,IF('Product Selections'!$L$11="CBA Lightning",0,IF('Product Selections'!Q782="",0,IF($C777="",0,IF('Product Selections'!$Q782&gt;=0,HLOOKUP($AD$10,'--'!$F$3:$AZ$200,3,FALSE)*12*'Product Selections'!Q782)))))</f>
        <v/>
      </c>
      <c r="AE777" s="69">
        <f>IFERROR(IF(C777="","",IF(AND(C777=$D$2,H777=0),0,IF(I777=0,H777-P777-L777-M777,IF(I777="Included",H777-P777-M777-L777,IF(I777&gt;0,H777-M777-L777))))),"")</f>
        <v/>
      </c>
      <c r="AF777" s="598" t="n"/>
      <c r="AJ777" s="585" t="n"/>
    </row>
    <row r="778">
      <c r="A778" s="34" t="n"/>
      <c r="B778" s="303">
        <f>IFERROR(IF('Product Selections'!B783="","",'Product Selections'!B783),"")</f>
        <v/>
      </c>
      <c r="C778" s="304">
        <f>IF('Product Selections'!C783="","",'Product Selections'!C783)</f>
        <v/>
      </c>
      <c r="D778" s="305">
        <f>IF('Product Selections'!D783="","",'Product Selections'!D783)</f>
        <v/>
      </c>
      <c r="E778" s="306">
        <f>IF('Product Selections'!E783="","",'Product Selections'!E783)</f>
        <v/>
      </c>
      <c r="F778" s="306">
        <f>IF('Product Selections'!F783="","",'Product Selections'!F783)</f>
        <v/>
      </c>
      <c r="G778" s="307">
        <f>IF('Product Selections'!U782="","",'Product Selections'!U782)</f>
        <v/>
      </c>
      <c r="H778" s="316">
        <f>IFERROR(IF('Product Selections'!H783="","",'Product Selections'!H783),"")</f>
        <v/>
      </c>
      <c r="I778" s="309">
        <f>IFERROR(IF(TRIM('Product Selections'!I783)="","",TRIM('Product Selections'!I783)),"")</f>
        <v/>
      </c>
      <c r="J778" s="46" t="n"/>
      <c r="K778" s="316">
        <f>IF(C778="","",IF(O778="",AE778+L778+M778,AE778+L778+M778+O778))</f>
        <v/>
      </c>
      <c r="L778" s="361">
        <f>IF(C778="","",SUM(AC778,AD778)*(1-Y778))</f>
        <v/>
      </c>
      <c r="M778" s="357">
        <f>IF(C778="","",AB778)</f>
        <v/>
      </c>
      <c r="O778" s="600">
        <f>IF(C778="","",IF(Y778&lt;0,Z778-AE778,""))</f>
        <v/>
      </c>
      <c r="P778" s="601">
        <f>IFERROR(IF(C778="","",IF(AND(C778=$D$2,H778=0),0,IF($V$8="50% ADP Discount",AA778*0.5,IF($V$8="ADP Book Price",AA778)))),"")</f>
        <v/>
      </c>
      <c r="R778" s="602">
        <f>IF(C778="","",IF(Y778&lt;0,(Z778/F778)*(1),(Z778/F778)*(1-Y778)))</f>
        <v/>
      </c>
      <c r="S778" s="602">
        <f>IFERROR(IF(Y778&lt;0,SUM(AC778:AD778)/F778,L778/F778),"")</f>
        <v/>
      </c>
      <c r="T778" s="339">
        <f>IF(M778="","",IF(M778=0,"",SUM(M778)/F778))</f>
        <v/>
      </c>
      <c r="U778" s="585" t="n"/>
      <c r="V778" s="603">
        <f>IF(C778="","",IF(AND(C778=$D$2,H778=0),"Firm Payroll",IF(AND(F778=1,Y778&gt;0.2),"Annual 20% Max Discount",IF(AND(F778=4,Y778&gt;0.2),"Quarterly 20% Max Discount",IF(Y778&gt;=0.6,"Discount &gt;60%",IF(Y778&lt;0,"Revenue Reduction Required",""))))))</f>
        <v/>
      </c>
      <c r="W778" s="597" t="n"/>
      <c r="X778" s="314">
        <f>IF(F778=1,"Annual Payrolls on ADP Essential Payroll",IF(F778=4,"Quarterly Payrolls on ADP Essential Payroll",""))</f>
        <v/>
      </c>
      <c r="Y778" s="315">
        <f>IFERROR(1-((H778-M778)/SUM(Z778,AC778,AD778)),"")</f>
        <v/>
      </c>
      <c r="Z778" s="316">
        <f>IF(C778="","",HLOOKUP($G778&amp;'Product Selections'!$K$4&amp;'Exhibit A'!$F778,'--'!$F$3:$AT$200,$E778+6,FALSE)*F778)</f>
        <v/>
      </c>
      <c r="AA778" s="317">
        <f>IF($C778="","",7.95*$E778+54.95)</f>
        <v/>
      </c>
      <c r="AB778" s="316">
        <f>IF('Product Selections'!O783="Yes",16*'Exhibit A'!F778,0)</f>
        <v/>
      </c>
      <c r="AC778" s="318">
        <f>IF('Product Selections'!$L$11="CBA Lightning Wholesale",0,IF('Product Selections'!$L$11="CBA Lightning",0,IF($C778="",0,IF('Product Selections'!P783="",0,IF('Product Selections'!$P783="Yes",HLOOKUP($AC$10&amp;'Exhibit A'!$F778,'--'!$F$3:$AZ$200,$E778+6,FALSE)*$F778)))))</f>
        <v/>
      </c>
      <c r="AD778" s="310">
        <f>IF('Product Selections'!$L$11="CBA Lightning Wholesale",0,IF('Product Selections'!$L$11="CBA Lightning",0,IF('Product Selections'!Q783="",0,IF($C778="",0,IF('Product Selections'!$Q783&gt;=0,HLOOKUP($AD$10,'--'!$F$3:$AZ$200,3,FALSE)*12*'Product Selections'!Q783)))))</f>
        <v/>
      </c>
      <c r="AE778" s="316">
        <f>IFERROR(IF(C778="","",IF(AND(C778=$D$2,H778=0),0,IF(I778=0,H778-P778-L778-M778,IF(I778="Included",H778-P778-M778-L778,IF(I778&gt;0,H778-M778-L778))))),"")</f>
        <v/>
      </c>
      <c r="AF778" s="585" t="n"/>
      <c r="AJ778" s="585" t="n"/>
    </row>
    <row r="779">
      <c r="A779" s="34" t="n"/>
      <c r="B779" s="70">
        <f>IFERROR(IF('Product Selections'!B784="","",'Product Selections'!B784),"")</f>
        <v/>
      </c>
      <c r="C779" s="71">
        <f>IF('Product Selections'!C784="","",'Product Selections'!C784)</f>
        <v/>
      </c>
      <c r="D779" s="48">
        <f>IF('Product Selections'!D784="","",'Product Selections'!D784)</f>
        <v/>
      </c>
      <c r="E779" s="51">
        <f>IF('Product Selections'!E784="","",'Product Selections'!E784)</f>
        <v/>
      </c>
      <c r="F779" s="51">
        <f>IF('Product Selections'!F784="","",'Product Selections'!F784)</f>
        <v/>
      </c>
      <c r="G779" s="34">
        <f>IF('Product Selections'!U783="","",'Product Selections'!U783)</f>
        <v/>
      </c>
      <c r="H779" s="69">
        <f>IFERROR(IF('Product Selections'!H784="","",'Product Selections'!H784),"")</f>
        <v/>
      </c>
      <c r="I779" s="592">
        <f>IFERROR(IF(TRIM('Product Selections'!I784)="","",TRIM('Product Selections'!I784)),"")</f>
        <v/>
      </c>
      <c r="J779" s="46" t="n"/>
      <c r="K779" s="69">
        <f>IF(C779="","",IF(O779="",AE779+L779+M779,AE779+L779+M779+O779))</f>
        <v/>
      </c>
      <c r="L779" s="360">
        <f>IF(C779="","",SUM(AC779,AD779)*(1-Y779))</f>
        <v/>
      </c>
      <c r="M779" s="358">
        <f>IF(C779="","",AB779)</f>
        <v/>
      </c>
      <c r="O779" s="593">
        <f>IF(C779="","",IF(Y779&lt;0,Z779-AE779,""))</f>
        <v/>
      </c>
      <c r="P779" s="594">
        <f>IFERROR(IF(C779="","",IF(AND(C779=$D$2,H779=0),0,IF($V$8="50% ADP Discount",AA779*0.5,IF($V$8="ADP Book Price",AA779)))),"")</f>
        <v/>
      </c>
      <c r="R779" s="595">
        <f>IF(C779="","",IF(Y779&lt;0,(Z779/F779)*(1),(Z779/F779)*(1-Y779)))</f>
        <v/>
      </c>
      <c r="S779" s="595">
        <f>IFERROR(IF(Y779&lt;0,SUM(AC779:AD779)/F779,L779/F779),"")</f>
        <v/>
      </c>
      <c r="T779" s="340">
        <f>IF(M779="","",IF(M779=0,"",SUM(M779)/F779))</f>
        <v/>
      </c>
      <c r="U779" s="585" t="n"/>
      <c r="V779" s="596">
        <f>IF(C779="","",IF(AND(C779=$D$2,H779=0),"Firm Payroll",IF(AND(F779=1,Y779&gt;0.2),"Annual 20% Max Discount",IF(AND(F779=4,Y779&gt;0.2),"Quarterly 20% Max Discount",IF(Y779&gt;=0.6,"Discount &gt;60%",IF(Y779&lt;0,"Revenue Reduction Required",""))))))</f>
        <v/>
      </c>
      <c r="W779" s="597" t="n"/>
      <c r="X779" s="56">
        <f>IF(F779=1,"Annual Payrolls on ADP Essential Payroll",IF(F779=4,"Quarterly Payrolls on ADP Essential Payroll",""))</f>
        <v/>
      </c>
      <c r="Y779" s="50">
        <f>IFERROR(1-((H779-M779)/SUM(Z779,AC779,AD779)),"")</f>
        <v/>
      </c>
      <c r="Z779" s="69">
        <f>IF(C779="","",HLOOKUP($G779&amp;'Product Selections'!$K$4&amp;'Exhibit A'!$F779,'--'!$F$3:$AT$200,$E779+6,FALSE)*F779)</f>
        <v/>
      </c>
      <c r="AA779" s="237">
        <f>IF($C779="","",7.95*$E779+54.95)</f>
        <v/>
      </c>
      <c r="AB779" s="69">
        <f>IF('Product Selections'!O784="Yes",16*'Exhibit A'!F779,0)</f>
        <v/>
      </c>
      <c r="AC779" s="236">
        <f>IF('Product Selections'!$L$11="CBA Lightning Wholesale",0,IF('Product Selections'!$L$11="CBA Lightning",0,IF($C779="",0,IF('Product Selections'!P784="",0,IF('Product Selections'!$P784="Yes",HLOOKUP($AC$10&amp;'Exhibit A'!$F779,'--'!$F$3:$AZ$200,$E779+6,FALSE)*$F779)))))</f>
        <v/>
      </c>
      <c r="AD779" s="54">
        <f>IF('Product Selections'!$L$11="CBA Lightning Wholesale",0,IF('Product Selections'!$L$11="CBA Lightning",0,IF('Product Selections'!Q784="",0,IF($C779="",0,IF('Product Selections'!$Q784&gt;=0,HLOOKUP($AD$10,'--'!$F$3:$AZ$200,3,FALSE)*12*'Product Selections'!Q784)))))</f>
        <v/>
      </c>
      <c r="AE779" s="69">
        <f>IFERROR(IF(C779="","",IF(AND(C779=$D$2,H779=0),0,IF(I779=0,H779-P779-L779-M779,IF(I779="Included",H779-P779-M779-L779,IF(I779&gt;0,H779-M779-L779))))),"")</f>
        <v/>
      </c>
      <c r="AF779" s="598" t="n"/>
      <c r="AJ779" s="585" t="n"/>
    </row>
    <row r="780">
      <c r="A780" s="34" t="n"/>
      <c r="B780" s="303">
        <f>IFERROR(IF('Product Selections'!B785="","",'Product Selections'!B785),"")</f>
        <v/>
      </c>
      <c r="C780" s="304">
        <f>IF('Product Selections'!C785="","",'Product Selections'!C785)</f>
        <v/>
      </c>
      <c r="D780" s="305">
        <f>IF('Product Selections'!D785="","",'Product Selections'!D785)</f>
        <v/>
      </c>
      <c r="E780" s="306">
        <f>IF('Product Selections'!E785="","",'Product Selections'!E785)</f>
        <v/>
      </c>
      <c r="F780" s="306">
        <f>IF('Product Selections'!F785="","",'Product Selections'!F785)</f>
        <v/>
      </c>
      <c r="G780" s="307">
        <f>IF('Product Selections'!U784="","",'Product Selections'!U784)</f>
        <v/>
      </c>
      <c r="H780" s="316">
        <f>IFERROR(IF('Product Selections'!H785="","",'Product Selections'!H785),"")</f>
        <v/>
      </c>
      <c r="I780" s="309">
        <f>IFERROR(IF(TRIM('Product Selections'!I785)="","",TRIM('Product Selections'!I785)),"")</f>
        <v/>
      </c>
      <c r="J780" s="46" t="n"/>
      <c r="K780" s="316">
        <f>IF(C780="","",IF(O780="",AE780+L780+M780,AE780+L780+M780+O780))</f>
        <v/>
      </c>
      <c r="L780" s="361">
        <f>IF(C780="","",SUM(AC780,AD780)*(1-Y780))</f>
        <v/>
      </c>
      <c r="M780" s="357">
        <f>IF(C780="","",AB780)</f>
        <v/>
      </c>
      <c r="O780" s="600">
        <f>IF(C780="","",IF(Y780&lt;0,Z780-AE780,""))</f>
        <v/>
      </c>
      <c r="P780" s="601">
        <f>IFERROR(IF(C780="","",IF(AND(C780=$D$2,H780=0),0,IF($V$8="50% ADP Discount",AA780*0.5,IF($V$8="ADP Book Price",AA780)))),"")</f>
        <v/>
      </c>
      <c r="R780" s="602">
        <f>IF(C780="","",IF(Y780&lt;0,(Z780/F780)*(1),(Z780/F780)*(1-Y780)))</f>
        <v/>
      </c>
      <c r="S780" s="602">
        <f>IFERROR(IF(Y780&lt;0,SUM(AC780:AD780)/F780,L780/F780),"")</f>
        <v/>
      </c>
      <c r="T780" s="339">
        <f>IF(M780="","",IF(M780=0,"",SUM(M780)/F780))</f>
        <v/>
      </c>
      <c r="U780" s="585" t="n"/>
      <c r="V780" s="603">
        <f>IF(C780="","",IF(AND(C780=$D$2,H780=0),"Firm Payroll",IF(AND(F780=1,Y780&gt;0.2),"Annual 20% Max Discount",IF(AND(F780=4,Y780&gt;0.2),"Quarterly 20% Max Discount",IF(Y780&gt;=0.6,"Discount &gt;60%",IF(Y780&lt;0,"Revenue Reduction Required",""))))))</f>
        <v/>
      </c>
      <c r="W780" s="597" t="n"/>
      <c r="X780" s="314">
        <f>IF(F780=1,"Annual Payrolls on ADP Essential Payroll",IF(F780=4,"Quarterly Payrolls on ADP Essential Payroll",""))</f>
        <v/>
      </c>
      <c r="Y780" s="315">
        <f>IFERROR(1-((H780-M780)/SUM(Z780,AC780,AD780)),"")</f>
        <v/>
      </c>
      <c r="Z780" s="316">
        <f>IF(C780="","",HLOOKUP($G780&amp;'Product Selections'!$K$4&amp;'Exhibit A'!$F780,'--'!$F$3:$AT$200,$E780+6,FALSE)*F780)</f>
        <v/>
      </c>
      <c r="AA780" s="317">
        <f>IF($C780="","",7.95*$E780+54.95)</f>
        <v/>
      </c>
      <c r="AB780" s="316">
        <f>IF('Product Selections'!O785="Yes",16*'Exhibit A'!F780,0)</f>
        <v/>
      </c>
      <c r="AC780" s="318">
        <f>IF('Product Selections'!$L$11="CBA Lightning Wholesale",0,IF('Product Selections'!$L$11="CBA Lightning",0,IF($C780="",0,IF('Product Selections'!P785="",0,IF('Product Selections'!$P785="Yes",HLOOKUP($AC$10&amp;'Exhibit A'!$F780,'--'!$F$3:$AZ$200,$E780+6,FALSE)*$F780)))))</f>
        <v/>
      </c>
      <c r="AD780" s="310">
        <f>IF('Product Selections'!$L$11="CBA Lightning Wholesale",0,IF('Product Selections'!$L$11="CBA Lightning",0,IF('Product Selections'!Q785="",0,IF($C780="",0,IF('Product Selections'!$Q785&gt;=0,HLOOKUP($AD$10,'--'!$F$3:$AZ$200,3,FALSE)*12*'Product Selections'!Q785)))))</f>
        <v/>
      </c>
      <c r="AE780" s="316">
        <f>IFERROR(IF(C780="","",IF(AND(C780=$D$2,H780=0),0,IF(I780=0,H780-P780-L780-M780,IF(I780="Included",H780-P780-M780-L780,IF(I780&gt;0,H780-M780-L780))))),"")</f>
        <v/>
      </c>
      <c r="AF780" s="585" t="n"/>
      <c r="AJ780" s="585" t="n"/>
    </row>
    <row r="781">
      <c r="A781" s="34" t="n"/>
      <c r="B781" s="70">
        <f>IFERROR(IF('Product Selections'!B786="","",'Product Selections'!B786),"")</f>
        <v/>
      </c>
      <c r="C781" s="71">
        <f>IF('Product Selections'!C786="","",'Product Selections'!C786)</f>
        <v/>
      </c>
      <c r="D781" s="48">
        <f>IF('Product Selections'!D786="","",'Product Selections'!D786)</f>
        <v/>
      </c>
      <c r="E781" s="51">
        <f>IF('Product Selections'!E786="","",'Product Selections'!E786)</f>
        <v/>
      </c>
      <c r="F781" s="51">
        <f>IF('Product Selections'!F786="","",'Product Selections'!F786)</f>
        <v/>
      </c>
      <c r="G781" s="34">
        <f>IF('Product Selections'!U785="","",'Product Selections'!U785)</f>
        <v/>
      </c>
      <c r="H781" s="69">
        <f>IFERROR(IF('Product Selections'!H786="","",'Product Selections'!H786),"")</f>
        <v/>
      </c>
      <c r="I781" s="592">
        <f>IFERROR(IF(TRIM('Product Selections'!I786)="","",TRIM('Product Selections'!I786)),"")</f>
        <v/>
      </c>
      <c r="J781" s="46" t="n"/>
      <c r="K781" s="69">
        <f>IF(C781="","",IF(O781="",AE781+L781+M781,AE781+L781+M781+O781))</f>
        <v/>
      </c>
      <c r="L781" s="360">
        <f>IF(C781="","",SUM(AC781,AD781)*(1-Y781))</f>
        <v/>
      </c>
      <c r="M781" s="358">
        <f>IF(C781="","",AB781)</f>
        <v/>
      </c>
      <c r="O781" s="593">
        <f>IF(C781="","",IF(Y781&lt;0,Z781-AE781,""))</f>
        <v/>
      </c>
      <c r="P781" s="594">
        <f>IFERROR(IF(C781="","",IF(AND(C781=$D$2,H781=0),0,IF($V$8="50% ADP Discount",AA781*0.5,IF($V$8="ADP Book Price",AA781)))),"")</f>
        <v/>
      </c>
      <c r="R781" s="595">
        <f>IF(C781="","",IF(Y781&lt;0,(Z781/F781)*(1),(Z781/F781)*(1-Y781)))</f>
        <v/>
      </c>
      <c r="S781" s="595">
        <f>IFERROR(IF(Y781&lt;0,SUM(AC781:AD781)/F781,L781/F781),"")</f>
        <v/>
      </c>
      <c r="T781" s="340">
        <f>IF(M781="","",IF(M781=0,"",SUM(M781)/F781))</f>
        <v/>
      </c>
      <c r="U781" s="585" t="n"/>
      <c r="V781" s="596">
        <f>IF(C781="","",IF(AND(C781=$D$2,H781=0),"Firm Payroll",IF(AND(F781=1,Y781&gt;0.2),"Annual 20% Max Discount",IF(AND(F781=4,Y781&gt;0.2),"Quarterly 20% Max Discount",IF(Y781&gt;=0.6,"Discount &gt;60%",IF(Y781&lt;0,"Revenue Reduction Required",""))))))</f>
        <v/>
      </c>
      <c r="W781" s="597" t="n"/>
      <c r="X781" s="56">
        <f>IF(F781=1,"Annual Payrolls on ADP Essential Payroll",IF(F781=4,"Quarterly Payrolls on ADP Essential Payroll",""))</f>
        <v/>
      </c>
      <c r="Y781" s="50">
        <f>IFERROR(1-((H781-M781)/SUM(Z781,AC781,AD781)),"")</f>
        <v/>
      </c>
      <c r="Z781" s="69">
        <f>IF(C781="","",HLOOKUP($G781&amp;'Product Selections'!$K$4&amp;'Exhibit A'!$F781,'--'!$F$3:$AT$200,$E781+6,FALSE)*F781)</f>
        <v/>
      </c>
      <c r="AA781" s="237">
        <f>IF($C781="","",7.95*$E781+54.95)</f>
        <v/>
      </c>
      <c r="AB781" s="69">
        <f>IF('Product Selections'!O786="Yes",16*'Exhibit A'!F781,0)</f>
        <v/>
      </c>
      <c r="AC781" s="236">
        <f>IF('Product Selections'!$L$11="CBA Lightning Wholesale",0,IF('Product Selections'!$L$11="CBA Lightning",0,IF($C781="",0,IF('Product Selections'!P786="",0,IF('Product Selections'!$P786="Yes",HLOOKUP($AC$10&amp;'Exhibit A'!$F781,'--'!$F$3:$AZ$200,$E781+6,FALSE)*$F781)))))</f>
        <v/>
      </c>
      <c r="AD781" s="54">
        <f>IF('Product Selections'!$L$11="CBA Lightning Wholesale",0,IF('Product Selections'!$L$11="CBA Lightning",0,IF('Product Selections'!Q786="",0,IF($C781="",0,IF('Product Selections'!$Q786&gt;=0,HLOOKUP($AD$10,'--'!$F$3:$AZ$200,3,FALSE)*12*'Product Selections'!Q786)))))</f>
        <v/>
      </c>
      <c r="AE781" s="69">
        <f>IFERROR(IF(C781="","",IF(AND(C781=$D$2,H781=0),0,IF(I781=0,H781-P781-L781-M781,IF(I781="Included",H781-P781-M781-L781,IF(I781&gt;0,H781-M781-L781))))),"")</f>
        <v/>
      </c>
      <c r="AF781" s="598" t="n"/>
      <c r="AJ781" s="585" t="n"/>
    </row>
    <row r="782">
      <c r="A782" s="34" t="n"/>
      <c r="B782" s="303">
        <f>IFERROR(IF('Product Selections'!B787="","",'Product Selections'!B787),"")</f>
        <v/>
      </c>
      <c r="C782" s="304">
        <f>IF('Product Selections'!C787="","",'Product Selections'!C787)</f>
        <v/>
      </c>
      <c r="D782" s="305">
        <f>IF('Product Selections'!D787="","",'Product Selections'!D787)</f>
        <v/>
      </c>
      <c r="E782" s="306">
        <f>IF('Product Selections'!E787="","",'Product Selections'!E787)</f>
        <v/>
      </c>
      <c r="F782" s="306">
        <f>IF('Product Selections'!F787="","",'Product Selections'!F787)</f>
        <v/>
      </c>
      <c r="G782" s="307">
        <f>IF('Product Selections'!U786="","",'Product Selections'!U786)</f>
        <v/>
      </c>
      <c r="H782" s="316">
        <f>IFERROR(IF('Product Selections'!H787="","",'Product Selections'!H787),"")</f>
        <v/>
      </c>
      <c r="I782" s="309">
        <f>IFERROR(IF(TRIM('Product Selections'!I787)="","",TRIM('Product Selections'!I787)),"")</f>
        <v/>
      </c>
      <c r="J782" s="46" t="n"/>
      <c r="K782" s="316">
        <f>IF(C782="","",IF(O782="",AE782+L782+M782,AE782+L782+M782+O782))</f>
        <v/>
      </c>
      <c r="L782" s="361">
        <f>IF(C782="","",SUM(AC782,AD782)*(1-Y782))</f>
        <v/>
      </c>
      <c r="M782" s="357">
        <f>IF(C782="","",AB782)</f>
        <v/>
      </c>
      <c r="O782" s="600">
        <f>IF(C782="","",IF(Y782&lt;0,Z782-AE782,""))</f>
        <v/>
      </c>
      <c r="P782" s="601">
        <f>IFERROR(IF(C782="","",IF(AND(C782=$D$2,H782=0),0,IF($V$8="50% ADP Discount",AA782*0.5,IF($V$8="ADP Book Price",AA782)))),"")</f>
        <v/>
      </c>
      <c r="R782" s="602">
        <f>IF(C782="","",IF(Y782&lt;0,(Z782/F782)*(1),(Z782/F782)*(1-Y782)))</f>
        <v/>
      </c>
      <c r="S782" s="602">
        <f>IFERROR(IF(Y782&lt;0,SUM(AC782:AD782)/F782,L782/F782),"")</f>
        <v/>
      </c>
      <c r="T782" s="339">
        <f>IF(M782="","",IF(M782=0,"",SUM(M782)/F782))</f>
        <v/>
      </c>
      <c r="U782" s="585" t="n"/>
      <c r="V782" s="603">
        <f>IF(C782="","",IF(AND(C782=$D$2,H782=0),"Firm Payroll",IF(AND(F782=1,Y782&gt;0.2),"Annual 20% Max Discount",IF(AND(F782=4,Y782&gt;0.2),"Quarterly 20% Max Discount",IF(Y782&gt;=0.6,"Discount &gt;60%",IF(Y782&lt;0,"Revenue Reduction Required",""))))))</f>
        <v/>
      </c>
      <c r="W782" s="597" t="n"/>
      <c r="X782" s="314">
        <f>IF(F782=1,"Annual Payrolls on ADP Essential Payroll",IF(F782=4,"Quarterly Payrolls on ADP Essential Payroll",""))</f>
        <v/>
      </c>
      <c r="Y782" s="315">
        <f>IFERROR(1-((H782-M782)/SUM(Z782,AC782,AD782)),"")</f>
        <v/>
      </c>
      <c r="Z782" s="316">
        <f>IF(C782="","",HLOOKUP($G782&amp;'Product Selections'!$K$4&amp;'Exhibit A'!$F782,'--'!$F$3:$AT$200,$E782+6,FALSE)*F782)</f>
        <v/>
      </c>
      <c r="AA782" s="317">
        <f>IF($C782="","",7.95*$E782+54.95)</f>
        <v/>
      </c>
      <c r="AB782" s="316">
        <f>IF('Product Selections'!O787="Yes",16*'Exhibit A'!F782,0)</f>
        <v/>
      </c>
      <c r="AC782" s="318">
        <f>IF('Product Selections'!$L$11="CBA Lightning Wholesale",0,IF('Product Selections'!$L$11="CBA Lightning",0,IF($C782="",0,IF('Product Selections'!P787="",0,IF('Product Selections'!$P787="Yes",HLOOKUP($AC$10&amp;'Exhibit A'!$F782,'--'!$F$3:$AZ$200,$E782+6,FALSE)*$F782)))))</f>
        <v/>
      </c>
      <c r="AD782" s="310">
        <f>IF('Product Selections'!$L$11="CBA Lightning Wholesale",0,IF('Product Selections'!$L$11="CBA Lightning",0,IF('Product Selections'!Q787="",0,IF($C782="",0,IF('Product Selections'!$Q787&gt;=0,HLOOKUP($AD$10,'--'!$F$3:$AZ$200,3,FALSE)*12*'Product Selections'!Q787)))))</f>
        <v/>
      </c>
      <c r="AE782" s="316">
        <f>IFERROR(IF(C782="","",IF(AND(C782=$D$2,H782=0),0,IF(I782=0,H782-P782-L782-M782,IF(I782="Included",H782-P782-M782-L782,IF(I782&gt;0,H782-M782-L782))))),"")</f>
        <v/>
      </c>
      <c r="AF782" s="585" t="n"/>
      <c r="AJ782" s="585" t="n"/>
    </row>
    <row r="783">
      <c r="A783" s="34" t="n"/>
      <c r="B783" s="70">
        <f>IFERROR(IF('Product Selections'!B788="","",'Product Selections'!B788),"")</f>
        <v/>
      </c>
      <c r="C783" s="71">
        <f>IF('Product Selections'!C788="","",'Product Selections'!C788)</f>
        <v/>
      </c>
      <c r="D783" s="48">
        <f>IF('Product Selections'!D788="","",'Product Selections'!D788)</f>
        <v/>
      </c>
      <c r="E783" s="51">
        <f>IF('Product Selections'!E788="","",'Product Selections'!E788)</f>
        <v/>
      </c>
      <c r="F783" s="51">
        <f>IF('Product Selections'!F788="","",'Product Selections'!F788)</f>
        <v/>
      </c>
      <c r="G783" s="34">
        <f>IF('Product Selections'!U787="","",'Product Selections'!U787)</f>
        <v/>
      </c>
      <c r="H783" s="69">
        <f>IFERROR(IF('Product Selections'!H788="","",'Product Selections'!H788),"")</f>
        <v/>
      </c>
      <c r="I783" s="592">
        <f>IFERROR(IF(TRIM('Product Selections'!I788)="","",TRIM('Product Selections'!I788)),"")</f>
        <v/>
      </c>
      <c r="J783" s="46" t="n"/>
      <c r="K783" s="69">
        <f>IF(C783="","",IF(O783="",AE783+L783+M783,AE783+L783+M783+O783))</f>
        <v/>
      </c>
      <c r="L783" s="360">
        <f>IF(C783="","",SUM(AC783,AD783)*(1-Y783))</f>
        <v/>
      </c>
      <c r="M783" s="358">
        <f>IF(C783="","",AB783)</f>
        <v/>
      </c>
      <c r="O783" s="593">
        <f>IF(C783="","",IF(Y783&lt;0,Z783-AE783,""))</f>
        <v/>
      </c>
      <c r="P783" s="594">
        <f>IFERROR(IF(C783="","",IF(AND(C783=$D$2,H783=0),0,IF($V$8="50% ADP Discount",AA783*0.5,IF($V$8="ADP Book Price",AA783)))),"")</f>
        <v/>
      </c>
      <c r="R783" s="595">
        <f>IF(C783="","",IF(Y783&lt;0,(Z783/F783)*(1),(Z783/F783)*(1-Y783)))</f>
        <v/>
      </c>
      <c r="S783" s="595">
        <f>IFERROR(IF(Y783&lt;0,SUM(AC783:AD783)/F783,L783/F783),"")</f>
        <v/>
      </c>
      <c r="T783" s="340">
        <f>IF(M783="","",IF(M783=0,"",SUM(M783)/F783))</f>
        <v/>
      </c>
      <c r="U783" s="585" t="n"/>
      <c r="V783" s="596">
        <f>IF(C783="","",IF(AND(C783=$D$2,H783=0),"Firm Payroll",IF(AND(F783=1,Y783&gt;0.2),"Annual 20% Max Discount",IF(AND(F783=4,Y783&gt;0.2),"Quarterly 20% Max Discount",IF(Y783&gt;=0.6,"Discount &gt;60%",IF(Y783&lt;0,"Revenue Reduction Required",""))))))</f>
        <v/>
      </c>
      <c r="W783" s="597" t="n"/>
      <c r="X783" s="56">
        <f>IF(F783=1,"Annual Payrolls on ADP Essential Payroll",IF(F783=4,"Quarterly Payrolls on ADP Essential Payroll",""))</f>
        <v/>
      </c>
      <c r="Y783" s="50">
        <f>IFERROR(1-((H783-M783)/SUM(Z783,AC783,AD783)),"")</f>
        <v/>
      </c>
      <c r="Z783" s="69">
        <f>IF(C783="","",HLOOKUP($G783&amp;'Product Selections'!$K$4&amp;'Exhibit A'!$F783,'--'!$F$3:$AT$200,$E783+6,FALSE)*F783)</f>
        <v/>
      </c>
      <c r="AA783" s="237">
        <f>IF($C783="","",7.95*$E783+54.95)</f>
        <v/>
      </c>
      <c r="AB783" s="69">
        <f>IF('Product Selections'!O788="Yes",16*'Exhibit A'!F783,0)</f>
        <v/>
      </c>
      <c r="AC783" s="236">
        <f>IF('Product Selections'!$L$11="CBA Lightning Wholesale",0,IF('Product Selections'!$L$11="CBA Lightning",0,IF($C783="",0,IF('Product Selections'!P788="",0,IF('Product Selections'!$P788="Yes",HLOOKUP($AC$10&amp;'Exhibit A'!$F783,'--'!$F$3:$AZ$200,$E783+6,FALSE)*$F783)))))</f>
        <v/>
      </c>
      <c r="AD783" s="54">
        <f>IF('Product Selections'!$L$11="CBA Lightning Wholesale",0,IF('Product Selections'!$L$11="CBA Lightning",0,IF('Product Selections'!Q788="",0,IF($C783="",0,IF('Product Selections'!$Q788&gt;=0,HLOOKUP($AD$10,'--'!$F$3:$AZ$200,3,FALSE)*12*'Product Selections'!Q788)))))</f>
        <v/>
      </c>
      <c r="AE783" s="69">
        <f>IFERROR(IF(C783="","",IF(AND(C783=$D$2,H783=0),0,IF(I783=0,H783-P783-L783-M783,IF(I783="Included",H783-P783-M783-L783,IF(I783&gt;0,H783-M783-L783))))),"")</f>
        <v/>
      </c>
      <c r="AF783" s="598" t="n"/>
      <c r="AJ783" s="585" t="n"/>
    </row>
    <row r="784">
      <c r="A784" s="34" t="n"/>
      <c r="B784" s="303">
        <f>IFERROR(IF('Product Selections'!B789="","",'Product Selections'!B789),"")</f>
        <v/>
      </c>
      <c r="C784" s="304">
        <f>IF('Product Selections'!C789="","",'Product Selections'!C789)</f>
        <v/>
      </c>
      <c r="D784" s="305">
        <f>IF('Product Selections'!D789="","",'Product Selections'!D789)</f>
        <v/>
      </c>
      <c r="E784" s="306">
        <f>IF('Product Selections'!E789="","",'Product Selections'!E789)</f>
        <v/>
      </c>
      <c r="F784" s="306">
        <f>IF('Product Selections'!F789="","",'Product Selections'!F789)</f>
        <v/>
      </c>
      <c r="G784" s="307">
        <f>IF('Product Selections'!U788="","",'Product Selections'!U788)</f>
        <v/>
      </c>
      <c r="H784" s="316">
        <f>IFERROR(IF('Product Selections'!H789="","",'Product Selections'!H789),"")</f>
        <v/>
      </c>
      <c r="I784" s="309">
        <f>IFERROR(IF(TRIM('Product Selections'!I789)="","",TRIM('Product Selections'!I789)),"")</f>
        <v/>
      </c>
      <c r="J784" s="46" t="n"/>
      <c r="K784" s="316">
        <f>IF(C784="","",IF(O784="",AE784+L784+M784,AE784+L784+M784+O784))</f>
        <v/>
      </c>
      <c r="L784" s="361">
        <f>IF(C784="","",SUM(AC784,AD784)*(1-Y784))</f>
        <v/>
      </c>
      <c r="M784" s="357">
        <f>IF(C784="","",AB784)</f>
        <v/>
      </c>
      <c r="O784" s="600">
        <f>IF(C784="","",IF(Y784&lt;0,Z784-AE784,""))</f>
        <v/>
      </c>
      <c r="P784" s="601">
        <f>IFERROR(IF(C784="","",IF(AND(C784=$D$2,H784=0),0,IF($V$8="50% ADP Discount",AA784*0.5,IF($V$8="ADP Book Price",AA784)))),"")</f>
        <v/>
      </c>
      <c r="R784" s="602">
        <f>IF(C784="","",IF(Y784&lt;0,(Z784/F784)*(1),(Z784/F784)*(1-Y784)))</f>
        <v/>
      </c>
      <c r="S784" s="602">
        <f>IFERROR(IF(Y784&lt;0,SUM(AC784:AD784)/F784,L784/F784),"")</f>
        <v/>
      </c>
      <c r="T784" s="339">
        <f>IF(M784="","",IF(M784=0,"",SUM(M784)/F784))</f>
        <v/>
      </c>
      <c r="U784" s="585" t="n"/>
      <c r="V784" s="603">
        <f>IF(C784="","",IF(AND(C784=$D$2,H784=0),"Firm Payroll",IF(AND(F784=1,Y784&gt;0.2),"Annual 20% Max Discount",IF(AND(F784=4,Y784&gt;0.2),"Quarterly 20% Max Discount",IF(Y784&gt;=0.6,"Discount &gt;60%",IF(Y784&lt;0,"Revenue Reduction Required",""))))))</f>
        <v/>
      </c>
      <c r="W784" s="597" t="n"/>
      <c r="X784" s="314">
        <f>IF(F784=1,"Annual Payrolls on ADP Essential Payroll",IF(F784=4,"Quarterly Payrolls on ADP Essential Payroll",""))</f>
        <v/>
      </c>
      <c r="Y784" s="315">
        <f>IFERROR(1-((H784-M784)/SUM(Z784,AC784,AD784)),"")</f>
        <v/>
      </c>
      <c r="Z784" s="316">
        <f>IF(C784="","",HLOOKUP($G784&amp;'Product Selections'!$K$4&amp;'Exhibit A'!$F784,'--'!$F$3:$AT$200,$E784+6,FALSE)*F784)</f>
        <v/>
      </c>
      <c r="AA784" s="317">
        <f>IF($C784="","",7.95*$E784+54.95)</f>
        <v/>
      </c>
      <c r="AB784" s="316">
        <f>IF('Product Selections'!O789="Yes",16*'Exhibit A'!F784,0)</f>
        <v/>
      </c>
      <c r="AC784" s="318">
        <f>IF('Product Selections'!$L$11="CBA Lightning Wholesale",0,IF('Product Selections'!$L$11="CBA Lightning",0,IF($C784="",0,IF('Product Selections'!P789="",0,IF('Product Selections'!$P789="Yes",HLOOKUP($AC$10&amp;'Exhibit A'!$F784,'--'!$F$3:$AZ$200,$E784+6,FALSE)*$F784)))))</f>
        <v/>
      </c>
      <c r="AD784" s="310">
        <f>IF('Product Selections'!$L$11="CBA Lightning Wholesale",0,IF('Product Selections'!$L$11="CBA Lightning",0,IF('Product Selections'!Q789="",0,IF($C784="",0,IF('Product Selections'!$Q789&gt;=0,HLOOKUP($AD$10,'--'!$F$3:$AZ$200,3,FALSE)*12*'Product Selections'!Q789)))))</f>
        <v/>
      </c>
      <c r="AE784" s="316">
        <f>IFERROR(IF(C784="","",IF(AND(C784=$D$2,H784=0),0,IF(I784=0,H784-P784-L784-M784,IF(I784="Included",H784-P784-M784-L784,IF(I784&gt;0,H784-M784-L784))))),"")</f>
        <v/>
      </c>
      <c r="AF784" s="585" t="n"/>
      <c r="AJ784" s="585" t="n"/>
    </row>
    <row r="785">
      <c r="A785" s="34" t="n"/>
      <c r="B785" s="70">
        <f>IFERROR(IF('Product Selections'!B790="","",'Product Selections'!B790),"")</f>
        <v/>
      </c>
      <c r="C785" s="71">
        <f>IF('Product Selections'!C790="","",'Product Selections'!C790)</f>
        <v/>
      </c>
      <c r="D785" s="48">
        <f>IF('Product Selections'!D790="","",'Product Selections'!D790)</f>
        <v/>
      </c>
      <c r="E785" s="51">
        <f>IF('Product Selections'!E790="","",'Product Selections'!E790)</f>
        <v/>
      </c>
      <c r="F785" s="51">
        <f>IF('Product Selections'!F790="","",'Product Selections'!F790)</f>
        <v/>
      </c>
      <c r="G785" s="34">
        <f>IF('Product Selections'!U789="","",'Product Selections'!U789)</f>
        <v/>
      </c>
      <c r="H785" s="69">
        <f>IFERROR(IF('Product Selections'!H790="","",'Product Selections'!H790),"")</f>
        <v/>
      </c>
      <c r="I785" s="592">
        <f>IFERROR(IF(TRIM('Product Selections'!I790)="","",TRIM('Product Selections'!I790)),"")</f>
        <v/>
      </c>
      <c r="J785" s="46" t="n"/>
      <c r="K785" s="69">
        <f>IF(C785="","",IF(O785="",AE785+L785+M785,AE785+L785+M785+O785))</f>
        <v/>
      </c>
      <c r="L785" s="360">
        <f>IF(C785="","",SUM(AC785,AD785)*(1-Y785))</f>
        <v/>
      </c>
      <c r="M785" s="358">
        <f>IF(C785="","",AB785)</f>
        <v/>
      </c>
      <c r="O785" s="593">
        <f>IF(C785="","",IF(Y785&lt;0,Z785-AE785,""))</f>
        <v/>
      </c>
      <c r="P785" s="594">
        <f>IFERROR(IF(C785="","",IF(AND(C785=$D$2,H785=0),0,IF($V$8="50% ADP Discount",AA785*0.5,IF($V$8="ADP Book Price",AA785)))),"")</f>
        <v/>
      </c>
      <c r="R785" s="595">
        <f>IF(C785="","",IF(Y785&lt;0,(Z785/F785)*(1),(Z785/F785)*(1-Y785)))</f>
        <v/>
      </c>
      <c r="S785" s="595">
        <f>IFERROR(IF(Y785&lt;0,SUM(AC785:AD785)/F785,L785/F785),"")</f>
        <v/>
      </c>
      <c r="T785" s="340">
        <f>IF(M785="","",IF(M785=0,"",SUM(M785)/F785))</f>
        <v/>
      </c>
      <c r="U785" s="585" t="n"/>
      <c r="V785" s="596">
        <f>IF(C785="","",IF(AND(C785=$D$2,H785=0),"Firm Payroll",IF(AND(F785=1,Y785&gt;0.2),"Annual 20% Max Discount",IF(AND(F785=4,Y785&gt;0.2),"Quarterly 20% Max Discount",IF(Y785&gt;=0.6,"Discount &gt;60%",IF(Y785&lt;0,"Revenue Reduction Required",""))))))</f>
        <v/>
      </c>
      <c r="W785" s="597" t="n"/>
      <c r="X785" s="56">
        <f>IF(F785=1,"Annual Payrolls on ADP Essential Payroll",IF(F785=4,"Quarterly Payrolls on ADP Essential Payroll",""))</f>
        <v/>
      </c>
      <c r="Y785" s="50">
        <f>IFERROR(1-((H785-M785)/SUM(Z785,AC785,AD785)),"")</f>
        <v/>
      </c>
      <c r="Z785" s="69">
        <f>IF(C785="","",HLOOKUP($G785&amp;'Product Selections'!$K$4&amp;'Exhibit A'!$F785,'--'!$F$3:$AT$200,$E785+6,FALSE)*F785)</f>
        <v/>
      </c>
      <c r="AA785" s="237">
        <f>IF($C785="","",7.95*$E785+54.95)</f>
        <v/>
      </c>
      <c r="AB785" s="69">
        <f>IF('Product Selections'!O790="Yes",16*'Exhibit A'!F785,0)</f>
        <v/>
      </c>
      <c r="AC785" s="236">
        <f>IF('Product Selections'!$L$11="CBA Lightning Wholesale",0,IF('Product Selections'!$L$11="CBA Lightning",0,IF($C785="",0,IF('Product Selections'!P790="",0,IF('Product Selections'!$P790="Yes",HLOOKUP($AC$10&amp;'Exhibit A'!$F785,'--'!$F$3:$AZ$200,$E785+6,FALSE)*$F785)))))</f>
        <v/>
      </c>
      <c r="AD785" s="54">
        <f>IF('Product Selections'!$L$11="CBA Lightning Wholesale",0,IF('Product Selections'!$L$11="CBA Lightning",0,IF('Product Selections'!Q790="",0,IF($C785="",0,IF('Product Selections'!$Q790&gt;=0,HLOOKUP($AD$10,'--'!$F$3:$AZ$200,3,FALSE)*12*'Product Selections'!Q790)))))</f>
        <v/>
      </c>
      <c r="AE785" s="69">
        <f>IFERROR(IF(C785="","",IF(AND(C785=$D$2,H785=0),0,IF(I785=0,H785-P785-L785-M785,IF(I785="Included",H785-P785-M785-L785,IF(I785&gt;0,H785-M785-L785))))),"")</f>
        <v/>
      </c>
      <c r="AF785" s="598" t="n"/>
      <c r="AJ785" s="585" t="n"/>
    </row>
    <row r="786">
      <c r="A786" s="34" t="n"/>
      <c r="B786" s="303">
        <f>IFERROR(IF('Product Selections'!B791="","",'Product Selections'!B791),"")</f>
        <v/>
      </c>
      <c r="C786" s="304">
        <f>IF('Product Selections'!C791="","",'Product Selections'!C791)</f>
        <v/>
      </c>
      <c r="D786" s="305">
        <f>IF('Product Selections'!D791="","",'Product Selections'!D791)</f>
        <v/>
      </c>
      <c r="E786" s="306">
        <f>IF('Product Selections'!E791="","",'Product Selections'!E791)</f>
        <v/>
      </c>
      <c r="F786" s="306">
        <f>IF('Product Selections'!F791="","",'Product Selections'!F791)</f>
        <v/>
      </c>
      <c r="G786" s="307">
        <f>IF('Product Selections'!U790="","",'Product Selections'!U790)</f>
        <v/>
      </c>
      <c r="H786" s="316">
        <f>IFERROR(IF('Product Selections'!H791="","",'Product Selections'!H791),"")</f>
        <v/>
      </c>
      <c r="I786" s="309">
        <f>IFERROR(IF(TRIM('Product Selections'!I791)="","",TRIM('Product Selections'!I791)),"")</f>
        <v/>
      </c>
      <c r="J786" s="46" t="n"/>
      <c r="K786" s="316">
        <f>IF(C786="","",IF(O786="",AE786+L786+M786,AE786+L786+M786+O786))</f>
        <v/>
      </c>
      <c r="L786" s="361">
        <f>IF(C786="","",SUM(AC786,AD786)*(1-Y786))</f>
        <v/>
      </c>
      <c r="M786" s="357">
        <f>IF(C786="","",AB786)</f>
        <v/>
      </c>
      <c r="O786" s="600">
        <f>IF(C786="","",IF(Y786&lt;0,Z786-AE786,""))</f>
        <v/>
      </c>
      <c r="P786" s="601">
        <f>IFERROR(IF(C786="","",IF(AND(C786=$D$2,H786=0),0,IF($V$8="50% ADP Discount",AA786*0.5,IF($V$8="ADP Book Price",AA786)))),"")</f>
        <v/>
      </c>
      <c r="R786" s="602">
        <f>IF(C786="","",IF(Y786&lt;0,(Z786/F786)*(1),(Z786/F786)*(1-Y786)))</f>
        <v/>
      </c>
      <c r="S786" s="602">
        <f>IFERROR(IF(Y786&lt;0,SUM(AC786:AD786)/F786,L786/F786),"")</f>
        <v/>
      </c>
      <c r="T786" s="339">
        <f>IF(M786="","",IF(M786=0,"",SUM(M786)/F786))</f>
        <v/>
      </c>
      <c r="U786" s="585" t="n"/>
      <c r="V786" s="603">
        <f>IF(C786="","",IF(AND(C786=$D$2,H786=0),"Firm Payroll",IF(AND(F786=1,Y786&gt;0.2),"Annual 20% Max Discount",IF(AND(F786=4,Y786&gt;0.2),"Quarterly 20% Max Discount",IF(Y786&gt;=0.6,"Discount &gt;60%",IF(Y786&lt;0,"Revenue Reduction Required",""))))))</f>
        <v/>
      </c>
      <c r="W786" s="597" t="n"/>
      <c r="X786" s="314">
        <f>IF(F786=1,"Annual Payrolls on ADP Essential Payroll",IF(F786=4,"Quarterly Payrolls on ADP Essential Payroll",""))</f>
        <v/>
      </c>
      <c r="Y786" s="315">
        <f>IFERROR(1-((H786-M786)/SUM(Z786,AC786,AD786)),"")</f>
        <v/>
      </c>
      <c r="Z786" s="316">
        <f>IF(C786="","",HLOOKUP($G786&amp;'Product Selections'!$K$4&amp;'Exhibit A'!$F786,'--'!$F$3:$AT$200,$E786+6,FALSE)*F786)</f>
        <v/>
      </c>
      <c r="AA786" s="317">
        <f>IF($C786="","",7.95*$E786+54.95)</f>
        <v/>
      </c>
      <c r="AB786" s="316">
        <f>IF('Product Selections'!O791="Yes",16*'Exhibit A'!F786,0)</f>
        <v/>
      </c>
      <c r="AC786" s="318">
        <f>IF('Product Selections'!$L$11="CBA Lightning Wholesale",0,IF('Product Selections'!$L$11="CBA Lightning",0,IF($C786="",0,IF('Product Selections'!P791="",0,IF('Product Selections'!$P791="Yes",HLOOKUP($AC$10&amp;'Exhibit A'!$F786,'--'!$F$3:$AZ$200,$E786+6,FALSE)*$F786)))))</f>
        <v/>
      </c>
      <c r="AD786" s="310">
        <f>IF('Product Selections'!$L$11="CBA Lightning Wholesale",0,IF('Product Selections'!$L$11="CBA Lightning",0,IF('Product Selections'!Q791="",0,IF($C786="",0,IF('Product Selections'!$Q791&gt;=0,HLOOKUP($AD$10,'--'!$F$3:$AZ$200,3,FALSE)*12*'Product Selections'!Q791)))))</f>
        <v/>
      </c>
      <c r="AE786" s="316">
        <f>IFERROR(IF(C786="","",IF(AND(C786=$D$2,H786=0),0,IF(I786=0,H786-P786-L786-M786,IF(I786="Included",H786-P786-M786-L786,IF(I786&gt;0,H786-M786-L786))))),"")</f>
        <v/>
      </c>
      <c r="AF786" s="585" t="n"/>
      <c r="AJ786" s="585" t="n"/>
    </row>
    <row r="787">
      <c r="A787" s="34" t="n"/>
      <c r="B787" s="70">
        <f>IFERROR(IF('Product Selections'!B792="","",'Product Selections'!B792),"")</f>
        <v/>
      </c>
      <c r="C787" s="71">
        <f>IF('Product Selections'!C792="","",'Product Selections'!C792)</f>
        <v/>
      </c>
      <c r="D787" s="48">
        <f>IF('Product Selections'!D792="","",'Product Selections'!D792)</f>
        <v/>
      </c>
      <c r="E787" s="51">
        <f>IF('Product Selections'!E792="","",'Product Selections'!E792)</f>
        <v/>
      </c>
      <c r="F787" s="51">
        <f>IF('Product Selections'!F792="","",'Product Selections'!F792)</f>
        <v/>
      </c>
      <c r="G787" s="34">
        <f>IF('Product Selections'!U791="","",'Product Selections'!U791)</f>
        <v/>
      </c>
      <c r="H787" s="69">
        <f>IFERROR(IF('Product Selections'!H792="","",'Product Selections'!H792),"")</f>
        <v/>
      </c>
      <c r="I787" s="592">
        <f>IFERROR(IF(TRIM('Product Selections'!I792)="","",TRIM('Product Selections'!I792)),"")</f>
        <v/>
      </c>
      <c r="J787" s="46" t="n"/>
      <c r="K787" s="69">
        <f>IF(C787="","",IF(O787="",AE787+L787+M787,AE787+L787+M787+O787))</f>
        <v/>
      </c>
      <c r="L787" s="360">
        <f>IF(C787="","",SUM(AC787,AD787)*(1-Y787))</f>
        <v/>
      </c>
      <c r="M787" s="358">
        <f>IF(C787="","",AB787)</f>
        <v/>
      </c>
      <c r="O787" s="593">
        <f>IF(C787="","",IF(Y787&lt;0,Z787-AE787,""))</f>
        <v/>
      </c>
      <c r="P787" s="594">
        <f>IFERROR(IF(C787="","",IF(AND(C787=$D$2,H787=0),0,IF($V$8="50% ADP Discount",AA787*0.5,IF($V$8="ADP Book Price",AA787)))),"")</f>
        <v/>
      </c>
      <c r="R787" s="595">
        <f>IF(C787="","",IF(Y787&lt;0,(Z787/F787)*(1),(Z787/F787)*(1-Y787)))</f>
        <v/>
      </c>
      <c r="S787" s="595">
        <f>IFERROR(IF(Y787&lt;0,SUM(AC787:AD787)/F787,L787/F787),"")</f>
        <v/>
      </c>
      <c r="T787" s="340">
        <f>IF(M787="","",IF(M787=0,"",SUM(M787)/F787))</f>
        <v/>
      </c>
      <c r="U787" s="585" t="n"/>
      <c r="V787" s="596">
        <f>IF(C787="","",IF(AND(C787=$D$2,H787=0),"Firm Payroll",IF(AND(F787=1,Y787&gt;0.2),"Annual 20% Max Discount",IF(AND(F787=4,Y787&gt;0.2),"Quarterly 20% Max Discount",IF(Y787&gt;=0.6,"Discount &gt;60%",IF(Y787&lt;0,"Revenue Reduction Required",""))))))</f>
        <v/>
      </c>
      <c r="W787" s="597" t="n"/>
      <c r="X787" s="56">
        <f>IF(F787=1,"Annual Payrolls on ADP Essential Payroll",IF(F787=4,"Quarterly Payrolls on ADP Essential Payroll",""))</f>
        <v/>
      </c>
      <c r="Y787" s="50">
        <f>IFERROR(1-((H787-M787)/SUM(Z787,AC787,AD787)),"")</f>
        <v/>
      </c>
      <c r="Z787" s="69">
        <f>IF(C787="","",HLOOKUP($G787&amp;'Product Selections'!$K$4&amp;'Exhibit A'!$F787,'--'!$F$3:$AT$200,$E787+6,FALSE)*F787)</f>
        <v/>
      </c>
      <c r="AA787" s="237">
        <f>IF($C787="","",7.95*$E787+54.95)</f>
        <v/>
      </c>
      <c r="AB787" s="69">
        <f>IF('Product Selections'!O792="Yes",16*'Exhibit A'!F787,0)</f>
        <v/>
      </c>
      <c r="AC787" s="236">
        <f>IF('Product Selections'!$L$11="CBA Lightning Wholesale",0,IF('Product Selections'!$L$11="CBA Lightning",0,IF($C787="",0,IF('Product Selections'!P792="",0,IF('Product Selections'!$P792="Yes",HLOOKUP($AC$10&amp;'Exhibit A'!$F787,'--'!$F$3:$AZ$200,$E787+6,FALSE)*$F787)))))</f>
        <v/>
      </c>
      <c r="AD787" s="54">
        <f>IF('Product Selections'!$L$11="CBA Lightning Wholesale",0,IF('Product Selections'!$L$11="CBA Lightning",0,IF('Product Selections'!Q792="",0,IF($C787="",0,IF('Product Selections'!$Q792&gt;=0,HLOOKUP($AD$10,'--'!$F$3:$AZ$200,3,FALSE)*12*'Product Selections'!Q792)))))</f>
        <v/>
      </c>
      <c r="AE787" s="69">
        <f>IFERROR(IF(C787="","",IF(AND(C787=$D$2,H787=0),0,IF(I787=0,H787-P787-L787-M787,IF(I787="Included",H787-P787-M787-L787,IF(I787&gt;0,H787-M787-L787))))),"")</f>
        <v/>
      </c>
      <c r="AF787" s="598" t="n"/>
      <c r="AJ787" s="585" t="n"/>
    </row>
    <row r="788">
      <c r="A788" s="34" t="n"/>
      <c r="B788" s="303">
        <f>IFERROR(IF('Product Selections'!B793="","",'Product Selections'!B793),"")</f>
        <v/>
      </c>
      <c r="C788" s="304">
        <f>IF('Product Selections'!C793="","",'Product Selections'!C793)</f>
        <v/>
      </c>
      <c r="D788" s="305">
        <f>IF('Product Selections'!D793="","",'Product Selections'!D793)</f>
        <v/>
      </c>
      <c r="E788" s="306">
        <f>IF('Product Selections'!E793="","",'Product Selections'!E793)</f>
        <v/>
      </c>
      <c r="F788" s="306">
        <f>IF('Product Selections'!F793="","",'Product Selections'!F793)</f>
        <v/>
      </c>
      <c r="G788" s="307">
        <f>IF('Product Selections'!U792="","",'Product Selections'!U792)</f>
        <v/>
      </c>
      <c r="H788" s="316">
        <f>IFERROR(IF('Product Selections'!H793="","",'Product Selections'!H793),"")</f>
        <v/>
      </c>
      <c r="I788" s="309">
        <f>IFERROR(IF(TRIM('Product Selections'!I793)="","",TRIM('Product Selections'!I793)),"")</f>
        <v/>
      </c>
      <c r="J788" s="46" t="n"/>
      <c r="K788" s="316">
        <f>IF(C788="","",IF(O788="",AE788+L788+M788,AE788+L788+M788+O788))</f>
        <v/>
      </c>
      <c r="L788" s="361">
        <f>IF(C788="","",SUM(AC788,AD788)*(1-Y788))</f>
        <v/>
      </c>
      <c r="M788" s="357">
        <f>IF(C788="","",AB788)</f>
        <v/>
      </c>
      <c r="O788" s="600">
        <f>IF(C788="","",IF(Y788&lt;0,Z788-AE788,""))</f>
        <v/>
      </c>
      <c r="P788" s="601">
        <f>IFERROR(IF(C788="","",IF(AND(C788=$D$2,H788=0),0,IF($V$8="50% ADP Discount",AA788*0.5,IF($V$8="ADP Book Price",AA788)))),"")</f>
        <v/>
      </c>
      <c r="R788" s="602">
        <f>IF(C788="","",IF(Y788&lt;0,(Z788/F788)*(1),(Z788/F788)*(1-Y788)))</f>
        <v/>
      </c>
      <c r="S788" s="602">
        <f>IFERROR(IF(Y788&lt;0,SUM(AC788:AD788)/F788,L788/F788),"")</f>
        <v/>
      </c>
      <c r="T788" s="339">
        <f>IF(M788="","",IF(M788=0,"",SUM(M788)/F788))</f>
        <v/>
      </c>
      <c r="U788" s="585" t="n"/>
      <c r="V788" s="603">
        <f>IF(C788="","",IF(AND(C788=$D$2,H788=0),"Firm Payroll",IF(AND(F788=1,Y788&gt;0.2),"Annual 20% Max Discount",IF(AND(F788=4,Y788&gt;0.2),"Quarterly 20% Max Discount",IF(Y788&gt;=0.6,"Discount &gt;60%",IF(Y788&lt;0,"Revenue Reduction Required",""))))))</f>
        <v/>
      </c>
      <c r="W788" s="597" t="n"/>
      <c r="X788" s="314">
        <f>IF(F788=1,"Annual Payrolls on ADP Essential Payroll",IF(F788=4,"Quarterly Payrolls on ADP Essential Payroll",""))</f>
        <v/>
      </c>
      <c r="Y788" s="315">
        <f>IFERROR(1-((H788-M788)/SUM(Z788,AC788,AD788)),"")</f>
        <v/>
      </c>
      <c r="Z788" s="316">
        <f>IF(C788="","",HLOOKUP($G788&amp;'Product Selections'!$K$4&amp;'Exhibit A'!$F788,'--'!$F$3:$AT$200,$E788+6,FALSE)*F788)</f>
        <v/>
      </c>
      <c r="AA788" s="317">
        <f>IF($C788="","",7.95*$E788+54.95)</f>
        <v/>
      </c>
      <c r="AB788" s="316">
        <f>IF('Product Selections'!O793="Yes",16*'Exhibit A'!F788,0)</f>
        <v/>
      </c>
      <c r="AC788" s="318">
        <f>IF('Product Selections'!$L$11="CBA Lightning Wholesale",0,IF('Product Selections'!$L$11="CBA Lightning",0,IF($C788="",0,IF('Product Selections'!P793="",0,IF('Product Selections'!$P793="Yes",HLOOKUP($AC$10&amp;'Exhibit A'!$F788,'--'!$F$3:$AZ$200,$E788+6,FALSE)*$F788)))))</f>
        <v/>
      </c>
      <c r="AD788" s="310">
        <f>IF('Product Selections'!$L$11="CBA Lightning Wholesale",0,IF('Product Selections'!$L$11="CBA Lightning",0,IF('Product Selections'!Q793="",0,IF($C788="",0,IF('Product Selections'!$Q793&gt;=0,HLOOKUP($AD$10,'--'!$F$3:$AZ$200,3,FALSE)*12*'Product Selections'!Q793)))))</f>
        <v/>
      </c>
      <c r="AE788" s="316">
        <f>IFERROR(IF(C788="","",IF(AND(C788=$D$2,H788=0),0,IF(I788=0,H788-P788-L788-M788,IF(I788="Included",H788-P788-M788-L788,IF(I788&gt;0,H788-M788-L788))))),"")</f>
        <v/>
      </c>
      <c r="AF788" s="585" t="n"/>
      <c r="AJ788" s="585" t="n"/>
    </row>
    <row r="789">
      <c r="A789" s="34" t="n"/>
      <c r="B789" s="70">
        <f>IFERROR(IF('Product Selections'!B794="","",'Product Selections'!B794),"")</f>
        <v/>
      </c>
      <c r="C789" s="71">
        <f>IF('Product Selections'!C794="","",'Product Selections'!C794)</f>
        <v/>
      </c>
      <c r="D789" s="48">
        <f>IF('Product Selections'!D794="","",'Product Selections'!D794)</f>
        <v/>
      </c>
      <c r="E789" s="51">
        <f>IF('Product Selections'!E794="","",'Product Selections'!E794)</f>
        <v/>
      </c>
      <c r="F789" s="51">
        <f>IF('Product Selections'!F794="","",'Product Selections'!F794)</f>
        <v/>
      </c>
      <c r="G789" s="34">
        <f>IF('Product Selections'!U793="","",'Product Selections'!U793)</f>
        <v/>
      </c>
      <c r="H789" s="69">
        <f>IFERROR(IF('Product Selections'!H794="","",'Product Selections'!H794),"")</f>
        <v/>
      </c>
      <c r="I789" s="592">
        <f>IFERROR(IF(TRIM('Product Selections'!I794)="","",TRIM('Product Selections'!I794)),"")</f>
        <v/>
      </c>
      <c r="J789" s="46" t="n"/>
      <c r="K789" s="69">
        <f>IF(C789="","",IF(O789="",AE789+L789+M789,AE789+L789+M789+O789))</f>
        <v/>
      </c>
      <c r="L789" s="360">
        <f>IF(C789="","",SUM(AC789,AD789)*(1-Y789))</f>
        <v/>
      </c>
      <c r="M789" s="358">
        <f>IF(C789="","",AB789)</f>
        <v/>
      </c>
      <c r="O789" s="593">
        <f>IF(C789="","",IF(Y789&lt;0,Z789-AE789,""))</f>
        <v/>
      </c>
      <c r="P789" s="594">
        <f>IFERROR(IF(C789="","",IF(AND(C789=$D$2,H789=0),0,IF($V$8="50% ADP Discount",AA789*0.5,IF($V$8="ADP Book Price",AA789)))),"")</f>
        <v/>
      </c>
      <c r="R789" s="595">
        <f>IF(C789="","",IF(Y789&lt;0,(Z789/F789)*(1),(Z789/F789)*(1-Y789)))</f>
        <v/>
      </c>
      <c r="S789" s="595">
        <f>IFERROR(IF(Y789&lt;0,SUM(AC789:AD789)/F789,L789/F789),"")</f>
        <v/>
      </c>
      <c r="T789" s="340">
        <f>IF(M789="","",IF(M789=0,"",SUM(M789)/F789))</f>
        <v/>
      </c>
      <c r="U789" s="585" t="n"/>
      <c r="V789" s="596">
        <f>IF(C789="","",IF(AND(C789=$D$2,H789=0),"Firm Payroll",IF(AND(F789=1,Y789&gt;0.2),"Annual 20% Max Discount",IF(AND(F789=4,Y789&gt;0.2),"Quarterly 20% Max Discount",IF(Y789&gt;=0.6,"Discount &gt;60%",IF(Y789&lt;0,"Revenue Reduction Required",""))))))</f>
        <v/>
      </c>
      <c r="W789" s="597" t="n"/>
      <c r="X789" s="56">
        <f>IF(F789=1,"Annual Payrolls on ADP Essential Payroll",IF(F789=4,"Quarterly Payrolls on ADP Essential Payroll",""))</f>
        <v/>
      </c>
      <c r="Y789" s="50">
        <f>IFERROR(1-((H789-M789)/SUM(Z789,AC789,AD789)),"")</f>
        <v/>
      </c>
      <c r="Z789" s="69">
        <f>IF(C789="","",HLOOKUP($G789&amp;'Product Selections'!$K$4&amp;'Exhibit A'!$F789,'--'!$F$3:$AT$200,$E789+6,FALSE)*F789)</f>
        <v/>
      </c>
      <c r="AA789" s="237">
        <f>IF($C789="","",7.95*$E789+54.95)</f>
        <v/>
      </c>
      <c r="AB789" s="69">
        <f>IF('Product Selections'!O794="Yes",16*'Exhibit A'!F789,0)</f>
        <v/>
      </c>
      <c r="AC789" s="236">
        <f>IF('Product Selections'!$L$11="CBA Lightning Wholesale",0,IF('Product Selections'!$L$11="CBA Lightning",0,IF($C789="",0,IF('Product Selections'!P794="",0,IF('Product Selections'!$P794="Yes",HLOOKUP($AC$10&amp;'Exhibit A'!$F789,'--'!$F$3:$AZ$200,$E789+6,FALSE)*$F789)))))</f>
        <v/>
      </c>
      <c r="AD789" s="54">
        <f>IF('Product Selections'!$L$11="CBA Lightning Wholesale",0,IF('Product Selections'!$L$11="CBA Lightning",0,IF('Product Selections'!Q794="",0,IF($C789="",0,IF('Product Selections'!$Q794&gt;=0,HLOOKUP($AD$10,'--'!$F$3:$AZ$200,3,FALSE)*12*'Product Selections'!Q794)))))</f>
        <v/>
      </c>
      <c r="AE789" s="69">
        <f>IFERROR(IF(C789="","",IF(AND(C789=$D$2,H789=0),0,IF(I789=0,H789-P789-L789-M789,IF(I789="Included",H789-P789-M789-L789,IF(I789&gt;0,H789-M789-L789))))),"")</f>
        <v/>
      </c>
      <c r="AF789" s="598" t="n"/>
      <c r="AJ789" s="585" t="n"/>
    </row>
    <row r="790">
      <c r="A790" s="34" t="n"/>
      <c r="B790" s="303">
        <f>IFERROR(IF('Product Selections'!B795="","",'Product Selections'!B795),"")</f>
        <v/>
      </c>
      <c r="C790" s="304">
        <f>IF('Product Selections'!C795="","",'Product Selections'!C795)</f>
        <v/>
      </c>
      <c r="D790" s="305">
        <f>IF('Product Selections'!D795="","",'Product Selections'!D795)</f>
        <v/>
      </c>
      <c r="E790" s="306">
        <f>IF('Product Selections'!E795="","",'Product Selections'!E795)</f>
        <v/>
      </c>
      <c r="F790" s="306">
        <f>IF('Product Selections'!F795="","",'Product Selections'!F795)</f>
        <v/>
      </c>
      <c r="G790" s="307">
        <f>IF('Product Selections'!U794="","",'Product Selections'!U794)</f>
        <v/>
      </c>
      <c r="H790" s="316">
        <f>IFERROR(IF('Product Selections'!H795="","",'Product Selections'!H795),"")</f>
        <v/>
      </c>
      <c r="I790" s="309">
        <f>IFERROR(IF(TRIM('Product Selections'!I795)="","",TRIM('Product Selections'!I795)),"")</f>
        <v/>
      </c>
      <c r="J790" s="46" t="n"/>
      <c r="K790" s="316">
        <f>IF(C790="","",IF(O790="",AE790+L790+M790,AE790+L790+M790+O790))</f>
        <v/>
      </c>
      <c r="L790" s="361">
        <f>IF(C790="","",SUM(AC790,AD790)*(1-Y790))</f>
        <v/>
      </c>
      <c r="M790" s="357">
        <f>IF(C790="","",AB790)</f>
        <v/>
      </c>
      <c r="O790" s="600">
        <f>IF(C790="","",IF(Y790&lt;0,Z790-AE790,""))</f>
        <v/>
      </c>
      <c r="P790" s="601">
        <f>IFERROR(IF(C790="","",IF(AND(C790=$D$2,H790=0),0,IF($V$8="50% ADP Discount",AA790*0.5,IF($V$8="ADP Book Price",AA790)))),"")</f>
        <v/>
      </c>
      <c r="R790" s="602">
        <f>IF(C790="","",IF(Y790&lt;0,(Z790/F790)*(1),(Z790/F790)*(1-Y790)))</f>
        <v/>
      </c>
      <c r="S790" s="602">
        <f>IFERROR(IF(Y790&lt;0,SUM(AC790:AD790)/F790,L790/F790),"")</f>
        <v/>
      </c>
      <c r="T790" s="339">
        <f>IF(M790="","",IF(M790=0,"",SUM(M790)/F790))</f>
        <v/>
      </c>
      <c r="U790" s="585" t="n"/>
      <c r="V790" s="603">
        <f>IF(C790="","",IF(AND(C790=$D$2,H790=0),"Firm Payroll",IF(AND(F790=1,Y790&gt;0.2),"Annual 20% Max Discount",IF(AND(F790=4,Y790&gt;0.2),"Quarterly 20% Max Discount",IF(Y790&gt;=0.6,"Discount &gt;60%",IF(Y790&lt;0,"Revenue Reduction Required",""))))))</f>
        <v/>
      </c>
      <c r="W790" s="597" t="n"/>
      <c r="X790" s="314">
        <f>IF(F790=1,"Annual Payrolls on ADP Essential Payroll",IF(F790=4,"Quarterly Payrolls on ADP Essential Payroll",""))</f>
        <v/>
      </c>
      <c r="Y790" s="315">
        <f>IFERROR(1-((H790-M790)/SUM(Z790,AC790,AD790)),"")</f>
        <v/>
      </c>
      <c r="Z790" s="316">
        <f>IF(C790="","",HLOOKUP($G790&amp;'Product Selections'!$K$4&amp;'Exhibit A'!$F790,'--'!$F$3:$AT$200,$E790+6,FALSE)*F790)</f>
        <v/>
      </c>
      <c r="AA790" s="317">
        <f>IF($C790="","",7.95*$E790+54.95)</f>
        <v/>
      </c>
      <c r="AB790" s="316">
        <f>IF('Product Selections'!O795="Yes",16*'Exhibit A'!F790,0)</f>
        <v/>
      </c>
      <c r="AC790" s="318">
        <f>IF('Product Selections'!$L$11="CBA Lightning Wholesale",0,IF('Product Selections'!$L$11="CBA Lightning",0,IF($C790="",0,IF('Product Selections'!P795="",0,IF('Product Selections'!$P795="Yes",HLOOKUP($AC$10&amp;'Exhibit A'!$F790,'--'!$F$3:$AZ$200,$E790+6,FALSE)*$F790)))))</f>
        <v/>
      </c>
      <c r="AD790" s="310">
        <f>IF('Product Selections'!$L$11="CBA Lightning Wholesale",0,IF('Product Selections'!$L$11="CBA Lightning",0,IF('Product Selections'!Q795="",0,IF($C790="",0,IF('Product Selections'!$Q795&gt;=0,HLOOKUP($AD$10,'--'!$F$3:$AZ$200,3,FALSE)*12*'Product Selections'!Q795)))))</f>
        <v/>
      </c>
      <c r="AE790" s="316">
        <f>IFERROR(IF(C790="","",IF(AND(C790=$D$2,H790=0),0,IF(I790=0,H790-P790-L790-M790,IF(I790="Included",H790-P790-M790-L790,IF(I790&gt;0,H790-M790-L790))))),"")</f>
        <v/>
      </c>
      <c r="AF790" s="585" t="n"/>
      <c r="AJ790" s="585" t="n"/>
    </row>
    <row r="791">
      <c r="A791" s="34" t="n"/>
      <c r="B791" s="70">
        <f>IFERROR(IF('Product Selections'!B796="","",'Product Selections'!B796),"")</f>
        <v/>
      </c>
      <c r="C791" s="71">
        <f>IF('Product Selections'!C796="","",'Product Selections'!C796)</f>
        <v/>
      </c>
      <c r="D791" s="48">
        <f>IF('Product Selections'!D796="","",'Product Selections'!D796)</f>
        <v/>
      </c>
      <c r="E791" s="51">
        <f>IF('Product Selections'!E796="","",'Product Selections'!E796)</f>
        <v/>
      </c>
      <c r="F791" s="51">
        <f>IF('Product Selections'!F796="","",'Product Selections'!F796)</f>
        <v/>
      </c>
      <c r="G791" s="34">
        <f>IF('Product Selections'!U795="","",'Product Selections'!U795)</f>
        <v/>
      </c>
      <c r="H791" s="69">
        <f>IFERROR(IF('Product Selections'!H796="","",'Product Selections'!H796),"")</f>
        <v/>
      </c>
      <c r="I791" s="592">
        <f>IFERROR(IF(TRIM('Product Selections'!I796)="","",TRIM('Product Selections'!I796)),"")</f>
        <v/>
      </c>
      <c r="J791" s="46" t="n"/>
      <c r="K791" s="69">
        <f>IF(C791="","",IF(O791="",AE791+L791+M791,AE791+L791+M791+O791))</f>
        <v/>
      </c>
      <c r="L791" s="360">
        <f>IF(C791="","",SUM(AC791,AD791)*(1-Y791))</f>
        <v/>
      </c>
      <c r="M791" s="358">
        <f>IF(C791="","",AB791)</f>
        <v/>
      </c>
      <c r="O791" s="593">
        <f>IF(C791="","",IF(Y791&lt;0,Z791-AE791,""))</f>
        <v/>
      </c>
      <c r="P791" s="594">
        <f>IFERROR(IF(C791="","",IF(AND(C791=$D$2,H791=0),0,IF($V$8="50% ADP Discount",AA791*0.5,IF($V$8="ADP Book Price",AA791)))),"")</f>
        <v/>
      </c>
      <c r="R791" s="595">
        <f>IF(C791="","",IF(Y791&lt;0,(Z791/F791)*(1),(Z791/F791)*(1-Y791)))</f>
        <v/>
      </c>
      <c r="S791" s="595">
        <f>IFERROR(IF(Y791&lt;0,SUM(AC791:AD791)/F791,L791/F791),"")</f>
        <v/>
      </c>
      <c r="T791" s="340">
        <f>IF(M791="","",IF(M791=0,"",SUM(M791)/F791))</f>
        <v/>
      </c>
      <c r="U791" s="585" t="n"/>
      <c r="V791" s="596">
        <f>IF(C791="","",IF(AND(C791=$D$2,H791=0),"Firm Payroll",IF(AND(F791=1,Y791&gt;0.2),"Annual 20% Max Discount",IF(AND(F791=4,Y791&gt;0.2),"Quarterly 20% Max Discount",IF(Y791&gt;=0.6,"Discount &gt;60%",IF(Y791&lt;0,"Revenue Reduction Required",""))))))</f>
        <v/>
      </c>
      <c r="W791" s="597" t="n"/>
      <c r="X791" s="56">
        <f>IF(F791=1,"Annual Payrolls on ADP Essential Payroll",IF(F791=4,"Quarterly Payrolls on ADP Essential Payroll",""))</f>
        <v/>
      </c>
      <c r="Y791" s="50">
        <f>IFERROR(1-((H791-M791)/SUM(Z791,AC791,AD791)),"")</f>
        <v/>
      </c>
      <c r="Z791" s="69">
        <f>IF(C791="","",HLOOKUP($G791&amp;'Product Selections'!$K$4&amp;'Exhibit A'!$F791,'--'!$F$3:$AT$200,$E791+6,FALSE)*F791)</f>
        <v/>
      </c>
      <c r="AA791" s="237">
        <f>IF($C791="","",7.95*$E791+54.95)</f>
        <v/>
      </c>
      <c r="AB791" s="69">
        <f>IF('Product Selections'!O796="Yes",16*'Exhibit A'!F791,0)</f>
        <v/>
      </c>
      <c r="AC791" s="236">
        <f>IF('Product Selections'!$L$11="CBA Lightning Wholesale",0,IF('Product Selections'!$L$11="CBA Lightning",0,IF($C791="",0,IF('Product Selections'!P796="",0,IF('Product Selections'!$P796="Yes",HLOOKUP($AC$10&amp;'Exhibit A'!$F791,'--'!$F$3:$AZ$200,$E791+6,FALSE)*$F791)))))</f>
        <v/>
      </c>
      <c r="AD791" s="54">
        <f>IF('Product Selections'!$L$11="CBA Lightning Wholesale",0,IF('Product Selections'!$L$11="CBA Lightning",0,IF('Product Selections'!Q796="",0,IF($C791="",0,IF('Product Selections'!$Q796&gt;=0,HLOOKUP($AD$10,'--'!$F$3:$AZ$200,3,FALSE)*12*'Product Selections'!Q796)))))</f>
        <v/>
      </c>
      <c r="AE791" s="69">
        <f>IFERROR(IF(C791="","",IF(AND(C791=$D$2,H791=0),0,IF(I791=0,H791-P791-L791-M791,IF(I791="Included",H791-P791-M791-L791,IF(I791&gt;0,H791-M791-L791))))),"")</f>
        <v/>
      </c>
      <c r="AF791" s="598" t="n"/>
      <c r="AJ791" s="585" t="n"/>
    </row>
    <row r="792">
      <c r="A792" s="34" t="n"/>
      <c r="B792" s="303">
        <f>IFERROR(IF('Product Selections'!B797="","",'Product Selections'!B797),"")</f>
        <v/>
      </c>
      <c r="C792" s="304">
        <f>IF('Product Selections'!C797="","",'Product Selections'!C797)</f>
        <v/>
      </c>
      <c r="D792" s="305">
        <f>IF('Product Selections'!D797="","",'Product Selections'!D797)</f>
        <v/>
      </c>
      <c r="E792" s="306">
        <f>IF('Product Selections'!E797="","",'Product Selections'!E797)</f>
        <v/>
      </c>
      <c r="F792" s="306">
        <f>IF('Product Selections'!F797="","",'Product Selections'!F797)</f>
        <v/>
      </c>
      <c r="G792" s="307">
        <f>IF('Product Selections'!U796="","",'Product Selections'!U796)</f>
        <v/>
      </c>
      <c r="H792" s="316">
        <f>IFERROR(IF('Product Selections'!H797="","",'Product Selections'!H797),"")</f>
        <v/>
      </c>
      <c r="I792" s="309">
        <f>IFERROR(IF(TRIM('Product Selections'!I797)="","",TRIM('Product Selections'!I797)),"")</f>
        <v/>
      </c>
      <c r="J792" s="46" t="n"/>
      <c r="K792" s="316">
        <f>IF(C792="","",IF(O792="",AE792+L792+M792,AE792+L792+M792+O792))</f>
        <v/>
      </c>
      <c r="L792" s="361">
        <f>IF(C792="","",SUM(AC792,AD792)*(1-Y792))</f>
        <v/>
      </c>
      <c r="M792" s="357">
        <f>IF(C792="","",AB792)</f>
        <v/>
      </c>
      <c r="O792" s="600">
        <f>IF(C792="","",IF(Y792&lt;0,Z792-AE792,""))</f>
        <v/>
      </c>
      <c r="P792" s="601">
        <f>IFERROR(IF(C792="","",IF(AND(C792=$D$2,H792=0),0,IF($V$8="50% ADP Discount",AA792*0.5,IF($V$8="ADP Book Price",AA792)))),"")</f>
        <v/>
      </c>
      <c r="R792" s="602">
        <f>IF(C792="","",IF(Y792&lt;0,(Z792/F792)*(1),(Z792/F792)*(1-Y792)))</f>
        <v/>
      </c>
      <c r="S792" s="602">
        <f>IFERROR(IF(Y792&lt;0,SUM(AC792:AD792)/F792,L792/F792),"")</f>
        <v/>
      </c>
      <c r="T792" s="339">
        <f>IF(M792="","",IF(M792=0,"",SUM(M792)/F792))</f>
        <v/>
      </c>
      <c r="U792" s="585" t="n"/>
      <c r="V792" s="603">
        <f>IF(C792="","",IF(AND(C792=$D$2,H792=0),"Firm Payroll",IF(AND(F792=1,Y792&gt;0.2),"Annual 20% Max Discount",IF(AND(F792=4,Y792&gt;0.2),"Quarterly 20% Max Discount",IF(Y792&gt;=0.6,"Discount &gt;60%",IF(Y792&lt;0,"Revenue Reduction Required",""))))))</f>
        <v/>
      </c>
      <c r="W792" s="597" t="n"/>
      <c r="X792" s="314">
        <f>IF(F792=1,"Annual Payrolls on ADP Essential Payroll",IF(F792=4,"Quarterly Payrolls on ADP Essential Payroll",""))</f>
        <v/>
      </c>
      <c r="Y792" s="315">
        <f>IFERROR(1-((H792-M792)/SUM(Z792,AC792,AD792)),"")</f>
        <v/>
      </c>
      <c r="Z792" s="316">
        <f>IF(C792="","",HLOOKUP($G792&amp;'Product Selections'!$K$4&amp;'Exhibit A'!$F792,'--'!$F$3:$AT$200,$E792+6,FALSE)*F792)</f>
        <v/>
      </c>
      <c r="AA792" s="317">
        <f>IF($C792="","",7.95*$E792+54.95)</f>
        <v/>
      </c>
      <c r="AB792" s="316">
        <f>IF('Product Selections'!O797="Yes",16*'Exhibit A'!F792,0)</f>
        <v/>
      </c>
      <c r="AC792" s="318">
        <f>IF('Product Selections'!$L$11="CBA Lightning Wholesale",0,IF('Product Selections'!$L$11="CBA Lightning",0,IF($C792="",0,IF('Product Selections'!P797="",0,IF('Product Selections'!$P797="Yes",HLOOKUP($AC$10&amp;'Exhibit A'!$F792,'--'!$F$3:$AZ$200,$E792+6,FALSE)*$F792)))))</f>
        <v/>
      </c>
      <c r="AD792" s="310">
        <f>IF('Product Selections'!$L$11="CBA Lightning Wholesale",0,IF('Product Selections'!$L$11="CBA Lightning",0,IF('Product Selections'!Q797="",0,IF($C792="",0,IF('Product Selections'!$Q797&gt;=0,HLOOKUP($AD$10,'--'!$F$3:$AZ$200,3,FALSE)*12*'Product Selections'!Q797)))))</f>
        <v/>
      </c>
      <c r="AE792" s="316">
        <f>IFERROR(IF(C792="","",IF(AND(C792=$D$2,H792=0),0,IF(I792=0,H792-P792-L792-M792,IF(I792="Included",H792-P792-M792-L792,IF(I792&gt;0,H792-M792-L792))))),"")</f>
        <v/>
      </c>
      <c r="AF792" s="585" t="n"/>
      <c r="AJ792" s="585" t="n"/>
    </row>
    <row r="793">
      <c r="A793" s="34" t="n"/>
      <c r="B793" s="70">
        <f>IFERROR(IF('Product Selections'!B798="","",'Product Selections'!B798),"")</f>
        <v/>
      </c>
      <c r="C793" s="71">
        <f>IF('Product Selections'!C798="","",'Product Selections'!C798)</f>
        <v/>
      </c>
      <c r="D793" s="48">
        <f>IF('Product Selections'!D798="","",'Product Selections'!D798)</f>
        <v/>
      </c>
      <c r="E793" s="51">
        <f>IF('Product Selections'!E798="","",'Product Selections'!E798)</f>
        <v/>
      </c>
      <c r="F793" s="51">
        <f>IF('Product Selections'!F798="","",'Product Selections'!F798)</f>
        <v/>
      </c>
      <c r="G793" s="34">
        <f>IF('Product Selections'!U797="","",'Product Selections'!U797)</f>
        <v/>
      </c>
      <c r="H793" s="69">
        <f>IFERROR(IF('Product Selections'!H798="","",'Product Selections'!H798),"")</f>
        <v/>
      </c>
      <c r="I793" s="592">
        <f>IFERROR(IF(TRIM('Product Selections'!I798)="","",TRIM('Product Selections'!I798)),"")</f>
        <v/>
      </c>
      <c r="J793" s="46" t="n"/>
      <c r="K793" s="69">
        <f>IF(C793="","",IF(O793="",AE793+L793+M793,AE793+L793+M793+O793))</f>
        <v/>
      </c>
      <c r="L793" s="360">
        <f>IF(C793="","",SUM(AC793,AD793)*(1-Y793))</f>
        <v/>
      </c>
      <c r="M793" s="358">
        <f>IF(C793="","",AB793)</f>
        <v/>
      </c>
      <c r="O793" s="593">
        <f>IF(C793="","",IF(Y793&lt;0,Z793-AE793,""))</f>
        <v/>
      </c>
      <c r="P793" s="594">
        <f>IFERROR(IF(C793="","",IF(AND(C793=$D$2,H793=0),0,IF($V$8="50% ADP Discount",AA793*0.5,IF($V$8="ADP Book Price",AA793)))),"")</f>
        <v/>
      </c>
      <c r="R793" s="595">
        <f>IF(C793="","",IF(Y793&lt;0,(Z793/F793)*(1),(Z793/F793)*(1-Y793)))</f>
        <v/>
      </c>
      <c r="S793" s="595">
        <f>IFERROR(IF(Y793&lt;0,SUM(AC793:AD793)/F793,L793/F793),"")</f>
        <v/>
      </c>
      <c r="T793" s="340">
        <f>IF(M793="","",IF(M793=0,"",SUM(M793)/F793))</f>
        <v/>
      </c>
      <c r="U793" s="585" t="n"/>
      <c r="V793" s="596">
        <f>IF(C793="","",IF(AND(C793=$D$2,H793=0),"Firm Payroll",IF(AND(F793=1,Y793&gt;0.2),"Annual 20% Max Discount",IF(AND(F793=4,Y793&gt;0.2),"Quarterly 20% Max Discount",IF(Y793&gt;=0.6,"Discount &gt;60%",IF(Y793&lt;0,"Revenue Reduction Required",""))))))</f>
        <v/>
      </c>
      <c r="W793" s="597" t="n"/>
      <c r="X793" s="56">
        <f>IF(F793=1,"Annual Payrolls on ADP Essential Payroll",IF(F793=4,"Quarterly Payrolls on ADP Essential Payroll",""))</f>
        <v/>
      </c>
      <c r="Y793" s="50">
        <f>IFERROR(1-((H793-M793)/SUM(Z793,AC793,AD793)),"")</f>
        <v/>
      </c>
      <c r="Z793" s="69">
        <f>IF(C793="","",HLOOKUP($G793&amp;'Product Selections'!$K$4&amp;'Exhibit A'!$F793,'--'!$F$3:$AT$200,$E793+6,FALSE)*F793)</f>
        <v/>
      </c>
      <c r="AA793" s="237">
        <f>IF($C793="","",7.95*$E793+54.95)</f>
        <v/>
      </c>
      <c r="AB793" s="69">
        <f>IF('Product Selections'!O798="Yes",16*'Exhibit A'!F793,0)</f>
        <v/>
      </c>
      <c r="AC793" s="236">
        <f>IF('Product Selections'!$L$11="CBA Lightning Wholesale",0,IF('Product Selections'!$L$11="CBA Lightning",0,IF($C793="",0,IF('Product Selections'!P798="",0,IF('Product Selections'!$P798="Yes",HLOOKUP($AC$10&amp;'Exhibit A'!$F793,'--'!$F$3:$AZ$200,$E793+6,FALSE)*$F793)))))</f>
        <v/>
      </c>
      <c r="AD793" s="54">
        <f>IF('Product Selections'!$L$11="CBA Lightning Wholesale",0,IF('Product Selections'!$L$11="CBA Lightning",0,IF('Product Selections'!Q798="",0,IF($C793="",0,IF('Product Selections'!$Q798&gt;=0,HLOOKUP($AD$10,'--'!$F$3:$AZ$200,3,FALSE)*12*'Product Selections'!Q798)))))</f>
        <v/>
      </c>
      <c r="AE793" s="69">
        <f>IFERROR(IF(C793="","",IF(AND(C793=$D$2,H793=0),0,IF(I793=0,H793-P793-L793-M793,IF(I793="Included",H793-P793-M793-L793,IF(I793&gt;0,H793-M793-L793))))),"")</f>
        <v/>
      </c>
      <c r="AF793" s="598" t="n"/>
      <c r="AJ793" s="585" t="n"/>
    </row>
    <row r="794">
      <c r="A794" s="34" t="n"/>
      <c r="B794" s="303">
        <f>IFERROR(IF('Product Selections'!B799="","",'Product Selections'!B799),"")</f>
        <v/>
      </c>
      <c r="C794" s="304">
        <f>IF('Product Selections'!C799="","",'Product Selections'!C799)</f>
        <v/>
      </c>
      <c r="D794" s="305">
        <f>IF('Product Selections'!D799="","",'Product Selections'!D799)</f>
        <v/>
      </c>
      <c r="E794" s="306">
        <f>IF('Product Selections'!E799="","",'Product Selections'!E799)</f>
        <v/>
      </c>
      <c r="F794" s="306">
        <f>IF('Product Selections'!F799="","",'Product Selections'!F799)</f>
        <v/>
      </c>
      <c r="G794" s="307">
        <f>IF('Product Selections'!U798="","",'Product Selections'!U798)</f>
        <v/>
      </c>
      <c r="H794" s="316">
        <f>IFERROR(IF('Product Selections'!H799="","",'Product Selections'!H799),"")</f>
        <v/>
      </c>
      <c r="I794" s="309">
        <f>IFERROR(IF(TRIM('Product Selections'!I799)="","",TRIM('Product Selections'!I799)),"")</f>
        <v/>
      </c>
      <c r="J794" s="46" t="n"/>
      <c r="K794" s="316">
        <f>IF(C794="","",IF(O794="",AE794+L794+M794,AE794+L794+M794+O794))</f>
        <v/>
      </c>
      <c r="L794" s="361">
        <f>IF(C794="","",SUM(AC794,AD794)*(1-Y794))</f>
        <v/>
      </c>
      <c r="M794" s="357">
        <f>IF(C794="","",AB794)</f>
        <v/>
      </c>
      <c r="O794" s="600">
        <f>IF(C794="","",IF(Y794&lt;0,Z794-AE794,""))</f>
        <v/>
      </c>
      <c r="P794" s="601">
        <f>IFERROR(IF(C794="","",IF(AND(C794=$D$2,H794=0),0,IF($V$8="50% ADP Discount",AA794*0.5,IF($V$8="ADP Book Price",AA794)))),"")</f>
        <v/>
      </c>
      <c r="R794" s="602">
        <f>IF(C794="","",IF(Y794&lt;0,(Z794/F794)*(1),(Z794/F794)*(1-Y794)))</f>
        <v/>
      </c>
      <c r="S794" s="602">
        <f>IFERROR(IF(Y794&lt;0,SUM(AC794:AD794)/F794,L794/F794),"")</f>
        <v/>
      </c>
      <c r="T794" s="339">
        <f>IF(M794="","",IF(M794=0,"",SUM(M794)/F794))</f>
        <v/>
      </c>
      <c r="U794" s="585" t="n"/>
      <c r="V794" s="603">
        <f>IF(C794="","",IF(AND(C794=$D$2,H794=0),"Firm Payroll",IF(AND(F794=1,Y794&gt;0.2),"Annual 20% Max Discount",IF(AND(F794=4,Y794&gt;0.2),"Quarterly 20% Max Discount",IF(Y794&gt;=0.6,"Discount &gt;60%",IF(Y794&lt;0,"Revenue Reduction Required",""))))))</f>
        <v/>
      </c>
      <c r="W794" s="597" t="n"/>
      <c r="X794" s="314">
        <f>IF(F794=1,"Annual Payrolls on ADP Essential Payroll",IF(F794=4,"Quarterly Payrolls on ADP Essential Payroll",""))</f>
        <v/>
      </c>
      <c r="Y794" s="315">
        <f>IFERROR(1-((H794-M794)/SUM(Z794,AC794,AD794)),"")</f>
        <v/>
      </c>
      <c r="Z794" s="316">
        <f>IF(C794="","",HLOOKUP($G794&amp;'Product Selections'!$K$4&amp;'Exhibit A'!$F794,'--'!$F$3:$AT$200,$E794+6,FALSE)*F794)</f>
        <v/>
      </c>
      <c r="AA794" s="317">
        <f>IF($C794="","",7.95*$E794+54.95)</f>
        <v/>
      </c>
      <c r="AB794" s="316">
        <f>IF('Product Selections'!O799="Yes",16*'Exhibit A'!F794,0)</f>
        <v/>
      </c>
      <c r="AC794" s="318">
        <f>IF('Product Selections'!$L$11="CBA Lightning Wholesale",0,IF('Product Selections'!$L$11="CBA Lightning",0,IF($C794="",0,IF('Product Selections'!P799="",0,IF('Product Selections'!$P799="Yes",HLOOKUP($AC$10&amp;'Exhibit A'!$F794,'--'!$F$3:$AZ$200,$E794+6,FALSE)*$F794)))))</f>
        <v/>
      </c>
      <c r="AD794" s="310">
        <f>IF('Product Selections'!$L$11="CBA Lightning Wholesale",0,IF('Product Selections'!$L$11="CBA Lightning",0,IF('Product Selections'!Q799="",0,IF($C794="",0,IF('Product Selections'!$Q799&gt;=0,HLOOKUP($AD$10,'--'!$F$3:$AZ$200,3,FALSE)*12*'Product Selections'!Q799)))))</f>
        <v/>
      </c>
      <c r="AE794" s="316">
        <f>IFERROR(IF(C794="","",IF(AND(C794=$D$2,H794=0),0,IF(I794=0,H794-P794-L794-M794,IF(I794="Included",H794-P794-M794-L794,IF(I794&gt;0,H794-M794-L794))))),"")</f>
        <v/>
      </c>
      <c r="AF794" s="585" t="n"/>
      <c r="AJ794" s="585" t="n"/>
    </row>
    <row r="795">
      <c r="A795" s="34" t="n"/>
      <c r="B795" s="70">
        <f>IFERROR(IF('Product Selections'!B800="","",'Product Selections'!B800),"")</f>
        <v/>
      </c>
      <c r="C795" s="71">
        <f>IF('Product Selections'!C800="","",'Product Selections'!C800)</f>
        <v/>
      </c>
      <c r="D795" s="48">
        <f>IF('Product Selections'!D800="","",'Product Selections'!D800)</f>
        <v/>
      </c>
      <c r="E795" s="51">
        <f>IF('Product Selections'!E800="","",'Product Selections'!E800)</f>
        <v/>
      </c>
      <c r="F795" s="51">
        <f>IF('Product Selections'!F800="","",'Product Selections'!F800)</f>
        <v/>
      </c>
      <c r="G795" s="34">
        <f>IF('Product Selections'!U799="","",'Product Selections'!U799)</f>
        <v/>
      </c>
      <c r="H795" s="69">
        <f>IFERROR(IF('Product Selections'!H800="","",'Product Selections'!H800),"")</f>
        <v/>
      </c>
      <c r="I795" s="592">
        <f>IFERROR(IF(TRIM('Product Selections'!I800)="","",TRIM('Product Selections'!I800)),"")</f>
        <v/>
      </c>
      <c r="J795" s="46" t="n"/>
      <c r="K795" s="69">
        <f>IF(C795="","",IF(O795="",AE795+L795+M795,AE795+L795+M795+O795))</f>
        <v/>
      </c>
      <c r="L795" s="360">
        <f>IF(C795="","",SUM(AC795,AD795)*(1-Y795))</f>
        <v/>
      </c>
      <c r="M795" s="358">
        <f>IF(C795="","",AB795)</f>
        <v/>
      </c>
      <c r="O795" s="593">
        <f>IF(C795="","",IF(Y795&lt;0,Z795-AE795,""))</f>
        <v/>
      </c>
      <c r="P795" s="594">
        <f>IFERROR(IF(C795="","",IF(AND(C795=$D$2,H795=0),0,IF($V$8="50% ADP Discount",AA795*0.5,IF($V$8="ADP Book Price",AA795)))),"")</f>
        <v/>
      </c>
      <c r="R795" s="595">
        <f>IF(C795="","",IF(Y795&lt;0,(Z795/F795)*(1),(Z795/F795)*(1-Y795)))</f>
        <v/>
      </c>
      <c r="S795" s="595">
        <f>IFERROR(IF(Y795&lt;0,SUM(AC795:AD795)/F795,L795/F795),"")</f>
        <v/>
      </c>
      <c r="T795" s="340">
        <f>IF(M795="","",IF(M795=0,"",SUM(M795)/F795))</f>
        <v/>
      </c>
      <c r="U795" s="585" t="n"/>
      <c r="V795" s="596">
        <f>IF(C795="","",IF(AND(C795=$D$2,H795=0),"Firm Payroll",IF(AND(F795=1,Y795&gt;0.2),"Annual 20% Max Discount",IF(AND(F795=4,Y795&gt;0.2),"Quarterly 20% Max Discount",IF(Y795&gt;=0.6,"Discount &gt;60%",IF(Y795&lt;0,"Revenue Reduction Required",""))))))</f>
        <v/>
      </c>
      <c r="W795" s="597" t="n"/>
      <c r="X795" s="56">
        <f>IF(F795=1,"Annual Payrolls on ADP Essential Payroll",IF(F795=4,"Quarterly Payrolls on ADP Essential Payroll",""))</f>
        <v/>
      </c>
      <c r="Y795" s="50">
        <f>IFERROR(1-((H795-M795)/SUM(Z795,AC795,AD795)),"")</f>
        <v/>
      </c>
      <c r="Z795" s="69">
        <f>IF(C795="","",HLOOKUP($G795&amp;'Product Selections'!$K$4&amp;'Exhibit A'!$F795,'--'!$F$3:$AT$200,$E795+6,FALSE)*F795)</f>
        <v/>
      </c>
      <c r="AA795" s="237">
        <f>IF($C795="","",7.95*$E795+54.95)</f>
        <v/>
      </c>
      <c r="AB795" s="69">
        <f>IF('Product Selections'!O800="Yes",16*'Exhibit A'!F795,0)</f>
        <v/>
      </c>
      <c r="AC795" s="236">
        <f>IF('Product Selections'!$L$11="CBA Lightning Wholesale",0,IF('Product Selections'!$L$11="CBA Lightning",0,IF($C795="",0,IF('Product Selections'!P800="",0,IF('Product Selections'!$P800="Yes",HLOOKUP($AC$10&amp;'Exhibit A'!$F795,'--'!$F$3:$AZ$200,$E795+6,FALSE)*$F795)))))</f>
        <v/>
      </c>
      <c r="AD795" s="54">
        <f>IF('Product Selections'!$L$11="CBA Lightning Wholesale",0,IF('Product Selections'!$L$11="CBA Lightning",0,IF('Product Selections'!Q800="",0,IF($C795="",0,IF('Product Selections'!$Q800&gt;=0,HLOOKUP($AD$10,'--'!$F$3:$AZ$200,3,FALSE)*12*'Product Selections'!Q800)))))</f>
        <v/>
      </c>
      <c r="AE795" s="69">
        <f>IFERROR(IF(C795="","",IF(AND(C795=$D$2,H795=0),0,IF(I795=0,H795-P795-L795-M795,IF(I795="Included",H795-P795-M795-L795,IF(I795&gt;0,H795-M795-L795))))),"")</f>
        <v/>
      </c>
      <c r="AF795" s="598" t="n"/>
      <c r="AJ795" s="585" t="n"/>
    </row>
    <row r="796">
      <c r="A796" s="34" t="n"/>
      <c r="B796" s="303">
        <f>IFERROR(IF('Product Selections'!B801="","",'Product Selections'!B801),"")</f>
        <v/>
      </c>
      <c r="C796" s="304">
        <f>IF('Product Selections'!C801="","",'Product Selections'!C801)</f>
        <v/>
      </c>
      <c r="D796" s="305">
        <f>IF('Product Selections'!D801="","",'Product Selections'!D801)</f>
        <v/>
      </c>
      <c r="E796" s="306">
        <f>IF('Product Selections'!E801="","",'Product Selections'!E801)</f>
        <v/>
      </c>
      <c r="F796" s="306">
        <f>IF('Product Selections'!F801="","",'Product Selections'!F801)</f>
        <v/>
      </c>
      <c r="G796" s="307">
        <f>IF('Product Selections'!U800="","",'Product Selections'!U800)</f>
        <v/>
      </c>
      <c r="H796" s="316">
        <f>IFERROR(IF('Product Selections'!H801="","",'Product Selections'!H801),"")</f>
        <v/>
      </c>
      <c r="I796" s="309">
        <f>IFERROR(IF(TRIM('Product Selections'!I801)="","",TRIM('Product Selections'!I801)),"")</f>
        <v/>
      </c>
      <c r="J796" s="46" t="n"/>
      <c r="K796" s="316">
        <f>IF(C796="","",IF(O796="",AE796+L796+M796,AE796+L796+M796+O796))</f>
        <v/>
      </c>
      <c r="L796" s="361">
        <f>IF(C796="","",SUM(AC796,AD796)*(1-Y796))</f>
        <v/>
      </c>
      <c r="M796" s="357">
        <f>IF(C796="","",AB796)</f>
        <v/>
      </c>
      <c r="O796" s="600">
        <f>IF(C796="","",IF(Y796&lt;0,Z796-AE796,""))</f>
        <v/>
      </c>
      <c r="P796" s="601">
        <f>IFERROR(IF(C796="","",IF(AND(C796=$D$2,H796=0),0,IF($V$8="50% ADP Discount",AA796*0.5,IF($V$8="ADP Book Price",AA796)))),"")</f>
        <v/>
      </c>
      <c r="R796" s="602">
        <f>IF(C796="","",IF(Y796&lt;0,(Z796/F796)*(1),(Z796/F796)*(1-Y796)))</f>
        <v/>
      </c>
      <c r="S796" s="602">
        <f>IFERROR(IF(Y796&lt;0,SUM(AC796:AD796)/F796,L796/F796),"")</f>
        <v/>
      </c>
      <c r="T796" s="339">
        <f>IF(M796="","",IF(M796=0,"",SUM(M796)/F796))</f>
        <v/>
      </c>
      <c r="U796" s="585" t="n"/>
      <c r="V796" s="603">
        <f>IF(C796="","",IF(AND(C796=$D$2,H796=0),"Firm Payroll",IF(AND(F796=1,Y796&gt;0.2),"Annual 20% Max Discount",IF(AND(F796=4,Y796&gt;0.2),"Quarterly 20% Max Discount",IF(Y796&gt;=0.6,"Discount &gt;60%",IF(Y796&lt;0,"Revenue Reduction Required",""))))))</f>
        <v/>
      </c>
      <c r="W796" s="597" t="n"/>
      <c r="X796" s="314">
        <f>IF(F796=1,"Annual Payrolls on ADP Essential Payroll",IF(F796=4,"Quarterly Payrolls on ADP Essential Payroll",""))</f>
        <v/>
      </c>
      <c r="Y796" s="315">
        <f>IFERROR(1-((H796-M796)/SUM(Z796,AC796,AD796)),"")</f>
        <v/>
      </c>
      <c r="Z796" s="316">
        <f>IF(C796="","",HLOOKUP($G796&amp;'Product Selections'!$K$4&amp;'Exhibit A'!$F796,'--'!$F$3:$AT$200,$E796+6,FALSE)*F796)</f>
        <v/>
      </c>
      <c r="AA796" s="317">
        <f>IF($C796="","",7.95*$E796+54.95)</f>
        <v/>
      </c>
      <c r="AB796" s="316">
        <f>IF('Product Selections'!O801="Yes",16*'Exhibit A'!F796,0)</f>
        <v/>
      </c>
      <c r="AC796" s="318">
        <f>IF('Product Selections'!$L$11="CBA Lightning Wholesale",0,IF('Product Selections'!$L$11="CBA Lightning",0,IF($C796="",0,IF('Product Selections'!P801="",0,IF('Product Selections'!$P801="Yes",HLOOKUP($AC$10&amp;'Exhibit A'!$F796,'--'!$F$3:$AZ$200,$E796+6,FALSE)*$F796)))))</f>
        <v/>
      </c>
      <c r="AD796" s="310">
        <f>IF('Product Selections'!$L$11="CBA Lightning Wholesale",0,IF('Product Selections'!$L$11="CBA Lightning",0,IF('Product Selections'!Q801="",0,IF($C796="",0,IF('Product Selections'!$Q801&gt;=0,HLOOKUP($AD$10,'--'!$F$3:$AZ$200,3,FALSE)*12*'Product Selections'!Q801)))))</f>
        <v/>
      </c>
      <c r="AE796" s="316">
        <f>IFERROR(IF(C796="","",IF(AND(C796=$D$2,H796=0),0,IF(I796=0,H796-P796-L796-M796,IF(I796="Included",H796-P796-M796-L796,IF(I796&gt;0,H796-M796-L796))))),"")</f>
        <v/>
      </c>
      <c r="AF796" s="585" t="n"/>
      <c r="AJ796" s="585" t="n"/>
    </row>
    <row r="797">
      <c r="A797" s="34" t="n"/>
      <c r="B797" s="70">
        <f>IFERROR(IF('Product Selections'!B802="","",'Product Selections'!B802),"")</f>
        <v/>
      </c>
      <c r="C797" s="71">
        <f>IF('Product Selections'!C802="","",'Product Selections'!C802)</f>
        <v/>
      </c>
      <c r="D797" s="48">
        <f>IF('Product Selections'!D802="","",'Product Selections'!D802)</f>
        <v/>
      </c>
      <c r="E797" s="51">
        <f>IF('Product Selections'!E802="","",'Product Selections'!E802)</f>
        <v/>
      </c>
      <c r="F797" s="51">
        <f>IF('Product Selections'!F802="","",'Product Selections'!F802)</f>
        <v/>
      </c>
      <c r="G797" s="34">
        <f>IF('Product Selections'!U801="","",'Product Selections'!U801)</f>
        <v/>
      </c>
      <c r="H797" s="69">
        <f>IFERROR(IF('Product Selections'!H802="","",'Product Selections'!H802),"")</f>
        <v/>
      </c>
      <c r="I797" s="592">
        <f>IFERROR(IF(TRIM('Product Selections'!I802)="","",TRIM('Product Selections'!I802)),"")</f>
        <v/>
      </c>
      <c r="J797" s="46" t="n"/>
      <c r="K797" s="69">
        <f>IF(C797="","",IF(O797="",AE797+L797+M797,AE797+L797+M797+O797))</f>
        <v/>
      </c>
      <c r="L797" s="360">
        <f>IF(C797="","",SUM(AC797,AD797)*(1-Y797))</f>
        <v/>
      </c>
      <c r="M797" s="358">
        <f>IF(C797="","",AB797)</f>
        <v/>
      </c>
      <c r="O797" s="593">
        <f>IF(C797="","",IF(Y797&lt;0,Z797-AE797,""))</f>
        <v/>
      </c>
      <c r="P797" s="594">
        <f>IFERROR(IF(C797="","",IF(AND(C797=$D$2,H797=0),0,IF($V$8="50% ADP Discount",AA797*0.5,IF($V$8="ADP Book Price",AA797)))),"")</f>
        <v/>
      </c>
      <c r="R797" s="595">
        <f>IF(C797="","",IF(Y797&lt;0,(Z797/F797)*(1),(Z797/F797)*(1-Y797)))</f>
        <v/>
      </c>
      <c r="S797" s="595">
        <f>IFERROR(IF(Y797&lt;0,SUM(AC797:AD797)/F797,L797/F797),"")</f>
        <v/>
      </c>
      <c r="T797" s="340">
        <f>IF(M797="","",IF(M797=0,"",SUM(M797)/F797))</f>
        <v/>
      </c>
      <c r="U797" s="585" t="n"/>
      <c r="V797" s="596">
        <f>IF(C797="","",IF(AND(C797=$D$2,H797=0),"Firm Payroll",IF(AND(F797=1,Y797&gt;0.2),"Annual 20% Max Discount",IF(AND(F797=4,Y797&gt;0.2),"Quarterly 20% Max Discount",IF(Y797&gt;=0.6,"Discount &gt;60%",IF(Y797&lt;0,"Revenue Reduction Required",""))))))</f>
        <v/>
      </c>
      <c r="W797" s="597" t="n"/>
      <c r="X797" s="56">
        <f>IF(F797=1,"Annual Payrolls on ADP Essential Payroll",IF(F797=4,"Quarterly Payrolls on ADP Essential Payroll",""))</f>
        <v/>
      </c>
      <c r="Y797" s="50">
        <f>IFERROR(1-((H797-M797)/SUM(Z797,AC797,AD797)),"")</f>
        <v/>
      </c>
      <c r="Z797" s="69">
        <f>IF(C797="","",HLOOKUP($G797&amp;'Product Selections'!$K$4&amp;'Exhibit A'!$F797,'--'!$F$3:$AT$200,$E797+6,FALSE)*F797)</f>
        <v/>
      </c>
      <c r="AA797" s="237">
        <f>IF($C797="","",7.95*$E797+54.95)</f>
        <v/>
      </c>
      <c r="AB797" s="69">
        <f>IF('Product Selections'!O802="Yes",16*'Exhibit A'!F797,0)</f>
        <v/>
      </c>
      <c r="AC797" s="236">
        <f>IF('Product Selections'!$L$11="CBA Lightning Wholesale",0,IF('Product Selections'!$L$11="CBA Lightning",0,IF($C797="",0,IF('Product Selections'!P802="",0,IF('Product Selections'!$P802="Yes",HLOOKUP($AC$10&amp;'Exhibit A'!$F797,'--'!$F$3:$AZ$200,$E797+6,FALSE)*$F797)))))</f>
        <v/>
      </c>
      <c r="AD797" s="54">
        <f>IF('Product Selections'!$L$11="CBA Lightning Wholesale",0,IF('Product Selections'!$L$11="CBA Lightning",0,IF('Product Selections'!Q802="",0,IF($C797="",0,IF('Product Selections'!$Q802&gt;=0,HLOOKUP($AD$10,'--'!$F$3:$AZ$200,3,FALSE)*12*'Product Selections'!Q802)))))</f>
        <v/>
      </c>
      <c r="AE797" s="69">
        <f>IFERROR(IF(C797="","",IF(AND(C797=$D$2,H797=0),0,IF(I797=0,H797-P797-L797-M797,IF(I797="Included",H797-P797-M797-L797,IF(I797&gt;0,H797-M797-L797))))),"")</f>
        <v/>
      </c>
      <c r="AF797" s="598" t="n"/>
      <c r="AJ797" s="585" t="n"/>
    </row>
    <row r="798">
      <c r="A798" s="34" t="n"/>
      <c r="B798" s="303">
        <f>IFERROR(IF('Product Selections'!B803="","",'Product Selections'!B803),"")</f>
        <v/>
      </c>
      <c r="C798" s="304">
        <f>IF('Product Selections'!C803="","",'Product Selections'!C803)</f>
        <v/>
      </c>
      <c r="D798" s="305">
        <f>IF('Product Selections'!D803="","",'Product Selections'!D803)</f>
        <v/>
      </c>
      <c r="E798" s="306">
        <f>IF('Product Selections'!E803="","",'Product Selections'!E803)</f>
        <v/>
      </c>
      <c r="F798" s="306">
        <f>IF('Product Selections'!F803="","",'Product Selections'!F803)</f>
        <v/>
      </c>
      <c r="G798" s="307">
        <f>IF('Product Selections'!U802="","",'Product Selections'!U802)</f>
        <v/>
      </c>
      <c r="H798" s="316">
        <f>IFERROR(IF('Product Selections'!H803="","",'Product Selections'!H803),"")</f>
        <v/>
      </c>
      <c r="I798" s="309">
        <f>IFERROR(IF(TRIM('Product Selections'!I803)="","",TRIM('Product Selections'!I803)),"")</f>
        <v/>
      </c>
      <c r="J798" s="46" t="n"/>
      <c r="K798" s="316">
        <f>IF(C798="","",IF(O798="",AE798+L798+M798,AE798+L798+M798+O798))</f>
        <v/>
      </c>
      <c r="L798" s="361">
        <f>IF(C798="","",SUM(AC798,AD798)*(1-Y798))</f>
        <v/>
      </c>
      <c r="M798" s="357">
        <f>IF(C798="","",AB798)</f>
        <v/>
      </c>
      <c r="O798" s="600">
        <f>IF(C798="","",IF(Y798&lt;0,Z798-AE798,""))</f>
        <v/>
      </c>
      <c r="P798" s="601">
        <f>IFERROR(IF(C798="","",IF(AND(C798=$D$2,H798=0),0,IF($V$8="50% ADP Discount",AA798*0.5,IF($V$8="ADP Book Price",AA798)))),"")</f>
        <v/>
      </c>
      <c r="R798" s="602">
        <f>IF(C798="","",IF(Y798&lt;0,(Z798/F798)*(1),(Z798/F798)*(1-Y798)))</f>
        <v/>
      </c>
      <c r="S798" s="602">
        <f>IFERROR(IF(Y798&lt;0,SUM(AC798:AD798)/F798,L798/F798),"")</f>
        <v/>
      </c>
      <c r="T798" s="339">
        <f>IF(M798="","",IF(M798=0,"",SUM(M798)/F798))</f>
        <v/>
      </c>
      <c r="U798" s="585" t="n"/>
      <c r="V798" s="603">
        <f>IF(C798="","",IF(AND(C798=$D$2,H798=0),"Firm Payroll",IF(AND(F798=1,Y798&gt;0.2),"Annual 20% Max Discount",IF(AND(F798=4,Y798&gt;0.2),"Quarterly 20% Max Discount",IF(Y798&gt;=0.6,"Discount &gt;60%",IF(Y798&lt;0,"Revenue Reduction Required",""))))))</f>
        <v/>
      </c>
      <c r="W798" s="597" t="n"/>
      <c r="X798" s="314">
        <f>IF(F798=1,"Annual Payrolls on ADP Essential Payroll",IF(F798=4,"Quarterly Payrolls on ADP Essential Payroll",""))</f>
        <v/>
      </c>
      <c r="Y798" s="315">
        <f>IFERROR(1-((H798-M798)/SUM(Z798,AC798,AD798)),"")</f>
        <v/>
      </c>
      <c r="Z798" s="316">
        <f>IF(C798="","",HLOOKUP($G798&amp;'Product Selections'!$K$4&amp;'Exhibit A'!$F798,'--'!$F$3:$AT$200,$E798+6,FALSE)*F798)</f>
        <v/>
      </c>
      <c r="AA798" s="317">
        <f>IF($C798="","",7.95*$E798+54.95)</f>
        <v/>
      </c>
      <c r="AB798" s="316">
        <f>IF('Product Selections'!O803="Yes",16*'Exhibit A'!F798,0)</f>
        <v/>
      </c>
      <c r="AC798" s="318">
        <f>IF('Product Selections'!$L$11="CBA Lightning Wholesale",0,IF('Product Selections'!$L$11="CBA Lightning",0,IF($C798="",0,IF('Product Selections'!P803="",0,IF('Product Selections'!$P803="Yes",HLOOKUP($AC$10&amp;'Exhibit A'!$F798,'--'!$F$3:$AZ$200,$E798+6,FALSE)*$F798)))))</f>
        <v/>
      </c>
      <c r="AD798" s="310">
        <f>IF('Product Selections'!$L$11="CBA Lightning Wholesale",0,IF('Product Selections'!$L$11="CBA Lightning",0,IF('Product Selections'!Q803="",0,IF($C798="",0,IF('Product Selections'!$Q803&gt;=0,HLOOKUP($AD$10,'--'!$F$3:$AZ$200,3,FALSE)*12*'Product Selections'!Q803)))))</f>
        <v/>
      </c>
      <c r="AE798" s="316">
        <f>IFERROR(IF(C798="","",IF(AND(C798=$D$2,H798=0),0,IF(I798=0,H798-P798-L798-M798,IF(I798="Included",H798-P798-M798-L798,IF(I798&gt;0,H798-M798-L798))))),"")</f>
        <v/>
      </c>
      <c r="AF798" s="585" t="n"/>
      <c r="AJ798" s="585" t="n"/>
    </row>
    <row r="799">
      <c r="A799" s="34" t="n"/>
      <c r="B799" s="70">
        <f>IFERROR(IF('Product Selections'!B804="","",'Product Selections'!B804),"")</f>
        <v/>
      </c>
      <c r="C799" s="71">
        <f>IF('Product Selections'!C804="","",'Product Selections'!C804)</f>
        <v/>
      </c>
      <c r="D799" s="48">
        <f>IF('Product Selections'!D804="","",'Product Selections'!D804)</f>
        <v/>
      </c>
      <c r="E799" s="51">
        <f>IF('Product Selections'!E804="","",'Product Selections'!E804)</f>
        <v/>
      </c>
      <c r="F799" s="51">
        <f>IF('Product Selections'!F804="","",'Product Selections'!F804)</f>
        <v/>
      </c>
      <c r="G799" s="34">
        <f>IF('Product Selections'!U803="","",'Product Selections'!U803)</f>
        <v/>
      </c>
      <c r="H799" s="69">
        <f>IFERROR(IF('Product Selections'!H804="","",'Product Selections'!H804),"")</f>
        <v/>
      </c>
      <c r="I799" s="592">
        <f>IFERROR(IF(TRIM('Product Selections'!I804)="","",TRIM('Product Selections'!I804)),"")</f>
        <v/>
      </c>
      <c r="J799" s="46" t="n"/>
      <c r="K799" s="69">
        <f>IF(C799="","",IF(O799="",AE799+L799+M799,AE799+L799+M799+O799))</f>
        <v/>
      </c>
      <c r="L799" s="360">
        <f>IF(C799="","",SUM(AC799,AD799)*(1-Y799))</f>
        <v/>
      </c>
      <c r="M799" s="358">
        <f>IF(C799="","",AB799)</f>
        <v/>
      </c>
      <c r="O799" s="593">
        <f>IF(C799="","",IF(Y799&lt;0,Z799-AE799,""))</f>
        <v/>
      </c>
      <c r="P799" s="594">
        <f>IFERROR(IF(C799="","",IF(AND(C799=$D$2,H799=0),0,IF($V$8="50% ADP Discount",AA799*0.5,IF($V$8="ADP Book Price",AA799)))),"")</f>
        <v/>
      </c>
      <c r="R799" s="595">
        <f>IF(C799="","",IF(Y799&lt;0,(Z799/F799)*(1),(Z799/F799)*(1-Y799)))</f>
        <v/>
      </c>
      <c r="S799" s="595">
        <f>IFERROR(IF(Y799&lt;0,SUM(AC799:AD799)/F799,L799/F799),"")</f>
        <v/>
      </c>
      <c r="T799" s="340">
        <f>IF(M799="","",IF(M799=0,"",SUM(M799)/F799))</f>
        <v/>
      </c>
      <c r="U799" s="585" t="n"/>
      <c r="V799" s="596">
        <f>IF(C799="","",IF(AND(C799=$D$2,H799=0),"Firm Payroll",IF(AND(F799=1,Y799&gt;0.2),"Annual 20% Max Discount",IF(AND(F799=4,Y799&gt;0.2),"Quarterly 20% Max Discount",IF(Y799&gt;=0.6,"Discount &gt;60%",IF(Y799&lt;0,"Revenue Reduction Required",""))))))</f>
        <v/>
      </c>
      <c r="W799" s="597" t="n"/>
      <c r="X799" s="56">
        <f>IF(F799=1,"Annual Payrolls on ADP Essential Payroll",IF(F799=4,"Quarterly Payrolls on ADP Essential Payroll",""))</f>
        <v/>
      </c>
      <c r="Y799" s="50">
        <f>IFERROR(1-((H799-M799)/SUM(Z799,AC799,AD799)),"")</f>
        <v/>
      </c>
      <c r="Z799" s="69">
        <f>IF(C799="","",HLOOKUP($G799&amp;'Product Selections'!$K$4&amp;'Exhibit A'!$F799,'--'!$F$3:$AT$200,$E799+6,FALSE)*F799)</f>
        <v/>
      </c>
      <c r="AA799" s="237">
        <f>IF($C799="","",7.95*$E799+54.95)</f>
        <v/>
      </c>
      <c r="AB799" s="69">
        <f>IF('Product Selections'!O804="Yes",16*'Exhibit A'!F799,0)</f>
        <v/>
      </c>
      <c r="AC799" s="236">
        <f>IF('Product Selections'!$L$11="CBA Lightning Wholesale",0,IF('Product Selections'!$L$11="CBA Lightning",0,IF($C799="",0,IF('Product Selections'!P804="",0,IF('Product Selections'!$P804="Yes",HLOOKUP($AC$10&amp;'Exhibit A'!$F799,'--'!$F$3:$AZ$200,$E799+6,FALSE)*$F799)))))</f>
        <v/>
      </c>
      <c r="AD799" s="54">
        <f>IF('Product Selections'!$L$11="CBA Lightning Wholesale",0,IF('Product Selections'!$L$11="CBA Lightning",0,IF('Product Selections'!Q804="",0,IF($C799="",0,IF('Product Selections'!$Q804&gt;=0,HLOOKUP($AD$10,'--'!$F$3:$AZ$200,3,FALSE)*12*'Product Selections'!Q804)))))</f>
        <v/>
      </c>
      <c r="AE799" s="69">
        <f>IFERROR(IF(C799="","",IF(AND(C799=$D$2,H799=0),0,IF(I799=0,H799-P799-L799-M799,IF(I799="Included",H799-P799-M799-L799,IF(I799&gt;0,H799-M799-L799))))),"")</f>
        <v/>
      </c>
      <c r="AF799" s="598" t="n"/>
      <c r="AJ799" s="585" t="n"/>
    </row>
    <row r="800">
      <c r="A800" s="34" t="n"/>
      <c r="B800" s="303">
        <f>IFERROR(IF('Product Selections'!B805="","",'Product Selections'!B805),"")</f>
        <v/>
      </c>
      <c r="C800" s="304">
        <f>IF('Product Selections'!C805="","",'Product Selections'!C805)</f>
        <v/>
      </c>
      <c r="D800" s="305">
        <f>IF('Product Selections'!D805="","",'Product Selections'!D805)</f>
        <v/>
      </c>
      <c r="E800" s="306">
        <f>IF('Product Selections'!E805="","",'Product Selections'!E805)</f>
        <v/>
      </c>
      <c r="F800" s="306">
        <f>IF('Product Selections'!F805="","",'Product Selections'!F805)</f>
        <v/>
      </c>
      <c r="G800" s="307">
        <f>IF('Product Selections'!U804="","",'Product Selections'!U804)</f>
        <v/>
      </c>
      <c r="H800" s="316">
        <f>IFERROR(IF('Product Selections'!H805="","",'Product Selections'!H805),"")</f>
        <v/>
      </c>
      <c r="I800" s="309">
        <f>IFERROR(IF(TRIM('Product Selections'!I805)="","",TRIM('Product Selections'!I805)),"")</f>
        <v/>
      </c>
      <c r="J800" s="46" t="n"/>
      <c r="K800" s="316">
        <f>IF(C800="","",IF(O800="",AE800+L800+M800,AE800+L800+M800+O800))</f>
        <v/>
      </c>
      <c r="L800" s="361">
        <f>IF(C800="","",SUM(AC800,AD800)*(1-Y800))</f>
        <v/>
      </c>
      <c r="M800" s="357">
        <f>IF(C800="","",AB800)</f>
        <v/>
      </c>
      <c r="O800" s="600">
        <f>IF(C800="","",IF(Y800&lt;0,Z800-AE800,""))</f>
        <v/>
      </c>
      <c r="P800" s="601">
        <f>IFERROR(IF(C800="","",IF(AND(C800=$D$2,H800=0),0,IF($V$8="50% ADP Discount",AA800*0.5,IF($V$8="ADP Book Price",AA800)))),"")</f>
        <v/>
      </c>
      <c r="R800" s="602">
        <f>IF(C800="","",IF(Y800&lt;0,(Z800/F800)*(1),(Z800/F800)*(1-Y800)))</f>
        <v/>
      </c>
      <c r="S800" s="602">
        <f>IFERROR(IF(Y800&lt;0,SUM(AC800:AD800)/F800,L800/F800),"")</f>
        <v/>
      </c>
      <c r="T800" s="339">
        <f>IF(M800="","",IF(M800=0,"",SUM(M800)/F800))</f>
        <v/>
      </c>
      <c r="U800" s="585" t="n"/>
      <c r="V800" s="603">
        <f>IF(C800="","",IF(AND(C800=$D$2,H800=0),"Firm Payroll",IF(AND(F800=1,Y800&gt;0.2),"Annual 20% Max Discount",IF(AND(F800=4,Y800&gt;0.2),"Quarterly 20% Max Discount",IF(Y800&gt;=0.6,"Discount &gt;60%",IF(Y800&lt;0,"Revenue Reduction Required",""))))))</f>
        <v/>
      </c>
      <c r="W800" s="597" t="n"/>
      <c r="X800" s="314">
        <f>IF(F800=1,"Annual Payrolls on ADP Essential Payroll",IF(F800=4,"Quarterly Payrolls on ADP Essential Payroll",""))</f>
        <v/>
      </c>
      <c r="Y800" s="315">
        <f>IFERROR(1-((H800-M800)/SUM(Z800,AC800,AD800)),"")</f>
        <v/>
      </c>
      <c r="Z800" s="316">
        <f>IF(C800="","",HLOOKUP($G800&amp;'Product Selections'!$K$4&amp;'Exhibit A'!$F800,'--'!$F$3:$AT$200,$E800+6,FALSE)*F800)</f>
        <v/>
      </c>
      <c r="AA800" s="317">
        <f>IF($C800="","",7.95*$E800+54.95)</f>
        <v/>
      </c>
      <c r="AB800" s="316">
        <f>IF('Product Selections'!O805="Yes",16*'Exhibit A'!F800,0)</f>
        <v/>
      </c>
      <c r="AC800" s="318">
        <f>IF('Product Selections'!$L$11="CBA Lightning Wholesale",0,IF('Product Selections'!$L$11="CBA Lightning",0,IF($C800="",0,IF('Product Selections'!P805="",0,IF('Product Selections'!$P805="Yes",HLOOKUP($AC$10&amp;'Exhibit A'!$F800,'--'!$F$3:$AZ$200,$E800+6,FALSE)*$F800)))))</f>
        <v/>
      </c>
      <c r="AD800" s="310">
        <f>IF('Product Selections'!$L$11="CBA Lightning Wholesale",0,IF('Product Selections'!$L$11="CBA Lightning",0,IF('Product Selections'!Q805="",0,IF($C800="",0,IF('Product Selections'!$Q805&gt;=0,HLOOKUP($AD$10,'--'!$F$3:$AZ$200,3,FALSE)*12*'Product Selections'!Q805)))))</f>
        <v/>
      </c>
      <c r="AE800" s="316">
        <f>IFERROR(IF(C800="","",IF(AND(C800=$D$2,H800=0),0,IF(I800=0,H800-P800-L800-M800,IF(I800="Included",H800-P800-M800-L800,IF(I800&gt;0,H800-M800-L800))))),"")</f>
        <v/>
      </c>
      <c r="AF800" s="585" t="n"/>
      <c r="AJ800" s="585" t="n"/>
    </row>
    <row r="801">
      <c r="A801" s="34" t="n"/>
      <c r="B801" s="70">
        <f>IFERROR(IF('Product Selections'!B806="","",'Product Selections'!B806),"")</f>
        <v/>
      </c>
      <c r="C801" s="71">
        <f>IF('Product Selections'!C806="","",'Product Selections'!C806)</f>
        <v/>
      </c>
      <c r="D801" s="48">
        <f>IF('Product Selections'!D806="","",'Product Selections'!D806)</f>
        <v/>
      </c>
      <c r="E801" s="51">
        <f>IF('Product Selections'!E806="","",'Product Selections'!E806)</f>
        <v/>
      </c>
      <c r="F801" s="51">
        <f>IF('Product Selections'!F806="","",'Product Selections'!F806)</f>
        <v/>
      </c>
      <c r="G801" s="34">
        <f>IF('Product Selections'!U805="","",'Product Selections'!U805)</f>
        <v/>
      </c>
      <c r="H801" s="69">
        <f>IFERROR(IF('Product Selections'!H806="","",'Product Selections'!H806),"")</f>
        <v/>
      </c>
      <c r="I801" s="592">
        <f>IFERROR(IF(TRIM('Product Selections'!I806)="","",TRIM('Product Selections'!I806)),"")</f>
        <v/>
      </c>
      <c r="J801" s="46" t="n"/>
      <c r="K801" s="69">
        <f>IF(C801="","",IF(O801="",AE801+L801+M801,AE801+L801+M801+O801))</f>
        <v/>
      </c>
      <c r="L801" s="360">
        <f>IF(C801="","",SUM(AC801,AD801)*(1-Y801))</f>
        <v/>
      </c>
      <c r="M801" s="358">
        <f>IF(C801="","",AB801)</f>
        <v/>
      </c>
      <c r="O801" s="593">
        <f>IF(C801="","",IF(Y801&lt;0,Z801-AE801,""))</f>
        <v/>
      </c>
      <c r="P801" s="594">
        <f>IFERROR(IF(C801="","",IF(AND(C801=$D$2,H801=0),0,IF($V$8="50% ADP Discount",AA801*0.5,IF($V$8="ADP Book Price",AA801)))),"")</f>
        <v/>
      </c>
      <c r="R801" s="595">
        <f>IF(C801="","",IF(Y801&lt;0,(Z801/F801)*(1),(Z801/F801)*(1-Y801)))</f>
        <v/>
      </c>
      <c r="S801" s="595">
        <f>IFERROR(IF(Y801&lt;0,SUM(AC801:AD801)/F801,L801/F801),"")</f>
        <v/>
      </c>
      <c r="T801" s="340">
        <f>IF(M801="","",IF(M801=0,"",SUM(M801)/F801))</f>
        <v/>
      </c>
      <c r="U801" s="585" t="n"/>
      <c r="V801" s="596">
        <f>IF(C801="","",IF(AND(C801=$D$2,H801=0),"Firm Payroll",IF(AND(F801=1,Y801&gt;0.2),"Annual 20% Max Discount",IF(AND(F801=4,Y801&gt;0.2),"Quarterly 20% Max Discount",IF(Y801&gt;=0.6,"Discount &gt;60%",IF(Y801&lt;0,"Revenue Reduction Required",""))))))</f>
        <v/>
      </c>
      <c r="W801" s="597" t="n"/>
      <c r="X801" s="56">
        <f>IF(F801=1,"Annual Payrolls on ADP Essential Payroll",IF(F801=4,"Quarterly Payrolls on ADP Essential Payroll",""))</f>
        <v/>
      </c>
      <c r="Y801" s="50">
        <f>IFERROR(1-((H801-M801)/SUM(Z801,AC801,AD801)),"")</f>
        <v/>
      </c>
      <c r="Z801" s="69">
        <f>IF(C801="","",HLOOKUP($G801&amp;'Product Selections'!$K$4&amp;'Exhibit A'!$F801,'--'!$F$3:$AT$200,$E801+6,FALSE)*F801)</f>
        <v/>
      </c>
      <c r="AA801" s="237">
        <f>IF($C801="","",7.95*$E801+54.95)</f>
        <v/>
      </c>
      <c r="AB801" s="69">
        <f>IF('Product Selections'!O806="Yes",16*'Exhibit A'!F801,0)</f>
        <v/>
      </c>
      <c r="AC801" s="236">
        <f>IF('Product Selections'!$L$11="CBA Lightning Wholesale",0,IF('Product Selections'!$L$11="CBA Lightning",0,IF($C801="",0,IF('Product Selections'!P806="",0,IF('Product Selections'!$P806="Yes",HLOOKUP($AC$10&amp;'Exhibit A'!$F801,'--'!$F$3:$AZ$200,$E801+6,FALSE)*$F801)))))</f>
        <v/>
      </c>
      <c r="AD801" s="54">
        <f>IF('Product Selections'!$L$11="CBA Lightning Wholesale",0,IF('Product Selections'!$L$11="CBA Lightning",0,IF('Product Selections'!Q806="",0,IF($C801="",0,IF('Product Selections'!$Q806&gt;=0,HLOOKUP($AD$10,'--'!$F$3:$AZ$200,3,FALSE)*12*'Product Selections'!Q806)))))</f>
        <v/>
      </c>
      <c r="AE801" s="69">
        <f>IFERROR(IF(C801="","",IF(AND(C801=$D$2,H801=0),0,IF(I801=0,H801-P801-L801-M801,IF(I801="Included",H801-P801-M801-L801,IF(I801&gt;0,H801-M801-L801))))),"")</f>
        <v/>
      </c>
      <c r="AF801" s="598" t="n"/>
      <c r="AJ801" s="585" t="n"/>
    </row>
    <row r="802">
      <c r="A802" s="34" t="n"/>
      <c r="B802" s="303">
        <f>IFERROR(IF('Product Selections'!B807="","",'Product Selections'!B807),"")</f>
        <v/>
      </c>
      <c r="C802" s="304">
        <f>IF('Product Selections'!C807="","",'Product Selections'!C807)</f>
        <v/>
      </c>
      <c r="D802" s="305">
        <f>IF('Product Selections'!D807="","",'Product Selections'!D807)</f>
        <v/>
      </c>
      <c r="E802" s="306">
        <f>IF('Product Selections'!E807="","",'Product Selections'!E807)</f>
        <v/>
      </c>
      <c r="F802" s="306">
        <f>IF('Product Selections'!F807="","",'Product Selections'!F807)</f>
        <v/>
      </c>
      <c r="G802" s="307">
        <f>IF('Product Selections'!U806="","",'Product Selections'!U806)</f>
        <v/>
      </c>
      <c r="H802" s="316">
        <f>IFERROR(IF('Product Selections'!H807="","",'Product Selections'!H807),"")</f>
        <v/>
      </c>
      <c r="I802" s="309">
        <f>IFERROR(IF(TRIM('Product Selections'!I807)="","",TRIM('Product Selections'!I807)),"")</f>
        <v/>
      </c>
      <c r="J802" s="46" t="n"/>
      <c r="K802" s="316">
        <f>IF(C802="","",IF(O802="",AE802+L802+M802,AE802+L802+M802+O802))</f>
        <v/>
      </c>
      <c r="L802" s="361">
        <f>IF(C802="","",SUM(AC802,AD802)*(1-Y802))</f>
        <v/>
      </c>
      <c r="M802" s="357">
        <f>IF(C802="","",AB802)</f>
        <v/>
      </c>
      <c r="O802" s="600">
        <f>IF(C802="","",IF(Y802&lt;0,Z802-AE802,""))</f>
        <v/>
      </c>
      <c r="P802" s="601">
        <f>IFERROR(IF(C802="","",IF(AND(C802=$D$2,H802=0),0,IF($V$8="50% ADP Discount",AA802*0.5,IF($V$8="ADP Book Price",AA802)))),"")</f>
        <v/>
      </c>
      <c r="R802" s="602">
        <f>IF(C802="","",IF(Y802&lt;0,(Z802/F802)*(1),(Z802/F802)*(1-Y802)))</f>
        <v/>
      </c>
      <c r="S802" s="602">
        <f>IFERROR(IF(Y802&lt;0,SUM(AC802:AD802)/F802,L802/F802),"")</f>
        <v/>
      </c>
      <c r="T802" s="339">
        <f>IF(M802="","",IF(M802=0,"",SUM(M802)/F802))</f>
        <v/>
      </c>
      <c r="U802" s="585" t="n"/>
      <c r="V802" s="603">
        <f>IF(C802="","",IF(AND(C802=$D$2,H802=0),"Firm Payroll",IF(AND(F802=1,Y802&gt;0.2),"Annual 20% Max Discount",IF(AND(F802=4,Y802&gt;0.2),"Quarterly 20% Max Discount",IF(Y802&gt;=0.6,"Discount &gt;60%",IF(Y802&lt;0,"Revenue Reduction Required",""))))))</f>
        <v/>
      </c>
      <c r="W802" s="597" t="n"/>
      <c r="X802" s="314">
        <f>IF(F802=1,"Annual Payrolls on ADP Essential Payroll",IF(F802=4,"Quarterly Payrolls on ADP Essential Payroll",""))</f>
        <v/>
      </c>
      <c r="Y802" s="315">
        <f>IFERROR(1-((H802-M802)/SUM(Z802,AC802,AD802)),"")</f>
        <v/>
      </c>
      <c r="Z802" s="316">
        <f>IF(C802="","",HLOOKUP($G802&amp;'Product Selections'!$K$4&amp;'Exhibit A'!$F802,'--'!$F$3:$AT$200,$E802+6,FALSE)*F802)</f>
        <v/>
      </c>
      <c r="AA802" s="317">
        <f>IF($C802="","",7.95*$E802+54.95)</f>
        <v/>
      </c>
      <c r="AB802" s="316">
        <f>IF('Product Selections'!O807="Yes",16*'Exhibit A'!F802,0)</f>
        <v/>
      </c>
      <c r="AC802" s="318">
        <f>IF('Product Selections'!$L$11="CBA Lightning Wholesale",0,IF('Product Selections'!$L$11="CBA Lightning",0,IF($C802="",0,IF('Product Selections'!P807="",0,IF('Product Selections'!$P807="Yes",HLOOKUP($AC$10&amp;'Exhibit A'!$F802,'--'!$F$3:$AZ$200,$E802+6,FALSE)*$F802)))))</f>
        <v/>
      </c>
      <c r="AD802" s="310">
        <f>IF('Product Selections'!$L$11="CBA Lightning Wholesale",0,IF('Product Selections'!$L$11="CBA Lightning",0,IF('Product Selections'!Q807="",0,IF($C802="",0,IF('Product Selections'!$Q807&gt;=0,HLOOKUP($AD$10,'--'!$F$3:$AZ$200,3,FALSE)*12*'Product Selections'!Q807)))))</f>
        <v/>
      </c>
      <c r="AE802" s="316">
        <f>IFERROR(IF(C802="","",IF(AND(C802=$D$2,H802=0),0,IF(I802=0,H802-P802-L802-M802,IF(I802="Included",H802-P802-M802-L802,IF(I802&gt;0,H802-M802-L802))))),"")</f>
        <v/>
      </c>
      <c r="AF802" s="585" t="n"/>
      <c r="AJ802" s="585" t="n"/>
    </row>
    <row r="803">
      <c r="A803" s="34" t="n"/>
      <c r="B803" s="70">
        <f>IFERROR(IF('Product Selections'!B808="","",'Product Selections'!B808),"")</f>
        <v/>
      </c>
      <c r="C803" s="71">
        <f>IF('Product Selections'!C808="","",'Product Selections'!C808)</f>
        <v/>
      </c>
      <c r="D803" s="48">
        <f>IF('Product Selections'!D808="","",'Product Selections'!D808)</f>
        <v/>
      </c>
      <c r="E803" s="51">
        <f>IF('Product Selections'!E808="","",'Product Selections'!E808)</f>
        <v/>
      </c>
      <c r="F803" s="51">
        <f>IF('Product Selections'!F808="","",'Product Selections'!F808)</f>
        <v/>
      </c>
      <c r="G803" s="34">
        <f>IF('Product Selections'!U807="","",'Product Selections'!U807)</f>
        <v/>
      </c>
      <c r="H803" s="69">
        <f>IFERROR(IF('Product Selections'!H808="","",'Product Selections'!H808),"")</f>
        <v/>
      </c>
      <c r="I803" s="592">
        <f>IFERROR(IF(TRIM('Product Selections'!I808)="","",TRIM('Product Selections'!I808)),"")</f>
        <v/>
      </c>
      <c r="J803" s="46" t="n"/>
      <c r="K803" s="69">
        <f>IF(C803="","",IF(O803="",AE803+L803+M803,AE803+L803+M803+O803))</f>
        <v/>
      </c>
      <c r="L803" s="360">
        <f>IF(C803="","",SUM(AC803,AD803)*(1-Y803))</f>
        <v/>
      </c>
      <c r="M803" s="358">
        <f>IF(C803="","",AB803)</f>
        <v/>
      </c>
      <c r="O803" s="593">
        <f>IF(C803="","",IF(Y803&lt;0,Z803-AE803,""))</f>
        <v/>
      </c>
      <c r="P803" s="594">
        <f>IFERROR(IF(C803="","",IF(AND(C803=$D$2,H803=0),0,IF($V$8="50% ADP Discount",AA803*0.5,IF($V$8="ADP Book Price",AA803)))),"")</f>
        <v/>
      </c>
      <c r="R803" s="595">
        <f>IF(C803="","",IF(Y803&lt;0,(Z803/F803)*(1),(Z803/F803)*(1-Y803)))</f>
        <v/>
      </c>
      <c r="S803" s="595">
        <f>IFERROR(IF(Y803&lt;0,SUM(AC803:AD803)/F803,L803/F803),"")</f>
        <v/>
      </c>
      <c r="T803" s="340">
        <f>IF(M803="","",IF(M803=0,"",SUM(M803)/F803))</f>
        <v/>
      </c>
      <c r="U803" s="585" t="n"/>
      <c r="V803" s="596">
        <f>IF(C803="","",IF(AND(C803=$D$2,H803=0),"Firm Payroll",IF(AND(F803=1,Y803&gt;0.2),"Annual 20% Max Discount",IF(AND(F803=4,Y803&gt;0.2),"Quarterly 20% Max Discount",IF(Y803&gt;=0.6,"Discount &gt;60%",IF(Y803&lt;0,"Revenue Reduction Required",""))))))</f>
        <v/>
      </c>
      <c r="W803" s="597" t="n"/>
      <c r="X803" s="56">
        <f>IF(F803=1,"Annual Payrolls on ADP Essential Payroll",IF(F803=4,"Quarterly Payrolls on ADP Essential Payroll",""))</f>
        <v/>
      </c>
      <c r="Y803" s="50">
        <f>IFERROR(1-((H803-M803)/SUM(Z803,AC803,AD803)),"")</f>
        <v/>
      </c>
      <c r="Z803" s="69">
        <f>IF(C803="","",HLOOKUP($G803&amp;'Product Selections'!$K$4&amp;'Exhibit A'!$F803,'--'!$F$3:$AT$200,$E803+6,FALSE)*F803)</f>
        <v/>
      </c>
      <c r="AA803" s="237">
        <f>IF($C803="","",7.95*$E803+54.95)</f>
        <v/>
      </c>
      <c r="AB803" s="69">
        <f>IF('Product Selections'!O808="Yes",16*'Exhibit A'!F803,0)</f>
        <v/>
      </c>
      <c r="AC803" s="236">
        <f>IF('Product Selections'!$L$11="CBA Lightning Wholesale",0,IF('Product Selections'!$L$11="CBA Lightning",0,IF($C803="",0,IF('Product Selections'!P808="",0,IF('Product Selections'!$P808="Yes",HLOOKUP($AC$10&amp;'Exhibit A'!$F803,'--'!$F$3:$AZ$200,$E803+6,FALSE)*$F803)))))</f>
        <v/>
      </c>
      <c r="AD803" s="54">
        <f>IF('Product Selections'!$L$11="CBA Lightning Wholesale",0,IF('Product Selections'!$L$11="CBA Lightning",0,IF('Product Selections'!Q808="",0,IF($C803="",0,IF('Product Selections'!$Q808&gt;=0,HLOOKUP($AD$10,'--'!$F$3:$AZ$200,3,FALSE)*12*'Product Selections'!Q808)))))</f>
        <v/>
      </c>
      <c r="AE803" s="69">
        <f>IFERROR(IF(C803="","",IF(AND(C803=$D$2,H803=0),0,IF(I803=0,H803-P803-L803-M803,IF(I803="Included",H803-P803-M803-L803,IF(I803&gt;0,H803-M803-L803))))),"")</f>
        <v/>
      </c>
      <c r="AF803" s="598" t="n"/>
      <c r="AJ803" s="585" t="n"/>
    </row>
    <row r="804">
      <c r="A804" s="34" t="n"/>
      <c r="B804" s="303">
        <f>IFERROR(IF('Product Selections'!B809="","",'Product Selections'!B809),"")</f>
        <v/>
      </c>
      <c r="C804" s="304">
        <f>IF('Product Selections'!C809="","",'Product Selections'!C809)</f>
        <v/>
      </c>
      <c r="D804" s="305">
        <f>IF('Product Selections'!D809="","",'Product Selections'!D809)</f>
        <v/>
      </c>
      <c r="E804" s="306">
        <f>IF('Product Selections'!E809="","",'Product Selections'!E809)</f>
        <v/>
      </c>
      <c r="F804" s="306">
        <f>IF('Product Selections'!F809="","",'Product Selections'!F809)</f>
        <v/>
      </c>
      <c r="G804" s="307">
        <f>IF('Product Selections'!U808="","",'Product Selections'!U808)</f>
        <v/>
      </c>
      <c r="H804" s="316">
        <f>IFERROR(IF('Product Selections'!H809="","",'Product Selections'!H809),"")</f>
        <v/>
      </c>
      <c r="I804" s="309">
        <f>IFERROR(IF(TRIM('Product Selections'!I809)="","",TRIM('Product Selections'!I809)),"")</f>
        <v/>
      </c>
      <c r="J804" s="46" t="n"/>
      <c r="K804" s="316">
        <f>IF(C804="","",IF(O804="",AE804+L804+M804,AE804+L804+M804+O804))</f>
        <v/>
      </c>
      <c r="L804" s="361">
        <f>IF(C804="","",SUM(AC804,AD804)*(1-Y804))</f>
        <v/>
      </c>
      <c r="M804" s="357">
        <f>IF(C804="","",AB804)</f>
        <v/>
      </c>
      <c r="O804" s="600">
        <f>IF(C804="","",IF(Y804&lt;0,Z804-AE804,""))</f>
        <v/>
      </c>
      <c r="P804" s="601">
        <f>IFERROR(IF(C804="","",IF(AND(C804=$D$2,H804=0),0,IF($V$8="50% ADP Discount",AA804*0.5,IF($V$8="ADP Book Price",AA804)))),"")</f>
        <v/>
      </c>
      <c r="R804" s="602">
        <f>IF(C804="","",IF(Y804&lt;0,(Z804/F804)*(1),(Z804/F804)*(1-Y804)))</f>
        <v/>
      </c>
      <c r="S804" s="602">
        <f>IFERROR(IF(Y804&lt;0,SUM(AC804:AD804)/F804,L804/F804),"")</f>
        <v/>
      </c>
      <c r="T804" s="339">
        <f>IF(M804="","",IF(M804=0,"",SUM(M804)/F804))</f>
        <v/>
      </c>
      <c r="U804" s="585" t="n"/>
      <c r="V804" s="603">
        <f>IF(C804="","",IF(AND(C804=$D$2,H804=0),"Firm Payroll",IF(AND(F804=1,Y804&gt;0.2),"Annual 20% Max Discount",IF(AND(F804=4,Y804&gt;0.2),"Quarterly 20% Max Discount",IF(Y804&gt;=0.6,"Discount &gt;60%",IF(Y804&lt;0,"Revenue Reduction Required",""))))))</f>
        <v/>
      </c>
      <c r="W804" s="597" t="n"/>
      <c r="X804" s="314">
        <f>IF(F804=1,"Annual Payrolls on ADP Essential Payroll",IF(F804=4,"Quarterly Payrolls on ADP Essential Payroll",""))</f>
        <v/>
      </c>
      <c r="Y804" s="315">
        <f>IFERROR(1-((H804-M804)/SUM(Z804,AC804,AD804)),"")</f>
        <v/>
      </c>
      <c r="Z804" s="316">
        <f>IF(C804="","",HLOOKUP($G804&amp;'Product Selections'!$K$4&amp;'Exhibit A'!$F804,'--'!$F$3:$AT$200,$E804+6,FALSE)*F804)</f>
        <v/>
      </c>
      <c r="AA804" s="317">
        <f>IF($C804="","",7.95*$E804+54.95)</f>
        <v/>
      </c>
      <c r="AB804" s="316">
        <f>IF('Product Selections'!O809="Yes",16*'Exhibit A'!F804,0)</f>
        <v/>
      </c>
      <c r="AC804" s="318">
        <f>IF('Product Selections'!$L$11="CBA Lightning Wholesale",0,IF('Product Selections'!$L$11="CBA Lightning",0,IF($C804="",0,IF('Product Selections'!P809="",0,IF('Product Selections'!$P809="Yes",HLOOKUP($AC$10&amp;'Exhibit A'!$F804,'--'!$F$3:$AZ$200,$E804+6,FALSE)*$F804)))))</f>
        <v/>
      </c>
      <c r="AD804" s="310">
        <f>IF('Product Selections'!$L$11="CBA Lightning Wholesale",0,IF('Product Selections'!$L$11="CBA Lightning",0,IF('Product Selections'!Q809="",0,IF($C804="",0,IF('Product Selections'!$Q809&gt;=0,HLOOKUP($AD$10,'--'!$F$3:$AZ$200,3,FALSE)*12*'Product Selections'!Q809)))))</f>
        <v/>
      </c>
      <c r="AE804" s="316">
        <f>IFERROR(IF(C804="","",IF(AND(C804=$D$2,H804=0),0,IF(I804=0,H804-P804-L804-M804,IF(I804="Included",H804-P804-M804-L804,IF(I804&gt;0,H804-M804-L804))))),"")</f>
        <v/>
      </c>
      <c r="AF804" s="585" t="n"/>
      <c r="AJ804" s="585" t="n"/>
    </row>
    <row r="805">
      <c r="A805" s="34" t="n"/>
      <c r="B805" s="70">
        <f>IFERROR(IF('Product Selections'!B810="","",'Product Selections'!B810),"")</f>
        <v/>
      </c>
      <c r="C805" s="71">
        <f>IF('Product Selections'!C810="","",'Product Selections'!C810)</f>
        <v/>
      </c>
      <c r="D805" s="48">
        <f>IF('Product Selections'!D810="","",'Product Selections'!D810)</f>
        <v/>
      </c>
      <c r="E805" s="51">
        <f>IF('Product Selections'!E810="","",'Product Selections'!E810)</f>
        <v/>
      </c>
      <c r="F805" s="51">
        <f>IF('Product Selections'!F810="","",'Product Selections'!F810)</f>
        <v/>
      </c>
      <c r="G805" s="34">
        <f>IF('Product Selections'!U809="","",'Product Selections'!U809)</f>
        <v/>
      </c>
      <c r="H805" s="69">
        <f>IFERROR(IF('Product Selections'!H810="","",'Product Selections'!H810),"")</f>
        <v/>
      </c>
      <c r="I805" s="592">
        <f>IFERROR(IF(TRIM('Product Selections'!I810)="","",TRIM('Product Selections'!I810)),"")</f>
        <v/>
      </c>
      <c r="J805" s="46" t="n"/>
      <c r="K805" s="69">
        <f>IF(C805="","",IF(O805="",AE805+L805+M805,AE805+L805+M805+O805))</f>
        <v/>
      </c>
      <c r="L805" s="360">
        <f>IF(C805="","",SUM(AC805,AD805)*(1-Y805))</f>
        <v/>
      </c>
      <c r="M805" s="358">
        <f>IF(C805="","",AB805)</f>
        <v/>
      </c>
      <c r="O805" s="593">
        <f>IF(C805="","",IF(Y805&lt;0,Z805-AE805,""))</f>
        <v/>
      </c>
      <c r="P805" s="594">
        <f>IFERROR(IF(C805="","",IF(AND(C805=$D$2,H805=0),0,IF($V$8="50% ADP Discount",AA805*0.5,IF($V$8="ADP Book Price",AA805)))),"")</f>
        <v/>
      </c>
      <c r="R805" s="595">
        <f>IF(C805="","",IF(Y805&lt;0,(Z805/F805)*(1),(Z805/F805)*(1-Y805)))</f>
        <v/>
      </c>
      <c r="S805" s="595">
        <f>IFERROR(IF(Y805&lt;0,SUM(AC805:AD805)/F805,L805/F805),"")</f>
        <v/>
      </c>
      <c r="T805" s="340">
        <f>IF(M805="","",IF(M805=0,"",SUM(M805)/F805))</f>
        <v/>
      </c>
      <c r="U805" s="585" t="n"/>
      <c r="V805" s="596">
        <f>IF(C805="","",IF(AND(C805=$D$2,H805=0),"Firm Payroll",IF(AND(F805=1,Y805&gt;0.2),"Annual 20% Max Discount",IF(AND(F805=4,Y805&gt;0.2),"Quarterly 20% Max Discount",IF(Y805&gt;=0.6,"Discount &gt;60%",IF(Y805&lt;0,"Revenue Reduction Required",""))))))</f>
        <v/>
      </c>
      <c r="W805" s="597" t="n"/>
      <c r="X805" s="56">
        <f>IF(F805=1,"Annual Payrolls on ADP Essential Payroll",IF(F805=4,"Quarterly Payrolls on ADP Essential Payroll",""))</f>
        <v/>
      </c>
      <c r="Y805" s="50">
        <f>IFERROR(1-((H805-M805)/SUM(Z805,AC805,AD805)),"")</f>
        <v/>
      </c>
      <c r="Z805" s="69">
        <f>IF(C805="","",HLOOKUP($G805&amp;'Product Selections'!$K$4&amp;'Exhibit A'!$F805,'--'!$F$3:$AT$200,$E805+6,FALSE)*F805)</f>
        <v/>
      </c>
      <c r="AA805" s="237">
        <f>IF($C805="","",7.95*$E805+54.95)</f>
        <v/>
      </c>
      <c r="AB805" s="69">
        <f>IF('Product Selections'!O810="Yes",16*'Exhibit A'!F805,0)</f>
        <v/>
      </c>
      <c r="AC805" s="236">
        <f>IF('Product Selections'!$L$11="CBA Lightning Wholesale",0,IF('Product Selections'!$L$11="CBA Lightning",0,IF($C805="",0,IF('Product Selections'!P810="",0,IF('Product Selections'!$P810="Yes",HLOOKUP($AC$10&amp;'Exhibit A'!$F805,'--'!$F$3:$AZ$200,$E805+6,FALSE)*$F805)))))</f>
        <v/>
      </c>
      <c r="AD805" s="54">
        <f>IF('Product Selections'!$L$11="CBA Lightning Wholesale",0,IF('Product Selections'!$L$11="CBA Lightning",0,IF('Product Selections'!Q810="",0,IF($C805="",0,IF('Product Selections'!$Q810&gt;=0,HLOOKUP($AD$10,'--'!$F$3:$AZ$200,3,FALSE)*12*'Product Selections'!Q810)))))</f>
        <v/>
      </c>
      <c r="AE805" s="69">
        <f>IFERROR(IF(C805="","",IF(AND(C805=$D$2,H805=0),0,IF(I805=0,H805-P805-L805-M805,IF(I805="Included",H805-P805-M805-L805,IF(I805&gt;0,H805-M805-L805))))),"")</f>
        <v/>
      </c>
      <c r="AF805" s="598" t="n"/>
      <c r="AJ805" s="585" t="n"/>
    </row>
    <row r="806">
      <c r="A806" s="34" t="n"/>
      <c r="B806" s="303">
        <f>IFERROR(IF('Product Selections'!B811="","",'Product Selections'!B811),"")</f>
        <v/>
      </c>
      <c r="C806" s="304">
        <f>IF('Product Selections'!C811="","",'Product Selections'!C811)</f>
        <v/>
      </c>
      <c r="D806" s="305">
        <f>IF('Product Selections'!D811="","",'Product Selections'!D811)</f>
        <v/>
      </c>
      <c r="E806" s="306">
        <f>IF('Product Selections'!E811="","",'Product Selections'!E811)</f>
        <v/>
      </c>
      <c r="F806" s="306">
        <f>IF('Product Selections'!F811="","",'Product Selections'!F811)</f>
        <v/>
      </c>
      <c r="G806" s="307">
        <f>IF('Product Selections'!U810="","",'Product Selections'!U810)</f>
        <v/>
      </c>
      <c r="H806" s="316">
        <f>IFERROR(IF('Product Selections'!H811="","",'Product Selections'!H811),"")</f>
        <v/>
      </c>
      <c r="I806" s="309">
        <f>IFERROR(IF(TRIM('Product Selections'!I811)="","",TRIM('Product Selections'!I811)),"")</f>
        <v/>
      </c>
      <c r="J806" s="46" t="n"/>
      <c r="K806" s="316">
        <f>IF(C806="","",IF(O806="",AE806+L806+M806,AE806+L806+M806+O806))</f>
        <v/>
      </c>
      <c r="L806" s="361">
        <f>IF(C806="","",SUM(AC806,AD806)*(1-Y806))</f>
        <v/>
      </c>
      <c r="M806" s="357">
        <f>IF(C806="","",AB806)</f>
        <v/>
      </c>
      <c r="O806" s="600">
        <f>IF(C806="","",IF(Y806&lt;0,Z806-AE806,""))</f>
        <v/>
      </c>
      <c r="P806" s="601">
        <f>IFERROR(IF(C806="","",IF(AND(C806=$D$2,H806=0),0,IF($V$8="50% ADP Discount",AA806*0.5,IF($V$8="ADP Book Price",AA806)))),"")</f>
        <v/>
      </c>
      <c r="R806" s="602">
        <f>IF(C806="","",IF(Y806&lt;0,(Z806/F806)*(1),(Z806/F806)*(1-Y806)))</f>
        <v/>
      </c>
      <c r="S806" s="602">
        <f>IFERROR(IF(Y806&lt;0,SUM(AC806:AD806)/F806,L806/F806),"")</f>
        <v/>
      </c>
      <c r="T806" s="339">
        <f>IF(M806="","",IF(M806=0,"",SUM(M806)/F806))</f>
        <v/>
      </c>
      <c r="U806" s="585" t="n"/>
      <c r="V806" s="603">
        <f>IF(C806="","",IF(AND(C806=$D$2,H806=0),"Firm Payroll",IF(AND(F806=1,Y806&gt;0.2),"Annual 20% Max Discount",IF(AND(F806=4,Y806&gt;0.2),"Quarterly 20% Max Discount",IF(Y806&gt;=0.6,"Discount &gt;60%",IF(Y806&lt;0,"Revenue Reduction Required",""))))))</f>
        <v/>
      </c>
      <c r="W806" s="597" t="n"/>
      <c r="X806" s="314">
        <f>IF(F806=1,"Annual Payrolls on ADP Essential Payroll",IF(F806=4,"Quarterly Payrolls on ADP Essential Payroll",""))</f>
        <v/>
      </c>
      <c r="Y806" s="315">
        <f>IFERROR(1-((H806-M806)/SUM(Z806,AC806,AD806)),"")</f>
        <v/>
      </c>
      <c r="Z806" s="316">
        <f>IF(C806="","",HLOOKUP($G806&amp;'Product Selections'!$K$4&amp;'Exhibit A'!$F806,'--'!$F$3:$AT$200,$E806+6,FALSE)*F806)</f>
        <v/>
      </c>
      <c r="AA806" s="317">
        <f>IF($C806="","",7.95*$E806+54.95)</f>
        <v/>
      </c>
      <c r="AB806" s="316">
        <f>IF('Product Selections'!O811="Yes",16*'Exhibit A'!F806,0)</f>
        <v/>
      </c>
      <c r="AC806" s="318">
        <f>IF('Product Selections'!$L$11="CBA Lightning Wholesale",0,IF('Product Selections'!$L$11="CBA Lightning",0,IF($C806="",0,IF('Product Selections'!P811="",0,IF('Product Selections'!$P811="Yes",HLOOKUP($AC$10&amp;'Exhibit A'!$F806,'--'!$F$3:$AZ$200,$E806+6,FALSE)*$F806)))))</f>
        <v/>
      </c>
      <c r="AD806" s="310">
        <f>IF('Product Selections'!$L$11="CBA Lightning Wholesale",0,IF('Product Selections'!$L$11="CBA Lightning",0,IF('Product Selections'!Q811="",0,IF($C806="",0,IF('Product Selections'!$Q811&gt;=0,HLOOKUP($AD$10,'--'!$F$3:$AZ$200,3,FALSE)*12*'Product Selections'!Q811)))))</f>
        <v/>
      </c>
      <c r="AE806" s="316">
        <f>IFERROR(IF(C806="","",IF(AND(C806=$D$2,H806=0),0,IF(I806=0,H806-P806-L806-M806,IF(I806="Included",H806-P806-M806-L806,IF(I806&gt;0,H806-M806-L806))))),"")</f>
        <v/>
      </c>
      <c r="AF806" s="585" t="n"/>
      <c r="AJ806" s="585" t="n"/>
    </row>
    <row r="807">
      <c r="A807" s="34" t="n"/>
      <c r="B807" s="70">
        <f>IFERROR(IF('Product Selections'!B812="","",'Product Selections'!B812),"")</f>
        <v/>
      </c>
      <c r="C807" s="71">
        <f>IF('Product Selections'!C812="","",'Product Selections'!C812)</f>
        <v/>
      </c>
      <c r="D807" s="48">
        <f>IF('Product Selections'!D812="","",'Product Selections'!D812)</f>
        <v/>
      </c>
      <c r="E807" s="51">
        <f>IF('Product Selections'!E812="","",'Product Selections'!E812)</f>
        <v/>
      </c>
      <c r="F807" s="51">
        <f>IF('Product Selections'!F812="","",'Product Selections'!F812)</f>
        <v/>
      </c>
      <c r="G807" s="34">
        <f>IF('Product Selections'!U811="","",'Product Selections'!U811)</f>
        <v/>
      </c>
      <c r="H807" s="69">
        <f>IFERROR(IF('Product Selections'!H812="","",'Product Selections'!H812),"")</f>
        <v/>
      </c>
      <c r="I807" s="592">
        <f>IFERROR(IF(TRIM('Product Selections'!I812)="","",TRIM('Product Selections'!I812)),"")</f>
        <v/>
      </c>
      <c r="J807" s="46" t="n"/>
      <c r="K807" s="69">
        <f>IF(C807="","",IF(O807="",AE807+L807+M807,AE807+L807+M807+O807))</f>
        <v/>
      </c>
      <c r="L807" s="360">
        <f>IF(C807="","",SUM(AC807,AD807)*(1-Y807))</f>
        <v/>
      </c>
      <c r="M807" s="358">
        <f>IF(C807="","",AB807)</f>
        <v/>
      </c>
      <c r="O807" s="593">
        <f>IF(C807="","",IF(Y807&lt;0,Z807-AE807,""))</f>
        <v/>
      </c>
      <c r="P807" s="594">
        <f>IFERROR(IF(C807="","",IF(AND(C807=$D$2,H807=0),0,IF($V$8="50% ADP Discount",AA807*0.5,IF($V$8="ADP Book Price",AA807)))),"")</f>
        <v/>
      </c>
      <c r="R807" s="595">
        <f>IF(C807="","",IF(Y807&lt;0,(Z807/F807)*(1),(Z807/F807)*(1-Y807)))</f>
        <v/>
      </c>
      <c r="S807" s="595">
        <f>IFERROR(IF(Y807&lt;0,SUM(AC807:AD807)/F807,L807/F807),"")</f>
        <v/>
      </c>
      <c r="T807" s="340">
        <f>IF(M807="","",IF(M807=0,"",SUM(M807)/F807))</f>
        <v/>
      </c>
      <c r="U807" s="585" t="n"/>
      <c r="V807" s="596">
        <f>IF(C807="","",IF(AND(C807=$D$2,H807=0),"Firm Payroll",IF(AND(F807=1,Y807&gt;0.2),"Annual 20% Max Discount",IF(AND(F807=4,Y807&gt;0.2),"Quarterly 20% Max Discount",IF(Y807&gt;=0.6,"Discount &gt;60%",IF(Y807&lt;0,"Revenue Reduction Required",""))))))</f>
        <v/>
      </c>
      <c r="W807" s="597" t="n"/>
      <c r="X807" s="56">
        <f>IF(F807=1,"Annual Payrolls on ADP Essential Payroll",IF(F807=4,"Quarterly Payrolls on ADP Essential Payroll",""))</f>
        <v/>
      </c>
      <c r="Y807" s="50">
        <f>IFERROR(1-((H807-M807)/SUM(Z807,AC807,AD807)),"")</f>
        <v/>
      </c>
      <c r="Z807" s="69">
        <f>IF(C807="","",HLOOKUP($G807&amp;'Product Selections'!$K$4&amp;'Exhibit A'!$F807,'--'!$F$3:$AT$200,$E807+6,FALSE)*F807)</f>
        <v/>
      </c>
      <c r="AA807" s="237">
        <f>IF($C807="","",7.95*$E807+54.95)</f>
        <v/>
      </c>
      <c r="AB807" s="69">
        <f>IF('Product Selections'!O812="Yes",16*'Exhibit A'!F807,0)</f>
        <v/>
      </c>
      <c r="AC807" s="236">
        <f>IF('Product Selections'!$L$11="CBA Lightning Wholesale",0,IF('Product Selections'!$L$11="CBA Lightning",0,IF($C807="",0,IF('Product Selections'!P812="",0,IF('Product Selections'!$P812="Yes",HLOOKUP($AC$10&amp;'Exhibit A'!$F807,'--'!$F$3:$AZ$200,$E807+6,FALSE)*$F807)))))</f>
        <v/>
      </c>
      <c r="AD807" s="54">
        <f>IF('Product Selections'!$L$11="CBA Lightning Wholesale",0,IF('Product Selections'!$L$11="CBA Lightning",0,IF('Product Selections'!Q812="",0,IF($C807="",0,IF('Product Selections'!$Q812&gt;=0,HLOOKUP($AD$10,'--'!$F$3:$AZ$200,3,FALSE)*12*'Product Selections'!Q812)))))</f>
        <v/>
      </c>
      <c r="AE807" s="69">
        <f>IFERROR(IF(C807="","",IF(AND(C807=$D$2,H807=0),0,IF(I807=0,H807-P807-L807-M807,IF(I807="Included",H807-P807-M807-L807,IF(I807&gt;0,H807-M807-L807))))),"")</f>
        <v/>
      </c>
      <c r="AF807" s="598" t="n"/>
      <c r="AJ807" s="585" t="n"/>
    </row>
    <row r="808">
      <c r="A808" s="34" t="n"/>
      <c r="B808" s="303">
        <f>IFERROR(IF('Product Selections'!B813="","",'Product Selections'!B813),"")</f>
        <v/>
      </c>
      <c r="C808" s="304">
        <f>IF('Product Selections'!C813="","",'Product Selections'!C813)</f>
        <v/>
      </c>
      <c r="D808" s="305">
        <f>IF('Product Selections'!D813="","",'Product Selections'!D813)</f>
        <v/>
      </c>
      <c r="E808" s="306">
        <f>IF('Product Selections'!E813="","",'Product Selections'!E813)</f>
        <v/>
      </c>
      <c r="F808" s="306">
        <f>IF('Product Selections'!F813="","",'Product Selections'!F813)</f>
        <v/>
      </c>
      <c r="G808" s="307">
        <f>IF('Product Selections'!U812="","",'Product Selections'!U812)</f>
        <v/>
      </c>
      <c r="H808" s="316">
        <f>IFERROR(IF('Product Selections'!H813="","",'Product Selections'!H813),"")</f>
        <v/>
      </c>
      <c r="I808" s="309">
        <f>IFERROR(IF(TRIM('Product Selections'!I813)="","",TRIM('Product Selections'!I813)),"")</f>
        <v/>
      </c>
      <c r="J808" s="46" t="n"/>
      <c r="K808" s="316">
        <f>IF(C808="","",IF(O808="",AE808+L808+M808,AE808+L808+M808+O808))</f>
        <v/>
      </c>
      <c r="L808" s="361">
        <f>IF(C808="","",SUM(AC808,AD808)*(1-Y808))</f>
        <v/>
      </c>
      <c r="M808" s="357">
        <f>IF(C808="","",AB808)</f>
        <v/>
      </c>
      <c r="O808" s="600">
        <f>IF(C808="","",IF(Y808&lt;0,Z808-AE808,""))</f>
        <v/>
      </c>
      <c r="P808" s="601">
        <f>IFERROR(IF(C808="","",IF(AND(C808=$D$2,H808=0),0,IF($V$8="50% ADP Discount",AA808*0.5,IF($V$8="ADP Book Price",AA808)))),"")</f>
        <v/>
      </c>
      <c r="R808" s="602">
        <f>IF(C808="","",IF(Y808&lt;0,(Z808/F808)*(1),(Z808/F808)*(1-Y808)))</f>
        <v/>
      </c>
      <c r="S808" s="602">
        <f>IFERROR(IF(Y808&lt;0,SUM(AC808:AD808)/F808,L808/F808),"")</f>
        <v/>
      </c>
      <c r="T808" s="339">
        <f>IF(M808="","",IF(M808=0,"",SUM(M808)/F808))</f>
        <v/>
      </c>
      <c r="U808" s="585" t="n"/>
      <c r="V808" s="603">
        <f>IF(C808="","",IF(AND(C808=$D$2,H808=0),"Firm Payroll",IF(AND(F808=1,Y808&gt;0.2),"Annual 20% Max Discount",IF(AND(F808=4,Y808&gt;0.2),"Quarterly 20% Max Discount",IF(Y808&gt;=0.6,"Discount &gt;60%",IF(Y808&lt;0,"Revenue Reduction Required",""))))))</f>
        <v/>
      </c>
      <c r="W808" s="597" t="n"/>
      <c r="X808" s="314">
        <f>IF(F808=1,"Annual Payrolls on ADP Essential Payroll",IF(F808=4,"Quarterly Payrolls on ADP Essential Payroll",""))</f>
        <v/>
      </c>
      <c r="Y808" s="315">
        <f>IFERROR(1-((H808-M808)/SUM(Z808,AC808,AD808)),"")</f>
        <v/>
      </c>
      <c r="Z808" s="316">
        <f>IF(C808="","",HLOOKUP($G808&amp;'Product Selections'!$K$4&amp;'Exhibit A'!$F808,'--'!$F$3:$AT$200,$E808+6,FALSE)*F808)</f>
        <v/>
      </c>
      <c r="AA808" s="317">
        <f>IF($C808="","",7.95*$E808+54.95)</f>
        <v/>
      </c>
      <c r="AB808" s="316">
        <f>IF('Product Selections'!O813="Yes",16*'Exhibit A'!F808,0)</f>
        <v/>
      </c>
      <c r="AC808" s="318">
        <f>IF('Product Selections'!$L$11="CBA Lightning Wholesale",0,IF('Product Selections'!$L$11="CBA Lightning",0,IF($C808="",0,IF('Product Selections'!P813="",0,IF('Product Selections'!$P813="Yes",HLOOKUP($AC$10&amp;'Exhibit A'!$F808,'--'!$F$3:$AZ$200,$E808+6,FALSE)*$F808)))))</f>
        <v/>
      </c>
      <c r="AD808" s="310">
        <f>IF('Product Selections'!$L$11="CBA Lightning Wholesale",0,IF('Product Selections'!$L$11="CBA Lightning",0,IF('Product Selections'!Q813="",0,IF($C808="",0,IF('Product Selections'!$Q813&gt;=0,HLOOKUP($AD$10,'--'!$F$3:$AZ$200,3,FALSE)*12*'Product Selections'!Q813)))))</f>
        <v/>
      </c>
      <c r="AE808" s="316">
        <f>IFERROR(IF(C808="","",IF(AND(C808=$D$2,H808=0),0,IF(I808=0,H808-P808-L808-M808,IF(I808="Included",H808-P808-M808-L808,IF(I808&gt;0,H808-M808-L808))))),"")</f>
        <v/>
      </c>
      <c r="AF808" s="585" t="n"/>
      <c r="AJ808" s="585" t="n"/>
    </row>
    <row r="809">
      <c r="A809" s="34" t="n"/>
      <c r="B809" s="70">
        <f>IFERROR(IF('Product Selections'!B814="","",'Product Selections'!B814),"")</f>
        <v/>
      </c>
      <c r="C809" s="71">
        <f>IF('Product Selections'!C814="","",'Product Selections'!C814)</f>
        <v/>
      </c>
      <c r="D809" s="48">
        <f>IF('Product Selections'!D814="","",'Product Selections'!D814)</f>
        <v/>
      </c>
      <c r="E809" s="51">
        <f>IF('Product Selections'!E814="","",'Product Selections'!E814)</f>
        <v/>
      </c>
      <c r="F809" s="51">
        <f>IF('Product Selections'!F814="","",'Product Selections'!F814)</f>
        <v/>
      </c>
      <c r="G809" s="34">
        <f>IF('Product Selections'!U813="","",'Product Selections'!U813)</f>
        <v/>
      </c>
      <c r="H809" s="69">
        <f>IFERROR(IF('Product Selections'!H814="","",'Product Selections'!H814),"")</f>
        <v/>
      </c>
      <c r="I809" s="592">
        <f>IFERROR(IF(TRIM('Product Selections'!I814)="","",TRIM('Product Selections'!I814)),"")</f>
        <v/>
      </c>
      <c r="J809" s="46" t="n"/>
      <c r="K809" s="69">
        <f>IF(C809="","",IF(O809="",AE809+L809+M809,AE809+L809+M809+O809))</f>
        <v/>
      </c>
      <c r="L809" s="360">
        <f>IF(C809="","",SUM(AC809,AD809)*(1-Y809))</f>
        <v/>
      </c>
      <c r="M809" s="358">
        <f>IF(C809="","",AB809)</f>
        <v/>
      </c>
      <c r="O809" s="593">
        <f>IF(C809="","",IF(Y809&lt;0,Z809-AE809,""))</f>
        <v/>
      </c>
      <c r="P809" s="594">
        <f>IFERROR(IF(C809="","",IF(AND(C809=$D$2,H809=0),0,IF($V$8="50% ADP Discount",AA809*0.5,IF($V$8="ADP Book Price",AA809)))),"")</f>
        <v/>
      </c>
      <c r="R809" s="595">
        <f>IF(C809="","",IF(Y809&lt;0,(Z809/F809)*(1),(Z809/F809)*(1-Y809)))</f>
        <v/>
      </c>
      <c r="S809" s="595">
        <f>IFERROR(IF(Y809&lt;0,SUM(AC809:AD809)/F809,L809/F809),"")</f>
        <v/>
      </c>
      <c r="T809" s="340">
        <f>IF(M809="","",IF(M809=0,"",SUM(M809)/F809))</f>
        <v/>
      </c>
      <c r="U809" s="585" t="n"/>
      <c r="V809" s="596">
        <f>IF(C809="","",IF(AND(C809=$D$2,H809=0),"Firm Payroll",IF(AND(F809=1,Y809&gt;0.2),"Annual 20% Max Discount",IF(AND(F809=4,Y809&gt;0.2),"Quarterly 20% Max Discount",IF(Y809&gt;=0.6,"Discount &gt;60%",IF(Y809&lt;0,"Revenue Reduction Required",""))))))</f>
        <v/>
      </c>
      <c r="W809" s="597" t="n"/>
      <c r="X809" s="56">
        <f>IF(F809=1,"Annual Payrolls on ADP Essential Payroll",IF(F809=4,"Quarterly Payrolls on ADP Essential Payroll",""))</f>
        <v/>
      </c>
      <c r="Y809" s="50">
        <f>IFERROR(1-((H809-M809)/SUM(Z809,AC809,AD809)),"")</f>
        <v/>
      </c>
      <c r="Z809" s="69">
        <f>IF(C809="","",HLOOKUP($G809&amp;'Product Selections'!$K$4&amp;'Exhibit A'!$F809,'--'!$F$3:$AT$200,$E809+6,FALSE)*F809)</f>
        <v/>
      </c>
      <c r="AA809" s="237">
        <f>IF($C809="","",7.95*$E809+54.95)</f>
        <v/>
      </c>
      <c r="AB809" s="69">
        <f>IF('Product Selections'!O814="Yes",16*'Exhibit A'!F809,0)</f>
        <v/>
      </c>
      <c r="AC809" s="236">
        <f>IF('Product Selections'!$L$11="CBA Lightning Wholesale",0,IF('Product Selections'!$L$11="CBA Lightning",0,IF($C809="",0,IF('Product Selections'!P814="",0,IF('Product Selections'!$P814="Yes",HLOOKUP($AC$10&amp;'Exhibit A'!$F809,'--'!$F$3:$AZ$200,$E809+6,FALSE)*$F809)))))</f>
        <v/>
      </c>
      <c r="AD809" s="54">
        <f>IF('Product Selections'!$L$11="CBA Lightning Wholesale",0,IF('Product Selections'!$L$11="CBA Lightning",0,IF('Product Selections'!Q814="",0,IF($C809="",0,IF('Product Selections'!$Q814&gt;=0,HLOOKUP($AD$10,'--'!$F$3:$AZ$200,3,FALSE)*12*'Product Selections'!Q814)))))</f>
        <v/>
      </c>
      <c r="AE809" s="69">
        <f>IFERROR(IF(C809="","",IF(AND(C809=$D$2,H809=0),0,IF(I809=0,H809-P809-L809-M809,IF(I809="Included",H809-P809-M809-L809,IF(I809&gt;0,H809-M809-L809))))),"")</f>
        <v/>
      </c>
      <c r="AF809" s="598" t="n"/>
      <c r="AJ809" s="585" t="n"/>
    </row>
    <row r="810">
      <c r="A810" s="34" t="n"/>
      <c r="B810" s="303">
        <f>IFERROR(IF('Product Selections'!B815="","",'Product Selections'!B815),"")</f>
        <v/>
      </c>
      <c r="C810" s="304">
        <f>IF('Product Selections'!C815="","",'Product Selections'!C815)</f>
        <v/>
      </c>
      <c r="D810" s="305">
        <f>IF('Product Selections'!D815="","",'Product Selections'!D815)</f>
        <v/>
      </c>
      <c r="E810" s="306">
        <f>IF('Product Selections'!E815="","",'Product Selections'!E815)</f>
        <v/>
      </c>
      <c r="F810" s="306">
        <f>IF('Product Selections'!F815="","",'Product Selections'!F815)</f>
        <v/>
      </c>
      <c r="G810" s="307">
        <f>IF('Product Selections'!U814="","",'Product Selections'!U814)</f>
        <v/>
      </c>
      <c r="H810" s="316">
        <f>IFERROR(IF('Product Selections'!H815="","",'Product Selections'!H815),"")</f>
        <v/>
      </c>
      <c r="I810" s="309">
        <f>IFERROR(IF(TRIM('Product Selections'!I815)="","",TRIM('Product Selections'!I815)),"")</f>
        <v/>
      </c>
      <c r="J810" s="46" t="n"/>
      <c r="K810" s="316">
        <f>IF(C810="","",IF(O810="",AE810+L810+M810,AE810+L810+M810+O810))</f>
        <v/>
      </c>
      <c r="L810" s="361">
        <f>IF(C810="","",SUM(AC810,AD810)*(1-Y810))</f>
        <v/>
      </c>
      <c r="M810" s="357">
        <f>IF(C810="","",AB810)</f>
        <v/>
      </c>
      <c r="O810" s="600">
        <f>IF(C810="","",IF(Y810&lt;0,Z810-AE810,""))</f>
        <v/>
      </c>
      <c r="P810" s="601">
        <f>IFERROR(IF(C810="","",IF(AND(C810=$D$2,H810=0),0,IF($V$8="50% ADP Discount",AA810*0.5,IF($V$8="ADP Book Price",AA810)))),"")</f>
        <v/>
      </c>
      <c r="R810" s="602">
        <f>IF(C810="","",IF(Y810&lt;0,(Z810/F810)*(1),(Z810/F810)*(1-Y810)))</f>
        <v/>
      </c>
      <c r="S810" s="602">
        <f>IFERROR(IF(Y810&lt;0,SUM(AC810:AD810)/F810,L810/F810),"")</f>
        <v/>
      </c>
      <c r="T810" s="339">
        <f>IF(M810="","",IF(M810=0,"",SUM(M810)/F810))</f>
        <v/>
      </c>
      <c r="U810" s="585" t="n"/>
      <c r="V810" s="603">
        <f>IF(C810="","",IF(AND(C810=$D$2,H810=0),"Firm Payroll",IF(AND(F810=1,Y810&gt;0.2),"Annual 20% Max Discount",IF(AND(F810=4,Y810&gt;0.2),"Quarterly 20% Max Discount",IF(Y810&gt;=0.6,"Discount &gt;60%",IF(Y810&lt;0,"Revenue Reduction Required",""))))))</f>
        <v/>
      </c>
      <c r="W810" s="597" t="n"/>
      <c r="X810" s="314">
        <f>IF(F810=1,"Annual Payrolls on ADP Essential Payroll",IF(F810=4,"Quarterly Payrolls on ADP Essential Payroll",""))</f>
        <v/>
      </c>
      <c r="Y810" s="315">
        <f>IFERROR(1-((H810-M810)/SUM(Z810,AC810,AD810)),"")</f>
        <v/>
      </c>
      <c r="Z810" s="316">
        <f>IF(C810="","",HLOOKUP($G810&amp;'Product Selections'!$K$4&amp;'Exhibit A'!$F810,'--'!$F$3:$AT$200,$E810+6,FALSE)*F810)</f>
        <v/>
      </c>
      <c r="AA810" s="317">
        <f>IF($C810="","",7.95*$E810+54.95)</f>
        <v/>
      </c>
      <c r="AB810" s="316">
        <f>IF('Product Selections'!O815="Yes",16*'Exhibit A'!F810,0)</f>
        <v/>
      </c>
      <c r="AC810" s="318">
        <f>IF('Product Selections'!$L$11="CBA Lightning Wholesale",0,IF('Product Selections'!$L$11="CBA Lightning",0,IF($C810="",0,IF('Product Selections'!P815="",0,IF('Product Selections'!$P815="Yes",HLOOKUP($AC$10&amp;'Exhibit A'!$F810,'--'!$F$3:$AZ$200,$E810+6,FALSE)*$F810)))))</f>
        <v/>
      </c>
      <c r="AD810" s="310">
        <f>IF('Product Selections'!$L$11="CBA Lightning Wholesale",0,IF('Product Selections'!$L$11="CBA Lightning",0,IF('Product Selections'!Q815="",0,IF($C810="",0,IF('Product Selections'!$Q815&gt;=0,HLOOKUP($AD$10,'--'!$F$3:$AZ$200,3,FALSE)*12*'Product Selections'!Q815)))))</f>
        <v/>
      </c>
      <c r="AE810" s="316">
        <f>IFERROR(IF(C810="","",IF(AND(C810=$D$2,H810=0),0,IF(I810=0,H810-P810-L810-M810,IF(I810="Included",H810-P810-M810-L810,IF(I810&gt;0,H810-M810-L810))))),"")</f>
        <v/>
      </c>
      <c r="AF810" s="585" t="n"/>
      <c r="AJ810" s="585" t="n"/>
    </row>
    <row r="811">
      <c r="A811" s="34" t="n"/>
      <c r="B811" s="70">
        <f>IFERROR(IF('Product Selections'!B816="","",'Product Selections'!B816),"")</f>
        <v/>
      </c>
      <c r="C811" s="71">
        <f>IF('Product Selections'!C816="","",'Product Selections'!C816)</f>
        <v/>
      </c>
      <c r="D811" s="48">
        <f>IF('Product Selections'!D816="","",'Product Selections'!D816)</f>
        <v/>
      </c>
      <c r="E811" s="51">
        <f>IF('Product Selections'!E816="","",'Product Selections'!E816)</f>
        <v/>
      </c>
      <c r="F811" s="51">
        <f>IF('Product Selections'!F816="","",'Product Selections'!F816)</f>
        <v/>
      </c>
      <c r="G811" s="34">
        <f>IF('Product Selections'!U815="","",'Product Selections'!U815)</f>
        <v/>
      </c>
      <c r="H811" s="69">
        <f>IFERROR(IF('Product Selections'!H816="","",'Product Selections'!H816),"")</f>
        <v/>
      </c>
      <c r="I811" s="592">
        <f>IFERROR(IF(TRIM('Product Selections'!I816)="","",TRIM('Product Selections'!I816)),"")</f>
        <v/>
      </c>
      <c r="J811" s="46" t="n"/>
      <c r="K811" s="69">
        <f>IF(C811="","",IF(O811="",AE811+L811+M811,AE811+L811+M811+O811))</f>
        <v/>
      </c>
      <c r="L811" s="360">
        <f>IF(C811="","",SUM(AC811,AD811)*(1-Y811))</f>
        <v/>
      </c>
      <c r="M811" s="358">
        <f>IF(C811="","",AB811)</f>
        <v/>
      </c>
      <c r="O811" s="593">
        <f>IF(C811="","",IF(Y811&lt;0,Z811-AE811,""))</f>
        <v/>
      </c>
      <c r="P811" s="594">
        <f>IFERROR(IF(C811="","",IF(AND(C811=$D$2,H811=0),0,IF($V$8="50% ADP Discount",AA811*0.5,IF($V$8="ADP Book Price",AA811)))),"")</f>
        <v/>
      </c>
      <c r="R811" s="595">
        <f>IF(C811="","",IF(Y811&lt;0,(Z811/F811)*(1),(Z811/F811)*(1-Y811)))</f>
        <v/>
      </c>
      <c r="S811" s="595">
        <f>IFERROR(IF(Y811&lt;0,SUM(AC811:AD811)/F811,L811/F811),"")</f>
        <v/>
      </c>
      <c r="T811" s="340">
        <f>IF(M811="","",IF(M811=0,"",SUM(M811)/F811))</f>
        <v/>
      </c>
      <c r="U811" s="585" t="n"/>
      <c r="V811" s="596">
        <f>IF(C811="","",IF(AND(C811=$D$2,H811=0),"Firm Payroll",IF(AND(F811=1,Y811&gt;0.2),"Annual 20% Max Discount",IF(AND(F811=4,Y811&gt;0.2),"Quarterly 20% Max Discount",IF(Y811&gt;=0.6,"Discount &gt;60%",IF(Y811&lt;0,"Revenue Reduction Required",""))))))</f>
        <v/>
      </c>
      <c r="W811" s="597" t="n"/>
      <c r="X811" s="56">
        <f>IF(F811=1,"Annual Payrolls on ADP Essential Payroll",IF(F811=4,"Quarterly Payrolls on ADP Essential Payroll",""))</f>
        <v/>
      </c>
      <c r="Y811" s="50">
        <f>IFERROR(1-((H811-M811)/SUM(Z811,AC811,AD811)),"")</f>
        <v/>
      </c>
      <c r="Z811" s="69">
        <f>IF(C811="","",HLOOKUP($G811&amp;'Product Selections'!$K$4&amp;'Exhibit A'!$F811,'--'!$F$3:$AT$200,$E811+6,FALSE)*F811)</f>
        <v/>
      </c>
      <c r="AA811" s="237">
        <f>IF($C811="","",7.95*$E811+54.95)</f>
        <v/>
      </c>
      <c r="AB811" s="69">
        <f>IF('Product Selections'!O816="Yes",16*'Exhibit A'!F811,0)</f>
        <v/>
      </c>
      <c r="AC811" s="236">
        <f>IF('Product Selections'!$L$11="CBA Lightning Wholesale",0,IF('Product Selections'!$L$11="CBA Lightning",0,IF($C811="",0,IF('Product Selections'!P816="",0,IF('Product Selections'!$P816="Yes",HLOOKUP($AC$10&amp;'Exhibit A'!$F811,'--'!$F$3:$AZ$200,$E811+6,FALSE)*$F811)))))</f>
        <v/>
      </c>
      <c r="AD811" s="54">
        <f>IF('Product Selections'!$L$11="CBA Lightning Wholesale",0,IF('Product Selections'!$L$11="CBA Lightning",0,IF('Product Selections'!Q816="",0,IF($C811="",0,IF('Product Selections'!$Q816&gt;=0,HLOOKUP($AD$10,'--'!$F$3:$AZ$200,3,FALSE)*12*'Product Selections'!Q816)))))</f>
        <v/>
      </c>
      <c r="AE811" s="69">
        <f>IFERROR(IF(C811="","",IF(AND(C811=$D$2,H811=0),0,IF(I811=0,H811-P811-L811-M811,IF(I811="Included",H811-P811-M811-L811,IF(I811&gt;0,H811-M811-L811))))),"")</f>
        <v/>
      </c>
      <c r="AF811" s="598" t="n"/>
      <c r="AJ811" s="585" t="n"/>
    </row>
    <row r="812">
      <c r="A812" s="34" t="n"/>
      <c r="B812" s="303">
        <f>IFERROR(IF('Product Selections'!B817="","",'Product Selections'!B817),"")</f>
        <v/>
      </c>
      <c r="C812" s="304">
        <f>IF('Product Selections'!C817="","",'Product Selections'!C817)</f>
        <v/>
      </c>
      <c r="D812" s="305">
        <f>IF('Product Selections'!D817="","",'Product Selections'!D817)</f>
        <v/>
      </c>
      <c r="E812" s="306">
        <f>IF('Product Selections'!E817="","",'Product Selections'!E817)</f>
        <v/>
      </c>
      <c r="F812" s="306">
        <f>IF('Product Selections'!F817="","",'Product Selections'!F817)</f>
        <v/>
      </c>
      <c r="G812" s="307">
        <f>IF('Product Selections'!U816="","",'Product Selections'!U816)</f>
        <v/>
      </c>
      <c r="H812" s="316">
        <f>IFERROR(IF('Product Selections'!H817="","",'Product Selections'!H817),"")</f>
        <v/>
      </c>
      <c r="I812" s="309">
        <f>IFERROR(IF(TRIM('Product Selections'!I817)="","",TRIM('Product Selections'!I817)),"")</f>
        <v/>
      </c>
      <c r="J812" s="46" t="n"/>
      <c r="K812" s="316">
        <f>IF(C812="","",IF(O812="",AE812+L812+M812,AE812+L812+M812+O812))</f>
        <v/>
      </c>
      <c r="L812" s="361">
        <f>IF(C812="","",SUM(AC812,AD812)*(1-Y812))</f>
        <v/>
      </c>
      <c r="M812" s="357">
        <f>IF(C812="","",AB812)</f>
        <v/>
      </c>
      <c r="O812" s="600">
        <f>IF(C812="","",IF(Y812&lt;0,Z812-AE812,""))</f>
        <v/>
      </c>
      <c r="P812" s="601">
        <f>IFERROR(IF(C812="","",IF(AND(C812=$D$2,H812=0),0,IF($V$8="50% ADP Discount",AA812*0.5,IF($V$8="ADP Book Price",AA812)))),"")</f>
        <v/>
      </c>
      <c r="R812" s="602">
        <f>IF(C812="","",IF(Y812&lt;0,(Z812/F812)*(1),(Z812/F812)*(1-Y812)))</f>
        <v/>
      </c>
      <c r="S812" s="602">
        <f>IFERROR(IF(Y812&lt;0,SUM(AC812:AD812)/F812,L812/F812),"")</f>
        <v/>
      </c>
      <c r="T812" s="339">
        <f>IF(M812="","",IF(M812=0,"",SUM(M812)/F812))</f>
        <v/>
      </c>
      <c r="U812" s="585" t="n"/>
      <c r="V812" s="603">
        <f>IF(C812="","",IF(AND(C812=$D$2,H812=0),"Firm Payroll",IF(AND(F812=1,Y812&gt;0.2),"Annual 20% Max Discount",IF(AND(F812=4,Y812&gt;0.2),"Quarterly 20% Max Discount",IF(Y812&gt;=0.6,"Discount &gt;60%",IF(Y812&lt;0,"Revenue Reduction Required",""))))))</f>
        <v/>
      </c>
      <c r="W812" s="597" t="n"/>
      <c r="X812" s="314">
        <f>IF(F812=1,"Annual Payrolls on ADP Essential Payroll",IF(F812=4,"Quarterly Payrolls on ADP Essential Payroll",""))</f>
        <v/>
      </c>
      <c r="Y812" s="315">
        <f>IFERROR(1-((H812-M812)/SUM(Z812,AC812,AD812)),"")</f>
        <v/>
      </c>
      <c r="Z812" s="316">
        <f>IF(C812="","",HLOOKUP($G812&amp;'Product Selections'!$K$4&amp;'Exhibit A'!$F812,'--'!$F$3:$AT$200,$E812+6,FALSE)*F812)</f>
        <v/>
      </c>
      <c r="AA812" s="317">
        <f>IF($C812="","",7.95*$E812+54.95)</f>
        <v/>
      </c>
      <c r="AB812" s="316">
        <f>IF('Product Selections'!O817="Yes",16*'Exhibit A'!F812,0)</f>
        <v/>
      </c>
      <c r="AC812" s="318">
        <f>IF('Product Selections'!$L$11="CBA Lightning Wholesale",0,IF('Product Selections'!$L$11="CBA Lightning",0,IF($C812="",0,IF('Product Selections'!P817="",0,IF('Product Selections'!$P817="Yes",HLOOKUP($AC$10&amp;'Exhibit A'!$F812,'--'!$F$3:$AZ$200,$E812+6,FALSE)*$F812)))))</f>
        <v/>
      </c>
      <c r="AD812" s="310">
        <f>IF('Product Selections'!$L$11="CBA Lightning Wholesale",0,IF('Product Selections'!$L$11="CBA Lightning",0,IF('Product Selections'!Q817="",0,IF($C812="",0,IF('Product Selections'!$Q817&gt;=0,HLOOKUP($AD$10,'--'!$F$3:$AZ$200,3,FALSE)*12*'Product Selections'!Q817)))))</f>
        <v/>
      </c>
      <c r="AE812" s="316">
        <f>IFERROR(IF(C812="","",IF(AND(C812=$D$2,H812=0),0,IF(I812=0,H812-P812-L812-M812,IF(I812="Included",H812-P812-M812-L812,IF(I812&gt;0,H812-M812-L812))))),"")</f>
        <v/>
      </c>
      <c r="AF812" s="585" t="n"/>
      <c r="AJ812" s="585" t="n"/>
    </row>
    <row r="813">
      <c r="A813" s="34" t="n"/>
      <c r="B813" s="70">
        <f>IFERROR(IF('Product Selections'!B818="","",'Product Selections'!B818),"")</f>
        <v/>
      </c>
      <c r="C813" s="71">
        <f>IF('Product Selections'!C818="","",'Product Selections'!C818)</f>
        <v/>
      </c>
      <c r="D813" s="48">
        <f>IF('Product Selections'!D818="","",'Product Selections'!D818)</f>
        <v/>
      </c>
      <c r="E813" s="51">
        <f>IF('Product Selections'!E818="","",'Product Selections'!E818)</f>
        <v/>
      </c>
      <c r="F813" s="51">
        <f>IF('Product Selections'!F818="","",'Product Selections'!F818)</f>
        <v/>
      </c>
      <c r="G813" s="34">
        <f>IF('Product Selections'!U817="","",'Product Selections'!U817)</f>
        <v/>
      </c>
      <c r="H813" s="69">
        <f>IFERROR(IF('Product Selections'!H818="","",'Product Selections'!H818),"")</f>
        <v/>
      </c>
      <c r="I813" s="592">
        <f>IFERROR(IF(TRIM('Product Selections'!I818)="","",TRIM('Product Selections'!I818)),"")</f>
        <v/>
      </c>
      <c r="J813" s="46" t="n"/>
      <c r="K813" s="69">
        <f>IF(C813="","",IF(O813="",AE813+L813+M813,AE813+L813+M813+O813))</f>
        <v/>
      </c>
      <c r="L813" s="360">
        <f>IF(C813="","",SUM(AC813,AD813)*(1-Y813))</f>
        <v/>
      </c>
      <c r="M813" s="358">
        <f>IF(C813="","",AB813)</f>
        <v/>
      </c>
      <c r="O813" s="593">
        <f>IF(C813="","",IF(Y813&lt;0,Z813-AE813,""))</f>
        <v/>
      </c>
      <c r="P813" s="594">
        <f>IFERROR(IF(C813="","",IF(AND(C813=$D$2,H813=0),0,IF($V$8="50% ADP Discount",AA813*0.5,IF($V$8="ADP Book Price",AA813)))),"")</f>
        <v/>
      </c>
      <c r="R813" s="595">
        <f>IF(C813="","",IF(Y813&lt;0,(Z813/F813)*(1),(Z813/F813)*(1-Y813)))</f>
        <v/>
      </c>
      <c r="S813" s="595">
        <f>IFERROR(IF(Y813&lt;0,SUM(AC813:AD813)/F813,L813/F813),"")</f>
        <v/>
      </c>
      <c r="T813" s="340">
        <f>IF(M813="","",IF(M813=0,"",SUM(M813)/F813))</f>
        <v/>
      </c>
      <c r="U813" s="585" t="n"/>
      <c r="V813" s="596">
        <f>IF(C813="","",IF(AND(C813=$D$2,H813=0),"Firm Payroll",IF(AND(F813=1,Y813&gt;0.2),"Annual 20% Max Discount",IF(AND(F813=4,Y813&gt;0.2),"Quarterly 20% Max Discount",IF(Y813&gt;=0.6,"Discount &gt;60%",IF(Y813&lt;0,"Revenue Reduction Required",""))))))</f>
        <v/>
      </c>
      <c r="W813" s="597" t="n"/>
      <c r="X813" s="56">
        <f>IF(F813=1,"Annual Payrolls on ADP Essential Payroll",IF(F813=4,"Quarterly Payrolls on ADP Essential Payroll",""))</f>
        <v/>
      </c>
      <c r="Y813" s="50">
        <f>IFERROR(1-((H813-M813)/SUM(Z813,AC813,AD813)),"")</f>
        <v/>
      </c>
      <c r="Z813" s="69">
        <f>IF(C813="","",HLOOKUP($G813&amp;'Product Selections'!$K$4&amp;'Exhibit A'!$F813,'--'!$F$3:$AT$200,$E813+6,FALSE)*F813)</f>
        <v/>
      </c>
      <c r="AA813" s="237">
        <f>IF($C813="","",7.95*$E813+54.95)</f>
        <v/>
      </c>
      <c r="AB813" s="69">
        <f>IF('Product Selections'!O818="Yes",16*'Exhibit A'!F813,0)</f>
        <v/>
      </c>
      <c r="AC813" s="236">
        <f>IF('Product Selections'!$L$11="CBA Lightning Wholesale",0,IF('Product Selections'!$L$11="CBA Lightning",0,IF($C813="",0,IF('Product Selections'!P818="",0,IF('Product Selections'!$P818="Yes",HLOOKUP($AC$10&amp;'Exhibit A'!$F813,'--'!$F$3:$AZ$200,$E813+6,FALSE)*$F813)))))</f>
        <v/>
      </c>
      <c r="AD813" s="54">
        <f>IF('Product Selections'!$L$11="CBA Lightning Wholesale",0,IF('Product Selections'!$L$11="CBA Lightning",0,IF('Product Selections'!Q818="",0,IF($C813="",0,IF('Product Selections'!$Q818&gt;=0,HLOOKUP($AD$10,'--'!$F$3:$AZ$200,3,FALSE)*12*'Product Selections'!Q818)))))</f>
        <v/>
      </c>
      <c r="AE813" s="69">
        <f>IFERROR(IF(C813="","",IF(AND(C813=$D$2,H813=0),0,IF(I813=0,H813-P813-L813-M813,IF(I813="Included",H813-P813-M813-L813,IF(I813&gt;0,H813-M813-L813))))),"")</f>
        <v/>
      </c>
      <c r="AF813" s="598" t="n"/>
      <c r="AJ813" s="585" t="n"/>
    </row>
    <row r="814">
      <c r="A814" s="34" t="n"/>
      <c r="B814" s="303">
        <f>IFERROR(IF('Product Selections'!B819="","",'Product Selections'!B819),"")</f>
        <v/>
      </c>
      <c r="C814" s="304">
        <f>IF('Product Selections'!C819="","",'Product Selections'!C819)</f>
        <v/>
      </c>
      <c r="D814" s="305">
        <f>IF('Product Selections'!D819="","",'Product Selections'!D819)</f>
        <v/>
      </c>
      <c r="E814" s="306">
        <f>IF('Product Selections'!E819="","",'Product Selections'!E819)</f>
        <v/>
      </c>
      <c r="F814" s="306">
        <f>IF('Product Selections'!F819="","",'Product Selections'!F819)</f>
        <v/>
      </c>
      <c r="G814" s="307">
        <f>IF('Product Selections'!U818="","",'Product Selections'!U818)</f>
        <v/>
      </c>
      <c r="H814" s="316">
        <f>IFERROR(IF('Product Selections'!H819="","",'Product Selections'!H819),"")</f>
        <v/>
      </c>
      <c r="I814" s="309">
        <f>IFERROR(IF(TRIM('Product Selections'!I819)="","",TRIM('Product Selections'!I819)),"")</f>
        <v/>
      </c>
      <c r="J814" s="46" t="n"/>
      <c r="K814" s="316">
        <f>IF(C814="","",IF(O814="",AE814+L814+M814,AE814+L814+M814+O814))</f>
        <v/>
      </c>
      <c r="L814" s="361">
        <f>IF(C814="","",SUM(AC814,AD814)*(1-Y814))</f>
        <v/>
      </c>
      <c r="M814" s="357">
        <f>IF(C814="","",AB814)</f>
        <v/>
      </c>
      <c r="O814" s="600">
        <f>IF(C814="","",IF(Y814&lt;0,Z814-AE814,""))</f>
        <v/>
      </c>
      <c r="P814" s="601">
        <f>IFERROR(IF(C814="","",IF(AND(C814=$D$2,H814=0),0,IF($V$8="50% ADP Discount",AA814*0.5,IF($V$8="ADP Book Price",AA814)))),"")</f>
        <v/>
      </c>
      <c r="R814" s="602">
        <f>IF(C814="","",IF(Y814&lt;0,(Z814/F814)*(1),(Z814/F814)*(1-Y814)))</f>
        <v/>
      </c>
      <c r="S814" s="602">
        <f>IFERROR(IF(Y814&lt;0,SUM(AC814:AD814)/F814,L814/F814),"")</f>
        <v/>
      </c>
      <c r="T814" s="339">
        <f>IF(M814="","",IF(M814=0,"",SUM(M814)/F814))</f>
        <v/>
      </c>
      <c r="U814" s="585" t="n"/>
      <c r="V814" s="603">
        <f>IF(C814="","",IF(AND(C814=$D$2,H814=0),"Firm Payroll",IF(AND(F814=1,Y814&gt;0.2),"Annual 20% Max Discount",IF(AND(F814=4,Y814&gt;0.2),"Quarterly 20% Max Discount",IF(Y814&gt;=0.6,"Discount &gt;60%",IF(Y814&lt;0,"Revenue Reduction Required",""))))))</f>
        <v/>
      </c>
      <c r="W814" s="597" t="n"/>
      <c r="X814" s="314">
        <f>IF(F814=1,"Annual Payrolls on ADP Essential Payroll",IF(F814=4,"Quarterly Payrolls on ADP Essential Payroll",""))</f>
        <v/>
      </c>
      <c r="Y814" s="315">
        <f>IFERROR(1-((H814-M814)/SUM(Z814,AC814,AD814)),"")</f>
        <v/>
      </c>
      <c r="Z814" s="316">
        <f>IF(C814="","",HLOOKUP($G814&amp;'Product Selections'!$K$4&amp;'Exhibit A'!$F814,'--'!$F$3:$AT$200,$E814+6,FALSE)*F814)</f>
        <v/>
      </c>
      <c r="AA814" s="317">
        <f>IF($C814="","",7.95*$E814+54.95)</f>
        <v/>
      </c>
      <c r="AB814" s="316">
        <f>IF('Product Selections'!O819="Yes",16*'Exhibit A'!F814,0)</f>
        <v/>
      </c>
      <c r="AC814" s="318">
        <f>IF('Product Selections'!$L$11="CBA Lightning Wholesale",0,IF('Product Selections'!$L$11="CBA Lightning",0,IF($C814="",0,IF('Product Selections'!P819="",0,IF('Product Selections'!$P819="Yes",HLOOKUP($AC$10&amp;'Exhibit A'!$F814,'--'!$F$3:$AZ$200,$E814+6,FALSE)*$F814)))))</f>
        <v/>
      </c>
      <c r="AD814" s="310">
        <f>IF('Product Selections'!$L$11="CBA Lightning Wholesale",0,IF('Product Selections'!$L$11="CBA Lightning",0,IF('Product Selections'!Q819="",0,IF($C814="",0,IF('Product Selections'!$Q819&gt;=0,HLOOKUP($AD$10,'--'!$F$3:$AZ$200,3,FALSE)*12*'Product Selections'!Q819)))))</f>
        <v/>
      </c>
      <c r="AE814" s="316">
        <f>IFERROR(IF(C814="","",IF(AND(C814=$D$2,H814=0),0,IF(I814=0,H814-P814-L814-M814,IF(I814="Included",H814-P814-M814-L814,IF(I814&gt;0,H814-M814-L814))))),"")</f>
        <v/>
      </c>
      <c r="AF814" s="585" t="n"/>
      <c r="AJ814" s="585" t="n"/>
    </row>
    <row r="815">
      <c r="A815" s="34" t="n"/>
      <c r="B815" s="70">
        <f>IFERROR(IF('Product Selections'!B820="","",'Product Selections'!B820),"")</f>
        <v/>
      </c>
      <c r="C815" s="71">
        <f>IF('Product Selections'!C820="","",'Product Selections'!C820)</f>
        <v/>
      </c>
      <c r="D815" s="48">
        <f>IF('Product Selections'!D820="","",'Product Selections'!D820)</f>
        <v/>
      </c>
      <c r="E815" s="51">
        <f>IF('Product Selections'!E820="","",'Product Selections'!E820)</f>
        <v/>
      </c>
      <c r="F815" s="51">
        <f>IF('Product Selections'!F820="","",'Product Selections'!F820)</f>
        <v/>
      </c>
      <c r="G815" s="34">
        <f>IF('Product Selections'!U819="","",'Product Selections'!U819)</f>
        <v/>
      </c>
      <c r="H815" s="69">
        <f>IFERROR(IF('Product Selections'!H820="","",'Product Selections'!H820),"")</f>
        <v/>
      </c>
      <c r="I815" s="592">
        <f>IFERROR(IF(TRIM('Product Selections'!I820)="","",TRIM('Product Selections'!I820)),"")</f>
        <v/>
      </c>
      <c r="J815" s="46" t="n"/>
      <c r="K815" s="69">
        <f>IF(C815="","",IF(O815="",AE815+L815+M815,AE815+L815+M815+O815))</f>
        <v/>
      </c>
      <c r="L815" s="360">
        <f>IF(C815="","",SUM(AC815,AD815)*(1-Y815))</f>
        <v/>
      </c>
      <c r="M815" s="358">
        <f>IF(C815="","",AB815)</f>
        <v/>
      </c>
      <c r="O815" s="593">
        <f>IF(C815="","",IF(Y815&lt;0,Z815-AE815,""))</f>
        <v/>
      </c>
      <c r="P815" s="594">
        <f>IFERROR(IF(C815="","",IF(AND(C815=$D$2,H815=0),0,IF($V$8="50% ADP Discount",AA815*0.5,IF($V$8="ADP Book Price",AA815)))),"")</f>
        <v/>
      </c>
      <c r="R815" s="595">
        <f>IF(C815="","",IF(Y815&lt;0,(Z815/F815)*(1),(Z815/F815)*(1-Y815)))</f>
        <v/>
      </c>
      <c r="S815" s="595">
        <f>IFERROR(IF(Y815&lt;0,SUM(AC815:AD815)/F815,L815/F815),"")</f>
        <v/>
      </c>
      <c r="T815" s="340">
        <f>IF(M815="","",IF(M815=0,"",SUM(M815)/F815))</f>
        <v/>
      </c>
      <c r="U815" s="585" t="n"/>
      <c r="V815" s="596">
        <f>IF(C815="","",IF(AND(C815=$D$2,H815=0),"Firm Payroll",IF(AND(F815=1,Y815&gt;0.2),"Annual 20% Max Discount",IF(AND(F815=4,Y815&gt;0.2),"Quarterly 20% Max Discount",IF(Y815&gt;=0.6,"Discount &gt;60%",IF(Y815&lt;0,"Revenue Reduction Required",""))))))</f>
        <v/>
      </c>
      <c r="W815" s="597" t="n"/>
      <c r="X815" s="56">
        <f>IF(F815=1,"Annual Payrolls on ADP Essential Payroll",IF(F815=4,"Quarterly Payrolls on ADP Essential Payroll",""))</f>
        <v/>
      </c>
      <c r="Y815" s="50">
        <f>IFERROR(1-((H815-M815)/SUM(Z815,AC815,AD815)),"")</f>
        <v/>
      </c>
      <c r="Z815" s="69">
        <f>IF(C815="","",HLOOKUP($G815&amp;'Product Selections'!$K$4&amp;'Exhibit A'!$F815,'--'!$F$3:$AT$200,$E815+6,FALSE)*F815)</f>
        <v/>
      </c>
      <c r="AA815" s="237">
        <f>IF($C815="","",7.95*$E815+54.95)</f>
        <v/>
      </c>
      <c r="AB815" s="69">
        <f>IF('Product Selections'!O820="Yes",16*'Exhibit A'!F815,0)</f>
        <v/>
      </c>
      <c r="AC815" s="236">
        <f>IF('Product Selections'!$L$11="CBA Lightning Wholesale",0,IF('Product Selections'!$L$11="CBA Lightning",0,IF($C815="",0,IF('Product Selections'!P820="",0,IF('Product Selections'!$P820="Yes",HLOOKUP($AC$10&amp;'Exhibit A'!$F815,'--'!$F$3:$AZ$200,$E815+6,FALSE)*$F815)))))</f>
        <v/>
      </c>
      <c r="AD815" s="54">
        <f>IF('Product Selections'!$L$11="CBA Lightning Wholesale",0,IF('Product Selections'!$L$11="CBA Lightning",0,IF('Product Selections'!Q820="",0,IF($C815="",0,IF('Product Selections'!$Q820&gt;=0,HLOOKUP($AD$10,'--'!$F$3:$AZ$200,3,FALSE)*12*'Product Selections'!Q820)))))</f>
        <v/>
      </c>
      <c r="AE815" s="69">
        <f>IFERROR(IF(C815="","",IF(AND(C815=$D$2,H815=0),0,IF(I815=0,H815-P815-L815-M815,IF(I815="Included",H815-P815-M815-L815,IF(I815&gt;0,H815-M815-L815))))),"")</f>
        <v/>
      </c>
      <c r="AF815" s="598" t="n"/>
      <c r="AJ815" s="585" t="n"/>
    </row>
    <row r="816">
      <c r="A816" s="34" t="n"/>
      <c r="B816" s="303">
        <f>IFERROR(IF('Product Selections'!B821="","",'Product Selections'!B821),"")</f>
        <v/>
      </c>
      <c r="C816" s="304">
        <f>IF('Product Selections'!C821="","",'Product Selections'!C821)</f>
        <v/>
      </c>
      <c r="D816" s="305">
        <f>IF('Product Selections'!D821="","",'Product Selections'!D821)</f>
        <v/>
      </c>
      <c r="E816" s="306">
        <f>IF('Product Selections'!E821="","",'Product Selections'!E821)</f>
        <v/>
      </c>
      <c r="F816" s="306">
        <f>IF('Product Selections'!F821="","",'Product Selections'!F821)</f>
        <v/>
      </c>
      <c r="G816" s="307">
        <f>IF('Product Selections'!U820="","",'Product Selections'!U820)</f>
        <v/>
      </c>
      <c r="H816" s="316">
        <f>IFERROR(IF('Product Selections'!H821="","",'Product Selections'!H821),"")</f>
        <v/>
      </c>
      <c r="I816" s="309">
        <f>IFERROR(IF(TRIM('Product Selections'!I821)="","",TRIM('Product Selections'!I821)),"")</f>
        <v/>
      </c>
      <c r="J816" s="46" t="n"/>
      <c r="K816" s="316">
        <f>IF(C816="","",IF(O816="",AE816+L816+M816,AE816+L816+M816+O816))</f>
        <v/>
      </c>
      <c r="L816" s="361">
        <f>IF(C816="","",SUM(AC816,AD816)*(1-Y816))</f>
        <v/>
      </c>
      <c r="M816" s="357">
        <f>IF(C816="","",AB816)</f>
        <v/>
      </c>
      <c r="O816" s="600">
        <f>IF(C816="","",IF(Y816&lt;0,Z816-AE816,""))</f>
        <v/>
      </c>
      <c r="P816" s="601">
        <f>IFERROR(IF(C816="","",IF(AND(C816=$D$2,H816=0),0,IF($V$8="50% ADP Discount",AA816*0.5,IF($V$8="ADP Book Price",AA816)))),"")</f>
        <v/>
      </c>
      <c r="R816" s="602">
        <f>IF(C816="","",IF(Y816&lt;0,(Z816/F816)*(1),(Z816/F816)*(1-Y816)))</f>
        <v/>
      </c>
      <c r="S816" s="602">
        <f>IFERROR(IF(Y816&lt;0,SUM(AC816:AD816)/F816,L816/F816),"")</f>
        <v/>
      </c>
      <c r="T816" s="339">
        <f>IF(M816="","",IF(M816=0,"",SUM(M816)/F816))</f>
        <v/>
      </c>
      <c r="U816" s="585" t="n"/>
      <c r="V816" s="603">
        <f>IF(C816="","",IF(AND(C816=$D$2,H816=0),"Firm Payroll",IF(AND(F816=1,Y816&gt;0.2),"Annual 20% Max Discount",IF(AND(F816=4,Y816&gt;0.2),"Quarterly 20% Max Discount",IF(Y816&gt;=0.6,"Discount &gt;60%",IF(Y816&lt;0,"Revenue Reduction Required",""))))))</f>
        <v/>
      </c>
      <c r="W816" s="597" t="n"/>
      <c r="X816" s="314">
        <f>IF(F816=1,"Annual Payrolls on ADP Essential Payroll",IF(F816=4,"Quarterly Payrolls on ADP Essential Payroll",""))</f>
        <v/>
      </c>
      <c r="Y816" s="315">
        <f>IFERROR(1-((H816-M816)/SUM(Z816,AC816,AD816)),"")</f>
        <v/>
      </c>
      <c r="Z816" s="316">
        <f>IF(C816="","",HLOOKUP($G816&amp;'Product Selections'!$K$4&amp;'Exhibit A'!$F816,'--'!$F$3:$AT$200,$E816+6,FALSE)*F816)</f>
        <v/>
      </c>
      <c r="AA816" s="317">
        <f>IF($C816="","",7.95*$E816+54.95)</f>
        <v/>
      </c>
      <c r="AB816" s="316">
        <f>IF('Product Selections'!O821="Yes",16*'Exhibit A'!F816,0)</f>
        <v/>
      </c>
      <c r="AC816" s="318">
        <f>IF('Product Selections'!$L$11="CBA Lightning Wholesale",0,IF('Product Selections'!$L$11="CBA Lightning",0,IF($C816="",0,IF('Product Selections'!P821="",0,IF('Product Selections'!$P821="Yes",HLOOKUP($AC$10&amp;'Exhibit A'!$F816,'--'!$F$3:$AZ$200,$E816+6,FALSE)*$F816)))))</f>
        <v/>
      </c>
      <c r="AD816" s="310">
        <f>IF('Product Selections'!$L$11="CBA Lightning Wholesale",0,IF('Product Selections'!$L$11="CBA Lightning",0,IF('Product Selections'!Q821="",0,IF($C816="",0,IF('Product Selections'!$Q821&gt;=0,HLOOKUP($AD$10,'--'!$F$3:$AZ$200,3,FALSE)*12*'Product Selections'!Q821)))))</f>
        <v/>
      </c>
      <c r="AE816" s="316">
        <f>IFERROR(IF(C816="","",IF(AND(C816=$D$2,H816=0),0,IF(I816=0,H816-P816-L816-M816,IF(I816="Included",H816-P816-M816-L816,IF(I816&gt;0,H816-M816-L816))))),"")</f>
        <v/>
      </c>
      <c r="AF816" s="585" t="n"/>
      <c r="AJ816" s="585" t="n"/>
    </row>
    <row r="817">
      <c r="A817" s="34" t="n"/>
      <c r="B817" s="70">
        <f>IFERROR(IF('Product Selections'!B822="","",'Product Selections'!B822),"")</f>
        <v/>
      </c>
      <c r="C817" s="71">
        <f>IF('Product Selections'!C822="","",'Product Selections'!C822)</f>
        <v/>
      </c>
      <c r="D817" s="48">
        <f>IF('Product Selections'!D822="","",'Product Selections'!D822)</f>
        <v/>
      </c>
      <c r="E817" s="51">
        <f>IF('Product Selections'!E822="","",'Product Selections'!E822)</f>
        <v/>
      </c>
      <c r="F817" s="51">
        <f>IF('Product Selections'!F822="","",'Product Selections'!F822)</f>
        <v/>
      </c>
      <c r="G817" s="34">
        <f>IF('Product Selections'!U821="","",'Product Selections'!U821)</f>
        <v/>
      </c>
      <c r="H817" s="69">
        <f>IFERROR(IF('Product Selections'!H822="","",'Product Selections'!H822),"")</f>
        <v/>
      </c>
      <c r="I817" s="592">
        <f>IFERROR(IF(TRIM('Product Selections'!I822)="","",TRIM('Product Selections'!I822)),"")</f>
        <v/>
      </c>
      <c r="J817" s="46" t="n"/>
      <c r="K817" s="69">
        <f>IF(C817="","",IF(O817="",AE817+L817+M817,AE817+L817+M817+O817))</f>
        <v/>
      </c>
      <c r="L817" s="360">
        <f>IF(C817="","",SUM(AC817,AD817)*(1-Y817))</f>
        <v/>
      </c>
      <c r="M817" s="358">
        <f>IF(C817="","",AB817)</f>
        <v/>
      </c>
      <c r="O817" s="593">
        <f>IF(C817="","",IF(Y817&lt;0,Z817-AE817,""))</f>
        <v/>
      </c>
      <c r="P817" s="594">
        <f>IFERROR(IF(C817="","",IF(AND(C817=$D$2,H817=0),0,IF($V$8="50% ADP Discount",AA817*0.5,IF($V$8="ADP Book Price",AA817)))),"")</f>
        <v/>
      </c>
      <c r="R817" s="595">
        <f>IF(C817="","",IF(Y817&lt;0,(Z817/F817)*(1),(Z817/F817)*(1-Y817)))</f>
        <v/>
      </c>
      <c r="S817" s="595">
        <f>IFERROR(IF(Y817&lt;0,SUM(AC817:AD817)/F817,L817/F817),"")</f>
        <v/>
      </c>
      <c r="T817" s="340">
        <f>IF(M817="","",IF(M817=0,"",SUM(M817)/F817))</f>
        <v/>
      </c>
      <c r="U817" s="585" t="n"/>
      <c r="V817" s="596">
        <f>IF(C817="","",IF(AND(C817=$D$2,H817=0),"Firm Payroll",IF(AND(F817=1,Y817&gt;0.2),"Annual 20% Max Discount",IF(AND(F817=4,Y817&gt;0.2),"Quarterly 20% Max Discount",IF(Y817&gt;=0.6,"Discount &gt;60%",IF(Y817&lt;0,"Revenue Reduction Required",""))))))</f>
        <v/>
      </c>
      <c r="W817" s="597" t="n"/>
      <c r="X817" s="56">
        <f>IF(F817=1,"Annual Payrolls on ADP Essential Payroll",IF(F817=4,"Quarterly Payrolls on ADP Essential Payroll",""))</f>
        <v/>
      </c>
      <c r="Y817" s="50">
        <f>IFERROR(1-((H817-M817)/SUM(Z817,AC817,AD817)),"")</f>
        <v/>
      </c>
      <c r="Z817" s="69">
        <f>IF(C817="","",HLOOKUP($G817&amp;'Product Selections'!$K$4&amp;'Exhibit A'!$F817,'--'!$F$3:$AT$200,$E817+6,FALSE)*F817)</f>
        <v/>
      </c>
      <c r="AA817" s="237">
        <f>IF($C817="","",7.95*$E817+54.95)</f>
        <v/>
      </c>
      <c r="AB817" s="69">
        <f>IF('Product Selections'!O822="Yes",16*'Exhibit A'!F817,0)</f>
        <v/>
      </c>
      <c r="AC817" s="236">
        <f>IF('Product Selections'!$L$11="CBA Lightning Wholesale",0,IF('Product Selections'!$L$11="CBA Lightning",0,IF($C817="",0,IF('Product Selections'!P822="",0,IF('Product Selections'!$P822="Yes",HLOOKUP($AC$10&amp;'Exhibit A'!$F817,'--'!$F$3:$AZ$200,$E817+6,FALSE)*$F817)))))</f>
        <v/>
      </c>
      <c r="AD817" s="54">
        <f>IF('Product Selections'!$L$11="CBA Lightning Wholesale",0,IF('Product Selections'!$L$11="CBA Lightning",0,IF('Product Selections'!Q822="",0,IF($C817="",0,IF('Product Selections'!$Q822&gt;=0,HLOOKUP($AD$10,'--'!$F$3:$AZ$200,3,FALSE)*12*'Product Selections'!Q822)))))</f>
        <v/>
      </c>
      <c r="AE817" s="69">
        <f>IFERROR(IF(C817="","",IF(AND(C817=$D$2,H817=0),0,IF(I817=0,H817-P817-L817-M817,IF(I817="Included",H817-P817-M817-L817,IF(I817&gt;0,H817-M817-L817))))),"")</f>
        <v/>
      </c>
      <c r="AF817" s="598" t="n"/>
      <c r="AJ817" s="585" t="n"/>
    </row>
    <row r="818">
      <c r="A818" s="34" t="n"/>
      <c r="B818" s="303">
        <f>IFERROR(IF('Product Selections'!B823="","",'Product Selections'!B823),"")</f>
        <v/>
      </c>
      <c r="C818" s="304">
        <f>IF('Product Selections'!C823="","",'Product Selections'!C823)</f>
        <v/>
      </c>
      <c r="D818" s="305">
        <f>IF('Product Selections'!D823="","",'Product Selections'!D823)</f>
        <v/>
      </c>
      <c r="E818" s="306">
        <f>IF('Product Selections'!E823="","",'Product Selections'!E823)</f>
        <v/>
      </c>
      <c r="F818" s="306">
        <f>IF('Product Selections'!F823="","",'Product Selections'!F823)</f>
        <v/>
      </c>
      <c r="G818" s="307">
        <f>IF('Product Selections'!U822="","",'Product Selections'!U822)</f>
        <v/>
      </c>
      <c r="H818" s="316">
        <f>IFERROR(IF('Product Selections'!H823="","",'Product Selections'!H823),"")</f>
        <v/>
      </c>
      <c r="I818" s="309">
        <f>IFERROR(IF(TRIM('Product Selections'!I823)="","",TRIM('Product Selections'!I823)),"")</f>
        <v/>
      </c>
      <c r="J818" s="46" t="n"/>
      <c r="K818" s="316">
        <f>IF(C818="","",IF(O818="",AE818+L818+M818,AE818+L818+M818+O818))</f>
        <v/>
      </c>
      <c r="L818" s="361">
        <f>IF(C818="","",SUM(AC818,AD818)*(1-Y818))</f>
        <v/>
      </c>
      <c r="M818" s="357">
        <f>IF(C818="","",AB818)</f>
        <v/>
      </c>
      <c r="O818" s="600">
        <f>IF(C818="","",IF(Y818&lt;0,Z818-AE818,""))</f>
        <v/>
      </c>
      <c r="P818" s="601">
        <f>IFERROR(IF(C818="","",IF(AND(C818=$D$2,H818=0),0,IF($V$8="50% ADP Discount",AA818*0.5,IF($V$8="ADP Book Price",AA818)))),"")</f>
        <v/>
      </c>
      <c r="R818" s="602">
        <f>IF(C818="","",IF(Y818&lt;0,(Z818/F818)*(1),(Z818/F818)*(1-Y818)))</f>
        <v/>
      </c>
      <c r="S818" s="602">
        <f>IFERROR(IF(Y818&lt;0,SUM(AC818:AD818)/F818,L818/F818),"")</f>
        <v/>
      </c>
      <c r="T818" s="339">
        <f>IF(M818="","",IF(M818=0,"",SUM(M818)/F818))</f>
        <v/>
      </c>
      <c r="U818" s="585" t="n"/>
      <c r="V818" s="603">
        <f>IF(C818="","",IF(AND(C818=$D$2,H818=0),"Firm Payroll",IF(AND(F818=1,Y818&gt;0.2),"Annual 20% Max Discount",IF(AND(F818=4,Y818&gt;0.2),"Quarterly 20% Max Discount",IF(Y818&gt;=0.6,"Discount &gt;60%",IF(Y818&lt;0,"Revenue Reduction Required",""))))))</f>
        <v/>
      </c>
      <c r="W818" s="597" t="n"/>
      <c r="X818" s="314">
        <f>IF(F818=1,"Annual Payrolls on ADP Essential Payroll",IF(F818=4,"Quarterly Payrolls on ADP Essential Payroll",""))</f>
        <v/>
      </c>
      <c r="Y818" s="315">
        <f>IFERROR(1-((H818-M818)/SUM(Z818,AC818,AD818)),"")</f>
        <v/>
      </c>
      <c r="Z818" s="316">
        <f>IF(C818="","",HLOOKUP($G818&amp;'Product Selections'!$K$4&amp;'Exhibit A'!$F818,'--'!$F$3:$AT$200,$E818+6,FALSE)*F818)</f>
        <v/>
      </c>
      <c r="AA818" s="317">
        <f>IF($C818="","",7.95*$E818+54.95)</f>
        <v/>
      </c>
      <c r="AB818" s="316">
        <f>IF('Product Selections'!O823="Yes",16*'Exhibit A'!F818,0)</f>
        <v/>
      </c>
      <c r="AC818" s="318">
        <f>IF('Product Selections'!$L$11="CBA Lightning Wholesale",0,IF('Product Selections'!$L$11="CBA Lightning",0,IF($C818="",0,IF('Product Selections'!P823="",0,IF('Product Selections'!$P823="Yes",HLOOKUP($AC$10&amp;'Exhibit A'!$F818,'--'!$F$3:$AZ$200,$E818+6,FALSE)*$F818)))))</f>
        <v/>
      </c>
      <c r="AD818" s="310">
        <f>IF('Product Selections'!$L$11="CBA Lightning Wholesale",0,IF('Product Selections'!$L$11="CBA Lightning",0,IF('Product Selections'!Q823="",0,IF($C818="",0,IF('Product Selections'!$Q823&gt;=0,HLOOKUP($AD$10,'--'!$F$3:$AZ$200,3,FALSE)*12*'Product Selections'!Q823)))))</f>
        <v/>
      </c>
      <c r="AE818" s="316">
        <f>IFERROR(IF(C818="","",IF(AND(C818=$D$2,H818=0),0,IF(I818=0,H818-P818-L818-M818,IF(I818="Included",H818-P818-M818-L818,IF(I818&gt;0,H818-M818-L818))))),"")</f>
        <v/>
      </c>
      <c r="AF818" s="585" t="n"/>
      <c r="AJ818" s="585" t="n"/>
    </row>
    <row r="819">
      <c r="A819" s="34" t="n"/>
      <c r="B819" s="70">
        <f>IFERROR(IF('Product Selections'!B824="","",'Product Selections'!B824),"")</f>
        <v/>
      </c>
      <c r="C819" s="71">
        <f>IF('Product Selections'!C824="","",'Product Selections'!C824)</f>
        <v/>
      </c>
      <c r="D819" s="48">
        <f>IF('Product Selections'!D824="","",'Product Selections'!D824)</f>
        <v/>
      </c>
      <c r="E819" s="51">
        <f>IF('Product Selections'!E824="","",'Product Selections'!E824)</f>
        <v/>
      </c>
      <c r="F819" s="51">
        <f>IF('Product Selections'!F824="","",'Product Selections'!F824)</f>
        <v/>
      </c>
      <c r="G819" s="34">
        <f>IF('Product Selections'!U823="","",'Product Selections'!U823)</f>
        <v/>
      </c>
      <c r="H819" s="69">
        <f>IFERROR(IF('Product Selections'!H824="","",'Product Selections'!H824),"")</f>
        <v/>
      </c>
      <c r="I819" s="592">
        <f>IFERROR(IF(TRIM('Product Selections'!I824)="","",TRIM('Product Selections'!I824)),"")</f>
        <v/>
      </c>
      <c r="J819" s="46" t="n"/>
      <c r="K819" s="69">
        <f>IF(C819="","",IF(O819="",AE819+L819+M819,AE819+L819+M819+O819))</f>
        <v/>
      </c>
      <c r="L819" s="360">
        <f>IF(C819="","",SUM(AC819,AD819)*(1-Y819))</f>
        <v/>
      </c>
      <c r="M819" s="358">
        <f>IF(C819="","",AB819)</f>
        <v/>
      </c>
      <c r="O819" s="593">
        <f>IF(C819="","",IF(Y819&lt;0,Z819-AE819,""))</f>
        <v/>
      </c>
      <c r="P819" s="594">
        <f>IFERROR(IF(C819="","",IF(AND(C819=$D$2,H819=0),0,IF($V$8="50% ADP Discount",AA819*0.5,IF($V$8="ADP Book Price",AA819)))),"")</f>
        <v/>
      </c>
      <c r="R819" s="595">
        <f>IF(C819="","",IF(Y819&lt;0,(Z819/F819)*(1),(Z819/F819)*(1-Y819)))</f>
        <v/>
      </c>
      <c r="S819" s="595">
        <f>IFERROR(IF(Y819&lt;0,SUM(AC819:AD819)/F819,L819/F819),"")</f>
        <v/>
      </c>
      <c r="T819" s="340">
        <f>IF(M819="","",IF(M819=0,"",SUM(M819)/F819))</f>
        <v/>
      </c>
      <c r="U819" s="585" t="n"/>
      <c r="V819" s="596">
        <f>IF(C819="","",IF(AND(C819=$D$2,H819=0),"Firm Payroll",IF(AND(F819=1,Y819&gt;0.2),"Annual 20% Max Discount",IF(AND(F819=4,Y819&gt;0.2),"Quarterly 20% Max Discount",IF(Y819&gt;=0.6,"Discount &gt;60%",IF(Y819&lt;0,"Revenue Reduction Required",""))))))</f>
        <v/>
      </c>
      <c r="W819" s="597" t="n"/>
      <c r="X819" s="56">
        <f>IF(F819=1,"Annual Payrolls on ADP Essential Payroll",IF(F819=4,"Quarterly Payrolls on ADP Essential Payroll",""))</f>
        <v/>
      </c>
      <c r="Y819" s="50">
        <f>IFERROR(1-((H819-M819)/SUM(Z819,AC819,AD819)),"")</f>
        <v/>
      </c>
      <c r="Z819" s="69">
        <f>IF(C819="","",HLOOKUP($G819&amp;'Product Selections'!$K$4&amp;'Exhibit A'!$F819,'--'!$F$3:$AT$200,$E819+6,FALSE)*F819)</f>
        <v/>
      </c>
      <c r="AA819" s="237">
        <f>IF($C819="","",7.95*$E819+54.95)</f>
        <v/>
      </c>
      <c r="AB819" s="69">
        <f>IF('Product Selections'!O824="Yes",16*'Exhibit A'!F819,0)</f>
        <v/>
      </c>
      <c r="AC819" s="236">
        <f>IF('Product Selections'!$L$11="CBA Lightning Wholesale",0,IF('Product Selections'!$L$11="CBA Lightning",0,IF($C819="",0,IF('Product Selections'!P824="",0,IF('Product Selections'!$P824="Yes",HLOOKUP($AC$10&amp;'Exhibit A'!$F819,'--'!$F$3:$AZ$200,$E819+6,FALSE)*$F819)))))</f>
        <v/>
      </c>
      <c r="AD819" s="54">
        <f>IF('Product Selections'!$L$11="CBA Lightning Wholesale",0,IF('Product Selections'!$L$11="CBA Lightning",0,IF('Product Selections'!Q824="",0,IF($C819="",0,IF('Product Selections'!$Q824&gt;=0,HLOOKUP($AD$10,'--'!$F$3:$AZ$200,3,FALSE)*12*'Product Selections'!Q824)))))</f>
        <v/>
      </c>
      <c r="AE819" s="69">
        <f>IFERROR(IF(C819="","",IF(AND(C819=$D$2,H819=0),0,IF(I819=0,H819-P819-L819-M819,IF(I819="Included",H819-P819-M819-L819,IF(I819&gt;0,H819-M819-L819))))),"")</f>
        <v/>
      </c>
      <c r="AF819" s="598" t="n"/>
      <c r="AJ819" s="585" t="n"/>
    </row>
    <row r="820">
      <c r="A820" s="34" t="n"/>
      <c r="B820" s="303">
        <f>IFERROR(IF('Product Selections'!B825="","",'Product Selections'!B825),"")</f>
        <v/>
      </c>
      <c r="C820" s="304">
        <f>IF('Product Selections'!C825="","",'Product Selections'!C825)</f>
        <v/>
      </c>
      <c r="D820" s="305">
        <f>IF('Product Selections'!D825="","",'Product Selections'!D825)</f>
        <v/>
      </c>
      <c r="E820" s="306">
        <f>IF('Product Selections'!E825="","",'Product Selections'!E825)</f>
        <v/>
      </c>
      <c r="F820" s="306">
        <f>IF('Product Selections'!F825="","",'Product Selections'!F825)</f>
        <v/>
      </c>
      <c r="G820" s="307">
        <f>IF('Product Selections'!U824="","",'Product Selections'!U824)</f>
        <v/>
      </c>
      <c r="H820" s="316">
        <f>IFERROR(IF('Product Selections'!H825="","",'Product Selections'!H825),"")</f>
        <v/>
      </c>
      <c r="I820" s="309">
        <f>IFERROR(IF(TRIM('Product Selections'!I825)="","",TRIM('Product Selections'!I825)),"")</f>
        <v/>
      </c>
      <c r="J820" s="46" t="n"/>
      <c r="K820" s="316">
        <f>IF(C820="","",IF(O820="",AE820+L820+M820,AE820+L820+M820+O820))</f>
        <v/>
      </c>
      <c r="L820" s="361">
        <f>IF(C820="","",SUM(AC820,AD820)*(1-Y820))</f>
        <v/>
      </c>
      <c r="M820" s="357">
        <f>IF(C820="","",AB820)</f>
        <v/>
      </c>
      <c r="O820" s="600">
        <f>IF(C820="","",IF(Y820&lt;0,Z820-AE820,""))</f>
        <v/>
      </c>
      <c r="P820" s="601">
        <f>IFERROR(IF(C820="","",IF(AND(C820=$D$2,H820=0),0,IF($V$8="50% ADP Discount",AA820*0.5,IF($V$8="ADP Book Price",AA820)))),"")</f>
        <v/>
      </c>
      <c r="R820" s="602">
        <f>IF(C820="","",IF(Y820&lt;0,(Z820/F820)*(1),(Z820/F820)*(1-Y820)))</f>
        <v/>
      </c>
      <c r="S820" s="602">
        <f>IFERROR(IF(Y820&lt;0,SUM(AC820:AD820)/F820,L820/F820),"")</f>
        <v/>
      </c>
      <c r="T820" s="339">
        <f>IF(M820="","",IF(M820=0,"",SUM(M820)/F820))</f>
        <v/>
      </c>
      <c r="U820" s="585" t="n"/>
      <c r="V820" s="603">
        <f>IF(C820="","",IF(AND(C820=$D$2,H820=0),"Firm Payroll",IF(AND(F820=1,Y820&gt;0.2),"Annual 20% Max Discount",IF(AND(F820=4,Y820&gt;0.2),"Quarterly 20% Max Discount",IF(Y820&gt;=0.6,"Discount &gt;60%",IF(Y820&lt;0,"Revenue Reduction Required",""))))))</f>
        <v/>
      </c>
      <c r="W820" s="597" t="n"/>
      <c r="X820" s="314">
        <f>IF(F820=1,"Annual Payrolls on ADP Essential Payroll",IF(F820=4,"Quarterly Payrolls on ADP Essential Payroll",""))</f>
        <v/>
      </c>
      <c r="Y820" s="315">
        <f>IFERROR(1-((H820-M820)/SUM(Z820,AC820,AD820)),"")</f>
        <v/>
      </c>
      <c r="Z820" s="316">
        <f>IF(C820="","",HLOOKUP($G820&amp;'Product Selections'!$K$4&amp;'Exhibit A'!$F820,'--'!$F$3:$AT$200,$E820+6,FALSE)*F820)</f>
        <v/>
      </c>
      <c r="AA820" s="317">
        <f>IF($C820="","",7.95*$E820+54.95)</f>
        <v/>
      </c>
      <c r="AB820" s="316">
        <f>IF('Product Selections'!O825="Yes",16*'Exhibit A'!F820,0)</f>
        <v/>
      </c>
      <c r="AC820" s="318">
        <f>IF('Product Selections'!$L$11="CBA Lightning Wholesale",0,IF('Product Selections'!$L$11="CBA Lightning",0,IF($C820="",0,IF('Product Selections'!P825="",0,IF('Product Selections'!$P825="Yes",HLOOKUP($AC$10&amp;'Exhibit A'!$F820,'--'!$F$3:$AZ$200,$E820+6,FALSE)*$F820)))))</f>
        <v/>
      </c>
      <c r="AD820" s="310">
        <f>IF('Product Selections'!$L$11="CBA Lightning Wholesale",0,IF('Product Selections'!$L$11="CBA Lightning",0,IF('Product Selections'!Q825="",0,IF($C820="",0,IF('Product Selections'!$Q825&gt;=0,HLOOKUP($AD$10,'--'!$F$3:$AZ$200,3,FALSE)*12*'Product Selections'!Q825)))))</f>
        <v/>
      </c>
      <c r="AE820" s="316">
        <f>IFERROR(IF(C820="","",IF(AND(C820=$D$2,H820=0),0,IF(I820=0,H820-P820-L820-M820,IF(I820="Included",H820-P820-M820-L820,IF(I820&gt;0,H820-M820-L820))))),"")</f>
        <v/>
      </c>
      <c r="AF820" s="585" t="n"/>
      <c r="AJ820" s="585" t="n"/>
    </row>
    <row r="821">
      <c r="A821" s="34" t="n"/>
      <c r="B821" s="70">
        <f>IFERROR(IF('Product Selections'!B826="","",'Product Selections'!B826),"")</f>
        <v/>
      </c>
      <c r="C821" s="71">
        <f>IF('Product Selections'!C826="","",'Product Selections'!C826)</f>
        <v/>
      </c>
      <c r="D821" s="48">
        <f>IF('Product Selections'!D826="","",'Product Selections'!D826)</f>
        <v/>
      </c>
      <c r="E821" s="51">
        <f>IF('Product Selections'!E826="","",'Product Selections'!E826)</f>
        <v/>
      </c>
      <c r="F821" s="51">
        <f>IF('Product Selections'!F826="","",'Product Selections'!F826)</f>
        <v/>
      </c>
      <c r="G821" s="34">
        <f>IF('Product Selections'!U825="","",'Product Selections'!U825)</f>
        <v/>
      </c>
      <c r="H821" s="69">
        <f>IFERROR(IF('Product Selections'!H826="","",'Product Selections'!H826),"")</f>
        <v/>
      </c>
      <c r="I821" s="592">
        <f>IFERROR(IF(TRIM('Product Selections'!I826)="","",TRIM('Product Selections'!I826)),"")</f>
        <v/>
      </c>
      <c r="J821" s="46" t="n"/>
      <c r="K821" s="69">
        <f>IF(C821="","",IF(O821="",AE821+L821+M821,AE821+L821+M821+O821))</f>
        <v/>
      </c>
      <c r="L821" s="360">
        <f>IF(C821="","",SUM(AC821,AD821)*(1-Y821))</f>
        <v/>
      </c>
      <c r="M821" s="358">
        <f>IF(C821="","",AB821)</f>
        <v/>
      </c>
      <c r="O821" s="593">
        <f>IF(C821="","",IF(Y821&lt;0,Z821-AE821,""))</f>
        <v/>
      </c>
      <c r="P821" s="594">
        <f>IFERROR(IF(C821="","",IF(AND(C821=$D$2,H821=0),0,IF($V$8="50% ADP Discount",AA821*0.5,IF($V$8="ADP Book Price",AA821)))),"")</f>
        <v/>
      </c>
      <c r="R821" s="595">
        <f>IF(C821="","",IF(Y821&lt;0,(Z821/F821)*(1),(Z821/F821)*(1-Y821)))</f>
        <v/>
      </c>
      <c r="S821" s="595">
        <f>IFERROR(IF(Y821&lt;0,SUM(AC821:AD821)/F821,L821/F821),"")</f>
        <v/>
      </c>
      <c r="T821" s="340">
        <f>IF(M821="","",IF(M821=0,"",SUM(M821)/F821))</f>
        <v/>
      </c>
      <c r="U821" s="585" t="n"/>
      <c r="V821" s="596">
        <f>IF(C821="","",IF(AND(C821=$D$2,H821=0),"Firm Payroll",IF(AND(F821=1,Y821&gt;0.2),"Annual 20% Max Discount",IF(AND(F821=4,Y821&gt;0.2),"Quarterly 20% Max Discount",IF(Y821&gt;=0.6,"Discount &gt;60%",IF(Y821&lt;0,"Revenue Reduction Required",""))))))</f>
        <v/>
      </c>
      <c r="W821" s="597" t="n"/>
      <c r="X821" s="56">
        <f>IF(F821=1,"Annual Payrolls on ADP Essential Payroll",IF(F821=4,"Quarterly Payrolls on ADP Essential Payroll",""))</f>
        <v/>
      </c>
      <c r="Y821" s="50">
        <f>IFERROR(1-((H821-M821)/SUM(Z821,AC821,AD821)),"")</f>
        <v/>
      </c>
      <c r="Z821" s="69">
        <f>IF(C821="","",HLOOKUP($G821&amp;'Product Selections'!$K$4&amp;'Exhibit A'!$F821,'--'!$F$3:$AT$200,$E821+6,FALSE)*F821)</f>
        <v/>
      </c>
      <c r="AA821" s="237">
        <f>IF($C821="","",7.95*$E821+54.95)</f>
        <v/>
      </c>
      <c r="AB821" s="69">
        <f>IF('Product Selections'!O826="Yes",16*'Exhibit A'!F821,0)</f>
        <v/>
      </c>
      <c r="AC821" s="236">
        <f>IF('Product Selections'!$L$11="CBA Lightning Wholesale",0,IF('Product Selections'!$L$11="CBA Lightning",0,IF($C821="",0,IF('Product Selections'!P826="",0,IF('Product Selections'!$P826="Yes",HLOOKUP($AC$10&amp;'Exhibit A'!$F821,'--'!$F$3:$AZ$200,$E821+6,FALSE)*$F821)))))</f>
        <v/>
      </c>
      <c r="AD821" s="54">
        <f>IF('Product Selections'!$L$11="CBA Lightning Wholesale",0,IF('Product Selections'!$L$11="CBA Lightning",0,IF('Product Selections'!Q826="",0,IF($C821="",0,IF('Product Selections'!$Q826&gt;=0,HLOOKUP($AD$10,'--'!$F$3:$AZ$200,3,FALSE)*12*'Product Selections'!Q826)))))</f>
        <v/>
      </c>
      <c r="AE821" s="69">
        <f>IFERROR(IF(C821="","",IF(AND(C821=$D$2,H821=0),0,IF(I821=0,H821-P821-L821-M821,IF(I821="Included",H821-P821-M821-L821,IF(I821&gt;0,H821-M821-L821))))),"")</f>
        <v/>
      </c>
      <c r="AF821" s="598" t="n"/>
      <c r="AJ821" s="585" t="n"/>
    </row>
    <row r="822">
      <c r="A822" s="34" t="n"/>
      <c r="B822" s="303">
        <f>IFERROR(IF('Product Selections'!B827="","",'Product Selections'!B827),"")</f>
        <v/>
      </c>
      <c r="C822" s="304">
        <f>IF('Product Selections'!C827="","",'Product Selections'!C827)</f>
        <v/>
      </c>
      <c r="D822" s="305">
        <f>IF('Product Selections'!D827="","",'Product Selections'!D827)</f>
        <v/>
      </c>
      <c r="E822" s="306">
        <f>IF('Product Selections'!E827="","",'Product Selections'!E827)</f>
        <v/>
      </c>
      <c r="F822" s="306">
        <f>IF('Product Selections'!F827="","",'Product Selections'!F827)</f>
        <v/>
      </c>
      <c r="G822" s="307">
        <f>IF('Product Selections'!U826="","",'Product Selections'!U826)</f>
        <v/>
      </c>
      <c r="H822" s="316">
        <f>IFERROR(IF('Product Selections'!H827="","",'Product Selections'!H827),"")</f>
        <v/>
      </c>
      <c r="I822" s="309">
        <f>IFERROR(IF(TRIM('Product Selections'!I827)="","",TRIM('Product Selections'!I827)),"")</f>
        <v/>
      </c>
      <c r="J822" s="46" t="n"/>
      <c r="K822" s="316">
        <f>IF(C822="","",IF(O822="",AE822+L822+M822,AE822+L822+M822+O822))</f>
        <v/>
      </c>
      <c r="L822" s="361">
        <f>IF(C822="","",SUM(AC822,AD822)*(1-Y822))</f>
        <v/>
      </c>
      <c r="M822" s="357">
        <f>IF(C822="","",AB822)</f>
        <v/>
      </c>
      <c r="O822" s="600">
        <f>IF(C822="","",IF(Y822&lt;0,Z822-AE822,""))</f>
        <v/>
      </c>
      <c r="P822" s="601">
        <f>IFERROR(IF(C822="","",IF(AND(C822=$D$2,H822=0),0,IF($V$8="50% ADP Discount",AA822*0.5,IF($V$8="ADP Book Price",AA822)))),"")</f>
        <v/>
      </c>
      <c r="R822" s="602">
        <f>IF(C822="","",IF(Y822&lt;0,(Z822/F822)*(1),(Z822/F822)*(1-Y822)))</f>
        <v/>
      </c>
      <c r="S822" s="602">
        <f>IFERROR(IF(Y822&lt;0,SUM(AC822:AD822)/F822,L822/F822),"")</f>
        <v/>
      </c>
      <c r="T822" s="339">
        <f>IF(M822="","",IF(M822=0,"",SUM(M822)/F822))</f>
        <v/>
      </c>
      <c r="U822" s="585" t="n"/>
      <c r="V822" s="603">
        <f>IF(C822="","",IF(AND(C822=$D$2,H822=0),"Firm Payroll",IF(AND(F822=1,Y822&gt;0.2),"Annual 20% Max Discount",IF(AND(F822=4,Y822&gt;0.2),"Quarterly 20% Max Discount",IF(Y822&gt;=0.6,"Discount &gt;60%",IF(Y822&lt;0,"Revenue Reduction Required",""))))))</f>
        <v/>
      </c>
      <c r="W822" s="597" t="n"/>
      <c r="X822" s="314">
        <f>IF(F822=1,"Annual Payrolls on ADP Essential Payroll",IF(F822=4,"Quarterly Payrolls on ADP Essential Payroll",""))</f>
        <v/>
      </c>
      <c r="Y822" s="315">
        <f>IFERROR(1-((H822-M822)/SUM(Z822,AC822,AD822)),"")</f>
        <v/>
      </c>
      <c r="Z822" s="316">
        <f>IF(C822="","",HLOOKUP($G822&amp;'Product Selections'!$K$4&amp;'Exhibit A'!$F822,'--'!$F$3:$AT$200,$E822+6,FALSE)*F822)</f>
        <v/>
      </c>
      <c r="AA822" s="317">
        <f>IF($C822="","",7.95*$E822+54.95)</f>
        <v/>
      </c>
      <c r="AB822" s="316">
        <f>IF('Product Selections'!O827="Yes",16*'Exhibit A'!F822,0)</f>
        <v/>
      </c>
      <c r="AC822" s="318">
        <f>IF('Product Selections'!$L$11="CBA Lightning Wholesale",0,IF('Product Selections'!$L$11="CBA Lightning",0,IF($C822="",0,IF('Product Selections'!P827="",0,IF('Product Selections'!$P827="Yes",HLOOKUP($AC$10&amp;'Exhibit A'!$F822,'--'!$F$3:$AZ$200,$E822+6,FALSE)*$F822)))))</f>
        <v/>
      </c>
      <c r="AD822" s="310">
        <f>IF('Product Selections'!$L$11="CBA Lightning Wholesale",0,IF('Product Selections'!$L$11="CBA Lightning",0,IF('Product Selections'!Q827="",0,IF($C822="",0,IF('Product Selections'!$Q827&gt;=0,HLOOKUP($AD$10,'--'!$F$3:$AZ$200,3,FALSE)*12*'Product Selections'!Q827)))))</f>
        <v/>
      </c>
      <c r="AE822" s="316">
        <f>IFERROR(IF(C822="","",IF(AND(C822=$D$2,H822=0),0,IF(I822=0,H822-P822-L822-M822,IF(I822="Included",H822-P822-M822-L822,IF(I822&gt;0,H822-M822-L822))))),"")</f>
        <v/>
      </c>
      <c r="AF822" s="585" t="n"/>
      <c r="AJ822" s="585" t="n"/>
    </row>
    <row r="823">
      <c r="A823" s="34" t="n"/>
      <c r="B823" s="70">
        <f>IFERROR(IF('Product Selections'!B828="","",'Product Selections'!B828),"")</f>
        <v/>
      </c>
      <c r="C823" s="71">
        <f>IF('Product Selections'!C828="","",'Product Selections'!C828)</f>
        <v/>
      </c>
      <c r="D823" s="48">
        <f>IF('Product Selections'!D828="","",'Product Selections'!D828)</f>
        <v/>
      </c>
      <c r="E823" s="51">
        <f>IF('Product Selections'!E828="","",'Product Selections'!E828)</f>
        <v/>
      </c>
      <c r="F823" s="51">
        <f>IF('Product Selections'!F828="","",'Product Selections'!F828)</f>
        <v/>
      </c>
      <c r="G823" s="34">
        <f>IF('Product Selections'!U827="","",'Product Selections'!U827)</f>
        <v/>
      </c>
      <c r="H823" s="69">
        <f>IFERROR(IF('Product Selections'!H828="","",'Product Selections'!H828),"")</f>
        <v/>
      </c>
      <c r="I823" s="592">
        <f>IFERROR(IF(TRIM('Product Selections'!I828)="","",TRIM('Product Selections'!I828)),"")</f>
        <v/>
      </c>
      <c r="J823" s="46" t="n"/>
      <c r="K823" s="69">
        <f>IF(C823="","",IF(O823="",AE823+L823+M823,AE823+L823+M823+O823))</f>
        <v/>
      </c>
      <c r="L823" s="360">
        <f>IF(C823="","",SUM(AC823,AD823)*(1-Y823))</f>
        <v/>
      </c>
      <c r="M823" s="358">
        <f>IF(C823="","",AB823)</f>
        <v/>
      </c>
      <c r="O823" s="593">
        <f>IF(C823="","",IF(Y823&lt;0,Z823-AE823,""))</f>
        <v/>
      </c>
      <c r="P823" s="594">
        <f>IFERROR(IF(C823="","",IF(AND(C823=$D$2,H823=0),0,IF($V$8="50% ADP Discount",AA823*0.5,IF($V$8="ADP Book Price",AA823)))),"")</f>
        <v/>
      </c>
      <c r="R823" s="595">
        <f>IF(C823="","",IF(Y823&lt;0,(Z823/F823)*(1),(Z823/F823)*(1-Y823)))</f>
        <v/>
      </c>
      <c r="S823" s="595">
        <f>IFERROR(IF(Y823&lt;0,SUM(AC823:AD823)/F823,L823/F823),"")</f>
        <v/>
      </c>
      <c r="T823" s="340">
        <f>IF(M823="","",IF(M823=0,"",SUM(M823)/F823))</f>
        <v/>
      </c>
      <c r="U823" s="585" t="n"/>
      <c r="V823" s="596">
        <f>IF(C823="","",IF(AND(C823=$D$2,H823=0),"Firm Payroll",IF(AND(F823=1,Y823&gt;0.2),"Annual 20% Max Discount",IF(AND(F823=4,Y823&gt;0.2),"Quarterly 20% Max Discount",IF(Y823&gt;=0.6,"Discount &gt;60%",IF(Y823&lt;0,"Revenue Reduction Required",""))))))</f>
        <v/>
      </c>
      <c r="W823" s="597" t="n"/>
      <c r="X823" s="56">
        <f>IF(F823=1,"Annual Payrolls on ADP Essential Payroll",IF(F823=4,"Quarterly Payrolls on ADP Essential Payroll",""))</f>
        <v/>
      </c>
      <c r="Y823" s="50">
        <f>IFERROR(1-((H823-M823)/SUM(Z823,AC823,AD823)),"")</f>
        <v/>
      </c>
      <c r="Z823" s="69">
        <f>IF(C823="","",HLOOKUP($G823&amp;'Product Selections'!$K$4&amp;'Exhibit A'!$F823,'--'!$F$3:$AT$200,$E823+6,FALSE)*F823)</f>
        <v/>
      </c>
      <c r="AA823" s="237">
        <f>IF($C823="","",7.95*$E823+54.95)</f>
        <v/>
      </c>
      <c r="AB823" s="69">
        <f>IF('Product Selections'!O828="Yes",16*'Exhibit A'!F823,0)</f>
        <v/>
      </c>
      <c r="AC823" s="236">
        <f>IF('Product Selections'!$L$11="CBA Lightning Wholesale",0,IF('Product Selections'!$L$11="CBA Lightning",0,IF($C823="",0,IF('Product Selections'!P828="",0,IF('Product Selections'!$P828="Yes",HLOOKUP($AC$10&amp;'Exhibit A'!$F823,'--'!$F$3:$AZ$200,$E823+6,FALSE)*$F823)))))</f>
        <v/>
      </c>
      <c r="AD823" s="54">
        <f>IF('Product Selections'!$L$11="CBA Lightning Wholesale",0,IF('Product Selections'!$L$11="CBA Lightning",0,IF('Product Selections'!Q828="",0,IF($C823="",0,IF('Product Selections'!$Q828&gt;=0,HLOOKUP($AD$10,'--'!$F$3:$AZ$200,3,FALSE)*12*'Product Selections'!Q828)))))</f>
        <v/>
      </c>
      <c r="AE823" s="69">
        <f>IFERROR(IF(C823="","",IF(AND(C823=$D$2,H823=0),0,IF(I823=0,H823-P823-L823-M823,IF(I823="Included",H823-P823-M823-L823,IF(I823&gt;0,H823-M823-L823))))),"")</f>
        <v/>
      </c>
      <c r="AF823" s="598" t="n"/>
      <c r="AJ823" s="585" t="n"/>
    </row>
    <row r="824">
      <c r="A824" s="34" t="n"/>
      <c r="B824" s="303">
        <f>IFERROR(IF('Product Selections'!B829="","",'Product Selections'!B829),"")</f>
        <v/>
      </c>
      <c r="C824" s="304">
        <f>IF('Product Selections'!C829="","",'Product Selections'!C829)</f>
        <v/>
      </c>
      <c r="D824" s="305">
        <f>IF('Product Selections'!D829="","",'Product Selections'!D829)</f>
        <v/>
      </c>
      <c r="E824" s="306">
        <f>IF('Product Selections'!E829="","",'Product Selections'!E829)</f>
        <v/>
      </c>
      <c r="F824" s="306">
        <f>IF('Product Selections'!F829="","",'Product Selections'!F829)</f>
        <v/>
      </c>
      <c r="G824" s="307">
        <f>IF('Product Selections'!U828="","",'Product Selections'!U828)</f>
        <v/>
      </c>
      <c r="H824" s="316">
        <f>IFERROR(IF('Product Selections'!H829="","",'Product Selections'!H829),"")</f>
        <v/>
      </c>
      <c r="I824" s="309">
        <f>IFERROR(IF(TRIM('Product Selections'!I829)="","",TRIM('Product Selections'!I829)),"")</f>
        <v/>
      </c>
      <c r="J824" s="46" t="n"/>
      <c r="K824" s="316">
        <f>IF(C824="","",IF(O824="",AE824+L824+M824,AE824+L824+M824+O824))</f>
        <v/>
      </c>
      <c r="L824" s="361">
        <f>IF(C824="","",SUM(AC824,AD824)*(1-Y824))</f>
        <v/>
      </c>
      <c r="M824" s="357">
        <f>IF(C824="","",AB824)</f>
        <v/>
      </c>
      <c r="O824" s="600">
        <f>IF(C824="","",IF(Y824&lt;0,Z824-AE824,""))</f>
        <v/>
      </c>
      <c r="P824" s="601">
        <f>IFERROR(IF(C824="","",IF(AND(C824=$D$2,H824=0),0,IF($V$8="50% ADP Discount",AA824*0.5,IF($V$8="ADP Book Price",AA824)))),"")</f>
        <v/>
      </c>
      <c r="R824" s="602">
        <f>IF(C824="","",IF(Y824&lt;0,(Z824/F824)*(1),(Z824/F824)*(1-Y824)))</f>
        <v/>
      </c>
      <c r="S824" s="602">
        <f>IFERROR(IF(Y824&lt;0,SUM(AC824:AD824)/F824,L824/F824),"")</f>
        <v/>
      </c>
      <c r="T824" s="339">
        <f>IF(M824="","",IF(M824=0,"",SUM(M824)/F824))</f>
        <v/>
      </c>
      <c r="U824" s="585" t="n"/>
      <c r="V824" s="603">
        <f>IF(C824="","",IF(AND(C824=$D$2,H824=0),"Firm Payroll",IF(AND(F824=1,Y824&gt;0.2),"Annual 20% Max Discount",IF(AND(F824=4,Y824&gt;0.2),"Quarterly 20% Max Discount",IF(Y824&gt;=0.6,"Discount &gt;60%",IF(Y824&lt;0,"Revenue Reduction Required",""))))))</f>
        <v/>
      </c>
      <c r="W824" s="597" t="n"/>
      <c r="X824" s="314">
        <f>IF(F824=1,"Annual Payrolls on ADP Essential Payroll",IF(F824=4,"Quarterly Payrolls on ADP Essential Payroll",""))</f>
        <v/>
      </c>
      <c r="Y824" s="315">
        <f>IFERROR(1-((H824-M824)/SUM(Z824,AC824,AD824)),"")</f>
        <v/>
      </c>
      <c r="Z824" s="316">
        <f>IF(C824="","",HLOOKUP($G824&amp;'Product Selections'!$K$4&amp;'Exhibit A'!$F824,'--'!$F$3:$AT$200,$E824+6,FALSE)*F824)</f>
        <v/>
      </c>
      <c r="AA824" s="317">
        <f>IF($C824="","",7.95*$E824+54.95)</f>
        <v/>
      </c>
      <c r="AB824" s="316">
        <f>IF('Product Selections'!O829="Yes",16*'Exhibit A'!F824,0)</f>
        <v/>
      </c>
      <c r="AC824" s="318">
        <f>IF('Product Selections'!$L$11="CBA Lightning Wholesale",0,IF('Product Selections'!$L$11="CBA Lightning",0,IF($C824="",0,IF('Product Selections'!P829="",0,IF('Product Selections'!$P829="Yes",HLOOKUP($AC$10&amp;'Exhibit A'!$F824,'--'!$F$3:$AZ$200,$E824+6,FALSE)*$F824)))))</f>
        <v/>
      </c>
      <c r="AD824" s="310">
        <f>IF('Product Selections'!$L$11="CBA Lightning Wholesale",0,IF('Product Selections'!$L$11="CBA Lightning",0,IF('Product Selections'!Q829="",0,IF($C824="",0,IF('Product Selections'!$Q829&gt;=0,HLOOKUP($AD$10,'--'!$F$3:$AZ$200,3,FALSE)*12*'Product Selections'!Q829)))))</f>
        <v/>
      </c>
      <c r="AE824" s="316">
        <f>IFERROR(IF(C824="","",IF(AND(C824=$D$2,H824=0),0,IF(I824=0,H824-P824-L824-M824,IF(I824="Included",H824-P824-M824-L824,IF(I824&gt;0,H824-M824-L824))))),"")</f>
        <v/>
      </c>
      <c r="AF824" s="585" t="n"/>
      <c r="AJ824" s="585" t="n"/>
    </row>
    <row r="825">
      <c r="A825" s="34" t="n"/>
      <c r="B825" s="70">
        <f>IFERROR(IF('Product Selections'!B830="","",'Product Selections'!B830),"")</f>
        <v/>
      </c>
      <c r="C825" s="71">
        <f>IF('Product Selections'!C830="","",'Product Selections'!C830)</f>
        <v/>
      </c>
      <c r="D825" s="48">
        <f>IF('Product Selections'!D830="","",'Product Selections'!D830)</f>
        <v/>
      </c>
      <c r="E825" s="51">
        <f>IF('Product Selections'!E830="","",'Product Selections'!E830)</f>
        <v/>
      </c>
      <c r="F825" s="51">
        <f>IF('Product Selections'!F830="","",'Product Selections'!F830)</f>
        <v/>
      </c>
      <c r="G825" s="34">
        <f>IF('Product Selections'!U829="","",'Product Selections'!U829)</f>
        <v/>
      </c>
      <c r="H825" s="69">
        <f>IFERROR(IF('Product Selections'!H830="","",'Product Selections'!H830),"")</f>
        <v/>
      </c>
      <c r="I825" s="592">
        <f>IFERROR(IF(TRIM('Product Selections'!I830)="","",TRIM('Product Selections'!I830)),"")</f>
        <v/>
      </c>
      <c r="J825" s="46" t="n"/>
      <c r="K825" s="69">
        <f>IF(C825="","",IF(O825="",AE825+L825+M825,AE825+L825+M825+O825))</f>
        <v/>
      </c>
      <c r="L825" s="360">
        <f>IF(C825="","",SUM(AC825,AD825)*(1-Y825))</f>
        <v/>
      </c>
      <c r="M825" s="358">
        <f>IF(C825="","",AB825)</f>
        <v/>
      </c>
      <c r="O825" s="593">
        <f>IF(C825="","",IF(Y825&lt;0,Z825-AE825,""))</f>
        <v/>
      </c>
      <c r="P825" s="594">
        <f>IFERROR(IF(C825="","",IF(AND(C825=$D$2,H825=0),0,IF($V$8="50% ADP Discount",AA825*0.5,IF($V$8="ADP Book Price",AA825)))),"")</f>
        <v/>
      </c>
      <c r="R825" s="595">
        <f>IF(C825="","",IF(Y825&lt;0,(Z825/F825)*(1),(Z825/F825)*(1-Y825)))</f>
        <v/>
      </c>
      <c r="S825" s="595">
        <f>IFERROR(IF(Y825&lt;0,SUM(AC825:AD825)/F825,L825/F825),"")</f>
        <v/>
      </c>
      <c r="T825" s="340">
        <f>IF(M825="","",IF(M825=0,"",SUM(M825)/F825))</f>
        <v/>
      </c>
      <c r="U825" s="585" t="n"/>
      <c r="V825" s="596">
        <f>IF(C825="","",IF(AND(C825=$D$2,H825=0),"Firm Payroll",IF(AND(F825=1,Y825&gt;0.2),"Annual 20% Max Discount",IF(AND(F825=4,Y825&gt;0.2),"Quarterly 20% Max Discount",IF(Y825&gt;=0.6,"Discount &gt;60%",IF(Y825&lt;0,"Revenue Reduction Required",""))))))</f>
        <v/>
      </c>
      <c r="W825" s="597" t="n"/>
      <c r="X825" s="56">
        <f>IF(F825=1,"Annual Payrolls on ADP Essential Payroll",IF(F825=4,"Quarterly Payrolls on ADP Essential Payroll",""))</f>
        <v/>
      </c>
      <c r="Y825" s="50">
        <f>IFERROR(1-((H825-M825)/SUM(Z825,AC825,AD825)),"")</f>
        <v/>
      </c>
      <c r="Z825" s="69">
        <f>IF(C825="","",HLOOKUP($G825&amp;'Product Selections'!$K$4&amp;'Exhibit A'!$F825,'--'!$F$3:$AT$200,$E825+6,FALSE)*F825)</f>
        <v/>
      </c>
      <c r="AA825" s="237">
        <f>IF($C825="","",7.95*$E825+54.95)</f>
        <v/>
      </c>
      <c r="AB825" s="69">
        <f>IF('Product Selections'!O830="Yes",16*'Exhibit A'!F825,0)</f>
        <v/>
      </c>
      <c r="AC825" s="236">
        <f>IF('Product Selections'!$L$11="CBA Lightning Wholesale",0,IF('Product Selections'!$L$11="CBA Lightning",0,IF($C825="",0,IF('Product Selections'!P830="",0,IF('Product Selections'!$P830="Yes",HLOOKUP($AC$10&amp;'Exhibit A'!$F825,'--'!$F$3:$AZ$200,$E825+6,FALSE)*$F825)))))</f>
        <v/>
      </c>
      <c r="AD825" s="54">
        <f>IF('Product Selections'!$L$11="CBA Lightning Wholesale",0,IF('Product Selections'!$L$11="CBA Lightning",0,IF('Product Selections'!Q830="",0,IF($C825="",0,IF('Product Selections'!$Q830&gt;=0,HLOOKUP($AD$10,'--'!$F$3:$AZ$200,3,FALSE)*12*'Product Selections'!Q830)))))</f>
        <v/>
      </c>
      <c r="AE825" s="69">
        <f>IFERROR(IF(C825="","",IF(AND(C825=$D$2,H825=0),0,IF(I825=0,H825-P825-L825-M825,IF(I825="Included",H825-P825-M825-L825,IF(I825&gt;0,H825-M825-L825))))),"")</f>
        <v/>
      </c>
      <c r="AF825" s="598" t="n"/>
      <c r="AJ825" s="585" t="n"/>
    </row>
    <row r="826">
      <c r="A826" s="34" t="n"/>
      <c r="B826" s="303">
        <f>IFERROR(IF('Product Selections'!B831="","",'Product Selections'!B831),"")</f>
        <v/>
      </c>
      <c r="C826" s="304">
        <f>IF('Product Selections'!C831="","",'Product Selections'!C831)</f>
        <v/>
      </c>
      <c r="D826" s="305">
        <f>IF('Product Selections'!D831="","",'Product Selections'!D831)</f>
        <v/>
      </c>
      <c r="E826" s="306">
        <f>IF('Product Selections'!E831="","",'Product Selections'!E831)</f>
        <v/>
      </c>
      <c r="F826" s="306">
        <f>IF('Product Selections'!F831="","",'Product Selections'!F831)</f>
        <v/>
      </c>
      <c r="G826" s="307">
        <f>IF('Product Selections'!U830="","",'Product Selections'!U830)</f>
        <v/>
      </c>
      <c r="H826" s="316">
        <f>IFERROR(IF('Product Selections'!H831="","",'Product Selections'!H831),"")</f>
        <v/>
      </c>
      <c r="I826" s="309">
        <f>IFERROR(IF(TRIM('Product Selections'!I831)="","",TRIM('Product Selections'!I831)),"")</f>
        <v/>
      </c>
      <c r="J826" s="46" t="n"/>
      <c r="K826" s="316">
        <f>IF(C826="","",IF(O826="",AE826+L826+M826,AE826+L826+M826+O826))</f>
        <v/>
      </c>
      <c r="L826" s="361">
        <f>IF(C826="","",SUM(AC826,AD826)*(1-Y826))</f>
        <v/>
      </c>
      <c r="M826" s="357">
        <f>IF(C826="","",AB826)</f>
        <v/>
      </c>
      <c r="O826" s="600">
        <f>IF(C826="","",IF(Y826&lt;0,Z826-AE826,""))</f>
        <v/>
      </c>
      <c r="P826" s="601">
        <f>IFERROR(IF(C826="","",IF(AND(C826=$D$2,H826=0),0,IF($V$8="50% ADP Discount",AA826*0.5,IF($V$8="ADP Book Price",AA826)))),"")</f>
        <v/>
      </c>
      <c r="R826" s="602">
        <f>IF(C826="","",IF(Y826&lt;0,(Z826/F826)*(1),(Z826/F826)*(1-Y826)))</f>
        <v/>
      </c>
      <c r="S826" s="602">
        <f>IFERROR(IF(Y826&lt;0,SUM(AC826:AD826)/F826,L826/F826),"")</f>
        <v/>
      </c>
      <c r="T826" s="339">
        <f>IF(M826="","",IF(M826=0,"",SUM(M826)/F826))</f>
        <v/>
      </c>
      <c r="U826" s="585" t="n"/>
      <c r="V826" s="603">
        <f>IF(C826="","",IF(AND(C826=$D$2,H826=0),"Firm Payroll",IF(AND(F826=1,Y826&gt;0.2),"Annual 20% Max Discount",IF(AND(F826=4,Y826&gt;0.2),"Quarterly 20% Max Discount",IF(Y826&gt;=0.6,"Discount &gt;60%",IF(Y826&lt;0,"Revenue Reduction Required",""))))))</f>
        <v/>
      </c>
      <c r="W826" s="597" t="n"/>
      <c r="X826" s="314">
        <f>IF(F826=1,"Annual Payrolls on ADP Essential Payroll",IF(F826=4,"Quarterly Payrolls on ADP Essential Payroll",""))</f>
        <v/>
      </c>
      <c r="Y826" s="315">
        <f>IFERROR(1-((H826-M826)/SUM(Z826,AC826,AD826)),"")</f>
        <v/>
      </c>
      <c r="Z826" s="316">
        <f>IF(C826="","",HLOOKUP($G826&amp;'Product Selections'!$K$4&amp;'Exhibit A'!$F826,'--'!$F$3:$AT$200,$E826+6,FALSE)*F826)</f>
        <v/>
      </c>
      <c r="AA826" s="317">
        <f>IF($C826="","",7.95*$E826+54.95)</f>
        <v/>
      </c>
      <c r="AB826" s="316">
        <f>IF('Product Selections'!O831="Yes",16*'Exhibit A'!F826,0)</f>
        <v/>
      </c>
      <c r="AC826" s="318">
        <f>IF('Product Selections'!$L$11="CBA Lightning Wholesale",0,IF('Product Selections'!$L$11="CBA Lightning",0,IF($C826="",0,IF('Product Selections'!P831="",0,IF('Product Selections'!$P831="Yes",HLOOKUP($AC$10&amp;'Exhibit A'!$F826,'--'!$F$3:$AZ$200,$E826+6,FALSE)*$F826)))))</f>
        <v/>
      </c>
      <c r="AD826" s="310">
        <f>IF('Product Selections'!$L$11="CBA Lightning Wholesale",0,IF('Product Selections'!$L$11="CBA Lightning",0,IF('Product Selections'!Q831="",0,IF($C826="",0,IF('Product Selections'!$Q831&gt;=0,HLOOKUP($AD$10,'--'!$F$3:$AZ$200,3,FALSE)*12*'Product Selections'!Q831)))))</f>
        <v/>
      </c>
      <c r="AE826" s="316">
        <f>IFERROR(IF(C826="","",IF(AND(C826=$D$2,H826=0),0,IF(I826=0,H826-P826-L826-M826,IF(I826="Included",H826-P826-M826-L826,IF(I826&gt;0,H826-M826-L826))))),"")</f>
        <v/>
      </c>
      <c r="AF826" s="585" t="n"/>
      <c r="AJ826" s="585" t="n"/>
    </row>
    <row r="827">
      <c r="A827" s="34" t="n"/>
      <c r="B827" s="70">
        <f>IFERROR(IF('Product Selections'!B832="","",'Product Selections'!B832),"")</f>
        <v/>
      </c>
      <c r="C827" s="71">
        <f>IF('Product Selections'!C832="","",'Product Selections'!C832)</f>
        <v/>
      </c>
      <c r="D827" s="48">
        <f>IF('Product Selections'!D832="","",'Product Selections'!D832)</f>
        <v/>
      </c>
      <c r="E827" s="51">
        <f>IF('Product Selections'!E832="","",'Product Selections'!E832)</f>
        <v/>
      </c>
      <c r="F827" s="51">
        <f>IF('Product Selections'!F832="","",'Product Selections'!F832)</f>
        <v/>
      </c>
      <c r="G827" s="34">
        <f>IF('Product Selections'!U831="","",'Product Selections'!U831)</f>
        <v/>
      </c>
      <c r="H827" s="69">
        <f>IFERROR(IF('Product Selections'!H832="","",'Product Selections'!H832),"")</f>
        <v/>
      </c>
      <c r="I827" s="592">
        <f>IFERROR(IF(TRIM('Product Selections'!I832)="","",TRIM('Product Selections'!I832)),"")</f>
        <v/>
      </c>
      <c r="J827" s="46" t="n"/>
      <c r="K827" s="69">
        <f>IF(C827="","",IF(O827="",AE827+L827+M827,AE827+L827+M827+O827))</f>
        <v/>
      </c>
      <c r="L827" s="360">
        <f>IF(C827="","",SUM(AC827,AD827)*(1-Y827))</f>
        <v/>
      </c>
      <c r="M827" s="358">
        <f>IF(C827="","",AB827)</f>
        <v/>
      </c>
      <c r="O827" s="593">
        <f>IF(C827="","",IF(Y827&lt;0,Z827-AE827,""))</f>
        <v/>
      </c>
      <c r="P827" s="594">
        <f>IFERROR(IF(C827="","",IF(AND(C827=$D$2,H827=0),0,IF($V$8="50% ADP Discount",AA827*0.5,IF($V$8="ADP Book Price",AA827)))),"")</f>
        <v/>
      </c>
      <c r="R827" s="595">
        <f>IF(C827="","",IF(Y827&lt;0,(Z827/F827)*(1),(Z827/F827)*(1-Y827)))</f>
        <v/>
      </c>
      <c r="S827" s="595">
        <f>IFERROR(IF(Y827&lt;0,SUM(AC827:AD827)/F827,L827/F827),"")</f>
        <v/>
      </c>
      <c r="T827" s="340">
        <f>IF(M827="","",IF(M827=0,"",SUM(M827)/F827))</f>
        <v/>
      </c>
      <c r="U827" s="585" t="n"/>
      <c r="V827" s="596">
        <f>IF(C827="","",IF(AND(C827=$D$2,H827=0),"Firm Payroll",IF(AND(F827=1,Y827&gt;0.2),"Annual 20% Max Discount",IF(AND(F827=4,Y827&gt;0.2),"Quarterly 20% Max Discount",IF(Y827&gt;=0.6,"Discount &gt;60%",IF(Y827&lt;0,"Revenue Reduction Required",""))))))</f>
        <v/>
      </c>
      <c r="W827" s="597" t="n"/>
      <c r="X827" s="56">
        <f>IF(F827=1,"Annual Payrolls on ADP Essential Payroll",IF(F827=4,"Quarterly Payrolls on ADP Essential Payroll",""))</f>
        <v/>
      </c>
      <c r="Y827" s="50">
        <f>IFERROR(1-((H827-M827)/SUM(Z827,AC827,AD827)),"")</f>
        <v/>
      </c>
      <c r="Z827" s="69">
        <f>IF(C827="","",HLOOKUP($G827&amp;'Product Selections'!$K$4&amp;'Exhibit A'!$F827,'--'!$F$3:$AT$200,$E827+6,FALSE)*F827)</f>
        <v/>
      </c>
      <c r="AA827" s="237">
        <f>IF($C827="","",7.95*$E827+54.95)</f>
        <v/>
      </c>
      <c r="AB827" s="69">
        <f>IF('Product Selections'!O832="Yes",16*'Exhibit A'!F827,0)</f>
        <v/>
      </c>
      <c r="AC827" s="236">
        <f>IF('Product Selections'!$L$11="CBA Lightning Wholesale",0,IF('Product Selections'!$L$11="CBA Lightning",0,IF($C827="",0,IF('Product Selections'!P832="",0,IF('Product Selections'!$P832="Yes",HLOOKUP($AC$10&amp;'Exhibit A'!$F827,'--'!$F$3:$AZ$200,$E827+6,FALSE)*$F827)))))</f>
        <v/>
      </c>
      <c r="AD827" s="54">
        <f>IF('Product Selections'!$L$11="CBA Lightning Wholesale",0,IF('Product Selections'!$L$11="CBA Lightning",0,IF('Product Selections'!Q832="",0,IF($C827="",0,IF('Product Selections'!$Q832&gt;=0,HLOOKUP($AD$10,'--'!$F$3:$AZ$200,3,FALSE)*12*'Product Selections'!Q832)))))</f>
        <v/>
      </c>
      <c r="AE827" s="69">
        <f>IFERROR(IF(C827="","",IF(AND(C827=$D$2,H827=0),0,IF(I827=0,H827-P827-L827-M827,IF(I827="Included",H827-P827-M827-L827,IF(I827&gt;0,H827-M827-L827))))),"")</f>
        <v/>
      </c>
      <c r="AF827" s="598" t="n"/>
      <c r="AJ827" s="585" t="n"/>
    </row>
    <row r="828">
      <c r="A828" s="34" t="n"/>
      <c r="B828" s="303">
        <f>IFERROR(IF('Product Selections'!B833="","",'Product Selections'!B833),"")</f>
        <v/>
      </c>
      <c r="C828" s="304">
        <f>IF('Product Selections'!C833="","",'Product Selections'!C833)</f>
        <v/>
      </c>
      <c r="D828" s="305">
        <f>IF('Product Selections'!D833="","",'Product Selections'!D833)</f>
        <v/>
      </c>
      <c r="E828" s="306">
        <f>IF('Product Selections'!E833="","",'Product Selections'!E833)</f>
        <v/>
      </c>
      <c r="F828" s="306">
        <f>IF('Product Selections'!F833="","",'Product Selections'!F833)</f>
        <v/>
      </c>
      <c r="G828" s="307">
        <f>IF('Product Selections'!U832="","",'Product Selections'!U832)</f>
        <v/>
      </c>
      <c r="H828" s="316">
        <f>IFERROR(IF('Product Selections'!H833="","",'Product Selections'!H833),"")</f>
        <v/>
      </c>
      <c r="I828" s="309">
        <f>IFERROR(IF(TRIM('Product Selections'!I833)="","",TRIM('Product Selections'!I833)),"")</f>
        <v/>
      </c>
      <c r="J828" s="46" t="n"/>
      <c r="K828" s="316">
        <f>IF(C828="","",IF(O828="",AE828+L828+M828,AE828+L828+M828+O828))</f>
        <v/>
      </c>
      <c r="L828" s="361">
        <f>IF(C828="","",SUM(AC828,AD828)*(1-Y828))</f>
        <v/>
      </c>
      <c r="M828" s="357">
        <f>IF(C828="","",AB828)</f>
        <v/>
      </c>
      <c r="O828" s="600">
        <f>IF(C828="","",IF(Y828&lt;0,Z828-AE828,""))</f>
        <v/>
      </c>
      <c r="P828" s="601">
        <f>IFERROR(IF(C828="","",IF(AND(C828=$D$2,H828=0),0,IF($V$8="50% ADP Discount",AA828*0.5,IF($V$8="ADP Book Price",AA828)))),"")</f>
        <v/>
      </c>
      <c r="R828" s="602">
        <f>IF(C828="","",IF(Y828&lt;0,(Z828/F828)*(1),(Z828/F828)*(1-Y828)))</f>
        <v/>
      </c>
      <c r="S828" s="602">
        <f>IFERROR(IF(Y828&lt;0,SUM(AC828:AD828)/F828,L828/F828),"")</f>
        <v/>
      </c>
      <c r="T828" s="339">
        <f>IF(M828="","",IF(M828=0,"",SUM(M828)/F828))</f>
        <v/>
      </c>
      <c r="U828" s="585" t="n"/>
      <c r="V828" s="603">
        <f>IF(C828="","",IF(AND(C828=$D$2,H828=0),"Firm Payroll",IF(AND(F828=1,Y828&gt;0.2),"Annual 20% Max Discount",IF(AND(F828=4,Y828&gt;0.2),"Quarterly 20% Max Discount",IF(Y828&gt;=0.6,"Discount &gt;60%",IF(Y828&lt;0,"Revenue Reduction Required",""))))))</f>
        <v/>
      </c>
      <c r="W828" s="597" t="n"/>
      <c r="X828" s="314">
        <f>IF(F828=1,"Annual Payrolls on ADP Essential Payroll",IF(F828=4,"Quarterly Payrolls on ADP Essential Payroll",""))</f>
        <v/>
      </c>
      <c r="Y828" s="315">
        <f>IFERROR(1-((H828-M828)/SUM(Z828,AC828,AD828)),"")</f>
        <v/>
      </c>
      <c r="Z828" s="316">
        <f>IF(C828="","",HLOOKUP($G828&amp;'Product Selections'!$K$4&amp;'Exhibit A'!$F828,'--'!$F$3:$AT$200,$E828+6,FALSE)*F828)</f>
        <v/>
      </c>
      <c r="AA828" s="317">
        <f>IF($C828="","",7.95*$E828+54.95)</f>
        <v/>
      </c>
      <c r="AB828" s="316">
        <f>IF('Product Selections'!O833="Yes",16*'Exhibit A'!F828,0)</f>
        <v/>
      </c>
      <c r="AC828" s="318">
        <f>IF('Product Selections'!$L$11="CBA Lightning Wholesale",0,IF('Product Selections'!$L$11="CBA Lightning",0,IF($C828="",0,IF('Product Selections'!P833="",0,IF('Product Selections'!$P833="Yes",HLOOKUP($AC$10&amp;'Exhibit A'!$F828,'--'!$F$3:$AZ$200,$E828+6,FALSE)*$F828)))))</f>
        <v/>
      </c>
      <c r="AD828" s="310">
        <f>IF('Product Selections'!$L$11="CBA Lightning Wholesale",0,IF('Product Selections'!$L$11="CBA Lightning",0,IF('Product Selections'!Q833="",0,IF($C828="",0,IF('Product Selections'!$Q833&gt;=0,HLOOKUP($AD$10,'--'!$F$3:$AZ$200,3,FALSE)*12*'Product Selections'!Q833)))))</f>
        <v/>
      </c>
      <c r="AE828" s="316">
        <f>IFERROR(IF(C828="","",IF(AND(C828=$D$2,H828=0),0,IF(I828=0,H828-P828-L828-M828,IF(I828="Included",H828-P828-M828-L828,IF(I828&gt;0,H828-M828-L828))))),"")</f>
        <v/>
      </c>
      <c r="AF828" s="585" t="n"/>
      <c r="AJ828" s="585" t="n"/>
    </row>
    <row r="829">
      <c r="A829" s="34" t="n"/>
      <c r="B829" s="70">
        <f>IFERROR(IF('Product Selections'!B834="","",'Product Selections'!B834),"")</f>
        <v/>
      </c>
      <c r="C829" s="71">
        <f>IF('Product Selections'!C834="","",'Product Selections'!C834)</f>
        <v/>
      </c>
      <c r="D829" s="48">
        <f>IF('Product Selections'!D834="","",'Product Selections'!D834)</f>
        <v/>
      </c>
      <c r="E829" s="51">
        <f>IF('Product Selections'!E834="","",'Product Selections'!E834)</f>
        <v/>
      </c>
      <c r="F829" s="51">
        <f>IF('Product Selections'!F834="","",'Product Selections'!F834)</f>
        <v/>
      </c>
      <c r="G829" s="34">
        <f>IF('Product Selections'!U833="","",'Product Selections'!U833)</f>
        <v/>
      </c>
      <c r="H829" s="69">
        <f>IFERROR(IF('Product Selections'!H834="","",'Product Selections'!H834),"")</f>
        <v/>
      </c>
      <c r="I829" s="592">
        <f>IFERROR(IF(TRIM('Product Selections'!I834)="","",TRIM('Product Selections'!I834)),"")</f>
        <v/>
      </c>
      <c r="J829" s="46" t="n"/>
      <c r="K829" s="69">
        <f>IF(C829="","",IF(O829="",AE829+L829+M829,AE829+L829+M829+O829))</f>
        <v/>
      </c>
      <c r="L829" s="360">
        <f>IF(C829="","",SUM(AC829,AD829)*(1-Y829))</f>
        <v/>
      </c>
      <c r="M829" s="358">
        <f>IF(C829="","",AB829)</f>
        <v/>
      </c>
      <c r="O829" s="593">
        <f>IF(C829="","",IF(Y829&lt;0,Z829-AE829,""))</f>
        <v/>
      </c>
      <c r="P829" s="594">
        <f>IFERROR(IF(C829="","",IF(AND(C829=$D$2,H829=0),0,IF($V$8="50% ADP Discount",AA829*0.5,IF($V$8="ADP Book Price",AA829)))),"")</f>
        <v/>
      </c>
      <c r="R829" s="595">
        <f>IF(C829="","",IF(Y829&lt;0,(Z829/F829)*(1),(Z829/F829)*(1-Y829)))</f>
        <v/>
      </c>
      <c r="S829" s="595">
        <f>IFERROR(IF(Y829&lt;0,SUM(AC829:AD829)/F829,L829/F829),"")</f>
        <v/>
      </c>
      <c r="T829" s="340">
        <f>IF(M829="","",IF(M829=0,"",SUM(M829)/F829))</f>
        <v/>
      </c>
      <c r="U829" s="585" t="n"/>
      <c r="V829" s="596">
        <f>IF(C829="","",IF(AND(C829=$D$2,H829=0),"Firm Payroll",IF(AND(F829=1,Y829&gt;0.2),"Annual 20% Max Discount",IF(AND(F829=4,Y829&gt;0.2),"Quarterly 20% Max Discount",IF(Y829&gt;=0.6,"Discount &gt;60%",IF(Y829&lt;0,"Revenue Reduction Required",""))))))</f>
        <v/>
      </c>
      <c r="W829" s="597" t="n"/>
      <c r="X829" s="56">
        <f>IF(F829=1,"Annual Payrolls on ADP Essential Payroll",IF(F829=4,"Quarterly Payrolls on ADP Essential Payroll",""))</f>
        <v/>
      </c>
      <c r="Y829" s="50">
        <f>IFERROR(1-((H829-M829)/SUM(Z829,AC829,AD829)),"")</f>
        <v/>
      </c>
      <c r="Z829" s="69">
        <f>IF(C829="","",HLOOKUP($G829&amp;'Product Selections'!$K$4&amp;'Exhibit A'!$F829,'--'!$F$3:$AT$200,$E829+6,FALSE)*F829)</f>
        <v/>
      </c>
      <c r="AA829" s="237">
        <f>IF($C829="","",7.95*$E829+54.95)</f>
        <v/>
      </c>
      <c r="AB829" s="69">
        <f>IF('Product Selections'!O834="Yes",16*'Exhibit A'!F829,0)</f>
        <v/>
      </c>
      <c r="AC829" s="236">
        <f>IF('Product Selections'!$L$11="CBA Lightning Wholesale",0,IF('Product Selections'!$L$11="CBA Lightning",0,IF($C829="",0,IF('Product Selections'!P834="",0,IF('Product Selections'!$P834="Yes",HLOOKUP($AC$10&amp;'Exhibit A'!$F829,'--'!$F$3:$AZ$200,$E829+6,FALSE)*$F829)))))</f>
        <v/>
      </c>
      <c r="AD829" s="54">
        <f>IF('Product Selections'!$L$11="CBA Lightning Wholesale",0,IF('Product Selections'!$L$11="CBA Lightning",0,IF('Product Selections'!Q834="",0,IF($C829="",0,IF('Product Selections'!$Q834&gt;=0,HLOOKUP($AD$10,'--'!$F$3:$AZ$200,3,FALSE)*12*'Product Selections'!Q834)))))</f>
        <v/>
      </c>
      <c r="AE829" s="69">
        <f>IFERROR(IF(C829="","",IF(AND(C829=$D$2,H829=0),0,IF(I829=0,H829-P829-L829-M829,IF(I829="Included",H829-P829-M829-L829,IF(I829&gt;0,H829-M829-L829))))),"")</f>
        <v/>
      </c>
      <c r="AF829" s="598" t="n"/>
      <c r="AJ829" s="585" t="n"/>
    </row>
    <row r="830">
      <c r="A830" s="34" t="n"/>
      <c r="B830" s="303">
        <f>IFERROR(IF('Product Selections'!B835="","",'Product Selections'!B835),"")</f>
        <v/>
      </c>
      <c r="C830" s="304">
        <f>IF('Product Selections'!C835="","",'Product Selections'!C835)</f>
        <v/>
      </c>
      <c r="D830" s="305">
        <f>IF('Product Selections'!D835="","",'Product Selections'!D835)</f>
        <v/>
      </c>
      <c r="E830" s="306">
        <f>IF('Product Selections'!E835="","",'Product Selections'!E835)</f>
        <v/>
      </c>
      <c r="F830" s="306">
        <f>IF('Product Selections'!F835="","",'Product Selections'!F835)</f>
        <v/>
      </c>
      <c r="G830" s="307">
        <f>IF('Product Selections'!U834="","",'Product Selections'!U834)</f>
        <v/>
      </c>
      <c r="H830" s="316">
        <f>IFERROR(IF('Product Selections'!H835="","",'Product Selections'!H835),"")</f>
        <v/>
      </c>
      <c r="I830" s="309">
        <f>IFERROR(IF(TRIM('Product Selections'!I835)="","",TRIM('Product Selections'!I835)),"")</f>
        <v/>
      </c>
      <c r="J830" s="46" t="n"/>
      <c r="K830" s="316">
        <f>IF(C830="","",IF(O830="",AE830+L830+M830,AE830+L830+M830+O830))</f>
        <v/>
      </c>
      <c r="L830" s="361">
        <f>IF(C830="","",SUM(AC830,AD830)*(1-Y830))</f>
        <v/>
      </c>
      <c r="M830" s="357">
        <f>IF(C830="","",AB830)</f>
        <v/>
      </c>
      <c r="O830" s="600">
        <f>IF(C830="","",IF(Y830&lt;0,Z830-AE830,""))</f>
        <v/>
      </c>
      <c r="P830" s="601">
        <f>IFERROR(IF(C830="","",IF(AND(C830=$D$2,H830=0),0,IF($V$8="50% ADP Discount",AA830*0.5,IF($V$8="ADP Book Price",AA830)))),"")</f>
        <v/>
      </c>
      <c r="R830" s="602">
        <f>IF(C830="","",IF(Y830&lt;0,(Z830/F830)*(1),(Z830/F830)*(1-Y830)))</f>
        <v/>
      </c>
      <c r="S830" s="602">
        <f>IFERROR(IF(Y830&lt;0,SUM(AC830:AD830)/F830,L830/F830),"")</f>
        <v/>
      </c>
      <c r="T830" s="339">
        <f>IF(M830="","",IF(M830=0,"",SUM(M830)/F830))</f>
        <v/>
      </c>
      <c r="U830" s="585" t="n"/>
      <c r="V830" s="603">
        <f>IF(C830="","",IF(AND(C830=$D$2,H830=0),"Firm Payroll",IF(AND(F830=1,Y830&gt;0.2),"Annual 20% Max Discount",IF(AND(F830=4,Y830&gt;0.2),"Quarterly 20% Max Discount",IF(Y830&gt;=0.6,"Discount &gt;60%",IF(Y830&lt;0,"Revenue Reduction Required",""))))))</f>
        <v/>
      </c>
      <c r="W830" s="597" t="n"/>
      <c r="X830" s="314">
        <f>IF(F830=1,"Annual Payrolls on ADP Essential Payroll",IF(F830=4,"Quarterly Payrolls on ADP Essential Payroll",""))</f>
        <v/>
      </c>
      <c r="Y830" s="315">
        <f>IFERROR(1-((H830-M830)/SUM(Z830,AC830,AD830)),"")</f>
        <v/>
      </c>
      <c r="Z830" s="316">
        <f>IF(C830="","",HLOOKUP($G830&amp;'Product Selections'!$K$4&amp;'Exhibit A'!$F830,'--'!$F$3:$AT$200,$E830+6,FALSE)*F830)</f>
        <v/>
      </c>
      <c r="AA830" s="317">
        <f>IF($C830="","",7.95*$E830+54.95)</f>
        <v/>
      </c>
      <c r="AB830" s="316">
        <f>IF('Product Selections'!O835="Yes",16*'Exhibit A'!F830,0)</f>
        <v/>
      </c>
      <c r="AC830" s="318">
        <f>IF('Product Selections'!$L$11="CBA Lightning Wholesale",0,IF('Product Selections'!$L$11="CBA Lightning",0,IF($C830="",0,IF('Product Selections'!P835="",0,IF('Product Selections'!$P835="Yes",HLOOKUP($AC$10&amp;'Exhibit A'!$F830,'--'!$F$3:$AZ$200,$E830+6,FALSE)*$F830)))))</f>
        <v/>
      </c>
      <c r="AD830" s="310">
        <f>IF('Product Selections'!$L$11="CBA Lightning Wholesale",0,IF('Product Selections'!$L$11="CBA Lightning",0,IF('Product Selections'!Q835="",0,IF($C830="",0,IF('Product Selections'!$Q835&gt;=0,HLOOKUP($AD$10,'--'!$F$3:$AZ$200,3,FALSE)*12*'Product Selections'!Q835)))))</f>
        <v/>
      </c>
      <c r="AE830" s="316">
        <f>IFERROR(IF(C830="","",IF(AND(C830=$D$2,H830=0),0,IF(I830=0,H830-P830-L830-M830,IF(I830="Included",H830-P830-M830-L830,IF(I830&gt;0,H830-M830-L830))))),"")</f>
        <v/>
      </c>
      <c r="AF830" s="585" t="n"/>
      <c r="AJ830" s="585" t="n"/>
    </row>
    <row r="831">
      <c r="A831" s="34" t="n"/>
      <c r="B831" s="70">
        <f>IFERROR(IF('Product Selections'!B836="","",'Product Selections'!B836),"")</f>
        <v/>
      </c>
      <c r="C831" s="71">
        <f>IF('Product Selections'!C836="","",'Product Selections'!C836)</f>
        <v/>
      </c>
      <c r="D831" s="48">
        <f>IF('Product Selections'!D836="","",'Product Selections'!D836)</f>
        <v/>
      </c>
      <c r="E831" s="51">
        <f>IF('Product Selections'!E836="","",'Product Selections'!E836)</f>
        <v/>
      </c>
      <c r="F831" s="51">
        <f>IF('Product Selections'!F836="","",'Product Selections'!F836)</f>
        <v/>
      </c>
      <c r="G831" s="34">
        <f>IF('Product Selections'!U835="","",'Product Selections'!U835)</f>
        <v/>
      </c>
      <c r="H831" s="69">
        <f>IFERROR(IF('Product Selections'!H836="","",'Product Selections'!H836),"")</f>
        <v/>
      </c>
      <c r="I831" s="592">
        <f>IFERROR(IF(TRIM('Product Selections'!I836)="","",TRIM('Product Selections'!I836)),"")</f>
        <v/>
      </c>
      <c r="J831" s="46" t="n"/>
      <c r="K831" s="69">
        <f>IF(C831="","",IF(O831="",AE831+L831+M831,AE831+L831+M831+O831))</f>
        <v/>
      </c>
      <c r="L831" s="360">
        <f>IF(C831="","",SUM(AC831,AD831)*(1-Y831))</f>
        <v/>
      </c>
      <c r="M831" s="358">
        <f>IF(C831="","",AB831)</f>
        <v/>
      </c>
      <c r="O831" s="593">
        <f>IF(C831="","",IF(Y831&lt;0,Z831-AE831,""))</f>
        <v/>
      </c>
      <c r="P831" s="594">
        <f>IFERROR(IF(C831="","",IF(AND(C831=$D$2,H831=0),0,IF($V$8="50% ADP Discount",AA831*0.5,IF($V$8="ADP Book Price",AA831)))),"")</f>
        <v/>
      </c>
      <c r="R831" s="595">
        <f>IF(C831="","",IF(Y831&lt;0,(Z831/F831)*(1),(Z831/F831)*(1-Y831)))</f>
        <v/>
      </c>
      <c r="S831" s="595">
        <f>IFERROR(IF(Y831&lt;0,SUM(AC831:AD831)/F831,L831/F831),"")</f>
        <v/>
      </c>
      <c r="T831" s="340">
        <f>IF(M831="","",IF(M831=0,"",SUM(M831)/F831))</f>
        <v/>
      </c>
      <c r="U831" s="585" t="n"/>
      <c r="V831" s="596">
        <f>IF(C831="","",IF(AND(C831=$D$2,H831=0),"Firm Payroll",IF(AND(F831=1,Y831&gt;0.2),"Annual 20% Max Discount",IF(AND(F831=4,Y831&gt;0.2),"Quarterly 20% Max Discount",IF(Y831&gt;=0.6,"Discount &gt;60%",IF(Y831&lt;0,"Revenue Reduction Required",""))))))</f>
        <v/>
      </c>
      <c r="W831" s="597" t="n"/>
      <c r="X831" s="56">
        <f>IF(F831=1,"Annual Payrolls on ADP Essential Payroll",IF(F831=4,"Quarterly Payrolls on ADP Essential Payroll",""))</f>
        <v/>
      </c>
      <c r="Y831" s="50">
        <f>IFERROR(1-((H831-M831)/SUM(Z831,AC831,AD831)),"")</f>
        <v/>
      </c>
      <c r="Z831" s="69">
        <f>IF(C831="","",HLOOKUP($G831&amp;'Product Selections'!$K$4&amp;'Exhibit A'!$F831,'--'!$F$3:$AT$200,$E831+6,FALSE)*F831)</f>
        <v/>
      </c>
      <c r="AA831" s="237">
        <f>IF($C831="","",7.95*$E831+54.95)</f>
        <v/>
      </c>
      <c r="AB831" s="69">
        <f>IF('Product Selections'!O836="Yes",16*'Exhibit A'!F831,0)</f>
        <v/>
      </c>
      <c r="AC831" s="236">
        <f>IF('Product Selections'!$L$11="CBA Lightning Wholesale",0,IF('Product Selections'!$L$11="CBA Lightning",0,IF($C831="",0,IF('Product Selections'!P836="",0,IF('Product Selections'!$P836="Yes",HLOOKUP($AC$10&amp;'Exhibit A'!$F831,'--'!$F$3:$AZ$200,$E831+6,FALSE)*$F831)))))</f>
        <v/>
      </c>
      <c r="AD831" s="54">
        <f>IF('Product Selections'!$L$11="CBA Lightning Wholesale",0,IF('Product Selections'!$L$11="CBA Lightning",0,IF('Product Selections'!Q836="",0,IF($C831="",0,IF('Product Selections'!$Q836&gt;=0,HLOOKUP($AD$10,'--'!$F$3:$AZ$200,3,FALSE)*12*'Product Selections'!Q836)))))</f>
        <v/>
      </c>
      <c r="AE831" s="69">
        <f>IFERROR(IF(C831="","",IF(AND(C831=$D$2,H831=0),0,IF(I831=0,H831-P831-L831-M831,IF(I831="Included",H831-P831-M831-L831,IF(I831&gt;0,H831-M831-L831))))),"")</f>
        <v/>
      </c>
      <c r="AF831" s="598" t="n"/>
      <c r="AJ831" s="585" t="n"/>
    </row>
    <row r="832">
      <c r="A832" s="34" t="n"/>
      <c r="B832" s="303">
        <f>IFERROR(IF('Product Selections'!B837="","",'Product Selections'!B837),"")</f>
        <v/>
      </c>
      <c r="C832" s="304">
        <f>IF('Product Selections'!C837="","",'Product Selections'!C837)</f>
        <v/>
      </c>
      <c r="D832" s="305">
        <f>IF('Product Selections'!D837="","",'Product Selections'!D837)</f>
        <v/>
      </c>
      <c r="E832" s="306">
        <f>IF('Product Selections'!E837="","",'Product Selections'!E837)</f>
        <v/>
      </c>
      <c r="F832" s="306">
        <f>IF('Product Selections'!F837="","",'Product Selections'!F837)</f>
        <v/>
      </c>
      <c r="G832" s="307">
        <f>IF('Product Selections'!U836="","",'Product Selections'!U836)</f>
        <v/>
      </c>
      <c r="H832" s="316">
        <f>IFERROR(IF('Product Selections'!H837="","",'Product Selections'!H837),"")</f>
        <v/>
      </c>
      <c r="I832" s="309">
        <f>IFERROR(IF(TRIM('Product Selections'!I837)="","",TRIM('Product Selections'!I837)),"")</f>
        <v/>
      </c>
      <c r="J832" s="46" t="n"/>
      <c r="K832" s="316">
        <f>IF(C832="","",IF(O832="",AE832+L832+M832,AE832+L832+M832+O832))</f>
        <v/>
      </c>
      <c r="L832" s="361">
        <f>IF(C832="","",SUM(AC832,AD832)*(1-Y832))</f>
        <v/>
      </c>
      <c r="M832" s="357">
        <f>IF(C832="","",AB832)</f>
        <v/>
      </c>
      <c r="O832" s="600">
        <f>IF(C832="","",IF(Y832&lt;0,Z832-AE832,""))</f>
        <v/>
      </c>
      <c r="P832" s="601">
        <f>IFERROR(IF(C832="","",IF(AND(C832=$D$2,H832=0),0,IF($V$8="50% ADP Discount",AA832*0.5,IF($V$8="ADP Book Price",AA832)))),"")</f>
        <v/>
      </c>
      <c r="R832" s="602">
        <f>IF(C832="","",IF(Y832&lt;0,(Z832/F832)*(1),(Z832/F832)*(1-Y832)))</f>
        <v/>
      </c>
      <c r="S832" s="602">
        <f>IFERROR(IF(Y832&lt;0,SUM(AC832:AD832)/F832,L832/F832),"")</f>
        <v/>
      </c>
      <c r="T832" s="339">
        <f>IF(M832="","",IF(M832=0,"",SUM(M832)/F832))</f>
        <v/>
      </c>
      <c r="U832" s="585" t="n"/>
      <c r="V832" s="603">
        <f>IF(C832="","",IF(AND(C832=$D$2,H832=0),"Firm Payroll",IF(AND(F832=1,Y832&gt;0.2),"Annual 20% Max Discount",IF(AND(F832=4,Y832&gt;0.2),"Quarterly 20% Max Discount",IF(Y832&gt;=0.6,"Discount &gt;60%",IF(Y832&lt;0,"Revenue Reduction Required",""))))))</f>
        <v/>
      </c>
      <c r="W832" s="597" t="n"/>
      <c r="X832" s="314">
        <f>IF(F832=1,"Annual Payrolls on ADP Essential Payroll",IF(F832=4,"Quarterly Payrolls on ADP Essential Payroll",""))</f>
        <v/>
      </c>
      <c r="Y832" s="315">
        <f>IFERROR(1-((H832-M832)/SUM(Z832,AC832,AD832)),"")</f>
        <v/>
      </c>
      <c r="Z832" s="316">
        <f>IF(C832="","",HLOOKUP($G832&amp;'Product Selections'!$K$4&amp;'Exhibit A'!$F832,'--'!$F$3:$AT$200,$E832+6,FALSE)*F832)</f>
        <v/>
      </c>
      <c r="AA832" s="317">
        <f>IF($C832="","",7.95*$E832+54.95)</f>
        <v/>
      </c>
      <c r="AB832" s="316">
        <f>IF('Product Selections'!O837="Yes",16*'Exhibit A'!F832,0)</f>
        <v/>
      </c>
      <c r="AC832" s="318">
        <f>IF('Product Selections'!$L$11="CBA Lightning Wholesale",0,IF('Product Selections'!$L$11="CBA Lightning",0,IF($C832="",0,IF('Product Selections'!P837="",0,IF('Product Selections'!$P837="Yes",HLOOKUP($AC$10&amp;'Exhibit A'!$F832,'--'!$F$3:$AZ$200,$E832+6,FALSE)*$F832)))))</f>
        <v/>
      </c>
      <c r="AD832" s="310">
        <f>IF('Product Selections'!$L$11="CBA Lightning Wholesale",0,IF('Product Selections'!$L$11="CBA Lightning",0,IF('Product Selections'!Q837="",0,IF($C832="",0,IF('Product Selections'!$Q837&gt;=0,HLOOKUP($AD$10,'--'!$F$3:$AZ$200,3,FALSE)*12*'Product Selections'!Q837)))))</f>
        <v/>
      </c>
      <c r="AE832" s="316">
        <f>IFERROR(IF(C832="","",IF(AND(C832=$D$2,H832=0),0,IF(I832=0,H832-P832-L832-M832,IF(I832="Included",H832-P832-M832-L832,IF(I832&gt;0,H832-M832-L832))))),"")</f>
        <v/>
      </c>
      <c r="AF832" s="585" t="n"/>
      <c r="AJ832" s="585" t="n"/>
    </row>
    <row r="833">
      <c r="A833" s="34" t="n"/>
      <c r="B833" s="70">
        <f>IFERROR(IF('Product Selections'!B838="","",'Product Selections'!B838),"")</f>
        <v/>
      </c>
      <c r="C833" s="71">
        <f>IF('Product Selections'!C838="","",'Product Selections'!C838)</f>
        <v/>
      </c>
      <c r="D833" s="48">
        <f>IF('Product Selections'!D838="","",'Product Selections'!D838)</f>
        <v/>
      </c>
      <c r="E833" s="51">
        <f>IF('Product Selections'!E838="","",'Product Selections'!E838)</f>
        <v/>
      </c>
      <c r="F833" s="51">
        <f>IF('Product Selections'!F838="","",'Product Selections'!F838)</f>
        <v/>
      </c>
      <c r="G833" s="34">
        <f>IF('Product Selections'!U837="","",'Product Selections'!U837)</f>
        <v/>
      </c>
      <c r="H833" s="69">
        <f>IFERROR(IF('Product Selections'!H838="","",'Product Selections'!H838),"")</f>
        <v/>
      </c>
      <c r="I833" s="592">
        <f>IFERROR(IF(TRIM('Product Selections'!I838)="","",TRIM('Product Selections'!I838)),"")</f>
        <v/>
      </c>
      <c r="J833" s="46" t="n"/>
      <c r="K833" s="69">
        <f>IF(C833="","",IF(O833="",AE833+L833+M833,AE833+L833+M833+O833))</f>
        <v/>
      </c>
      <c r="L833" s="360">
        <f>IF(C833="","",SUM(AC833,AD833)*(1-Y833))</f>
        <v/>
      </c>
      <c r="M833" s="358">
        <f>IF(C833="","",AB833)</f>
        <v/>
      </c>
      <c r="O833" s="593">
        <f>IF(C833="","",IF(Y833&lt;0,Z833-AE833,""))</f>
        <v/>
      </c>
      <c r="P833" s="594">
        <f>IFERROR(IF(C833="","",IF(AND(C833=$D$2,H833=0),0,IF($V$8="50% ADP Discount",AA833*0.5,IF($V$8="ADP Book Price",AA833)))),"")</f>
        <v/>
      </c>
      <c r="R833" s="595">
        <f>IF(C833="","",IF(Y833&lt;0,(Z833/F833)*(1),(Z833/F833)*(1-Y833)))</f>
        <v/>
      </c>
      <c r="S833" s="595">
        <f>IFERROR(IF(Y833&lt;0,SUM(AC833:AD833)/F833,L833/F833),"")</f>
        <v/>
      </c>
      <c r="T833" s="340">
        <f>IF(M833="","",IF(M833=0,"",SUM(M833)/F833))</f>
        <v/>
      </c>
      <c r="U833" s="585" t="n"/>
      <c r="V833" s="596">
        <f>IF(C833="","",IF(AND(C833=$D$2,H833=0),"Firm Payroll",IF(AND(F833=1,Y833&gt;0.2),"Annual 20% Max Discount",IF(AND(F833=4,Y833&gt;0.2),"Quarterly 20% Max Discount",IF(Y833&gt;=0.6,"Discount &gt;60%",IF(Y833&lt;0,"Revenue Reduction Required",""))))))</f>
        <v/>
      </c>
      <c r="W833" s="597" t="n"/>
      <c r="X833" s="56">
        <f>IF(F833=1,"Annual Payrolls on ADP Essential Payroll",IF(F833=4,"Quarterly Payrolls on ADP Essential Payroll",""))</f>
        <v/>
      </c>
      <c r="Y833" s="50">
        <f>IFERROR(1-((H833-M833)/SUM(Z833,AC833,AD833)),"")</f>
        <v/>
      </c>
      <c r="Z833" s="69">
        <f>IF(C833="","",HLOOKUP($G833&amp;'Product Selections'!$K$4&amp;'Exhibit A'!$F833,'--'!$F$3:$AT$200,$E833+6,FALSE)*F833)</f>
        <v/>
      </c>
      <c r="AA833" s="237">
        <f>IF($C833="","",7.95*$E833+54.95)</f>
        <v/>
      </c>
      <c r="AB833" s="69">
        <f>IF('Product Selections'!O838="Yes",16*'Exhibit A'!F833,0)</f>
        <v/>
      </c>
      <c r="AC833" s="236">
        <f>IF('Product Selections'!$L$11="CBA Lightning Wholesale",0,IF('Product Selections'!$L$11="CBA Lightning",0,IF($C833="",0,IF('Product Selections'!P838="",0,IF('Product Selections'!$P838="Yes",HLOOKUP($AC$10&amp;'Exhibit A'!$F833,'--'!$F$3:$AZ$200,$E833+6,FALSE)*$F833)))))</f>
        <v/>
      </c>
      <c r="AD833" s="54">
        <f>IF('Product Selections'!$L$11="CBA Lightning Wholesale",0,IF('Product Selections'!$L$11="CBA Lightning",0,IF('Product Selections'!Q838="",0,IF($C833="",0,IF('Product Selections'!$Q838&gt;=0,HLOOKUP($AD$10,'--'!$F$3:$AZ$200,3,FALSE)*12*'Product Selections'!Q838)))))</f>
        <v/>
      </c>
      <c r="AE833" s="69">
        <f>IFERROR(IF(C833="","",IF(AND(C833=$D$2,H833=0),0,IF(I833=0,H833-P833-L833-M833,IF(I833="Included",H833-P833-M833-L833,IF(I833&gt;0,H833-M833-L833))))),"")</f>
        <v/>
      </c>
      <c r="AF833" s="598" t="n"/>
      <c r="AJ833" s="585" t="n"/>
    </row>
    <row r="834">
      <c r="A834" s="34" t="n"/>
      <c r="B834" s="303">
        <f>IFERROR(IF('Product Selections'!B839="","",'Product Selections'!B839),"")</f>
        <v/>
      </c>
      <c r="C834" s="304">
        <f>IF('Product Selections'!C839="","",'Product Selections'!C839)</f>
        <v/>
      </c>
      <c r="D834" s="305">
        <f>IF('Product Selections'!D839="","",'Product Selections'!D839)</f>
        <v/>
      </c>
      <c r="E834" s="306">
        <f>IF('Product Selections'!E839="","",'Product Selections'!E839)</f>
        <v/>
      </c>
      <c r="F834" s="306">
        <f>IF('Product Selections'!F839="","",'Product Selections'!F839)</f>
        <v/>
      </c>
      <c r="G834" s="307">
        <f>IF('Product Selections'!U838="","",'Product Selections'!U838)</f>
        <v/>
      </c>
      <c r="H834" s="316">
        <f>IFERROR(IF('Product Selections'!H839="","",'Product Selections'!H839),"")</f>
        <v/>
      </c>
      <c r="I834" s="309">
        <f>IFERROR(IF(TRIM('Product Selections'!I839)="","",TRIM('Product Selections'!I839)),"")</f>
        <v/>
      </c>
      <c r="J834" s="46" t="n"/>
      <c r="K834" s="316">
        <f>IF(C834="","",IF(O834="",AE834+L834+M834,AE834+L834+M834+O834))</f>
        <v/>
      </c>
      <c r="L834" s="361">
        <f>IF(C834="","",SUM(AC834,AD834)*(1-Y834))</f>
        <v/>
      </c>
      <c r="M834" s="357">
        <f>IF(C834="","",AB834)</f>
        <v/>
      </c>
      <c r="O834" s="600">
        <f>IF(C834="","",IF(Y834&lt;0,Z834-AE834,""))</f>
        <v/>
      </c>
      <c r="P834" s="601">
        <f>IFERROR(IF(C834="","",IF(AND(C834=$D$2,H834=0),0,IF($V$8="50% ADP Discount",AA834*0.5,IF($V$8="ADP Book Price",AA834)))),"")</f>
        <v/>
      </c>
      <c r="R834" s="602">
        <f>IF(C834="","",IF(Y834&lt;0,(Z834/F834)*(1),(Z834/F834)*(1-Y834)))</f>
        <v/>
      </c>
      <c r="S834" s="602">
        <f>IFERROR(IF(Y834&lt;0,SUM(AC834:AD834)/F834,L834/F834),"")</f>
        <v/>
      </c>
      <c r="T834" s="339">
        <f>IF(M834="","",IF(M834=0,"",SUM(M834)/F834))</f>
        <v/>
      </c>
      <c r="U834" s="585" t="n"/>
      <c r="V834" s="603">
        <f>IF(C834="","",IF(AND(C834=$D$2,H834=0),"Firm Payroll",IF(AND(F834=1,Y834&gt;0.2),"Annual 20% Max Discount",IF(AND(F834=4,Y834&gt;0.2),"Quarterly 20% Max Discount",IF(Y834&gt;=0.6,"Discount &gt;60%",IF(Y834&lt;0,"Revenue Reduction Required",""))))))</f>
        <v/>
      </c>
      <c r="W834" s="597" t="n"/>
      <c r="X834" s="314">
        <f>IF(F834=1,"Annual Payrolls on ADP Essential Payroll",IF(F834=4,"Quarterly Payrolls on ADP Essential Payroll",""))</f>
        <v/>
      </c>
      <c r="Y834" s="315">
        <f>IFERROR(1-((H834-M834)/SUM(Z834,AC834,AD834)),"")</f>
        <v/>
      </c>
      <c r="Z834" s="316">
        <f>IF(C834="","",HLOOKUP($G834&amp;'Product Selections'!$K$4&amp;'Exhibit A'!$F834,'--'!$F$3:$AT$200,$E834+6,FALSE)*F834)</f>
        <v/>
      </c>
      <c r="AA834" s="317">
        <f>IF($C834="","",7.95*$E834+54.95)</f>
        <v/>
      </c>
      <c r="AB834" s="316">
        <f>IF('Product Selections'!O839="Yes",16*'Exhibit A'!F834,0)</f>
        <v/>
      </c>
      <c r="AC834" s="318">
        <f>IF('Product Selections'!$L$11="CBA Lightning Wholesale",0,IF('Product Selections'!$L$11="CBA Lightning",0,IF($C834="",0,IF('Product Selections'!P839="",0,IF('Product Selections'!$P839="Yes",HLOOKUP($AC$10&amp;'Exhibit A'!$F834,'--'!$F$3:$AZ$200,$E834+6,FALSE)*$F834)))))</f>
        <v/>
      </c>
      <c r="AD834" s="310">
        <f>IF('Product Selections'!$L$11="CBA Lightning Wholesale",0,IF('Product Selections'!$L$11="CBA Lightning",0,IF('Product Selections'!Q839="",0,IF($C834="",0,IF('Product Selections'!$Q839&gt;=0,HLOOKUP($AD$10,'--'!$F$3:$AZ$200,3,FALSE)*12*'Product Selections'!Q839)))))</f>
        <v/>
      </c>
      <c r="AE834" s="316">
        <f>IFERROR(IF(C834="","",IF(AND(C834=$D$2,H834=0),0,IF(I834=0,H834-P834-L834-M834,IF(I834="Included",H834-P834-M834-L834,IF(I834&gt;0,H834-M834-L834))))),"")</f>
        <v/>
      </c>
      <c r="AF834" s="585" t="n"/>
      <c r="AJ834" s="585" t="n"/>
    </row>
    <row r="835">
      <c r="A835" s="34" t="n"/>
      <c r="B835" s="70">
        <f>IFERROR(IF('Product Selections'!B840="","",'Product Selections'!B840),"")</f>
        <v/>
      </c>
      <c r="C835" s="71">
        <f>IF('Product Selections'!C840="","",'Product Selections'!C840)</f>
        <v/>
      </c>
      <c r="D835" s="48">
        <f>IF('Product Selections'!D840="","",'Product Selections'!D840)</f>
        <v/>
      </c>
      <c r="E835" s="51">
        <f>IF('Product Selections'!E840="","",'Product Selections'!E840)</f>
        <v/>
      </c>
      <c r="F835" s="51">
        <f>IF('Product Selections'!F840="","",'Product Selections'!F840)</f>
        <v/>
      </c>
      <c r="G835" s="34">
        <f>IF('Product Selections'!U839="","",'Product Selections'!U839)</f>
        <v/>
      </c>
      <c r="H835" s="69">
        <f>IFERROR(IF('Product Selections'!H840="","",'Product Selections'!H840),"")</f>
        <v/>
      </c>
      <c r="I835" s="592">
        <f>IFERROR(IF(TRIM('Product Selections'!I840)="","",TRIM('Product Selections'!I840)),"")</f>
        <v/>
      </c>
      <c r="J835" s="46" t="n"/>
      <c r="K835" s="69">
        <f>IF(C835="","",IF(O835="",AE835+L835+M835,AE835+L835+M835+O835))</f>
        <v/>
      </c>
      <c r="L835" s="360">
        <f>IF(C835="","",SUM(AC835,AD835)*(1-Y835))</f>
        <v/>
      </c>
      <c r="M835" s="358">
        <f>IF(C835="","",AB835)</f>
        <v/>
      </c>
      <c r="O835" s="593">
        <f>IF(C835="","",IF(Y835&lt;0,Z835-AE835,""))</f>
        <v/>
      </c>
      <c r="P835" s="594">
        <f>IFERROR(IF(C835="","",IF(AND(C835=$D$2,H835=0),0,IF($V$8="50% ADP Discount",AA835*0.5,IF($V$8="ADP Book Price",AA835)))),"")</f>
        <v/>
      </c>
      <c r="R835" s="595">
        <f>IF(C835="","",IF(Y835&lt;0,(Z835/F835)*(1),(Z835/F835)*(1-Y835)))</f>
        <v/>
      </c>
      <c r="S835" s="595">
        <f>IFERROR(IF(Y835&lt;0,SUM(AC835:AD835)/F835,L835/F835),"")</f>
        <v/>
      </c>
      <c r="T835" s="340">
        <f>IF(M835="","",IF(M835=0,"",SUM(M835)/F835))</f>
        <v/>
      </c>
      <c r="U835" s="585" t="n"/>
      <c r="V835" s="596">
        <f>IF(C835="","",IF(AND(C835=$D$2,H835=0),"Firm Payroll",IF(AND(F835=1,Y835&gt;0.2),"Annual 20% Max Discount",IF(AND(F835=4,Y835&gt;0.2),"Quarterly 20% Max Discount",IF(Y835&gt;=0.6,"Discount &gt;60%",IF(Y835&lt;0,"Revenue Reduction Required",""))))))</f>
        <v/>
      </c>
      <c r="W835" s="597" t="n"/>
      <c r="X835" s="56">
        <f>IF(F835=1,"Annual Payrolls on ADP Essential Payroll",IF(F835=4,"Quarterly Payrolls on ADP Essential Payroll",""))</f>
        <v/>
      </c>
      <c r="Y835" s="50">
        <f>IFERROR(1-((H835-M835)/SUM(Z835,AC835,AD835)),"")</f>
        <v/>
      </c>
      <c r="Z835" s="69">
        <f>IF(C835="","",HLOOKUP($G835&amp;'Product Selections'!$K$4&amp;'Exhibit A'!$F835,'--'!$F$3:$AT$200,$E835+6,FALSE)*F835)</f>
        <v/>
      </c>
      <c r="AA835" s="237">
        <f>IF($C835="","",7.95*$E835+54.95)</f>
        <v/>
      </c>
      <c r="AB835" s="69">
        <f>IF('Product Selections'!O840="Yes",16*'Exhibit A'!F835,0)</f>
        <v/>
      </c>
      <c r="AC835" s="236">
        <f>IF('Product Selections'!$L$11="CBA Lightning Wholesale",0,IF('Product Selections'!$L$11="CBA Lightning",0,IF($C835="",0,IF('Product Selections'!P840="",0,IF('Product Selections'!$P840="Yes",HLOOKUP($AC$10&amp;'Exhibit A'!$F835,'--'!$F$3:$AZ$200,$E835+6,FALSE)*$F835)))))</f>
        <v/>
      </c>
      <c r="AD835" s="54">
        <f>IF('Product Selections'!$L$11="CBA Lightning Wholesale",0,IF('Product Selections'!$L$11="CBA Lightning",0,IF('Product Selections'!Q840="",0,IF($C835="",0,IF('Product Selections'!$Q840&gt;=0,HLOOKUP($AD$10,'--'!$F$3:$AZ$200,3,FALSE)*12*'Product Selections'!Q840)))))</f>
        <v/>
      </c>
      <c r="AE835" s="69">
        <f>IFERROR(IF(C835="","",IF(AND(C835=$D$2,H835=0),0,IF(I835=0,H835-P835-L835-M835,IF(I835="Included",H835-P835-M835-L835,IF(I835&gt;0,H835-M835-L835))))),"")</f>
        <v/>
      </c>
      <c r="AF835" s="598" t="n"/>
      <c r="AJ835" s="585" t="n"/>
    </row>
    <row r="836">
      <c r="A836" s="34" t="n"/>
      <c r="B836" s="303">
        <f>IFERROR(IF('Product Selections'!B841="","",'Product Selections'!B841),"")</f>
        <v/>
      </c>
      <c r="C836" s="304">
        <f>IF('Product Selections'!C841="","",'Product Selections'!C841)</f>
        <v/>
      </c>
      <c r="D836" s="305">
        <f>IF('Product Selections'!D841="","",'Product Selections'!D841)</f>
        <v/>
      </c>
      <c r="E836" s="306">
        <f>IF('Product Selections'!E841="","",'Product Selections'!E841)</f>
        <v/>
      </c>
      <c r="F836" s="306">
        <f>IF('Product Selections'!F841="","",'Product Selections'!F841)</f>
        <v/>
      </c>
      <c r="G836" s="307">
        <f>IF('Product Selections'!U840="","",'Product Selections'!U840)</f>
        <v/>
      </c>
      <c r="H836" s="316">
        <f>IFERROR(IF('Product Selections'!H841="","",'Product Selections'!H841),"")</f>
        <v/>
      </c>
      <c r="I836" s="309">
        <f>IFERROR(IF(TRIM('Product Selections'!I841)="","",TRIM('Product Selections'!I841)),"")</f>
        <v/>
      </c>
      <c r="J836" s="46" t="n"/>
      <c r="K836" s="316">
        <f>IF(C836="","",IF(O836="",AE836+L836+M836,AE836+L836+M836+O836))</f>
        <v/>
      </c>
      <c r="L836" s="361">
        <f>IF(C836="","",SUM(AC836,AD836)*(1-Y836))</f>
        <v/>
      </c>
      <c r="M836" s="357">
        <f>IF(C836="","",AB836)</f>
        <v/>
      </c>
      <c r="O836" s="600">
        <f>IF(C836="","",IF(Y836&lt;0,Z836-AE836,""))</f>
        <v/>
      </c>
      <c r="P836" s="601">
        <f>IFERROR(IF(C836="","",IF(AND(C836=$D$2,H836=0),0,IF($V$8="50% ADP Discount",AA836*0.5,IF($V$8="ADP Book Price",AA836)))),"")</f>
        <v/>
      </c>
      <c r="R836" s="602">
        <f>IF(C836="","",IF(Y836&lt;0,(Z836/F836)*(1),(Z836/F836)*(1-Y836)))</f>
        <v/>
      </c>
      <c r="S836" s="602">
        <f>IFERROR(IF(Y836&lt;0,SUM(AC836:AD836)/F836,L836/F836),"")</f>
        <v/>
      </c>
      <c r="T836" s="339">
        <f>IF(M836="","",IF(M836=0,"",SUM(M836)/F836))</f>
        <v/>
      </c>
      <c r="U836" s="585" t="n"/>
      <c r="V836" s="603">
        <f>IF(C836="","",IF(AND(C836=$D$2,H836=0),"Firm Payroll",IF(AND(F836=1,Y836&gt;0.2),"Annual 20% Max Discount",IF(AND(F836=4,Y836&gt;0.2),"Quarterly 20% Max Discount",IF(Y836&gt;=0.6,"Discount &gt;60%",IF(Y836&lt;0,"Revenue Reduction Required",""))))))</f>
        <v/>
      </c>
      <c r="W836" s="597" t="n"/>
      <c r="X836" s="314">
        <f>IF(F836=1,"Annual Payrolls on ADP Essential Payroll",IF(F836=4,"Quarterly Payrolls on ADP Essential Payroll",""))</f>
        <v/>
      </c>
      <c r="Y836" s="315">
        <f>IFERROR(1-((H836-M836)/SUM(Z836,AC836,AD836)),"")</f>
        <v/>
      </c>
      <c r="Z836" s="316">
        <f>IF(C836="","",HLOOKUP($G836&amp;'Product Selections'!$K$4&amp;'Exhibit A'!$F836,'--'!$F$3:$AT$200,$E836+6,FALSE)*F836)</f>
        <v/>
      </c>
      <c r="AA836" s="317">
        <f>IF($C836="","",7.95*$E836+54.95)</f>
        <v/>
      </c>
      <c r="AB836" s="316">
        <f>IF('Product Selections'!O841="Yes",16*'Exhibit A'!F836,0)</f>
        <v/>
      </c>
      <c r="AC836" s="318">
        <f>IF('Product Selections'!$L$11="CBA Lightning Wholesale",0,IF('Product Selections'!$L$11="CBA Lightning",0,IF($C836="",0,IF('Product Selections'!P841="",0,IF('Product Selections'!$P841="Yes",HLOOKUP($AC$10&amp;'Exhibit A'!$F836,'--'!$F$3:$AZ$200,$E836+6,FALSE)*$F836)))))</f>
        <v/>
      </c>
      <c r="AD836" s="310">
        <f>IF('Product Selections'!$L$11="CBA Lightning Wholesale",0,IF('Product Selections'!$L$11="CBA Lightning",0,IF('Product Selections'!Q841="",0,IF($C836="",0,IF('Product Selections'!$Q841&gt;=0,HLOOKUP($AD$10,'--'!$F$3:$AZ$200,3,FALSE)*12*'Product Selections'!Q841)))))</f>
        <v/>
      </c>
      <c r="AE836" s="316">
        <f>IFERROR(IF(C836="","",IF(AND(C836=$D$2,H836=0),0,IF(I836=0,H836-P836-L836-M836,IF(I836="Included",H836-P836-M836-L836,IF(I836&gt;0,H836-M836-L836))))),"")</f>
        <v/>
      </c>
      <c r="AF836" s="585" t="n"/>
      <c r="AJ836" s="585" t="n"/>
    </row>
    <row r="837">
      <c r="A837" s="34" t="n"/>
      <c r="B837" s="70">
        <f>IFERROR(IF('Product Selections'!B842="","",'Product Selections'!B842),"")</f>
        <v/>
      </c>
      <c r="C837" s="71">
        <f>IF('Product Selections'!C842="","",'Product Selections'!C842)</f>
        <v/>
      </c>
      <c r="D837" s="48">
        <f>IF('Product Selections'!D842="","",'Product Selections'!D842)</f>
        <v/>
      </c>
      <c r="E837" s="51">
        <f>IF('Product Selections'!E842="","",'Product Selections'!E842)</f>
        <v/>
      </c>
      <c r="F837" s="51">
        <f>IF('Product Selections'!F842="","",'Product Selections'!F842)</f>
        <v/>
      </c>
      <c r="G837" s="34">
        <f>IF('Product Selections'!U841="","",'Product Selections'!U841)</f>
        <v/>
      </c>
      <c r="H837" s="69">
        <f>IFERROR(IF('Product Selections'!H842="","",'Product Selections'!H842),"")</f>
        <v/>
      </c>
      <c r="I837" s="592">
        <f>IFERROR(IF(TRIM('Product Selections'!I842)="","",TRIM('Product Selections'!I842)),"")</f>
        <v/>
      </c>
      <c r="J837" s="46" t="n"/>
      <c r="K837" s="69">
        <f>IF(C837="","",IF(O837="",AE837+L837+M837,AE837+L837+M837+O837))</f>
        <v/>
      </c>
      <c r="L837" s="360">
        <f>IF(C837="","",SUM(AC837,AD837)*(1-Y837))</f>
        <v/>
      </c>
      <c r="M837" s="358">
        <f>IF(C837="","",AB837)</f>
        <v/>
      </c>
      <c r="O837" s="593">
        <f>IF(C837="","",IF(Y837&lt;0,Z837-AE837,""))</f>
        <v/>
      </c>
      <c r="P837" s="594">
        <f>IFERROR(IF(C837="","",IF(AND(C837=$D$2,H837=0),0,IF($V$8="50% ADP Discount",AA837*0.5,IF($V$8="ADP Book Price",AA837)))),"")</f>
        <v/>
      </c>
      <c r="R837" s="595">
        <f>IF(C837="","",IF(Y837&lt;0,(Z837/F837)*(1),(Z837/F837)*(1-Y837)))</f>
        <v/>
      </c>
      <c r="S837" s="595">
        <f>IFERROR(IF(Y837&lt;0,SUM(AC837:AD837)/F837,L837/F837),"")</f>
        <v/>
      </c>
      <c r="T837" s="340">
        <f>IF(M837="","",IF(M837=0,"",SUM(M837)/F837))</f>
        <v/>
      </c>
      <c r="U837" s="585" t="n"/>
      <c r="V837" s="596">
        <f>IF(C837="","",IF(AND(C837=$D$2,H837=0),"Firm Payroll",IF(AND(F837=1,Y837&gt;0.2),"Annual 20% Max Discount",IF(AND(F837=4,Y837&gt;0.2),"Quarterly 20% Max Discount",IF(Y837&gt;=0.6,"Discount &gt;60%",IF(Y837&lt;0,"Revenue Reduction Required",""))))))</f>
        <v/>
      </c>
      <c r="W837" s="597" t="n"/>
      <c r="X837" s="56">
        <f>IF(F837=1,"Annual Payrolls on ADP Essential Payroll",IF(F837=4,"Quarterly Payrolls on ADP Essential Payroll",""))</f>
        <v/>
      </c>
      <c r="Y837" s="50">
        <f>IFERROR(1-((H837-M837)/SUM(Z837,AC837,AD837)),"")</f>
        <v/>
      </c>
      <c r="Z837" s="69">
        <f>IF(C837="","",HLOOKUP($G837&amp;'Product Selections'!$K$4&amp;'Exhibit A'!$F837,'--'!$F$3:$AT$200,$E837+6,FALSE)*F837)</f>
        <v/>
      </c>
      <c r="AA837" s="237">
        <f>IF($C837="","",7.95*$E837+54.95)</f>
        <v/>
      </c>
      <c r="AB837" s="69">
        <f>IF('Product Selections'!O842="Yes",16*'Exhibit A'!F837,0)</f>
        <v/>
      </c>
      <c r="AC837" s="236">
        <f>IF('Product Selections'!$L$11="CBA Lightning Wholesale",0,IF('Product Selections'!$L$11="CBA Lightning",0,IF($C837="",0,IF('Product Selections'!P842="",0,IF('Product Selections'!$P842="Yes",HLOOKUP($AC$10&amp;'Exhibit A'!$F837,'--'!$F$3:$AZ$200,$E837+6,FALSE)*$F837)))))</f>
        <v/>
      </c>
      <c r="AD837" s="54">
        <f>IF('Product Selections'!$L$11="CBA Lightning Wholesale",0,IF('Product Selections'!$L$11="CBA Lightning",0,IF('Product Selections'!Q842="",0,IF($C837="",0,IF('Product Selections'!$Q842&gt;=0,HLOOKUP($AD$10,'--'!$F$3:$AZ$200,3,FALSE)*12*'Product Selections'!Q842)))))</f>
        <v/>
      </c>
      <c r="AE837" s="69">
        <f>IFERROR(IF(C837="","",IF(AND(C837=$D$2,H837=0),0,IF(I837=0,H837-P837-L837-M837,IF(I837="Included",H837-P837-M837-L837,IF(I837&gt;0,H837-M837-L837))))),"")</f>
        <v/>
      </c>
      <c r="AF837" s="598" t="n"/>
      <c r="AJ837" s="585" t="n"/>
    </row>
    <row r="838">
      <c r="A838" s="34" t="n"/>
      <c r="B838" s="303">
        <f>IFERROR(IF('Product Selections'!B843="","",'Product Selections'!B843),"")</f>
        <v/>
      </c>
      <c r="C838" s="304">
        <f>IF('Product Selections'!C843="","",'Product Selections'!C843)</f>
        <v/>
      </c>
      <c r="D838" s="305">
        <f>IF('Product Selections'!D843="","",'Product Selections'!D843)</f>
        <v/>
      </c>
      <c r="E838" s="306">
        <f>IF('Product Selections'!E843="","",'Product Selections'!E843)</f>
        <v/>
      </c>
      <c r="F838" s="306">
        <f>IF('Product Selections'!F843="","",'Product Selections'!F843)</f>
        <v/>
      </c>
      <c r="G838" s="307">
        <f>IF('Product Selections'!U842="","",'Product Selections'!U842)</f>
        <v/>
      </c>
      <c r="H838" s="316">
        <f>IFERROR(IF('Product Selections'!H843="","",'Product Selections'!H843),"")</f>
        <v/>
      </c>
      <c r="I838" s="309">
        <f>IFERROR(IF(TRIM('Product Selections'!I843)="","",TRIM('Product Selections'!I843)),"")</f>
        <v/>
      </c>
      <c r="J838" s="46" t="n"/>
      <c r="K838" s="316">
        <f>IF(C838="","",IF(O838="",AE838+L838+M838,AE838+L838+M838+O838))</f>
        <v/>
      </c>
      <c r="L838" s="361">
        <f>IF(C838="","",SUM(AC838,AD838)*(1-Y838))</f>
        <v/>
      </c>
      <c r="M838" s="357">
        <f>IF(C838="","",AB838)</f>
        <v/>
      </c>
      <c r="O838" s="600">
        <f>IF(C838="","",IF(Y838&lt;0,Z838-AE838,""))</f>
        <v/>
      </c>
      <c r="P838" s="601">
        <f>IFERROR(IF(C838="","",IF(AND(C838=$D$2,H838=0),0,IF($V$8="50% ADP Discount",AA838*0.5,IF($V$8="ADP Book Price",AA838)))),"")</f>
        <v/>
      </c>
      <c r="R838" s="602">
        <f>IF(C838="","",IF(Y838&lt;0,(Z838/F838)*(1),(Z838/F838)*(1-Y838)))</f>
        <v/>
      </c>
      <c r="S838" s="602">
        <f>IFERROR(IF(Y838&lt;0,SUM(AC838:AD838)/F838,L838/F838),"")</f>
        <v/>
      </c>
      <c r="T838" s="339">
        <f>IF(M838="","",IF(M838=0,"",SUM(M838)/F838))</f>
        <v/>
      </c>
      <c r="U838" s="585" t="n"/>
      <c r="V838" s="603">
        <f>IF(C838="","",IF(AND(C838=$D$2,H838=0),"Firm Payroll",IF(AND(F838=1,Y838&gt;0.2),"Annual 20% Max Discount",IF(AND(F838=4,Y838&gt;0.2),"Quarterly 20% Max Discount",IF(Y838&gt;=0.6,"Discount &gt;60%",IF(Y838&lt;0,"Revenue Reduction Required",""))))))</f>
        <v/>
      </c>
      <c r="W838" s="597" t="n"/>
      <c r="X838" s="314">
        <f>IF(F838=1,"Annual Payrolls on ADP Essential Payroll",IF(F838=4,"Quarterly Payrolls on ADP Essential Payroll",""))</f>
        <v/>
      </c>
      <c r="Y838" s="315">
        <f>IFERROR(1-((H838-M838)/SUM(Z838,AC838,AD838)),"")</f>
        <v/>
      </c>
      <c r="Z838" s="316">
        <f>IF(C838="","",HLOOKUP($G838&amp;'Product Selections'!$K$4&amp;'Exhibit A'!$F838,'--'!$F$3:$AT$200,$E838+6,FALSE)*F838)</f>
        <v/>
      </c>
      <c r="AA838" s="317">
        <f>IF($C838="","",7.95*$E838+54.95)</f>
        <v/>
      </c>
      <c r="AB838" s="316">
        <f>IF('Product Selections'!O843="Yes",16*'Exhibit A'!F838,0)</f>
        <v/>
      </c>
      <c r="AC838" s="318">
        <f>IF('Product Selections'!$L$11="CBA Lightning Wholesale",0,IF('Product Selections'!$L$11="CBA Lightning",0,IF($C838="",0,IF('Product Selections'!P843="",0,IF('Product Selections'!$P843="Yes",HLOOKUP($AC$10&amp;'Exhibit A'!$F838,'--'!$F$3:$AZ$200,$E838+6,FALSE)*$F838)))))</f>
        <v/>
      </c>
      <c r="AD838" s="310">
        <f>IF('Product Selections'!$L$11="CBA Lightning Wholesale",0,IF('Product Selections'!$L$11="CBA Lightning",0,IF('Product Selections'!Q843="",0,IF($C838="",0,IF('Product Selections'!$Q843&gt;=0,HLOOKUP($AD$10,'--'!$F$3:$AZ$200,3,FALSE)*12*'Product Selections'!Q843)))))</f>
        <v/>
      </c>
      <c r="AE838" s="316">
        <f>IFERROR(IF(C838="","",IF(AND(C838=$D$2,H838=0),0,IF(I838=0,H838-P838-L838-M838,IF(I838="Included",H838-P838-M838-L838,IF(I838&gt;0,H838-M838-L838))))),"")</f>
        <v/>
      </c>
      <c r="AF838" s="585" t="n"/>
      <c r="AJ838" s="585" t="n"/>
    </row>
    <row r="839">
      <c r="A839" s="34" t="n"/>
      <c r="B839" s="70">
        <f>IFERROR(IF('Product Selections'!B844="","",'Product Selections'!B844),"")</f>
        <v/>
      </c>
      <c r="C839" s="71">
        <f>IF('Product Selections'!C844="","",'Product Selections'!C844)</f>
        <v/>
      </c>
      <c r="D839" s="48">
        <f>IF('Product Selections'!D844="","",'Product Selections'!D844)</f>
        <v/>
      </c>
      <c r="E839" s="51">
        <f>IF('Product Selections'!E844="","",'Product Selections'!E844)</f>
        <v/>
      </c>
      <c r="F839" s="51">
        <f>IF('Product Selections'!F844="","",'Product Selections'!F844)</f>
        <v/>
      </c>
      <c r="G839" s="34">
        <f>IF('Product Selections'!U843="","",'Product Selections'!U843)</f>
        <v/>
      </c>
      <c r="H839" s="69">
        <f>IFERROR(IF('Product Selections'!H844="","",'Product Selections'!H844),"")</f>
        <v/>
      </c>
      <c r="I839" s="592">
        <f>IFERROR(IF(TRIM('Product Selections'!I844)="","",TRIM('Product Selections'!I844)),"")</f>
        <v/>
      </c>
      <c r="J839" s="46" t="n"/>
      <c r="K839" s="69">
        <f>IF(C839="","",IF(O839="",AE839+L839+M839,AE839+L839+M839+O839))</f>
        <v/>
      </c>
      <c r="L839" s="360">
        <f>IF(C839="","",SUM(AC839,AD839)*(1-Y839))</f>
        <v/>
      </c>
      <c r="M839" s="358">
        <f>IF(C839="","",AB839)</f>
        <v/>
      </c>
      <c r="O839" s="593">
        <f>IF(C839="","",IF(Y839&lt;0,Z839-AE839,""))</f>
        <v/>
      </c>
      <c r="P839" s="594">
        <f>IFERROR(IF(C839="","",IF(AND(C839=$D$2,H839=0),0,IF($V$8="50% ADP Discount",AA839*0.5,IF($V$8="ADP Book Price",AA839)))),"")</f>
        <v/>
      </c>
      <c r="R839" s="595">
        <f>IF(C839="","",IF(Y839&lt;0,(Z839/F839)*(1),(Z839/F839)*(1-Y839)))</f>
        <v/>
      </c>
      <c r="S839" s="595">
        <f>IFERROR(IF(Y839&lt;0,SUM(AC839:AD839)/F839,L839/F839),"")</f>
        <v/>
      </c>
      <c r="T839" s="340">
        <f>IF(M839="","",IF(M839=0,"",SUM(M839)/F839))</f>
        <v/>
      </c>
      <c r="U839" s="585" t="n"/>
      <c r="V839" s="596">
        <f>IF(C839="","",IF(AND(C839=$D$2,H839=0),"Firm Payroll",IF(AND(F839=1,Y839&gt;0.2),"Annual 20% Max Discount",IF(AND(F839=4,Y839&gt;0.2),"Quarterly 20% Max Discount",IF(Y839&gt;=0.6,"Discount &gt;60%",IF(Y839&lt;0,"Revenue Reduction Required",""))))))</f>
        <v/>
      </c>
      <c r="W839" s="597" t="n"/>
      <c r="X839" s="56">
        <f>IF(F839=1,"Annual Payrolls on ADP Essential Payroll",IF(F839=4,"Quarterly Payrolls on ADP Essential Payroll",""))</f>
        <v/>
      </c>
      <c r="Y839" s="50">
        <f>IFERROR(1-((H839-M839)/SUM(Z839,AC839,AD839)),"")</f>
        <v/>
      </c>
      <c r="Z839" s="69">
        <f>IF(C839="","",HLOOKUP($G839&amp;'Product Selections'!$K$4&amp;'Exhibit A'!$F839,'--'!$F$3:$AT$200,$E839+6,FALSE)*F839)</f>
        <v/>
      </c>
      <c r="AA839" s="237">
        <f>IF($C839="","",7.95*$E839+54.95)</f>
        <v/>
      </c>
      <c r="AB839" s="69">
        <f>IF('Product Selections'!O844="Yes",16*'Exhibit A'!F839,0)</f>
        <v/>
      </c>
      <c r="AC839" s="236">
        <f>IF('Product Selections'!$L$11="CBA Lightning Wholesale",0,IF('Product Selections'!$L$11="CBA Lightning",0,IF($C839="",0,IF('Product Selections'!P844="",0,IF('Product Selections'!$P844="Yes",HLOOKUP($AC$10&amp;'Exhibit A'!$F839,'--'!$F$3:$AZ$200,$E839+6,FALSE)*$F839)))))</f>
        <v/>
      </c>
      <c r="AD839" s="54">
        <f>IF('Product Selections'!$L$11="CBA Lightning Wholesale",0,IF('Product Selections'!$L$11="CBA Lightning",0,IF('Product Selections'!Q844="",0,IF($C839="",0,IF('Product Selections'!$Q844&gt;=0,HLOOKUP($AD$10,'--'!$F$3:$AZ$200,3,FALSE)*12*'Product Selections'!Q844)))))</f>
        <v/>
      </c>
      <c r="AE839" s="69">
        <f>IFERROR(IF(C839="","",IF(AND(C839=$D$2,H839=0),0,IF(I839=0,H839-P839-L839-M839,IF(I839="Included",H839-P839-M839-L839,IF(I839&gt;0,H839-M839-L839))))),"")</f>
        <v/>
      </c>
      <c r="AF839" s="598" t="n"/>
      <c r="AJ839" s="585" t="n"/>
    </row>
    <row r="840">
      <c r="A840" s="34" t="n"/>
      <c r="B840" s="303">
        <f>IFERROR(IF('Product Selections'!B845="","",'Product Selections'!B845),"")</f>
        <v/>
      </c>
      <c r="C840" s="304">
        <f>IF('Product Selections'!C845="","",'Product Selections'!C845)</f>
        <v/>
      </c>
      <c r="D840" s="305">
        <f>IF('Product Selections'!D845="","",'Product Selections'!D845)</f>
        <v/>
      </c>
      <c r="E840" s="306">
        <f>IF('Product Selections'!E845="","",'Product Selections'!E845)</f>
        <v/>
      </c>
      <c r="F840" s="306">
        <f>IF('Product Selections'!F845="","",'Product Selections'!F845)</f>
        <v/>
      </c>
      <c r="G840" s="307">
        <f>IF('Product Selections'!U844="","",'Product Selections'!U844)</f>
        <v/>
      </c>
      <c r="H840" s="316">
        <f>IFERROR(IF('Product Selections'!H845="","",'Product Selections'!H845),"")</f>
        <v/>
      </c>
      <c r="I840" s="309">
        <f>IFERROR(IF(TRIM('Product Selections'!I845)="","",TRIM('Product Selections'!I845)),"")</f>
        <v/>
      </c>
      <c r="J840" s="46" t="n"/>
      <c r="K840" s="316">
        <f>IF(C840="","",IF(O840="",AE840+L840+M840,AE840+L840+M840+O840))</f>
        <v/>
      </c>
      <c r="L840" s="361">
        <f>IF(C840="","",SUM(AC840,AD840)*(1-Y840))</f>
        <v/>
      </c>
      <c r="M840" s="357">
        <f>IF(C840="","",AB840)</f>
        <v/>
      </c>
      <c r="O840" s="600">
        <f>IF(C840="","",IF(Y840&lt;0,Z840-AE840,""))</f>
        <v/>
      </c>
      <c r="P840" s="601">
        <f>IFERROR(IF(C840="","",IF(AND(C840=$D$2,H840=0),0,IF($V$8="50% ADP Discount",AA840*0.5,IF($V$8="ADP Book Price",AA840)))),"")</f>
        <v/>
      </c>
      <c r="R840" s="602">
        <f>IF(C840="","",IF(Y840&lt;0,(Z840/F840)*(1),(Z840/F840)*(1-Y840)))</f>
        <v/>
      </c>
      <c r="S840" s="602">
        <f>IFERROR(IF(Y840&lt;0,SUM(AC840:AD840)/F840,L840/F840),"")</f>
        <v/>
      </c>
      <c r="T840" s="339">
        <f>IF(M840="","",IF(M840=0,"",SUM(M840)/F840))</f>
        <v/>
      </c>
      <c r="U840" s="585" t="n"/>
      <c r="V840" s="603">
        <f>IF(C840="","",IF(AND(C840=$D$2,H840=0),"Firm Payroll",IF(AND(F840=1,Y840&gt;0.2),"Annual 20% Max Discount",IF(AND(F840=4,Y840&gt;0.2),"Quarterly 20% Max Discount",IF(Y840&gt;=0.6,"Discount &gt;60%",IF(Y840&lt;0,"Revenue Reduction Required",""))))))</f>
        <v/>
      </c>
      <c r="W840" s="597" t="n"/>
      <c r="X840" s="314">
        <f>IF(F840=1,"Annual Payrolls on ADP Essential Payroll",IF(F840=4,"Quarterly Payrolls on ADP Essential Payroll",""))</f>
        <v/>
      </c>
      <c r="Y840" s="315">
        <f>IFERROR(1-((H840-M840)/SUM(Z840,AC840,AD840)),"")</f>
        <v/>
      </c>
      <c r="Z840" s="316">
        <f>IF(C840="","",HLOOKUP($G840&amp;'Product Selections'!$K$4&amp;'Exhibit A'!$F840,'--'!$F$3:$AT$200,$E840+6,FALSE)*F840)</f>
        <v/>
      </c>
      <c r="AA840" s="317">
        <f>IF($C840="","",7.95*$E840+54.95)</f>
        <v/>
      </c>
      <c r="AB840" s="316">
        <f>IF('Product Selections'!O845="Yes",16*'Exhibit A'!F840,0)</f>
        <v/>
      </c>
      <c r="AC840" s="318">
        <f>IF('Product Selections'!$L$11="CBA Lightning Wholesale",0,IF('Product Selections'!$L$11="CBA Lightning",0,IF($C840="",0,IF('Product Selections'!P845="",0,IF('Product Selections'!$P845="Yes",HLOOKUP($AC$10&amp;'Exhibit A'!$F840,'--'!$F$3:$AZ$200,$E840+6,FALSE)*$F840)))))</f>
        <v/>
      </c>
      <c r="AD840" s="310">
        <f>IF('Product Selections'!$L$11="CBA Lightning Wholesale",0,IF('Product Selections'!$L$11="CBA Lightning",0,IF('Product Selections'!Q845="",0,IF($C840="",0,IF('Product Selections'!$Q845&gt;=0,HLOOKUP($AD$10,'--'!$F$3:$AZ$200,3,FALSE)*12*'Product Selections'!Q845)))))</f>
        <v/>
      </c>
      <c r="AE840" s="316">
        <f>IFERROR(IF(C840="","",IF(AND(C840=$D$2,H840=0),0,IF(I840=0,H840-P840-L840-M840,IF(I840="Included",H840-P840-M840-L840,IF(I840&gt;0,H840-M840-L840))))),"")</f>
        <v/>
      </c>
      <c r="AF840" s="585" t="n"/>
      <c r="AJ840" s="585" t="n"/>
    </row>
    <row r="841">
      <c r="A841" s="34" t="n"/>
      <c r="B841" s="70">
        <f>IFERROR(IF('Product Selections'!B846="","",'Product Selections'!B846),"")</f>
        <v/>
      </c>
      <c r="C841" s="71">
        <f>IF('Product Selections'!C846="","",'Product Selections'!C846)</f>
        <v/>
      </c>
      <c r="D841" s="48">
        <f>IF('Product Selections'!D846="","",'Product Selections'!D846)</f>
        <v/>
      </c>
      <c r="E841" s="51">
        <f>IF('Product Selections'!E846="","",'Product Selections'!E846)</f>
        <v/>
      </c>
      <c r="F841" s="51">
        <f>IF('Product Selections'!F846="","",'Product Selections'!F846)</f>
        <v/>
      </c>
      <c r="G841" s="34">
        <f>IF('Product Selections'!U845="","",'Product Selections'!U845)</f>
        <v/>
      </c>
      <c r="H841" s="69">
        <f>IFERROR(IF('Product Selections'!H846="","",'Product Selections'!H846),"")</f>
        <v/>
      </c>
      <c r="I841" s="592">
        <f>IFERROR(IF(TRIM('Product Selections'!I846)="","",TRIM('Product Selections'!I846)),"")</f>
        <v/>
      </c>
      <c r="J841" s="46" t="n"/>
      <c r="K841" s="69">
        <f>IF(C841="","",IF(O841="",AE841+L841+M841,AE841+L841+M841+O841))</f>
        <v/>
      </c>
      <c r="L841" s="360">
        <f>IF(C841="","",SUM(AC841,AD841)*(1-Y841))</f>
        <v/>
      </c>
      <c r="M841" s="358">
        <f>IF(C841="","",AB841)</f>
        <v/>
      </c>
      <c r="O841" s="593">
        <f>IF(C841="","",IF(Y841&lt;0,Z841-AE841,""))</f>
        <v/>
      </c>
      <c r="P841" s="594">
        <f>IFERROR(IF(C841="","",IF(AND(C841=$D$2,H841=0),0,IF($V$8="50% ADP Discount",AA841*0.5,IF($V$8="ADP Book Price",AA841)))),"")</f>
        <v/>
      </c>
      <c r="R841" s="595">
        <f>IF(C841="","",IF(Y841&lt;0,(Z841/F841)*(1),(Z841/F841)*(1-Y841)))</f>
        <v/>
      </c>
      <c r="S841" s="595">
        <f>IFERROR(IF(Y841&lt;0,SUM(AC841:AD841)/F841,L841/F841),"")</f>
        <v/>
      </c>
      <c r="T841" s="340">
        <f>IF(M841="","",IF(M841=0,"",SUM(M841)/F841))</f>
        <v/>
      </c>
      <c r="U841" s="585" t="n"/>
      <c r="V841" s="596">
        <f>IF(C841="","",IF(AND(C841=$D$2,H841=0),"Firm Payroll",IF(AND(F841=1,Y841&gt;0.2),"Annual 20% Max Discount",IF(AND(F841=4,Y841&gt;0.2),"Quarterly 20% Max Discount",IF(Y841&gt;=0.6,"Discount &gt;60%",IF(Y841&lt;0,"Revenue Reduction Required",""))))))</f>
        <v/>
      </c>
      <c r="W841" s="597" t="n"/>
      <c r="X841" s="56">
        <f>IF(F841=1,"Annual Payrolls on ADP Essential Payroll",IF(F841=4,"Quarterly Payrolls on ADP Essential Payroll",""))</f>
        <v/>
      </c>
      <c r="Y841" s="50">
        <f>IFERROR(1-((H841-M841)/SUM(Z841,AC841,AD841)),"")</f>
        <v/>
      </c>
      <c r="Z841" s="69">
        <f>IF(C841="","",HLOOKUP($G841&amp;'Product Selections'!$K$4&amp;'Exhibit A'!$F841,'--'!$F$3:$AT$200,$E841+6,FALSE)*F841)</f>
        <v/>
      </c>
      <c r="AA841" s="237">
        <f>IF($C841="","",7.95*$E841+54.95)</f>
        <v/>
      </c>
      <c r="AB841" s="69">
        <f>IF('Product Selections'!O846="Yes",16*'Exhibit A'!F841,0)</f>
        <v/>
      </c>
      <c r="AC841" s="236">
        <f>IF('Product Selections'!$L$11="CBA Lightning Wholesale",0,IF('Product Selections'!$L$11="CBA Lightning",0,IF($C841="",0,IF('Product Selections'!P846="",0,IF('Product Selections'!$P846="Yes",HLOOKUP($AC$10&amp;'Exhibit A'!$F841,'--'!$F$3:$AZ$200,$E841+6,FALSE)*$F841)))))</f>
        <v/>
      </c>
      <c r="AD841" s="54">
        <f>IF('Product Selections'!$L$11="CBA Lightning Wholesale",0,IF('Product Selections'!$L$11="CBA Lightning",0,IF('Product Selections'!Q846="",0,IF($C841="",0,IF('Product Selections'!$Q846&gt;=0,HLOOKUP($AD$10,'--'!$F$3:$AZ$200,3,FALSE)*12*'Product Selections'!Q846)))))</f>
        <v/>
      </c>
      <c r="AE841" s="69">
        <f>IFERROR(IF(C841="","",IF(AND(C841=$D$2,H841=0),0,IF(I841=0,H841-P841-L841-M841,IF(I841="Included",H841-P841-M841-L841,IF(I841&gt;0,H841-M841-L841))))),"")</f>
        <v/>
      </c>
      <c r="AF841" s="598" t="n"/>
      <c r="AJ841" s="585" t="n"/>
    </row>
    <row r="842">
      <c r="A842" s="34" t="n"/>
      <c r="B842" s="303">
        <f>IFERROR(IF('Product Selections'!B847="","",'Product Selections'!B847),"")</f>
        <v/>
      </c>
      <c r="C842" s="304">
        <f>IF('Product Selections'!C847="","",'Product Selections'!C847)</f>
        <v/>
      </c>
      <c r="D842" s="305">
        <f>IF('Product Selections'!D847="","",'Product Selections'!D847)</f>
        <v/>
      </c>
      <c r="E842" s="306">
        <f>IF('Product Selections'!E847="","",'Product Selections'!E847)</f>
        <v/>
      </c>
      <c r="F842" s="306">
        <f>IF('Product Selections'!F847="","",'Product Selections'!F847)</f>
        <v/>
      </c>
      <c r="G842" s="307">
        <f>IF('Product Selections'!U846="","",'Product Selections'!U846)</f>
        <v/>
      </c>
      <c r="H842" s="316">
        <f>IFERROR(IF('Product Selections'!H847="","",'Product Selections'!H847),"")</f>
        <v/>
      </c>
      <c r="I842" s="309">
        <f>IFERROR(IF(TRIM('Product Selections'!I847)="","",TRIM('Product Selections'!I847)),"")</f>
        <v/>
      </c>
      <c r="J842" s="46" t="n"/>
      <c r="K842" s="316">
        <f>IF(C842="","",IF(O842="",AE842+L842+M842,AE842+L842+M842+O842))</f>
        <v/>
      </c>
      <c r="L842" s="361">
        <f>IF(C842="","",SUM(AC842,AD842)*(1-Y842))</f>
        <v/>
      </c>
      <c r="M842" s="357">
        <f>IF(C842="","",AB842)</f>
        <v/>
      </c>
      <c r="O842" s="600">
        <f>IF(C842="","",IF(Y842&lt;0,Z842-AE842,""))</f>
        <v/>
      </c>
      <c r="P842" s="601">
        <f>IFERROR(IF(C842="","",IF(AND(C842=$D$2,H842=0),0,IF($V$8="50% ADP Discount",AA842*0.5,IF($V$8="ADP Book Price",AA842)))),"")</f>
        <v/>
      </c>
      <c r="R842" s="602">
        <f>IF(C842="","",IF(Y842&lt;0,(Z842/F842)*(1),(Z842/F842)*(1-Y842)))</f>
        <v/>
      </c>
      <c r="S842" s="602">
        <f>IFERROR(IF(Y842&lt;0,SUM(AC842:AD842)/F842,L842/F842),"")</f>
        <v/>
      </c>
      <c r="T842" s="339">
        <f>IF(M842="","",IF(M842=0,"",SUM(M842)/F842))</f>
        <v/>
      </c>
      <c r="U842" s="585" t="n"/>
      <c r="V842" s="603">
        <f>IF(C842="","",IF(AND(C842=$D$2,H842=0),"Firm Payroll",IF(AND(F842=1,Y842&gt;0.2),"Annual 20% Max Discount",IF(AND(F842=4,Y842&gt;0.2),"Quarterly 20% Max Discount",IF(Y842&gt;=0.6,"Discount &gt;60%",IF(Y842&lt;0,"Revenue Reduction Required",""))))))</f>
        <v/>
      </c>
      <c r="W842" s="597" t="n"/>
      <c r="X842" s="314">
        <f>IF(F842=1,"Annual Payrolls on ADP Essential Payroll",IF(F842=4,"Quarterly Payrolls on ADP Essential Payroll",""))</f>
        <v/>
      </c>
      <c r="Y842" s="315">
        <f>IFERROR(1-((H842-M842)/SUM(Z842,AC842,AD842)),"")</f>
        <v/>
      </c>
      <c r="Z842" s="316">
        <f>IF(C842="","",HLOOKUP($G842&amp;'Product Selections'!$K$4&amp;'Exhibit A'!$F842,'--'!$F$3:$AT$200,$E842+6,FALSE)*F842)</f>
        <v/>
      </c>
      <c r="AA842" s="317">
        <f>IF($C842="","",7.95*$E842+54.95)</f>
        <v/>
      </c>
      <c r="AB842" s="316">
        <f>IF('Product Selections'!O847="Yes",16*'Exhibit A'!F842,0)</f>
        <v/>
      </c>
      <c r="AC842" s="318">
        <f>IF('Product Selections'!$L$11="CBA Lightning Wholesale",0,IF('Product Selections'!$L$11="CBA Lightning",0,IF($C842="",0,IF('Product Selections'!P847="",0,IF('Product Selections'!$P847="Yes",HLOOKUP($AC$10&amp;'Exhibit A'!$F842,'--'!$F$3:$AZ$200,$E842+6,FALSE)*$F842)))))</f>
        <v/>
      </c>
      <c r="AD842" s="310">
        <f>IF('Product Selections'!$L$11="CBA Lightning Wholesale",0,IF('Product Selections'!$L$11="CBA Lightning",0,IF('Product Selections'!Q847="",0,IF($C842="",0,IF('Product Selections'!$Q847&gt;=0,HLOOKUP($AD$10,'--'!$F$3:$AZ$200,3,FALSE)*12*'Product Selections'!Q847)))))</f>
        <v/>
      </c>
      <c r="AE842" s="316">
        <f>IFERROR(IF(C842="","",IF(AND(C842=$D$2,H842=0),0,IF(I842=0,H842-P842-L842-M842,IF(I842="Included",H842-P842-M842-L842,IF(I842&gt;0,H842-M842-L842))))),"")</f>
        <v/>
      </c>
      <c r="AF842" s="585" t="n"/>
      <c r="AJ842" s="585" t="n"/>
    </row>
    <row r="843">
      <c r="A843" s="34" t="n"/>
      <c r="B843" s="70">
        <f>IFERROR(IF('Product Selections'!B848="","",'Product Selections'!B848),"")</f>
        <v/>
      </c>
      <c r="C843" s="71">
        <f>IF('Product Selections'!C848="","",'Product Selections'!C848)</f>
        <v/>
      </c>
      <c r="D843" s="48">
        <f>IF('Product Selections'!D848="","",'Product Selections'!D848)</f>
        <v/>
      </c>
      <c r="E843" s="51">
        <f>IF('Product Selections'!E848="","",'Product Selections'!E848)</f>
        <v/>
      </c>
      <c r="F843" s="51">
        <f>IF('Product Selections'!F848="","",'Product Selections'!F848)</f>
        <v/>
      </c>
      <c r="G843" s="34">
        <f>IF('Product Selections'!U847="","",'Product Selections'!U847)</f>
        <v/>
      </c>
      <c r="H843" s="69">
        <f>IFERROR(IF('Product Selections'!H848="","",'Product Selections'!H848),"")</f>
        <v/>
      </c>
      <c r="I843" s="592">
        <f>IFERROR(IF(TRIM('Product Selections'!I848)="","",TRIM('Product Selections'!I848)),"")</f>
        <v/>
      </c>
      <c r="J843" s="46" t="n"/>
      <c r="K843" s="69">
        <f>IF(C843="","",IF(O843="",AE843+L843+M843,AE843+L843+M843+O843))</f>
        <v/>
      </c>
      <c r="L843" s="360">
        <f>IF(C843="","",SUM(AC843,AD843)*(1-Y843))</f>
        <v/>
      </c>
      <c r="M843" s="358">
        <f>IF(C843="","",AB843)</f>
        <v/>
      </c>
      <c r="O843" s="593">
        <f>IF(C843="","",IF(Y843&lt;0,Z843-AE843,""))</f>
        <v/>
      </c>
      <c r="P843" s="594">
        <f>IFERROR(IF(C843="","",IF(AND(C843=$D$2,H843=0),0,IF($V$8="50% ADP Discount",AA843*0.5,IF($V$8="ADP Book Price",AA843)))),"")</f>
        <v/>
      </c>
      <c r="R843" s="595">
        <f>IF(C843="","",IF(Y843&lt;0,(Z843/F843)*(1),(Z843/F843)*(1-Y843)))</f>
        <v/>
      </c>
      <c r="S843" s="595">
        <f>IFERROR(IF(Y843&lt;0,SUM(AC843:AD843)/F843,L843/F843),"")</f>
        <v/>
      </c>
      <c r="T843" s="340">
        <f>IF(M843="","",IF(M843=0,"",SUM(M843)/F843))</f>
        <v/>
      </c>
      <c r="U843" s="585" t="n"/>
      <c r="V843" s="596">
        <f>IF(C843="","",IF(AND(C843=$D$2,H843=0),"Firm Payroll",IF(AND(F843=1,Y843&gt;0.2),"Annual 20% Max Discount",IF(AND(F843=4,Y843&gt;0.2),"Quarterly 20% Max Discount",IF(Y843&gt;=0.6,"Discount &gt;60%",IF(Y843&lt;0,"Revenue Reduction Required",""))))))</f>
        <v/>
      </c>
      <c r="W843" s="597" t="n"/>
      <c r="X843" s="56">
        <f>IF(F843=1,"Annual Payrolls on ADP Essential Payroll",IF(F843=4,"Quarterly Payrolls on ADP Essential Payroll",""))</f>
        <v/>
      </c>
      <c r="Y843" s="50">
        <f>IFERROR(1-((H843-M843)/SUM(Z843,AC843,AD843)),"")</f>
        <v/>
      </c>
      <c r="Z843" s="69">
        <f>IF(C843="","",HLOOKUP($G843&amp;'Product Selections'!$K$4&amp;'Exhibit A'!$F843,'--'!$F$3:$AT$200,$E843+6,FALSE)*F843)</f>
        <v/>
      </c>
      <c r="AA843" s="237">
        <f>IF($C843="","",7.95*$E843+54.95)</f>
        <v/>
      </c>
      <c r="AB843" s="69">
        <f>IF('Product Selections'!O848="Yes",16*'Exhibit A'!F843,0)</f>
        <v/>
      </c>
      <c r="AC843" s="236">
        <f>IF('Product Selections'!$L$11="CBA Lightning Wholesale",0,IF('Product Selections'!$L$11="CBA Lightning",0,IF($C843="",0,IF('Product Selections'!P848="",0,IF('Product Selections'!$P848="Yes",HLOOKUP($AC$10&amp;'Exhibit A'!$F843,'--'!$F$3:$AZ$200,$E843+6,FALSE)*$F843)))))</f>
        <v/>
      </c>
      <c r="AD843" s="54">
        <f>IF('Product Selections'!$L$11="CBA Lightning Wholesale",0,IF('Product Selections'!$L$11="CBA Lightning",0,IF('Product Selections'!Q848="",0,IF($C843="",0,IF('Product Selections'!$Q848&gt;=0,HLOOKUP($AD$10,'--'!$F$3:$AZ$200,3,FALSE)*12*'Product Selections'!Q848)))))</f>
        <v/>
      </c>
      <c r="AE843" s="69">
        <f>IFERROR(IF(C843="","",IF(AND(C843=$D$2,H843=0),0,IF(I843=0,H843-P843-L843-M843,IF(I843="Included",H843-P843-M843-L843,IF(I843&gt;0,H843-M843-L843))))),"")</f>
        <v/>
      </c>
      <c r="AF843" s="598" t="n"/>
      <c r="AJ843" s="585" t="n"/>
    </row>
    <row r="844">
      <c r="A844" s="34" t="n"/>
      <c r="B844" s="303">
        <f>IFERROR(IF('Product Selections'!B849="","",'Product Selections'!B849),"")</f>
        <v/>
      </c>
      <c r="C844" s="304">
        <f>IF('Product Selections'!C849="","",'Product Selections'!C849)</f>
        <v/>
      </c>
      <c r="D844" s="305">
        <f>IF('Product Selections'!D849="","",'Product Selections'!D849)</f>
        <v/>
      </c>
      <c r="E844" s="306">
        <f>IF('Product Selections'!E849="","",'Product Selections'!E849)</f>
        <v/>
      </c>
      <c r="F844" s="306">
        <f>IF('Product Selections'!F849="","",'Product Selections'!F849)</f>
        <v/>
      </c>
      <c r="G844" s="307">
        <f>IF('Product Selections'!U848="","",'Product Selections'!U848)</f>
        <v/>
      </c>
      <c r="H844" s="316">
        <f>IFERROR(IF('Product Selections'!H849="","",'Product Selections'!H849),"")</f>
        <v/>
      </c>
      <c r="I844" s="309">
        <f>IFERROR(IF(TRIM('Product Selections'!I849)="","",TRIM('Product Selections'!I849)),"")</f>
        <v/>
      </c>
      <c r="J844" s="46" t="n"/>
      <c r="K844" s="316">
        <f>IF(C844="","",IF(O844="",AE844+L844+M844,AE844+L844+M844+O844))</f>
        <v/>
      </c>
      <c r="L844" s="361">
        <f>IF(C844="","",SUM(AC844,AD844)*(1-Y844))</f>
        <v/>
      </c>
      <c r="M844" s="357">
        <f>IF(C844="","",AB844)</f>
        <v/>
      </c>
      <c r="O844" s="600">
        <f>IF(C844="","",IF(Y844&lt;0,Z844-AE844,""))</f>
        <v/>
      </c>
      <c r="P844" s="601">
        <f>IFERROR(IF(C844="","",IF(AND(C844=$D$2,H844=0),0,IF($V$8="50% ADP Discount",AA844*0.5,IF($V$8="ADP Book Price",AA844)))),"")</f>
        <v/>
      </c>
      <c r="R844" s="602">
        <f>IF(C844="","",IF(Y844&lt;0,(Z844/F844)*(1),(Z844/F844)*(1-Y844)))</f>
        <v/>
      </c>
      <c r="S844" s="602">
        <f>IFERROR(IF(Y844&lt;0,SUM(AC844:AD844)/F844,L844/F844),"")</f>
        <v/>
      </c>
      <c r="T844" s="339">
        <f>IF(M844="","",IF(M844=0,"",SUM(M844)/F844))</f>
        <v/>
      </c>
      <c r="U844" s="585" t="n"/>
      <c r="V844" s="603">
        <f>IF(C844="","",IF(AND(C844=$D$2,H844=0),"Firm Payroll",IF(AND(F844=1,Y844&gt;0.2),"Annual 20% Max Discount",IF(AND(F844=4,Y844&gt;0.2),"Quarterly 20% Max Discount",IF(Y844&gt;=0.6,"Discount &gt;60%",IF(Y844&lt;0,"Revenue Reduction Required",""))))))</f>
        <v/>
      </c>
      <c r="W844" s="597" t="n"/>
      <c r="X844" s="314">
        <f>IF(F844=1,"Annual Payrolls on ADP Essential Payroll",IF(F844=4,"Quarterly Payrolls on ADP Essential Payroll",""))</f>
        <v/>
      </c>
      <c r="Y844" s="315">
        <f>IFERROR(1-((H844-M844)/SUM(Z844,AC844,AD844)),"")</f>
        <v/>
      </c>
      <c r="Z844" s="316">
        <f>IF(C844="","",HLOOKUP($G844&amp;'Product Selections'!$K$4&amp;'Exhibit A'!$F844,'--'!$F$3:$AT$200,$E844+6,FALSE)*F844)</f>
        <v/>
      </c>
      <c r="AA844" s="317">
        <f>IF($C844="","",7.95*$E844+54.95)</f>
        <v/>
      </c>
      <c r="AB844" s="316">
        <f>IF('Product Selections'!O849="Yes",16*'Exhibit A'!F844,0)</f>
        <v/>
      </c>
      <c r="AC844" s="318">
        <f>IF('Product Selections'!$L$11="CBA Lightning Wholesale",0,IF('Product Selections'!$L$11="CBA Lightning",0,IF($C844="",0,IF('Product Selections'!P849="",0,IF('Product Selections'!$P849="Yes",HLOOKUP($AC$10&amp;'Exhibit A'!$F844,'--'!$F$3:$AZ$200,$E844+6,FALSE)*$F844)))))</f>
        <v/>
      </c>
      <c r="AD844" s="310">
        <f>IF('Product Selections'!$L$11="CBA Lightning Wholesale",0,IF('Product Selections'!$L$11="CBA Lightning",0,IF('Product Selections'!Q849="",0,IF($C844="",0,IF('Product Selections'!$Q849&gt;=0,HLOOKUP($AD$10,'--'!$F$3:$AZ$200,3,FALSE)*12*'Product Selections'!Q849)))))</f>
        <v/>
      </c>
      <c r="AE844" s="316">
        <f>IFERROR(IF(C844="","",IF(AND(C844=$D$2,H844=0),0,IF(I844=0,H844-P844-L844-M844,IF(I844="Included",H844-P844-M844-L844,IF(I844&gt;0,H844-M844-L844))))),"")</f>
        <v/>
      </c>
      <c r="AF844" s="585" t="n"/>
      <c r="AJ844" s="585" t="n"/>
    </row>
    <row r="845">
      <c r="A845" s="34" t="n"/>
      <c r="B845" s="70">
        <f>IFERROR(IF('Product Selections'!B850="","",'Product Selections'!B850),"")</f>
        <v/>
      </c>
      <c r="C845" s="71">
        <f>IF('Product Selections'!C850="","",'Product Selections'!C850)</f>
        <v/>
      </c>
      <c r="D845" s="48">
        <f>IF('Product Selections'!D850="","",'Product Selections'!D850)</f>
        <v/>
      </c>
      <c r="E845" s="51">
        <f>IF('Product Selections'!E850="","",'Product Selections'!E850)</f>
        <v/>
      </c>
      <c r="F845" s="51">
        <f>IF('Product Selections'!F850="","",'Product Selections'!F850)</f>
        <v/>
      </c>
      <c r="G845" s="34">
        <f>IF('Product Selections'!U849="","",'Product Selections'!U849)</f>
        <v/>
      </c>
      <c r="H845" s="69">
        <f>IFERROR(IF('Product Selections'!H850="","",'Product Selections'!H850),"")</f>
        <v/>
      </c>
      <c r="I845" s="592">
        <f>IFERROR(IF(TRIM('Product Selections'!I850)="","",TRIM('Product Selections'!I850)),"")</f>
        <v/>
      </c>
      <c r="J845" s="46" t="n"/>
      <c r="K845" s="69">
        <f>IF(C845="","",IF(O845="",AE845+L845+M845,AE845+L845+M845+O845))</f>
        <v/>
      </c>
      <c r="L845" s="360">
        <f>IF(C845="","",SUM(AC845,AD845)*(1-Y845))</f>
        <v/>
      </c>
      <c r="M845" s="358">
        <f>IF(C845="","",AB845)</f>
        <v/>
      </c>
      <c r="O845" s="593">
        <f>IF(C845="","",IF(Y845&lt;0,Z845-AE845,""))</f>
        <v/>
      </c>
      <c r="P845" s="594">
        <f>IFERROR(IF(C845="","",IF(AND(C845=$D$2,H845=0),0,IF($V$8="50% ADP Discount",AA845*0.5,IF($V$8="ADP Book Price",AA845)))),"")</f>
        <v/>
      </c>
      <c r="R845" s="595">
        <f>IF(C845="","",IF(Y845&lt;0,(Z845/F845)*(1),(Z845/F845)*(1-Y845)))</f>
        <v/>
      </c>
      <c r="S845" s="595">
        <f>IFERROR(IF(Y845&lt;0,SUM(AC845:AD845)/F845,L845/F845),"")</f>
        <v/>
      </c>
      <c r="T845" s="340">
        <f>IF(M845="","",IF(M845=0,"",SUM(M845)/F845))</f>
        <v/>
      </c>
      <c r="U845" s="585" t="n"/>
      <c r="V845" s="596">
        <f>IF(C845="","",IF(AND(C845=$D$2,H845=0),"Firm Payroll",IF(AND(F845=1,Y845&gt;0.2),"Annual 20% Max Discount",IF(AND(F845=4,Y845&gt;0.2),"Quarterly 20% Max Discount",IF(Y845&gt;=0.6,"Discount &gt;60%",IF(Y845&lt;0,"Revenue Reduction Required",""))))))</f>
        <v/>
      </c>
      <c r="W845" s="597" t="n"/>
      <c r="X845" s="56">
        <f>IF(F845=1,"Annual Payrolls on ADP Essential Payroll",IF(F845=4,"Quarterly Payrolls on ADP Essential Payroll",""))</f>
        <v/>
      </c>
      <c r="Y845" s="50">
        <f>IFERROR(1-((H845-M845)/SUM(Z845,AC845,AD845)),"")</f>
        <v/>
      </c>
      <c r="Z845" s="69">
        <f>IF(C845="","",HLOOKUP($G845&amp;'Product Selections'!$K$4&amp;'Exhibit A'!$F845,'--'!$F$3:$AT$200,$E845+6,FALSE)*F845)</f>
        <v/>
      </c>
      <c r="AA845" s="237">
        <f>IF($C845="","",7.95*$E845+54.95)</f>
        <v/>
      </c>
      <c r="AB845" s="69">
        <f>IF('Product Selections'!O850="Yes",16*'Exhibit A'!F845,0)</f>
        <v/>
      </c>
      <c r="AC845" s="236">
        <f>IF('Product Selections'!$L$11="CBA Lightning Wholesale",0,IF('Product Selections'!$L$11="CBA Lightning",0,IF($C845="",0,IF('Product Selections'!P850="",0,IF('Product Selections'!$P850="Yes",HLOOKUP($AC$10&amp;'Exhibit A'!$F845,'--'!$F$3:$AZ$200,$E845+6,FALSE)*$F845)))))</f>
        <v/>
      </c>
      <c r="AD845" s="54">
        <f>IF('Product Selections'!$L$11="CBA Lightning Wholesale",0,IF('Product Selections'!$L$11="CBA Lightning",0,IF('Product Selections'!Q850="",0,IF($C845="",0,IF('Product Selections'!$Q850&gt;=0,HLOOKUP($AD$10,'--'!$F$3:$AZ$200,3,FALSE)*12*'Product Selections'!Q850)))))</f>
        <v/>
      </c>
      <c r="AE845" s="69">
        <f>IFERROR(IF(C845="","",IF(AND(C845=$D$2,H845=0),0,IF(I845=0,H845-P845-L845-M845,IF(I845="Included",H845-P845-M845-L845,IF(I845&gt;0,H845-M845-L845))))),"")</f>
        <v/>
      </c>
      <c r="AF845" s="598" t="n"/>
      <c r="AJ845" s="585" t="n"/>
    </row>
    <row r="846">
      <c r="A846" s="34" t="n"/>
      <c r="B846" s="303">
        <f>IFERROR(IF('Product Selections'!B851="","",'Product Selections'!B851),"")</f>
        <v/>
      </c>
      <c r="C846" s="304">
        <f>IF('Product Selections'!C851="","",'Product Selections'!C851)</f>
        <v/>
      </c>
      <c r="D846" s="305">
        <f>IF('Product Selections'!D851="","",'Product Selections'!D851)</f>
        <v/>
      </c>
      <c r="E846" s="306">
        <f>IF('Product Selections'!E851="","",'Product Selections'!E851)</f>
        <v/>
      </c>
      <c r="F846" s="306">
        <f>IF('Product Selections'!F851="","",'Product Selections'!F851)</f>
        <v/>
      </c>
      <c r="G846" s="307">
        <f>IF('Product Selections'!U850="","",'Product Selections'!U850)</f>
        <v/>
      </c>
      <c r="H846" s="316">
        <f>IFERROR(IF('Product Selections'!H851="","",'Product Selections'!H851),"")</f>
        <v/>
      </c>
      <c r="I846" s="309">
        <f>IFERROR(IF(TRIM('Product Selections'!I851)="","",TRIM('Product Selections'!I851)),"")</f>
        <v/>
      </c>
      <c r="J846" s="46" t="n"/>
      <c r="K846" s="316">
        <f>IF(C846="","",IF(O846="",AE846+L846+M846,AE846+L846+M846+O846))</f>
        <v/>
      </c>
      <c r="L846" s="361">
        <f>IF(C846="","",SUM(AC846,AD846)*(1-Y846))</f>
        <v/>
      </c>
      <c r="M846" s="357">
        <f>IF(C846="","",AB846)</f>
        <v/>
      </c>
      <c r="O846" s="600">
        <f>IF(C846="","",IF(Y846&lt;0,Z846-AE846,""))</f>
        <v/>
      </c>
      <c r="P846" s="601">
        <f>IFERROR(IF(C846="","",IF(AND(C846=$D$2,H846=0),0,IF($V$8="50% ADP Discount",AA846*0.5,IF($V$8="ADP Book Price",AA846)))),"")</f>
        <v/>
      </c>
      <c r="R846" s="602">
        <f>IF(C846="","",IF(Y846&lt;0,(Z846/F846)*(1),(Z846/F846)*(1-Y846)))</f>
        <v/>
      </c>
      <c r="S846" s="602">
        <f>IFERROR(IF(Y846&lt;0,SUM(AC846:AD846)/F846,L846/F846),"")</f>
        <v/>
      </c>
      <c r="T846" s="339">
        <f>IF(M846="","",IF(M846=0,"",SUM(M846)/F846))</f>
        <v/>
      </c>
      <c r="U846" s="585" t="n"/>
      <c r="V846" s="603">
        <f>IF(C846="","",IF(AND(C846=$D$2,H846=0),"Firm Payroll",IF(AND(F846=1,Y846&gt;0.2),"Annual 20% Max Discount",IF(AND(F846=4,Y846&gt;0.2),"Quarterly 20% Max Discount",IF(Y846&gt;=0.6,"Discount &gt;60%",IF(Y846&lt;0,"Revenue Reduction Required",""))))))</f>
        <v/>
      </c>
      <c r="W846" s="597" t="n"/>
      <c r="X846" s="314">
        <f>IF(F846=1,"Annual Payrolls on ADP Essential Payroll",IF(F846=4,"Quarterly Payrolls on ADP Essential Payroll",""))</f>
        <v/>
      </c>
      <c r="Y846" s="315">
        <f>IFERROR(1-((H846-M846)/SUM(Z846,AC846,AD846)),"")</f>
        <v/>
      </c>
      <c r="Z846" s="316">
        <f>IF(C846="","",HLOOKUP($G846&amp;'Product Selections'!$K$4&amp;'Exhibit A'!$F846,'--'!$F$3:$AT$200,$E846+6,FALSE)*F846)</f>
        <v/>
      </c>
      <c r="AA846" s="317">
        <f>IF($C846="","",7.95*$E846+54.95)</f>
        <v/>
      </c>
      <c r="AB846" s="316">
        <f>IF('Product Selections'!O851="Yes",16*'Exhibit A'!F846,0)</f>
        <v/>
      </c>
      <c r="AC846" s="318">
        <f>IF('Product Selections'!$L$11="CBA Lightning Wholesale",0,IF('Product Selections'!$L$11="CBA Lightning",0,IF($C846="",0,IF('Product Selections'!P851="",0,IF('Product Selections'!$P851="Yes",HLOOKUP($AC$10&amp;'Exhibit A'!$F846,'--'!$F$3:$AZ$200,$E846+6,FALSE)*$F846)))))</f>
        <v/>
      </c>
      <c r="AD846" s="310">
        <f>IF('Product Selections'!$L$11="CBA Lightning Wholesale",0,IF('Product Selections'!$L$11="CBA Lightning",0,IF('Product Selections'!Q851="",0,IF($C846="",0,IF('Product Selections'!$Q851&gt;=0,HLOOKUP($AD$10,'--'!$F$3:$AZ$200,3,FALSE)*12*'Product Selections'!Q851)))))</f>
        <v/>
      </c>
      <c r="AE846" s="316">
        <f>IFERROR(IF(C846="","",IF(AND(C846=$D$2,H846=0),0,IF(I846=0,H846-P846-L846-M846,IF(I846="Included",H846-P846-M846-L846,IF(I846&gt;0,H846-M846-L846))))),"")</f>
        <v/>
      </c>
      <c r="AF846" s="585" t="n"/>
      <c r="AJ846" s="585" t="n"/>
    </row>
    <row r="847">
      <c r="A847" s="34" t="n"/>
      <c r="B847" s="70">
        <f>IFERROR(IF('Product Selections'!B852="","",'Product Selections'!B852),"")</f>
        <v/>
      </c>
      <c r="C847" s="71">
        <f>IF('Product Selections'!C852="","",'Product Selections'!C852)</f>
        <v/>
      </c>
      <c r="D847" s="48">
        <f>IF('Product Selections'!D852="","",'Product Selections'!D852)</f>
        <v/>
      </c>
      <c r="E847" s="51">
        <f>IF('Product Selections'!E852="","",'Product Selections'!E852)</f>
        <v/>
      </c>
      <c r="F847" s="51">
        <f>IF('Product Selections'!F852="","",'Product Selections'!F852)</f>
        <v/>
      </c>
      <c r="G847" s="34">
        <f>IF('Product Selections'!U851="","",'Product Selections'!U851)</f>
        <v/>
      </c>
      <c r="H847" s="69">
        <f>IFERROR(IF('Product Selections'!H852="","",'Product Selections'!H852),"")</f>
        <v/>
      </c>
      <c r="I847" s="592">
        <f>IFERROR(IF(TRIM('Product Selections'!I852)="","",TRIM('Product Selections'!I852)),"")</f>
        <v/>
      </c>
      <c r="J847" s="46" t="n"/>
      <c r="K847" s="69">
        <f>IF(C847="","",IF(O847="",AE847+L847+M847,AE847+L847+M847+O847))</f>
        <v/>
      </c>
      <c r="L847" s="360">
        <f>IF(C847="","",SUM(AC847,AD847)*(1-Y847))</f>
        <v/>
      </c>
      <c r="M847" s="358">
        <f>IF(C847="","",AB847)</f>
        <v/>
      </c>
      <c r="O847" s="593">
        <f>IF(C847="","",IF(Y847&lt;0,Z847-AE847,""))</f>
        <v/>
      </c>
      <c r="P847" s="594">
        <f>IFERROR(IF(C847="","",IF(AND(C847=$D$2,H847=0),0,IF($V$8="50% ADP Discount",AA847*0.5,IF($V$8="ADP Book Price",AA847)))),"")</f>
        <v/>
      </c>
      <c r="R847" s="595">
        <f>IF(C847="","",IF(Y847&lt;0,(Z847/F847)*(1),(Z847/F847)*(1-Y847)))</f>
        <v/>
      </c>
      <c r="S847" s="595">
        <f>IFERROR(IF(Y847&lt;0,SUM(AC847:AD847)/F847,L847/F847),"")</f>
        <v/>
      </c>
      <c r="T847" s="340">
        <f>IF(M847="","",IF(M847=0,"",SUM(M847)/F847))</f>
        <v/>
      </c>
      <c r="U847" s="585" t="n"/>
      <c r="V847" s="596">
        <f>IF(C847="","",IF(AND(C847=$D$2,H847=0),"Firm Payroll",IF(AND(F847=1,Y847&gt;0.2),"Annual 20% Max Discount",IF(AND(F847=4,Y847&gt;0.2),"Quarterly 20% Max Discount",IF(Y847&gt;=0.6,"Discount &gt;60%",IF(Y847&lt;0,"Revenue Reduction Required",""))))))</f>
        <v/>
      </c>
      <c r="W847" s="597" t="n"/>
      <c r="X847" s="56">
        <f>IF(F847=1,"Annual Payrolls on ADP Essential Payroll",IF(F847=4,"Quarterly Payrolls on ADP Essential Payroll",""))</f>
        <v/>
      </c>
      <c r="Y847" s="50">
        <f>IFERROR(1-((H847-M847)/SUM(Z847,AC847,AD847)),"")</f>
        <v/>
      </c>
      <c r="Z847" s="69">
        <f>IF(C847="","",HLOOKUP($G847&amp;'Product Selections'!$K$4&amp;'Exhibit A'!$F847,'--'!$F$3:$AT$200,$E847+6,FALSE)*F847)</f>
        <v/>
      </c>
      <c r="AA847" s="237">
        <f>IF($C847="","",7.95*$E847+54.95)</f>
        <v/>
      </c>
      <c r="AB847" s="69">
        <f>IF('Product Selections'!O852="Yes",16*'Exhibit A'!F847,0)</f>
        <v/>
      </c>
      <c r="AC847" s="236">
        <f>IF('Product Selections'!$L$11="CBA Lightning Wholesale",0,IF('Product Selections'!$L$11="CBA Lightning",0,IF($C847="",0,IF('Product Selections'!P852="",0,IF('Product Selections'!$P852="Yes",HLOOKUP($AC$10&amp;'Exhibit A'!$F847,'--'!$F$3:$AZ$200,$E847+6,FALSE)*$F847)))))</f>
        <v/>
      </c>
      <c r="AD847" s="54">
        <f>IF('Product Selections'!$L$11="CBA Lightning Wholesale",0,IF('Product Selections'!$L$11="CBA Lightning",0,IF('Product Selections'!Q852="",0,IF($C847="",0,IF('Product Selections'!$Q852&gt;=0,HLOOKUP($AD$10,'--'!$F$3:$AZ$200,3,FALSE)*12*'Product Selections'!Q852)))))</f>
        <v/>
      </c>
      <c r="AE847" s="69">
        <f>IFERROR(IF(C847="","",IF(AND(C847=$D$2,H847=0),0,IF(I847=0,H847-P847-L847-M847,IF(I847="Included",H847-P847-M847-L847,IF(I847&gt;0,H847-M847-L847))))),"")</f>
        <v/>
      </c>
      <c r="AF847" s="598" t="n"/>
      <c r="AJ847" s="585" t="n"/>
    </row>
    <row r="848">
      <c r="A848" s="34" t="n"/>
      <c r="B848" s="303">
        <f>IFERROR(IF('Product Selections'!B853="","",'Product Selections'!B853),"")</f>
        <v/>
      </c>
      <c r="C848" s="304">
        <f>IF('Product Selections'!C853="","",'Product Selections'!C853)</f>
        <v/>
      </c>
      <c r="D848" s="305">
        <f>IF('Product Selections'!D853="","",'Product Selections'!D853)</f>
        <v/>
      </c>
      <c r="E848" s="306">
        <f>IF('Product Selections'!E853="","",'Product Selections'!E853)</f>
        <v/>
      </c>
      <c r="F848" s="306">
        <f>IF('Product Selections'!F853="","",'Product Selections'!F853)</f>
        <v/>
      </c>
      <c r="G848" s="307">
        <f>IF('Product Selections'!U852="","",'Product Selections'!U852)</f>
        <v/>
      </c>
      <c r="H848" s="316">
        <f>IFERROR(IF('Product Selections'!H853="","",'Product Selections'!H853),"")</f>
        <v/>
      </c>
      <c r="I848" s="309">
        <f>IFERROR(IF(TRIM('Product Selections'!I853)="","",TRIM('Product Selections'!I853)),"")</f>
        <v/>
      </c>
      <c r="J848" s="46" t="n"/>
      <c r="K848" s="316">
        <f>IF(C848="","",IF(O848="",AE848+L848+M848,AE848+L848+M848+O848))</f>
        <v/>
      </c>
      <c r="L848" s="361">
        <f>IF(C848="","",SUM(AC848,AD848)*(1-Y848))</f>
        <v/>
      </c>
      <c r="M848" s="357">
        <f>IF(C848="","",AB848)</f>
        <v/>
      </c>
      <c r="O848" s="600">
        <f>IF(C848="","",IF(Y848&lt;0,Z848-AE848,""))</f>
        <v/>
      </c>
      <c r="P848" s="601">
        <f>IFERROR(IF(C848="","",IF(AND(C848=$D$2,H848=0),0,IF($V$8="50% ADP Discount",AA848*0.5,IF($V$8="ADP Book Price",AA848)))),"")</f>
        <v/>
      </c>
      <c r="R848" s="602">
        <f>IF(C848="","",IF(Y848&lt;0,(Z848/F848)*(1),(Z848/F848)*(1-Y848)))</f>
        <v/>
      </c>
      <c r="S848" s="602">
        <f>IFERROR(IF(Y848&lt;0,SUM(AC848:AD848)/F848,L848/F848),"")</f>
        <v/>
      </c>
      <c r="T848" s="339">
        <f>IF(M848="","",IF(M848=0,"",SUM(M848)/F848))</f>
        <v/>
      </c>
      <c r="U848" s="585" t="n"/>
      <c r="V848" s="603">
        <f>IF(C848="","",IF(AND(C848=$D$2,H848=0),"Firm Payroll",IF(AND(F848=1,Y848&gt;0.2),"Annual 20% Max Discount",IF(AND(F848=4,Y848&gt;0.2),"Quarterly 20% Max Discount",IF(Y848&gt;=0.6,"Discount &gt;60%",IF(Y848&lt;0,"Revenue Reduction Required",""))))))</f>
        <v/>
      </c>
      <c r="W848" s="597" t="n"/>
      <c r="X848" s="314">
        <f>IF(F848=1,"Annual Payrolls on ADP Essential Payroll",IF(F848=4,"Quarterly Payrolls on ADP Essential Payroll",""))</f>
        <v/>
      </c>
      <c r="Y848" s="315">
        <f>IFERROR(1-((H848-M848)/SUM(Z848,AC848,AD848)),"")</f>
        <v/>
      </c>
      <c r="Z848" s="316">
        <f>IF(C848="","",HLOOKUP($G848&amp;'Product Selections'!$K$4&amp;'Exhibit A'!$F848,'--'!$F$3:$AT$200,$E848+6,FALSE)*F848)</f>
        <v/>
      </c>
      <c r="AA848" s="317">
        <f>IF($C848="","",7.95*$E848+54.95)</f>
        <v/>
      </c>
      <c r="AB848" s="316">
        <f>IF('Product Selections'!O853="Yes",16*'Exhibit A'!F848,0)</f>
        <v/>
      </c>
      <c r="AC848" s="318">
        <f>IF('Product Selections'!$L$11="CBA Lightning Wholesale",0,IF('Product Selections'!$L$11="CBA Lightning",0,IF($C848="",0,IF('Product Selections'!P853="",0,IF('Product Selections'!$P853="Yes",HLOOKUP($AC$10&amp;'Exhibit A'!$F848,'--'!$F$3:$AZ$200,$E848+6,FALSE)*$F848)))))</f>
        <v/>
      </c>
      <c r="AD848" s="310">
        <f>IF('Product Selections'!$L$11="CBA Lightning Wholesale",0,IF('Product Selections'!$L$11="CBA Lightning",0,IF('Product Selections'!Q853="",0,IF($C848="",0,IF('Product Selections'!$Q853&gt;=0,HLOOKUP($AD$10,'--'!$F$3:$AZ$200,3,FALSE)*12*'Product Selections'!Q853)))))</f>
        <v/>
      </c>
      <c r="AE848" s="316">
        <f>IFERROR(IF(C848="","",IF(AND(C848=$D$2,H848=0),0,IF(I848=0,H848-P848-L848-M848,IF(I848="Included",H848-P848-M848-L848,IF(I848&gt;0,H848-M848-L848))))),"")</f>
        <v/>
      </c>
      <c r="AF848" s="585" t="n"/>
      <c r="AJ848" s="585" t="n"/>
    </row>
    <row r="849">
      <c r="A849" s="34" t="n"/>
      <c r="B849" s="70">
        <f>IFERROR(IF('Product Selections'!B854="","",'Product Selections'!B854),"")</f>
        <v/>
      </c>
      <c r="C849" s="71">
        <f>IF('Product Selections'!C854="","",'Product Selections'!C854)</f>
        <v/>
      </c>
      <c r="D849" s="48">
        <f>IF('Product Selections'!D854="","",'Product Selections'!D854)</f>
        <v/>
      </c>
      <c r="E849" s="51">
        <f>IF('Product Selections'!E854="","",'Product Selections'!E854)</f>
        <v/>
      </c>
      <c r="F849" s="51">
        <f>IF('Product Selections'!F854="","",'Product Selections'!F854)</f>
        <v/>
      </c>
      <c r="G849" s="34">
        <f>IF('Product Selections'!U853="","",'Product Selections'!U853)</f>
        <v/>
      </c>
      <c r="H849" s="69">
        <f>IFERROR(IF('Product Selections'!H854="","",'Product Selections'!H854),"")</f>
        <v/>
      </c>
      <c r="I849" s="592">
        <f>IFERROR(IF(TRIM('Product Selections'!I854)="","",TRIM('Product Selections'!I854)),"")</f>
        <v/>
      </c>
      <c r="J849" s="46" t="n"/>
      <c r="K849" s="69">
        <f>IF(C849="","",IF(O849="",AE849+L849+M849,AE849+L849+M849+O849))</f>
        <v/>
      </c>
      <c r="L849" s="360">
        <f>IF(C849="","",SUM(AC849,AD849)*(1-Y849))</f>
        <v/>
      </c>
      <c r="M849" s="358">
        <f>IF(C849="","",AB849)</f>
        <v/>
      </c>
      <c r="O849" s="593">
        <f>IF(C849="","",IF(Y849&lt;0,Z849-AE849,""))</f>
        <v/>
      </c>
      <c r="P849" s="594">
        <f>IFERROR(IF(C849="","",IF(AND(C849=$D$2,H849=0),0,IF($V$8="50% ADP Discount",AA849*0.5,IF($V$8="ADP Book Price",AA849)))),"")</f>
        <v/>
      </c>
      <c r="R849" s="595">
        <f>IF(C849="","",IF(Y849&lt;0,(Z849/F849)*(1),(Z849/F849)*(1-Y849)))</f>
        <v/>
      </c>
      <c r="S849" s="595">
        <f>IFERROR(IF(Y849&lt;0,SUM(AC849:AD849)/F849,L849/F849),"")</f>
        <v/>
      </c>
      <c r="T849" s="340">
        <f>IF(M849="","",IF(M849=0,"",SUM(M849)/F849))</f>
        <v/>
      </c>
      <c r="U849" s="585" t="n"/>
      <c r="V849" s="596">
        <f>IF(C849="","",IF(AND(C849=$D$2,H849=0),"Firm Payroll",IF(AND(F849=1,Y849&gt;0.2),"Annual 20% Max Discount",IF(AND(F849=4,Y849&gt;0.2),"Quarterly 20% Max Discount",IF(Y849&gt;=0.6,"Discount &gt;60%",IF(Y849&lt;0,"Revenue Reduction Required",""))))))</f>
        <v/>
      </c>
      <c r="W849" s="597" t="n"/>
      <c r="X849" s="56">
        <f>IF(F849=1,"Annual Payrolls on ADP Essential Payroll",IF(F849=4,"Quarterly Payrolls on ADP Essential Payroll",""))</f>
        <v/>
      </c>
      <c r="Y849" s="50">
        <f>IFERROR(1-((H849-M849)/SUM(Z849,AC849,AD849)),"")</f>
        <v/>
      </c>
      <c r="Z849" s="69">
        <f>IF(C849="","",HLOOKUP($G849&amp;'Product Selections'!$K$4&amp;'Exhibit A'!$F849,'--'!$F$3:$AT$200,$E849+6,FALSE)*F849)</f>
        <v/>
      </c>
      <c r="AA849" s="237">
        <f>IF($C849="","",7.95*$E849+54.95)</f>
        <v/>
      </c>
      <c r="AB849" s="69">
        <f>IF('Product Selections'!O854="Yes",16*'Exhibit A'!F849,0)</f>
        <v/>
      </c>
      <c r="AC849" s="236">
        <f>IF('Product Selections'!$L$11="CBA Lightning Wholesale",0,IF('Product Selections'!$L$11="CBA Lightning",0,IF($C849="",0,IF('Product Selections'!P854="",0,IF('Product Selections'!$P854="Yes",HLOOKUP($AC$10&amp;'Exhibit A'!$F849,'--'!$F$3:$AZ$200,$E849+6,FALSE)*$F849)))))</f>
        <v/>
      </c>
      <c r="AD849" s="54">
        <f>IF('Product Selections'!$L$11="CBA Lightning Wholesale",0,IF('Product Selections'!$L$11="CBA Lightning",0,IF('Product Selections'!Q854="",0,IF($C849="",0,IF('Product Selections'!$Q854&gt;=0,HLOOKUP($AD$10,'--'!$F$3:$AZ$200,3,FALSE)*12*'Product Selections'!Q854)))))</f>
        <v/>
      </c>
      <c r="AE849" s="69">
        <f>IFERROR(IF(C849="","",IF(AND(C849=$D$2,H849=0),0,IF(I849=0,H849-P849-L849-M849,IF(I849="Included",H849-P849-M849-L849,IF(I849&gt;0,H849-M849-L849))))),"")</f>
        <v/>
      </c>
      <c r="AF849" s="598" t="n"/>
      <c r="AJ849" s="585" t="n"/>
    </row>
    <row r="850">
      <c r="A850" s="34" t="n"/>
      <c r="B850" s="303">
        <f>IFERROR(IF('Product Selections'!B855="","",'Product Selections'!B855),"")</f>
        <v/>
      </c>
      <c r="C850" s="304">
        <f>IF('Product Selections'!C855="","",'Product Selections'!C855)</f>
        <v/>
      </c>
      <c r="D850" s="305">
        <f>IF('Product Selections'!D855="","",'Product Selections'!D855)</f>
        <v/>
      </c>
      <c r="E850" s="306">
        <f>IF('Product Selections'!E855="","",'Product Selections'!E855)</f>
        <v/>
      </c>
      <c r="F850" s="306">
        <f>IF('Product Selections'!F855="","",'Product Selections'!F855)</f>
        <v/>
      </c>
      <c r="G850" s="307">
        <f>IF('Product Selections'!U854="","",'Product Selections'!U854)</f>
        <v/>
      </c>
      <c r="H850" s="316">
        <f>IFERROR(IF('Product Selections'!H855="","",'Product Selections'!H855),"")</f>
        <v/>
      </c>
      <c r="I850" s="309">
        <f>IFERROR(IF(TRIM('Product Selections'!I855)="","",TRIM('Product Selections'!I855)),"")</f>
        <v/>
      </c>
      <c r="J850" s="46" t="n"/>
      <c r="K850" s="316">
        <f>IF(C850="","",IF(O850="",AE850+L850+M850,AE850+L850+M850+O850))</f>
        <v/>
      </c>
      <c r="L850" s="361">
        <f>IF(C850="","",SUM(AC850,AD850)*(1-Y850))</f>
        <v/>
      </c>
      <c r="M850" s="357">
        <f>IF(C850="","",AB850)</f>
        <v/>
      </c>
      <c r="O850" s="600">
        <f>IF(C850="","",IF(Y850&lt;0,Z850-AE850,""))</f>
        <v/>
      </c>
      <c r="P850" s="601">
        <f>IFERROR(IF(C850="","",IF(AND(C850=$D$2,H850=0),0,IF($V$8="50% ADP Discount",AA850*0.5,IF($V$8="ADP Book Price",AA850)))),"")</f>
        <v/>
      </c>
      <c r="R850" s="602">
        <f>IF(C850="","",IF(Y850&lt;0,(Z850/F850)*(1),(Z850/F850)*(1-Y850)))</f>
        <v/>
      </c>
      <c r="S850" s="602">
        <f>IFERROR(IF(Y850&lt;0,SUM(AC850:AD850)/F850,L850/F850),"")</f>
        <v/>
      </c>
      <c r="T850" s="339">
        <f>IF(M850="","",IF(M850=0,"",SUM(M850)/F850))</f>
        <v/>
      </c>
      <c r="U850" s="585" t="n"/>
      <c r="V850" s="603">
        <f>IF(C850="","",IF(AND(C850=$D$2,H850=0),"Firm Payroll",IF(AND(F850=1,Y850&gt;0.2),"Annual 20% Max Discount",IF(AND(F850=4,Y850&gt;0.2),"Quarterly 20% Max Discount",IF(Y850&gt;=0.6,"Discount &gt;60%",IF(Y850&lt;0,"Revenue Reduction Required",""))))))</f>
        <v/>
      </c>
      <c r="W850" s="597" t="n"/>
      <c r="X850" s="314">
        <f>IF(F850=1,"Annual Payrolls on ADP Essential Payroll",IF(F850=4,"Quarterly Payrolls on ADP Essential Payroll",""))</f>
        <v/>
      </c>
      <c r="Y850" s="315">
        <f>IFERROR(1-((H850-M850)/SUM(Z850,AC850,AD850)),"")</f>
        <v/>
      </c>
      <c r="Z850" s="316">
        <f>IF(C850="","",HLOOKUP($G850&amp;'Product Selections'!$K$4&amp;'Exhibit A'!$F850,'--'!$F$3:$AT$200,$E850+6,FALSE)*F850)</f>
        <v/>
      </c>
      <c r="AA850" s="317">
        <f>IF($C850="","",7.95*$E850+54.95)</f>
        <v/>
      </c>
      <c r="AB850" s="316">
        <f>IF('Product Selections'!O855="Yes",16*'Exhibit A'!F850,0)</f>
        <v/>
      </c>
      <c r="AC850" s="318">
        <f>IF('Product Selections'!$L$11="CBA Lightning Wholesale",0,IF('Product Selections'!$L$11="CBA Lightning",0,IF($C850="",0,IF('Product Selections'!P855="",0,IF('Product Selections'!$P855="Yes",HLOOKUP($AC$10&amp;'Exhibit A'!$F850,'--'!$F$3:$AZ$200,$E850+6,FALSE)*$F850)))))</f>
        <v/>
      </c>
      <c r="AD850" s="310">
        <f>IF('Product Selections'!$L$11="CBA Lightning Wholesale",0,IF('Product Selections'!$L$11="CBA Lightning",0,IF('Product Selections'!Q855="",0,IF($C850="",0,IF('Product Selections'!$Q855&gt;=0,HLOOKUP($AD$10,'--'!$F$3:$AZ$200,3,FALSE)*12*'Product Selections'!Q855)))))</f>
        <v/>
      </c>
      <c r="AE850" s="316">
        <f>IFERROR(IF(C850="","",IF(AND(C850=$D$2,H850=0),0,IF(I850=0,H850-P850-L850-M850,IF(I850="Included",H850-P850-M850-L850,IF(I850&gt;0,H850-M850-L850))))),"")</f>
        <v/>
      </c>
      <c r="AF850" s="585" t="n"/>
      <c r="AJ850" s="585" t="n"/>
    </row>
    <row r="851">
      <c r="A851" s="34" t="n"/>
      <c r="B851" s="70">
        <f>IFERROR(IF('Product Selections'!B856="","",'Product Selections'!B856),"")</f>
        <v/>
      </c>
      <c r="C851" s="71">
        <f>IF('Product Selections'!C856="","",'Product Selections'!C856)</f>
        <v/>
      </c>
      <c r="D851" s="48">
        <f>IF('Product Selections'!D856="","",'Product Selections'!D856)</f>
        <v/>
      </c>
      <c r="E851" s="51">
        <f>IF('Product Selections'!E856="","",'Product Selections'!E856)</f>
        <v/>
      </c>
      <c r="F851" s="51">
        <f>IF('Product Selections'!F856="","",'Product Selections'!F856)</f>
        <v/>
      </c>
      <c r="G851" s="34">
        <f>IF('Product Selections'!U855="","",'Product Selections'!U855)</f>
        <v/>
      </c>
      <c r="H851" s="69">
        <f>IFERROR(IF('Product Selections'!H856="","",'Product Selections'!H856),"")</f>
        <v/>
      </c>
      <c r="I851" s="592">
        <f>IFERROR(IF(TRIM('Product Selections'!I856)="","",TRIM('Product Selections'!I856)),"")</f>
        <v/>
      </c>
      <c r="J851" s="46" t="n"/>
      <c r="K851" s="69">
        <f>IF(C851="","",IF(O851="",AE851+L851+M851,AE851+L851+M851+O851))</f>
        <v/>
      </c>
      <c r="L851" s="360">
        <f>IF(C851="","",SUM(AC851,AD851)*(1-Y851))</f>
        <v/>
      </c>
      <c r="M851" s="358">
        <f>IF(C851="","",AB851)</f>
        <v/>
      </c>
      <c r="O851" s="593">
        <f>IF(C851="","",IF(Y851&lt;0,Z851-AE851,""))</f>
        <v/>
      </c>
      <c r="P851" s="594">
        <f>IFERROR(IF(C851="","",IF(AND(C851=$D$2,H851=0),0,IF($V$8="50% ADP Discount",AA851*0.5,IF($V$8="ADP Book Price",AA851)))),"")</f>
        <v/>
      </c>
      <c r="R851" s="595">
        <f>IF(C851="","",IF(Y851&lt;0,(Z851/F851)*(1),(Z851/F851)*(1-Y851)))</f>
        <v/>
      </c>
      <c r="S851" s="595">
        <f>IFERROR(IF(Y851&lt;0,SUM(AC851:AD851)/F851,L851/F851),"")</f>
        <v/>
      </c>
      <c r="T851" s="340">
        <f>IF(M851="","",IF(M851=0,"",SUM(M851)/F851))</f>
        <v/>
      </c>
      <c r="U851" s="585" t="n"/>
      <c r="V851" s="596">
        <f>IF(C851="","",IF(AND(C851=$D$2,H851=0),"Firm Payroll",IF(AND(F851=1,Y851&gt;0.2),"Annual 20% Max Discount",IF(AND(F851=4,Y851&gt;0.2),"Quarterly 20% Max Discount",IF(Y851&gt;=0.6,"Discount &gt;60%",IF(Y851&lt;0,"Revenue Reduction Required",""))))))</f>
        <v/>
      </c>
      <c r="W851" s="597" t="n"/>
      <c r="X851" s="56">
        <f>IF(F851=1,"Annual Payrolls on ADP Essential Payroll",IF(F851=4,"Quarterly Payrolls on ADP Essential Payroll",""))</f>
        <v/>
      </c>
      <c r="Y851" s="50">
        <f>IFERROR(1-((H851-M851)/SUM(Z851,AC851,AD851)),"")</f>
        <v/>
      </c>
      <c r="Z851" s="69">
        <f>IF(C851="","",HLOOKUP($G851&amp;'Product Selections'!$K$4&amp;'Exhibit A'!$F851,'--'!$F$3:$AT$200,$E851+6,FALSE)*F851)</f>
        <v/>
      </c>
      <c r="AA851" s="237">
        <f>IF($C851="","",7.95*$E851+54.95)</f>
        <v/>
      </c>
      <c r="AB851" s="69">
        <f>IF('Product Selections'!O856="Yes",16*'Exhibit A'!F851,0)</f>
        <v/>
      </c>
      <c r="AC851" s="236">
        <f>IF('Product Selections'!$L$11="CBA Lightning Wholesale",0,IF('Product Selections'!$L$11="CBA Lightning",0,IF($C851="",0,IF('Product Selections'!P856="",0,IF('Product Selections'!$P856="Yes",HLOOKUP($AC$10&amp;'Exhibit A'!$F851,'--'!$F$3:$AZ$200,$E851+6,FALSE)*$F851)))))</f>
        <v/>
      </c>
      <c r="AD851" s="54">
        <f>IF('Product Selections'!$L$11="CBA Lightning Wholesale",0,IF('Product Selections'!$L$11="CBA Lightning",0,IF('Product Selections'!Q856="",0,IF($C851="",0,IF('Product Selections'!$Q856&gt;=0,HLOOKUP($AD$10,'--'!$F$3:$AZ$200,3,FALSE)*12*'Product Selections'!Q856)))))</f>
        <v/>
      </c>
      <c r="AE851" s="69">
        <f>IFERROR(IF(C851="","",IF(AND(C851=$D$2,H851=0),0,IF(I851=0,H851-P851-L851-M851,IF(I851="Included",H851-P851-M851-L851,IF(I851&gt;0,H851-M851-L851))))),"")</f>
        <v/>
      </c>
      <c r="AF851" s="598" t="n"/>
      <c r="AJ851" s="585" t="n"/>
    </row>
    <row r="852">
      <c r="A852" s="34" t="n"/>
      <c r="B852" s="303">
        <f>IFERROR(IF('Product Selections'!B857="","",'Product Selections'!B857),"")</f>
        <v/>
      </c>
      <c r="C852" s="304">
        <f>IF('Product Selections'!C857="","",'Product Selections'!C857)</f>
        <v/>
      </c>
      <c r="D852" s="305">
        <f>IF('Product Selections'!D857="","",'Product Selections'!D857)</f>
        <v/>
      </c>
      <c r="E852" s="306">
        <f>IF('Product Selections'!E857="","",'Product Selections'!E857)</f>
        <v/>
      </c>
      <c r="F852" s="306">
        <f>IF('Product Selections'!F857="","",'Product Selections'!F857)</f>
        <v/>
      </c>
      <c r="G852" s="307">
        <f>IF('Product Selections'!U856="","",'Product Selections'!U856)</f>
        <v/>
      </c>
      <c r="H852" s="316">
        <f>IFERROR(IF('Product Selections'!H857="","",'Product Selections'!H857),"")</f>
        <v/>
      </c>
      <c r="I852" s="309">
        <f>IFERROR(IF(TRIM('Product Selections'!I857)="","",TRIM('Product Selections'!I857)),"")</f>
        <v/>
      </c>
      <c r="J852" s="46" t="n"/>
      <c r="K852" s="316">
        <f>IF(C852="","",IF(O852="",AE852+L852+M852,AE852+L852+M852+O852))</f>
        <v/>
      </c>
      <c r="L852" s="361">
        <f>IF(C852="","",SUM(AC852,AD852)*(1-Y852))</f>
        <v/>
      </c>
      <c r="M852" s="357">
        <f>IF(C852="","",AB852)</f>
        <v/>
      </c>
      <c r="O852" s="600">
        <f>IF(C852="","",IF(Y852&lt;0,Z852-AE852,""))</f>
        <v/>
      </c>
      <c r="P852" s="601">
        <f>IFERROR(IF(C852="","",IF(AND(C852=$D$2,H852=0),0,IF($V$8="50% ADP Discount",AA852*0.5,IF($V$8="ADP Book Price",AA852)))),"")</f>
        <v/>
      </c>
      <c r="R852" s="602">
        <f>IF(C852="","",IF(Y852&lt;0,(Z852/F852)*(1),(Z852/F852)*(1-Y852)))</f>
        <v/>
      </c>
      <c r="S852" s="602">
        <f>IFERROR(IF(Y852&lt;0,SUM(AC852:AD852)/F852,L852/F852),"")</f>
        <v/>
      </c>
      <c r="T852" s="339">
        <f>IF(M852="","",IF(M852=0,"",SUM(M852)/F852))</f>
        <v/>
      </c>
      <c r="U852" s="585" t="n"/>
      <c r="V852" s="603">
        <f>IF(C852="","",IF(AND(C852=$D$2,H852=0),"Firm Payroll",IF(AND(F852=1,Y852&gt;0.2),"Annual 20% Max Discount",IF(AND(F852=4,Y852&gt;0.2),"Quarterly 20% Max Discount",IF(Y852&gt;=0.6,"Discount &gt;60%",IF(Y852&lt;0,"Revenue Reduction Required",""))))))</f>
        <v/>
      </c>
      <c r="W852" s="597" t="n"/>
      <c r="X852" s="314">
        <f>IF(F852=1,"Annual Payrolls on ADP Essential Payroll",IF(F852=4,"Quarterly Payrolls on ADP Essential Payroll",""))</f>
        <v/>
      </c>
      <c r="Y852" s="315">
        <f>IFERROR(1-((H852-M852)/SUM(Z852,AC852,AD852)),"")</f>
        <v/>
      </c>
      <c r="Z852" s="316">
        <f>IF(C852="","",HLOOKUP($G852&amp;'Product Selections'!$K$4&amp;'Exhibit A'!$F852,'--'!$F$3:$AT$200,$E852+6,FALSE)*F852)</f>
        <v/>
      </c>
      <c r="AA852" s="317">
        <f>IF($C852="","",7.95*$E852+54.95)</f>
        <v/>
      </c>
      <c r="AB852" s="316">
        <f>IF('Product Selections'!O857="Yes",16*'Exhibit A'!F852,0)</f>
        <v/>
      </c>
      <c r="AC852" s="318">
        <f>IF('Product Selections'!$L$11="CBA Lightning Wholesale",0,IF('Product Selections'!$L$11="CBA Lightning",0,IF($C852="",0,IF('Product Selections'!P857="",0,IF('Product Selections'!$P857="Yes",HLOOKUP($AC$10&amp;'Exhibit A'!$F852,'--'!$F$3:$AZ$200,$E852+6,FALSE)*$F852)))))</f>
        <v/>
      </c>
      <c r="AD852" s="310">
        <f>IF('Product Selections'!$L$11="CBA Lightning Wholesale",0,IF('Product Selections'!$L$11="CBA Lightning",0,IF('Product Selections'!Q857="",0,IF($C852="",0,IF('Product Selections'!$Q857&gt;=0,HLOOKUP($AD$10,'--'!$F$3:$AZ$200,3,FALSE)*12*'Product Selections'!Q857)))))</f>
        <v/>
      </c>
      <c r="AE852" s="316">
        <f>IFERROR(IF(C852="","",IF(AND(C852=$D$2,H852=0),0,IF(I852=0,H852-P852-L852-M852,IF(I852="Included",H852-P852-M852-L852,IF(I852&gt;0,H852-M852-L852))))),"")</f>
        <v/>
      </c>
      <c r="AF852" s="585" t="n"/>
      <c r="AJ852" s="585" t="n"/>
    </row>
    <row r="853">
      <c r="A853" s="34" t="n"/>
      <c r="B853" s="70">
        <f>IFERROR(IF('Product Selections'!B858="","",'Product Selections'!B858),"")</f>
        <v/>
      </c>
      <c r="C853" s="71">
        <f>IF('Product Selections'!C858="","",'Product Selections'!C858)</f>
        <v/>
      </c>
      <c r="D853" s="48">
        <f>IF('Product Selections'!D858="","",'Product Selections'!D858)</f>
        <v/>
      </c>
      <c r="E853" s="51">
        <f>IF('Product Selections'!E858="","",'Product Selections'!E858)</f>
        <v/>
      </c>
      <c r="F853" s="51">
        <f>IF('Product Selections'!F858="","",'Product Selections'!F858)</f>
        <v/>
      </c>
      <c r="G853" s="34">
        <f>IF('Product Selections'!U857="","",'Product Selections'!U857)</f>
        <v/>
      </c>
      <c r="H853" s="69">
        <f>IFERROR(IF('Product Selections'!H858="","",'Product Selections'!H858),"")</f>
        <v/>
      </c>
      <c r="I853" s="592">
        <f>IFERROR(IF(TRIM('Product Selections'!I858)="","",TRIM('Product Selections'!I858)),"")</f>
        <v/>
      </c>
      <c r="J853" s="46" t="n"/>
      <c r="K853" s="69">
        <f>IF(C853="","",IF(O853="",AE853+L853+M853,AE853+L853+M853+O853))</f>
        <v/>
      </c>
      <c r="L853" s="360">
        <f>IF(C853="","",SUM(AC853,AD853)*(1-Y853))</f>
        <v/>
      </c>
      <c r="M853" s="358">
        <f>IF(C853="","",AB853)</f>
        <v/>
      </c>
      <c r="O853" s="593">
        <f>IF(C853="","",IF(Y853&lt;0,Z853-AE853,""))</f>
        <v/>
      </c>
      <c r="P853" s="594">
        <f>IFERROR(IF(C853="","",IF(AND(C853=$D$2,H853=0),0,IF($V$8="50% ADP Discount",AA853*0.5,IF($V$8="ADP Book Price",AA853)))),"")</f>
        <v/>
      </c>
      <c r="R853" s="595">
        <f>IF(C853="","",IF(Y853&lt;0,(Z853/F853)*(1),(Z853/F853)*(1-Y853)))</f>
        <v/>
      </c>
      <c r="S853" s="595">
        <f>IFERROR(IF(Y853&lt;0,SUM(AC853:AD853)/F853,L853/F853),"")</f>
        <v/>
      </c>
      <c r="T853" s="340">
        <f>IF(M853="","",IF(M853=0,"",SUM(M853)/F853))</f>
        <v/>
      </c>
      <c r="U853" s="585" t="n"/>
      <c r="V853" s="596">
        <f>IF(C853="","",IF(AND(C853=$D$2,H853=0),"Firm Payroll",IF(AND(F853=1,Y853&gt;0.2),"Annual 20% Max Discount",IF(AND(F853=4,Y853&gt;0.2),"Quarterly 20% Max Discount",IF(Y853&gt;=0.6,"Discount &gt;60%",IF(Y853&lt;0,"Revenue Reduction Required",""))))))</f>
        <v/>
      </c>
      <c r="W853" s="597" t="n"/>
      <c r="X853" s="56">
        <f>IF(F853=1,"Annual Payrolls on ADP Essential Payroll",IF(F853=4,"Quarterly Payrolls on ADP Essential Payroll",""))</f>
        <v/>
      </c>
      <c r="Y853" s="50">
        <f>IFERROR(1-((H853-M853)/SUM(Z853,AC853,AD853)),"")</f>
        <v/>
      </c>
      <c r="Z853" s="69">
        <f>IF(C853="","",HLOOKUP($G853&amp;'Product Selections'!$K$4&amp;'Exhibit A'!$F853,'--'!$F$3:$AT$200,$E853+6,FALSE)*F853)</f>
        <v/>
      </c>
      <c r="AA853" s="237">
        <f>IF($C853="","",7.95*$E853+54.95)</f>
        <v/>
      </c>
      <c r="AB853" s="69">
        <f>IF('Product Selections'!O858="Yes",16*'Exhibit A'!F853,0)</f>
        <v/>
      </c>
      <c r="AC853" s="236">
        <f>IF('Product Selections'!$L$11="CBA Lightning Wholesale",0,IF('Product Selections'!$L$11="CBA Lightning",0,IF($C853="",0,IF('Product Selections'!P858="",0,IF('Product Selections'!$P858="Yes",HLOOKUP($AC$10&amp;'Exhibit A'!$F853,'--'!$F$3:$AZ$200,$E853+6,FALSE)*$F853)))))</f>
        <v/>
      </c>
      <c r="AD853" s="54">
        <f>IF('Product Selections'!$L$11="CBA Lightning Wholesale",0,IF('Product Selections'!$L$11="CBA Lightning",0,IF('Product Selections'!Q858="",0,IF($C853="",0,IF('Product Selections'!$Q858&gt;=0,HLOOKUP($AD$10,'--'!$F$3:$AZ$200,3,FALSE)*12*'Product Selections'!Q858)))))</f>
        <v/>
      </c>
      <c r="AE853" s="69">
        <f>IFERROR(IF(C853="","",IF(AND(C853=$D$2,H853=0),0,IF(I853=0,H853-P853-L853-M853,IF(I853="Included",H853-P853-M853-L853,IF(I853&gt;0,H853-M853-L853))))),"")</f>
        <v/>
      </c>
      <c r="AF853" s="598" t="n"/>
      <c r="AJ853" s="585" t="n"/>
    </row>
    <row r="854">
      <c r="A854" s="34" t="n"/>
      <c r="B854" s="303">
        <f>IFERROR(IF('Product Selections'!B859="","",'Product Selections'!B859),"")</f>
        <v/>
      </c>
      <c r="C854" s="304">
        <f>IF('Product Selections'!C859="","",'Product Selections'!C859)</f>
        <v/>
      </c>
      <c r="D854" s="305">
        <f>IF('Product Selections'!D859="","",'Product Selections'!D859)</f>
        <v/>
      </c>
      <c r="E854" s="306">
        <f>IF('Product Selections'!E859="","",'Product Selections'!E859)</f>
        <v/>
      </c>
      <c r="F854" s="306">
        <f>IF('Product Selections'!F859="","",'Product Selections'!F859)</f>
        <v/>
      </c>
      <c r="G854" s="307">
        <f>IF('Product Selections'!U858="","",'Product Selections'!U858)</f>
        <v/>
      </c>
      <c r="H854" s="316">
        <f>IFERROR(IF('Product Selections'!H859="","",'Product Selections'!H859),"")</f>
        <v/>
      </c>
      <c r="I854" s="309">
        <f>IFERROR(IF(TRIM('Product Selections'!I859)="","",TRIM('Product Selections'!I859)),"")</f>
        <v/>
      </c>
      <c r="J854" s="46" t="n"/>
      <c r="K854" s="316">
        <f>IF(C854="","",IF(O854="",AE854+L854+M854,AE854+L854+M854+O854))</f>
        <v/>
      </c>
      <c r="L854" s="361">
        <f>IF(C854="","",SUM(AC854,AD854)*(1-Y854))</f>
        <v/>
      </c>
      <c r="M854" s="357">
        <f>IF(C854="","",AB854)</f>
        <v/>
      </c>
      <c r="O854" s="600">
        <f>IF(C854="","",IF(Y854&lt;0,Z854-AE854,""))</f>
        <v/>
      </c>
      <c r="P854" s="601">
        <f>IFERROR(IF(C854="","",IF(AND(C854=$D$2,H854=0),0,IF($V$8="50% ADP Discount",AA854*0.5,IF($V$8="ADP Book Price",AA854)))),"")</f>
        <v/>
      </c>
      <c r="R854" s="602">
        <f>IF(C854="","",IF(Y854&lt;0,(Z854/F854)*(1),(Z854/F854)*(1-Y854)))</f>
        <v/>
      </c>
      <c r="S854" s="602">
        <f>IFERROR(IF(Y854&lt;0,SUM(AC854:AD854)/F854,L854/F854),"")</f>
        <v/>
      </c>
      <c r="T854" s="339">
        <f>IF(M854="","",IF(M854=0,"",SUM(M854)/F854))</f>
        <v/>
      </c>
      <c r="U854" s="585" t="n"/>
      <c r="V854" s="603">
        <f>IF(C854="","",IF(AND(C854=$D$2,H854=0),"Firm Payroll",IF(AND(F854=1,Y854&gt;0.2),"Annual 20% Max Discount",IF(AND(F854=4,Y854&gt;0.2),"Quarterly 20% Max Discount",IF(Y854&gt;=0.6,"Discount &gt;60%",IF(Y854&lt;0,"Revenue Reduction Required",""))))))</f>
        <v/>
      </c>
      <c r="W854" s="597" t="n"/>
      <c r="X854" s="314">
        <f>IF(F854=1,"Annual Payrolls on ADP Essential Payroll",IF(F854=4,"Quarterly Payrolls on ADP Essential Payroll",""))</f>
        <v/>
      </c>
      <c r="Y854" s="315">
        <f>IFERROR(1-((H854-M854)/SUM(Z854,AC854,AD854)),"")</f>
        <v/>
      </c>
      <c r="Z854" s="316">
        <f>IF(C854="","",HLOOKUP($G854&amp;'Product Selections'!$K$4&amp;'Exhibit A'!$F854,'--'!$F$3:$AT$200,$E854+6,FALSE)*F854)</f>
        <v/>
      </c>
      <c r="AA854" s="317">
        <f>IF($C854="","",7.95*$E854+54.95)</f>
        <v/>
      </c>
      <c r="AB854" s="316">
        <f>IF('Product Selections'!O859="Yes",16*'Exhibit A'!F854,0)</f>
        <v/>
      </c>
      <c r="AC854" s="318">
        <f>IF('Product Selections'!$L$11="CBA Lightning Wholesale",0,IF('Product Selections'!$L$11="CBA Lightning",0,IF($C854="",0,IF('Product Selections'!P859="",0,IF('Product Selections'!$P859="Yes",HLOOKUP($AC$10&amp;'Exhibit A'!$F854,'--'!$F$3:$AZ$200,$E854+6,FALSE)*$F854)))))</f>
        <v/>
      </c>
      <c r="AD854" s="310">
        <f>IF('Product Selections'!$L$11="CBA Lightning Wholesale",0,IF('Product Selections'!$L$11="CBA Lightning",0,IF('Product Selections'!Q859="",0,IF($C854="",0,IF('Product Selections'!$Q859&gt;=0,HLOOKUP($AD$10,'--'!$F$3:$AZ$200,3,FALSE)*12*'Product Selections'!Q859)))))</f>
        <v/>
      </c>
      <c r="AE854" s="316">
        <f>IFERROR(IF(C854="","",IF(AND(C854=$D$2,H854=0),0,IF(I854=0,H854-P854-L854-M854,IF(I854="Included",H854-P854-M854-L854,IF(I854&gt;0,H854-M854-L854))))),"")</f>
        <v/>
      </c>
      <c r="AF854" s="585" t="n"/>
      <c r="AJ854" s="585" t="n"/>
    </row>
    <row r="855">
      <c r="A855" s="34" t="n"/>
      <c r="B855" s="70">
        <f>IFERROR(IF('Product Selections'!B860="","",'Product Selections'!B860),"")</f>
        <v/>
      </c>
      <c r="C855" s="71">
        <f>IF('Product Selections'!C860="","",'Product Selections'!C860)</f>
        <v/>
      </c>
      <c r="D855" s="48">
        <f>IF('Product Selections'!D860="","",'Product Selections'!D860)</f>
        <v/>
      </c>
      <c r="E855" s="51">
        <f>IF('Product Selections'!E860="","",'Product Selections'!E860)</f>
        <v/>
      </c>
      <c r="F855" s="51">
        <f>IF('Product Selections'!F860="","",'Product Selections'!F860)</f>
        <v/>
      </c>
      <c r="G855" s="34">
        <f>IF('Product Selections'!U859="","",'Product Selections'!U859)</f>
        <v/>
      </c>
      <c r="H855" s="69">
        <f>IFERROR(IF('Product Selections'!H860="","",'Product Selections'!H860),"")</f>
        <v/>
      </c>
      <c r="I855" s="592">
        <f>IFERROR(IF(TRIM('Product Selections'!I860)="","",TRIM('Product Selections'!I860)),"")</f>
        <v/>
      </c>
      <c r="J855" s="46" t="n"/>
      <c r="K855" s="69">
        <f>IF(C855="","",IF(O855="",AE855+L855+M855,AE855+L855+M855+O855))</f>
        <v/>
      </c>
      <c r="L855" s="360">
        <f>IF(C855="","",SUM(AC855,AD855)*(1-Y855))</f>
        <v/>
      </c>
      <c r="M855" s="358">
        <f>IF(C855="","",AB855)</f>
        <v/>
      </c>
      <c r="O855" s="593">
        <f>IF(C855="","",IF(Y855&lt;0,Z855-AE855,""))</f>
        <v/>
      </c>
      <c r="P855" s="594">
        <f>IFERROR(IF(C855="","",IF(AND(C855=$D$2,H855=0),0,IF($V$8="50% ADP Discount",AA855*0.5,IF($V$8="ADP Book Price",AA855)))),"")</f>
        <v/>
      </c>
      <c r="R855" s="595">
        <f>IF(C855="","",IF(Y855&lt;0,(Z855/F855)*(1),(Z855/F855)*(1-Y855)))</f>
        <v/>
      </c>
      <c r="S855" s="595">
        <f>IFERROR(IF(Y855&lt;0,SUM(AC855:AD855)/F855,L855/F855),"")</f>
        <v/>
      </c>
      <c r="T855" s="340">
        <f>IF(M855="","",IF(M855=0,"",SUM(M855)/F855))</f>
        <v/>
      </c>
      <c r="U855" s="585" t="n"/>
      <c r="V855" s="596">
        <f>IF(C855="","",IF(AND(C855=$D$2,H855=0),"Firm Payroll",IF(AND(F855=1,Y855&gt;0.2),"Annual 20% Max Discount",IF(AND(F855=4,Y855&gt;0.2),"Quarterly 20% Max Discount",IF(Y855&gt;=0.6,"Discount &gt;60%",IF(Y855&lt;0,"Revenue Reduction Required",""))))))</f>
        <v/>
      </c>
      <c r="W855" s="597" t="n"/>
      <c r="X855" s="56">
        <f>IF(F855=1,"Annual Payrolls on ADP Essential Payroll",IF(F855=4,"Quarterly Payrolls on ADP Essential Payroll",""))</f>
        <v/>
      </c>
      <c r="Y855" s="50">
        <f>IFERROR(1-((H855-M855)/SUM(Z855,AC855,AD855)),"")</f>
        <v/>
      </c>
      <c r="Z855" s="69">
        <f>IF(C855="","",HLOOKUP($G855&amp;'Product Selections'!$K$4&amp;'Exhibit A'!$F855,'--'!$F$3:$AT$200,$E855+6,FALSE)*F855)</f>
        <v/>
      </c>
      <c r="AA855" s="237">
        <f>IF($C855="","",7.95*$E855+54.95)</f>
        <v/>
      </c>
      <c r="AB855" s="69">
        <f>IF('Product Selections'!O860="Yes",16*'Exhibit A'!F855,0)</f>
        <v/>
      </c>
      <c r="AC855" s="236">
        <f>IF('Product Selections'!$L$11="CBA Lightning Wholesale",0,IF('Product Selections'!$L$11="CBA Lightning",0,IF($C855="",0,IF('Product Selections'!P860="",0,IF('Product Selections'!$P860="Yes",HLOOKUP($AC$10&amp;'Exhibit A'!$F855,'--'!$F$3:$AZ$200,$E855+6,FALSE)*$F855)))))</f>
        <v/>
      </c>
      <c r="AD855" s="54">
        <f>IF('Product Selections'!$L$11="CBA Lightning Wholesale",0,IF('Product Selections'!$L$11="CBA Lightning",0,IF('Product Selections'!Q860="",0,IF($C855="",0,IF('Product Selections'!$Q860&gt;=0,HLOOKUP($AD$10,'--'!$F$3:$AZ$200,3,FALSE)*12*'Product Selections'!Q860)))))</f>
        <v/>
      </c>
      <c r="AE855" s="69">
        <f>IFERROR(IF(C855="","",IF(AND(C855=$D$2,H855=0),0,IF(I855=0,H855-P855-L855-M855,IF(I855="Included",H855-P855-M855-L855,IF(I855&gt;0,H855-M855-L855))))),"")</f>
        <v/>
      </c>
      <c r="AF855" s="598" t="n"/>
      <c r="AJ855" s="585" t="n"/>
    </row>
    <row r="856">
      <c r="A856" s="34" t="n"/>
      <c r="B856" s="303">
        <f>IFERROR(IF('Product Selections'!B861="","",'Product Selections'!B861),"")</f>
        <v/>
      </c>
      <c r="C856" s="304">
        <f>IF('Product Selections'!C861="","",'Product Selections'!C861)</f>
        <v/>
      </c>
      <c r="D856" s="305">
        <f>IF('Product Selections'!D861="","",'Product Selections'!D861)</f>
        <v/>
      </c>
      <c r="E856" s="306">
        <f>IF('Product Selections'!E861="","",'Product Selections'!E861)</f>
        <v/>
      </c>
      <c r="F856" s="306">
        <f>IF('Product Selections'!F861="","",'Product Selections'!F861)</f>
        <v/>
      </c>
      <c r="G856" s="307">
        <f>IF('Product Selections'!U860="","",'Product Selections'!U860)</f>
        <v/>
      </c>
      <c r="H856" s="316">
        <f>IFERROR(IF('Product Selections'!H861="","",'Product Selections'!H861),"")</f>
        <v/>
      </c>
      <c r="I856" s="309">
        <f>IFERROR(IF(TRIM('Product Selections'!I861)="","",TRIM('Product Selections'!I861)),"")</f>
        <v/>
      </c>
      <c r="J856" s="46" t="n"/>
      <c r="K856" s="316">
        <f>IF(C856="","",IF(O856="",AE856+L856+M856,AE856+L856+M856+O856))</f>
        <v/>
      </c>
      <c r="L856" s="361">
        <f>IF(C856="","",SUM(AC856,AD856)*(1-Y856))</f>
        <v/>
      </c>
      <c r="M856" s="357">
        <f>IF(C856="","",AB856)</f>
        <v/>
      </c>
      <c r="O856" s="600">
        <f>IF(C856="","",IF(Y856&lt;0,Z856-AE856,""))</f>
        <v/>
      </c>
      <c r="P856" s="601">
        <f>IFERROR(IF(C856="","",IF(AND(C856=$D$2,H856=0),0,IF($V$8="50% ADP Discount",AA856*0.5,IF($V$8="ADP Book Price",AA856)))),"")</f>
        <v/>
      </c>
      <c r="R856" s="602">
        <f>IF(C856="","",IF(Y856&lt;0,(Z856/F856)*(1),(Z856/F856)*(1-Y856)))</f>
        <v/>
      </c>
      <c r="S856" s="602">
        <f>IFERROR(IF(Y856&lt;0,SUM(AC856:AD856)/F856,L856/F856),"")</f>
        <v/>
      </c>
      <c r="T856" s="339">
        <f>IF(M856="","",IF(M856=0,"",SUM(M856)/F856))</f>
        <v/>
      </c>
      <c r="U856" s="585" t="n"/>
      <c r="V856" s="603">
        <f>IF(C856="","",IF(AND(C856=$D$2,H856=0),"Firm Payroll",IF(AND(F856=1,Y856&gt;0.2),"Annual 20% Max Discount",IF(AND(F856=4,Y856&gt;0.2),"Quarterly 20% Max Discount",IF(Y856&gt;=0.6,"Discount &gt;60%",IF(Y856&lt;0,"Revenue Reduction Required",""))))))</f>
        <v/>
      </c>
      <c r="W856" s="597" t="n"/>
      <c r="X856" s="314">
        <f>IF(F856=1,"Annual Payrolls on ADP Essential Payroll",IF(F856=4,"Quarterly Payrolls on ADP Essential Payroll",""))</f>
        <v/>
      </c>
      <c r="Y856" s="315">
        <f>IFERROR(1-((H856-M856)/SUM(Z856,AC856,AD856)),"")</f>
        <v/>
      </c>
      <c r="Z856" s="316">
        <f>IF(C856="","",HLOOKUP($G856&amp;'Product Selections'!$K$4&amp;'Exhibit A'!$F856,'--'!$F$3:$AT$200,$E856+6,FALSE)*F856)</f>
        <v/>
      </c>
      <c r="AA856" s="317">
        <f>IF($C856="","",7.95*$E856+54.95)</f>
        <v/>
      </c>
      <c r="AB856" s="316">
        <f>IF('Product Selections'!O861="Yes",16*'Exhibit A'!F856,0)</f>
        <v/>
      </c>
      <c r="AC856" s="318">
        <f>IF('Product Selections'!$L$11="CBA Lightning Wholesale",0,IF('Product Selections'!$L$11="CBA Lightning",0,IF($C856="",0,IF('Product Selections'!P861="",0,IF('Product Selections'!$P861="Yes",HLOOKUP($AC$10&amp;'Exhibit A'!$F856,'--'!$F$3:$AZ$200,$E856+6,FALSE)*$F856)))))</f>
        <v/>
      </c>
      <c r="AD856" s="310">
        <f>IF('Product Selections'!$L$11="CBA Lightning Wholesale",0,IF('Product Selections'!$L$11="CBA Lightning",0,IF('Product Selections'!Q861="",0,IF($C856="",0,IF('Product Selections'!$Q861&gt;=0,HLOOKUP($AD$10,'--'!$F$3:$AZ$200,3,FALSE)*12*'Product Selections'!Q861)))))</f>
        <v/>
      </c>
      <c r="AE856" s="316">
        <f>IFERROR(IF(C856="","",IF(AND(C856=$D$2,H856=0),0,IF(I856=0,H856-P856-L856-M856,IF(I856="Included",H856-P856-M856-L856,IF(I856&gt;0,H856-M856-L856))))),"")</f>
        <v/>
      </c>
      <c r="AF856" s="585" t="n"/>
      <c r="AJ856" s="585" t="n"/>
    </row>
    <row r="857">
      <c r="A857" s="34" t="n"/>
      <c r="B857" s="70">
        <f>IFERROR(IF('Product Selections'!B862="","",'Product Selections'!B862),"")</f>
        <v/>
      </c>
      <c r="C857" s="71">
        <f>IF('Product Selections'!C862="","",'Product Selections'!C862)</f>
        <v/>
      </c>
      <c r="D857" s="48">
        <f>IF('Product Selections'!D862="","",'Product Selections'!D862)</f>
        <v/>
      </c>
      <c r="E857" s="51">
        <f>IF('Product Selections'!E862="","",'Product Selections'!E862)</f>
        <v/>
      </c>
      <c r="F857" s="51">
        <f>IF('Product Selections'!F862="","",'Product Selections'!F862)</f>
        <v/>
      </c>
      <c r="G857" s="34">
        <f>IF('Product Selections'!U861="","",'Product Selections'!U861)</f>
        <v/>
      </c>
      <c r="H857" s="69">
        <f>IFERROR(IF('Product Selections'!H862="","",'Product Selections'!H862),"")</f>
        <v/>
      </c>
      <c r="I857" s="592">
        <f>IFERROR(IF(TRIM('Product Selections'!I862)="","",TRIM('Product Selections'!I862)),"")</f>
        <v/>
      </c>
      <c r="J857" s="46" t="n"/>
      <c r="K857" s="69">
        <f>IF(C857="","",IF(O857="",AE857+L857+M857,AE857+L857+M857+O857))</f>
        <v/>
      </c>
      <c r="L857" s="360">
        <f>IF(C857="","",SUM(AC857,AD857)*(1-Y857))</f>
        <v/>
      </c>
      <c r="M857" s="358">
        <f>IF(C857="","",AB857)</f>
        <v/>
      </c>
      <c r="O857" s="593">
        <f>IF(C857="","",IF(Y857&lt;0,Z857-AE857,""))</f>
        <v/>
      </c>
      <c r="P857" s="594">
        <f>IFERROR(IF(C857="","",IF(AND(C857=$D$2,H857=0),0,IF($V$8="50% ADP Discount",AA857*0.5,IF($V$8="ADP Book Price",AA857)))),"")</f>
        <v/>
      </c>
      <c r="R857" s="595">
        <f>IF(C857="","",IF(Y857&lt;0,(Z857/F857)*(1),(Z857/F857)*(1-Y857)))</f>
        <v/>
      </c>
      <c r="S857" s="595">
        <f>IFERROR(IF(Y857&lt;0,SUM(AC857:AD857)/F857,L857/F857),"")</f>
        <v/>
      </c>
      <c r="T857" s="340">
        <f>IF(M857="","",IF(M857=0,"",SUM(M857)/F857))</f>
        <v/>
      </c>
      <c r="U857" s="585" t="n"/>
      <c r="V857" s="596">
        <f>IF(C857="","",IF(AND(C857=$D$2,H857=0),"Firm Payroll",IF(AND(F857=1,Y857&gt;0.2),"Annual 20% Max Discount",IF(AND(F857=4,Y857&gt;0.2),"Quarterly 20% Max Discount",IF(Y857&gt;=0.6,"Discount &gt;60%",IF(Y857&lt;0,"Revenue Reduction Required",""))))))</f>
        <v/>
      </c>
      <c r="W857" s="597" t="n"/>
      <c r="X857" s="56">
        <f>IF(F857=1,"Annual Payrolls on ADP Essential Payroll",IF(F857=4,"Quarterly Payrolls on ADP Essential Payroll",""))</f>
        <v/>
      </c>
      <c r="Y857" s="50">
        <f>IFERROR(1-((H857-M857)/SUM(Z857,AC857,AD857)),"")</f>
        <v/>
      </c>
      <c r="Z857" s="69">
        <f>IF(C857="","",HLOOKUP($G857&amp;'Product Selections'!$K$4&amp;'Exhibit A'!$F857,'--'!$F$3:$AT$200,$E857+6,FALSE)*F857)</f>
        <v/>
      </c>
      <c r="AA857" s="237">
        <f>IF($C857="","",7.95*$E857+54.95)</f>
        <v/>
      </c>
      <c r="AB857" s="69">
        <f>IF('Product Selections'!O862="Yes",16*'Exhibit A'!F857,0)</f>
        <v/>
      </c>
      <c r="AC857" s="236">
        <f>IF('Product Selections'!$L$11="CBA Lightning Wholesale",0,IF('Product Selections'!$L$11="CBA Lightning",0,IF($C857="",0,IF('Product Selections'!P862="",0,IF('Product Selections'!$P862="Yes",HLOOKUP($AC$10&amp;'Exhibit A'!$F857,'--'!$F$3:$AZ$200,$E857+6,FALSE)*$F857)))))</f>
        <v/>
      </c>
      <c r="AD857" s="54">
        <f>IF('Product Selections'!$L$11="CBA Lightning Wholesale",0,IF('Product Selections'!$L$11="CBA Lightning",0,IF('Product Selections'!Q862="",0,IF($C857="",0,IF('Product Selections'!$Q862&gt;=0,HLOOKUP($AD$10,'--'!$F$3:$AZ$200,3,FALSE)*12*'Product Selections'!Q862)))))</f>
        <v/>
      </c>
      <c r="AE857" s="69">
        <f>IFERROR(IF(C857="","",IF(AND(C857=$D$2,H857=0),0,IF(I857=0,H857-P857-L857-M857,IF(I857="Included",H857-P857-M857-L857,IF(I857&gt;0,H857-M857-L857))))),"")</f>
        <v/>
      </c>
      <c r="AF857" s="598" t="n"/>
      <c r="AJ857" s="585" t="n"/>
    </row>
    <row r="858">
      <c r="A858" s="34" t="n"/>
      <c r="B858" s="303">
        <f>IFERROR(IF('Product Selections'!B863="","",'Product Selections'!B863),"")</f>
        <v/>
      </c>
      <c r="C858" s="304">
        <f>IF('Product Selections'!C863="","",'Product Selections'!C863)</f>
        <v/>
      </c>
      <c r="D858" s="305">
        <f>IF('Product Selections'!D863="","",'Product Selections'!D863)</f>
        <v/>
      </c>
      <c r="E858" s="306">
        <f>IF('Product Selections'!E863="","",'Product Selections'!E863)</f>
        <v/>
      </c>
      <c r="F858" s="306">
        <f>IF('Product Selections'!F863="","",'Product Selections'!F863)</f>
        <v/>
      </c>
      <c r="G858" s="307">
        <f>IF('Product Selections'!U862="","",'Product Selections'!U862)</f>
        <v/>
      </c>
      <c r="H858" s="316">
        <f>IFERROR(IF('Product Selections'!H863="","",'Product Selections'!H863),"")</f>
        <v/>
      </c>
      <c r="I858" s="309">
        <f>IFERROR(IF(TRIM('Product Selections'!I863)="","",TRIM('Product Selections'!I863)),"")</f>
        <v/>
      </c>
      <c r="J858" s="46" t="n"/>
      <c r="K858" s="316">
        <f>IF(C858="","",IF(O858="",AE858+L858+M858,AE858+L858+M858+O858))</f>
        <v/>
      </c>
      <c r="L858" s="361">
        <f>IF(C858="","",SUM(AC858,AD858)*(1-Y858))</f>
        <v/>
      </c>
      <c r="M858" s="357">
        <f>IF(C858="","",AB858)</f>
        <v/>
      </c>
      <c r="O858" s="600">
        <f>IF(C858="","",IF(Y858&lt;0,Z858-AE858,""))</f>
        <v/>
      </c>
      <c r="P858" s="601">
        <f>IFERROR(IF(C858="","",IF(AND(C858=$D$2,H858=0),0,IF($V$8="50% ADP Discount",AA858*0.5,IF($V$8="ADP Book Price",AA858)))),"")</f>
        <v/>
      </c>
      <c r="R858" s="602">
        <f>IF(C858="","",IF(Y858&lt;0,(Z858/F858)*(1),(Z858/F858)*(1-Y858)))</f>
        <v/>
      </c>
      <c r="S858" s="602">
        <f>IFERROR(IF(Y858&lt;0,SUM(AC858:AD858)/F858,L858/F858),"")</f>
        <v/>
      </c>
      <c r="T858" s="339">
        <f>IF(M858="","",IF(M858=0,"",SUM(M858)/F858))</f>
        <v/>
      </c>
      <c r="U858" s="585" t="n"/>
      <c r="V858" s="603">
        <f>IF(C858="","",IF(AND(C858=$D$2,H858=0),"Firm Payroll",IF(AND(F858=1,Y858&gt;0.2),"Annual 20% Max Discount",IF(AND(F858=4,Y858&gt;0.2),"Quarterly 20% Max Discount",IF(Y858&gt;=0.6,"Discount &gt;60%",IF(Y858&lt;0,"Revenue Reduction Required",""))))))</f>
        <v/>
      </c>
      <c r="W858" s="597" t="n"/>
      <c r="X858" s="314">
        <f>IF(F858=1,"Annual Payrolls on ADP Essential Payroll",IF(F858=4,"Quarterly Payrolls on ADP Essential Payroll",""))</f>
        <v/>
      </c>
      <c r="Y858" s="315">
        <f>IFERROR(1-((H858-M858)/SUM(Z858,AC858,AD858)),"")</f>
        <v/>
      </c>
      <c r="Z858" s="316">
        <f>IF(C858="","",HLOOKUP($G858&amp;'Product Selections'!$K$4&amp;'Exhibit A'!$F858,'--'!$F$3:$AT$200,$E858+6,FALSE)*F858)</f>
        <v/>
      </c>
      <c r="AA858" s="317">
        <f>IF($C858="","",7.95*$E858+54.95)</f>
        <v/>
      </c>
      <c r="AB858" s="316">
        <f>IF('Product Selections'!O863="Yes",16*'Exhibit A'!F858,0)</f>
        <v/>
      </c>
      <c r="AC858" s="318">
        <f>IF('Product Selections'!$L$11="CBA Lightning Wholesale",0,IF('Product Selections'!$L$11="CBA Lightning",0,IF($C858="",0,IF('Product Selections'!P863="",0,IF('Product Selections'!$P863="Yes",HLOOKUP($AC$10&amp;'Exhibit A'!$F858,'--'!$F$3:$AZ$200,$E858+6,FALSE)*$F858)))))</f>
        <v/>
      </c>
      <c r="AD858" s="310">
        <f>IF('Product Selections'!$L$11="CBA Lightning Wholesale",0,IF('Product Selections'!$L$11="CBA Lightning",0,IF('Product Selections'!Q863="",0,IF($C858="",0,IF('Product Selections'!$Q863&gt;=0,HLOOKUP($AD$10,'--'!$F$3:$AZ$200,3,FALSE)*12*'Product Selections'!Q863)))))</f>
        <v/>
      </c>
      <c r="AE858" s="316">
        <f>IFERROR(IF(C858="","",IF(AND(C858=$D$2,H858=0),0,IF(I858=0,H858-P858-L858-M858,IF(I858="Included",H858-P858-M858-L858,IF(I858&gt;0,H858-M858-L858))))),"")</f>
        <v/>
      </c>
      <c r="AF858" s="585" t="n"/>
      <c r="AJ858" s="585" t="n"/>
    </row>
    <row r="859">
      <c r="A859" s="34" t="n"/>
      <c r="B859" s="70">
        <f>IFERROR(IF('Product Selections'!B864="","",'Product Selections'!B864),"")</f>
        <v/>
      </c>
      <c r="C859" s="71">
        <f>IF('Product Selections'!C864="","",'Product Selections'!C864)</f>
        <v/>
      </c>
      <c r="D859" s="48">
        <f>IF('Product Selections'!D864="","",'Product Selections'!D864)</f>
        <v/>
      </c>
      <c r="E859" s="51">
        <f>IF('Product Selections'!E864="","",'Product Selections'!E864)</f>
        <v/>
      </c>
      <c r="F859" s="51">
        <f>IF('Product Selections'!F864="","",'Product Selections'!F864)</f>
        <v/>
      </c>
      <c r="G859" s="34">
        <f>IF('Product Selections'!U863="","",'Product Selections'!U863)</f>
        <v/>
      </c>
      <c r="H859" s="69">
        <f>IFERROR(IF('Product Selections'!H864="","",'Product Selections'!H864),"")</f>
        <v/>
      </c>
      <c r="I859" s="592">
        <f>IFERROR(IF(TRIM('Product Selections'!I864)="","",TRIM('Product Selections'!I864)),"")</f>
        <v/>
      </c>
      <c r="J859" s="46" t="n"/>
      <c r="K859" s="69">
        <f>IF(C859="","",IF(O859="",AE859+L859+M859,AE859+L859+M859+O859))</f>
        <v/>
      </c>
      <c r="L859" s="360">
        <f>IF(C859="","",SUM(AC859,AD859)*(1-Y859))</f>
        <v/>
      </c>
      <c r="M859" s="358">
        <f>IF(C859="","",AB859)</f>
        <v/>
      </c>
      <c r="O859" s="593">
        <f>IF(C859="","",IF(Y859&lt;0,Z859-AE859,""))</f>
        <v/>
      </c>
      <c r="P859" s="594">
        <f>IFERROR(IF(C859="","",IF(AND(C859=$D$2,H859=0),0,IF($V$8="50% ADP Discount",AA859*0.5,IF($V$8="ADP Book Price",AA859)))),"")</f>
        <v/>
      </c>
      <c r="R859" s="595">
        <f>IF(C859="","",IF(Y859&lt;0,(Z859/F859)*(1),(Z859/F859)*(1-Y859)))</f>
        <v/>
      </c>
      <c r="S859" s="595">
        <f>IFERROR(IF(Y859&lt;0,SUM(AC859:AD859)/F859,L859/F859),"")</f>
        <v/>
      </c>
      <c r="T859" s="340">
        <f>IF(M859="","",IF(M859=0,"",SUM(M859)/F859))</f>
        <v/>
      </c>
      <c r="U859" s="585" t="n"/>
      <c r="V859" s="596">
        <f>IF(C859="","",IF(AND(C859=$D$2,H859=0),"Firm Payroll",IF(AND(F859=1,Y859&gt;0.2),"Annual 20% Max Discount",IF(AND(F859=4,Y859&gt;0.2),"Quarterly 20% Max Discount",IF(Y859&gt;=0.6,"Discount &gt;60%",IF(Y859&lt;0,"Revenue Reduction Required",""))))))</f>
        <v/>
      </c>
      <c r="W859" s="597" t="n"/>
      <c r="X859" s="56">
        <f>IF(F859=1,"Annual Payrolls on ADP Essential Payroll",IF(F859=4,"Quarterly Payrolls on ADP Essential Payroll",""))</f>
        <v/>
      </c>
      <c r="Y859" s="50">
        <f>IFERROR(1-((H859-M859)/SUM(Z859,AC859,AD859)),"")</f>
        <v/>
      </c>
      <c r="Z859" s="69">
        <f>IF(C859="","",HLOOKUP($G859&amp;'Product Selections'!$K$4&amp;'Exhibit A'!$F859,'--'!$F$3:$AT$200,$E859+6,FALSE)*F859)</f>
        <v/>
      </c>
      <c r="AA859" s="237">
        <f>IF($C859="","",7.95*$E859+54.95)</f>
        <v/>
      </c>
      <c r="AB859" s="69">
        <f>IF('Product Selections'!O864="Yes",16*'Exhibit A'!F859,0)</f>
        <v/>
      </c>
      <c r="AC859" s="236">
        <f>IF('Product Selections'!$L$11="CBA Lightning Wholesale",0,IF('Product Selections'!$L$11="CBA Lightning",0,IF($C859="",0,IF('Product Selections'!P864="",0,IF('Product Selections'!$P864="Yes",HLOOKUP($AC$10&amp;'Exhibit A'!$F859,'--'!$F$3:$AZ$200,$E859+6,FALSE)*$F859)))))</f>
        <v/>
      </c>
      <c r="AD859" s="54">
        <f>IF('Product Selections'!$L$11="CBA Lightning Wholesale",0,IF('Product Selections'!$L$11="CBA Lightning",0,IF('Product Selections'!Q864="",0,IF($C859="",0,IF('Product Selections'!$Q864&gt;=0,HLOOKUP($AD$10,'--'!$F$3:$AZ$200,3,FALSE)*12*'Product Selections'!Q864)))))</f>
        <v/>
      </c>
      <c r="AE859" s="69">
        <f>IFERROR(IF(C859="","",IF(AND(C859=$D$2,H859=0),0,IF(I859=0,H859-P859-L859-M859,IF(I859="Included",H859-P859-M859-L859,IF(I859&gt;0,H859-M859-L859))))),"")</f>
        <v/>
      </c>
      <c r="AF859" s="598" t="n"/>
      <c r="AJ859" s="585" t="n"/>
    </row>
    <row r="860">
      <c r="A860" s="34" t="n"/>
      <c r="B860" s="303">
        <f>IFERROR(IF('Product Selections'!B865="","",'Product Selections'!B865),"")</f>
        <v/>
      </c>
      <c r="C860" s="304">
        <f>IF('Product Selections'!C865="","",'Product Selections'!C865)</f>
        <v/>
      </c>
      <c r="D860" s="305">
        <f>IF('Product Selections'!D865="","",'Product Selections'!D865)</f>
        <v/>
      </c>
      <c r="E860" s="306">
        <f>IF('Product Selections'!E865="","",'Product Selections'!E865)</f>
        <v/>
      </c>
      <c r="F860" s="306">
        <f>IF('Product Selections'!F865="","",'Product Selections'!F865)</f>
        <v/>
      </c>
      <c r="G860" s="307">
        <f>IF('Product Selections'!U864="","",'Product Selections'!U864)</f>
        <v/>
      </c>
      <c r="H860" s="316">
        <f>IFERROR(IF('Product Selections'!H865="","",'Product Selections'!H865),"")</f>
        <v/>
      </c>
      <c r="I860" s="309">
        <f>IFERROR(IF(TRIM('Product Selections'!I865)="","",TRIM('Product Selections'!I865)),"")</f>
        <v/>
      </c>
      <c r="J860" s="46" t="n"/>
      <c r="K860" s="316">
        <f>IF(C860="","",IF(O860="",AE860+L860+M860,AE860+L860+M860+O860))</f>
        <v/>
      </c>
      <c r="L860" s="361">
        <f>IF(C860="","",SUM(AC860,AD860)*(1-Y860))</f>
        <v/>
      </c>
      <c r="M860" s="357">
        <f>IF(C860="","",AB860)</f>
        <v/>
      </c>
      <c r="O860" s="600">
        <f>IF(C860="","",IF(Y860&lt;0,Z860-AE860,""))</f>
        <v/>
      </c>
      <c r="P860" s="601">
        <f>IFERROR(IF(C860="","",IF(AND(C860=$D$2,H860=0),0,IF($V$8="50% ADP Discount",AA860*0.5,IF($V$8="ADP Book Price",AA860)))),"")</f>
        <v/>
      </c>
      <c r="R860" s="602">
        <f>IF(C860="","",IF(Y860&lt;0,(Z860/F860)*(1),(Z860/F860)*(1-Y860)))</f>
        <v/>
      </c>
      <c r="S860" s="602">
        <f>IFERROR(IF(Y860&lt;0,SUM(AC860:AD860)/F860,L860/F860),"")</f>
        <v/>
      </c>
      <c r="T860" s="339">
        <f>IF(M860="","",IF(M860=0,"",SUM(M860)/F860))</f>
        <v/>
      </c>
      <c r="U860" s="585" t="n"/>
      <c r="V860" s="603">
        <f>IF(C860="","",IF(AND(C860=$D$2,H860=0),"Firm Payroll",IF(AND(F860=1,Y860&gt;0.2),"Annual 20% Max Discount",IF(AND(F860=4,Y860&gt;0.2),"Quarterly 20% Max Discount",IF(Y860&gt;=0.6,"Discount &gt;60%",IF(Y860&lt;0,"Revenue Reduction Required",""))))))</f>
        <v/>
      </c>
      <c r="W860" s="597" t="n"/>
      <c r="X860" s="314">
        <f>IF(F860=1,"Annual Payrolls on ADP Essential Payroll",IF(F860=4,"Quarterly Payrolls on ADP Essential Payroll",""))</f>
        <v/>
      </c>
      <c r="Y860" s="315">
        <f>IFERROR(1-((H860-M860)/SUM(Z860,AC860,AD860)),"")</f>
        <v/>
      </c>
      <c r="Z860" s="316">
        <f>IF(C860="","",HLOOKUP($G860&amp;'Product Selections'!$K$4&amp;'Exhibit A'!$F860,'--'!$F$3:$AT$200,$E860+6,FALSE)*F860)</f>
        <v/>
      </c>
      <c r="AA860" s="317">
        <f>IF($C860="","",7.95*$E860+54.95)</f>
        <v/>
      </c>
      <c r="AB860" s="316">
        <f>IF('Product Selections'!O865="Yes",16*'Exhibit A'!F860,0)</f>
        <v/>
      </c>
      <c r="AC860" s="318">
        <f>IF('Product Selections'!$L$11="CBA Lightning Wholesale",0,IF('Product Selections'!$L$11="CBA Lightning",0,IF($C860="",0,IF('Product Selections'!P865="",0,IF('Product Selections'!$P865="Yes",HLOOKUP($AC$10&amp;'Exhibit A'!$F860,'--'!$F$3:$AZ$200,$E860+6,FALSE)*$F860)))))</f>
        <v/>
      </c>
      <c r="AD860" s="310">
        <f>IF('Product Selections'!$L$11="CBA Lightning Wholesale",0,IF('Product Selections'!$L$11="CBA Lightning",0,IF('Product Selections'!Q865="",0,IF($C860="",0,IF('Product Selections'!$Q865&gt;=0,HLOOKUP($AD$10,'--'!$F$3:$AZ$200,3,FALSE)*12*'Product Selections'!Q865)))))</f>
        <v/>
      </c>
      <c r="AE860" s="316">
        <f>IFERROR(IF(C860="","",IF(AND(C860=$D$2,H860=0),0,IF(I860=0,H860-P860-L860-M860,IF(I860="Included",H860-P860-M860-L860,IF(I860&gt;0,H860-M860-L860))))),"")</f>
        <v/>
      </c>
      <c r="AF860" s="585" t="n"/>
      <c r="AJ860" s="585" t="n"/>
    </row>
    <row r="861">
      <c r="A861" s="34" t="n"/>
      <c r="B861" s="70">
        <f>IFERROR(IF('Product Selections'!B866="","",'Product Selections'!B866),"")</f>
        <v/>
      </c>
      <c r="C861" s="71">
        <f>IF('Product Selections'!C866="","",'Product Selections'!C866)</f>
        <v/>
      </c>
      <c r="D861" s="48">
        <f>IF('Product Selections'!D866="","",'Product Selections'!D866)</f>
        <v/>
      </c>
      <c r="E861" s="51">
        <f>IF('Product Selections'!E866="","",'Product Selections'!E866)</f>
        <v/>
      </c>
      <c r="F861" s="51">
        <f>IF('Product Selections'!F866="","",'Product Selections'!F866)</f>
        <v/>
      </c>
      <c r="G861" s="34">
        <f>IF('Product Selections'!U865="","",'Product Selections'!U865)</f>
        <v/>
      </c>
      <c r="H861" s="69">
        <f>IFERROR(IF('Product Selections'!H866="","",'Product Selections'!H866),"")</f>
        <v/>
      </c>
      <c r="I861" s="592">
        <f>IFERROR(IF(TRIM('Product Selections'!I866)="","",TRIM('Product Selections'!I866)),"")</f>
        <v/>
      </c>
      <c r="J861" s="46" t="n"/>
      <c r="K861" s="69">
        <f>IF(C861="","",IF(O861="",AE861+L861+M861,AE861+L861+M861+O861))</f>
        <v/>
      </c>
      <c r="L861" s="360">
        <f>IF(C861="","",SUM(AC861,AD861)*(1-Y861))</f>
        <v/>
      </c>
      <c r="M861" s="358">
        <f>IF(C861="","",AB861)</f>
        <v/>
      </c>
      <c r="O861" s="593">
        <f>IF(C861="","",IF(Y861&lt;0,Z861-AE861,""))</f>
        <v/>
      </c>
      <c r="P861" s="594">
        <f>IFERROR(IF(C861="","",IF(AND(C861=$D$2,H861=0),0,IF($V$8="50% ADP Discount",AA861*0.5,IF($V$8="ADP Book Price",AA861)))),"")</f>
        <v/>
      </c>
      <c r="R861" s="595">
        <f>IF(C861="","",IF(Y861&lt;0,(Z861/F861)*(1),(Z861/F861)*(1-Y861)))</f>
        <v/>
      </c>
      <c r="S861" s="595">
        <f>IFERROR(IF(Y861&lt;0,SUM(AC861:AD861)/F861,L861/F861),"")</f>
        <v/>
      </c>
      <c r="T861" s="340">
        <f>IF(M861="","",IF(M861=0,"",SUM(M861)/F861))</f>
        <v/>
      </c>
      <c r="U861" s="585" t="n"/>
      <c r="V861" s="596">
        <f>IF(C861="","",IF(AND(C861=$D$2,H861=0),"Firm Payroll",IF(AND(F861=1,Y861&gt;0.2),"Annual 20% Max Discount",IF(AND(F861=4,Y861&gt;0.2),"Quarterly 20% Max Discount",IF(Y861&gt;=0.6,"Discount &gt;60%",IF(Y861&lt;0,"Revenue Reduction Required",""))))))</f>
        <v/>
      </c>
      <c r="W861" s="597" t="n"/>
      <c r="X861" s="56">
        <f>IF(F861=1,"Annual Payrolls on ADP Essential Payroll",IF(F861=4,"Quarterly Payrolls on ADP Essential Payroll",""))</f>
        <v/>
      </c>
      <c r="Y861" s="50">
        <f>IFERROR(1-((H861-M861)/SUM(Z861,AC861,AD861)),"")</f>
        <v/>
      </c>
      <c r="Z861" s="69">
        <f>IF(C861="","",HLOOKUP($G861&amp;'Product Selections'!$K$4&amp;'Exhibit A'!$F861,'--'!$F$3:$AT$200,$E861+6,FALSE)*F861)</f>
        <v/>
      </c>
      <c r="AA861" s="237">
        <f>IF($C861="","",7.95*$E861+54.95)</f>
        <v/>
      </c>
      <c r="AB861" s="69">
        <f>IF('Product Selections'!O866="Yes",16*'Exhibit A'!F861,0)</f>
        <v/>
      </c>
      <c r="AC861" s="236">
        <f>IF('Product Selections'!$L$11="CBA Lightning Wholesale",0,IF('Product Selections'!$L$11="CBA Lightning",0,IF($C861="",0,IF('Product Selections'!P866="",0,IF('Product Selections'!$P866="Yes",HLOOKUP($AC$10&amp;'Exhibit A'!$F861,'--'!$F$3:$AZ$200,$E861+6,FALSE)*$F861)))))</f>
        <v/>
      </c>
      <c r="AD861" s="54">
        <f>IF('Product Selections'!$L$11="CBA Lightning Wholesale",0,IF('Product Selections'!$L$11="CBA Lightning",0,IF('Product Selections'!Q866="",0,IF($C861="",0,IF('Product Selections'!$Q866&gt;=0,HLOOKUP($AD$10,'--'!$F$3:$AZ$200,3,FALSE)*12*'Product Selections'!Q866)))))</f>
        <v/>
      </c>
      <c r="AE861" s="69">
        <f>IFERROR(IF(C861="","",IF(AND(C861=$D$2,H861=0),0,IF(I861=0,H861-P861-L861-M861,IF(I861="Included",H861-P861-M861-L861,IF(I861&gt;0,H861-M861-L861))))),"")</f>
        <v/>
      </c>
      <c r="AF861" s="598" t="n"/>
      <c r="AJ861" s="585" t="n"/>
    </row>
    <row r="862">
      <c r="A862" s="34" t="n"/>
      <c r="B862" s="303">
        <f>IFERROR(IF('Product Selections'!B867="","",'Product Selections'!B867),"")</f>
        <v/>
      </c>
      <c r="C862" s="304">
        <f>IF('Product Selections'!C867="","",'Product Selections'!C867)</f>
        <v/>
      </c>
      <c r="D862" s="305">
        <f>IF('Product Selections'!D867="","",'Product Selections'!D867)</f>
        <v/>
      </c>
      <c r="E862" s="306">
        <f>IF('Product Selections'!E867="","",'Product Selections'!E867)</f>
        <v/>
      </c>
      <c r="F862" s="306">
        <f>IF('Product Selections'!F867="","",'Product Selections'!F867)</f>
        <v/>
      </c>
      <c r="G862" s="307">
        <f>IF('Product Selections'!U866="","",'Product Selections'!U866)</f>
        <v/>
      </c>
      <c r="H862" s="316">
        <f>IFERROR(IF('Product Selections'!H867="","",'Product Selections'!H867),"")</f>
        <v/>
      </c>
      <c r="I862" s="309">
        <f>IFERROR(IF(TRIM('Product Selections'!I867)="","",TRIM('Product Selections'!I867)),"")</f>
        <v/>
      </c>
      <c r="J862" s="46" t="n"/>
      <c r="K862" s="316">
        <f>IF(C862="","",IF(O862="",AE862+L862+M862,AE862+L862+M862+O862))</f>
        <v/>
      </c>
      <c r="L862" s="361">
        <f>IF(C862="","",SUM(AC862,AD862)*(1-Y862))</f>
        <v/>
      </c>
      <c r="M862" s="357">
        <f>IF(C862="","",AB862)</f>
        <v/>
      </c>
      <c r="O862" s="600">
        <f>IF(C862="","",IF(Y862&lt;0,Z862-AE862,""))</f>
        <v/>
      </c>
      <c r="P862" s="601">
        <f>IFERROR(IF(C862="","",IF(AND(C862=$D$2,H862=0),0,IF($V$8="50% ADP Discount",AA862*0.5,IF($V$8="ADP Book Price",AA862)))),"")</f>
        <v/>
      </c>
      <c r="R862" s="602">
        <f>IF(C862="","",IF(Y862&lt;0,(Z862/F862)*(1),(Z862/F862)*(1-Y862)))</f>
        <v/>
      </c>
      <c r="S862" s="602">
        <f>IFERROR(IF(Y862&lt;0,SUM(AC862:AD862)/F862,L862/F862),"")</f>
        <v/>
      </c>
      <c r="T862" s="339">
        <f>IF(M862="","",IF(M862=0,"",SUM(M862)/F862))</f>
        <v/>
      </c>
      <c r="U862" s="585" t="n"/>
      <c r="V862" s="603">
        <f>IF(C862="","",IF(AND(C862=$D$2,H862=0),"Firm Payroll",IF(AND(F862=1,Y862&gt;0.2),"Annual 20% Max Discount",IF(AND(F862=4,Y862&gt;0.2),"Quarterly 20% Max Discount",IF(Y862&gt;=0.6,"Discount &gt;60%",IF(Y862&lt;0,"Revenue Reduction Required",""))))))</f>
        <v/>
      </c>
      <c r="W862" s="597" t="n"/>
      <c r="X862" s="314">
        <f>IF(F862=1,"Annual Payrolls on ADP Essential Payroll",IF(F862=4,"Quarterly Payrolls on ADP Essential Payroll",""))</f>
        <v/>
      </c>
      <c r="Y862" s="315">
        <f>IFERROR(1-((H862-M862)/SUM(Z862,AC862,AD862)),"")</f>
        <v/>
      </c>
      <c r="Z862" s="316">
        <f>IF(C862="","",HLOOKUP($G862&amp;'Product Selections'!$K$4&amp;'Exhibit A'!$F862,'--'!$F$3:$AT$200,$E862+6,FALSE)*F862)</f>
        <v/>
      </c>
      <c r="AA862" s="317">
        <f>IF($C862="","",7.95*$E862+54.95)</f>
        <v/>
      </c>
      <c r="AB862" s="316">
        <f>IF('Product Selections'!O867="Yes",16*'Exhibit A'!F862,0)</f>
        <v/>
      </c>
      <c r="AC862" s="318">
        <f>IF('Product Selections'!$L$11="CBA Lightning Wholesale",0,IF('Product Selections'!$L$11="CBA Lightning",0,IF($C862="",0,IF('Product Selections'!P867="",0,IF('Product Selections'!$P867="Yes",HLOOKUP($AC$10&amp;'Exhibit A'!$F862,'--'!$F$3:$AZ$200,$E862+6,FALSE)*$F862)))))</f>
        <v/>
      </c>
      <c r="AD862" s="310">
        <f>IF('Product Selections'!$L$11="CBA Lightning Wholesale",0,IF('Product Selections'!$L$11="CBA Lightning",0,IF('Product Selections'!Q867="",0,IF($C862="",0,IF('Product Selections'!$Q867&gt;=0,HLOOKUP($AD$10,'--'!$F$3:$AZ$200,3,FALSE)*12*'Product Selections'!Q867)))))</f>
        <v/>
      </c>
      <c r="AE862" s="316">
        <f>IFERROR(IF(C862="","",IF(AND(C862=$D$2,H862=0),0,IF(I862=0,H862-P862-L862-M862,IF(I862="Included",H862-P862-M862-L862,IF(I862&gt;0,H862-M862-L862))))),"")</f>
        <v/>
      </c>
      <c r="AF862" s="585" t="n"/>
      <c r="AJ862" s="585" t="n"/>
    </row>
    <row r="863">
      <c r="A863" s="34" t="n"/>
      <c r="B863" s="70">
        <f>IFERROR(IF('Product Selections'!B868="","",'Product Selections'!B868),"")</f>
        <v/>
      </c>
      <c r="C863" s="71">
        <f>IF('Product Selections'!C868="","",'Product Selections'!C868)</f>
        <v/>
      </c>
      <c r="D863" s="48">
        <f>IF('Product Selections'!D868="","",'Product Selections'!D868)</f>
        <v/>
      </c>
      <c r="E863" s="51">
        <f>IF('Product Selections'!E868="","",'Product Selections'!E868)</f>
        <v/>
      </c>
      <c r="F863" s="51">
        <f>IF('Product Selections'!F868="","",'Product Selections'!F868)</f>
        <v/>
      </c>
      <c r="G863" s="34">
        <f>IF('Product Selections'!U867="","",'Product Selections'!U867)</f>
        <v/>
      </c>
      <c r="H863" s="69">
        <f>IFERROR(IF('Product Selections'!H868="","",'Product Selections'!H868),"")</f>
        <v/>
      </c>
      <c r="I863" s="592">
        <f>IFERROR(IF(TRIM('Product Selections'!I868)="","",TRIM('Product Selections'!I868)),"")</f>
        <v/>
      </c>
      <c r="J863" s="46" t="n"/>
      <c r="K863" s="69">
        <f>IF(C863="","",IF(O863="",AE863+L863+M863,AE863+L863+M863+O863))</f>
        <v/>
      </c>
      <c r="L863" s="360">
        <f>IF(C863="","",SUM(AC863,AD863)*(1-Y863))</f>
        <v/>
      </c>
      <c r="M863" s="358">
        <f>IF(C863="","",AB863)</f>
        <v/>
      </c>
      <c r="O863" s="593">
        <f>IF(C863="","",IF(Y863&lt;0,Z863-AE863,""))</f>
        <v/>
      </c>
      <c r="P863" s="594">
        <f>IFERROR(IF(C863="","",IF(AND(C863=$D$2,H863=0),0,IF($V$8="50% ADP Discount",AA863*0.5,IF($V$8="ADP Book Price",AA863)))),"")</f>
        <v/>
      </c>
      <c r="R863" s="595">
        <f>IF(C863="","",IF(Y863&lt;0,(Z863/F863)*(1),(Z863/F863)*(1-Y863)))</f>
        <v/>
      </c>
      <c r="S863" s="595">
        <f>IFERROR(IF(Y863&lt;0,SUM(AC863:AD863)/F863,L863/F863),"")</f>
        <v/>
      </c>
      <c r="T863" s="340">
        <f>IF(M863="","",IF(M863=0,"",SUM(M863)/F863))</f>
        <v/>
      </c>
      <c r="U863" s="585" t="n"/>
      <c r="V863" s="596">
        <f>IF(C863="","",IF(AND(C863=$D$2,H863=0),"Firm Payroll",IF(AND(F863=1,Y863&gt;0.2),"Annual 20% Max Discount",IF(AND(F863=4,Y863&gt;0.2),"Quarterly 20% Max Discount",IF(Y863&gt;=0.6,"Discount &gt;60%",IF(Y863&lt;0,"Revenue Reduction Required",""))))))</f>
        <v/>
      </c>
      <c r="W863" s="597" t="n"/>
      <c r="X863" s="56">
        <f>IF(F863=1,"Annual Payrolls on ADP Essential Payroll",IF(F863=4,"Quarterly Payrolls on ADP Essential Payroll",""))</f>
        <v/>
      </c>
      <c r="Y863" s="50">
        <f>IFERROR(1-((H863-M863)/SUM(Z863,AC863,AD863)),"")</f>
        <v/>
      </c>
      <c r="Z863" s="69">
        <f>IF(C863="","",HLOOKUP($G863&amp;'Product Selections'!$K$4&amp;'Exhibit A'!$F863,'--'!$F$3:$AT$200,$E863+6,FALSE)*F863)</f>
        <v/>
      </c>
      <c r="AA863" s="237">
        <f>IF($C863="","",7.95*$E863+54.95)</f>
        <v/>
      </c>
      <c r="AB863" s="69">
        <f>IF('Product Selections'!O868="Yes",16*'Exhibit A'!F863,0)</f>
        <v/>
      </c>
      <c r="AC863" s="236">
        <f>IF('Product Selections'!$L$11="CBA Lightning Wholesale",0,IF('Product Selections'!$L$11="CBA Lightning",0,IF($C863="",0,IF('Product Selections'!P868="",0,IF('Product Selections'!$P868="Yes",HLOOKUP($AC$10&amp;'Exhibit A'!$F863,'--'!$F$3:$AZ$200,$E863+6,FALSE)*$F863)))))</f>
        <v/>
      </c>
      <c r="AD863" s="54">
        <f>IF('Product Selections'!$L$11="CBA Lightning Wholesale",0,IF('Product Selections'!$L$11="CBA Lightning",0,IF('Product Selections'!Q868="",0,IF($C863="",0,IF('Product Selections'!$Q868&gt;=0,HLOOKUP($AD$10,'--'!$F$3:$AZ$200,3,FALSE)*12*'Product Selections'!Q868)))))</f>
        <v/>
      </c>
      <c r="AE863" s="69">
        <f>IFERROR(IF(C863="","",IF(AND(C863=$D$2,H863=0),0,IF(I863=0,H863-P863-L863-M863,IF(I863="Included",H863-P863-M863-L863,IF(I863&gt;0,H863-M863-L863))))),"")</f>
        <v/>
      </c>
      <c r="AF863" s="598" t="n"/>
      <c r="AJ863" s="585" t="n"/>
    </row>
    <row r="864">
      <c r="A864" s="34" t="n"/>
      <c r="B864" s="303">
        <f>IFERROR(IF('Product Selections'!B869="","",'Product Selections'!B869),"")</f>
        <v/>
      </c>
      <c r="C864" s="304">
        <f>IF('Product Selections'!C869="","",'Product Selections'!C869)</f>
        <v/>
      </c>
      <c r="D864" s="305">
        <f>IF('Product Selections'!D869="","",'Product Selections'!D869)</f>
        <v/>
      </c>
      <c r="E864" s="306">
        <f>IF('Product Selections'!E869="","",'Product Selections'!E869)</f>
        <v/>
      </c>
      <c r="F864" s="306">
        <f>IF('Product Selections'!F869="","",'Product Selections'!F869)</f>
        <v/>
      </c>
      <c r="G864" s="307">
        <f>IF('Product Selections'!U868="","",'Product Selections'!U868)</f>
        <v/>
      </c>
      <c r="H864" s="316">
        <f>IFERROR(IF('Product Selections'!H869="","",'Product Selections'!H869),"")</f>
        <v/>
      </c>
      <c r="I864" s="309">
        <f>IFERROR(IF(TRIM('Product Selections'!I869)="","",TRIM('Product Selections'!I869)),"")</f>
        <v/>
      </c>
      <c r="J864" s="46" t="n"/>
      <c r="K864" s="316">
        <f>IF(C864="","",IF(O864="",AE864+L864+M864,AE864+L864+M864+O864))</f>
        <v/>
      </c>
      <c r="L864" s="361">
        <f>IF(C864="","",SUM(AC864,AD864)*(1-Y864))</f>
        <v/>
      </c>
      <c r="M864" s="357">
        <f>IF(C864="","",AB864)</f>
        <v/>
      </c>
      <c r="O864" s="600">
        <f>IF(C864="","",IF(Y864&lt;0,Z864-AE864,""))</f>
        <v/>
      </c>
      <c r="P864" s="601">
        <f>IFERROR(IF(C864="","",IF(AND(C864=$D$2,H864=0),0,IF($V$8="50% ADP Discount",AA864*0.5,IF($V$8="ADP Book Price",AA864)))),"")</f>
        <v/>
      </c>
      <c r="R864" s="602">
        <f>IF(C864="","",IF(Y864&lt;0,(Z864/F864)*(1),(Z864/F864)*(1-Y864)))</f>
        <v/>
      </c>
      <c r="S864" s="602">
        <f>IFERROR(IF(Y864&lt;0,SUM(AC864:AD864)/F864,L864/F864),"")</f>
        <v/>
      </c>
      <c r="T864" s="339">
        <f>IF(M864="","",IF(M864=0,"",SUM(M864)/F864))</f>
        <v/>
      </c>
      <c r="U864" s="585" t="n"/>
      <c r="V864" s="603">
        <f>IF(C864="","",IF(AND(C864=$D$2,H864=0),"Firm Payroll",IF(AND(F864=1,Y864&gt;0.2),"Annual 20% Max Discount",IF(AND(F864=4,Y864&gt;0.2),"Quarterly 20% Max Discount",IF(Y864&gt;=0.6,"Discount &gt;60%",IF(Y864&lt;0,"Revenue Reduction Required",""))))))</f>
        <v/>
      </c>
      <c r="W864" s="597" t="n"/>
      <c r="X864" s="314">
        <f>IF(F864=1,"Annual Payrolls on ADP Essential Payroll",IF(F864=4,"Quarterly Payrolls on ADP Essential Payroll",""))</f>
        <v/>
      </c>
      <c r="Y864" s="315">
        <f>IFERROR(1-((H864-M864)/SUM(Z864,AC864,AD864)),"")</f>
        <v/>
      </c>
      <c r="Z864" s="316">
        <f>IF(C864="","",HLOOKUP($G864&amp;'Product Selections'!$K$4&amp;'Exhibit A'!$F864,'--'!$F$3:$AT$200,$E864+6,FALSE)*F864)</f>
        <v/>
      </c>
      <c r="AA864" s="317">
        <f>IF($C864="","",7.95*$E864+54.95)</f>
        <v/>
      </c>
      <c r="AB864" s="316">
        <f>IF('Product Selections'!O869="Yes",16*'Exhibit A'!F864,0)</f>
        <v/>
      </c>
      <c r="AC864" s="318">
        <f>IF('Product Selections'!$L$11="CBA Lightning Wholesale",0,IF('Product Selections'!$L$11="CBA Lightning",0,IF($C864="",0,IF('Product Selections'!P869="",0,IF('Product Selections'!$P869="Yes",HLOOKUP($AC$10&amp;'Exhibit A'!$F864,'--'!$F$3:$AZ$200,$E864+6,FALSE)*$F864)))))</f>
        <v/>
      </c>
      <c r="AD864" s="310">
        <f>IF('Product Selections'!$L$11="CBA Lightning Wholesale",0,IF('Product Selections'!$L$11="CBA Lightning",0,IF('Product Selections'!Q869="",0,IF($C864="",0,IF('Product Selections'!$Q869&gt;=0,HLOOKUP($AD$10,'--'!$F$3:$AZ$200,3,FALSE)*12*'Product Selections'!Q869)))))</f>
        <v/>
      </c>
      <c r="AE864" s="316">
        <f>IFERROR(IF(C864="","",IF(AND(C864=$D$2,H864=0),0,IF(I864=0,H864-P864-L864-M864,IF(I864="Included",H864-P864-M864-L864,IF(I864&gt;0,H864-M864-L864))))),"")</f>
        <v/>
      </c>
      <c r="AF864" s="585" t="n"/>
      <c r="AJ864" s="585" t="n"/>
    </row>
    <row r="865">
      <c r="A865" s="34" t="n"/>
      <c r="B865" s="70">
        <f>IFERROR(IF('Product Selections'!B870="","",'Product Selections'!B870),"")</f>
        <v/>
      </c>
      <c r="C865" s="71">
        <f>IF('Product Selections'!C870="","",'Product Selections'!C870)</f>
        <v/>
      </c>
      <c r="D865" s="48">
        <f>IF('Product Selections'!D870="","",'Product Selections'!D870)</f>
        <v/>
      </c>
      <c r="E865" s="51">
        <f>IF('Product Selections'!E870="","",'Product Selections'!E870)</f>
        <v/>
      </c>
      <c r="F865" s="51">
        <f>IF('Product Selections'!F870="","",'Product Selections'!F870)</f>
        <v/>
      </c>
      <c r="G865" s="34">
        <f>IF('Product Selections'!U869="","",'Product Selections'!U869)</f>
        <v/>
      </c>
      <c r="H865" s="69">
        <f>IFERROR(IF('Product Selections'!H870="","",'Product Selections'!H870),"")</f>
        <v/>
      </c>
      <c r="I865" s="592">
        <f>IFERROR(IF(TRIM('Product Selections'!I870)="","",TRIM('Product Selections'!I870)),"")</f>
        <v/>
      </c>
      <c r="J865" s="46" t="n"/>
      <c r="K865" s="69">
        <f>IF(C865="","",IF(O865="",AE865+L865+M865,AE865+L865+M865+O865))</f>
        <v/>
      </c>
      <c r="L865" s="360">
        <f>IF(C865="","",SUM(AC865,AD865)*(1-Y865))</f>
        <v/>
      </c>
      <c r="M865" s="358">
        <f>IF(C865="","",AB865)</f>
        <v/>
      </c>
      <c r="O865" s="593">
        <f>IF(C865="","",IF(Y865&lt;0,Z865-AE865,""))</f>
        <v/>
      </c>
      <c r="P865" s="594">
        <f>IFERROR(IF(C865="","",IF(AND(C865=$D$2,H865=0),0,IF($V$8="50% ADP Discount",AA865*0.5,IF($V$8="ADP Book Price",AA865)))),"")</f>
        <v/>
      </c>
      <c r="R865" s="595">
        <f>IF(C865="","",IF(Y865&lt;0,(Z865/F865)*(1),(Z865/F865)*(1-Y865)))</f>
        <v/>
      </c>
      <c r="S865" s="595">
        <f>IFERROR(IF(Y865&lt;0,SUM(AC865:AD865)/F865,L865/F865),"")</f>
        <v/>
      </c>
      <c r="T865" s="340">
        <f>IF(M865="","",IF(M865=0,"",SUM(M865)/F865))</f>
        <v/>
      </c>
      <c r="U865" s="585" t="n"/>
      <c r="V865" s="596">
        <f>IF(C865="","",IF(AND(C865=$D$2,H865=0),"Firm Payroll",IF(AND(F865=1,Y865&gt;0.2),"Annual 20% Max Discount",IF(AND(F865=4,Y865&gt;0.2),"Quarterly 20% Max Discount",IF(Y865&gt;=0.6,"Discount &gt;60%",IF(Y865&lt;0,"Revenue Reduction Required",""))))))</f>
        <v/>
      </c>
      <c r="W865" s="597" t="n"/>
      <c r="X865" s="56">
        <f>IF(F865=1,"Annual Payrolls on ADP Essential Payroll",IF(F865=4,"Quarterly Payrolls on ADP Essential Payroll",""))</f>
        <v/>
      </c>
      <c r="Y865" s="50">
        <f>IFERROR(1-((H865-M865)/SUM(Z865,AC865,AD865)),"")</f>
        <v/>
      </c>
      <c r="Z865" s="69">
        <f>IF(C865="","",HLOOKUP($G865&amp;'Product Selections'!$K$4&amp;'Exhibit A'!$F865,'--'!$F$3:$AT$200,$E865+6,FALSE)*F865)</f>
        <v/>
      </c>
      <c r="AA865" s="237">
        <f>IF($C865="","",7.95*$E865+54.95)</f>
        <v/>
      </c>
      <c r="AB865" s="69">
        <f>IF('Product Selections'!O870="Yes",16*'Exhibit A'!F865,0)</f>
        <v/>
      </c>
      <c r="AC865" s="236">
        <f>IF('Product Selections'!$L$11="CBA Lightning Wholesale",0,IF('Product Selections'!$L$11="CBA Lightning",0,IF($C865="",0,IF('Product Selections'!P870="",0,IF('Product Selections'!$P870="Yes",HLOOKUP($AC$10&amp;'Exhibit A'!$F865,'--'!$F$3:$AZ$200,$E865+6,FALSE)*$F865)))))</f>
        <v/>
      </c>
      <c r="AD865" s="54">
        <f>IF('Product Selections'!$L$11="CBA Lightning Wholesale",0,IF('Product Selections'!$L$11="CBA Lightning",0,IF('Product Selections'!Q870="",0,IF($C865="",0,IF('Product Selections'!$Q870&gt;=0,HLOOKUP($AD$10,'--'!$F$3:$AZ$200,3,FALSE)*12*'Product Selections'!Q870)))))</f>
        <v/>
      </c>
      <c r="AE865" s="69">
        <f>IFERROR(IF(C865="","",IF(AND(C865=$D$2,H865=0),0,IF(I865=0,H865-P865-L865-M865,IF(I865="Included",H865-P865-M865-L865,IF(I865&gt;0,H865-M865-L865))))),"")</f>
        <v/>
      </c>
      <c r="AF865" s="598" t="n"/>
      <c r="AJ865" s="585" t="n"/>
    </row>
    <row r="866">
      <c r="A866" s="34" t="n"/>
      <c r="B866" s="303">
        <f>IFERROR(IF('Product Selections'!B871="","",'Product Selections'!B871),"")</f>
        <v/>
      </c>
      <c r="C866" s="304">
        <f>IF('Product Selections'!C871="","",'Product Selections'!C871)</f>
        <v/>
      </c>
      <c r="D866" s="305">
        <f>IF('Product Selections'!D871="","",'Product Selections'!D871)</f>
        <v/>
      </c>
      <c r="E866" s="306">
        <f>IF('Product Selections'!E871="","",'Product Selections'!E871)</f>
        <v/>
      </c>
      <c r="F866" s="306">
        <f>IF('Product Selections'!F871="","",'Product Selections'!F871)</f>
        <v/>
      </c>
      <c r="G866" s="307">
        <f>IF('Product Selections'!U870="","",'Product Selections'!U870)</f>
        <v/>
      </c>
      <c r="H866" s="316">
        <f>IFERROR(IF('Product Selections'!H871="","",'Product Selections'!H871),"")</f>
        <v/>
      </c>
      <c r="I866" s="309">
        <f>IFERROR(IF(TRIM('Product Selections'!I871)="","",TRIM('Product Selections'!I871)),"")</f>
        <v/>
      </c>
      <c r="J866" s="46" t="n"/>
      <c r="K866" s="316">
        <f>IF(C866="","",IF(O866="",AE866+L866+M866,AE866+L866+M866+O866))</f>
        <v/>
      </c>
      <c r="L866" s="361">
        <f>IF(C866="","",SUM(AC866,AD866)*(1-Y866))</f>
        <v/>
      </c>
      <c r="M866" s="357">
        <f>IF(C866="","",AB866)</f>
        <v/>
      </c>
      <c r="O866" s="600">
        <f>IF(C866="","",IF(Y866&lt;0,Z866-AE866,""))</f>
        <v/>
      </c>
      <c r="P866" s="601">
        <f>IFERROR(IF(C866="","",IF(AND(C866=$D$2,H866=0),0,IF($V$8="50% ADP Discount",AA866*0.5,IF($V$8="ADP Book Price",AA866)))),"")</f>
        <v/>
      </c>
      <c r="R866" s="602">
        <f>IF(C866="","",IF(Y866&lt;0,(Z866/F866)*(1),(Z866/F866)*(1-Y866)))</f>
        <v/>
      </c>
      <c r="S866" s="602">
        <f>IFERROR(IF(Y866&lt;0,SUM(AC866:AD866)/F866,L866/F866),"")</f>
        <v/>
      </c>
      <c r="T866" s="339">
        <f>IF(M866="","",IF(M866=0,"",SUM(M866)/F866))</f>
        <v/>
      </c>
      <c r="U866" s="585" t="n"/>
      <c r="V866" s="603">
        <f>IF(C866="","",IF(AND(C866=$D$2,H866=0),"Firm Payroll",IF(AND(F866=1,Y866&gt;0.2),"Annual 20% Max Discount",IF(AND(F866=4,Y866&gt;0.2),"Quarterly 20% Max Discount",IF(Y866&gt;=0.6,"Discount &gt;60%",IF(Y866&lt;0,"Revenue Reduction Required",""))))))</f>
        <v/>
      </c>
      <c r="W866" s="597" t="n"/>
      <c r="X866" s="314">
        <f>IF(F866=1,"Annual Payrolls on ADP Essential Payroll",IF(F866=4,"Quarterly Payrolls on ADP Essential Payroll",""))</f>
        <v/>
      </c>
      <c r="Y866" s="315">
        <f>IFERROR(1-((H866-M866)/SUM(Z866,AC866,AD866)),"")</f>
        <v/>
      </c>
      <c r="Z866" s="316">
        <f>IF(C866="","",HLOOKUP($G866&amp;'Product Selections'!$K$4&amp;'Exhibit A'!$F866,'--'!$F$3:$AT$200,$E866+6,FALSE)*F866)</f>
        <v/>
      </c>
      <c r="AA866" s="317">
        <f>IF($C866="","",7.95*$E866+54.95)</f>
        <v/>
      </c>
      <c r="AB866" s="316">
        <f>IF('Product Selections'!O871="Yes",16*'Exhibit A'!F866,0)</f>
        <v/>
      </c>
      <c r="AC866" s="318">
        <f>IF('Product Selections'!$L$11="CBA Lightning Wholesale",0,IF('Product Selections'!$L$11="CBA Lightning",0,IF($C866="",0,IF('Product Selections'!P871="",0,IF('Product Selections'!$P871="Yes",HLOOKUP($AC$10&amp;'Exhibit A'!$F866,'--'!$F$3:$AZ$200,$E866+6,FALSE)*$F866)))))</f>
        <v/>
      </c>
      <c r="AD866" s="310">
        <f>IF('Product Selections'!$L$11="CBA Lightning Wholesale",0,IF('Product Selections'!$L$11="CBA Lightning",0,IF('Product Selections'!Q871="",0,IF($C866="",0,IF('Product Selections'!$Q871&gt;=0,HLOOKUP($AD$10,'--'!$F$3:$AZ$200,3,FALSE)*12*'Product Selections'!Q871)))))</f>
        <v/>
      </c>
      <c r="AE866" s="316">
        <f>IFERROR(IF(C866="","",IF(AND(C866=$D$2,H866=0),0,IF(I866=0,H866-P866-L866-M866,IF(I866="Included",H866-P866-M866-L866,IF(I866&gt;0,H866-M866-L866))))),"")</f>
        <v/>
      </c>
      <c r="AF866" s="585" t="n"/>
      <c r="AJ866" s="585" t="n"/>
    </row>
    <row r="867">
      <c r="A867" s="34" t="n"/>
      <c r="B867" s="70">
        <f>IFERROR(IF('Product Selections'!B872="","",'Product Selections'!B872),"")</f>
        <v/>
      </c>
      <c r="C867" s="71">
        <f>IF('Product Selections'!C872="","",'Product Selections'!C872)</f>
        <v/>
      </c>
      <c r="D867" s="48">
        <f>IF('Product Selections'!D872="","",'Product Selections'!D872)</f>
        <v/>
      </c>
      <c r="E867" s="51">
        <f>IF('Product Selections'!E872="","",'Product Selections'!E872)</f>
        <v/>
      </c>
      <c r="F867" s="51">
        <f>IF('Product Selections'!F872="","",'Product Selections'!F872)</f>
        <v/>
      </c>
      <c r="G867" s="34">
        <f>IF('Product Selections'!U871="","",'Product Selections'!U871)</f>
        <v/>
      </c>
      <c r="H867" s="69">
        <f>IFERROR(IF('Product Selections'!H872="","",'Product Selections'!H872),"")</f>
        <v/>
      </c>
      <c r="I867" s="592">
        <f>IFERROR(IF(TRIM('Product Selections'!I872)="","",TRIM('Product Selections'!I872)),"")</f>
        <v/>
      </c>
      <c r="J867" s="46" t="n"/>
      <c r="K867" s="69">
        <f>IF(C867="","",IF(O867="",AE867+L867+M867,AE867+L867+M867+O867))</f>
        <v/>
      </c>
      <c r="L867" s="360">
        <f>IF(C867="","",SUM(AC867,AD867)*(1-Y867))</f>
        <v/>
      </c>
      <c r="M867" s="358">
        <f>IF(C867="","",AB867)</f>
        <v/>
      </c>
      <c r="O867" s="593">
        <f>IF(C867="","",IF(Y867&lt;0,Z867-AE867,""))</f>
        <v/>
      </c>
      <c r="P867" s="594">
        <f>IFERROR(IF(C867="","",IF(AND(C867=$D$2,H867=0),0,IF($V$8="50% ADP Discount",AA867*0.5,IF($V$8="ADP Book Price",AA867)))),"")</f>
        <v/>
      </c>
      <c r="R867" s="595">
        <f>IF(C867="","",IF(Y867&lt;0,(Z867/F867)*(1),(Z867/F867)*(1-Y867)))</f>
        <v/>
      </c>
      <c r="S867" s="595">
        <f>IFERROR(IF(Y867&lt;0,SUM(AC867:AD867)/F867,L867/F867),"")</f>
        <v/>
      </c>
      <c r="T867" s="340">
        <f>IF(M867="","",IF(M867=0,"",SUM(M867)/F867))</f>
        <v/>
      </c>
      <c r="U867" s="585" t="n"/>
      <c r="V867" s="596">
        <f>IF(C867="","",IF(AND(C867=$D$2,H867=0),"Firm Payroll",IF(AND(F867=1,Y867&gt;0.2),"Annual 20% Max Discount",IF(AND(F867=4,Y867&gt;0.2),"Quarterly 20% Max Discount",IF(Y867&gt;=0.6,"Discount &gt;60%",IF(Y867&lt;0,"Revenue Reduction Required",""))))))</f>
        <v/>
      </c>
      <c r="W867" s="597" t="n"/>
      <c r="X867" s="56">
        <f>IF(F867=1,"Annual Payrolls on ADP Essential Payroll",IF(F867=4,"Quarterly Payrolls on ADP Essential Payroll",""))</f>
        <v/>
      </c>
      <c r="Y867" s="50">
        <f>IFERROR(1-((H867-M867)/SUM(Z867,AC867,AD867)),"")</f>
        <v/>
      </c>
      <c r="Z867" s="69">
        <f>IF(C867="","",HLOOKUP($G867&amp;'Product Selections'!$K$4&amp;'Exhibit A'!$F867,'--'!$F$3:$AT$200,$E867+6,FALSE)*F867)</f>
        <v/>
      </c>
      <c r="AA867" s="237">
        <f>IF($C867="","",7.95*$E867+54.95)</f>
        <v/>
      </c>
      <c r="AB867" s="69">
        <f>IF('Product Selections'!O872="Yes",16*'Exhibit A'!F867,0)</f>
        <v/>
      </c>
      <c r="AC867" s="236">
        <f>IF('Product Selections'!$L$11="CBA Lightning Wholesale",0,IF('Product Selections'!$L$11="CBA Lightning",0,IF($C867="",0,IF('Product Selections'!P872="",0,IF('Product Selections'!$P872="Yes",HLOOKUP($AC$10&amp;'Exhibit A'!$F867,'--'!$F$3:$AZ$200,$E867+6,FALSE)*$F867)))))</f>
        <v/>
      </c>
      <c r="AD867" s="54">
        <f>IF('Product Selections'!$L$11="CBA Lightning Wholesale",0,IF('Product Selections'!$L$11="CBA Lightning",0,IF('Product Selections'!Q872="",0,IF($C867="",0,IF('Product Selections'!$Q872&gt;=0,HLOOKUP($AD$10,'--'!$F$3:$AZ$200,3,FALSE)*12*'Product Selections'!Q872)))))</f>
        <v/>
      </c>
      <c r="AE867" s="69">
        <f>IFERROR(IF(C867="","",IF(AND(C867=$D$2,H867=0),0,IF(I867=0,H867-P867-L867-M867,IF(I867="Included",H867-P867-M867-L867,IF(I867&gt;0,H867-M867-L867))))),"")</f>
        <v/>
      </c>
      <c r="AF867" s="598" t="n"/>
      <c r="AJ867" s="585" t="n"/>
    </row>
    <row r="868">
      <c r="A868" s="34" t="n"/>
      <c r="B868" s="303">
        <f>IFERROR(IF('Product Selections'!B873="","",'Product Selections'!B873),"")</f>
        <v/>
      </c>
      <c r="C868" s="304">
        <f>IF('Product Selections'!C873="","",'Product Selections'!C873)</f>
        <v/>
      </c>
      <c r="D868" s="305">
        <f>IF('Product Selections'!D873="","",'Product Selections'!D873)</f>
        <v/>
      </c>
      <c r="E868" s="306">
        <f>IF('Product Selections'!E873="","",'Product Selections'!E873)</f>
        <v/>
      </c>
      <c r="F868" s="306">
        <f>IF('Product Selections'!F873="","",'Product Selections'!F873)</f>
        <v/>
      </c>
      <c r="G868" s="307">
        <f>IF('Product Selections'!U872="","",'Product Selections'!U872)</f>
        <v/>
      </c>
      <c r="H868" s="316">
        <f>IFERROR(IF('Product Selections'!H873="","",'Product Selections'!H873),"")</f>
        <v/>
      </c>
      <c r="I868" s="309">
        <f>IFERROR(IF(TRIM('Product Selections'!I873)="","",TRIM('Product Selections'!I873)),"")</f>
        <v/>
      </c>
      <c r="J868" s="46" t="n"/>
      <c r="K868" s="316">
        <f>IF(C868="","",IF(O868="",AE868+L868+M868,AE868+L868+M868+O868))</f>
        <v/>
      </c>
      <c r="L868" s="361">
        <f>IF(C868="","",SUM(AC868,AD868)*(1-Y868))</f>
        <v/>
      </c>
      <c r="M868" s="357">
        <f>IF(C868="","",AB868)</f>
        <v/>
      </c>
      <c r="O868" s="600">
        <f>IF(C868="","",IF(Y868&lt;0,Z868-AE868,""))</f>
        <v/>
      </c>
      <c r="P868" s="601">
        <f>IFERROR(IF(C868="","",IF(AND(C868=$D$2,H868=0),0,IF($V$8="50% ADP Discount",AA868*0.5,IF($V$8="ADP Book Price",AA868)))),"")</f>
        <v/>
      </c>
      <c r="R868" s="602">
        <f>IF(C868="","",IF(Y868&lt;0,(Z868/F868)*(1),(Z868/F868)*(1-Y868)))</f>
        <v/>
      </c>
      <c r="S868" s="602">
        <f>IFERROR(IF(Y868&lt;0,SUM(AC868:AD868)/F868,L868/F868),"")</f>
        <v/>
      </c>
      <c r="T868" s="339">
        <f>IF(M868="","",IF(M868=0,"",SUM(M868)/F868))</f>
        <v/>
      </c>
      <c r="U868" s="585" t="n"/>
      <c r="V868" s="603">
        <f>IF(C868="","",IF(AND(C868=$D$2,H868=0),"Firm Payroll",IF(AND(F868=1,Y868&gt;0.2),"Annual 20% Max Discount",IF(AND(F868=4,Y868&gt;0.2),"Quarterly 20% Max Discount",IF(Y868&gt;=0.6,"Discount &gt;60%",IF(Y868&lt;0,"Revenue Reduction Required",""))))))</f>
        <v/>
      </c>
      <c r="W868" s="597" t="n"/>
      <c r="X868" s="314">
        <f>IF(F868=1,"Annual Payrolls on ADP Essential Payroll",IF(F868=4,"Quarterly Payrolls on ADP Essential Payroll",""))</f>
        <v/>
      </c>
      <c r="Y868" s="315">
        <f>IFERROR(1-((H868-M868)/SUM(Z868,AC868,AD868)),"")</f>
        <v/>
      </c>
      <c r="Z868" s="316">
        <f>IF(C868="","",HLOOKUP($G868&amp;'Product Selections'!$K$4&amp;'Exhibit A'!$F868,'--'!$F$3:$AT$200,$E868+6,FALSE)*F868)</f>
        <v/>
      </c>
      <c r="AA868" s="317">
        <f>IF($C868="","",7.95*$E868+54.95)</f>
        <v/>
      </c>
      <c r="AB868" s="316">
        <f>IF('Product Selections'!O873="Yes",16*'Exhibit A'!F868,0)</f>
        <v/>
      </c>
      <c r="AC868" s="318">
        <f>IF('Product Selections'!$L$11="CBA Lightning Wholesale",0,IF('Product Selections'!$L$11="CBA Lightning",0,IF($C868="",0,IF('Product Selections'!P873="",0,IF('Product Selections'!$P873="Yes",HLOOKUP($AC$10&amp;'Exhibit A'!$F868,'--'!$F$3:$AZ$200,$E868+6,FALSE)*$F868)))))</f>
        <v/>
      </c>
      <c r="AD868" s="310">
        <f>IF('Product Selections'!$L$11="CBA Lightning Wholesale",0,IF('Product Selections'!$L$11="CBA Lightning",0,IF('Product Selections'!Q873="",0,IF($C868="",0,IF('Product Selections'!$Q873&gt;=0,HLOOKUP($AD$10,'--'!$F$3:$AZ$200,3,FALSE)*12*'Product Selections'!Q873)))))</f>
        <v/>
      </c>
      <c r="AE868" s="316">
        <f>IFERROR(IF(C868="","",IF(AND(C868=$D$2,H868=0),0,IF(I868=0,H868-P868-L868-M868,IF(I868="Included",H868-P868-M868-L868,IF(I868&gt;0,H868-M868-L868))))),"")</f>
        <v/>
      </c>
      <c r="AF868" s="585" t="n"/>
      <c r="AJ868" s="585" t="n"/>
    </row>
    <row r="869">
      <c r="A869" s="34" t="n"/>
      <c r="B869" s="70">
        <f>IFERROR(IF('Product Selections'!B874="","",'Product Selections'!B874),"")</f>
        <v/>
      </c>
      <c r="C869" s="71">
        <f>IF('Product Selections'!C874="","",'Product Selections'!C874)</f>
        <v/>
      </c>
      <c r="D869" s="48">
        <f>IF('Product Selections'!D874="","",'Product Selections'!D874)</f>
        <v/>
      </c>
      <c r="E869" s="51">
        <f>IF('Product Selections'!E874="","",'Product Selections'!E874)</f>
        <v/>
      </c>
      <c r="F869" s="51">
        <f>IF('Product Selections'!F874="","",'Product Selections'!F874)</f>
        <v/>
      </c>
      <c r="G869" s="34">
        <f>IF('Product Selections'!U873="","",'Product Selections'!U873)</f>
        <v/>
      </c>
      <c r="H869" s="69">
        <f>IFERROR(IF('Product Selections'!H874="","",'Product Selections'!H874),"")</f>
        <v/>
      </c>
      <c r="I869" s="592">
        <f>IFERROR(IF(TRIM('Product Selections'!I874)="","",TRIM('Product Selections'!I874)),"")</f>
        <v/>
      </c>
      <c r="J869" s="46" t="n"/>
      <c r="K869" s="69">
        <f>IF(C869="","",IF(O869="",AE869+L869+M869,AE869+L869+M869+O869))</f>
        <v/>
      </c>
      <c r="L869" s="360">
        <f>IF(C869="","",SUM(AC869,AD869)*(1-Y869))</f>
        <v/>
      </c>
      <c r="M869" s="358">
        <f>IF(C869="","",AB869)</f>
        <v/>
      </c>
      <c r="O869" s="593">
        <f>IF(C869="","",IF(Y869&lt;0,Z869-AE869,""))</f>
        <v/>
      </c>
      <c r="P869" s="594">
        <f>IFERROR(IF(C869="","",IF(AND(C869=$D$2,H869=0),0,IF($V$8="50% ADP Discount",AA869*0.5,IF($V$8="ADP Book Price",AA869)))),"")</f>
        <v/>
      </c>
      <c r="R869" s="595">
        <f>IF(C869="","",IF(Y869&lt;0,(Z869/F869)*(1),(Z869/F869)*(1-Y869)))</f>
        <v/>
      </c>
      <c r="S869" s="595">
        <f>IFERROR(IF(Y869&lt;0,SUM(AC869:AD869)/F869,L869/F869),"")</f>
        <v/>
      </c>
      <c r="T869" s="340">
        <f>IF(M869="","",IF(M869=0,"",SUM(M869)/F869))</f>
        <v/>
      </c>
      <c r="U869" s="585" t="n"/>
      <c r="V869" s="596">
        <f>IF(C869="","",IF(AND(C869=$D$2,H869=0),"Firm Payroll",IF(AND(F869=1,Y869&gt;0.2),"Annual 20% Max Discount",IF(AND(F869=4,Y869&gt;0.2),"Quarterly 20% Max Discount",IF(Y869&gt;=0.6,"Discount &gt;60%",IF(Y869&lt;0,"Revenue Reduction Required",""))))))</f>
        <v/>
      </c>
      <c r="W869" s="597" t="n"/>
      <c r="X869" s="56">
        <f>IF(F869=1,"Annual Payrolls on ADP Essential Payroll",IF(F869=4,"Quarterly Payrolls on ADP Essential Payroll",""))</f>
        <v/>
      </c>
      <c r="Y869" s="50">
        <f>IFERROR(1-((H869-M869)/SUM(Z869,AC869,AD869)),"")</f>
        <v/>
      </c>
      <c r="Z869" s="69">
        <f>IF(C869="","",HLOOKUP($G869&amp;'Product Selections'!$K$4&amp;'Exhibit A'!$F869,'--'!$F$3:$AT$200,$E869+6,FALSE)*F869)</f>
        <v/>
      </c>
      <c r="AA869" s="237">
        <f>IF($C869="","",7.95*$E869+54.95)</f>
        <v/>
      </c>
      <c r="AB869" s="69">
        <f>IF('Product Selections'!O874="Yes",16*'Exhibit A'!F869,0)</f>
        <v/>
      </c>
      <c r="AC869" s="236">
        <f>IF('Product Selections'!$L$11="CBA Lightning Wholesale",0,IF('Product Selections'!$L$11="CBA Lightning",0,IF($C869="",0,IF('Product Selections'!P874="",0,IF('Product Selections'!$P874="Yes",HLOOKUP($AC$10&amp;'Exhibit A'!$F869,'--'!$F$3:$AZ$200,$E869+6,FALSE)*$F869)))))</f>
        <v/>
      </c>
      <c r="AD869" s="54">
        <f>IF('Product Selections'!$L$11="CBA Lightning Wholesale",0,IF('Product Selections'!$L$11="CBA Lightning",0,IF('Product Selections'!Q874="",0,IF($C869="",0,IF('Product Selections'!$Q874&gt;=0,HLOOKUP($AD$10,'--'!$F$3:$AZ$200,3,FALSE)*12*'Product Selections'!Q874)))))</f>
        <v/>
      </c>
      <c r="AE869" s="69">
        <f>IFERROR(IF(C869="","",IF(AND(C869=$D$2,H869=0),0,IF(I869=0,H869-P869-L869-M869,IF(I869="Included",H869-P869-M869-L869,IF(I869&gt;0,H869-M869-L869))))),"")</f>
        <v/>
      </c>
      <c r="AF869" s="598" t="n"/>
      <c r="AJ869" s="585" t="n"/>
    </row>
    <row r="870">
      <c r="A870" s="34" t="n"/>
      <c r="B870" s="303">
        <f>IFERROR(IF('Product Selections'!B875="","",'Product Selections'!B875),"")</f>
        <v/>
      </c>
      <c r="C870" s="304">
        <f>IF('Product Selections'!C875="","",'Product Selections'!C875)</f>
        <v/>
      </c>
      <c r="D870" s="305">
        <f>IF('Product Selections'!D875="","",'Product Selections'!D875)</f>
        <v/>
      </c>
      <c r="E870" s="306">
        <f>IF('Product Selections'!E875="","",'Product Selections'!E875)</f>
        <v/>
      </c>
      <c r="F870" s="306">
        <f>IF('Product Selections'!F875="","",'Product Selections'!F875)</f>
        <v/>
      </c>
      <c r="G870" s="307">
        <f>IF('Product Selections'!U874="","",'Product Selections'!U874)</f>
        <v/>
      </c>
      <c r="H870" s="316">
        <f>IFERROR(IF('Product Selections'!H875="","",'Product Selections'!H875),"")</f>
        <v/>
      </c>
      <c r="I870" s="309">
        <f>IFERROR(IF(TRIM('Product Selections'!I875)="","",TRIM('Product Selections'!I875)),"")</f>
        <v/>
      </c>
      <c r="J870" s="46" t="n"/>
      <c r="K870" s="316">
        <f>IF(C870="","",IF(O870="",AE870+L870+M870,AE870+L870+M870+O870))</f>
        <v/>
      </c>
      <c r="L870" s="361">
        <f>IF(C870="","",SUM(AC870,AD870)*(1-Y870))</f>
        <v/>
      </c>
      <c r="M870" s="357">
        <f>IF(C870="","",AB870)</f>
        <v/>
      </c>
      <c r="O870" s="600">
        <f>IF(C870="","",IF(Y870&lt;0,Z870-AE870,""))</f>
        <v/>
      </c>
      <c r="P870" s="601">
        <f>IFERROR(IF(C870="","",IF(AND(C870=$D$2,H870=0),0,IF($V$8="50% ADP Discount",AA870*0.5,IF($V$8="ADP Book Price",AA870)))),"")</f>
        <v/>
      </c>
      <c r="R870" s="602">
        <f>IF(C870="","",IF(Y870&lt;0,(Z870/F870)*(1),(Z870/F870)*(1-Y870)))</f>
        <v/>
      </c>
      <c r="S870" s="602">
        <f>IFERROR(IF(Y870&lt;0,SUM(AC870:AD870)/F870,L870/F870),"")</f>
        <v/>
      </c>
      <c r="T870" s="339">
        <f>IF(M870="","",IF(M870=0,"",SUM(M870)/F870))</f>
        <v/>
      </c>
      <c r="U870" s="585" t="n"/>
      <c r="V870" s="603">
        <f>IF(C870="","",IF(AND(C870=$D$2,H870=0),"Firm Payroll",IF(AND(F870=1,Y870&gt;0.2),"Annual 20% Max Discount",IF(AND(F870=4,Y870&gt;0.2),"Quarterly 20% Max Discount",IF(Y870&gt;=0.6,"Discount &gt;60%",IF(Y870&lt;0,"Revenue Reduction Required",""))))))</f>
        <v/>
      </c>
      <c r="W870" s="597" t="n"/>
      <c r="X870" s="314">
        <f>IF(F870=1,"Annual Payrolls on ADP Essential Payroll",IF(F870=4,"Quarterly Payrolls on ADP Essential Payroll",""))</f>
        <v/>
      </c>
      <c r="Y870" s="315">
        <f>IFERROR(1-((H870-M870)/SUM(Z870,AC870,AD870)),"")</f>
        <v/>
      </c>
      <c r="Z870" s="316">
        <f>IF(C870="","",HLOOKUP($G870&amp;'Product Selections'!$K$4&amp;'Exhibit A'!$F870,'--'!$F$3:$AT$200,$E870+6,FALSE)*F870)</f>
        <v/>
      </c>
      <c r="AA870" s="317">
        <f>IF($C870="","",7.95*$E870+54.95)</f>
        <v/>
      </c>
      <c r="AB870" s="316">
        <f>IF('Product Selections'!O875="Yes",16*'Exhibit A'!F870,0)</f>
        <v/>
      </c>
      <c r="AC870" s="318">
        <f>IF('Product Selections'!$L$11="CBA Lightning Wholesale",0,IF('Product Selections'!$L$11="CBA Lightning",0,IF($C870="",0,IF('Product Selections'!P875="",0,IF('Product Selections'!$P875="Yes",HLOOKUP($AC$10&amp;'Exhibit A'!$F870,'--'!$F$3:$AZ$200,$E870+6,FALSE)*$F870)))))</f>
        <v/>
      </c>
      <c r="AD870" s="310">
        <f>IF('Product Selections'!$L$11="CBA Lightning Wholesale",0,IF('Product Selections'!$L$11="CBA Lightning",0,IF('Product Selections'!Q875="",0,IF($C870="",0,IF('Product Selections'!$Q875&gt;=0,HLOOKUP($AD$10,'--'!$F$3:$AZ$200,3,FALSE)*12*'Product Selections'!Q875)))))</f>
        <v/>
      </c>
      <c r="AE870" s="316">
        <f>IFERROR(IF(C870="","",IF(AND(C870=$D$2,H870=0),0,IF(I870=0,H870-P870-L870-M870,IF(I870="Included",H870-P870-M870-L870,IF(I870&gt;0,H870-M870-L870))))),"")</f>
        <v/>
      </c>
      <c r="AF870" s="585" t="n"/>
      <c r="AJ870" s="585" t="n"/>
    </row>
    <row r="871">
      <c r="A871" s="34" t="n"/>
      <c r="B871" s="70">
        <f>IFERROR(IF('Product Selections'!B876="","",'Product Selections'!B876),"")</f>
        <v/>
      </c>
      <c r="C871" s="71">
        <f>IF('Product Selections'!C876="","",'Product Selections'!C876)</f>
        <v/>
      </c>
      <c r="D871" s="48">
        <f>IF('Product Selections'!D876="","",'Product Selections'!D876)</f>
        <v/>
      </c>
      <c r="E871" s="51">
        <f>IF('Product Selections'!E876="","",'Product Selections'!E876)</f>
        <v/>
      </c>
      <c r="F871" s="51">
        <f>IF('Product Selections'!F876="","",'Product Selections'!F876)</f>
        <v/>
      </c>
      <c r="G871" s="34">
        <f>IF('Product Selections'!U875="","",'Product Selections'!U875)</f>
        <v/>
      </c>
      <c r="H871" s="69">
        <f>IFERROR(IF('Product Selections'!H876="","",'Product Selections'!H876),"")</f>
        <v/>
      </c>
      <c r="I871" s="592">
        <f>IFERROR(IF(TRIM('Product Selections'!I876)="","",TRIM('Product Selections'!I876)),"")</f>
        <v/>
      </c>
      <c r="J871" s="46" t="n"/>
      <c r="K871" s="69">
        <f>IF(C871="","",IF(O871="",AE871+L871+M871,AE871+L871+M871+O871))</f>
        <v/>
      </c>
      <c r="L871" s="360">
        <f>IF(C871="","",SUM(AC871,AD871)*(1-Y871))</f>
        <v/>
      </c>
      <c r="M871" s="358">
        <f>IF(C871="","",AB871)</f>
        <v/>
      </c>
      <c r="O871" s="593">
        <f>IF(C871="","",IF(Y871&lt;0,Z871-AE871,""))</f>
        <v/>
      </c>
      <c r="P871" s="594">
        <f>IFERROR(IF(C871="","",IF(AND(C871=$D$2,H871=0),0,IF($V$8="50% ADP Discount",AA871*0.5,IF($V$8="ADP Book Price",AA871)))),"")</f>
        <v/>
      </c>
      <c r="R871" s="595">
        <f>IF(C871="","",IF(Y871&lt;0,(Z871/F871)*(1),(Z871/F871)*(1-Y871)))</f>
        <v/>
      </c>
      <c r="S871" s="595">
        <f>IFERROR(IF(Y871&lt;0,SUM(AC871:AD871)/F871,L871/F871),"")</f>
        <v/>
      </c>
      <c r="T871" s="340">
        <f>IF(M871="","",IF(M871=0,"",SUM(M871)/F871))</f>
        <v/>
      </c>
      <c r="U871" s="585" t="n"/>
      <c r="V871" s="596">
        <f>IF(C871="","",IF(AND(C871=$D$2,H871=0),"Firm Payroll",IF(AND(F871=1,Y871&gt;0.2),"Annual 20% Max Discount",IF(AND(F871=4,Y871&gt;0.2),"Quarterly 20% Max Discount",IF(Y871&gt;=0.6,"Discount &gt;60%",IF(Y871&lt;0,"Revenue Reduction Required",""))))))</f>
        <v/>
      </c>
      <c r="W871" s="597" t="n"/>
      <c r="X871" s="56">
        <f>IF(F871=1,"Annual Payrolls on ADP Essential Payroll",IF(F871=4,"Quarterly Payrolls on ADP Essential Payroll",""))</f>
        <v/>
      </c>
      <c r="Y871" s="50">
        <f>IFERROR(1-((H871-M871)/SUM(Z871,AC871,AD871)),"")</f>
        <v/>
      </c>
      <c r="Z871" s="69">
        <f>IF(C871="","",HLOOKUP($G871&amp;'Product Selections'!$K$4&amp;'Exhibit A'!$F871,'--'!$F$3:$AT$200,$E871+6,FALSE)*F871)</f>
        <v/>
      </c>
      <c r="AA871" s="237">
        <f>IF($C871="","",7.95*$E871+54.95)</f>
        <v/>
      </c>
      <c r="AB871" s="69">
        <f>IF('Product Selections'!O876="Yes",16*'Exhibit A'!F871,0)</f>
        <v/>
      </c>
      <c r="AC871" s="236">
        <f>IF('Product Selections'!$L$11="CBA Lightning Wholesale",0,IF('Product Selections'!$L$11="CBA Lightning",0,IF($C871="",0,IF('Product Selections'!P876="",0,IF('Product Selections'!$P876="Yes",HLOOKUP($AC$10&amp;'Exhibit A'!$F871,'--'!$F$3:$AZ$200,$E871+6,FALSE)*$F871)))))</f>
        <v/>
      </c>
      <c r="AD871" s="54">
        <f>IF('Product Selections'!$L$11="CBA Lightning Wholesale",0,IF('Product Selections'!$L$11="CBA Lightning",0,IF('Product Selections'!Q876="",0,IF($C871="",0,IF('Product Selections'!$Q876&gt;=0,HLOOKUP($AD$10,'--'!$F$3:$AZ$200,3,FALSE)*12*'Product Selections'!Q876)))))</f>
        <v/>
      </c>
      <c r="AE871" s="69">
        <f>IFERROR(IF(C871="","",IF(AND(C871=$D$2,H871=0),0,IF(I871=0,H871-P871-L871-M871,IF(I871="Included",H871-P871-M871-L871,IF(I871&gt;0,H871-M871-L871))))),"")</f>
        <v/>
      </c>
      <c r="AF871" s="598" t="n"/>
      <c r="AJ871" s="585" t="n"/>
    </row>
    <row r="872">
      <c r="A872" s="34" t="n"/>
      <c r="B872" s="303">
        <f>IFERROR(IF('Product Selections'!B877="","",'Product Selections'!B877),"")</f>
        <v/>
      </c>
      <c r="C872" s="304">
        <f>IF('Product Selections'!C877="","",'Product Selections'!C877)</f>
        <v/>
      </c>
      <c r="D872" s="305">
        <f>IF('Product Selections'!D877="","",'Product Selections'!D877)</f>
        <v/>
      </c>
      <c r="E872" s="306">
        <f>IF('Product Selections'!E877="","",'Product Selections'!E877)</f>
        <v/>
      </c>
      <c r="F872" s="306">
        <f>IF('Product Selections'!F877="","",'Product Selections'!F877)</f>
        <v/>
      </c>
      <c r="G872" s="307">
        <f>IF('Product Selections'!U876="","",'Product Selections'!U876)</f>
        <v/>
      </c>
      <c r="H872" s="316">
        <f>IFERROR(IF('Product Selections'!H877="","",'Product Selections'!H877),"")</f>
        <v/>
      </c>
      <c r="I872" s="309">
        <f>IFERROR(IF(TRIM('Product Selections'!I877)="","",TRIM('Product Selections'!I877)),"")</f>
        <v/>
      </c>
      <c r="J872" s="46" t="n"/>
      <c r="K872" s="316">
        <f>IF(C872="","",IF(O872="",AE872+L872+M872,AE872+L872+M872+O872))</f>
        <v/>
      </c>
      <c r="L872" s="361">
        <f>IF(C872="","",SUM(AC872,AD872)*(1-Y872))</f>
        <v/>
      </c>
      <c r="M872" s="357">
        <f>IF(C872="","",AB872)</f>
        <v/>
      </c>
      <c r="O872" s="600">
        <f>IF(C872="","",IF(Y872&lt;0,Z872-AE872,""))</f>
        <v/>
      </c>
      <c r="P872" s="601">
        <f>IFERROR(IF(C872="","",IF(AND(C872=$D$2,H872=0),0,IF($V$8="50% ADP Discount",AA872*0.5,IF($V$8="ADP Book Price",AA872)))),"")</f>
        <v/>
      </c>
      <c r="R872" s="602">
        <f>IF(C872="","",IF(Y872&lt;0,(Z872/F872)*(1),(Z872/F872)*(1-Y872)))</f>
        <v/>
      </c>
      <c r="S872" s="602">
        <f>IFERROR(IF(Y872&lt;0,SUM(AC872:AD872)/F872,L872/F872),"")</f>
        <v/>
      </c>
      <c r="T872" s="339">
        <f>IF(M872="","",IF(M872=0,"",SUM(M872)/F872))</f>
        <v/>
      </c>
      <c r="U872" s="585" t="n"/>
      <c r="V872" s="603">
        <f>IF(C872="","",IF(AND(C872=$D$2,H872=0),"Firm Payroll",IF(AND(F872=1,Y872&gt;0.2),"Annual 20% Max Discount",IF(AND(F872=4,Y872&gt;0.2),"Quarterly 20% Max Discount",IF(Y872&gt;=0.6,"Discount &gt;60%",IF(Y872&lt;0,"Revenue Reduction Required",""))))))</f>
        <v/>
      </c>
      <c r="W872" s="597" t="n"/>
      <c r="X872" s="314">
        <f>IF(F872=1,"Annual Payrolls on ADP Essential Payroll",IF(F872=4,"Quarterly Payrolls on ADP Essential Payroll",""))</f>
        <v/>
      </c>
      <c r="Y872" s="315">
        <f>IFERROR(1-((H872-M872)/SUM(Z872,AC872,AD872)),"")</f>
        <v/>
      </c>
      <c r="Z872" s="316">
        <f>IF(C872="","",HLOOKUP($G872&amp;'Product Selections'!$K$4&amp;'Exhibit A'!$F872,'--'!$F$3:$AT$200,$E872+6,FALSE)*F872)</f>
        <v/>
      </c>
      <c r="AA872" s="317">
        <f>IF($C872="","",7.95*$E872+54.95)</f>
        <v/>
      </c>
      <c r="AB872" s="316">
        <f>IF('Product Selections'!O877="Yes",16*'Exhibit A'!F872,0)</f>
        <v/>
      </c>
      <c r="AC872" s="318">
        <f>IF('Product Selections'!$L$11="CBA Lightning Wholesale",0,IF('Product Selections'!$L$11="CBA Lightning",0,IF($C872="",0,IF('Product Selections'!P877="",0,IF('Product Selections'!$P877="Yes",HLOOKUP($AC$10&amp;'Exhibit A'!$F872,'--'!$F$3:$AZ$200,$E872+6,FALSE)*$F872)))))</f>
        <v/>
      </c>
      <c r="AD872" s="310">
        <f>IF('Product Selections'!$L$11="CBA Lightning Wholesale",0,IF('Product Selections'!$L$11="CBA Lightning",0,IF('Product Selections'!Q877="",0,IF($C872="",0,IF('Product Selections'!$Q877&gt;=0,HLOOKUP($AD$10,'--'!$F$3:$AZ$200,3,FALSE)*12*'Product Selections'!Q877)))))</f>
        <v/>
      </c>
      <c r="AE872" s="316">
        <f>IFERROR(IF(C872="","",IF(AND(C872=$D$2,H872=0),0,IF(I872=0,H872-P872-L872-M872,IF(I872="Included",H872-P872-M872-L872,IF(I872&gt;0,H872-M872-L872))))),"")</f>
        <v/>
      </c>
      <c r="AF872" s="585" t="n"/>
      <c r="AJ872" s="585" t="n"/>
    </row>
    <row r="873">
      <c r="A873" s="34" t="n"/>
      <c r="B873" s="70">
        <f>IFERROR(IF('Product Selections'!B878="","",'Product Selections'!B878),"")</f>
        <v/>
      </c>
      <c r="C873" s="71">
        <f>IF('Product Selections'!C878="","",'Product Selections'!C878)</f>
        <v/>
      </c>
      <c r="D873" s="48">
        <f>IF('Product Selections'!D878="","",'Product Selections'!D878)</f>
        <v/>
      </c>
      <c r="E873" s="51">
        <f>IF('Product Selections'!E878="","",'Product Selections'!E878)</f>
        <v/>
      </c>
      <c r="F873" s="51">
        <f>IF('Product Selections'!F878="","",'Product Selections'!F878)</f>
        <v/>
      </c>
      <c r="G873" s="34">
        <f>IF('Product Selections'!U877="","",'Product Selections'!U877)</f>
        <v/>
      </c>
      <c r="H873" s="69">
        <f>IFERROR(IF('Product Selections'!H878="","",'Product Selections'!H878),"")</f>
        <v/>
      </c>
      <c r="I873" s="592">
        <f>IFERROR(IF(TRIM('Product Selections'!I878)="","",TRIM('Product Selections'!I878)),"")</f>
        <v/>
      </c>
      <c r="J873" s="46" t="n"/>
      <c r="K873" s="69">
        <f>IF(C873="","",IF(O873="",AE873+L873+M873,AE873+L873+M873+O873))</f>
        <v/>
      </c>
      <c r="L873" s="360">
        <f>IF(C873="","",SUM(AC873,AD873)*(1-Y873))</f>
        <v/>
      </c>
      <c r="M873" s="358">
        <f>IF(C873="","",AB873)</f>
        <v/>
      </c>
      <c r="O873" s="593">
        <f>IF(C873="","",IF(Y873&lt;0,Z873-AE873,""))</f>
        <v/>
      </c>
      <c r="P873" s="594">
        <f>IFERROR(IF(C873="","",IF(AND(C873=$D$2,H873=0),0,IF($V$8="50% ADP Discount",AA873*0.5,IF($V$8="ADP Book Price",AA873)))),"")</f>
        <v/>
      </c>
      <c r="R873" s="595">
        <f>IF(C873="","",IF(Y873&lt;0,(Z873/F873)*(1),(Z873/F873)*(1-Y873)))</f>
        <v/>
      </c>
      <c r="S873" s="595">
        <f>IFERROR(IF(Y873&lt;0,SUM(AC873:AD873)/F873,L873/F873),"")</f>
        <v/>
      </c>
      <c r="T873" s="340">
        <f>IF(M873="","",IF(M873=0,"",SUM(M873)/F873))</f>
        <v/>
      </c>
      <c r="U873" s="585" t="n"/>
      <c r="V873" s="596">
        <f>IF(C873="","",IF(AND(C873=$D$2,H873=0),"Firm Payroll",IF(AND(F873=1,Y873&gt;0.2),"Annual 20% Max Discount",IF(AND(F873=4,Y873&gt;0.2),"Quarterly 20% Max Discount",IF(Y873&gt;=0.6,"Discount &gt;60%",IF(Y873&lt;0,"Revenue Reduction Required",""))))))</f>
        <v/>
      </c>
      <c r="W873" s="597" t="n"/>
      <c r="X873" s="56">
        <f>IF(F873=1,"Annual Payrolls on ADP Essential Payroll",IF(F873=4,"Quarterly Payrolls on ADP Essential Payroll",""))</f>
        <v/>
      </c>
      <c r="Y873" s="50">
        <f>IFERROR(1-((H873-M873)/SUM(Z873,AC873,AD873)),"")</f>
        <v/>
      </c>
      <c r="Z873" s="69">
        <f>IF(C873="","",HLOOKUP($G873&amp;'Product Selections'!$K$4&amp;'Exhibit A'!$F873,'--'!$F$3:$AT$200,$E873+6,FALSE)*F873)</f>
        <v/>
      </c>
      <c r="AA873" s="237">
        <f>IF($C873="","",7.95*$E873+54.95)</f>
        <v/>
      </c>
      <c r="AB873" s="69">
        <f>IF('Product Selections'!O878="Yes",16*'Exhibit A'!F873,0)</f>
        <v/>
      </c>
      <c r="AC873" s="236">
        <f>IF('Product Selections'!$L$11="CBA Lightning Wholesale",0,IF('Product Selections'!$L$11="CBA Lightning",0,IF($C873="",0,IF('Product Selections'!P878="",0,IF('Product Selections'!$P878="Yes",HLOOKUP($AC$10&amp;'Exhibit A'!$F873,'--'!$F$3:$AZ$200,$E873+6,FALSE)*$F873)))))</f>
        <v/>
      </c>
      <c r="AD873" s="54">
        <f>IF('Product Selections'!$L$11="CBA Lightning Wholesale",0,IF('Product Selections'!$L$11="CBA Lightning",0,IF('Product Selections'!Q878="",0,IF($C873="",0,IF('Product Selections'!$Q878&gt;=0,HLOOKUP($AD$10,'--'!$F$3:$AZ$200,3,FALSE)*12*'Product Selections'!Q878)))))</f>
        <v/>
      </c>
      <c r="AE873" s="69">
        <f>IFERROR(IF(C873="","",IF(AND(C873=$D$2,H873=0),0,IF(I873=0,H873-P873-L873-M873,IF(I873="Included",H873-P873-M873-L873,IF(I873&gt;0,H873-M873-L873))))),"")</f>
        <v/>
      </c>
      <c r="AF873" s="598" t="n"/>
      <c r="AJ873" s="585" t="n"/>
    </row>
    <row r="874">
      <c r="A874" s="34" t="n"/>
      <c r="B874" s="303">
        <f>IFERROR(IF('Product Selections'!B879="","",'Product Selections'!B879),"")</f>
        <v/>
      </c>
      <c r="C874" s="304">
        <f>IF('Product Selections'!C879="","",'Product Selections'!C879)</f>
        <v/>
      </c>
      <c r="D874" s="305">
        <f>IF('Product Selections'!D879="","",'Product Selections'!D879)</f>
        <v/>
      </c>
      <c r="E874" s="306">
        <f>IF('Product Selections'!E879="","",'Product Selections'!E879)</f>
        <v/>
      </c>
      <c r="F874" s="306">
        <f>IF('Product Selections'!F879="","",'Product Selections'!F879)</f>
        <v/>
      </c>
      <c r="G874" s="307">
        <f>IF('Product Selections'!U878="","",'Product Selections'!U878)</f>
        <v/>
      </c>
      <c r="H874" s="316">
        <f>IFERROR(IF('Product Selections'!H879="","",'Product Selections'!H879),"")</f>
        <v/>
      </c>
      <c r="I874" s="309">
        <f>IFERROR(IF(TRIM('Product Selections'!I879)="","",TRIM('Product Selections'!I879)),"")</f>
        <v/>
      </c>
      <c r="J874" s="46" t="n"/>
      <c r="K874" s="316">
        <f>IF(C874="","",IF(O874="",AE874+L874+M874,AE874+L874+M874+O874))</f>
        <v/>
      </c>
      <c r="L874" s="361">
        <f>IF(C874="","",SUM(AC874,AD874)*(1-Y874))</f>
        <v/>
      </c>
      <c r="M874" s="357">
        <f>IF(C874="","",AB874)</f>
        <v/>
      </c>
      <c r="O874" s="600">
        <f>IF(C874="","",IF(Y874&lt;0,Z874-AE874,""))</f>
        <v/>
      </c>
      <c r="P874" s="601">
        <f>IFERROR(IF(C874="","",IF(AND(C874=$D$2,H874=0),0,IF($V$8="50% ADP Discount",AA874*0.5,IF($V$8="ADP Book Price",AA874)))),"")</f>
        <v/>
      </c>
      <c r="R874" s="602">
        <f>IF(C874="","",IF(Y874&lt;0,(Z874/F874)*(1),(Z874/F874)*(1-Y874)))</f>
        <v/>
      </c>
      <c r="S874" s="602">
        <f>IFERROR(IF(Y874&lt;0,SUM(AC874:AD874)/F874,L874/F874),"")</f>
        <v/>
      </c>
      <c r="T874" s="339">
        <f>IF(M874="","",IF(M874=0,"",SUM(M874)/F874))</f>
        <v/>
      </c>
      <c r="U874" s="585" t="n"/>
      <c r="V874" s="603">
        <f>IF(C874="","",IF(AND(C874=$D$2,H874=0),"Firm Payroll",IF(AND(F874=1,Y874&gt;0.2),"Annual 20% Max Discount",IF(AND(F874=4,Y874&gt;0.2),"Quarterly 20% Max Discount",IF(Y874&gt;=0.6,"Discount &gt;60%",IF(Y874&lt;0,"Revenue Reduction Required",""))))))</f>
        <v/>
      </c>
      <c r="W874" s="597" t="n"/>
      <c r="X874" s="314">
        <f>IF(F874=1,"Annual Payrolls on ADP Essential Payroll",IF(F874=4,"Quarterly Payrolls on ADP Essential Payroll",""))</f>
        <v/>
      </c>
      <c r="Y874" s="315">
        <f>IFERROR(1-((H874-M874)/SUM(Z874,AC874,AD874)),"")</f>
        <v/>
      </c>
      <c r="Z874" s="316">
        <f>IF(C874="","",HLOOKUP($G874&amp;'Product Selections'!$K$4&amp;'Exhibit A'!$F874,'--'!$F$3:$AT$200,$E874+6,FALSE)*F874)</f>
        <v/>
      </c>
      <c r="AA874" s="317">
        <f>IF($C874="","",7.95*$E874+54.95)</f>
        <v/>
      </c>
      <c r="AB874" s="316">
        <f>IF('Product Selections'!O879="Yes",16*'Exhibit A'!F874,0)</f>
        <v/>
      </c>
      <c r="AC874" s="318">
        <f>IF('Product Selections'!$L$11="CBA Lightning Wholesale",0,IF('Product Selections'!$L$11="CBA Lightning",0,IF($C874="",0,IF('Product Selections'!P879="",0,IF('Product Selections'!$P879="Yes",HLOOKUP($AC$10&amp;'Exhibit A'!$F874,'--'!$F$3:$AZ$200,$E874+6,FALSE)*$F874)))))</f>
        <v/>
      </c>
      <c r="AD874" s="310">
        <f>IF('Product Selections'!$L$11="CBA Lightning Wholesale",0,IF('Product Selections'!$L$11="CBA Lightning",0,IF('Product Selections'!Q879="",0,IF($C874="",0,IF('Product Selections'!$Q879&gt;=0,HLOOKUP($AD$10,'--'!$F$3:$AZ$200,3,FALSE)*12*'Product Selections'!Q879)))))</f>
        <v/>
      </c>
      <c r="AE874" s="316">
        <f>IFERROR(IF(C874="","",IF(AND(C874=$D$2,H874=0),0,IF(I874=0,H874-P874-L874-M874,IF(I874="Included",H874-P874-M874-L874,IF(I874&gt;0,H874-M874-L874))))),"")</f>
        <v/>
      </c>
      <c r="AF874" s="585" t="n"/>
      <c r="AJ874" s="585" t="n"/>
    </row>
    <row r="875">
      <c r="A875" s="34" t="n"/>
      <c r="B875" s="70">
        <f>IFERROR(IF('Product Selections'!B880="","",'Product Selections'!B880),"")</f>
        <v/>
      </c>
      <c r="C875" s="71">
        <f>IF('Product Selections'!C880="","",'Product Selections'!C880)</f>
        <v/>
      </c>
      <c r="D875" s="48">
        <f>IF('Product Selections'!D880="","",'Product Selections'!D880)</f>
        <v/>
      </c>
      <c r="E875" s="51">
        <f>IF('Product Selections'!E880="","",'Product Selections'!E880)</f>
        <v/>
      </c>
      <c r="F875" s="51">
        <f>IF('Product Selections'!F880="","",'Product Selections'!F880)</f>
        <v/>
      </c>
      <c r="G875" s="34">
        <f>IF('Product Selections'!U879="","",'Product Selections'!U879)</f>
        <v/>
      </c>
      <c r="H875" s="69">
        <f>IFERROR(IF('Product Selections'!H880="","",'Product Selections'!H880),"")</f>
        <v/>
      </c>
      <c r="I875" s="592">
        <f>IFERROR(IF(TRIM('Product Selections'!I880)="","",TRIM('Product Selections'!I880)),"")</f>
        <v/>
      </c>
      <c r="J875" s="46" t="n"/>
      <c r="K875" s="69">
        <f>IF(C875="","",IF(O875="",AE875+L875+M875,AE875+L875+M875+O875))</f>
        <v/>
      </c>
      <c r="L875" s="360">
        <f>IF(C875="","",SUM(AC875,AD875)*(1-Y875))</f>
        <v/>
      </c>
      <c r="M875" s="358">
        <f>IF(C875="","",AB875)</f>
        <v/>
      </c>
      <c r="O875" s="593">
        <f>IF(C875="","",IF(Y875&lt;0,Z875-AE875,""))</f>
        <v/>
      </c>
      <c r="P875" s="594">
        <f>IFERROR(IF(C875="","",IF(AND(C875=$D$2,H875=0),0,IF($V$8="50% ADP Discount",AA875*0.5,IF($V$8="ADP Book Price",AA875)))),"")</f>
        <v/>
      </c>
      <c r="R875" s="595">
        <f>IF(C875="","",IF(Y875&lt;0,(Z875/F875)*(1),(Z875/F875)*(1-Y875)))</f>
        <v/>
      </c>
      <c r="S875" s="595">
        <f>IFERROR(IF(Y875&lt;0,SUM(AC875:AD875)/F875,L875/F875),"")</f>
        <v/>
      </c>
      <c r="T875" s="340">
        <f>IF(M875="","",IF(M875=0,"",SUM(M875)/F875))</f>
        <v/>
      </c>
      <c r="U875" s="585" t="n"/>
      <c r="V875" s="596">
        <f>IF(C875="","",IF(AND(C875=$D$2,H875=0),"Firm Payroll",IF(AND(F875=1,Y875&gt;0.2),"Annual 20% Max Discount",IF(AND(F875=4,Y875&gt;0.2),"Quarterly 20% Max Discount",IF(Y875&gt;=0.6,"Discount &gt;60%",IF(Y875&lt;0,"Revenue Reduction Required",""))))))</f>
        <v/>
      </c>
      <c r="W875" s="597" t="n"/>
      <c r="X875" s="56">
        <f>IF(F875=1,"Annual Payrolls on ADP Essential Payroll",IF(F875=4,"Quarterly Payrolls on ADP Essential Payroll",""))</f>
        <v/>
      </c>
      <c r="Y875" s="50">
        <f>IFERROR(1-((H875-M875)/SUM(Z875,AC875,AD875)),"")</f>
        <v/>
      </c>
      <c r="Z875" s="69">
        <f>IF(C875="","",HLOOKUP($G875&amp;'Product Selections'!$K$4&amp;'Exhibit A'!$F875,'--'!$F$3:$AT$200,$E875+6,FALSE)*F875)</f>
        <v/>
      </c>
      <c r="AA875" s="237">
        <f>IF($C875="","",7.95*$E875+54.95)</f>
        <v/>
      </c>
      <c r="AB875" s="69">
        <f>IF('Product Selections'!O880="Yes",16*'Exhibit A'!F875,0)</f>
        <v/>
      </c>
      <c r="AC875" s="236">
        <f>IF('Product Selections'!$L$11="CBA Lightning Wholesale",0,IF('Product Selections'!$L$11="CBA Lightning",0,IF($C875="",0,IF('Product Selections'!P880="",0,IF('Product Selections'!$P880="Yes",HLOOKUP($AC$10&amp;'Exhibit A'!$F875,'--'!$F$3:$AZ$200,$E875+6,FALSE)*$F875)))))</f>
        <v/>
      </c>
      <c r="AD875" s="54">
        <f>IF('Product Selections'!$L$11="CBA Lightning Wholesale",0,IF('Product Selections'!$L$11="CBA Lightning",0,IF('Product Selections'!Q880="",0,IF($C875="",0,IF('Product Selections'!$Q880&gt;=0,HLOOKUP($AD$10,'--'!$F$3:$AZ$200,3,FALSE)*12*'Product Selections'!Q880)))))</f>
        <v/>
      </c>
      <c r="AE875" s="69">
        <f>IFERROR(IF(C875="","",IF(AND(C875=$D$2,H875=0),0,IF(I875=0,H875-P875-L875-M875,IF(I875="Included",H875-P875-M875-L875,IF(I875&gt;0,H875-M875-L875))))),"")</f>
        <v/>
      </c>
      <c r="AF875" s="598" t="n"/>
      <c r="AJ875" s="585" t="n"/>
    </row>
    <row r="876">
      <c r="A876" s="34" t="n"/>
      <c r="B876" s="303">
        <f>IFERROR(IF('Product Selections'!B881="","",'Product Selections'!B881),"")</f>
        <v/>
      </c>
      <c r="C876" s="304">
        <f>IF('Product Selections'!C881="","",'Product Selections'!C881)</f>
        <v/>
      </c>
      <c r="D876" s="305">
        <f>IF('Product Selections'!D881="","",'Product Selections'!D881)</f>
        <v/>
      </c>
      <c r="E876" s="306">
        <f>IF('Product Selections'!E881="","",'Product Selections'!E881)</f>
        <v/>
      </c>
      <c r="F876" s="306">
        <f>IF('Product Selections'!F881="","",'Product Selections'!F881)</f>
        <v/>
      </c>
      <c r="G876" s="307">
        <f>IF('Product Selections'!U880="","",'Product Selections'!U880)</f>
        <v/>
      </c>
      <c r="H876" s="316">
        <f>IFERROR(IF('Product Selections'!H881="","",'Product Selections'!H881),"")</f>
        <v/>
      </c>
      <c r="I876" s="309">
        <f>IFERROR(IF(TRIM('Product Selections'!I881)="","",TRIM('Product Selections'!I881)),"")</f>
        <v/>
      </c>
      <c r="J876" s="46" t="n"/>
      <c r="K876" s="316">
        <f>IF(C876="","",IF(O876="",AE876+L876+M876,AE876+L876+M876+O876))</f>
        <v/>
      </c>
      <c r="L876" s="361">
        <f>IF(C876="","",SUM(AC876,AD876)*(1-Y876))</f>
        <v/>
      </c>
      <c r="M876" s="357">
        <f>IF(C876="","",AB876)</f>
        <v/>
      </c>
      <c r="O876" s="600">
        <f>IF(C876="","",IF(Y876&lt;0,Z876-AE876,""))</f>
        <v/>
      </c>
      <c r="P876" s="601">
        <f>IFERROR(IF(C876="","",IF(AND(C876=$D$2,H876=0),0,IF($V$8="50% ADP Discount",AA876*0.5,IF($V$8="ADP Book Price",AA876)))),"")</f>
        <v/>
      </c>
      <c r="R876" s="602">
        <f>IF(C876="","",IF(Y876&lt;0,(Z876/F876)*(1),(Z876/F876)*(1-Y876)))</f>
        <v/>
      </c>
      <c r="S876" s="602">
        <f>IFERROR(IF(Y876&lt;0,SUM(AC876:AD876)/F876,L876/F876),"")</f>
        <v/>
      </c>
      <c r="T876" s="339">
        <f>IF(M876="","",IF(M876=0,"",SUM(M876)/F876))</f>
        <v/>
      </c>
      <c r="U876" s="585" t="n"/>
      <c r="V876" s="603">
        <f>IF(C876="","",IF(AND(C876=$D$2,H876=0),"Firm Payroll",IF(AND(F876=1,Y876&gt;0.2),"Annual 20% Max Discount",IF(AND(F876=4,Y876&gt;0.2),"Quarterly 20% Max Discount",IF(Y876&gt;=0.6,"Discount &gt;60%",IF(Y876&lt;0,"Revenue Reduction Required",""))))))</f>
        <v/>
      </c>
      <c r="W876" s="597" t="n"/>
      <c r="X876" s="314">
        <f>IF(F876=1,"Annual Payrolls on ADP Essential Payroll",IF(F876=4,"Quarterly Payrolls on ADP Essential Payroll",""))</f>
        <v/>
      </c>
      <c r="Y876" s="315">
        <f>IFERROR(1-((H876-M876)/SUM(Z876,AC876,AD876)),"")</f>
        <v/>
      </c>
      <c r="Z876" s="316">
        <f>IF(C876="","",HLOOKUP($G876&amp;'Product Selections'!$K$4&amp;'Exhibit A'!$F876,'--'!$F$3:$AT$200,$E876+6,FALSE)*F876)</f>
        <v/>
      </c>
      <c r="AA876" s="317">
        <f>IF($C876="","",7.95*$E876+54.95)</f>
        <v/>
      </c>
      <c r="AB876" s="316">
        <f>IF('Product Selections'!O881="Yes",16*'Exhibit A'!F876,0)</f>
        <v/>
      </c>
      <c r="AC876" s="318">
        <f>IF('Product Selections'!$L$11="CBA Lightning Wholesale",0,IF('Product Selections'!$L$11="CBA Lightning",0,IF($C876="",0,IF('Product Selections'!P881="",0,IF('Product Selections'!$P881="Yes",HLOOKUP($AC$10&amp;'Exhibit A'!$F876,'--'!$F$3:$AZ$200,$E876+6,FALSE)*$F876)))))</f>
        <v/>
      </c>
      <c r="AD876" s="310">
        <f>IF('Product Selections'!$L$11="CBA Lightning Wholesale",0,IF('Product Selections'!$L$11="CBA Lightning",0,IF('Product Selections'!Q881="",0,IF($C876="",0,IF('Product Selections'!$Q881&gt;=0,HLOOKUP($AD$10,'--'!$F$3:$AZ$200,3,FALSE)*12*'Product Selections'!Q881)))))</f>
        <v/>
      </c>
      <c r="AE876" s="316">
        <f>IFERROR(IF(C876="","",IF(AND(C876=$D$2,H876=0),0,IF(I876=0,H876-P876-L876-M876,IF(I876="Included",H876-P876-M876-L876,IF(I876&gt;0,H876-M876-L876))))),"")</f>
        <v/>
      </c>
      <c r="AF876" s="585" t="n"/>
      <c r="AJ876" s="585" t="n"/>
    </row>
    <row r="877">
      <c r="A877" s="34" t="n"/>
      <c r="B877" s="70">
        <f>IFERROR(IF('Product Selections'!B882="","",'Product Selections'!B882),"")</f>
        <v/>
      </c>
      <c r="C877" s="71">
        <f>IF('Product Selections'!C882="","",'Product Selections'!C882)</f>
        <v/>
      </c>
      <c r="D877" s="48">
        <f>IF('Product Selections'!D882="","",'Product Selections'!D882)</f>
        <v/>
      </c>
      <c r="E877" s="51">
        <f>IF('Product Selections'!E882="","",'Product Selections'!E882)</f>
        <v/>
      </c>
      <c r="F877" s="51">
        <f>IF('Product Selections'!F882="","",'Product Selections'!F882)</f>
        <v/>
      </c>
      <c r="G877" s="34">
        <f>IF('Product Selections'!U881="","",'Product Selections'!U881)</f>
        <v/>
      </c>
      <c r="H877" s="69">
        <f>IFERROR(IF('Product Selections'!H882="","",'Product Selections'!H882),"")</f>
        <v/>
      </c>
      <c r="I877" s="592">
        <f>IFERROR(IF(TRIM('Product Selections'!I882)="","",TRIM('Product Selections'!I882)),"")</f>
        <v/>
      </c>
      <c r="J877" s="46" t="n"/>
      <c r="K877" s="69">
        <f>IF(C877="","",IF(O877="",AE877+L877+M877,AE877+L877+M877+O877))</f>
        <v/>
      </c>
      <c r="L877" s="360">
        <f>IF(C877="","",SUM(AC877,AD877)*(1-Y877))</f>
        <v/>
      </c>
      <c r="M877" s="358">
        <f>IF(C877="","",AB877)</f>
        <v/>
      </c>
      <c r="O877" s="593">
        <f>IF(C877="","",IF(Y877&lt;0,Z877-AE877,""))</f>
        <v/>
      </c>
      <c r="P877" s="594">
        <f>IFERROR(IF(C877="","",IF(AND(C877=$D$2,H877=0),0,IF($V$8="50% ADP Discount",AA877*0.5,IF($V$8="ADP Book Price",AA877)))),"")</f>
        <v/>
      </c>
      <c r="R877" s="595">
        <f>IF(C877="","",IF(Y877&lt;0,(Z877/F877)*(1),(Z877/F877)*(1-Y877)))</f>
        <v/>
      </c>
      <c r="S877" s="595">
        <f>IFERROR(IF(Y877&lt;0,SUM(AC877:AD877)/F877,L877/F877),"")</f>
        <v/>
      </c>
      <c r="T877" s="340">
        <f>IF(M877="","",IF(M877=0,"",SUM(M877)/F877))</f>
        <v/>
      </c>
      <c r="U877" s="585" t="n"/>
      <c r="V877" s="596">
        <f>IF(C877="","",IF(AND(C877=$D$2,H877=0),"Firm Payroll",IF(AND(F877=1,Y877&gt;0.2),"Annual 20% Max Discount",IF(AND(F877=4,Y877&gt;0.2),"Quarterly 20% Max Discount",IF(Y877&gt;=0.6,"Discount &gt;60%",IF(Y877&lt;0,"Revenue Reduction Required",""))))))</f>
        <v/>
      </c>
      <c r="W877" s="597" t="n"/>
      <c r="X877" s="56">
        <f>IF(F877=1,"Annual Payrolls on ADP Essential Payroll",IF(F877=4,"Quarterly Payrolls on ADP Essential Payroll",""))</f>
        <v/>
      </c>
      <c r="Y877" s="50">
        <f>IFERROR(1-((H877-M877)/SUM(Z877,AC877,AD877)),"")</f>
        <v/>
      </c>
      <c r="Z877" s="69">
        <f>IF(C877="","",HLOOKUP($G877&amp;'Product Selections'!$K$4&amp;'Exhibit A'!$F877,'--'!$F$3:$AT$200,$E877+6,FALSE)*F877)</f>
        <v/>
      </c>
      <c r="AA877" s="237">
        <f>IF($C877="","",7.95*$E877+54.95)</f>
        <v/>
      </c>
      <c r="AB877" s="69">
        <f>IF('Product Selections'!O882="Yes",16*'Exhibit A'!F877,0)</f>
        <v/>
      </c>
      <c r="AC877" s="236">
        <f>IF('Product Selections'!$L$11="CBA Lightning Wholesale",0,IF('Product Selections'!$L$11="CBA Lightning",0,IF($C877="",0,IF('Product Selections'!P882="",0,IF('Product Selections'!$P882="Yes",HLOOKUP($AC$10&amp;'Exhibit A'!$F877,'--'!$F$3:$AZ$200,$E877+6,FALSE)*$F877)))))</f>
        <v/>
      </c>
      <c r="AD877" s="54">
        <f>IF('Product Selections'!$L$11="CBA Lightning Wholesale",0,IF('Product Selections'!$L$11="CBA Lightning",0,IF('Product Selections'!Q882="",0,IF($C877="",0,IF('Product Selections'!$Q882&gt;=0,HLOOKUP($AD$10,'--'!$F$3:$AZ$200,3,FALSE)*12*'Product Selections'!Q882)))))</f>
        <v/>
      </c>
      <c r="AE877" s="69">
        <f>IFERROR(IF(C877="","",IF(AND(C877=$D$2,H877=0),0,IF(I877=0,H877-P877-L877-M877,IF(I877="Included",H877-P877-M877-L877,IF(I877&gt;0,H877-M877-L877))))),"")</f>
        <v/>
      </c>
      <c r="AF877" s="598" t="n"/>
      <c r="AJ877" s="585" t="n"/>
    </row>
    <row r="878">
      <c r="A878" s="34" t="n"/>
      <c r="B878" s="303">
        <f>IFERROR(IF('Product Selections'!B883="","",'Product Selections'!B883),"")</f>
        <v/>
      </c>
      <c r="C878" s="304">
        <f>IF('Product Selections'!C883="","",'Product Selections'!C883)</f>
        <v/>
      </c>
      <c r="D878" s="305">
        <f>IF('Product Selections'!D883="","",'Product Selections'!D883)</f>
        <v/>
      </c>
      <c r="E878" s="306">
        <f>IF('Product Selections'!E883="","",'Product Selections'!E883)</f>
        <v/>
      </c>
      <c r="F878" s="306">
        <f>IF('Product Selections'!F883="","",'Product Selections'!F883)</f>
        <v/>
      </c>
      <c r="G878" s="307">
        <f>IF('Product Selections'!U882="","",'Product Selections'!U882)</f>
        <v/>
      </c>
      <c r="H878" s="316">
        <f>IFERROR(IF('Product Selections'!H883="","",'Product Selections'!H883),"")</f>
        <v/>
      </c>
      <c r="I878" s="309">
        <f>IFERROR(IF(TRIM('Product Selections'!I883)="","",TRIM('Product Selections'!I883)),"")</f>
        <v/>
      </c>
      <c r="J878" s="46" t="n"/>
      <c r="K878" s="316">
        <f>IF(C878="","",IF(O878="",AE878+L878+M878,AE878+L878+M878+O878))</f>
        <v/>
      </c>
      <c r="L878" s="361">
        <f>IF(C878="","",SUM(AC878,AD878)*(1-Y878))</f>
        <v/>
      </c>
      <c r="M878" s="357">
        <f>IF(C878="","",AB878)</f>
        <v/>
      </c>
      <c r="O878" s="600">
        <f>IF(C878="","",IF(Y878&lt;0,Z878-AE878,""))</f>
        <v/>
      </c>
      <c r="P878" s="601">
        <f>IFERROR(IF(C878="","",IF(AND(C878=$D$2,H878=0),0,IF($V$8="50% ADP Discount",AA878*0.5,IF($V$8="ADP Book Price",AA878)))),"")</f>
        <v/>
      </c>
      <c r="R878" s="602">
        <f>IF(C878="","",IF(Y878&lt;0,(Z878/F878)*(1),(Z878/F878)*(1-Y878)))</f>
        <v/>
      </c>
      <c r="S878" s="602">
        <f>IFERROR(IF(Y878&lt;0,SUM(AC878:AD878)/F878,L878/F878),"")</f>
        <v/>
      </c>
      <c r="T878" s="339">
        <f>IF(M878="","",IF(M878=0,"",SUM(M878)/F878))</f>
        <v/>
      </c>
      <c r="U878" s="585" t="n"/>
      <c r="V878" s="603">
        <f>IF(C878="","",IF(AND(C878=$D$2,H878=0),"Firm Payroll",IF(AND(F878=1,Y878&gt;0.2),"Annual 20% Max Discount",IF(AND(F878=4,Y878&gt;0.2),"Quarterly 20% Max Discount",IF(Y878&gt;=0.6,"Discount &gt;60%",IF(Y878&lt;0,"Revenue Reduction Required",""))))))</f>
        <v/>
      </c>
      <c r="W878" s="597" t="n"/>
      <c r="X878" s="314">
        <f>IF(F878=1,"Annual Payrolls on ADP Essential Payroll",IF(F878=4,"Quarterly Payrolls on ADP Essential Payroll",""))</f>
        <v/>
      </c>
      <c r="Y878" s="315">
        <f>IFERROR(1-((H878-M878)/SUM(Z878,AC878,AD878)),"")</f>
        <v/>
      </c>
      <c r="Z878" s="316">
        <f>IF(C878="","",HLOOKUP($G878&amp;'Product Selections'!$K$4&amp;'Exhibit A'!$F878,'--'!$F$3:$AT$200,$E878+6,FALSE)*F878)</f>
        <v/>
      </c>
      <c r="AA878" s="317">
        <f>IF($C878="","",7.95*$E878+54.95)</f>
        <v/>
      </c>
      <c r="AB878" s="316">
        <f>IF('Product Selections'!O883="Yes",16*'Exhibit A'!F878,0)</f>
        <v/>
      </c>
      <c r="AC878" s="318">
        <f>IF('Product Selections'!$L$11="CBA Lightning Wholesale",0,IF('Product Selections'!$L$11="CBA Lightning",0,IF($C878="",0,IF('Product Selections'!P883="",0,IF('Product Selections'!$P883="Yes",HLOOKUP($AC$10&amp;'Exhibit A'!$F878,'--'!$F$3:$AZ$200,$E878+6,FALSE)*$F878)))))</f>
        <v/>
      </c>
      <c r="AD878" s="310">
        <f>IF('Product Selections'!$L$11="CBA Lightning Wholesale",0,IF('Product Selections'!$L$11="CBA Lightning",0,IF('Product Selections'!Q883="",0,IF($C878="",0,IF('Product Selections'!$Q883&gt;=0,HLOOKUP($AD$10,'--'!$F$3:$AZ$200,3,FALSE)*12*'Product Selections'!Q883)))))</f>
        <v/>
      </c>
      <c r="AE878" s="316">
        <f>IFERROR(IF(C878="","",IF(AND(C878=$D$2,H878=0),0,IF(I878=0,H878-P878-L878-M878,IF(I878="Included",H878-P878-M878-L878,IF(I878&gt;0,H878-M878-L878))))),"")</f>
        <v/>
      </c>
      <c r="AF878" s="585" t="n"/>
      <c r="AJ878" s="585" t="n"/>
    </row>
    <row r="879">
      <c r="A879" s="34" t="n"/>
      <c r="B879" s="70">
        <f>IFERROR(IF('Product Selections'!B884="","",'Product Selections'!B884),"")</f>
        <v/>
      </c>
      <c r="C879" s="71">
        <f>IF('Product Selections'!C884="","",'Product Selections'!C884)</f>
        <v/>
      </c>
      <c r="D879" s="48">
        <f>IF('Product Selections'!D884="","",'Product Selections'!D884)</f>
        <v/>
      </c>
      <c r="E879" s="51">
        <f>IF('Product Selections'!E884="","",'Product Selections'!E884)</f>
        <v/>
      </c>
      <c r="F879" s="51">
        <f>IF('Product Selections'!F884="","",'Product Selections'!F884)</f>
        <v/>
      </c>
      <c r="G879" s="34">
        <f>IF('Product Selections'!U883="","",'Product Selections'!U883)</f>
        <v/>
      </c>
      <c r="H879" s="69">
        <f>IFERROR(IF('Product Selections'!H884="","",'Product Selections'!H884),"")</f>
        <v/>
      </c>
      <c r="I879" s="592">
        <f>IFERROR(IF(TRIM('Product Selections'!I884)="","",TRIM('Product Selections'!I884)),"")</f>
        <v/>
      </c>
      <c r="J879" s="46" t="n"/>
      <c r="K879" s="69">
        <f>IF(C879="","",IF(O879="",AE879+L879+M879,AE879+L879+M879+O879))</f>
        <v/>
      </c>
      <c r="L879" s="360">
        <f>IF(C879="","",SUM(AC879,AD879)*(1-Y879))</f>
        <v/>
      </c>
      <c r="M879" s="358">
        <f>IF(C879="","",AB879)</f>
        <v/>
      </c>
      <c r="O879" s="593">
        <f>IF(C879="","",IF(Y879&lt;0,Z879-AE879,""))</f>
        <v/>
      </c>
      <c r="P879" s="594">
        <f>IFERROR(IF(C879="","",IF(AND(C879=$D$2,H879=0),0,IF($V$8="50% ADP Discount",AA879*0.5,IF($V$8="ADP Book Price",AA879)))),"")</f>
        <v/>
      </c>
      <c r="R879" s="595">
        <f>IF(C879="","",IF(Y879&lt;0,(Z879/F879)*(1),(Z879/F879)*(1-Y879)))</f>
        <v/>
      </c>
      <c r="S879" s="595">
        <f>IFERROR(IF(Y879&lt;0,SUM(AC879:AD879)/F879,L879/F879),"")</f>
        <v/>
      </c>
      <c r="T879" s="340">
        <f>IF(M879="","",IF(M879=0,"",SUM(M879)/F879))</f>
        <v/>
      </c>
      <c r="U879" s="585" t="n"/>
      <c r="V879" s="596">
        <f>IF(C879="","",IF(AND(C879=$D$2,H879=0),"Firm Payroll",IF(AND(F879=1,Y879&gt;0.2),"Annual 20% Max Discount",IF(AND(F879=4,Y879&gt;0.2),"Quarterly 20% Max Discount",IF(Y879&gt;=0.6,"Discount &gt;60%",IF(Y879&lt;0,"Revenue Reduction Required",""))))))</f>
        <v/>
      </c>
      <c r="W879" s="597" t="n"/>
      <c r="X879" s="56">
        <f>IF(F879=1,"Annual Payrolls on ADP Essential Payroll",IF(F879=4,"Quarterly Payrolls on ADP Essential Payroll",""))</f>
        <v/>
      </c>
      <c r="Y879" s="50">
        <f>IFERROR(1-((H879-M879)/SUM(Z879,AC879,AD879)),"")</f>
        <v/>
      </c>
      <c r="Z879" s="69">
        <f>IF(C879="","",HLOOKUP($G879&amp;'Product Selections'!$K$4&amp;'Exhibit A'!$F879,'--'!$F$3:$AT$200,$E879+6,FALSE)*F879)</f>
        <v/>
      </c>
      <c r="AA879" s="237">
        <f>IF($C879="","",7.95*$E879+54.95)</f>
        <v/>
      </c>
      <c r="AB879" s="69">
        <f>IF('Product Selections'!O884="Yes",16*'Exhibit A'!F879,0)</f>
        <v/>
      </c>
      <c r="AC879" s="236">
        <f>IF('Product Selections'!$L$11="CBA Lightning Wholesale",0,IF('Product Selections'!$L$11="CBA Lightning",0,IF($C879="",0,IF('Product Selections'!P884="",0,IF('Product Selections'!$P884="Yes",HLOOKUP($AC$10&amp;'Exhibit A'!$F879,'--'!$F$3:$AZ$200,$E879+6,FALSE)*$F879)))))</f>
        <v/>
      </c>
      <c r="AD879" s="54">
        <f>IF('Product Selections'!$L$11="CBA Lightning Wholesale",0,IF('Product Selections'!$L$11="CBA Lightning",0,IF('Product Selections'!Q884="",0,IF($C879="",0,IF('Product Selections'!$Q884&gt;=0,HLOOKUP($AD$10,'--'!$F$3:$AZ$200,3,FALSE)*12*'Product Selections'!Q884)))))</f>
        <v/>
      </c>
      <c r="AE879" s="69">
        <f>IFERROR(IF(C879="","",IF(AND(C879=$D$2,H879=0),0,IF(I879=0,H879-P879-L879-M879,IF(I879="Included",H879-P879-M879-L879,IF(I879&gt;0,H879-M879-L879))))),"")</f>
        <v/>
      </c>
      <c r="AF879" s="598" t="n"/>
      <c r="AJ879" s="585" t="n"/>
    </row>
    <row r="880">
      <c r="A880" s="34" t="n"/>
      <c r="B880" s="303">
        <f>IFERROR(IF('Product Selections'!B885="","",'Product Selections'!B885),"")</f>
        <v/>
      </c>
      <c r="C880" s="304">
        <f>IF('Product Selections'!C885="","",'Product Selections'!C885)</f>
        <v/>
      </c>
      <c r="D880" s="305">
        <f>IF('Product Selections'!D885="","",'Product Selections'!D885)</f>
        <v/>
      </c>
      <c r="E880" s="306">
        <f>IF('Product Selections'!E885="","",'Product Selections'!E885)</f>
        <v/>
      </c>
      <c r="F880" s="306">
        <f>IF('Product Selections'!F885="","",'Product Selections'!F885)</f>
        <v/>
      </c>
      <c r="G880" s="307">
        <f>IF('Product Selections'!U884="","",'Product Selections'!U884)</f>
        <v/>
      </c>
      <c r="H880" s="316">
        <f>IFERROR(IF('Product Selections'!H885="","",'Product Selections'!H885),"")</f>
        <v/>
      </c>
      <c r="I880" s="309">
        <f>IFERROR(IF(TRIM('Product Selections'!I885)="","",TRIM('Product Selections'!I885)),"")</f>
        <v/>
      </c>
      <c r="J880" s="46" t="n"/>
      <c r="K880" s="316">
        <f>IF(C880="","",IF(O880="",AE880+L880+M880,AE880+L880+M880+O880))</f>
        <v/>
      </c>
      <c r="L880" s="361">
        <f>IF(C880="","",SUM(AC880,AD880)*(1-Y880))</f>
        <v/>
      </c>
      <c r="M880" s="357">
        <f>IF(C880="","",AB880)</f>
        <v/>
      </c>
      <c r="O880" s="600">
        <f>IF(C880="","",IF(Y880&lt;0,Z880-AE880,""))</f>
        <v/>
      </c>
      <c r="P880" s="601">
        <f>IFERROR(IF(C880="","",IF(AND(C880=$D$2,H880=0),0,IF($V$8="50% ADP Discount",AA880*0.5,IF($V$8="ADP Book Price",AA880)))),"")</f>
        <v/>
      </c>
      <c r="R880" s="602">
        <f>IF(C880="","",IF(Y880&lt;0,(Z880/F880)*(1),(Z880/F880)*(1-Y880)))</f>
        <v/>
      </c>
      <c r="S880" s="602">
        <f>IFERROR(IF(Y880&lt;0,SUM(AC880:AD880)/F880,L880/F880),"")</f>
        <v/>
      </c>
      <c r="T880" s="339">
        <f>IF(M880="","",IF(M880=0,"",SUM(M880)/F880))</f>
        <v/>
      </c>
      <c r="U880" s="585" t="n"/>
      <c r="V880" s="603">
        <f>IF(C880="","",IF(AND(C880=$D$2,H880=0),"Firm Payroll",IF(AND(F880=1,Y880&gt;0.2),"Annual 20% Max Discount",IF(AND(F880=4,Y880&gt;0.2),"Quarterly 20% Max Discount",IF(Y880&gt;=0.6,"Discount &gt;60%",IF(Y880&lt;0,"Revenue Reduction Required",""))))))</f>
        <v/>
      </c>
      <c r="W880" s="597" t="n"/>
      <c r="X880" s="314">
        <f>IF(F880=1,"Annual Payrolls on ADP Essential Payroll",IF(F880=4,"Quarterly Payrolls on ADP Essential Payroll",""))</f>
        <v/>
      </c>
      <c r="Y880" s="315">
        <f>IFERROR(1-((H880-M880)/SUM(Z880,AC880,AD880)),"")</f>
        <v/>
      </c>
      <c r="Z880" s="316">
        <f>IF(C880="","",HLOOKUP($G880&amp;'Product Selections'!$K$4&amp;'Exhibit A'!$F880,'--'!$F$3:$AT$200,$E880+6,FALSE)*F880)</f>
        <v/>
      </c>
      <c r="AA880" s="317">
        <f>IF($C880="","",7.95*$E880+54.95)</f>
        <v/>
      </c>
      <c r="AB880" s="316">
        <f>IF('Product Selections'!O885="Yes",16*'Exhibit A'!F880,0)</f>
        <v/>
      </c>
      <c r="AC880" s="318">
        <f>IF('Product Selections'!$L$11="CBA Lightning Wholesale",0,IF('Product Selections'!$L$11="CBA Lightning",0,IF($C880="",0,IF('Product Selections'!P885="",0,IF('Product Selections'!$P885="Yes",HLOOKUP($AC$10&amp;'Exhibit A'!$F880,'--'!$F$3:$AZ$200,$E880+6,FALSE)*$F880)))))</f>
        <v/>
      </c>
      <c r="AD880" s="310">
        <f>IF('Product Selections'!$L$11="CBA Lightning Wholesale",0,IF('Product Selections'!$L$11="CBA Lightning",0,IF('Product Selections'!Q885="",0,IF($C880="",0,IF('Product Selections'!$Q885&gt;=0,HLOOKUP($AD$10,'--'!$F$3:$AZ$200,3,FALSE)*12*'Product Selections'!Q885)))))</f>
        <v/>
      </c>
      <c r="AE880" s="316">
        <f>IFERROR(IF(C880="","",IF(AND(C880=$D$2,H880=0),0,IF(I880=0,H880-P880-L880-M880,IF(I880="Included",H880-P880-M880-L880,IF(I880&gt;0,H880-M880-L880))))),"")</f>
        <v/>
      </c>
      <c r="AF880" s="585" t="n"/>
      <c r="AJ880" s="585" t="n"/>
    </row>
    <row r="881">
      <c r="A881" s="34" t="n"/>
      <c r="B881" s="70">
        <f>IFERROR(IF('Product Selections'!B886="","",'Product Selections'!B886),"")</f>
        <v/>
      </c>
      <c r="C881" s="71">
        <f>IF('Product Selections'!C886="","",'Product Selections'!C886)</f>
        <v/>
      </c>
      <c r="D881" s="48">
        <f>IF('Product Selections'!D886="","",'Product Selections'!D886)</f>
        <v/>
      </c>
      <c r="E881" s="51">
        <f>IF('Product Selections'!E886="","",'Product Selections'!E886)</f>
        <v/>
      </c>
      <c r="F881" s="51">
        <f>IF('Product Selections'!F886="","",'Product Selections'!F886)</f>
        <v/>
      </c>
      <c r="G881" s="34">
        <f>IF('Product Selections'!U885="","",'Product Selections'!U885)</f>
        <v/>
      </c>
      <c r="H881" s="69">
        <f>IFERROR(IF('Product Selections'!H886="","",'Product Selections'!H886),"")</f>
        <v/>
      </c>
      <c r="I881" s="592">
        <f>IFERROR(IF(TRIM('Product Selections'!I886)="","",TRIM('Product Selections'!I886)),"")</f>
        <v/>
      </c>
      <c r="J881" s="46" t="n"/>
      <c r="K881" s="69">
        <f>IF(C881="","",IF(O881="",AE881+L881+M881,AE881+L881+M881+O881))</f>
        <v/>
      </c>
      <c r="L881" s="360">
        <f>IF(C881="","",SUM(AC881,AD881)*(1-Y881))</f>
        <v/>
      </c>
      <c r="M881" s="358">
        <f>IF(C881="","",AB881)</f>
        <v/>
      </c>
      <c r="O881" s="593">
        <f>IF(C881="","",IF(Y881&lt;0,Z881-AE881,""))</f>
        <v/>
      </c>
      <c r="P881" s="594">
        <f>IFERROR(IF(C881="","",IF(AND(C881=$D$2,H881=0),0,IF($V$8="50% ADP Discount",AA881*0.5,IF($V$8="ADP Book Price",AA881)))),"")</f>
        <v/>
      </c>
      <c r="R881" s="595">
        <f>IF(C881="","",IF(Y881&lt;0,(Z881/F881)*(1),(Z881/F881)*(1-Y881)))</f>
        <v/>
      </c>
      <c r="S881" s="595">
        <f>IFERROR(IF(Y881&lt;0,SUM(AC881:AD881)/F881,L881/F881),"")</f>
        <v/>
      </c>
      <c r="T881" s="340">
        <f>IF(M881="","",IF(M881=0,"",SUM(M881)/F881))</f>
        <v/>
      </c>
      <c r="U881" s="585" t="n"/>
      <c r="V881" s="596">
        <f>IF(C881="","",IF(AND(C881=$D$2,H881=0),"Firm Payroll",IF(AND(F881=1,Y881&gt;0.2),"Annual 20% Max Discount",IF(AND(F881=4,Y881&gt;0.2),"Quarterly 20% Max Discount",IF(Y881&gt;=0.6,"Discount &gt;60%",IF(Y881&lt;0,"Revenue Reduction Required",""))))))</f>
        <v/>
      </c>
      <c r="W881" s="597" t="n"/>
      <c r="X881" s="56">
        <f>IF(F881=1,"Annual Payrolls on ADP Essential Payroll",IF(F881=4,"Quarterly Payrolls on ADP Essential Payroll",""))</f>
        <v/>
      </c>
      <c r="Y881" s="50">
        <f>IFERROR(1-((H881-M881)/SUM(Z881,AC881,AD881)),"")</f>
        <v/>
      </c>
      <c r="Z881" s="69">
        <f>IF(C881="","",HLOOKUP($G881&amp;'Product Selections'!$K$4&amp;'Exhibit A'!$F881,'--'!$F$3:$AT$200,$E881+6,FALSE)*F881)</f>
        <v/>
      </c>
      <c r="AA881" s="237">
        <f>IF($C881="","",7.95*$E881+54.95)</f>
        <v/>
      </c>
      <c r="AB881" s="69">
        <f>IF('Product Selections'!O886="Yes",16*'Exhibit A'!F881,0)</f>
        <v/>
      </c>
      <c r="AC881" s="236">
        <f>IF('Product Selections'!$L$11="CBA Lightning Wholesale",0,IF('Product Selections'!$L$11="CBA Lightning",0,IF($C881="",0,IF('Product Selections'!P886="",0,IF('Product Selections'!$P886="Yes",HLOOKUP($AC$10&amp;'Exhibit A'!$F881,'--'!$F$3:$AZ$200,$E881+6,FALSE)*$F881)))))</f>
        <v/>
      </c>
      <c r="AD881" s="54">
        <f>IF('Product Selections'!$L$11="CBA Lightning Wholesale",0,IF('Product Selections'!$L$11="CBA Lightning",0,IF('Product Selections'!Q886="",0,IF($C881="",0,IF('Product Selections'!$Q886&gt;=0,HLOOKUP($AD$10,'--'!$F$3:$AZ$200,3,FALSE)*12*'Product Selections'!Q886)))))</f>
        <v/>
      </c>
      <c r="AE881" s="69">
        <f>IFERROR(IF(C881="","",IF(AND(C881=$D$2,H881=0),0,IF(I881=0,H881-P881-L881-M881,IF(I881="Included",H881-P881-M881-L881,IF(I881&gt;0,H881-M881-L881))))),"")</f>
        <v/>
      </c>
      <c r="AF881" s="598" t="n"/>
      <c r="AJ881" s="585" t="n"/>
    </row>
    <row r="882">
      <c r="A882" s="34" t="n"/>
      <c r="B882" s="303">
        <f>IFERROR(IF('Product Selections'!B887="","",'Product Selections'!B887),"")</f>
        <v/>
      </c>
      <c r="C882" s="304">
        <f>IF('Product Selections'!C887="","",'Product Selections'!C887)</f>
        <v/>
      </c>
      <c r="D882" s="305">
        <f>IF('Product Selections'!D887="","",'Product Selections'!D887)</f>
        <v/>
      </c>
      <c r="E882" s="306">
        <f>IF('Product Selections'!E887="","",'Product Selections'!E887)</f>
        <v/>
      </c>
      <c r="F882" s="306">
        <f>IF('Product Selections'!F887="","",'Product Selections'!F887)</f>
        <v/>
      </c>
      <c r="G882" s="307">
        <f>IF('Product Selections'!U886="","",'Product Selections'!U886)</f>
        <v/>
      </c>
      <c r="H882" s="316">
        <f>IFERROR(IF('Product Selections'!H887="","",'Product Selections'!H887),"")</f>
        <v/>
      </c>
      <c r="I882" s="309">
        <f>IFERROR(IF(TRIM('Product Selections'!I887)="","",TRIM('Product Selections'!I887)),"")</f>
        <v/>
      </c>
      <c r="J882" s="46" t="n"/>
      <c r="K882" s="316">
        <f>IF(C882="","",IF(O882="",AE882+L882+M882,AE882+L882+M882+O882))</f>
        <v/>
      </c>
      <c r="L882" s="361">
        <f>IF(C882="","",SUM(AC882,AD882)*(1-Y882))</f>
        <v/>
      </c>
      <c r="M882" s="357">
        <f>IF(C882="","",AB882)</f>
        <v/>
      </c>
      <c r="O882" s="600">
        <f>IF(C882="","",IF(Y882&lt;0,Z882-AE882,""))</f>
        <v/>
      </c>
      <c r="P882" s="601">
        <f>IFERROR(IF(C882="","",IF(AND(C882=$D$2,H882=0),0,IF($V$8="50% ADP Discount",AA882*0.5,IF($V$8="ADP Book Price",AA882)))),"")</f>
        <v/>
      </c>
      <c r="R882" s="602">
        <f>IF(C882="","",IF(Y882&lt;0,(Z882/F882)*(1),(Z882/F882)*(1-Y882)))</f>
        <v/>
      </c>
      <c r="S882" s="602">
        <f>IFERROR(IF(Y882&lt;0,SUM(AC882:AD882)/F882,L882/F882),"")</f>
        <v/>
      </c>
      <c r="T882" s="339">
        <f>IF(M882="","",IF(M882=0,"",SUM(M882)/F882))</f>
        <v/>
      </c>
      <c r="U882" s="585" t="n"/>
      <c r="V882" s="603">
        <f>IF(C882="","",IF(AND(C882=$D$2,H882=0),"Firm Payroll",IF(AND(F882=1,Y882&gt;0.2),"Annual 20% Max Discount",IF(AND(F882=4,Y882&gt;0.2),"Quarterly 20% Max Discount",IF(Y882&gt;=0.6,"Discount &gt;60%",IF(Y882&lt;0,"Revenue Reduction Required",""))))))</f>
        <v/>
      </c>
      <c r="W882" s="597" t="n"/>
      <c r="X882" s="314">
        <f>IF(F882=1,"Annual Payrolls on ADP Essential Payroll",IF(F882=4,"Quarterly Payrolls on ADP Essential Payroll",""))</f>
        <v/>
      </c>
      <c r="Y882" s="315">
        <f>IFERROR(1-((H882-M882)/SUM(Z882,AC882,AD882)),"")</f>
        <v/>
      </c>
      <c r="Z882" s="316">
        <f>IF(C882="","",HLOOKUP($G882&amp;'Product Selections'!$K$4&amp;'Exhibit A'!$F882,'--'!$F$3:$AT$200,$E882+6,FALSE)*F882)</f>
        <v/>
      </c>
      <c r="AA882" s="317">
        <f>IF($C882="","",7.95*$E882+54.95)</f>
        <v/>
      </c>
      <c r="AB882" s="316">
        <f>IF('Product Selections'!O887="Yes",16*'Exhibit A'!F882,0)</f>
        <v/>
      </c>
      <c r="AC882" s="318">
        <f>IF('Product Selections'!$L$11="CBA Lightning Wholesale",0,IF('Product Selections'!$L$11="CBA Lightning",0,IF($C882="",0,IF('Product Selections'!P887="",0,IF('Product Selections'!$P887="Yes",HLOOKUP($AC$10&amp;'Exhibit A'!$F882,'--'!$F$3:$AZ$200,$E882+6,FALSE)*$F882)))))</f>
        <v/>
      </c>
      <c r="AD882" s="310">
        <f>IF('Product Selections'!$L$11="CBA Lightning Wholesale",0,IF('Product Selections'!$L$11="CBA Lightning",0,IF('Product Selections'!Q887="",0,IF($C882="",0,IF('Product Selections'!$Q887&gt;=0,HLOOKUP($AD$10,'--'!$F$3:$AZ$200,3,FALSE)*12*'Product Selections'!Q887)))))</f>
        <v/>
      </c>
      <c r="AE882" s="316">
        <f>IFERROR(IF(C882="","",IF(AND(C882=$D$2,H882=0),0,IF(I882=0,H882-P882-L882-M882,IF(I882="Included",H882-P882-M882-L882,IF(I882&gt;0,H882-M882-L882))))),"")</f>
        <v/>
      </c>
      <c r="AF882" s="585" t="n"/>
      <c r="AJ882" s="585" t="n"/>
    </row>
    <row r="883">
      <c r="A883" s="34" t="n"/>
      <c r="B883" s="70">
        <f>IFERROR(IF('Product Selections'!B888="","",'Product Selections'!B888),"")</f>
        <v/>
      </c>
      <c r="C883" s="71">
        <f>IF('Product Selections'!C888="","",'Product Selections'!C888)</f>
        <v/>
      </c>
      <c r="D883" s="48">
        <f>IF('Product Selections'!D888="","",'Product Selections'!D888)</f>
        <v/>
      </c>
      <c r="E883" s="51">
        <f>IF('Product Selections'!E888="","",'Product Selections'!E888)</f>
        <v/>
      </c>
      <c r="F883" s="51">
        <f>IF('Product Selections'!F888="","",'Product Selections'!F888)</f>
        <v/>
      </c>
      <c r="G883" s="34">
        <f>IF('Product Selections'!U887="","",'Product Selections'!U887)</f>
        <v/>
      </c>
      <c r="H883" s="69">
        <f>IFERROR(IF('Product Selections'!H888="","",'Product Selections'!H888),"")</f>
        <v/>
      </c>
      <c r="I883" s="592">
        <f>IFERROR(IF(TRIM('Product Selections'!I888)="","",TRIM('Product Selections'!I888)),"")</f>
        <v/>
      </c>
      <c r="J883" s="46" t="n"/>
      <c r="K883" s="69">
        <f>IF(C883="","",IF(O883="",AE883+L883+M883,AE883+L883+M883+O883))</f>
        <v/>
      </c>
      <c r="L883" s="360">
        <f>IF(C883="","",SUM(AC883,AD883)*(1-Y883))</f>
        <v/>
      </c>
      <c r="M883" s="358">
        <f>IF(C883="","",AB883)</f>
        <v/>
      </c>
      <c r="O883" s="593">
        <f>IF(C883="","",IF(Y883&lt;0,Z883-AE883,""))</f>
        <v/>
      </c>
      <c r="P883" s="594">
        <f>IFERROR(IF(C883="","",IF(AND(C883=$D$2,H883=0),0,IF($V$8="50% ADP Discount",AA883*0.5,IF($V$8="ADP Book Price",AA883)))),"")</f>
        <v/>
      </c>
      <c r="R883" s="595">
        <f>IF(C883="","",IF(Y883&lt;0,(Z883/F883)*(1),(Z883/F883)*(1-Y883)))</f>
        <v/>
      </c>
      <c r="S883" s="595">
        <f>IFERROR(IF(Y883&lt;0,SUM(AC883:AD883)/F883,L883/F883),"")</f>
        <v/>
      </c>
      <c r="T883" s="340">
        <f>IF(M883="","",IF(M883=0,"",SUM(M883)/F883))</f>
        <v/>
      </c>
      <c r="U883" s="585" t="n"/>
      <c r="V883" s="596">
        <f>IF(C883="","",IF(AND(C883=$D$2,H883=0),"Firm Payroll",IF(AND(F883=1,Y883&gt;0.2),"Annual 20% Max Discount",IF(AND(F883=4,Y883&gt;0.2),"Quarterly 20% Max Discount",IF(Y883&gt;=0.6,"Discount &gt;60%",IF(Y883&lt;0,"Revenue Reduction Required",""))))))</f>
        <v/>
      </c>
      <c r="W883" s="597" t="n"/>
      <c r="X883" s="56">
        <f>IF(F883=1,"Annual Payrolls on ADP Essential Payroll",IF(F883=4,"Quarterly Payrolls on ADP Essential Payroll",""))</f>
        <v/>
      </c>
      <c r="Y883" s="50">
        <f>IFERROR(1-((H883-M883)/SUM(Z883,AC883,AD883)),"")</f>
        <v/>
      </c>
      <c r="Z883" s="69">
        <f>IF(C883="","",HLOOKUP($G883&amp;'Product Selections'!$K$4&amp;'Exhibit A'!$F883,'--'!$F$3:$AT$200,$E883+6,FALSE)*F883)</f>
        <v/>
      </c>
      <c r="AA883" s="237">
        <f>IF($C883="","",7.95*$E883+54.95)</f>
        <v/>
      </c>
      <c r="AB883" s="69">
        <f>IF('Product Selections'!O888="Yes",16*'Exhibit A'!F883,0)</f>
        <v/>
      </c>
      <c r="AC883" s="236">
        <f>IF('Product Selections'!$L$11="CBA Lightning Wholesale",0,IF('Product Selections'!$L$11="CBA Lightning",0,IF($C883="",0,IF('Product Selections'!P888="",0,IF('Product Selections'!$P888="Yes",HLOOKUP($AC$10&amp;'Exhibit A'!$F883,'--'!$F$3:$AZ$200,$E883+6,FALSE)*$F883)))))</f>
        <v/>
      </c>
      <c r="AD883" s="54">
        <f>IF('Product Selections'!$L$11="CBA Lightning Wholesale",0,IF('Product Selections'!$L$11="CBA Lightning",0,IF('Product Selections'!Q888="",0,IF($C883="",0,IF('Product Selections'!$Q888&gt;=0,HLOOKUP($AD$10,'--'!$F$3:$AZ$200,3,FALSE)*12*'Product Selections'!Q888)))))</f>
        <v/>
      </c>
      <c r="AE883" s="69">
        <f>IFERROR(IF(C883="","",IF(AND(C883=$D$2,H883=0),0,IF(I883=0,H883-P883-L883-M883,IF(I883="Included",H883-P883-M883-L883,IF(I883&gt;0,H883-M883-L883))))),"")</f>
        <v/>
      </c>
      <c r="AF883" s="598" t="n"/>
      <c r="AJ883" s="585" t="n"/>
    </row>
    <row r="884">
      <c r="A884" s="34" t="n"/>
      <c r="B884" s="303">
        <f>IFERROR(IF('Product Selections'!B889="","",'Product Selections'!B889),"")</f>
        <v/>
      </c>
      <c r="C884" s="304">
        <f>IF('Product Selections'!C889="","",'Product Selections'!C889)</f>
        <v/>
      </c>
      <c r="D884" s="305">
        <f>IF('Product Selections'!D889="","",'Product Selections'!D889)</f>
        <v/>
      </c>
      <c r="E884" s="306">
        <f>IF('Product Selections'!E889="","",'Product Selections'!E889)</f>
        <v/>
      </c>
      <c r="F884" s="306">
        <f>IF('Product Selections'!F889="","",'Product Selections'!F889)</f>
        <v/>
      </c>
      <c r="G884" s="307">
        <f>IF('Product Selections'!U888="","",'Product Selections'!U888)</f>
        <v/>
      </c>
      <c r="H884" s="316">
        <f>IFERROR(IF('Product Selections'!H889="","",'Product Selections'!H889),"")</f>
        <v/>
      </c>
      <c r="I884" s="309">
        <f>IFERROR(IF(TRIM('Product Selections'!I889)="","",TRIM('Product Selections'!I889)),"")</f>
        <v/>
      </c>
      <c r="J884" s="46" t="n"/>
      <c r="K884" s="316">
        <f>IF(C884="","",IF(O884="",AE884+L884+M884,AE884+L884+M884+O884))</f>
        <v/>
      </c>
      <c r="L884" s="361">
        <f>IF(C884="","",SUM(AC884,AD884)*(1-Y884))</f>
        <v/>
      </c>
      <c r="M884" s="357">
        <f>IF(C884="","",AB884)</f>
        <v/>
      </c>
      <c r="O884" s="600">
        <f>IF(C884="","",IF(Y884&lt;0,Z884-AE884,""))</f>
        <v/>
      </c>
      <c r="P884" s="601">
        <f>IFERROR(IF(C884="","",IF(AND(C884=$D$2,H884=0),0,IF($V$8="50% ADP Discount",AA884*0.5,IF($V$8="ADP Book Price",AA884)))),"")</f>
        <v/>
      </c>
      <c r="R884" s="602">
        <f>IF(C884="","",IF(Y884&lt;0,(Z884/F884)*(1),(Z884/F884)*(1-Y884)))</f>
        <v/>
      </c>
      <c r="S884" s="602">
        <f>IFERROR(IF(Y884&lt;0,SUM(AC884:AD884)/F884,L884/F884),"")</f>
        <v/>
      </c>
      <c r="T884" s="339">
        <f>IF(M884="","",IF(M884=0,"",SUM(M884)/F884))</f>
        <v/>
      </c>
      <c r="U884" s="585" t="n"/>
      <c r="V884" s="603">
        <f>IF(C884="","",IF(AND(C884=$D$2,H884=0),"Firm Payroll",IF(AND(F884=1,Y884&gt;0.2),"Annual 20% Max Discount",IF(AND(F884=4,Y884&gt;0.2),"Quarterly 20% Max Discount",IF(Y884&gt;=0.6,"Discount &gt;60%",IF(Y884&lt;0,"Revenue Reduction Required",""))))))</f>
        <v/>
      </c>
      <c r="W884" s="597" t="n"/>
      <c r="X884" s="314">
        <f>IF(F884=1,"Annual Payrolls on ADP Essential Payroll",IF(F884=4,"Quarterly Payrolls on ADP Essential Payroll",""))</f>
        <v/>
      </c>
      <c r="Y884" s="315">
        <f>IFERROR(1-((H884-M884)/SUM(Z884,AC884,AD884)),"")</f>
        <v/>
      </c>
      <c r="Z884" s="316">
        <f>IF(C884="","",HLOOKUP($G884&amp;'Product Selections'!$K$4&amp;'Exhibit A'!$F884,'--'!$F$3:$AT$200,$E884+6,FALSE)*F884)</f>
        <v/>
      </c>
      <c r="AA884" s="317">
        <f>IF($C884="","",7.95*$E884+54.95)</f>
        <v/>
      </c>
      <c r="AB884" s="316">
        <f>IF('Product Selections'!O889="Yes",16*'Exhibit A'!F884,0)</f>
        <v/>
      </c>
      <c r="AC884" s="318">
        <f>IF('Product Selections'!$L$11="CBA Lightning Wholesale",0,IF('Product Selections'!$L$11="CBA Lightning",0,IF($C884="",0,IF('Product Selections'!P889="",0,IF('Product Selections'!$P889="Yes",HLOOKUP($AC$10&amp;'Exhibit A'!$F884,'--'!$F$3:$AZ$200,$E884+6,FALSE)*$F884)))))</f>
        <v/>
      </c>
      <c r="AD884" s="310">
        <f>IF('Product Selections'!$L$11="CBA Lightning Wholesale",0,IF('Product Selections'!$L$11="CBA Lightning",0,IF('Product Selections'!Q889="",0,IF($C884="",0,IF('Product Selections'!$Q889&gt;=0,HLOOKUP($AD$10,'--'!$F$3:$AZ$200,3,FALSE)*12*'Product Selections'!Q889)))))</f>
        <v/>
      </c>
      <c r="AE884" s="316">
        <f>IFERROR(IF(C884="","",IF(AND(C884=$D$2,H884=0),0,IF(I884=0,H884-P884-L884-M884,IF(I884="Included",H884-P884-M884-L884,IF(I884&gt;0,H884-M884-L884))))),"")</f>
        <v/>
      </c>
      <c r="AF884" s="585" t="n"/>
      <c r="AJ884" s="585" t="n"/>
    </row>
    <row r="885">
      <c r="A885" s="34" t="n"/>
      <c r="B885" s="70">
        <f>IFERROR(IF('Product Selections'!B890="","",'Product Selections'!B890),"")</f>
        <v/>
      </c>
      <c r="C885" s="71">
        <f>IF('Product Selections'!C890="","",'Product Selections'!C890)</f>
        <v/>
      </c>
      <c r="D885" s="48">
        <f>IF('Product Selections'!D890="","",'Product Selections'!D890)</f>
        <v/>
      </c>
      <c r="E885" s="51">
        <f>IF('Product Selections'!E890="","",'Product Selections'!E890)</f>
        <v/>
      </c>
      <c r="F885" s="51">
        <f>IF('Product Selections'!F890="","",'Product Selections'!F890)</f>
        <v/>
      </c>
      <c r="G885" s="34">
        <f>IF('Product Selections'!U889="","",'Product Selections'!U889)</f>
        <v/>
      </c>
      <c r="H885" s="69">
        <f>IFERROR(IF('Product Selections'!H890="","",'Product Selections'!H890),"")</f>
        <v/>
      </c>
      <c r="I885" s="592">
        <f>IFERROR(IF(TRIM('Product Selections'!I890)="","",TRIM('Product Selections'!I890)),"")</f>
        <v/>
      </c>
      <c r="J885" s="46" t="n"/>
      <c r="K885" s="69">
        <f>IF(C885="","",IF(O885="",AE885+L885+M885,AE885+L885+M885+O885))</f>
        <v/>
      </c>
      <c r="L885" s="360">
        <f>IF(C885="","",SUM(AC885,AD885)*(1-Y885))</f>
        <v/>
      </c>
      <c r="M885" s="358">
        <f>IF(C885="","",AB885)</f>
        <v/>
      </c>
      <c r="O885" s="593">
        <f>IF(C885="","",IF(Y885&lt;0,Z885-AE885,""))</f>
        <v/>
      </c>
      <c r="P885" s="594">
        <f>IFERROR(IF(C885="","",IF(AND(C885=$D$2,H885=0),0,IF($V$8="50% ADP Discount",AA885*0.5,IF($V$8="ADP Book Price",AA885)))),"")</f>
        <v/>
      </c>
      <c r="R885" s="595">
        <f>IF(C885="","",IF(Y885&lt;0,(Z885/F885)*(1),(Z885/F885)*(1-Y885)))</f>
        <v/>
      </c>
      <c r="S885" s="595">
        <f>IFERROR(IF(Y885&lt;0,SUM(AC885:AD885)/F885,L885/F885),"")</f>
        <v/>
      </c>
      <c r="T885" s="340">
        <f>IF(M885="","",IF(M885=0,"",SUM(M885)/F885))</f>
        <v/>
      </c>
      <c r="U885" s="585" t="n"/>
      <c r="V885" s="596">
        <f>IF(C885="","",IF(AND(C885=$D$2,H885=0),"Firm Payroll",IF(AND(F885=1,Y885&gt;0.2),"Annual 20% Max Discount",IF(AND(F885=4,Y885&gt;0.2),"Quarterly 20% Max Discount",IF(Y885&gt;=0.6,"Discount &gt;60%",IF(Y885&lt;0,"Revenue Reduction Required",""))))))</f>
        <v/>
      </c>
      <c r="W885" s="597" t="n"/>
      <c r="X885" s="56">
        <f>IF(F885=1,"Annual Payrolls on ADP Essential Payroll",IF(F885=4,"Quarterly Payrolls on ADP Essential Payroll",""))</f>
        <v/>
      </c>
      <c r="Y885" s="50">
        <f>IFERROR(1-((H885-M885)/SUM(Z885,AC885,AD885)),"")</f>
        <v/>
      </c>
      <c r="Z885" s="69">
        <f>IF(C885="","",HLOOKUP($G885&amp;'Product Selections'!$K$4&amp;'Exhibit A'!$F885,'--'!$F$3:$AT$200,$E885+6,FALSE)*F885)</f>
        <v/>
      </c>
      <c r="AA885" s="237">
        <f>IF($C885="","",7.95*$E885+54.95)</f>
        <v/>
      </c>
      <c r="AB885" s="69">
        <f>IF('Product Selections'!O890="Yes",16*'Exhibit A'!F885,0)</f>
        <v/>
      </c>
      <c r="AC885" s="236">
        <f>IF('Product Selections'!$L$11="CBA Lightning Wholesale",0,IF('Product Selections'!$L$11="CBA Lightning",0,IF($C885="",0,IF('Product Selections'!P890="",0,IF('Product Selections'!$P890="Yes",HLOOKUP($AC$10&amp;'Exhibit A'!$F885,'--'!$F$3:$AZ$200,$E885+6,FALSE)*$F885)))))</f>
        <v/>
      </c>
      <c r="AD885" s="54">
        <f>IF('Product Selections'!$L$11="CBA Lightning Wholesale",0,IF('Product Selections'!$L$11="CBA Lightning",0,IF('Product Selections'!Q890="",0,IF($C885="",0,IF('Product Selections'!$Q890&gt;=0,HLOOKUP($AD$10,'--'!$F$3:$AZ$200,3,FALSE)*12*'Product Selections'!Q890)))))</f>
        <v/>
      </c>
      <c r="AE885" s="69">
        <f>IFERROR(IF(C885="","",IF(AND(C885=$D$2,H885=0),0,IF(I885=0,H885-P885-L885-M885,IF(I885="Included",H885-P885-M885-L885,IF(I885&gt;0,H885-M885-L885))))),"")</f>
        <v/>
      </c>
      <c r="AF885" s="598" t="n"/>
      <c r="AJ885" s="585" t="n"/>
    </row>
    <row r="886">
      <c r="A886" s="34" t="n"/>
      <c r="B886" s="303">
        <f>IFERROR(IF('Product Selections'!B891="","",'Product Selections'!B891),"")</f>
        <v/>
      </c>
      <c r="C886" s="304">
        <f>IF('Product Selections'!C891="","",'Product Selections'!C891)</f>
        <v/>
      </c>
      <c r="D886" s="305">
        <f>IF('Product Selections'!D891="","",'Product Selections'!D891)</f>
        <v/>
      </c>
      <c r="E886" s="306">
        <f>IF('Product Selections'!E891="","",'Product Selections'!E891)</f>
        <v/>
      </c>
      <c r="F886" s="306">
        <f>IF('Product Selections'!F891="","",'Product Selections'!F891)</f>
        <v/>
      </c>
      <c r="G886" s="307">
        <f>IF('Product Selections'!U890="","",'Product Selections'!U890)</f>
        <v/>
      </c>
      <c r="H886" s="316">
        <f>IFERROR(IF('Product Selections'!H891="","",'Product Selections'!H891),"")</f>
        <v/>
      </c>
      <c r="I886" s="309">
        <f>IFERROR(IF(TRIM('Product Selections'!I891)="","",TRIM('Product Selections'!I891)),"")</f>
        <v/>
      </c>
      <c r="J886" s="46" t="n"/>
      <c r="K886" s="316">
        <f>IF(C886="","",IF(O886="",AE886+L886+M886,AE886+L886+M886+O886))</f>
        <v/>
      </c>
      <c r="L886" s="361">
        <f>IF(C886="","",SUM(AC886,AD886)*(1-Y886))</f>
        <v/>
      </c>
      <c r="M886" s="357">
        <f>IF(C886="","",AB886)</f>
        <v/>
      </c>
      <c r="O886" s="600">
        <f>IF(C886="","",IF(Y886&lt;0,Z886-AE886,""))</f>
        <v/>
      </c>
      <c r="P886" s="601">
        <f>IFERROR(IF(C886="","",IF(AND(C886=$D$2,H886=0),0,IF($V$8="50% ADP Discount",AA886*0.5,IF($V$8="ADP Book Price",AA886)))),"")</f>
        <v/>
      </c>
      <c r="R886" s="602">
        <f>IF(C886="","",IF(Y886&lt;0,(Z886/F886)*(1),(Z886/F886)*(1-Y886)))</f>
        <v/>
      </c>
      <c r="S886" s="602">
        <f>IFERROR(IF(Y886&lt;0,SUM(AC886:AD886)/F886,L886/F886),"")</f>
        <v/>
      </c>
      <c r="T886" s="339">
        <f>IF(M886="","",IF(M886=0,"",SUM(M886)/F886))</f>
        <v/>
      </c>
      <c r="U886" s="585" t="n"/>
      <c r="V886" s="603">
        <f>IF(C886="","",IF(AND(C886=$D$2,H886=0),"Firm Payroll",IF(AND(F886=1,Y886&gt;0.2),"Annual 20% Max Discount",IF(AND(F886=4,Y886&gt;0.2),"Quarterly 20% Max Discount",IF(Y886&gt;=0.6,"Discount &gt;60%",IF(Y886&lt;0,"Revenue Reduction Required",""))))))</f>
        <v/>
      </c>
      <c r="W886" s="597" t="n"/>
      <c r="X886" s="314">
        <f>IF(F886=1,"Annual Payrolls on ADP Essential Payroll",IF(F886=4,"Quarterly Payrolls on ADP Essential Payroll",""))</f>
        <v/>
      </c>
      <c r="Y886" s="315">
        <f>IFERROR(1-((H886-M886)/SUM(Z886,AC886,AD886)),"")</f>
        <v/>
      </c>
      <c r="Z886" s="316">
        <f>IF(C886="","",HLOOKUP($G886&amp;'Product Selections'!$K$4&amp;'Exhibit A'!$F886,'--'!$F$3:$AT$200,$E886+6,FALSE)*F886)</f>
        <v/>
      </c>
      <c r="AA886" s="317">
        <f>IF($C886="","",7.95*$E886+54.95)</f>
        <v/>
      </c>
      <c r="AB886" s="316">
        <f>IF('Product Selections'!O891="Yes",16*'Exhibit A'!F886,0)</f>
        <v/>
      </c>
      <c r="AC886" s="318">
        <f>IF('Product Selections'!$L$11="CBA Lightning Wholesale",0,IF('Product Selections'!$L$11="CBA Lightning",0,IF($C886="",0,IF('Product Selections'!P891="",0,IF('Product Selections'!$P891="Yes",HLOOKUP($AC$10&amp;'Exhibit A'!$F886,'--'!$F$3:$AZ$200,$E886+6,FALSE)*$F886)))))</f>
        <v/>
      </c>
      <c r="AD886" s="310">
        <f>IF('Product Selections'!$L$11="CBA Lightning Wholesale",0,IF('Product Selections'!$L$11="CBA Lightning",0,IF('Product Selections'!Q891="",0,IF($C886="",0,IF('Product Selections'!$Q891&gt;=0,HLOOKUP($AD$10,'--'!$F$3:$AZ$200,3,FALSE)*12*'Product Selections'!Q891)))))</f>
        <v/>
      </c>
      <c r="AE886" s="316">
        <f>IFERROR(IF(C886="","",IF(AND(C886=$D$2,H886=0),0,IF(I886=0,H886-P886-L886-M886,IF(I886="Included",H886-P886-M886-L886,IF(I886&gt;0,H886-M886-L886))))),"")</f>
        <v/>
      </c>
      <c r="AF886" s="585" t="n"/>
      <c r="AJ886" s="585" t="n"/>
    </row>
    <row r="887">
      <c r="A887" s="34" t="n"/>
      <c r="B887" s="70">
        <f>IFERROR(IF('Product Selections'!B892="","",'Product Selections'!B892),"")</f>
        <v/>
      </c>
      <c r="C887" s="71">
        <f>IF('Product Selections'!C892="","",'Product Selections'!C892)</f>
        <v/>
      </c>
      <c r="D887" s="48">
        <f>IF('Product Selections'!D892="","",'Product Selections'!D892)</f>
        <v/>
      </c>
      <c r="E887" s="51">
        <f>IF('Product Selections'!E892="","",'Product Selections'!E892)</f>
        <v/>
      </c>
      <c r="F887" s="51">
        <f>IF('Product Selections'!F892="","",'Product Selections'!F892)</f>
        <v/>
      </c>
      <c r="G887" s="34">
        <f>IF('Product Selections'!U891="","",'Product Selections'!U891)</f>
        <v/>
      </c>
      <c r="H887" s="69">
        <f>IFERROR(IF('Product Selections'!H892="","",'Product Selections'!H892),"")</f>
        <v/>
      </c>
      <c r="I887" s="592">
        <f>IFERROR(IF(TRIM('Product Selections'!I892)="","",TRIM('Product Selections'!I892)),"")</f>
        <v/>
      </c>
      <c r="J887" s="46" t="n"/>
      <c r="K887" s="69">
        <f>IF(C887="","",IF(O887="",AE887+L887+M887,AE887+L887+M887+O887))</f>
        <v/>
      </c>
      <c r="L887" s="360">
        <f>IF(C887="","",SUM(AC887,AD887)*(1-Y887))</f>
        <v/>
      </c>
      <c r="M887" s="358">
        <f>IF(C887="","",AB887)</f>
        <v/>
      </c>
      <c r="O887" s="593">
        <f>IF(C887="","",IF(Y887&lt;0,Z887-AE887,""))</f>
        <v/>
      </c>
      <c r="P887" s="594">
        <f>IFERROR(IF(C887="","",IF(AND(C887=$D$2,H887=0),0,IF($V$8="50% ADP Discount",AA887*0.5,IF($V$8="ADP Book Price",AA887)))),"")</f>
        <v/>
      </c>
      <c r="R887" s="595">
        <f>IF(C887="","",IF(Y887&lt;0,(Z887/F887)*(1),(Z887/F887)*(1-Y887)))</f>
        <v/>
      </c>
      <c r="S887" s="595">
        <f>IFERROR(IF(Y887&lt;0,SUM(AC887:AD887)/F887,L887/F887),"")</f>
        <v/>
      </c>
      <c r="T887" s="340">
        <f>IF(M887="","",IF(M887=0,"",SUM(M887)/F887))</f>
        <v/>
      </c>
      <c r="U887" s="585" t="n"/>
      <c r="V887" s="596">
        <f>IF(C887="","",IF(AND(C887=$D$2,H887=0),"Firm Payroll",IF(AND(F887=1,Y887&gt;0.2),"Annual 20% Max Discount",IF(AND(F887=4,Y887&gt;0.2),"Quarterly 20% Max Discount",IF(Y887&gt;=0.6,"Discount &gt;60%",IF(Y887&lt;0,"Revenue Reduction Required",""))))))</f>
        <v/>
      </c>
      <c r="W887" s="597" t="n"/>
      <c r="X887" s="56">
        <f>IF(F887=1,"Annual Payrolls on ADP Essential Payroll",IF(F887=4,"Quarterly Payrolls on ADP Essential Payroll",""))</f>
        <v/>
      </c>
      <c r="Y887" s="50">
        <f>IFERROR(1-((H887-M887)/SUM(Z887,AC887,AD887)),"")</f>
        <v/>
      </c>
      <c r="Z887" s="69">
        <f>IF(C887="","",HLOOKUP($G887&amp;'Product Selections'!$K$4&amp;'Exhibit A'!$F887,'--'!$F$3:$AT$200,$E887+6,FALSE)*F887)</f>
        <v/>
      </c>
      <c r="AA887" s="237">
        <f>IF($C887="","",7.95*$E887+54.95)</f>
        <v/>
      </c>
      <c r="AB887" s="69">
        <f>IF('Product Selections'!O892="Yes",16*'Exhibit A'!F887,0)</f>
        <v/>
      </c>
      <c r="AC887" s="236">
        <f>IF('Product Selections'!$L$11="CBA Lightning Wholesale",0,IF('Product Selections'!$L$11="CBA Lightning",0,IF($C887="",0,IF('Product Selections'!P892="",0,IF('Product Selections'!$P892="Yes",HLOOKUP($AC$10&amp;'Exhibit A'!$F887,'--'!$F$3:$AZ$200,$E887+6,FALSE)*$F887)))))</f>
        <v/>
      </c>
      <c r="AD887" s="54">
        <f>IF('Product Selections'!$L$11="CBA Lightning Wholesale",0,IF('Product Selections'!$L$11="CBA Lightning",0,IF('Product Selections'!Q892="",0,IF($C887="",0,IF('Product Selections'!$Q892&gt;=0,HLOOKUP($AD$10,'--'!$F$3:$AZ$200,3,FALSE)*12*'Product Selections'!Q892)))))</f>
        <v/>
      </c>
      <c r="AE887" s="69">
        <f>IFERROR(IF(C887="","",IF(AND(C887=$D$2,H887=0),0,IF(I887=0,H887-P887-L887-M887,IF(I887="Included",H887-P887-M887-L887,IF(I887&gt;0,H887-M887-L887))))),"")</f>
        <v/>
      </c>
      <c r="AF887" s="598" t="n"/>
      <c r="AJ887" s="585" t="n"/>
    </row>
    <row r="888">
      <c r="A888" s="34" t="n"/>
      <c r="B888" s="303">
        <f>IFERROR(IF('Product Selections'!B893="","",'Product Selections'!B893),"")</f>
        <v/>
      </c>
      <c r="C888" s="304">
        <f>IF('Product Selections'!C893="","",'Product Selections'!C893)</f>
        <v/>
      </c>
      <c r="D888" s="305">
        <f>IF('Product Selections'!D893="","",'Product Selections'!D893)</f>
        <v/>
      </c>
      <c r="E888" s="306">
        <f>IF('Product Selections'!E893="","",'Product Selections'!E893)</f>
        <v/>
      </c>
      <c r="F888" s="306">
        <f>IF('Product Selections'!F893="","",'Product Selections'!F893)</f>
        <v/>
      </c>
      <c r="G888" s="307">
        <f>IF('Product Selections'!U892="","",'Product Selections'!U892)</f>
        <v/>
      </c>
      <c r="H888" s="316">
        <f>IFERROR(IF('Product Selections'!H893="","",'Product Selections'!H893),"")</f>
        <v/>
      </c>
      <c r="I888" s="309">
        <f>IFERROR(IF(TRIM('Product Selections'!I893)="","",TRIM('Product Selections'!I893)),"")</f>
        <v/>
      </c>
      <c r="J888" s="46" t="n"/>
      <c r="K888" s="316">
        <f>IF(C888="","",IF(O888="",AE888+L888+M888,AE888+L888+M888+O888))</f>
        <v/>
      </c>
      <c r="L888" s="361">
        <f>IF(C888="","",SUM(AC888,AD888)*(1-Y888))</f>
        <v/>
      </c>
      <c r="M888" s="357">
        <f>IF(C888="","",AB888)</f>
        <v/>
      </c>
      <c r="O888" s="600">
        <f>IF(C888="","",IF(Y888&lt;0,Z888-AE888,""))</f>
        <v/>
      </c>
      <c r="P888" s="601">
        <f>IFERROR(IF(C888="","",IF(AND(C888=$D$2,H888=0),0,IF($V$8="50% ADP Discount",AA888*0.5,IF($V$8="ADP Book Price",AA888)))),"")</f>
        <v/>
      </c>
      <c r="R888" s="602">
        <f>IF(C888="","",IF(Y888&lt;0,(Z888/F888)*(1),(Z888/F888)*(1-Y888)))</f>
        <v/>
      </c>
      <c r="S888" s="602">
        <f>IFERROR(IF(Y888&lt;0,SUM(AC888:AD888)/F888,L888/F888),"")</f>
        <v/>
      </c>
      <c r="T888" s="339">
        <f>IF(M888="","",IF(M888=0,"",SUM(M888)/F888))</f>
        <v/>
      </c>
      <c r="U888" s="585" t="n"/>
      <c r="V888" s="603">
        <f>IF(C888="","",IF(AND(C888=$D$2,H888=0),"Firm Payroll",IF(AND(F888=1,Y888&gt;0.2),"Annual 20% Max Discount",IF(AND(F888=4,Y888&gt;0.2),"Quarterly 20% Max Discount",IF(Y888&gt;=0.6,"Discount &gt;60%",IF(Y888&lt;0,"Revenue Reduction Required",""))))))</f>
        <v/>
      </c>
      <c r="W888" s="597" t="n"/>
      <c r="X888" s="314">
        <f>IF(F888=1,"Annual Payrolls on ADP Essential Payroll",IF(F888=4,"Quarterly Payrolls on ADP Essential Payroll",""))</f>
        <v/>
      </c>
      <c r="Y888" s="315">
        <f>IFERROR(1-((H888-M888)/SUM(Z888,AC888,AD888)),"")</f>
        <v/>
      </c>
      <c r="Z888" s="316">
        <f>IF(C888="","",HLOOKUP($G888&amp;'Product Selections'!$K$4&amp;'Exhibit A'!$F888,'--'!$F$3:$AT$200,$E888+6,FALSE)*F888)</f>
        <v/>
      </c>
      <c r="AA888" s="317">
        <f>IF($C888="","",7.95*$E888+54.95)</f>
        <v/>
      </c>
      <c r="AB888" s="316">
        <f>IF('Product Selections'!O893="Yes",16*'Exhibit A'!F888,0)</f>
        <v/>
      </c>
      <c r="AC888" s="318">
        <f>IF('Product Selections'!$L$11="CBA Lightning Wholesale",0,IF('Product Selections'!$L$11="CBA Lightning",0,IF($C888="",0,IF('Product Selections'!P893="",0,IF('Product Selections'!$P893="Yes",HLOOKUP($AC$10&amp;'Exhibit A'!$F888,'--'!$F$3:$AZ$200,$E888+6,FALSE)*$F888)))))</f>
        <v/>
      </c>
      <c r="AD888" s="310">
        <f>IF('Product Selections'!$L$11="CBA Lightning Wholesale",0,IF('Product Selections'!$L$11="CBA Lightning",0,IF('Product Selections'!Q893="",0,IF($C888="",0,IF('Product Selections'!$Q893&gt;=0,HLOOKUP($AD$10,'--'!$F$3:$AZ$200,3,FALSE)*12*'Product Selections'!Q893)))))</f>
        <v/>
      </c>
      <c r="AE888" s="316">
        <f>IFERROR(IF(C888="","",IF(AND(C888=$D$2,H888=0),0,IF(I888=0,H888-P888-L888-M888,IF(I888="Included",H888-P888-M888-L888,IF(I888&gt;0,H888-M888-L888))))),"")</f>
        <v/>
      </c>
      <c r="AF888" s="585" t="n"/>
      <c r="AJ888" s="585" t="n"/>
    </row>
    <row r="889">
      <c r="A889" s="34" t="n"/>
      <c r="B889" s="70">
        <f>IFERROR(IF('Product Selections'!B894="","",'Product Selections'!B894),"")</f>
        <v/>
      </c>
      <c r="C889" s="71">
        <f>IF('Product Selections'!C894="","",'Product Selections'!C894)</f>
        <v/>
      </c>
      <c r="D889" s="48">
        <f>IF('Product Selections'!D894="","",'Product Selections'!D894)</f>
        <v/>
      </c>
      <c r="E889" s="51">
        <f>IF('Product Selections'!E894="","",'Product Selections'!E894)</f>
        <v/>
      </c>
      <c r="F889" s="51">
        <f>IF('Product Selections'!F894="","",'Product Selections'!F894)</f>
        <v/>
      </c>
      <c r="G889" s="34">
        <f>IF('Product Selections'!U893="","",'Product Selections'!U893)</f>
        <v/>
      </c>
      <c r="H889" s="69">
        <f>IFERROR(IF('Product Selections'!H894="","",'Product Selections'!H894),"")</f>
        <v/>
      </c>
      <c r="I889" s="592">
        <f>IFERROR(IF(TRIM('Product Selections'!I894)="","",TRIM('Product Selections'!I894)),"")</f>
        <v/>
      </c>
      <c r="J889" s="46" t="n"/>
      <c r="K889" s="69">
        <f>IF(C889="","",IF(O889="",AE889+L889+M889,AE889+L889+M889+O889))</f>
        <v/>
      </c>
      <c r="L889" s="360">
        <f>IF(C889="","",SUM(AC889,AD889)*(1-Y889))</f>
        <v/>
      </c>
      <c r="M889" s="358">
        <f>IF(C889="","",AB889)</f>
        <v/>
      </c>
      <c r="O889" s="593">
        <f>IF(C889="","",IF(Y889&lt;0,Z889-AE889,""))</f>
        <v/>
      </c>
      <c r="P889" s="594">
        <f>IFERROR(IF(C889="","",IF(AND(C889=$D$2,H889=0),0,IF($V$8="50% ADP Discount",AA889*0.5,IF($V$8="ADP Book Price",AA889)))),"")</f>
        <v/>
      </c>
      <c r="R889" s="595">
        <f>IF(C889="","",IF(Y889&lt;0,(Z889/F889)*(1),(Z889/F889)*(1-Y889)))</f>
        <v/>
      </c>
      <c r="S889" s="595">
        <f>IFERROR(IF(Y889&lt;0,SUM(AC889:AD889)/F889,L889/F889),"")</f>
        <v/>
      </c>
      <c r="T889" s="340">
        <f>IF(M889="","",IF(M889=0,"",SUM(M889)/F889))</f>
        <v/>
      </c>
      <c r="U889" s="585" t="n"/>
      <c r="V889" s="596">
        <f>IF(C889="","",IF(AND(C889=$D$2,H889=0),"Firm Payroll",IF(AND(F889=1,Y889&gt;0.2),"Annual 20% Max Discount",IF(AND(F889=4,Y889&gt;0.2),"Quarterly 20% Max Discount",IF(Y889&gt;=0.6,"Discount &gt;60%",IF(Y889&lt;0,"Revenue Reduction Required",""))))))</f>
        <v/>
      </c>
      <c r="W889" s="597" t="n"/>
      <c r="X889" s="56">
        <f>IF(F889=1,"Annual Payrolls on ADP Essential Payroll",IF(F889=4,"Quarterly Payrolls on ADP Essential Payroll",""))</f>
        <v/>
      </c>
      <c r="Y889" s="50">
        <f>IFERROR(1-((H889-M889)/SUM(Z889,AC889,AD889)),"")</f>
        <v/>
      </c>
      <c r="Z889" s="69">
        <f>IF(C889="","",HLOOKUP($G889&amp;'Product Selections'!$K$4&amp;'Exhibit A'!$F889,'--'!$F$3:$AT$200,$E889+6,FALSE)*F889)</f>
        <v/>
      </c>
      <c r="AA889" s="237">
        <f>IF($C889="","",7.95*$E889+54.95)</f>
        <v/>
      </c>
      <c r="AB889" s="69">
        <f>IF('Product Selections'!O894="Yes",16*'Exhibit A'!F889,0)</f>
        <v/>
      </c>
      <c r="AC889" s="236">
        <f>IF('Product Selections'!$L$11="CBA Lightning Wholesale",0,IF('Product Selections'!$L$11="CBA Lightning",0,IF($C889="",0,IF('Product Selections'!P894="",0,IF('Product Selections'!$P894="Yes",HLOOKUP($AC$10&amp;'Exhibit A'!$F889,'--'!$F$3:$AZ$200,$E889+6,FALSE)*$F889)))))</f>
        <v/>
      </c>
      <c r="AD889" s="54">
        <f>IF('Product Selections'!$L$11="CBA Lightning Wholesale",0,IF('Product Selections'!$L$11="CBA Lightning",0,IF('Product Selections'!Q894="",0,IF($C889="",0,IF('Product Selections'!$Q894&gt;=0,HLOOKUP($AD$10,'--'!$F$3:$AZ$200,3,FALSE)*12*'Product Selections'!Q894)))))</f>
        <v/>
      </c>
      <c r="AE889" s="69">
        <f>IFERROR(IF(C889="","",IF(AND(C889=$D$2,H889=0),0,IF(I889=0,H889-P889-L889-M889,IF(I889="Included",H889-P889-M889-L889,IF(I889&gt;0,H889-M889-L889))))),"")</f>
        <v/>
      </c>
      <c r="AF889" s="598" t="n"/>
      <c r="AJ889" s="585" t="n"/>
    </row>
    <row r="890">
      <c r="A890" s="34" t="n"/>
      <c r="B890" s="303">
        <f>IFERROR(IF('Product Selections'!B895="","",'Product Selections'!B895),"")</f>
        <v/>
      </c>
      <c r="C890" s="304">
        <f>IF('Product Selections'!C895="","",'Product Selections'!C895)</f>
        <v/>
      </c>
      <c r="D890" s="305">
        <f>IF('Product Selections'!D895="","",'Product Selections'!D895)</f>
        <v/>
      </c>
      <c r="E890" s="306">
        <f>IF('Product Selections'!E895="","",'Product Selections'!E895)</f>
        <v/>
      </c>
      <c r="F890" s="306">
        <f>IF('Product Selections'!F895="","",'Product Selections'!F895)</f>
        <v/>
      </c>
      <c r="G890" s="307">
        <f>IF('Product Selections'!U894="","",'Product Selections'!U894)</f>
        <v/>
      </c>
      <c r="H890" s="316">
        <f>IFERROR(IF('Product Selections'!H895="","",'Product Selections'!H895),"")</f>
        <v/>
      </c>
      <c r="I890" s="309">
        <f>IFERROR(IF(TRIM('Product Selections'!I895)="","",TRIM('Product Selections'!I895)),"")</f>
        <v/>
      </c>
      <c r="J890" s="46" t="n"/>
      <c r="K890" s="316">
        <f>IF(C890="","",IF(O890="",AE890+L890+M890,AE890+L890+M890+O890))</f>
        <v/>
      </c>
      <c r="L890" s="361">
        <f>IF(C890="","",SUM(AC890,AD890)*(1-Y890))</f>
        <v/>
      </c>
      <c r="M890" s="357">
        <f>IF(C890="","",AB890)</f>
        <v/>
      </c>
      <c r="O890" s="600">
        <f>IF(C890="","",IF(Y890&lt;0,Z890-AE890,""))</f>
        <v/>
      </c>
      <c r="P890" s="601">
        <f>IFERROR(IF(C890="","",IF(AND(C890=$D$2,H890=0),0,IF($V$8="50% ADP Discount",AA890*0.5,IF($V$8="ADP Book Price",AA890)))),"")</f>
        <v/>
      </c>
      <c r="R890" s="602">
        <f>IF(C890="","",IF(Y890&lt;0,(Z890/F890)*(1),(Z890/F890)*(1-Y890)))</f>
        <v/>
      </c>
      <c r="S890" s="602">
        <f>IFERROR(IF(Y890&lt;0,SUM(AC890:AD890)/F890,L890/F890),"")</f>
        <v/>
      </c>
      <c r="T890" s="339">
        <f>IF(M890="","",IF(M890=0,"",SUM(M890)/F890))</f>
        <v/>
      </c>
      <c r="U890" s="585" t="n"/>
      <c r="V890" s="603">
        <f>IF(C890="","",IF(AND(C890=$D$2,H890=0),"Firm Payroll",IF(AND(F890=1,Y890&gt;0.2),"Annual 20% Max Discount",IF(AND(F890=4,Y890&gt;0.2),"Quarterly 20% Max Discount",IF(Y890&gt;=0.6,"Discount &gt;60%",IF(Y890&lt;0,"Revenue Reduction Required",""))))))</f>
        <v/>
      </c>
      <c r="W890" s="597" t="n"/>
      <c r="X890" s="314">
        <f>IF(F890=1,"Annual Payrolls on ADP Essential Payroll",IF(F890=4,"Quarterly Payrolls on ADP Essential Payroll",""))</f>
        <v/>
      </c>
      <c r="Y890" s="315">
        <f>IFERROR(1-((H890-M890)/SUM(Z890,AC890,AD890)),"")</f>
        <v/>
      </c>
      <c r="Z890" s="316">
        <f>IF(C890="","",HLOOKUP($G890&amp;'Product Selections'!$K$4&amp;'Exhibit A'!$F890,'--'!$F$3:$AT$200,$E890+6,FALSE)*F890)</f>
        <v/>
      </c>
      <c r="AA890" s="317">
        <f>IF($C890="","",7.95*$E890+54.95)</f>
        <v/>
      </c>
      <c r="AB890" s="316">
        <f>IF('Product Selections'!O895="Yes",16*'Exhibit A'!F890,0)</f>
        <v/>
      </c>
      <c r="AC890" s="318">
        <f>IF('Product Selections'!$L$11="CBA Lightning Wholesale",0,IF('Product Selections'!$L$11="CBA Lightning",0,IF($C890="",0,IF('Product Selections'!P895="",0,IF('Product Selections'!$P895="Yes",HLOOKUP($AC$10&amp;'Exhibit A'!$F890,'--'!$F$3:$AZ$200,$E890+6,FALSE)*$F890)))))</f>
        <v/>
      </c>
      <c r="AD890" s="310">
        <f>IF('Product Selections'!$L$11="CBA Lightning Wholesale",0,IF('Product Selections'!$L$11="CBA Lightning",0,IF('Product Selections'!Q895="",0,IF($C890="",0,IF('Product Selections'!$Q895&gt;=0,HLOOKUP($AD$10,'--'!$F$3:$AZ$200,3,FALSE)*12*'Product Selections'!Q895)))))</f>
        <v/>
      </c>
      <c r="AE890" s="316">
        <f>IFERROR(IF(C890="","",IF(AND(C890=$D$2,H890=0),0,IF(I890=0,H890-P890-L890-M890,IF(I890="Included",H890-P890-M890-L890,IF(I890&gt;0,H890-M890-L890))))),"")</f>
        <v/>
      </c>
      <c r="AF890" s="585" t="n"/>
      <c r="AJ890" s="585" t="n"/>
    </row>
    <row r="891">
      <c r="A891" s="34" t="n"/>
      <c r="B891" s="70">
        <f>IFERROR(IF('Product Selections'!B896="","",'Product Selections'!B896),"")</f>
        <v/>
      </c>
      <c r="C891" s="71">
        <f>IF('Product Selections'!C896="","",'Product Selections'!C896)</f>
        <v/>
      </c>
      <c r="D891" s="48">
        <f>IF('Product Selections'!D896="","",'Product Selections'!D896)</f>
        <v/>
      </c>
      <c r="E891" s="51">
        <f>IF('Product Selections'!E896="","",'Product Selections'!E896)</f>
        <v/>
      </c>
      <c r="F891" s="51">
        <f>IF('Product Selections'!F896="","",'Product Selections'!F896)</f>
        <v/>
      </c>
      <c r="G891" s="34">
        <f>IF('Product Selections'!U895="","",'Product Selections'!U895)</f>
        <v/>
      </c>
      <c r="H891" s="69">
        <f>IFERROR(IF('Product Selections'!H896="","",'Product Selections'!H896),"")</f>
        <v/>
      </c>
      <c r="I891" s="592">
        <f>IFERROR(IF(TRIM('Product Selections'!I896)="","",TRIM('Product Selections'!I896)),"")</f>
        <v/>
      </c>
      <c r="J891" s="46" t="n"/>
      <c r="K891" s="69">
        <f>IF(C891="","",IF(O891="",AE891+L891+M891,AE891+L891+M891+O891))</f>
        <v/>
      </c>
      <c r="L891" s="360">
        <f>IF(C891="","",SUM(AC891,AD891)*(1-Y891))</f>
        <v/>
      </c>
      <c r="M891" s="358">
        <f>IF(C891="","",AB891)</f>
        <v/>
      </c>
      <c r="O891" s="593">
        <f>IF(C891="","",IF(Y891&lt;0,Z891-AE891,""))</f>
        <v/>
      </c>
      <c r="P891" s="594">
        <f>IFERROR(IF(C891="","",IF(AND(C891=$D$2,H891=0),0,IF($V$8="50% ADP Discount",AA891*0.5,IF($V$8="ADP Book Price",AA891)))),"")</f>
        <v/>
      </c>
      <c r="R891" s="595">
        <f>IF(C891="","",IF(Y891&lt;0,(Z891/F891)*(1),(Z891/F891)*(1-Y891)))</f>
        <v/>
      </c>
      <c r="S891" s="595">
        <f>IFERROR(IF(Y891&lt;0,SUM(AC891:AD891)/F891,L891/F891),"")</f>
        <v/>
      </c>
      <c r="T891" s="340">
        <f>IF(M891="","",IF(M891=0,"",SUM(M891)/F891))</f>
        <v/>
      </c>
      <c r="U891" s="585" t="n"/>
      <c r="V891" s="596">
        <f>IF(C891="","",IF(AND(C891=$D$2,H891=0),"Firm Payroll",IF(AND(F891=1,Y891&gt;0.2),"Annual 20% Max Discount",IF(AND(F891=4,Y891&gt;0.2),"Quarterly 20% Max Discount",IF(Y891&gt;=0.6,"Discount &gt;60%",IF(Y891&lt;0,"Revenue Reduction Required",""))))))</f>
        <v/>
      </c>
      <c r="W891" s="597" t="n"/>
      <c r="X891" s="56">
        <f>IF(F891=1,"Annual Payrolls on ADP Essential Payroll",IF(F891=4,"Quarterly Payrolls on ADP Essential Payroll",""))</f>
        <v/>
      </c>
      <c r="Y891" s="50">
        <f>IFERROR(1-((H891-M891)/SUM(Z891,AC891,AD891)),"")</f>
        <v/>
      </c>
      <c r="Z891" s="69">
        <f>IF(C891="","",HLOOKUP($G891&amp;'Product Selections'!$K$4&amp;'Exhibit A'!$F891,'--'!$F$3:$AT$200,$E891+6,FALSE)*F891)</f>
        <v/>
      </c>
      <c r="AA891" s="237">
        <f>IF($C891="","",7.95*$E891+54.95)</f>
        <v/>
      </c>
      <c r="AB891" s="69">
        <f>IF('Product Selections'!O896="Yes",16*'Exhibit A'!F891,0)</f>
        <v/>
      </c>
      <c r="AC891" s="236">
        <f>IF('Product Selections'!$L$11="CBA Lightning Wholesale",0,IF('Product Selections'!$L$11="CBA Lightning",0,IF($C891="",0,IF('Product Selections'!P896="",0,IF('Product Selections'!$P896="Yes",HLOOKUP($AC$10&amp;'Exhibit A'!$F891,'--'!$F$3:$AZ$200,$E891+6,FALSE)*$F891)))))</f>
        <v/>
      </c>
      <c r="AD891" s="54">
        <f>IF('Product Selections'!$L$11="CBA Lightning Wholesale",0,IF('Product Selections'!$L$11="CBA Lightning",0,IF('Product Selections'!Q896="",0,IF($C891="",0,IF('Product Selections'!$Q896&gt;=0,HLOOKUP($AD$10,'--'!$F$3:$AZ$200,3,FALSE)*12*'Product Selections'!Q896)))))</f>
        <v/>
      </c>
      <c r="AE891" s="69">
        <f>IFERROR(IF(C891="","",IF(AND(C891=$D$2,H891=0),0,IF(I891=0,H891-P891-L891-M891,IF(I891="Included",H891-P891-M891-L891,IF(I891&gt;0,H891-M891-L891))))),"")</f>
        <v/>
      </c>
      <c r="AF891" s="598" t="n"/>
      <c r="AJ891" s="585" t="n"/>
    </row>
    <row r="892">
      <c r="A892" s="34" t="n"/>
      <c r="B892" s="303">
        <f>IFERROR(IF('Product Selections'!B897="","",'Product Selections'!B897),"")</f>
        <v/>
      </c>
      <c r="C892" s="304">
        <f>IF('Product Selections'!C897="","",'Product Selections'!C897)</f>
        <v/>
      </c>
      <c r="D892" s="305">
        <f>IF('Product Selections'!D897="","",'Product Selections'!D897)</f>
        <v/>
      </c>
      <c r="E892" s="306">
        <f>IF('Product Selections'!E897="","",'Product Selections'!E897)</f>
        <v/>
      </c>
      <c r="F892" s="306">
        <f>IF('Product Selections'!F897="","",'Product Selections'!F897)</f>
        <v/>
      </c>
      <c r="G892" s="307">
        <f>IF('Product Selections'!U896="","",'Product Selections'!U896)</f>
        <v/>
      </c>
      <c r="H892" s="316">
        <f>IFERROR(IF('Product Selections'!H897="","",'Product Selections'!H897),"")</f>
        <v/>
      </c>
      <c r="I892" s="309">
        <f>IFERROR(IF(TRIM('Product Selections'!I897)="","",TRIM('Product Selections'!I897)),"")</f>
        <v/>
      </c>
      <c r="J892" s="46" t="n"/>
      <c r="K892" s="316">
        <f>IF(C892="","",IF(O892="",AE892+L892+M892,AE892+L892+M892+O892))</f>
        <v/>
      </c>
      <c r="L892" s="361">
        <f>IF(C892="","",SUM(AC892,AD892)*(1-Y892))</f>
        <v/>
      </c>
      <c r="M892" s="357">
        <f>IF(C892="","",AB892)</f>
        <v/>
      </c>
      <c r="O892" s="600">
        <f>IF(C892="","",IF(Y892&lt;0,Z892-AE892,""))</f>
        <v/>
      </c>
      <c r="P892" s="601">
        <f>IFERROR(IF(C892="","",IF(AND(C892=$D$2,H892=0),0,IF($V$8="50% ADP Discount",AA892*0.5,IF($V$8="ADP Book Price",AA892)))),"")</f>
        <v/>
      </c>
      <c r="R892" s="602">
        <f>IF(C892="","",IF(Y892&lt;0,(Z892/F892)*(1),(Z892/F892)*(1-Y892)))</f>
        <v/>
      </c>
      <c r="S892" s="602">
        <f>IFERROR(IF(Y892&lt;0,SUM(AC892:AD892)/F892,L892/F892),"")</f>
        <v/>
      </c>
      <c r="T892" s="339">
        <f>IF(M892="","",IF(M892=0,"",SUM(M892)/F892))</f>
        <v/>
      </c>
      <c r="U892" s="585" t="n"/>
      <c r="V892" s="603">
        <f>IF(C892="","",IF(AND(C892=$D$2,H892=0),"Firm Payroll",IF(AND(F892=1,Y892&gt;0.2),"Annual 20% Max Discount",IF(AND(F892=4,Y892&gt;0.2),"Quarterly 20% Max Discount",IF(Y892&gt;=0.6,"Discount &gt;60%",IF(Y892&lt;0,"Revenue Reduction Required",""))))))</f>
        <v/>
      </c>
      <c r="W892" s="597" t="n"/>
      <c r="X892" s="314">
        <f>IF(F892=1,"Annual Payrolls on ADP Essential Payroll",IF(F892=4,"Quarterly Payrolls on ADP Essential Payroll",""))</f>
        <v/>
      </c>
      <c r="Y892" s="315">
        <f>IFERROR(1-((H892-M892)/SUM(Z892,AC892,AD892)),"")</f>
        <v/>
      </c>
      <c r="Z892" s="316">
        <f>IF(C892="","",HLOOKUP($G892&amp;'Product Selections'!$K$4&amp;'Exhibit A'!$F892,'--'!$F$3:$AT$200,$E892+6,FALSE)*F892)</f>
        <v/>
      </c>
      <c r="AA892" s="317">
        <f>IF($C892="","",7.95*$E892+54.95)</f>
        <v/>
      </c>
      <c r="AB892" s="316">
        <f>IF('Product Selections'!O897="Yes",16*'Exhibit A'!F892,0)</f>
        <v/>
      </c>
      <c r="AC892" s="318">
        <f>IF('Product Selections'!$L$11="CBA Lightning Wholesale",0,IF('Product Selections'!$L$11="CBA Lightning",0,IF($C892="",0,IF('Product Selections'!P897="",0,IF('Product Selections'!$P897="Yes",HLOOKUP($AC$10&amp;'Exhibit A'!$F892,'--'!$F$3:$AZ$200,$E892+6,FALSE)*$F892)))))</f>
        <v/>
      </c>
      <c r="AD892" s="310">
        <f>IF('Product Selections'!$L$11="CBA Lightning Wholesale",0,IF('Product Selections'!$L$11="CBA Lightning",0,IF('Product Selections'!Q897="",0,IF($C892="",0,IF('Product Selections'!$Q897&gt;=0,HLOOKUP($AD$10,'--'!$F$3:$AZ$200,3,FALSE)*12*'Product Selections'!Q897)))))</f>
        <v/>
      </c>
      <c r="AE892" s="316">
        <f>IFERROR(IF(C892="","",IF(AND(C892=$D$2,H892=0),0,IF(I892=0,H892-P892-L892-M892,IF(I892="Included",H892-P892-M892-L892,IF(I892&gt;0,H892-M892-L892))))),"")</f>
        <v/>
      </c>
      <c r="AF892" s="585" t="n"/>
      <c r="AJ892" s="585" t="n"/>
    </row>
    <row r="893">
      <c r="A893" s="34" t="n"/>
      <c r="B893" s="70">
        <f>IFERROR(IF('Product Selections'!B898="","",'Product Selections'!B898),"")</f>
        <v/>
      </c>
      <c r="C893" s="71">
        <f>IF('Product Selections'!C898="","",'Product Selections'!C898)</f>
        <v/>
      </c>
      <c r="D893" s="48">
        <f>IF('Product Selections'!D898="","",'Product Selections'!D898)</f>
        <v/>
      </c>
      <c r="E893" s="51">
        <f>IF('Product Selections'!E898="","",'Product Selections'!E898)</f>
        <v/>
      </c>
      <c r="F893" s="51">
        <f>IF('Product Selections'!F898="","",'Product Selections'!F898)</f>
        <v/>
      </c>
      <c r="G893" s="34">
        <f>IF('Product Selections'!U897="","",'Product Selections'!U897)</f>
        <v/>
      </c>
      <c r="H893" s="69">
        <f>IFERROR(IF('Product Selections'!H898="","",'Product Selections'!H898),"")</f>
        <v/>
      </c>
      <c r="I893" s="592">
        <f>IFERROR(IF(TRIM('Product Selections'!I898)="","",TRIM('Product Selections'!I898)),"")</f>
        <v/>
      </c>
      <c r="J893" s="46" t="n"/>
      <c r="K893" s="69">
        <f>IF(C893="","",IF(O893="",AE893+L893+M893,AE893+L893+M893+O893))</f>
        <v/>
      </c>
      <c r="L893" s="360">
        <f>IF(C893="","",SUM(AC893,AD893)*(1-Y893))</f>
        <v/>
      </c>
      <c r="M893" s="358">
        <f>IF(C893="","",AB893)</f>
        <v/>
      </c>
      <c r="O893" s="593">
        <f>IF(C893="","",IF(Y893&lt;0,Z893-AE893,""))</f>
        <v/>
      </c>
      <c r="P893" s="594">
        <f>IFERROR(IF(C893="","",IF(AND(C893=$D$2,H893=0),0,IF($V$8="50% ADP Discount",AA893*0.5,IF($V$8="ADP Book Price",AA893)))),"")</f>
        <v/>
      </c>
      <c r="R893" s="595">
        <f>IF(C893="","",IF(Y893&lt;0,(Z893/F893)*(1),(Z893/F893)*(1-Y893)))</f>
        <v/>
      </c>
      <c r="S893" s="595">
        <f>IFERROR(IF(Y893&lt;0,SUM(AC893:AD893)/F893,L893/F893),"")</f>
        <v/>
      </c>
      <c r="T893" s="340">
        <f>IF(M893="","",IF(M893=0,"",SUM(M893)/F893))</f>
        <v/>
      </c>
      <c r="U893" s="585" t="n"/>
      <c r="V893" s="596">
        <f>IF(C893="","",IF(AND(C893=$D$2,H893=0),"Firm Payroll",IF(AND(F893=1,Y893&gt;0.2),"Annual 20% Max Discount",IF(AND(F893=4,Y893&gt;0.2),"Quarterly 20% Max Discount",IF(Y893&gt;=0.6,"Discount &gt;60%",IF(Y893&lt;0,"Revenue Reduction Required",""))))))</f>
        <v/>
      </c>
      <c r="W893" s="597" t="n"/>
      <c r="X893" s="56">
        <f>IF(F893=1,"Annual Payrolls on ADP Essential Payroll",IF(F893=4,"Quarterly Payrolls on ADP Essential Payroll",""))</f>
        <v/>
      </c>
      <c r="Y893" s="50">
        <f>IFERROR(1-((H893-M893)/SUM(Z893,AC893,AD893)),"")</f>
        <v/>
      </c>
      <c r="Z893" s="69">
        <f>IF(C893="","",HLOOKUP($G893&amp;'Product Selections'!$K$4&amp;'Exhibit A'!$F893,'--'!$F$3:$AT$200,$E893+6,FALSE)*F893)</f>
        <v/>
      </c>
      <c r="AA893" s="237">
        <f>IF($C893="","",7.95*$E893+54.95)</f>
        <v/>
      </c>
      <c r="AB893" s="69">
        <f>IF('Product Selections'!O898="Yes",16*'Exhibit A'!F893,0)</f>
        <v/>
      </c>
      <c r="AC893" s="236">
        <f>IF('Product Selections'!$L$11="CBA Lightning Wholesale",0,IF('Product Selections'!$L$11="CBA Lightning",0,IF($C893="",0,IF('Product Selections'!P898="",0,IF('Product Selections'!$P898="Yes",HLOOKUP($AC$10&amp;'Exhibit A'!$F893,'--'!$F$3:$AZ$200,$E893+6,FALSE)*$F893)))))</f>
        <v/>
      </c>
      <c r="AD893" s="54">
        <f>IF('Product Selections'!$L$11="CBA Lightning Wholesale",0,IF('Product Selections'!$L$11="CBA Lightning",0,IF('Product Selections'!Q898="",0,IF($C893="",0,IF('Product Selections'!$Q898&gt;=0,HLOOKUP($AD$10,'--'!$F$3:$AZ$200,3,FALSE)*12*'Product Selections'!Q898)))))</f>
        <v/>
      </c>
      <c r="AE893" s="69">
        <f>IFERROR(IF(C893="","",IF(AND(C893=$D$2,H893=0),0,IF(I893=0,H893-P893-L893-M893,IF(I893="Included",H893-P893-M893-L893,IF(I893&gt;0,H893-M893-L893))))),"")</f>
        <v/>
      </c>
      <c r="AF893" s="598" t="n"/>
      <c r="AJ893" s="585" t="n"/>
    </row>
    <row r="894">
      <c r="A894" s="34" t="n"/>
      <c r="B894" s="303">
        <f>IFERROR(IF('Product Selections'!B899="","",'Product Selections'!B899),"")</f>
        <v/>
      </c>
      <c r="C894" s="304">
        <f>IF('Product Selections'!C899="","",'Product Selections'!C899)</f>
        <v/>
      </c>
      <c r="D894" s="305">
        <f>IF('Product Selections'!D899="","",'Product Selections'!D899)</f>
        <v/>
      </c>
      <c r="E894" s="306">
        <f>IF('Product Selections'!E899="","",'Product Selections'!E899)</f>
        <v/>
      </c>
      <c r="F894" s="306">
        <f>IF('Product Selections'!F899="","",'Product Selections'!F899)</f>
        <v/>
      </c>
      <c r="G894" s="307">
        <f>IF('Product Selections'!U898="","",'Product Selections'!U898)</f>
        <v/>
      </c>
      <c r="H894" s="316">
        <f>IFERROR(IF('Product Selections'!H899="","",'Product Selections'!H899),"")</f>
        <v/>
      </c>
      <c r="I894" s="309">
        <f>IFERROR(IF(TRIM('Product Selections'!I899)="","",TRIM('Product Selections'!I899)),"")</f>
        <v/>
      </c>
      <c r="J894" s="46" t="n"/>
      <c r="K894" s="316">
        <f>IF(C894="","",IF(O894="",AE894+L894+M894,AE894+L894+M894+O894))</f>
        <v/>
      </c>
      <c r="L894" s="361">
        <f>IF(C894="","",SUM(AC894,AD894)*(1-Y894))</f>
        <v/>
      </c>
      <c r="M894" s="357">
        <f>IF(C894="","",AB894)</f>
        <v/>
      </c>
      <c r="O894" s="600">
        <f>IF(C894="","",IF(Y894&lt;0,Z894-AE894,""))</f>
        <v/>
      </c>
      <c r="P894" s="601">
        <f>IFERROR(IF(C894="","",IF(AND(C894=$D$2,H894=0),0,IF($V$8="50% ADP Discount",AA894*0.5,IF($V$8="ADP Book Price",AA894)))),"")</f>
        <v/>
      </c>
      <c r="R894" s="602">
        <f>IF(C894="","",IF(Y894&lt;0,(Z894/F894)*(1),(Z894/F894)*(1-Y894)))</f>
        <v/>
      </c>
      <c r="S894" s="602">
        <f>IFERROR(IF(Y894&lt;0,SUM(AC894:AD894)/F894,L894/F894),"")</f>
        <v/>
      </c>
      <c r="T894" s="339">
        <f>IF(M894="","",IF(M894=0,"",SUM(M894)/F894))</f>
        <v/>
      </c>
      <c r="U894" s="585" t="n"/>
      <c r="V894" s="603">
        <f>IF(C894="","",IF(AND(C894=$D$2,H894=0),"Firm Payroll",IF(AND(F894=1,Y894&gt;0.2),"Annual 20% Max Discount",IF(AND(F894=4,Y894&gt;0.2),"Quarterly 20% Max Discount",IF(Y894&gt;=0.6,"Discount &gt;60%",IF(Y894&lt;0,"Revenue Reduction Required",""))))))</f>
        <v/>
      </c>
      <c r="W894" s="597" t="n"/>
      <c r="X894" s="314">
        <f>IF(F894=1,"Annual Payrolls on ADP Essential Payroll",IF(F894=4,"Quarterly Payrolls on ADP Essential Payroll",""))</f>
        <v/>
      </c>
      <c r="Y894" s="315">
        <f>IFERROR(1-((H894-M894)/SUM(Z894,AC894,AD894)),"")</f>
        <v/>
      </c>
      <c r="Z894" s="316">
        <f>IF(C894="","",HLOOKUP($G894&amp;'Product Selections'!$K$4&amp;'Exhibit A'!$F894,'--'!$F$3:$AT$200,$E894+6,FALSE)*F894)</f>
        <v/>
      </c>
      <c r="AA894" s="317">
        <f>IF($C894="","",7.95*$E894+54.95)</f>
        <v/>
      </c>
      <c r="AB894" s="316">
        <f>IF('Product Selections'!O899="Yes",16*'Exhibit A'!F894,0)</f>
        <v/>
      </c>
      <c r="AC894" s="318">
        <f>IF('Product Selections'!$L$11="CBA Lightning Wholesale",0,IF('Product Selections'!$L$11="CBA Lightning",0,IF($C894="",0,IF('Product Selections'!P899="",0,IF('Product Selections'!$P899="Yes",HLOOKUP($AC$10&amp;'Exhibit A'!$F894,'--'!$F$3:$AZ$200,$E894+6,FALSE)*$F894)))))</f>
        <v/>
      </c>
      <c r="AD894" s="310">
        <f>IF('Product Selections'!$L$11="CBA Lightning Wholesale",0,IF('Product Selections'!$L$11="CBA Lightning",0,IF('Product Selections'!Q899="",0,IF($C894="",0,IF('Product Selections'!$Q899&gt;=0,HLOOKUP($AD$10,'--'!$F$3:$AZ$200,3,FALSE)*12*'Product Selections'!Q899)))))</f>
        <v/>
      </c>
      <c r="AE894" s="316">
        <f>IFERROR(IF(C894="","",IF(AND(C894=$D$2,H894=0),0,IF(I894=0,H894-P894-L894-M894,IF(I894="Included",H894-P894-M894-L894,IF(I894&gt;0,H894-M894-L894))))),"")</f>
        <v/>
      </c>
      <c r="AF894" s="585" t="n"/>
      <c r="AJ894" s="585" t="n"/>
    </row>
    <row r="895">
      <c r="A895" s="34" t="n"/>
      <c r="B895" s="70">
        <f>IFERROR(IF('Product Selections'!B900="","",'Product Selections'!B900),"")</f>
        <v/>
      </c>
      <c r="C895" s="71">
        <f>IF('Product Selections'!C900="","",'Product Selections'!C900)</f>
        <v/>
      </c>
      <c r="D895" s="48">
        <f>IF('Product Selections'!D900="","",'Product Selections'!D900)</f>
        <v/>
      </c>
      <c r="E895" s="51">
        <f>IF('Product Selections'!E900="","",'Product Selections'!E900)</f>
        <v/>
      </c>
      <c r="F895" s="51">
        <f>IF('Product Selections'!F900="","",'Product Selections'!F900)</f>
        <v/>
      </c>
      <c r="G895" s="34">
        <f>IF('Product Selections'!U899="","",'Product Selections'!U899)</f>
        <v/>
      </c>
      <c r="H895" s="69">
        <f>IFERROR(IF('Product Selections'!H900="","",'Product Selections'!H900),"")</f>
        <v/>
      </c>
      <c r="I895" s="592">
        <f>IFERROR(IF(TRIM('Product Selections'!I900)="","",TRIM('Product Selections'!I900)),"")</f>
        <v/>
      </c>
      <c r="J895" s="46" t="n"/>
      <c r="K895" s="69">
        <f>IF(C895="","",IF(O895="",AE895+L895+M895,AE895+L895+M895+O895))</f>
        <v/>
      </c>
      <c r="L895" s="360">
        <f>IF(C895="","",SUM(AC895,AD895)*(1-Y895))</f>
        <v/>
      </c>
      <c r="M895" s="358">
        <f>IF(C895="","",AB895)</f>
        <v/>
      </c>
      <c r="O895" s="593">
        <f>IF(C895="","",IF(Y895&lt;0,Z895-AE895,""))</f>
        <v/>
      </c>
      <c r="P895" s="594">
        <f>IFERROR(IF(C895="","",IF(AND(C895=$D$2,H895=0),0,IF($V$8="50% ADP Discount",AA895*0.5,IF($V$8="ADP Book Price",AA895)))),"")</f>
        <v/>
      </c>
      <c r="R895" s="595">
        <f>IF(C895="","",IF(Y895&lt;0,(Z895/F895)*(1),(Z895/F895)*(1-Y895)))</f>
        <v/>
      </c>
      <c r="S895" s="595">
        <f>IFERROR(IF(Y895&lt;0,SUM(AC895:AD895)/F895,L895/F895),"")</f>
        <v/>
      </c>
      <c r="T895" s="340">
        <f>IF(M895="","",IF(M895=0,"",SUM(M895)/F895))</f>
        <v/>
      </c>
      <c r="U895" s="585" t="n"/>
      <c r="V895" s="596">
        <f>IF(C895="","",IF(AND(C895=$D$2,H895=0),"Firm Payroll",IF(AND(F895=1,Y895&gt;0.2),"Annual 20% Max Discount",IF(AND(F895=4,Y895&gt;0.2),"Quarterly 20% Max Discount",IF(Y895&gt;=0.6,"Discount &gt;60%",IF(Y895&lt;0,"Revenue Reduction Required",""))))))</f>
        <v/>
      </c>
      <c r="W895" s="597" t="n"/>
      <c r="X895" s="56">
        <f>IF(F895=1,"Annual Payrolls on ADP Essential Payroll",IF(F895=4,"Quarterly Payrolls on ADP Essential Payroll",""))</f>
        <v/>
      </c>
      <c r="Y895" s="50">
        <f>IFERROR(1-((H895-M895)/SUM(Z895,AC895,AD895)),"")</f>
        <v/>
      </c>
      <c r="Z895" s="69">
        <f>IF(C895="","",HLOOKUP($G895&amp;'Product Selections'!$K$4&amp;'Exhibit A'!$F895,'--'!$F$3:$AT$200,$E895+6,FALSE)*F895)</f>
        <v/>
      </c>
      <c r="AA895" s="237">
        <f>IF($C895="","",7.95*$E895+54.95)</f>
        <v/>
      </c>
      <c r="AB895" s="69">
        <f>IF('Product Selections'!O900="Yes",16*'Exhibit A'!F895,0)</f>
        <v/>
      </c>
      <c r="AC895" s="236">
        <f>IF('Product Selections'!$L$11="CBA Lightning Wholesale",0,IF('Product Selections'!$L$11="CBA Lightning",0,IF($C895="",0,IF('Product Selections'!P900="",0,IF('Product Selections'!$P900="Yes",HLOOKUP($AC$10&amp;'Exhibit A'!$F895,'--'!$F$3:$AZ$200,$E895+6,FALSE)*$F895)))))</f>
        <v/>
      </c>
      <c r="AD895" s="54">
        <f>IF('Product Selections'!$L$11="CBA Lightning Wholesale",0,IF('Product Selections'!$L$11="CBA Lightning",0,IF('Product Selections'!Q900="",0,IF($C895="",0,IF('Product Selections'!$Q900&gt;=0,HLOOKUP($AD$10,'--'!$F$3:$AZ$200,3,FALSE)*12*'Product Selections'!Q900)))))</f>
        <v/>
      </c>
      <c r="AE895" s="69">
        <f>IFERROR(IF(C895="","",IF(AND(C895=$D$2,H895=0),0,IF(I895=0,H895-P895-L895-M895,IF(I895="Included",H895-P895-M895-L895,IF(I895&gt;0,H895-M895-L895))))),"")</f>
        <v/>
      </c>
      <c r="AF895" s="598" t="n"/>
      <c r="AJ895" s="585" t="n"/>
    </row>
    <row r="896">
      <c r="A896" s="34" t="n"/>
      <c r="B896" s="303">
        <f>IFERROR(IF('Product Selections'!B901="","",'Product Selections'!B901),"")</f>
        <v/>
      </c>
      <c r="C896" s="304">
        <f>IF('Product Selections'!C901="","",'Product Selections'!C901)</f>
        <v/>
      </c>
      <c r="D896" s="305">
        <f>IF('Product Selections'!D901="","",'Product Selections'!D901)</f>
        <v/>
      </c>
      <c r="E896" s="306">
        <f>IF('Product Selections'!E901="","",'Product Selections'!E901)</f>
        <v/>
      </c>
      <c r="F896" s="306">
        <f>IF('Product Selections'!F901="","",'Product Selections'!F901)</f>
        <v/>
      </c>
      <c r="G896" s="307">
        <f>IF('Product Selections'!U900="","",'Product Selections'!U900)</f>
        <v/>
      </c>
      <c r="H896" s="316">
        <f>IFERROR(IF('Product Selections'!H901="","",'Product Selections'!H901),"")</f>
        <v/>
      </c>
      <c r="I896" s="309">
        <f>IFERROR(IF(TRIM('Product Selections'!I901)="","",TRIM('Product Selections'!I901)),"")</f>
        <v/>
      </c>
      <c r="J896" s="46" t="n"/>
      <c r="K896" s="316">
        <f>IF(C896="","",IF(O896="",AE896+L896+M896,AE896+L896+M896+O896))</f>
        <v/>
      </c>
      <c r="L896" s="361">
        <f>IF(C896="","",SUM(AC896,AD896)*(1-Y896))</f>
        <v/>
      </c>
      <c r="M896" s="357">
        <f>IF(C896="","",AB896)</f>
        <v/>
      </c>
      <c r="O896" s="600">
        <f>IF(C896="","",IF(Y896&lt;0,Z896-AE896,""))</f>
        <v/>
      </c>
      <c r="P896" s="601">
        <f>IFERROR(IF(C896="","",IF(AND(C896=$D$2,H896=0),0,IF($V$8="50% ADP Discount",AA896*0.5,IF($V$8="ADP Book Price",AA896)))),"")</f>
        <v/>
      </c>
      <c r="R896" s="602">
        <f>IF(C896="","",IF(Y896&lt;0,(Z896/F896)*(1),(Z896/F896)*(1-Y896)))</f>
        <v/>
      </c>
      <c r="S896" s="602">
        <f>IFERROR(IF(Y896&lt;0,SUM(AC896:AD896)/F896,L896/F896),"")</f>
        <v/>
      </c>
      <c r="T896" s="339">
        <f>IF(M896="","",IF(M896=0,"",SUM(M896)/F896))</f>
        <v/>
      </c>
      <c r="U896" s="585" t="n"/>
      <c r="V896" s="603">
        <f>IF(C896="","",IF(AND(C896=$D$2,H896=0),"Firm Payroll",IF(AND(F896=1,Y896&gt;0.2),"Annual 20% Max Discount",IF(AND(F896=4,Y896&gt;0.2),"Quarterly 20% Max Discount",IF(Y896&gt;=0.6,"Discount &gt;60%",IF(Y896&lt;0,"Revenue Reduction Required",""))))))</f>
        <v/>
      </c>
      <c r="W896" s="597" t="n"/>
      <c r="X896" s="314">
        <f>IF(F896=1,"Annual Payrolls on ADP Essential Payroll",IF(F896=4,"Quarterly Payrolls on ADP Essential Payroll",""))</f>
        <v/>
      </c>
      <c r="Y896" s="315">
        <f>IFERROR(1-((H896-M896)/SUM(Z896,AC896,AD896)),"")</f>
        <v/>
      </c>
      <c r="Z896" s="316">
        <f>IF(C896="","",HLOOKUP($G896&amp;'Product Selections'!$K$4&amp;'Exhibit A'!$F896,'--'!$F$3:$AT$200,$E896+6,FALSE)*F896)</f>
        <v/>
      </c>
      <c r="AA896" s="317">
        <f>IF($C896="","",7.95*$E896+54.95)</f>
        <v/>
      </c>
      <c r="AB896" s="316">
        <f>IF('Product Selections'!O901="Yes",16*'Exhibit A'!F896,0)</f>
        <v/>
      </c>
      <c r="AC896" s="318">
        <f>IF('Product Selections'!$L$11="CBA Lightning Wholesale",0,IF('Product Selections'!$L$11="CBA Lightning",0,IF($C896="",0,IF('Product Selections'!P901="",0,IF('Product Selections'!$P901="Yes",HLOOKUP($AC$10&amp;'Exhibit A'!$F896,'--'!$F$3:$AZ$200,$E896+6,FALSE)*$F896)))))</f>
        <v/>
      </c>
      <c r="AD896" s="310">
        <f>IF('Product Selections'!$L$11="CBA Lightning Wholesale",0,IF('Product Selections'!$L$11="CBA Lightning",0,IF('Product Selections'!Q901="",0,IF($C896="",0,IF('Product Selections'!$Q901&gt;=0,HLOOKUP($AD$10,'--'!$F$3:$AZ$200,3,FALSE)*12*'Product Selections'!Q901)))))</f>
        <v/>
      </c>
      <c r="AE896" s="316">
        <f>IFERROR(IF(C896="","",IF(AND(C896=$D$2,H896=0),0,IF(I896=0,H896-P896-L896-M896,IF(I896="Included",H896-P896-M896-L896,IF(I896&gt;0,H896-M896-L896))))),"")</f>
        <v/>
      </c>
      <c r="AF896" s="585" t="n"/>
      <c r="AJ896" s="585" t="n"/>
    </row>
    <row r="897">
      <c r="A897" s="34" t="n"/>
      <c r="B897" s="70">
        <f>IFERROR(IF('Product Selections'!B902="","",'Product Selections'!B902),"")</f>
        <v/>
      </c>
      <c r="C897" s="71">
        <f>IF('Product Selections'!C902="","",'Product Selections'!C902)</f>
        <v/>
      </c>
      <c r="D897" s="48">
        <f>IF('Product Selections'!D902="","",'Product Selections'!D902)</f>
        <v/>
      </c>
      <c r="E897" s="51">
        <f>IF('Product Selections'!E902="","",'Product Selections'!E902)</f>
        <v/>
      </c>
      <c r="F897" s="51">
        <f>IF('Product Selections'!F902="","",'Product Selections'!F902)</f>
        <v/>
      </c>
      <c r="G897" s="34">
        <f>IF('Product Selections'!U901="","",'Product Selections'!U901)</f>
        <v/>
      </c>
      <c r="H897" s="69">
        <f>IFERROR(IF('Product Selections'!H902="","",'Product Selections'!H902),"")</f>
        <v/>
      </c>
      <c r="I897" s="592">
        <f>IFERROR(IF(TRIM('Product Selections'!I902)="","",TRIM('Product Selections'!I902)),"")</f>
        <v/>
      </c>
      <c r="J897" s="46" t="n"/>
      <c r="K897" s="69">
        <f>IF(C897="","",IF(O897="",AE897+L897+M897,AE897+L897+M897+O897))</f>
        <v/>
      </c>
      <c r="L897" s="360">
        <f>IF(C897="","",SUM(AC897,AD897)*(1-Y897))</f>
        <v/>
      </c>
      <c r="M897" s="358">
        <f>IF(C897="","",AB897)</f>
        <v/>
      </c>
      <c r="O897" s="593">
        <f>IF(C897="","",IF(Y897&lt;0,Z897-AE897,""))</f>
        <v/>
      </c>
      <c r="P897" s="594">
        <f>IFERROR(IF(C897="","",IF(AND(C897=$D$2,H897=0),0,IF($V$8="50% ADP Discount",AA897*0.5,IF($V$8="ADP Book Price",AA897)))),"")</f>
        <v/>
      </c>
      <c r="R897" s="595">
        <f>IF(C897="","",IF(Y897&lt;0,(Z897/F897)*(1),(Z897/F897)*(1-Y897)))</f>
        <v/>
      </c>
      <c r="S897" s="595">
        <f>IFERROR(IF(Y897&lt;0,SUM(AC897:AD897)/F897,L897/F897),"")</f>
        <v/>
      </c>
      <c r="T897" s="340">
        <f>IF(M897="","",IF(M897=0,"",SUM(M897)/F897))</f>
        <v/>
      </c>
      <c r="U897" s="585" t="n"/>
      <c r="V897" s="596">
        <f>IF(C897="","",IF(AND(C897=$D$2,H897=0),"Firm Payroll",IF(AND(F897=1,Y897&gt;0.2),"Annual 20% Max Discount",IF(AND(F897=4,Y897&gt;0.2),"Quarterly 20% Max Discount",IF(Y897&gt;=0.6,"Discount &gt;60%",IF(Y897&lt;0,"Revenue Reduction Required",""))))))</f>
        <v/>
      </c>
      <c r="W897" s="597" t="n"/>
      <c r="X897" s="56">
        <f>IF(F897=1,"Annual Payrolls on ADP Essential Payroll",IF(F897=4,"Quarterly Payrolls on ADP Essential Payroll",""))</f>
        <v/>
      </c>
      <c r="Y897" s="50">
        <f>IFERROR(1-((H897-M897)/SUM(Z897,AC897,AD897)),"")</f>
        <v/>
      </c>
      <c r="Z897" s="69">
        <f>IF(C897="","",HLOOKUP($G897&amp;'Product Selections'!$K$4&amp;'Exhibit A'!$F897,'--'!$F$3:$AT$200,$E897+6,FALSE)*F897)</f>
        <v/>
      </c>
      <c r="AA897" s="237">
        <f>IF($C897="","",7.95*$E897+54.95)</f>
        <v/>
      </c>
      <c r="AB897" s="69">
        <f>IF('Product Selections'!O902="Yes",16*'Exhibit A'!F897,0)</f>
        <v/>
      </c>
      <c r="AC897" s="236">
        <f>IF('Product Selections'!$L$11="CBA Lightning Wholesale",0,IF('Product Selections'!$L$11="CBA Lightning",0,IF($C897="",0,IF('Product Selections'!P902="",0,IF('Product Selections'!$P902="Yes",HLOOKUP($AC$10&amp;'Exhibit A'!$F897,'--'!$F$3:$AZ$200,$E897+6,FALSE)*$F897)))))</f>
        <v/>
      </c>
      <c r="AD897" s="54">
        <f>IF('Product Selections'!$L$11="CBA Lightning Wholesale",0,IF('Product Selections'!$L$11="CBA Lightning",0,IF('Product Selections'!Q902="",0,IF($C897="",0,IF('Product Selections'!$Q902&gt;=0,HLOOKUP($AD$10,'--'!$F$3:$AZ$200,3,FALSE)*12*'Product Selections'!Q902)))))</f>
        <v/>
      </c>
      <c r="AE897" s="69">
        <f>IFERROR(IF(C897="","",IF(AND(C897=$D$2,H897=0),0,IF(I897=0,H897-P897-L897-M897,IF(I897="Included",H897-P897-M897-L897,IF(I897&gt;0,H897-M897-L897))))),"")</f>
        <v/>
      </c>
      <c r="AF897" s="598" t="n"/>
      <c r="AJ897" s="585" t="n"/>
    </row>
    <row r="898">
      <c r="A898" s="34" t="n"/>
      <c r="B898" s="303">
        <f>IFERROR(IF('Product Selections'!B903="","",'Product Selections'!B903),"")</f>
        <v/>
      </c>
      <c r="C898" s="304">
        <f>IF('Product Selections'!C903="","",'Product Selections'!C903)</f>
        <v/>
      </c>
      <c r="D898" s="305">
        <f>IF('Product Selections'!D903="","",'Product Selections'!D903)</f>
        <v/>
      </c>
      <c r="E898" s="306">
        <f>IF('Product Selections'!E903="","",'Product Selections'!E903)</f>
        <v/>
      </c>
      <c r="F898" s="306">
        <f>IF('Product Selections'!F903="","",'Product Selections'!F903)</f>
        <v/>
      </c>
      <c r="G898" s="307">
        <f>IF('Product Selections'!U902="","",'Product Selections'!U902)</f>
        <v/>
      </c>
      <c r="H898" s="316">
        <f>IFERROR(IF('Product Selections'!H903="","",'Product Selections'!H903),"")</f>
        <v/>
      </c>
      <c r="I898" s="309">
        <f>IFERROR(IF(TRIM('Product Selections'!I903)="","",TRIM('Product Selections'!I903)),"")</f>
        <v/>
      </c>
      <c r="J898" s="46" t="n"/>
      <c r="K898" s="316">
        <f>IF(C898="","",IF(O898="",AE898+L898+M898,AE898+L898+M898+O898))</f>
        <v/>
      </c>
      <c r="L898" s="361">
        <f>IF(C898="","",SUM(AC898,AD898)*(1-Y898))</f>
        <v/>
      </c>
      <c r="M898" s="357">
        <f>IF(C898="","",AB898)</f>
        <v/>
      </c>
      <c r="O898" s="600">
        <f>IF(C898="","",IF(Y898&lt;0,Z898-AE898,""))</f>
        <v/>
      </c>
      <c r="P898" s="601">
        <f>IFERROR(IF(C898="","",IF(AND(C898=$D$2,H898=0),0,IF($V$8="50% ADP Discount",AA898*0.5,IF($V$8="ADP Book Price",AA898)))),"")</f>
        <v/>
      </c>
      <c r="R898" s="602">
        <f>IF(C898="","",IF(Y898&lt;0,(Z898/F898)*(1),(Z898/F898)*(1-Y898)))</f>
        <v/>
      </c>
      <c r="S898" s="602">
        <f>IFERROR(IF(Y898&lt;0,SUM(AC898:AD898)/F898,L898/F898),"")</f>
        <v/>
      </c>
      <c r="T898" s="339">
        <f>IF(M898="","",IF(M898=0,"",SUM(M898)/F898))</f>
        <v/>
      </c>
      <c r="U898" s="585" t="n"/>
      <c r="V898" s="603">
        <f>IF(C898="","",IF(AND(C898=$D$2,H898=0),"Firm Payroll",IF(AND(F898=1,Y898&gt;0.2),"Annual 20% Max Discount",IF(AND(F898=4,Y898&gt;0.2),"Quarterly 20% Max Discount",IF(Y898&gt;=0.6,"Discount &gt;60%",IF(Y898&lt;0,"Revenue Reduction Required",""))))))</f>
        <v/>
      </c>
      <c r="W898" s="597" t="n"/>
      <c r="X898" s="314">
        <f>IF(F898=1,"Annual Payrolls on ADP Essential Payroll",IF(F898=4,"Quarterly Payrolls on ADP Essential Payroll",""))</f>
        <v/>
      </c>
      <c r="Y898" s="315">
        <f>IFERROR(1-((H898-M898)/SUM(Z898,AC898,AD898)),"")</f>
        <v/>
      </c>
      <c r="Z898" s="316">
        <f>IF(C898="","",HLOOKUP($G898&amp;'Product Selections'!$K$4&amp;'Exhibit A'!$F898,'--'!$F$3:$AT$200,$E898+6,FALSE)*F898)</f>
        <v/>
      </c>
      <c r="AA898" s="317">
        <f>IF($C898="","",7.95*$E898+54.95)</f>
        <v/>
      </c>
      <c r="AB898" s="316">
        <f>IF('Product Selections'!O903="Yes",16*'Exhibit A'!F898,0)</f>
        <v/>
      </c>
      <c r="AC898" s="318">
        <f>IF('Product Selections'!$L$11="CBA Lightning Wholesale",0,IF('Product Selections'!$L$11="CBA Lightning",0,IF($C898="",0,IF('Product Selections'!P903="",0,IF('Product Selections'!$P903="Yes",HLOOKUP($AC$10&amp;'Exhibit A'!$F898,'--'!$F$3:$AZ$200,$E898+6,FALSE)*$F898)))))</f>
        <v/>
      </c>
      <c r="AD898" s="310">
        <f>IF('Product Selections'!$L$11="CBA Lightning Wholesale",0,IF('Product Selections'!$L$11="CBA Lightning",0,IF('Product Selections'!Q903="",0,IF($C898="",0,IF('Product Selections'!$Q903&gt;=0,HLOOKUP($AD$10,'--'!$F$3:$AZ$200,3,FALSE)*12*'Product Selections'!Q903)))))</f>
        <v/>
      </c>
      <c r="AE898" s="316">
        <f>IFERROR(IF(C898="","",IF(AND(C898=$D$2,H898=0),0,IF(I898=0,H898-P898-L898-M898,IF(I898="Included",H898-P898-M898-L898,IF(I898&gt;0,H898-M898-L898))))),"")</f>
        <v/>
      </c>
      <c r="AF898" s="585" t="n"/>
      <c r="AJ898" s="585" t="n"/>
    </row>
    <row r="899">
      <c r="A899" s="34" t="n"/>
      <c r="B899" s="70">
        <f>IFERROR(IF('Product Selections'!B904="","",'Product Selections'!B904),"")</f>
        <v/>
      </c>
      <c r="C899" s="71">
        <f>IF('Product Selections'!C904="","",'Product Selections'!C904)</f>
        <v/>
      </c>
      <c r="D899" s="48">
        <f>IF('Product Selections'!D904="","",'Product Selections'!D904)</f>
        <v/>
      </c>
      <c r="E899" s="51">
        <f>IF('Product Selections'!E904="","",'Product Selections'!E904)</f>
        <v/>
      </c>
      <c r="F899" s="51">
        <f>IF('Product Selections'!F904="","",'Product Selections'!F904)</f>
        <v/>
      </c>
      <c r="G899" s="34">
        <f>IF('Product Selections'!U903="","",'Product Selections'!U903)</f>
        <v/>
      </c>
      <c r="H899" s="69">
        <f>IFERROR(IF('Product Selections'!H904="","",'Product Selections'!H904),"")</f>
        <v/>
      </c>
      <c r="I899" s="592">
        <f>IFERROR(IF(TRIM('Product Selections'!I904)="","",TRIM('Product Selections'!I904)),"")</f>
        <v/>
      </c>
      <c r="J899" s="46" t="n"/>
      <c r="K899" s="69">
        <f>IF(C899="","",IF(O899="",AE899+L899+M899,AE899+L899+M899+O899))</f>
        <v/>
      </c>
      <c r="L899" s="360">
        <f>IF(C899="","",SUM(AC899,AD899)*(1-Y899))</f>
        <v/>
      </c>
      <c r="M899" s="358">
        <f>IF(C899="","",AB899)</f>
        <v/>
      </c>
      <c r="O899" s="593">
        <f>IF(C899="","",IF(Y899&lt;0,Z899-AE899,""))</f>
        <v/>
      </c>
      <c r="P899" s="594">
        <f>IFERROR(IF(C899="","",IF(AND(C899=$D$2,H899=0),0,IF($V$8="50% ADP Discount",AA899*0.5,IF($V$8="ADP Book Price",AA899)))),"")</f>
        <v/>
      </c>
      <c r="R899" s="595">
        <f>IF(C899="","",IF(Y899&lt;0,(Z899/F899)*(1),(Z899/F899)*(1-Y899)))</f>
        <v/>
      </c>
      <c r="S899" s="595">
        <f>IFERROR(IF(Y899&lt;0,SUM(AC899:AD899)/F899,L899/F899),"")</f>
        <v/>
      </c>
      <c r="T899" s="340">
        <f>IF(M899="","",IF(M899=0,"",SUM(M899)/F899))</f>
        <v/>
      </c>
      <c r="U899" s="585" t="n"/>
      <c r="V899" s="596">
        <f>IF(C899="","",IF(AND(C899=$D$2,H899=0),"Firm Payroll",IF(AND(F899=1,Y899&gt;0.2),"Annual 20% Max Discount",IF(AND(F899=4,Y899&gt;0.2),"Quarterly 20% Max Discount",IF(Y899&gt;=0.6,"Discount &gt;60%",IF(Y899&lt;0,"Revenue Reduction Required",""))))))</f>
        <v/>
      </c>
      <c r="W899" s="597" t="n"/>
      <c r="X899" s="56">
        <f>IF(F899=1,"Annual Payrolls on ADP Essential Payroll",IF(F899=4,"Quarterly Payrolls on ADP Essential Payroll",""))</f>
        <v/>
      </c>
      <c r="Y899" s="50">
        <f>IFERROR(1-((H899-M899)/SUM(Z899,AC899,AD899)),"")</f>
        <v/>
      </c>
      <c r="Z899" s="69">
        <f>IF(C899="","",HLOOKUP($G899&amp;'Product Selections'!$K$4&amp;'Exhibit A'!$F899,'--'!$F$3:$AT$200,$E899+6,FALSE)*F899)</f>
        <v/>
      </c>
      <c r="AA899" s="237">
        <f>IF($C899="","",7.95*$E899+54.95)</f>
        <v/>
      </c>
      <c r="AB899" s="69">
        <f>IF('Product Selections'!O904="Yes",16*'Exhibit A'!F899,0)</f>
        <v/>
      </c>
      <c r="AC899" s="236">
        <f>IF('Product Selections'!$L$11="CBA Lightning Wholesale",0,IF('Product Selections'!$L$11="CBA Lightning",0,IF($C899="",0,IF('Product Selections'!P904="",0,IF('Product Selections'!$P904="Yes",HLOOKUP($AC$10&amp;'Exhibit A'!$F899,'--'!$F$3:$AZ$200,$E899+6,FALSE)*$F899)))))</f>
        <v/>
      </c>
      <c r="AD899" s="54">
        <f>IF('Product Selections'!$L$11="CBA Lightning Wholesale",0,IF('Product Selections'!$L$11="CBA Lightning",0,IF('Product Selections'!Q904="",0,IF($C899="",0,IF('Product Selections'!$Q904&gt;=0,HLOOKUP($AD$10,'--'!$F$3:$AZ$200,3,FALSE)*12*'Product Selections'!Q904)))))</f>
        <v/>
      </c>
      <c r="AE899" s="69">
        <f>IFERROR(IF(C899="","",IF(AND(C899=$D$2,H899=0),0,IF(I899=0,H899-P899-L899-M899,IF(I899="Included",H899-P899-M899-L899,IF(I899&gt;0,H899-M899-L899))))),"")</f>
        <v/>
      </c>
      <c r="AF899" s="598" t="n"/>
      <c r="AJ899" s="585" t="n"/>
    </row>
    <row r="900">
      <c r="A900" s="34" t="n"/>
      <c r="B900" s="303">
        <f>IFERROR(IF('Product Selections'!B905="","",'Product Selections'!B905),"")</f>
        <v/>
      </c>
      <c r="C900" s="304">
        <f>IF('Product Selections'!C905="","",'Product Selections'!C905)</f>
        <v/>
      </c>
      <c r="D900" s="305">
        <f>IF('Product Selections'!D905="","",'Product Selections'!D905)</f>
        <v/>
      </c>
      <c r="E900" s="306">
        <f>IF('Product Selections'!E905="","",'Product Selections'!E905)</f>
        <v/>
      </c>
      <c r="F900" s="306">
        <f>IF('Product Selections'!F905="","",'Product Selections'!F905)</f>
        <v/>
      </c>
      <c r="G900" s="307">
        <f>IF('Product Selections'!U904="","",'Product Selections'!U904)</f>
        <v/>
      </c>
      <c r="H900" s="316">
        <f>IFERROR(IF('Product Selections'!H905="","",'Product Selections'!H905),"")</f>
        <v/>
      </c>
      <c r="I900" s="309">
        <f>IFERROR(IF(TRIM('Product Selections'!I905)="","",TRIM('Product Selections'!I905)),"")</f>
        <v/>
      </c>
      <c r="J900" s="46" t="n"/>
      <c r="K900" s="316">
        <f>IF(C900="","",IF(O900="",AE900+L900+M900,AE900+L900+M900+O900))</f>
        <v/>
      </c>
      <c r="L900" s="361">
        <f>IF(C900="","",SUM(AC900,AD900)*(1-Y900))</f>
        <v/>
      </c>
      <c r="M900" s="357">
        <f>IF(C900="","",AB900)</f>
        <v/>
      </c>
      <c r="O900" s="600">
        <f>IF(C900="","",IF(Y900&lt;0,Z900-AE900,""))</f>
        <v/>
      </c>
      <c r="P900" s="601">
        <f>IFERROR(IF(C900="","",IF(AND(C900=$D$2,H900=0),0,IF($V$8="50% ADP Discount",AA900*0.5,IF($V$8="ADP Book Price",AA900)))),"")</f>
        <v/>
      </c>
      <c r="R900" s="602">
        <f>IF(C900="","",IF(Y900&lt;0,(Z900/F900)*(1),(Z900/F900)*(1-Y900)))</f>
        <v/>
      </c>
      <c r="S900" s="602">
        <f>IFERROR(IF(Y900&lt;0,SUM(AC900:AD900)/F900,L900/F900),"")</f>
        <v/>
      </c>
      <c r="T900" s="339">
        <f>IF(M900="","",IF(M900=0,"",SUM(M900)/F900))</f>
        <v/>
      </c>
      <c r="U900" s="585" t="n"/>
      <c r="V900" s="603">
        <f>IF(C900="","",IF(AND(C900=$D$2,H900=0),"Firm Payroll",IF(AND(F900=1,Y900&gt;0.2),"Annual 20% Max Discount",IF(AND(F900=4,Y900&gt;0.2),"Quarterly 20% Max Discount",IF(Y900&gt;=0.6,"Discount &gt;60%",IF(Y900&lt;0,"Revenue Reduction Required",""))))))</f>
        <v/>
      </c>
      <c r="W900" s="597" t="n"/>
      <c r="X900" s="314">
        <f>IF(F900=1,"Annual Payrolls on ADP Essential Payroll",IF(F900=4,"Quarterly Payrolls on ADP Essential Payroll",""))</f>
        <v/>
      </c>
      <c r="Y900" s="315">
        <f>IFERROR(1-((H900-M900)/SUM(Z900,AC900,AD900)),"")</f>
        <v/>
      </c>
      <c r="Z900" s="316">
        <f>IF(C900="","",HLOOKUP($G900&amp;'Product Selections'!$K$4&amp;'Exhibit A'!$F900,'--'!$F$3:$AT$200,$E900+6,FALSE)*F900)</f>
        <v/>
      </c>
      <c r="AA900" s="317">
        <f>IF($C900="","",7.95*$E900+54.95)</f>
        <v/>
      </c>
      <c r="AB900" s="316">
        <f>IF('Product Selections'!O905="Yes",16*'Exhibit A'!F900,0)</f>
        <v/>
      </c>
      <c r="AC900" s="318">
        <f>IF('Product Selections'!$L$11="CBA Lightning Wholesale",0,IF('Product Selections'!$L$11="CBA Lightning",0,IF($C900="",0,IF('Product Selections'!P905="",0,IF('Product Selections'!$P905="Yes",HLOOKUP($AC$10&amp;'Exhibit A'!$F900,'--'!$F$3:$AZ$200,$E900+6,FALSE)*$F900)))))</f>
        <v/>
      </c>
      <c r="AD900" s="310">
        <f>IF('Product Selections'!$L$11="CBA Lightning Wholesale",0,IF('Product Selections'!$L$11="CBA Lightning",0,IF('Product Selections'!Q905="",0,IF($C900="",0,IF('Product Selections'!$Q905&gt;=0,HLOOKUP($AD$10,'--'!$F$3:$AZ$200,3,FALSE)*12*'Product Selections'!Q905)))))</f>
        <v/>
      </c>
      <c r="AE900" s="316">
        <f>IFERROR(IF(C900="","",IF(AND(C900=$D$2,H900=0),0,IF(I900=0,H900-P900-L900-M900,IF(I900="Included",H900-P900-M900-L900,IF(I900&gt;0,H900-M900-L900))))),"")</f>
        <v/>
      </c>
      <c r="AF900" s="585" t="n"/>
      <c r="AJ900" s="585" t="n"/>
    </row>
    <row r="901">
      <c r="A901" s="34" t="n"/>
      <c r="B901" s="70">
        <f>IFERROR(IF('Product Selections'!B906="","",'Product Selections'!B906),"")</f>
        <v/>
      </c>
      <c r="C901" s="71">
        <f>IF('Product Selections'!C906="","",'Product Selections'!C906)</f>
        <v/>
      </c>
      <c r="D901" s="48">
        <f>IF('Product Selections'!D906="","",'Product Selections'!D906)</f>
        <v/>
      </c>
      <c r="E901" s="51">
        <f>IF('Product Selections'!E906="","",'Product Selections'!E906)</f>
        <v/>
      </c>
      <c r="F901" s="51">
        <f>IF('Product Selections'!F906="","",'Product Selections'!F906)</f>
        <v/>
      </c>
      <c r="G901" s="34">
        <f>IF('Product Selections'!U905="","",'Product Selections'!U905)</f>
        <v/>
      </c>
      <c r="H901" s="69">
        <f>IFERROR(IF('Product Selections'!H906="","",'Product Selections'!H906),"")</f>
        <v/>
      </c>
      <c r="I901" s="592">
        <f>IFERROR(IF(TRIM('Product Selections'!I906)="","",TRIM('Product Selections'!I906)),"")</f>
        <v/>
      </c>
      <c r="J901" s="46" t="n"/>
      <c r="K901" s="69">
        <f>IF(C901="","",IF(O901="",AE901+L901+M901,AE901+L901+M901+O901))</f>
        <v/>
      </c>
      <c r="L901" s="360">
        <f>IF(C901="","",SUM(AC901,AD901)*(1-Y901))</f>
        <v/>
      </c>
      <c r="M901" s="358">
        <f>IF(C901="","",AB901)</f>
        <v/>
      </c>
      <c r="O901" s="593">
        <f>IF(C901="","",IF(Y901&lt;0,Z901-AE901,""))</f>
        <v/>
      </c>
      <c r="P901" s="594">
        <f>IFERROR(IF(C901="","",IF(AND(C901=$D$2,H901=0),0,IF($V$8="50% ADP Discount",AA901*0.5,IF($V$8="ADP Book Price",AA901)))),"")</f>
        <v/>
      </c>
      <c r="R901" s="595">
        <f>IF(C901="","",IF(Y901&lt;0,(Z901/F901)*(1),(Z901/F901)*(1-Y901)))</f>
        <v/>
      </c>
      <c r="S901" s="595">
        <f>IFERROR(IF(Y901&lt;0,SUM(AC901:AD901)/F901,L901/F901),"")</f>
        <v/>
      </c>
      <c r="T901" s="340">
        <f>IF(M901="","",IF(M901=0,"",SUM(M901)/F901))</f>
        <v/>
      </c>
      <c r="U901" s="585" t="n"/>
      <c r="V901" s="596">
        <f>IF(C901="","",IF(AND(C901=$D$2,H901=0),"Firm Payroll",IF(AND(F901=1,Y901&gt;0.2),"Annual 20% Max Discount",IF(AND(F901=4,Y901&gt;0.2),"Quarterly 20% Max Discount",IF(Y901&gt;=0.6,"Discount &gt;60%",IF(Y901&lt;0,"Revenue Reduction Required",""))))))</f>
        <v/>
      </c>
      <c r="W901" s="597" t="n"/>
      <c r="X901" s="56">
        <f>IF(F901=1,"Annual Payrolls on ADP Essential Payroll",IF(F901=4,"Quarterly Payrolls on ADP Essential Payroll",""))</f>
        <v/>
      </c>
      <c r="Y901" s="50">
        <f>IFERROR(1-((H901-M901)/SUM(Z901,AC901,AD901)),"")</f>
        <v/>
      </c>
      <c r="Z901" s="69">
        <f>IF(C901="","",HLOOKUP($G901&amp;'Product Selections'!$K$4&amp;'Exhibit A'!$F901,'--'!$F$3:$AT$200,$E901+6,FALSE)*F901)</f>
        <v/>
      </c>
      <c r="AA901" s="237">
        <f>IF($C901="","",7.95*$E901+54.95)</f>
        <v/>
      </c>
      <c r="AB901" s="69">
        <f>IF('Product Selections'!O906="Yes",16*'Exhibit A'!F901,0)</f>
        <v/>
      </c>
      <c r="AC901" s="236">
        <f>IF('Product Selections'!$L$11="CBA Lightning Wholesale",0,IF('Product Selections'!$L$11="CBA Lightning",0,IF($C901="",0,IF('Product Selections'!P906="",0,IF('Product Selections'!$P906="Yes",HLOOKUP($AC$10&amp;'Exhibit A'!$F901,'--'!$F$3:$AZ$200,$E901+6,FALSE)*$F901)))))</f>
        <v/>
      </c>
      <c r="AD901" s="54">
        <f>IF('Product Selections'!$L$11="CBA Lightning Wholesale",0,IF('Product Selections'!$L$11="CBA Lightning",0,IF('Product Selections'!Q906="",0,IF($C901="",0,IF('Product Selections'!$Q906&gt;=0,HLOOKUP($AD$10,'--'!$F$3:$AZ$200,3,FALSE)*12*'Product Selections'!Q906)))))</f>
        <v/>
      </c>
      <c r="AE901" s="69">
        <f>IFERROR(IF(C901="","",IF(AND(C901=$D$2,H901=0),0,IF(I901=0,H901-P901-L901-M901,IF(I901="Included",H901-P901-M901-L901,IF(I901&gt;0,H901-M901-L901))))),"")</f>
        <v/>
      </c>
      <c r="AF901" s="598" t="n"/>
      <c r="AJ901" s="585" t="n"/>
    </row>
    <row r="902">
      <c r="A902" s="34" t="n"/>
      <c r="B902" s="303">
        <f>IFERROR(IF('Product Selections'!B907="","",'Product Selections'!B907),"")</f>
        <v/>
      </c>
      <c r="C902" s="304">
        <f>IF('Product Selections'!C907="","",'Product Selections'!C907)</f>
        <v/>
      </c>
      <c r="D902" s="305">
        <f>IF('Product Selections'!D907="","",'Product Selections'!D907)</f>
        <v/>
      </c>
      <c r="E902" s="306">
        <f>IF('Product Selections'!E907="","",'Product Selections'!E907)</f>
        <v/>
      </c>
      <c r="F902" s="306">
        <f>IF('Product Selections'!F907="","",'Product Selections'!F907)</f>
        <v/>
      </c>
      <c r="G902" s="307">
        <f>IF('Product Selections'!U906="","",'Product Selections'!U906)</f>
        <v/>
      </c>
      <c r="H902" s="316">
        <f>IFERROR(IF('Product Selections'!H907="","",'Product Selections'!H907),"")</f>
        <v/>
      </c>
      <c r="I902" s="309">
        <f>IFERROR(IF(TRIM('Product Selections'!I907)="","",TRIM('Product Selections'!I907)),"")</f>
        <v/>
      </c>
      <c r="J902" s="46" t="n"/>
      <c r="K902" s="316">
        <f>IF(C902="","",IF(O902="",AE902+L902+M902,AE902+L902+M902+O902))</f>
        <v/>
      </c>
      <c r="L902" s="361">
        <f>IF(C902="","",SUM(AC902,AD902)*(1-Y902))</f>
        <v/>
      </c>
      <c r="M902" s="357">
        <f>IF(C902="","",AB902)</f>
        <v/>
      </c>
      <c r="O902" s="600">
        <f>IF(C902="","",IF(Y902&lt;0,Z902-AE902,""))</f>
        <v/>
      </c>
      <c r="P902" s="601">
        <f>IFERROR(IF(C902="","",IF(AND(C902=$D$2,H902=0),0,IF($V$8="50% ADP Discount",AA902*0.5,IF($V$8="ADP Book Price",AA902)))),"")</f>
        <v/>
      </c>
      <c r="R902" s="602">
        <f>IF(C902="","",IF(Y902&lt;0,(Z902/F902)*(1),(Z902/F902)*(1-Y902)))</f>
        <v/>
      </c>
      <c r="S902" s="602">
        <f>IFERROR(IF(Y902&lt;0,SUM(AC902:AD902)/F902,L902/F902),"")</f>
        <v/>
      </c>
      <c r="T902" s="339">
        <f>IF(M902="","",IF(M902=0,"",SUM(M902)/F902))</f>
        <v/>
      </c>
      <c r="U902" s="585" t="n"/>
      <c r="V902" s="603">
        <f>IF(C902="","",IF(AND(C902=$D$2,H902=0),"Firm Payroll",IF(AND(F902=1,Y902&gt;0.2),"Annual 20% Max Discount",IF(AND(F902=4,Y902&gt;0.2),"Quarterly 20% Max Discount",IF(Y902&gt;=0.6,"Discount &gt;60%",IF(Y902&lt;0,"Revenue Reduction Required",""))))))</f>
        <v/>
      </c>
      <c r="W902" s="597" t="n"/>
      <c r="X902" s="314">
        <f>IF(F902=1,"Annual Payrolls on ADP Essential Payroll",IF(F902=4,"Quarterly Payrolls on ADP Essential Payroll",""))</f>
        <v/>
      </c>
      <c r="Y902" s="315">
        <f>IFERROR(1-((H902-M902)/SUM(Z902,AC902,AD902)),"")</f>
        <v/>
      </c>
      <c r="Z902" s="316">
        <f>IF(C902="","",HLOOKUP($G902&amp;'Product Selections'!$K$4&amp;'Exhibit A'!$F902,'--'!$F$3:$AT$200,$E902+6,FALSE)*F902)</f>
        <v/>
      </c>
      <c r="AA902" s="317">
        <f>IF($C902="","",7.95*$E902+54.95)</f>
        <v/>
      </c>
      <c r="AB902" s="316">
        <f>IF('Product Selections'!O907="Yes",16*'Exhibit A'!F902,0)</f>
        <v/>
      </c>
      <c r="AC902" s="318">
        <f>IF('Product Selections'!$L$11="CBA Lightning Wholesale",0,IF('Product Selections'!$L$11="CBA Lightning",0,IF($C902="",0,IF('Product Selections'!P907="",0,IF('Product Selections'!$P907="Yes",HLOOKUP($AC$10&amp;'Exhibit A'!$F902,'--'!$F$3:$AZ$200,$E902+6,FALSE)*$F902)))))</f>
        <v/>
      </c>
      <c r="AD902" s="310">
        <f>IF('Product Selections'!$L$11="CBA Lightning Wholesale",0,IF('Product Selections'!$L$11="CBA Lightning",0,IF('Product Selections'!Q907="",0,IF($C902="",0,IF('Product Selections'!$Q907&gt;=0,HLOOKUP($AD$10,'--'!$F$3:$AZ$200,3,FALSE)*12*'Product Selections'!Q907)))))</f>
        <v/>
      </c>
      <c r="AE902" s="316">
        <f>IFERROR(IF(C902="","",IF(AND(C902=$D$2,H902=0),0,IF(I902=0,H902-P902-L902-M902,IF(I902="Included",H902-P902-M902-L902,IF(I902&gt;0,H902-M902-L902))))),"")</f>
        <v/>
      </c>
      <c r="AF902" s="585" t="n"/>
      <c r="AJ902" s="585" t="n"/>
    </row>
    <row r="903">
      <c r="A903" s="34" t="n"/>
      <c r="B903" s="70">
        <f>IFERROR(IF('Product Selections'!B908="","",'Product Selections'!B908),"")</f>
        <v/>
      </c>
      <c r="C903" s="71">
        <f>IF('Product Selections'!C908="","",'Product Selections'!C908)</f>
        <v/>
      </c>
      <c r="D903" s="48">
        <f>IF('Product Selections'!D908="","",'Product Selections'!D908)</f>
        <v/>
      </c>
      <c r="E903" s="51">
        <f>IF('Product Selections'!E908="","",'Product Selections'!E908)</f>
        <v/>
      </c>
      <c r="F903" s="51">
        <f>IF('Product Selections'!F908="","",'Product Selections'!F908)</f>
        <v/>
      </c>
      <c r="G903" s="34">
        <f>IF('Product Selections'!U907="","",'Product Selections'!U907)</f>
        <v/>
      </c>
      <c r="H903" s="69">
        <f>IFERROR(IF('Product Selections'!H908="","",'Product Selections'!H908),"")</f>
        <v/>
      </c>
      <c r="I903" s="592">
        <f>IFERROR(IF(TRIM('Product Selections'!I908)="","",TRIM('Product Selections'!I908)),"")</f>
        <v/>
      </c>
      <c r="J903" s="46" t="n"/>
      <c r="K903" s="69">
        <f>IF(C903="","",IF(O903="",AE903+L903+M903,AE903+L903+M903+O903))</f>
        <v/>
      </c>
      <c r="L903" s="360">
        <f>IF(C903="","",SUM(AC903,AD903)*(1-Y903))</f>
        <v/>
      </c>
      <c r="M903" s="358">
        <f>IF(C903="","",AB903)</f>
        <v/>
      </c>
      <c r="O903" s="593">
        <f>IF(C903="","",IF(Y903&lt;0,Z903-AE903,""))</f>
        <v/>
      </c>
      <c r="P903" s="594">
        <f>IFERROR(IF(C903="","",IF(AND(C903=$D$2,H903=0),0,IF($V$8="50% ADP Discount",AA903*0.5,IF($V$8="ADP Book Price",AA903)))),"")</f>
        <v/>
      </c>
      <c r="R903" s="595">
        <f>IF(C903="","",IF(Y903&lt;0,(Z903/F903)*(1),(Z903/F903)*(1-Y903)))</f>
        <v/>
      </c>
      <c r="S903" s="595">
        <f>IFERROR(IF(Y903&lt;0,SUM(AC903:AD903)/F903,L903/F903),"")</f>
        <v/>
      </c>
      <c r="T903" s="340">
        <f>IF(M903="","",IF(M903=0,"",SUM(M903)/F903))</f>
        <v/>
      </c>
      <c r="U903" s="585" t="n"/>
      <c r="V903" s="596">
        <f>IF(C903="","",IF(AND(C903=$D$2,H903=0),"Firm Payroll",IF(AND(F903=1,Y903&gt;0.2),"Annual 20% Max Discount",IF(AND(F903=4,Y903&gt;0.2),"Quarterly 20% Max Discount",IF(Y903&gt;=0.6,"Discount &gt;60%",IF(Y903&lt;0,"Revenue Reduction Required",""))))))</f>
        <v/>
      </c>
      <c r="W903" s="597" t="n"/>
      <c r="X903" s="56">
        <f>IF(F903=1,"Annual Payrolls on ADP Essential Payroll",IF(F903=4,"Quarterly Payrolls on ADP Essential Payroll",""))</f>
        <v/>
      </c>
      <c r="Y903" s="50">
        <f>IFERROR(1-((H903-M903)/SUM(Z903,AC903,AD903)),"")</f>
        <v/>
      </c>
      <c r="Z903" s="69">
        <f>IF(C903="","",HLOOKUP($G903&amp;'Product Selections'!$K$4&amp;'Exhibit A'!$F903,'--'!$F$3:$AT$200,$E903+6,FALSE)*F903)</f>
        <v/>
      </c>
      <c r="AA903" s="237">
        <f>IF($C903="","",7.95*$E903+54.95)</f>
        <v/>
      </c>
      <c r="AB903" s="69">
        <f>IF('Product Selections'!O908="Yes",16*'Exhibit A'!F903,0)</f>
        <v/>
      </c>
      <c r="AC903" s="236">
        <f>IF('Product Selections'!$L$11="CBA Lightning Wholesale",0,IF('Product Selections'!$L$11="CBA Lightning",0,IF($C903="",0,IF('Product Selections'!P908="",0,IF('Product Selections'!$P908="Yes",HLOOKUP($AC$10&amp;'Exhibit A'!$F903,'--'!$F$3:$AZ$200,$E903+6,FALSE)*$F903)))))</f>
        <v/>
      </c>
      <c r="AD903" s="54">
        <f>IF('Product Selections'!$L$11="CBA Lightning Wholesale",0,IF('Product Selections'!$L$11="CBA Lightning",0,IF('Product Selections'!Q908="",0,IF($C903="",0,IF('Product Selections'!$Q908&gt;=0,HLOOKUP($AD$10,'--'!$F$3:$AZ$200,3,FALSE)*12*'Product Selections'!Q908)))))</f>
        <v/>
      </c>
      <c r="AE903" s="69">
        <f>IFERROR(IF(C903="","",IF(AND(C903=$D$2,H903=0),0,IF(I903=0,H903-P903-L903-M903,IF(I903="Included",H903-P903-M903-L903,IF(I903&gt;0,H903-M903-L903))))),"")</f>
        <v/>
      </c>
      <c r="AF903" s="598" t="n"/>
      <c r="AJ903" s="585" t="n"/>
    </row>
    <row r="904">
      <c r="A904" s="34" t="n"/>
      <c r="B904" s="303">
        <f>IFERROR(IF('Product Selections'!B909="","",'Product Selections'!B909),"")</f>
        <v/>
      </c>
      <c r="C904" s="304">
        <f>IF('Product Selections'!C909="","",'Product Selections'!C909)</f>
        <v/>
      </c>
      <c r="D904" s="305">
        <f>IF('Product Selections'!D909="","",'Product Selections'!D909)</f>
        <v/>
      </c>
      <c r="E904" s="306">
        <f>IF('Product Selections'!E909="","",'Product Selections'!E909)</f>
        <v/>
      </c>
      <c r="F904" s="306">
        <f>IF('Product Selections'!F909="","",'Product Selections'!F909)</f>
        <v/>
      </c>
      <c r="G904" s="307">
        <f>IF('Product Selections'!U908="","",'Product Selections'!U908)</f>
        <v/>
      </c>
      <c r="H904" s="316">
        <f>IFERROR(IF('Product Selections'!H909="","",'Product Selections'!H909),"")</f>
        <v/>
      </c>
      <c r="I904" s="309">
        <f>IFERROR(IF(TRIM('Product Selections'!I909)="","",TRIM('Product Selections'!I909)),"")</f>
        <v/>
      </c>
      <c r="J904" s="46" t="n"/>
      <c r="K904" s="316">
        <f>IF(C904="","",IF(O904="",AE904+L904+M904,AE904+L904+M904+O904))</f>
        <v/>
      </c>
      <c r="L904" s="361">
        <f>IF(C904="","",SUM(AC904,AD904)*(1-Y904))</f>
        <v/>
      </c>
      <c r="M904" s="357">
        <f>IF(C904="","",AB904)</f>
        <v/>
      </c>
      <c r="O904" s="600">
        <f>IF(C904="","",IF(Y904&lt;0,Z904-AE904,""))</f>
        <v/>
      </c>
      <c r="P904" s="601">
        <f>IFERROR(IF(C904="","",IF(AND(C904=$D$2,H904=0),0,IF($V$8="50% ADP Discount",AA904*0.5,IF($V$8="ADP Book Price",AA904)))),"")</f>
        <v/>
      </c>
      <c r="R904" s="602">
        <f>IF(C904="","",IF(Y904&lt;0,(Z904/F904)*(1),(Z904/F904)*(1-Y904)))</f>
        <v/>
      </c>
      <c r="S904" s="602">
        <f>IFERROR(IF(Y904&lt;0,SUM(AC904:AD904)/F904,L904/F904),"")</f>
        <v/>
      </c>
      <c r="T904" s="339">
        <f>IF(M904="","",IF(M904=0,"",SUM(M904)/F904))</f>
        <v/>
      </c>
      <c r="U904" s="585" t="n"/>
      <c r="V904" s="603">
        <f>IF(C904="","",IF(AND(C904=$D$2,H904=0),"Firm Payroll",IF(AND(F904=1,Y904&gt;0.2),"Annual 20% Max Discount",IF(AND(F904=4,Y904&gt;0.2),"Quarterly 20% Max Discount",IF(Y904&gt;=0.6,"Discount &gt;60%",IF(Y904&lt;0,"Revenue Reduction Required",""))))))</f>
        <v/>
      </c>
      <c r="W904" s="597" t="n"/>
      <c r="X904" s="314">
        <f>IF(F904=1,"Annual Payrolls on ADP Essential Payroll",IF(F904=4,"Quarterly Payrolls on ADP Essential Payroll",""))</f>
        <v/>
      </c>
      <c r="Y904" s="315">
        <f>IFERROR(1-((H904-M904)/SUM(Z904,AC904,AD904)),"")</f>
        <v/>
      </c>
      <c r="Z904" s="316">
        <f>IF(C904="","",HLOOKUP($G904&amp;'Product Selections'!$K$4&amp;'Exhibit A'!$F904,'--'!$F$3:$AT$200,$E904+6,FALSE)*F904)</f>
        <v/>
      </c>
      <c r="AA904" s="317">
        <f>IF($C904="","",7.95*$E904+54.95)</f>
        <v/>
      </c>
      <c r="AB904" s="316">
        <f>IF('Product Selections'!O909="Yes",16*'Exhibit A'!F904,0)</f>
        <v/>
      </c>
      <c r="AC904" s="318">
        <f>IF('Product Selections'!$L$11="CBA Lightning Wholesale",0,IF('Product Selections'!$L$11="CBA Lightning",0,IF($C904="",0,IF('Product Selections'!P909="",0,IF('Product Selections'!$P909="Yes",HLOOKUP($AC$10&amp;'Exhibit A'!$F904,'--'!$F$3:$AZ$200,$E904+6,FALSE)*$F904)))))</f>
        <v/>
      </c>
      <c r="AD904" s="310">
        <f>IF('Product Selections'!$L$11="CBA Lightning Wholesale",0,IF('Product Selections'!$L$11="CBA Lightning",0,IF('Product Selections'!Q909="",0,IF($C904="",0,IF('Product Selections'!$Q909&gt;=0,HLOOKUP($AD$10,'--'!$F$3:$AZ$200,3,FALSE)*12*'Product Selections'!Q909)))))</f>
        <v/>
      </c>
      <c r="AE904" s="316">
        <f>IFERROR(IF(C904="","",IF(AND(C904=$D$2,H904=0),0,IF(I904=0,H904-P904-L904-M904,IF(I904="Included",H904-P904-M904-L904,IF(I904&gt;0,H904-M904-L904))))),"")</f>
        <v/>
      </c>
      <c r="AF904" s="585" t="n"/>
      <c r="AJ904" s="585" t="n"/>
    </row>
    <row r="905">
      <c r="A905" s="34" t="n"/>
      <c r="B905" s="70">
        <f>IFERROR(IF('Product Selections'!B910="","",'Product Selections'!B910),"")</f>
        <v/>
      </c>
      <c r="C905" s="71">
        <f>IF('Product Selections'!C910="","",'Product Selections'!C910)</f>
        <v/>
      </c>
      <c r="D905" s="48">
        <f>IF('Product Selections'!D910="","",'Product Selections'!D910)</f>
        <v/>
      </c>
      <c r="E905" s="51">
        <f>IF('Product Selections'!E910="","",'Product Selections'!E910)</f>
        <v/>
      </c>
      <c r="F905" s="51">
        <f>IF('Product Selections'!F910="","",'Product Selections'!F910)</f>
        <v/>
      </c>
      <c r="G905" s="34">
        <f>IF('Product Selections'!U909="","",'Product Selections'!U909)</f>
        <v/>
      </c>
      <c r="H905" s="69">
        <f>IFERROR(IF('Product Selections'!H910="","",'Product Selections'!H910),"")</f>
        <v/>
      </c>
      <c r="I905" s="592">
        <f>IFERROR(IF(TRIM('Product Selections'!I910)="","",TRIM('Product Selections'!I910)),"")</f>
        <v/>
      </c>
      <c r="J905" s="46" t="n"/>
      <c r="K905" s="69">
        <f>IF(C905="","",IF(O905="",AE905+L905+M905,AE905+L905+M905+O905))</f>
        <v/>
      </c>
      <c r="L905" s="360">
        <f>IF(C905="","",SUM(AC905,AD905)*(1-Y905))</f>
        <v/>
      </c>
      <c r="M905" s="358">
        <f>IF(C905="","",AB905)</f>
        <v/>
      </c>
      <c r="O905" s="593">
        <f>IF(C905="","",IF(Y905&lt;0,Z905-AE905,""))</f>
        <v/>
      </c>
      <c r="P905" s="594">
        <f>IFERROR(IF(C905="","",IF(AND(C905=$D$2,H905=0),0,IF($V$8="50% ADP Discount",AA905*0.5,IF($V$8="ADP Book Price",AA905)))),"")</f>
        <v/>
      </c>
      <c r="R905" s="595">
        <f>IF(C905="","",IF(Y905&lt;0,(Z905/F905)*(1),(Z905/F905)*(1-Y905)))</f>
        <v/>
      </c>
      <c r="S905" s="595">
        <f>IFERROR(IF(Y905&lt;0,SUM(AC905:AD905)/F905,L905/F905),"")</f>
        <v/>
      </c>
      <c r="T905" s="340">
        <f>IF(M905="","",IF(M905=0,"",SUM(M905)/F905))</f>
        <v/>
      </c>
      <c r="U905" s="585" t="n"/>
      <c r="V905" s="596">
        <f>IF(C905="","",IF(AND(C905=$D$2,H905=0),"Firm Payroll",IF(AND(F905=1,Y905&gt;0.2),"Annual 20% Max Discount",IF(AND(F905=4,Y905&gt;0.2),"Quarterly 20% Max Discount",IF(Y905&gt;=0.6,"Discount &gt;60%",IF(Y905&lt;0,"Revenue Reduction Required",""))))))</f>
        <v/>
      </c>
      <c r="W905" s="597" t="n"/>
      <c r="X905" s="56">
        <f>IF(F905=1,"Annual Payrolls on ADP Essential Payroll",IF(F905=4,"Quarterly Payrolls on ADP Essential Payroll",""))</f>
        <v/>
      </c>
      <c r="Y905" s="50">
        <f>IFERROR(1-((H905-M905)/SUM(Z905,AC905,AD905)),"")</f>
        <v/>
      </c>
      <c r="Z905" s="69">
        <f>IF(C905="","",HLOOKUP($G905&amp;'Product Selections'!$K$4&amp;'Exhibit A'!$F905,'--'!$F$3:$AT$200,$E905+6,FALSE)*F905)</f>
        <v/>
      </c>
      <c r="AA905" s="237">
        <f>IF($C905="","",7.95*$E905+54.95)</f>
        <v/>
      </c>
      <c r="AB905" s="69">
        <f>IF('Product Selections'!O910="Yes",16*'Exhibit A'!F905,0)</f>
        <v/>
      </c>
      <c r="AC905" s="236">
        <f>IF('Product Selections'!$L$11="CBA Lightning Wholesale",0,IF('Product Selections'!$L$11="CBA Lightning",0,IF($C905="",0,IF('Product Selections'!P910="",0,IF('Product Selections'!$P910="Yes",HLOOKUP($AC$10&amp;'Exhibit A'!$F905,'--'!$F$3:$AZ$200,$E905+6,FALSE)*$F905)))))</f>
        <v/>
      </c>
      <c r="AD905" s="54">
        <f>IF('Product Selections'!$L$11="CBA Lightning Wholesale",0,IF('Product Selections'!$L$11="CBA Lightning",0,IF('Product Selections'!Q910="",0,IF($C905="",0,IF('Product Selections'!$Q910&gt;=0,HLOOKUP($AD$10,'--'!$F$3:$AZ$200,3,FALSE)*12*'Product Selections'!Q910)))))</f>
        <v/>
      </c>
      <c r="AE905" s="69">
        <f>IFERROR(IF(C905="","",IF(AND(C905=$D$2,H905=0),0,IF(I905=0,H905-P905-L905-M905,IF(I905="Included",H905-P905-M905-L905,IF(I905&gt;0,H905-M905-L905))))),"")</f>
        <v/>
      </c>
      <c r="AF905" s="598" t="n"/>
      <c r="AJ905" s="585" t="n"/>
    </row>
    <row r="906">
      <c r="A906" s="34" t="n"/>
      <c r="B906" s="303">
        <f>IFERROR(IF('Product Selections'!B911="","",'Product Selections'!B911),"")</f>
        <v/>
      </c>
      <c r="C906" s="304">
        <f>IF('Product Selections'!C911="","",'Product Selections'!C911)</f>
        <v/>
      </c>
      <c r="D906" s="305">
        <f>IF('Product Selections'!D911="","",'Product Selections'!D911)</f>
        <v/>
      </c>
      <c r="E906" s="306">
        <f>IF('Product Selections'!E911="","",'Product Selections'!E911)</f>
        <v/>
      </c>
      <c r="F906" s="306">
        <f>IF('Product Selections'!F911="","",'Product Selections'!F911)</f>
        <v/>
      </c>
      <c r="G906" s="307">
        <f>IF('Product Selections'!U910="","",'Product Selections'!U910)</f>
        <v/>
      </c>
      <c r="H906" s="316">
        <f>IFERROR(IF('Product Selections'!H911="","",'Product Selections'!H911),"")</f>
        <v/>
      </c>
      <c r="I906" s="309">
        <f>IFERROR(IF(TRIM('Product Selections'!I911)="","",TRIM('Product Selections'!I911)),"")</f>
        <v/>
      </c>
      <c r="J906" s="46" t="n"/>
      <c r="K906" s="316">
        <f>IF(C906="","",IF(O906="",AE906+L906+M906,AE906+L906+M906+O906))</f>
        <v/>
      </c>
      <c r="L906" s="361">
        <f>IF(C906="","",SUM(AC906,AD906)*(1-Y906))</f>
        <v/>
      </c>
      <c r="M906" s="357">
        <f>IF(C906="","",AB906)</f>
        <v/>
      </c>
      <c r="O906" s="600">
        <f>IF(C906="","",IF(Y906&lt;0,Z906-AE906,""))</f>
        <v/>
      </c>
      <c r="P906" s="601">
        <f>IFERROR(IF(C906="","",IF(AND(C906=$D$2,H906=0),0,IF($V$8="50% ADP Discount",AA906*0.5,IF($V$8="ADP Book Price",AA906)))),"")</f>
        <v/>
      </c>
      <c r="R906" s="602">
        <f>IF(C906="","",IF(Y906&lt;0,(Z906/F906)*(1),(Z906/F906)*(1-Y906)))</f>
        <v/>
      </c>
      <c r="S906" s="602">
        <f>IFERROR(IF(Y906&lt;0,SUM(AC906:AD906)/F906,L906/F906),"")</f>
        <v/>
      </c>
      <c r="T906" s="339">
        <f>IF(M906="","",IF(M906=0,"",SUM(M906)/F906))</f>
        <v/>
      </c>
      <c r="U906" s="585" t="n"/>
      <c r="V906" s="603">
        <f>IF(C906="","",IF(AND(C906=$D$2,H906=0),"Firm Payroll",IF(AND(F906=1,Y906&gt;0.2),"Annual 20% Max Discount",IF(AND(F906=4,Y906&gt;0.2),"Quarterly 20% Max Discount",IF(Y906&gt;=0.6,"Discount &gt;60%",IF(Y906&lt;0,"Revenue Reduction Required",""))))))</f>
        <v/>
      </c>
      <c r="W906" s="597" t="n"/>
      <c r="X906" s="314">
        <f>IF(F906=1,"Annual Payrolls on ADP Essential Payroll",IF(F906=4,"Quarterly Payrolls on ADP Essential Payroll",""))</f>
        <v/>
      </c>
      <c r="Y906" s="315">
        <f>IFERROR(1-((H906-M906)/SUM(Z906,AC906,AD906)),"")</f>
        <v/>
      </c>
      <c r="Z906" s="316">
        <f>IF(C906="","",HLOOKUP($G906&amp;'Product Selections'!$K$4&amp;'Exhibit A'!$F906,'--'!$F$3:$AT$200,$E906+6,FALSE)*F906)</f>
        <v/>
      </c>
      <c r="AA906" s="317">
        <f>IF($C906="","",7.95*$E906+54.95)</f>
        <v/>
      </c>
      <c r="AB906" s="316">
        <f>IF('Product Selections'!O911="Yes",16*'Exhibit A'!F906,0)</f>
        <v/>
      </c>
      <c r="AC906" s="318">
        <f>IF('Product Selections'!$L$11="CBA Lightning Wholesale",0,IF('Product Selections'!$L$11="CBA Lightning",0,IF($C906="",0,IF('Product Selections'!P911="",0,IF('Product Selections'!$P911="Yes",HLOOKUP($AC$10&amp;'Exhibit A'!$F906,'--'!$F$3:$AZ$200,$E906+6,FALSE)*$F906)))))</f>
        <v/>
      </c>
      <c r="AD906" s="310">
        <f>IF('Product Selections'!$L$11="CBA Lightning Wholesale",0,IF('Product Selections'!$L$11="CBA Lightning",0,IF('Product Selections'!Q911="",0,IF($C906="",0,IF('Product Selections'!$Q911&gt;=0,HLOOKUP($AD$10,'--'!$F$3:$AZ$200,3,FALSE)*12*'Product Selections'!Q911)))))</f>
        <v/>
      </c>
      <c r="AE906" s="316">
        <f>IFERROR(IF(C906="","",IF(AND(C906=$D$2,H906=0),0,IF(I906=0,H906-P906-L906-M906,IF(I906="Included",H906-P906-M906-L906,IF(I906&gt;0,H906-M906-L906))))),"")</f>
        <v/>
      </c>
      <c r="AF906" s="585" t="n"/>
      <c r="AJ906" s="585" t="n"/>
    </row>
    <row r="907">
      <c r="A907" s="34" t="n"/>
      <c r="B907" s="70">
        <f>IFERROR(IF('Product Selections'!B912="","",'Product Selections'!B912),"")</f>
        <v/>
      </c>
      <c r="C907" s="71">
        <f>IF('Product Selections'!C912="","",'Product Selections'!C912)</f>
        <v/>
      </c>
      <c r="D907" s="48">
        <f>IF('Product Selections'!D912="","",'Product Selections'!D912)</f>
        <v/>
      </c>
      <c r="E907" s="51">
        <f>IF('Product Selections'!E912="","",'Product Selections'!E912)</f>
        <v/>
      </c>
      <c r="F907" s="51">
        <f>IF('Product Selections'!F912="","",'Product Selections'!F912)</f>
        <v/>
      </c>
      <c r="G907" s="34">
        <f>IF('Product Selections'!U911="","",'Product Selections'!U911)</f>
        <v/>
      </c>
      <c r="H907" s="69">
        <f>IFERROR(IF('Product Selections'!H912="","",'Product Selections'!H912),"")</f>
        <v/>
      </c>
      <c r="I907" s="592">
        <f>IFERROR(IF(TRIM('Product Selections'!I912)="","",TRIM('Product Selections'!I912)),"")</f>
        <v/>
      </c>
      <c r="J907" s="46" t="n"/>
      <c r="K907" s="69">
        <f>IF(C907="","",IF(O907="",AE907+L907+M907,AE907+L907+M907+O907))</f>
        <v/>
      </c>
      <c r="L907" s="360">
        <f>IF(C907="","",SUM(AC907,AD907)*(1-Y907))</f>
        <v/>
      </c>
      <c r="M907" s="358">
        <f>IF(C907="","",AB907)</f>
        <v/>
      </c>
      <c r="O907" s="593">
        <f>IF(C907="","",IF(Y907&lt;0,Z907-AE907,""))</f>
        <v/>
      </c>
      <c r="P907" s="594">
        <f>IFERROR(IF(C907="","",IF(AND(C907=$D$2,H907=0),0,IF($V$8="50% ADP Discount",AA907*0.5,IF($V$8="ADP Book Price",AA907)))),"")</f>
        <v/>
      </c>
      <c r="R907" s="595">
        <f>IF(C907="","",IF(Y907&lt;0,(Z907/F907)*(1),(Z907/F907)*(1-Y907)))</f>
        <v/>
      </c>
      <c r="S907" s="595">
        <f>IFERROR(IF(Y907&lt;0,SUM(AC907:AD907)/F907,L907/F907),"")</f>
        <v/>
      </c>
      <c r="T907" s="340">
        <f>IF(M907="","",IF(M907=0,"",SUM(M907)/F907))</f>
        <v/>
      </c>
      <c r="U907" s="585" t="n"/>
      <c r="V907" s="596">
        <f>IF(C907="","",IF(AND(C907=$D$2,H907=0),"Firm Payroll",IF(AND(F907=1,Y907&gt;0.2),"Annual 20% Max Discount",IF(AND(F907=4,Y907&gt;0.2),"Quarterly 20% Max Discount",IF(Y907&gt;=0.6,"Discount &gt;60%",IF(Y907&lt;0,"Revenue Reduction Required",""))))))</f>
        <v/>
      </c>
      <c r="W907" s="597" t="n"/>
      <c r="X907" s="56">
        <f>IF(F907=1,"Annual Payrolls on ADP Essential Payroll",IF(F907=4,"Quarterly Payrolls on ADP Essential Payroll",""))</f>
        <v/>
      </c>
      <c r="Y907" s="50">
        <f>IFERROR(1-((H907-M907)/SUM(Z907,AC907,AD907)),"")</f>
        <v/>
      </c>
      <c r="Z907" s="69">
        <f>IF(C907="","",HLOOKUP($G907&amp;'Product Selections'!$K$4&amp;'Exhibit A'!$F907,'--'!$F$3:$AT$200,$E907+6,FALSE)*F907)</f>
        <v/>
      </c>
      <c r="AA907" s="237">
        <f>IF($C907="","",7.95*$E907+54.95)</f>
        <v/>
      </c>
      <c r="AB907" s="69">
        <f>IF('Product Selections'!O912="Yes",16*'Exhibit A'!F907,0)</f>
        <v/>
      </c>
      <c r="AC907" s="236">
        <f>IF('Product Selections'!$L$11="CBA Lightning Wholesale",0,IF('Product Selections'!$L$11="CBA Lightning",0,IF($C907="",0,IF('Product Selections'!P912="",0,IF('Product Selections'!$P912="Yes",HLOOKUP($AC$10&amp;'Exhibit A'!$F907,'--'!$F$3:$AZ$200,$E907+6,FALSE)*$F907)))))</f>
        <v/>
      </c>
      <c r="AD907" s="54">
        <f>IF('Product Selections'!$L$11="CBA Lightning Wholesale",0,IF('Product Selections'!$L$11="CBA Lightning",0,IF('Product Selections'!Q912="",0,IF($C907="",0,IF('Product Selections'!$Q912&gt;=0,HLOOKUP($AD$10,'--'!$F$3:$AZ$200,3,FALSE)*12*'Product Selections'!Q912)))))</f>
        <v/>
      </c>
      <c r="AE907" s="69">
        <f>IFERROR(IF(C907="","",IF(AND(C907=$D$2,H907=0),0,IF(I907=0,H907-P907-L907-M907,IF(I907="Included",H907-P907-M907-L907,IF(I907&gt;0,H907-M907-L907))))),"")</f>
        <v/>
      </c>
      <c r="AF907" s="598" t="n"/>
      <c r="AJ907" s="585" t="n"/>
    </row>
    <row r="908">
      <c r="A908" s="34" t="n"/>
      <c r="B908" s="303">
        <f>IFERROR(IF('Product Selections'!B913="","",'Product Selections'!B913),"")</f>
        <v/>
      </c>
      <c r="C908" s="304">
        <f>IF('Product Selections'!C913="","",'Product Selections'!C913)</f>
        <v/>
      </c>
      <c r="D908" s="305">
        <f>IF('Product Selections'!D913="","",'Product Selections'!D913)</f>
        <v/>
      </c>
      <c r="E908" s="306">
        <f>IF('Product Selections'!E913="","",'Product Selections'!E913)</f>
        <v/>
      </c>
      <c r="F908" s="306">
        <f>IF('Product Selections'!F913="","",'Product Selections'!F913)</f>
        <v/>
      </c>
      <c r="G908" s="307">
        <f>IF('Product Selections'!U912="","",'Product Selections'!U912)</f>
        <v/>
      </c>
      <c r="H908" s="316">
        <f>IFERROR(IF('Product Selections'!H913="","",'Product Selections'!H913),"")</f>
        <v/>
      </c>
      <c r="I908" s="309">
        <f>IFERROR(IF(TRIM('Product Selections'!I913)="","",TRIM('Product Selections'!I913)),"")</f>
        <v/>
      </c>
      <c r="J908" s="46" t="n"/>
      <c r="K908" s="316">
        <f>IF(C908="","",IF(O908="",AE908+L908+M908,AE908+L908+M908+O908))</f>
        <v/>
      </c>
      <c r="L908" s="361">
        <f>IF(C908="","",SUM(AC908,AD908)*(1-Y908))</f>
        <v/>
      </c>
      <c r="M908" s="357">
        <f>IF(C908="","",AB908)</f>
        <v/>
      </c>
      <c r="O908" s="600">
        <f>IF(C908="","",IF(Y908&lt;0,Z908-AE908,""))</f>
        <v/>
      </c>
      <c r="P908" s="601">
        <f>IFERROR(IF(C908="","",IF(AND(C908=$D$2,H908=0),0,IF($V$8="50% ADP Discount",AA908*0.5,IF($V$8="ADP Book Price",AA908)))),"")</f>
        <v/>
      </c>
      <c r="R908" s="602">
        <f>IF(C908="","",IF(Y908&lt;0,(Z908/F908)*(1),(Z908/F908)*(1-Y908)))</f>
        <v/>
      </c>
      <c r="S908" s="602">
        <f>IFERROR(IF(Y908&lt;0,SUM(AC908:AD908)/F908,L908/F908),"")</f>
        <v/>
      </c>
      <c r="T908" s="339">
        <f>IF(M908="","",IF(M908=0,"",SUM(M908)/F908))</f>
        <v/>
      </c>
      <c r="U908" s="585" t="n"/>
      <c r="V908" s="603">
        <f>IF(C908="","",IF(AND(C908=$D$2,H908=0),"Firm Payroll",IF(AND(F908=1,Y908&gt;0.2),"Annual 20% Max Discount",IF(AND(F908=4,Y908&gt;0.2),"Quarterly 20% Max Discount",IF(Y908&gt;=0.6,"Discount &gt;60%",IF(Y908&lt;0,"Revenue Reduction Required",""))))))</f>
        <v/>
      </c>
      <c r="W908" s="597" t="n"/>
      <c r="X908" s="314">
        <f>IF(F908=1,"Annual Payrolls on ADP Essential Payroll",IF(F908=4,"Quarterly Payrolls on ADP Essential Payroll",""))</f>
        <v/>
      </c>
      <c r="Y908" s="315">
        <f>IFERROR(1-((H908-M908)/SUM(Z908,AC908,AD908)),"")</f>
        <v/>
      </c>
      <c r="Z908" s="316">
        <f>IF(C908="","",HLOOKUP($G908&amp;'Product Selections'!$K$4&amp;'Exhibit A'!$F908,'--'!$F$3:$AT$200,$E908+6,FALSE)*F908)</f>
        <v/>
      </c>
      <c r="AA908" s="317">
        <f>IF($C908="","",7.95*$E908+54.95)</f>
        <v/>
      </c>
      <c r="AB908" s="316">
        <f>IF('Product Selections'!O913="Yes",16*'Exhibit A'!F908,0)</f>
        <v/>
      </c>
      <c r="AC908" s="318">
        <f>IF('Product Selections'!$L$11="CBA Lightning Wholesale",0,IF('Product Selections'!$L$11="CBA Lightning",0,IF($C908="",0,IF('Product Selections'!P913="",0,IF('Product Selections'!$P913="Yes",HLOOKUP($AC$10&amp;'Exhibit A'!$F908,'--'!$F$3:$AZ$200,$E908+6,FALSE)*$F908)))))</f>
        <v/>
      </c>
      <c r="AD908" s="310">
        <f>IF('Product Selections'!$L$11="CBA Lightning Wholesale",0,IF('Product Selections'!$L$11="CBA Lightning",0,IF('Product Selections'!Q913="",0,IF($C908="",0,IF('Product Selections'!$Q913&gt;=0,HLOOKUP($AD$10,'--'!$F$3:$AZ$200,3,FALSE)*12*'Product Selections'!Q913)))))</f>
        <v/>
      </c>
      <c r="AE908" s="316">
        <f>IFERROR(IF(C908="","",IF(AND(C908=$D$2,H908=0),0,IF(I908=0,H908-P908-L908-M908,IF(I908="Included",H908-P908-M908-L908,IF(I908&gt;0,H908-M908-L908))))),"")</f>
        <v/>
      </c>
      <c r="AF908" s="585" t="n"/>
      <c r="AJ908" s="585" t="n"/>
    </row>
    <row r="909">
      <c r="A909" s="34" t="n"/>
      <c r="B909" s="70">
        <f>IFERROR(IF('Product Selections'!B914="","",'Product Selections'!B914),"")</f>
        <v/>
      </c>
      <c r="C909" s="71">
        <f>IF('Product Selections'!C914="","",'Product Selections'!C914)</f>
        <v/>
      </c>
      <c r="D909" s="48">
        <f>IF('Product Selections'!D914="","",'Product Selections'!D914)</f>
        <v/>
      </c>
      <c r="E909" s="51">
        <f>IF('Product Selections'!E914="","",'Product Selections'!E914)</f>
        <v/>
      </c>
      <c r="F909" s="51">
        <f>IF('Product Selections'!F914="","",'Product Selections'!F914)</f>
        <v/>
      </c>
      <c r="G909" s="34">
        <f>IF('Product Selections'!U913="","",'Product Selections'!U913)</f>
        <v/>
      </c>
      <c r="H909" s="69">
        <f>IFERROR(IF('Product Selections'!H914="","",'Product Selections'!H914),"")</f>
        <v/>
      </c>
      <c r="I909" s="592">
        <f>IFERROR(IF(TRIM('Product Selections'!I914)="","",TRIM('Product Selections'!I914)),"")</f>
        <v/>
      </c>
      <c r="J909" s="46" t="n"/>
      <c r="K909" s="69">
        <f>IF(C909="","",IF(O909="",AE909+L909+M909,AE909+L909+M909+O909))</f>
        <v/>
      </c>
      <c r="L909" s="360">
        <f>IF(C909="","",SUM(AC909,AD909)*(1-Y909))</f>
        <v/>
      </c>
      <c r="M909" s="358">
        <f>IF(C909="","",AB909)</f>
        <v/>
      </c>
      <c r="O909" s="593">
        <f>IF(C909="","",IF(Y909&lt;0,Z909-AE909,""))</f>
        <v/>
      </c>
      <c r="P909" s="594">
        <f>IFERROR(IF(C909="","",IF(AND(C909=$D$2,H909=0),0,IF($V$8="50% ADP Discount",AA909*0.5,IF($V$8="ADP Book Price",AA909)))),"")</f>
        <v/>
      </c>
      <c r="R909" s="595">
        <f>IF(C909="","",IF(Y909&lt;0,(Z909/F909)*(1),(Z909/F909)*(1-Y909)))</f>
        <v/>
      </c>
      <c r="S909" s="595">
        <f>IFERROR(IF(Y909&lt;0,SUM(AC909:AD909)/F909,L909/F909),"")</f>
        <v/>
      </c>
      <c r="T909" s="340">
        <f>IF(M909="","",IF(M909=0,"",SUM(M909)/F909))</f>
        <v/>
      </c>
      <c r="U909" s="585" t="n"/>
      <c r="V909" s="596">
        <f>IF(C909="","",IF(AND(C909=$D$2,H909=0),"Firm Payroll",IF(AND(F909=1,Y909&gt;0.2),"Annual 20% Max Discount",IF(AND(F909=4,Y909&gt;0.2),"Quarterly 20% Max Discount",IF(Y909&gt;=0.6,"Discount &gt;60%",IF(Y909&lt;0,"Revenue Reduction Required",""))))))</f>
        <v/>
      </c>
      <c r="W909" s="597" t="n"/>
      <c r="X909" s="56">
        <f>IF(F909=1,"Annual Payrolls on ADP Essential Payroll",IF(F909=4,"Quarterly Payrolls on ADP Essential Payroll",""))</f>
        <v/>
      </c>
      <c r="Y909" s="50">
        <f>IFERROR(1-((H909-M909)/SUM(Z909,AC909,AD909)),"")</f>
        <v/>
      </c>
      <c r="Z909" s="69">
        <f>IF(C909="","",HLOOKUP($G909&amp;'Product Selections'!$K$4&amp;'Exhibit A'!$F909,'--'!$F$3:$AT$200,$E909+6,FALSE)*F909)</f>
        <v/>
      </c>
      <c r="AA909" s="237">
        <f>IF($C909="","",7.95*$E909+54.95)</f>
        <v/>
      </c>
      <c r="AB909" s="69">
        <f>IF('Product Selections'!O914="Yes",16*'Exhibit A'!F909,0)</f>
        <v/>
      </c>
      <c r="AC909" s="236">
        <f>IF('Product Selections'!$L$11="CBA Lightning Wholesale",0,IF('Product Selections'!$L$11="CBA Lightning",0,IF($C909="",0,IF('Product Selections'!P914="",0,IF('Product Selections'!$P914="Yes",HLOOKUP($AC$10&amp;'Exhibit A'!$F909,'--'!$F$3:$AZ$200,$E909+6,FALSE)*$F909)))))</f>
        <v/>
      </c>
      <c r="AD909" s="54">
        <f>IF('Product Selections'!$L$11="CBA Lightning Wholesale",0,IF('Product Selections'!$L$11="CBA Lightning",0,IF('Product Selections'!Q914="",0,IF($C909="",0,IF('Product Selections'!$Q914&gt;=0,HLOOKUP($AD$10,'--'!$F$3:$AZ$200,3,FALSE)*12*'Product Selections'!Q914)))))</f>
        <v/>
      </c>
      <c r="AE909" s="69">
        <f>IFERROR(IF(C909="","",IF(AND(C909=$D$2,H909=0),0,IF(I909=0,H909-P909-L909-M909,IF(I909="Included",H909-P909-M909-L909,IF(I909&gt;0,H909-M909-L909))))),"")</f>
        <v/>
      </c>
      <c r="AF909" s="598" t="n"/>
      <c r="AJ909" s="585" t="n"/>
    </row>
    <row r="910">
      <c r="A910" s="34" t="n"/>
      <c r="B910" s="303">
        <f>IFERROR(IF('Product Selections'!B915="","",'Product Selections'!B915),"")</f>
        <v/>
      </c>
      <c r="C910" s="304">
        <f>IF('Product Selections'!C915="","",'Product Selections'!C915)</f>
        <v/>
      </c>
      <c r="D910" s="305">
        <f>IF('Product Selections'!D915="","",'Product Selections'!D915)</f>
        <v/>
      </c>
      <c r="E910" s="306">
        <f>IF('Product Selections'!E915="","",'Product Selections'!E915)</f>
        <v/>
      </c>
      <c r="F910" s="306">
        <f>IF('Product Selections'!F915="","",'Product Selections'!F915)</f>
        <v/>
      </c>
      <c r="G910" s="307">
        <f>IF('Product Selections'!U914="","",'Product Selections'!U914)</f>
        <v/>
      </c>
      <c r="H910" s="316">
        <f>IFERROR(IF('Product Selections'!H915="","",'Product Selections'!H915),"")</f>
        <v/>
      </c>
      <c r="I910" s="309">
        <f>IFERROR(IF(TRIM('Product Selections'!I915)="","",TRIM('Product Selections'!I915)),"")</f>
        <v/>
      </c>
      <c r="J910" s="46" t="n"/>
      <c r="K910" s="316">
        <f>IF(C910="","",IF(O910="",AE910+L910+M910,AE910+L910+M910+O910))</f>
        <v/>
      </c>
      <c r="L910" s="361">
        <f>IF(C910="","",SUM(AC910,AD910)*(1-Y910))</f>
        <v/>
      </c>
      <c r="M910" s="357">
        <f>IF(C910="","",AB910)</f>
        <v/>
      </c>
      <c r="O910" s="600">
        <f>IF(C910="","",IF(Y910&lt;0,Z910-AE910,""))</f>
        <v/>
      </c>
      <c r="P910" s="601">
        <f>IFERROR(IF(C910="","",IF(AND(C910=$D$2,H910=0),0,IF($V$8="50% ADP Discount",AA910*0.5,IF($V$8="ADP Book Price",AA910)))),"")</f>
        <v/>
      </c>
      <c r="R910" s="602">
        <f>IF(C910="","",IF(Y910&lt;0,(Z910/F910)*(1),(Z910/F910)*(1-Y910)))</f>
        <v/>
      </c>
      <c r="S910" s="602">
        <f>IFERROR(IF(Y910&lt;0,SUM(AC910:AD910)/F910,L910/F910),"")</f>
        <v/>
      </c>
      <c r="T910" s="339">
        <f>IF(M910="","",IF(M910=0,"",SUM(M910)/F910))</f>
        <v/>
      </c>
      <c r="U910" s="585" t="n"/>
      <c r="V910" s="603">
        <f>IF(C910="","",IF(AND(C910=$D$2,H910=0),"Firm Payroll",IF(AND(F910=1,Y910&gt;0.2),"Annual 20% Max Discount",IF(AND(F910=4,Y910&gt;0.2),"Quarterly 20% Max Discount",IF(Y910&gt;=0.6,"Discount &gt;60%",IF(Y910&lt;0,"Revenue Reduction Required",""))))))</f>
        <v/>
      </c>
      <c r="W910" s="597" t="n"/>
      <c r="X910" s="314">
        <f>IF(F910=1,"Annual Payrolls on ADP Essential Payroll",IF(F910=4,"Quarterly Payrolls on ADP Essential Payroll",""))</f>
        <v/>
      </c>
      <c r="Y910" s="315">
        <f>IFERROR(1-((H910-M910)/SUM(Z910,AC910,AD910)),"")</f>
        <v/>
      </c>
      <c r="Z910" s="316">
        <f>IF(C910="","",HLOOKUP($G910&amp;'Product Selections'!$K$4&amp;'Exhibit A'!$F910,'--'!$F$3:$AT$200,$E910+6,FALSE)*F910)</f>
        <v/>
      </c>
      <c r="AA910" s="317">
        <f>IF($C910="","",7.95*$E910+54.95)</f>
        <v/>
      </c>
      <c r="AB910" s="316">
        <f>IF('Product Selections'!O915="Yes",16*'Exhibit A'!F910,0)</f>
        <v/>
      </c>
      <c r="AC910" s="318">
        <f>IF('Product Selections'!$L$11="CBA Lightning Wholesale",0,IF('Product Selections'!$L$11="CBA Lightning",0,IF($C910="",0,IF('Product Selections'!P915="",0,IF('Product Selections'!$P915="Yes",HLOOKUP($AC$10&amp;'Exhibit A'!$F910,'--'!$F$3:$AZ$200,$E910+6,FALSE)*$F910)))))</f>
        <v/>
      </c>
      <c r="AD910" s="310">
        <f>IF('Product Selections'!$L$11="CBA Lightning Wholesale",0,IF('Product Selections'!$L$11="CBA Lightning",0,IF('Product Selections'!Q915="",0,IF($C910="",0,IF('Product Selections'!$Q915&gt;=0,HLOOKUP($AD$10,'--'!$F$3:$AZ$200,3,FALSE)*12*'Product Selections'!Q915)))))</f>
        <v/>
      </c>
      <c r="AE910" s="316">
        <f>IFERROR(IF(C910="","",IF(AND(C910=$D$2,H910=0),0,IF(I910=0,H910-P910-L910-M910,IF(I910="Included",H910-P910-M910-L910,IF(I910&gt;0,H910-M910-L910))))),"")</f>
        <v/>
      </c>
      <c r="AF910" s="585" t="n"/>
      <c r="AJ910" s="585" t="n"/>
    </row>
    <row r="911">
      <c r="A911" s="34" t="n"/>
      <c r="B911" s="70">
        <f>IFERROR(IF('Product Selections'!B916="","",'Product Selections'!B916),"")</f>
        <v/>
      </c>
      <c r="C911" s="71">
        <f>IF('Product Selections'!C916="","",'Product Selections'!C916)</f>
        <v/>
      </c>
      <c r="D911" s="48">
        <f>IF('Product Selections'!D916="","",'Product Selections'!D916)</f>
        <v/>
      </c>
      <c r="E911" s="51">
        <f>IF('Product Selections'!E916="","",'Product Selections'!E916)</f>
        <v/>
      </c>
      <c r="F911" s="51">
        <f>IF('Product Selections'!F916="","",'Product Selections'!F916)</f>
        <v/>
      </c>
      <c r="G911" s="34">
        <f>IF('Product Selections'!U915="","",'Product Selections'!U915)</f>
        <v/>
      </c>
      <c r="H911" s="69">
        <f>IFERROR(IF('Product Selections'!H916="","",'Product Selections'!H916),"")</f>
        <v/>
      </c>
      <c r="I911" s="592">
        <f>IFERROR(IF(TRIM('Product Selections'!I916)="","",TRIM('Product Selections'!I916)),"")</f>
        <v/>
      </c>
      <c r="J911" s="46" t="n"/>
      <c r="K911" s="69">
        <f>IF(C911="","",IF(O911="",AE911+L911+M911,AE911+L911+M911+O911))</f>
        <v/>
      </c>
      <c r="L911" s="360">
        <f>IF(C911="","",SUM(AC911,AD911)*(1-Y911))</f>
        <v/>
      </c>
      <c r="M911" s="358">
        <f>IF(C911="","",AB911)</f>
        <v/>
      </c>
      <c r="O911" s="593">
        <f>IF(C911="","",IF(Y911&lt;0,Z911-AE911,""))</f>
        <v/>
      </c>
      <c r="P911" s="594">
        <f>IFERROR(IF(C911="","",IF(AND(C911=$D$2,H911=0),0,IF($V$8="50% ADP Discount",AA911*0.5,IF($V$8="ADP Book Price",AA911)))),"")</f>
        <v/>
      </c>
      <c r="R911" s="595">
        <f>IF(C911="","",IF(Y911&lt;0,(Z911/F911)*(1),(Z911/F911)*(1-Y911)))</f>
        <v/>
      </c>
      <c r="S911" s="595">
        <f>IFERROR(IF(Y911&lt;0,SUM(AC911:AD911)/F911,L911/F911),"")</f>
        <v/>
      </c>
      <c r="T911" s="340">
        <f>IF(M911="","",IF(M911=0,"",SUM(M911)/F911))</f>
        <v/>
      </c>
      <c r="U911" s="585" t="n"/>
      <c r="V911" s="596">
        <f>IF(C911="","",IF(AND(C911=$D$2,H911=0),"Firm Payroll",IF(AND(F911=1,Y911&gt;0.2),"Annual 20% Max Discount",IF(AND(F911=4,Y911&gt;0.2),"Quarterly 20% Max Discount",IF(Y911&gt;=0.6,"Discount &gt;60%",IF(Y911&lt;0,"Revenue Reduction Required",""))))))</f>
        <v/>
      </c>
      <c r="W911" s="597" t="n"/>
      <c r="X911" s="56">
        <f>IF(F911=1,"Annual Payrolls on ADP Essential Payroll",IF(F911=4,"Quarterly Payrolls on ADP Essential Payroll",""))</f>
        <v/>
      </c>
      <c r="Y911" s="50">
        <f>IFERROR(1-((H911-M911)/SUM(Z911,AC911,AD911)),"")</f>
        <v/>
      </c>
      <c r="Z911" s="69">
        <f>IF(C911="","",HLOOKUP($G911&amp;'Product Selections'!$K$4&amp;'Exhibit A'!$F911,'--'!$F$3:$AT$200,$E911+6,FALSE)*F911)</f>
        <v/>
      </c>
      <c r="AA911" s="237">
        <f>IF($C911="","",7.95*$E911+54.95)</f>
        <v/>
      </c>
      <c r="AB911" s="69">
        <f>IF('Product Selections'!O916="Yes",16*'Exhibit A'!F911,0)</f>
        <v/>
      </c>
      <c r="AC911" s="236">
        <f>IF('Product Selections'!$L$11="CBA Lightning Wholesale",0,IF('Product Selections'!$L$11="CBA Lightning",0,IF($C911="",0,IF('Product Selections'!P916="",0,IF('Product Selections'!$P916="Yes",HLOOKUP($AC$10&amp;'Exhibit A'!$F911,'--'!$F$3:$AZ$200,$E911+6,FALSE)*$F911)))))</f>
        <v/>
      </c>
      <c r="AD911" s="54">
        <f>IF('Product Selections'!$L$11="CBA Lightning Wholesale",0,IF('Product Selections'!$L$11="CBA Lightning",0,IF('Product Selections'!Q916="",0,IF($C911="",0,IF('Product Selections'!$Q916&gt;=0,HLOOKUP($AD$10,'--'!$F$3:$AZ$200,3,FALSE)*12*'Product Selections'!Q916)))))</f>
        <v/>
      </c>
      <c r="AE911" s="69">
        <f>IFERROR(IF(C911="","",IF(AND(C911=$D$2,H911=0),0,IF(I911=0,H911-P911-L911-M911,IF(I911="Included",H911-P911-M911-L911,IF(I911&gt;0,H911-M911-L911))))),"")</f>
        <v/>
      </c>
      <c r="AF911" s="598" t="n"/>
      <c r="AJ911" s="585" t="n"/>
    </row>
    <row r="912">
      <c r="A912" s="34" t="n"/>
      <c r="B912" s="303">
        <f>IFERROR(IF('Product Selections'!B917="","",'Product Selections'!B917),"")</f>
        <v/>
      </c>
      <c r="C912" s="304">
        <f>IF('Product Selections'!C917="","",'Product Selections'!C917)</f>
        <v/>
      </c>
      <c r="D912" s="305">
        <f>IF('Product Selections'!D917="","",'Product Selections'!D917)</f>
        <v/>
      </c>
      <c r="E912" s="306">
        <f>IF('Product Selections'!E917="","",'Product Selections'!E917)</f>
        <v/>
      </c>
      <c r="F912" s="306">
        <f>IF('Product Selections'!F917="","",'Product Selections'!F917)</f>
        <v/>
      </c>
      <c r="G912" s="307">
        <f>IF('Product Selections'!U916="","",'Product Selections'!U916)</f>
        <v/>
      </c>
      <c r="H912" s="316">
        <f>IFERROR(IF('Product Selections'!H917="","",'Product Selections'!H917),"")</f>
        <v/>
      </c>
      <c r="I912" s="309">
        <f>IFERROR(IF(TRIM('Product Selections'!I917)="","",TRIM('Product Selections'!I917)),"")</f>
        <v/>
      </c>
      <c r="J912" s="46" t="n"/>
      <c r="K912" s="316">
        <f>IF(C912="","",IF(O912="",AE912+L912+M912,AE912+L912+M912+O912))</f>
        <v/>
      </c>
      <c r="L912" s="361">
        <f>IF(C912="","",SUM(AC912,AD912)*(1-Y912))</f>
        <v/>
      </c>
      <c r="M912" s="357">
        <f>IF(C912="","",AB912)</f>
        <v/>
      </c>
      <c r="O912" s="600">
        <f>IF(C912="","",IF(Y912&lt;0,Z912-AE912,""))</f>
        <v/>
      </c>
      <c r="P912" s="601">
        <f>IFERROR(IF(C912="","",IF(AND(C912=$D$2,H912=0),0,IF($V$8="50% ADP Discount",AA912*0.5,IF($V$8="ADP Book Price",AA912)))),"")</f>
        <v/>
      </c>
      <c r="R912" s="602">
        <f>IF(C912="","",IF(Y912&lt;0,(Z912/F912)*(1),(Z912/F912)*(1-Y912)))</f>
        <v/>
      </c>
      <c r="S912" s="602">
        <f>IFERROR(IF(Y912&lt;0,SUM(AC912:AD912)/F912,L912/F912),"")</f>
        <v/>
      </c>
      <c r="T912" s="339">
        <f>IF(M912="","",IF(M912=0,"",SUM(M912)/F912))</f>
        <v/>
      </c>
      <c r="U912" s="585" t="n"/>
      <c r="V912" s="603">
        <f>IF(C912="","",IF(AND(C912=$D$2,H912=0),"Firm Payroll",IF(AND(F912=1,Y912&gt;0.2),"Annual 20% Max Discount",IF(AND(F912=4,Y912&gt;0.2),"Quarterly 20% Max Discount",IF(Y912&gt;=0.6,"Discount &gt;60%",IF(Y912&lt;0,"Revenue Reduction Required",""))))))</f>
        <v/>
      </c>
      <c r="W912" s="597" t="n"/>
      <c r="X912" s="314">
        <f>IF(F912=1,"Annual Payrolls on ADP Essential Payroll",IF(F912=4,"Quarterly Payrolls on ADP Essential Payroll",""))</f>
        <v/>
      </c>
      <c r="Y912" s="315">
        <f>IFERROR(1-((H912-M912)/SUM(Z912,AC912,AD912)),"")</f>
        <v/>
      </c>
      <c r="Z912" s="316">
        <f>IF(C912="","",HLOOKUP($G912&amp;'Product Selections'!$K$4&amp;'Exhibit A'!$F912,'--'!$F$3:$AT$200,$E912+6,FALSE)*F912)</f>
        <v/>
      </c>
      <c r="AA912" s="317">
        <f>IF($C912="","",7.95*$E912+54.95)</f>
        <v/>
      </c>
      <c r="AB912" s="316">
        <f>IF('Product Selections'!O917="Yes",16*'Exhibit A'!F912,0)</f>
        <v/>
      </c>
      <c r="AC912" s="318">
        <f>IF('Product Selections'!$L$11="CBA Lightning Wholesale",0,IF('Product Selections'!$L$11="CBA Lightning",0,IF($C912="",0,IF('Product Selections'!P917="",0,IF('Product Selections'!$P917="Yes",HLOOKUP($AC$10&amp;'Exhibit A'!$F912,'--'!$F$3:$AZ$200,$E912+6,FALSE)*$F912)))))</f>
        <v/>
      </c>
      <c r="AD912" s="310">
        <f>IF('Product Selections'!$L$11="CBA Lightning Wholesale",0,IF('Product Selections'!$L$11="CBA Lightning",0,IF('Product Selections'!Q917="",0,IF($C912="",0,IF('Product Selections'!$Q917&gt;=0,HLOOKUP($AD$10,'--'!$F$3:$AZ$200,3,FALSE)*12*'Product Selections'!Q917)))))</f>
        <v/>
      </c>
      <c r="AE912" s="316">
        <f>IFERROR(IF(C912="","",IF(AND(C912=$D$2,H912=0),0,IF(I912=0,H912-P912-L912-M912,IF(I912="Included",H912-P912-M912-L912,IF(I912&gt;0,H912-M912-L912))))),"")</f>
        <v/>
      </c>
      <c r="AF912" s="585" t="n"/>
      <c r="AJ912" s="585" t="n"/>
    </row>
    <row r="913">
      <c r="A913" s="34" t="n"/>
      <c r="B913" s="70">
        <f>IFERROR(IF('Product Selections'!B918="","",'Product Selections'!B918),"")</f>
        <v/>
      </c>
      <c r="C913" s="71">
        <f>IF('Product Selections'!C918="","",'Product Selections'!C918)</f>
        <v/>
      </c>
      <c r="D913" s="48">
        <f>IF('Product Selections'!D918="","",'Product Selections'!D918)</f>
        <v/>
      </c>
      <c r="E913" s="51">
        <f>IF('Product Selections'!E918="","",'Product Selections'!E918)</f>
        <v/>
      </c>
      <c r="F913" s="51">
        <f>IF('Product Selections'!F918="","",'Product Selections'!F918)</f>
        <v/>
      </c>
      <c r="G913" s="34">
        <f>IF('Product Selections'!U917="","",'Product Selections'!U917)</f>
        <v/>
      </c>
      <c r="H913" s="69">
        <f>IFERROR(IF('Product Selections'!H918="","",'Product Selections'!H918),"")</f>
        <v/>
      </c>
      <c r="I913" s="592">
        <f>IFERROR(IF(TRIM('Product Selections'!I918)="","",TRIM('Product Selections'!I918)),"")</f>
        <v/>
      </c>
      <c r="J913" s="46" t="n"/>
      <c r="K913" s="69">
        <f>IF(C913="","",IF(O913="",AE913+L913+M913,AE913+L913+M913+O913))</f>
        <v/>
      </c>
      <c r="L913" s="360">
        <f>IF(C913="","",SUM(AC913,AD913)*(1-Y913))</f>
        <v/>
      </c>
      <c r="M913" s="358">
        <f>IF(C913="","",AB913)</f>
        <v/>
      </c>
      <c r="O913" s="593">
        <f>IF(C913="","",IF(Y913&lt;0,Z913-AE913,""))</f>
        <v/>
      </c>
      <c r="P913" s="594">
        <f>IFERROR(IF(C913="","",IF(AND(C913=$D$2,H913=0),0,IF($V$8="50% ADP Discount",AA913*0.5,IF($V$8="ADP Book Price",AA913)))),"")</f>
        <v/>
      </c>
      <c r="R913" s="595">
        <f>IF(C913="","",IF(Y913&lt;0,(Z913/F913)*(1),(Z913/F913)*(1-Y913)))</f>
        <v/>
      </c>
      <c r="S913" s="595">
        <f>IFERROR(IF(Y913&lt;0,SUM(AC913:AD913)/F913,L913/F913),"")</f>
        <v/>
      </c>
      <c r="T913" s="340">
        <f>IF(M913="","",IF(M913=0,"",SUM(M913)/F913))</f>
        <v/>
      </c>
      <c r="U913" s="585" t="n"/>
      <c r="V913" s="596">
        <f>IF(C913="","",IF(AND(C913=$D$2,H913=0),"Firm Payroll",IF(AND(F913=1,Y913&gt;0.2),"Annual 20% Max Discount",IF(AND(F913=4,Y913&gt;0.2),"Quarterly 20% Max Discount",IF(Y913&gt;=0.6,"Discount &gt;60%",IF(Y913&lt;0,"Revenue Reduction Required",""))))))</f>
        <v/>
      </c>
      <c r="W913" s="597" t="n"/>
      <c r="X913" s="56">
        <f>IF(F913=1,"Annual Payrolls on ADP Essential Payroll",IF(F913=4,"Quarterly Payrolls on ADP Essential Payroll",""))</f>
        <v/>
      </c>
      <c r="Y913" s="50">
        <f>IFERROR(1-((H913-M913)/SUM(Z913,AC913,AD913)),"")</f>
        <v/>
      </c>
      <c r="Z913" s="69">
        <f>IF(C913="","",HLOOKUP($G913&amp;'Product Selections'!$K$4&amp;'Exhibit A'!$F913,'--'!$F$3:$AT$200,$E913+6,FALSE)*F913)</f>
        <v/>
      </c>
      <c r="AA913" s="237">
        <f>IF($C913="","",7.95*$E913+54.95)</f>
        <v/>
      </c>
      <c r="AB913" s="69">
        <f>IF('Product Selections'!O918="Yes",16*'Exhibit A'!F913,0)</f>
        <v/>
      </c>
      <c r="AC913" s="236">
        <f>IF('Product Selections'!$L$11="CBA Lightning Wholesale",0,IF('Product Selections'!$L$11="CBA Lightning",0,IF($C913="",0,IF('Product Selections'!P918="",0,IF('Product Selections'!$P918="Yes",HLOOKUP($AC$10&amp;'Exhibit A'!$F913,'--'!$F$3:$AZ$200,$E913+6,FALSE)*$F913)))))</f>
        <v/>
      </c>
      <c r="AD913" s="54">
        <f>IF('Product Selections'!$L$11="CBA Lightning Wholesale",0,IF('Product Selections'!$L$11="CBA Lightning",0,IF('Product Selections'!Q918="",0,IF($C913="",0,IF('Product Selections'!$Q918&gt;=0,HLOOKUP($AD$10,'--'!$F$3:$AZ$200,3,FALSE)*12*'Product Selections'!Q918)))))</f>
        <v/>
      </c>
      <c r="AE913" s="69">
        <f>IFERROR(IF(C913="","",IF(AND(C913=$D$2,H913=0),0,IF(I913=0,H913-P913-L913-M913,IF(I913="Included",H913-P913-M913-L913,IF(I913&gt;0,H913-M913-L913))))),"")</f>
        <v/>
      </c>
      <c r="AF913" s="598" t="n"/>
      <c r="AJ913" s="585" t="n"/>
    </row>
    <row r="914">
      <c r="A914" s="34" t="n"/>
      <c r="B914" s="303">
        <f>IFERROR(IF('Product Selections'!B919="","",'Product Selections'!B919),"")</f>
        <v/>
      </c>
      <c r="C914" s="304">
        <f>IF('Product Selections'!C919="","",'Product Selections'!C919)</f>
        <v/>
      </c>
      <c r="D914" s="305">
        <f>IF('Product Selections'!D919="","",'Product Selections'!D919)</f>
        <v/>
      </c>
      <c r="E914" s="306">
        <f>IF('Product Selections'!E919="","",'Product Selections'!E919)</f>
        <v/>
      </c>
      <c r="F914" s="306">
        <f>IF('Product Selections'!F919="","",'Product Selections'!F919)</f>
        <v/>
      </c>
      <c r="G914" s="307">
        <f>IF('Product Selections'!U918="","",'Product Selections'!U918)</f>
        <v/>
      </c>
      <c r="H914" s="316">
        <f>IFERROR(IF('Product Selections'!H919="","",'Product Selections'!H919),"")</f>
        <v/>
      </c>
      <c r="I914" s="309">
        <f>IFERROR(IF(TRIM('Product Selections'!I919)="","",TRIM('Product Selections'!I919)),"")</f>
        <v/>
      </c>
      <c r="J914" s="46" t="n"/>
      <c r="K914" s="316">
        <f>IF(C914="","",IF(O914="",AE914+L914+M914,AE914+L914+M914+O914))</f>
        <v/>
      </c>
      <c r="L914" s="361">
        <f>IF(C914="","",SUM(AC914,AD914)*(1-Y914))</f>
        <v/>
      </c>
      <c r="M914" s="357">
        <f>IF(C914="","",AB914)</f>
        <v/>
      </c>
      <c r="O914" s="600">
        <f>IF(C914="","",IF(Y914&lt;0,Z914-AE914,""))</f>
        <v/>
      </c>
      <c r="P914" s="601">
        <f>IFERROR(IF(C914="","",IF(AND(C914=$D$2,H914=0),0,IF($V$8="50% ADP Discount",AA914*0.5,IF($V$8="ADP Book Price",AA914)))),"")</f>
        <v/>
      </c>
      <c r="R914" s="602">
        <f>IF(C914="","",IF(Y914&lt;0,(Z914/F914)*(1),(Z914/F914)*(1-Y914)))</f>
        <v/>
      </c>
      <c r="S914" s="602">
        <f>IFERROR(IF(Y914&lt;0,SUM(AC914:AD914)/F914,L914/F914),"")</f>
        <v/>
      </c>
      <c r="T914" s="339">
        <f>IF(M914="","",IF(M914=0,"",SUM(M914)/F914))</f>
        <v/>
      </c>
      <c r="U914" s="585" t="n"/>
      <c r="V914" s="603">
        <f>IF(C914="","",IF(AND(C914=$D$2,H914=0),"Firm Payroll",IF(AND(F914=1,Y914&gt;0.2),"Annual 20% Max Discount",IF(AND(F914=4,Y914&gt;0.2),"Quarterly 20% Max Discount",IF(Y914&gt;=0.6,"Discount &gt;60%",IF(Y914&lt;0,"Revenue Reduction Required",""))))))</f>
        <v/>
      </c>
      <c r="W914" s="597" t="n"/>
      <c r="X914" s="314">
        <f>IF(F914=1,"Annual Payrolls on ADP Essential Payroll",IF(F914=4,"Quarterly Payrolls on ADP Essential Payroll",""))</f>
        <v/>
      </c>
      <c r="Y914" s="315">
        <f>IFERROR(1-((H914-M914)/SUM(Z914,AC914,AD914)),"")</f>
        <v/>
      </c>
      <c r="Z914" s="316">
        <f>IF(C914="","",HLOOKUP($G914&amp;'Product Selections'!$K$4&amp;'Exhibit A'!$F914,'--'!$F$3:$AT$200,$E914+6,FALSE)*F914)</f>
        <v/>
      </c>
      <c r="AA914" s="317">
        <f>IF($C914="","",7.95*$E914+54.95)</f>
        <v/>
      </c>
      <c r="AB914" s="316">
        <f>IF('Product Selections'!O919="Yes",16*'Exhibit A'!F914,0)</f>
        <v/>
      </c>
      <c r="AC914" s="318">
        <f>IF('Product Selections'!$L$11="CBA Lightning Wholesale",0,IF('Product Selections'!$L$11="CBA Lightning",0,IF($C914="",0,IF('Product Selections'!P919="",0,IF('Product Selections'!$P919="Yes",HLOOKUP($AC$10&amp;'Exhibit A'!$F914,'--'!$F$3:$AZ$200,$E914+6,FALSE)*$F914)))))</f>
        <v/>
      </c>
      <c r="AD914" s="310">
        <f>IF('Product Selections'!$L$11="CBA Lightning Wholesale",0,IF('Product Selections'!$L$11="CBA Lightning",0,IF('Product Selections'!Q919="",0,IF($C914="",0,IF('Product Selections'!$Q919&gt;=0,HLOOKUP($AD$10,'--'!$F$3:$AZ$200,3,FALSE)*12*'Product Selections'!Q919)))))</f>
        <v/>
      </c>
      <c r="AE914" s="316">
        <f>IFERROR(IF(C914="","",IF(AND(C914=$D$2,H914=0),0,IF(I914=0,H914-P914-L914-M914,IF(I914="Included",H914-P914-M914-L914,IF(I914&gt;0,H914-M914-L914))))),"")</f>
        <v/>
      </c>
      <c r="AF914" s="585" t="n"/>
      <c r="AJ914" s="585" t="n"/>
    </row>
    <row r="915">
      <c r="A915" s="34" t="n"/>
      <c r="B915" s="70">
        <f>IFERROR(IF('Product Selections'!B920="","",'Product Selections'!B920),"")</f>
        <v/>
      </c>
      <c r="C915" s="71">
        <f>IF('Product Selections'!C920="","",'Product Selections'!C920)</f>
        <v/>
      </c>
      <c r="D915" s="48">
        <f>IF('Product Selections'!D920="","",'Product Selections'!D920)</f>
        <v/>
      </c>
      <c r="E915" s="51">
        <f>IF('Product Selections'!E920="","",'Product Selections'!E920)</f>
        <v/>
      </c>
      <c r="F915" s="51">
        <f>IF('Product Selections'!F920="","",'Product Selections'!F920)</f>
        <v/>
      </c>
      <c r="G915" s="34">
        <f>IF('Product Selections'!U919="","",'Product Selections'!U919)</f>
        <v/>
      </c>
      <c r="H915" s="69">
        <f>IFERROR(IF('Product Selections'!H920="","",'Product Selections'!H920),"")</f>
        <v/>
      </c>
      <c r="I915" s="592">
        <f>IFERROR(IF(TRIM('Product Selections'!I920)="","",TRIM('Product Selections'!I920)),"")</f>
        <v/>
      </c>
      <c r="J915" s="46" t="n"/>
      <c r="K915" s="69">
        <f>IF(C915="","",IF(O915="",AE915+L915+M915,AE915+L915+M915+O915))</f>
        <v/>
      </c>
      <c r="L915" s="360">
        <f>IF(C915="","",SUM(AC915,AD915)*(1-Y915))</f>
        <v/>
      </c>
      <c r="M915" s="358">
        <f>IF(C915="","",AB915)</f>
        <v/>
      </c>
      <c r="O915" s="593">
        <f>IF(C915="","",IF(Y915&lt;0,Z915-AE915,""))</f>
        <v/>
      </c>
      <c r="P915" s="594">
        <f>IFERROR(IF(C915="","",IF(AND(C915=$D$2,H915=0),0,IF($V$8="50% ADP Discount",AA915*0.5,IF($V$8="ADP Book Price",AA915)))),"")</f>
        <v/>
      </c>
      <c r="R915" s="595">
        <f>IF(C915="","",IF(Y915&lt;0,(Z915/F915)*(1),(Z915/F915)*(1-Y915)))</f>
        <v/>
      </c>
      <c r="S915" s="595">
        <f>IFERROR(IF(Y915&lt;0,SUM(AC915:AD915)/F915,L915/F915),"")</f>
        <v/>
      </c>
      <c r="T915" s="340">
        <f>IF(M915="","",IF(M915=0,"",SUM(M915)/F915))</f>
        <v/>
      </c>
      <c r="U915" s="585" t="n"/>
      <c r="V915" s="596">
        <f>IF(C915="","",IF(AND(C915=$D$2,H915=0),"Firm Payroll",IF(AND(F915=1,Y915&gt;0.2),"Annual 20% Max Discount",IF(AND(F915=4,Y915&gt;0.2),"Quarterly 20% Max Discount",IF(Y915&gt;=0.6,"Discount &gt;60%",IF(Y915&lt;0,"Revenue Reduction Required",""))))))</f>
        <v/>
      </c>
      <c r="W915" s="597" t="n"/>
      <c r="X915" s="56">
        <f>IF(F915=1,"Annual Payrolls on ADP Essential Payroll",IF(F915=4,"Quarterly Payrolls on ADP Essential Payroll",""))</f>
        <v/>
      </c>
      <c r="Y915" s="50">
        <f>IFERROR(1-((H915-M915)/SUM(Z915,AC915,AD915)),"")</f>
        <v/>
      </c>
      <c r="Z915" s="69">
        <f>IF(C915="","",HLOOKUP($G915&amp;'Product Selections'!$K$4&amp;'Exhibit A'!$F915,'--'!$F$3:$AT$200,$E915+6,FALSE)*F915)</f>
        <v/>
      </c>
      <c r="AA915" s="237">
        <f>IF($C915="","",7.95*$E915+54.95)</f>
        <v/>
      </c>
      <c r="AB915" s="69">
        <f>IF('Product Selections'!O920="Yes",16*'Exhibit A'!F915,0)</f>
        <v/>
      </c>
      <c r="AC915" s="236">
        <f>IF('Product Selections'!$L$11="CBA Lightning Wholesale",0,IF('Product Selections'!$L$11="CBA Lightning",0,IF($C915="",0,IF('Product Selections'!P920="",0,IF('Product Selections'!$P920="Yes",HLOOKUP($AC$10&amp;'Exhibit A'!$F915,'--'!$F$3:$AZ$200,$E915+6,FALSE)*$F915)))))</f>
        <v/>
      </c>
      <c r="AD915" s="54">
        <f>IF('Product Selections'!$L$11="CBA Lightning Wholesale",0,IF('Product Selections'!$L$11="CBA Lightning",0,IF('Product Selections'!Q920="",0,IF($C915="",0,IF('Product Selections'!$Q920&gt;=0,HLOOKUP($AD$10,'--'!$F$3:$AZ$200,3,FALSE)*12*'Product Selections'!Q920)))))</f>
        <v/>
      </c>
      <c r="AE915" s="69">
        <f>IFERROR(IF(C915="","",IF(AND(C915=$D$2,H915=0),0,IF(I915=0,H915-P915-L915-M915,IF(I915="Included",H915-P915-M915-L915,IF(I915&gt;0,H915-M915-L915))))),"")</f>
        <v/>
      </c>
      <c r="AF915" s="598" t="n"/>
      <c r="AJ915" s="585" t="n"/>
    </row>
    <row r="916">
      <c r="A916" s="34" t="n"/>
      <c r="B916" s="303">
        <f>IFERROR(IF('Product Selections'!B921="","",'Product Selections'!B921),"")</f>
        <v/>
      </c>
      <c r="C916" s="304">
        <f>IF('Product Selections'!C921="","",'Product Selections'!C921)</f>
        <v/>
      </c>
      <c r="D916" s="305">
        <f>IF('Product Selections'!D921="","",'Product Selections'!D921)</f>
        <v/>
      </c>
      <c r="E916" s="306">
        <f>IF('Product Selections'!E921="","",'Product Selections'!E921)</f>
        <v/>
      </c>
      <c r="F916" s="306">
        <f>IF('Product Selections'!F921="","",'Product Selections'!F921)</f>
        <v/>
      </c>
      <c r="G916" s="307">
        <f>IF('Product Selections'!U920="","",'Product Selections'!U920)</f>
        <v/>
      </c>
      <c r="H916" s="316">
        <f>IFERROR(IF('Product Selections'!H921="","",'Product Selections'!H921),"")</f>
        <v/>
      </c>
      <c r="I916" s="309">
        <f>IFERROR(IF(TRIM('Product Selections'!I921)="","",TRIM('Product Selections'!I921)),"")</f>
        <v/>
      </c>
      <c r="J916" s="46" t="n"/>
      <c r="K916" s="316">
        <f>IF(C916="","",IF(O916="",AE916+L916+M916,AE916+L916+M916+O916))</f>
        <v/>
      </c>
      <c r="L916" s="361">
        <f>IF(C916="","",SUM(AC916,AD916)*(1-Y916))</f>
        <v/>
      </c>
      <c r="M916" s="357">
        <f>IF(C916="","",AB916)</f>
        <v/>
      </c>
      <c r="O916" s="600">
        <f>IF(C916="","",IF(Y916&lt;0,Z916-AE916,""))</f>
        <v/>
      </c>
      <c r="P916" s="601">
        <f>IFERROR(IF(C916="","",IF(AND(C916=$D$2,H916=0),0,IF($V$8="50% ADP Discount",AA916*0.5,IF($V$8="ADP Book Price",AA916)))),"")</f>
        <v/>
      </c>
      <c r="R916" s="602">
        <f>IF(C916="","",IF(Y916&lt;0,(Z916/F916)*(1),(Z916/F916)*(1-Y916)))</f>
        <v/>
      </c>
      <c r="S916" s="602">
        <f>IFERROR(IF(Y916&lt;0,SUM(AC916:AD916)/F916,L916/F916),"")</f>
        <v/>
      </c>
      <c r="T916" s="339">
        <f>IF(M916="","",IF(M916=0,"",SUM(M916)/F916))</f>
        <v/>
      </c>
      <c r="U916" s="585" t="n"/>
      <c r="V916" s="603">
        <f>IF(C916="","",IF(AND(C916=$D$2,H916=0),"Firm Payroll",IF(AND(F916=1,Y916&gt;0.2),"Annual 20% Max Discount",IF(AND(F916=4,Y916&gt;0.2),"Quarterly 20% Max Discount",IF(Y916&gt;=0.6,"Discount &gt;60%",IF(Y916&lt;0,"Revenue Reduction Required",""))))))</f>
        <v/>
      </c>
      <c r="W916" s="597" t="n"/>
      <c r="X916" s="314">
        <f>IF(F916=1,"Annual Payrolls on ADP Essential Payroll",IF(F916=4,"Quarterly Payrolls on ADP Essential Payroll",""))</f>
        <v/>
      </c>
      <c r="Y916" s="315">
        <f>IFERROR(1-((H916-M916)/SUM(Z916,AC916,AD916)),"")</f>
        <v/>
      </c>
      <c r="Z916" s="316">
        <f>IF(C916="","",HLOOKUP($G916&amp;'Product Selections'!$K$4&amp;'Exhibit A'!$F916,'--'!$F$3:$AT$200,$E916+6,FALSE)*F916)</f>
        <v/>
      </c>
      <c r="AA916" s="317">
        <f>IF($C916="","",7.95*$E916+54.95)</f>
        <v/>
      </c>
      <c r="AB916" s="316">
        <f>IF('Product Selections'!O921="Yes",16*'Exhibit A'!F916,0)</f>
        <v/>
      </c>
      <c r="AC916" s="318">
        <f>IF('Product Selections'!$L$11="CBA Lightning Wholesale",0,IF('Product Selections'!$L$11="CBA Lightning",0,IF($C916="",0,IF('Product Selections'!P921="",0,IF('Product Selections'!$P921="Yes",HLOOKUP($AC$10&amp;'Exhibit A'!$F916,'--'!$F$3:$AZ$200,$E916+6,FALSE)*$F916)))))</f>
        <v/>
      </c>
      <c r="AD916" s="310">
        <f>IF('Product Selections'!$L$11="CBA Lightning Wholesale",0,IF('Product Selections'!$L$11="CBA Lightning",0,IF('Product Selections'!Q921="",0,IF($C916="",0,IF('Product Selections'!$Q921&gt;=0,HLOOKUP($AD$10,'--'!$F$3:$AZ$200,3,FALSE)*12*'Product Selections'!Q921)))))</f>
        <v/>
      </c>
      <c r="AE916" s="316">
        <f>IFERROR(IF(C916="","",IF(AND(C916=$D$2,H916=0),0,IF(I916=0,H916-P916-L916-M916,IF(I916="Included",H916-P916-M916-L916,IF(I916&gt;0,H916-M916-L916))))),"")</f>
        <v/>
      </c>
      <c r="AF916" s="585" t="n"/>
      <c r="AJ916" s="585" t="n"/>
    </row>
    <row r="917">
      <c r="A917" s="34" t="n"/>
      <c r="B917" s="70">
        <f>IFERROR(IF('Product Selections'!B922="","",'Product Selections'!B922),"")</f>
        <v/>
      </c>
      <c r="C917" s="71">
        <f>IF('Product Selections'!C922="","",'Product Selections'!C922)</f>
        <v/>
      </c>
      <c r="D917" s="48">
        <f>IF('Product Selections'!D922="","",'Product Selections'!D922)</f>
        <v/>
      </c>
      <c r="E917" s="51">
        <f>IF('Product Selections'!E922="","",'Product Selections'!E922)</f>
        <v/>
      </c>
      <c r="F917" s="51">
        <f>IF('Product Selections'!F922="","",'Product Selections'!F922)</f>
        <v/>
      </c>
      <c r="G917" s="34">
        <f>IF('Product Selections'!U921="","",'Product Selections'!U921)</f>
        <v/>
      </c>
      <c r="H917" s="69">
        <f>IFERROR(IF('Product Selections'!H922="","",'Product Selections'!H922),"")</f>
        <v/>
      </c>
      <c r="I917" s="592">
        <f>IFERROR(IF(TRIM('Product Selections'!I922)="","",TRIM('Product Selections'!I922)),"")</f>
        <v/>
      </c>
      <c r="J917" s="46" t="n"/>
      <c r="K917" s="69">
        <f>IF(C917="","",IF(O917="",AE917+L917+M917,AE917+L917+M917+O917))</f>
        <v/>
      </c>
      <c r="L917" s="360">
        <f>IF(C917="","",SUM(AC917,AD917)*(1-Y917))</f>
        <v/>
      </c>
      <c r="M917" s="358">
        <f>IF(C917="","",AB917)</f>
        <v/>
      </c>
      <c r="O917" s="593">
        <f>IF(C917="","",IF(Y917&lt;0,Z917-AE917,""))</f>
        <v/>
      </c>
      <c r="P917" s="594">
        <f>IFERROR(IF(C917="","",IF(AND(C917=$D$2,H917=0),0,IF($V$8="50% ADP Discount",AA917*0.5,IF($V$8="ADP Book Price",AA917)))),"")</f>
        <v/>
      </c>
      <c r="R917" s="595">
        <f>IF(C917="","",IF(Y917&lt;0,(Z917/F917)*(1),(Z917/F917)*(1-Y917)))</f>
        <v/>
      </c>
      <c r="S917" s="595">
        <f>IFERROR(IF(Y917&lt;0,SUM(AC917:AD917)/F917,L917/F917),"")</f>
        <v/>
      </c>
      <c r="T917" s="340">
        <f>IF(M917="","",IF(M917=0,"",SUM(M917)/F917))</f>
        <v/>
      </c>
      <c r="U917" s="585" t="n"/>
      <c r="V917" s="596">
        <f>IF(C917="","",IF(AND(C917=$D$2,H917=0),"Firm Payroll",IF(AND(F917=1,Y917&gt;0.2),"Annual 20% Max Discount",IF(AND(F917=4,Y917&gt;0.2),"Quarterly 20% Max Discount",IF(Y917&gt;=0.6,"Discount &gt;60%",IF(Y917&lt;0,"Revenue Reduction Required",""))))))</f>
        <v/>
      </c>
      <c r="W917" s="597" t="n"/>
      <c r="X917" s="56">
        <f>IF(F917=1,"Annual Payrolls on ADP Essential Payroll",IF(F917=4,"Quarterly Payrolls on ADP Essential Payroll",""))</f>
        <v/>
      </c>
      <c r="Y917" s="50">
        <f>IFERROR(1-((H917-M917)/SUM(Z917,AC917,AD917)),"")</f>
        <v/>
      </c>
      <c r="Z917" s="69">
        <f>IF(C917="","",HLOOKUP($G917&amp;'Product Selections'!$K$4&amp;'Exhibit A'!$F917,'--'!$F$3:$AT$200,$E917+6,FALSE)*F917)</f>
        <v/>
      </c>
      <c r="AA917" s="237">
        <f>IF($C917="","",7.95*$E917+54.95)</f>
        <v/>
      </c>
      <c r="AB917" s="69">
        <f>IF('Product Selections'!O922="Yes",16*'Exhibit A'!F917,0)</f>
        <v/>
      </c>
      <c r="AC917" s="236">
        <f>IF('Product Selections'!$L$11="CBA Lightning Wholesale",0,IF('Product Selections'!$L$11="CBA Lightning",0,IF($C917="",0,IF('Product Selections'!P922="",0,IF('Product Selections'!$P922="Yes",HLOOKUP($AC$10&amp;'Exhibit A'!$F917,'--'!$F$3:$AZ$200,$E917+6,FALSE)*$F917)))))</f>
        <v/>
      </c>
      <c r="AD917" s="54">
        <f>IF('Product Selections'!$L$11="CBA Lightning Wholesale",0,IF('Product Selections'!$L$11="CBA Lightning",0,IF('Product Selections'!Q922="",0,IF($C917="",0,IF('Product Selections'!$Q922&gt;=0,HLOOKUP($AD$10,'--'!$F$3:$AZ$200,3,FALSE)*12*'Product Selections'!Q922)))))</f>
        <v/>
      </c>
      <c r="AE917" s="69">
        <f>IFERROR(IF(C917="","",IF(AND(C917=$D$2,H917=0),0,IF(I917=0,H917-P917-L917-M917,IF(I917="Included",H917-P917-M917-L917,IF(I917&gt;0,H917-M917-L917))))),"")</f>
        <v/>
      </c>
      <c r="AF917" s="598" t="n"/>
      <c r="AJ917" s="585" t="n"/>
    </row>
    <row r="918">
      <c r="A918" s="34" t="n"/>
      <c r="B918" s="303">
        <f>IFERROR(IF('Product Selections'!B923="","",'Product Selections'!B923),"")</f>
        <v/>
      </c>
      <c r="C918" s="304">
        <f>IF('Product Selections'!C923="","",'Product Selections'!C923)</f>
        <v/>
      </c>
      <c r="D918" s="305">
        <f>IF('Product Selections'!D923="","",'Product Selections'!D923)</f>
        <v/>
      </c>
      <c r="E918" s="306">
        <f>IF('Product Selections'!E923="","",'Product Selections'!E923)</f>
        <v/>
      </c>
      <c r="F918" s="306">
        <f>IF('Product Selections'!F923="","",'Product Selections'!F923)</f>
        <v/>
      </c>
      <c r="G918" s="307">
        <f>IF('Product Selections'!U922="","",'Product Selections'!U922)</f>
        <v/>
      </c>
      <c r="H918" s="316">
        <f>IFERROR(IF('Product Selections'!H923="","",'Product Selections'!H923),"")</f>
        <v/>
      </c>
      <c r="I918" s="309">
        <f>IFERROR(IF(TRIM('Product Selections'!I923)="","",TRIM('Product Selections'!I923)),"")</f>
        <v/>
      </c>
      <c r="J918" s="46" t="n"/>
      <c r="K918" s="316">
        <f>IF(C918="","",IF(O918="",AE918+L918+M918,AE918+L918+M918+O918))</f>
        <v/>
      </c>
      <c r="L918" s="361">
        <f>IF(C918="","",SUM(AC918,AD918)*(1-Y918))</f>
        <v/>
      </c>
      <c r="M918" s="357">
        <f>IF(C918="","",AB918)</f>
        <v/>
      </c>
      <c r="O918" s="600">
        <f>IF(C918="","",IF(Y918&lt;0,Z918-AE918,""))</f>
        <v/>
      </c>
      <c r="P918" s="601">
        <f>IFERROR(IF(C918="","",IF(AND(C918=$D$2,H918=0),0,IF($V$8="50% ADP Discount",AA918*0.5,IF($V$8="ADP Book Price",AA918)))),"")</f>
        <v/>
      </c>
      <c r="R918" s="602">
        <f>IF(C918="","",IF(Y918&lt;0,(Z918/F918)*(1),(Z918/F918)*(1-Y918)))</f>
        <v/>
      </c>
      <c r="S918" s="602">
        <f>IFERROR(IF(Y918&lt;0,SUM(AC918:AD918)/F918,L918/F918),"")</f>
        <v/>
      </c>
      <c r="T918" s="339">
        <f>IF(M918="","",IF(M918=0,"",SUM(M918)/F918))</f>
        <v/>
      </c>
      <c r="U918" s="585" t="n"/>
      <c r="V918" s="603">
        <f>IF(C918="","",IF(AND(C918=$D$2,H918=0),"Firm Payroll",IF(AND(F918=1,Y918&gt;0.2),"Annual 20% Max Discount",IF(AND(F918=4,Y918&gt;0.2),"Quarterly 20% Max Discount",IF(Y918&gt;=0.6,"Discount &gt;60%",IF(Y918&lt;0,"Revenue Reduction Required",""))))))</f>
        <v/>
      </c>
      <c r="W918" s="597" t="n"/>
      <c r="X918" s="314">
        <f>IF(F918=1,"Annual Payrolls on ADP Essential Payroll",IF(F918=4,"Quarterly Payrolls on ADP Essential Payroll",""))</f>
        <v/>
      </c>
      <c r="Y918" s="315">
        <f>IFERROR(1-((H918-M918)/SUM(Z918,AC918,AD918)),"")</f>
        <v/>
      </c>
      <c r="Z918" s="316">
        <f>IF(C918="","",HLOOKUP($G918&amp;'Product Selections'!$K$4&amp;'Exhibit A'!$F918,'--'!$F$3:$AT$200,$E918+6,FALSE)*F918)</f>
        <v/>
      </c>
      <c r="AA918" s="317">
        <f>IF($C918="","",7.95*$E918+54.95)</f>
        <v/>
      </c>
      <c r="AB918" s="316">
        <f>IF('Product Selections'!O923="Yes",16*'Exhibit A'!F918,0)</f>
        <v/>
      </c>
      <c r="AC918" s="318">
        <f>IF('Product Selections'!$L$11="CBA Lightning Wholesale",0,IF('Product Selections'!$L$11="CBA Lightning",0,IF($C918="",0,IF('Product Selections'!P923="",0,IF('Product Selections'!$P923="Yes",HLOOKUP($AC$10&amp;'Exhibit A'!$F918,'--'!$F$3:$AZ$200,$E918+6,FALSE)*$F918)))))</f>
        <v/>
      </c>
      <c r="AD918" s="310">
        <f>IF('Product Selections'!$L$11="CBA Lightning Wholesale",0,IF('Product Selections'!$L$11="CBA Lightning",0,IF('Product Selections'!Q923="",0,IF($C918="",0,IF('Product Selections'!$Q923&gt;=0,HLOOKUP($AD$10,'--'!$F$3:$AZ$200,3,FALSE)*12*'Product Selections'!Q923)))))</f>
        <v/>
      </c>
      <c r="AE918" s="316">
        <f>IFERROR(IF(C918="","",IF(AND(C918=$D$2,H918=0),0,IF(I918=0,H918-P918-L918-M918,IF(I918="Included",H918-P918-M918-L918,IF(I918&gt;0,H918-M918-L918))))),"")</f>
        <v/>
      </c>
      <c r="AF918" s="585" t="n"/>
      <c r="AJ918" s="585" t="n"/>
    </row>
    <row r="919">
      <c r="A919" s="34" t="n"/>
      <c r="B919" s="70">
        <f>IFERROR(IF('Product Selections'!B924="","",'Product Selections'!B924),"")</f>
        <v/>
      </c>
      <c r="C919" s="71">
        <f>IF('Product Selections'!C924="","",'Product Selections'!C924)</f>
        <v/>
      </c>
      <c r="D919" s="48">
        <f>IF('Product Selections'!D924="","",'Product Selections'!D924)</f>
        <v/>
      </c>
      <c r="E919" s="51">
        <f>IF('Product Selections'!E924="","",'Product Selections'!E924)</f>
        <v/>
      </c>
      <c r="F919" s="51">
        <f>IF('Product Selections'!F924="","",'Product Selections'!F924)</f>
        <v/>
      </c>
      <c r="G919" s="34">
        <f>IF('Product Selections'!U923="","",'Product Selections'!U923)</f>
        <v/>
      </c>
      <c r="H919" s="69">
        <f>IFERROR(IF('Product Selections'!H924="","",'Product Selections'!H924),"")</f>
        <v/>
      </c>
      <c r="I919" s="592">
        <f>IFERROR(IF(TRIM('Product Selections'!I924)="","",TRIM('Product Selections'!I924)),"")</f>
        <v/>
      </c>
      <c r="J919" s="46" t="n"/>
      <c r="K919" s="69">
        <f>IF(C919="","",IF(O919="",AE919+L919+M919,AE919+L919+M919+O919))</f>
        <v/>
      </c>
      <c r="L919" s="360">
        <f>IF(C919="","",SUM(AC919,AD919)*(1-Y919))</f>
        <v/>
      </c>
      <c r="M919" s="358">
        <f>IF(C919="","",AB919)</f>
        <v/>
      </c>
      <c r="O919" s="593">
        <f>IF(C919="","",IF(Y919&lt;0,Z919-AE919,""))</f>
        <v/>
      </c>
      <c r="P919" s="594">
        <f>IFERROR(IF(C919="","",IF(AND(C919=$D$2,H919=0),0,IF($V$8="50% ADP Discount",AA919*0.5,IF($V$8="ADP Book Price",AA919)))),"")</f>
        <v/>
      </c>
      <c r="R919" s="595">
        <f>IF(C919="","",IF(Y919&lt;0,(Z919/F919)*(1),(Z919/F919)*(1-Y919)))</f>
        <v/>
      </c>
      <c r="S919" s="595">
        <f>IFERROR(IF(Y919&lt;0,SUM(AC919:AD919)/F919,L919/F919),"")</f>
        <v/>
      </c>
      <c r="T919" s="340">
        <f>IF(M919="","",IF(M919=0,"",SUM(M919)/F919))</f>
        <v/>
      </c>
      <c r="U919" s="585" t="n"/>
      <c r="V919" s="596">
        <f>IF(C919="","",IF(AND(C919=$D$2,H919=0),"Firm Payroll",IF(AND(F919=1,Y919&gt;0.2),"Annual 20% Max Discount",IF(AND(F919=4,Y919&gt;0.2),"Quarterly 20% Max Discount",IF(Y919&gt;=0.6,"Discount &gt;60%",IF(Y919&lt;0,"Revenue Reduction Required",""))))))</f>
        <v/>
      </c>
      <c r="W919" s="597" t="n"/>
      <c r="X919" s="56">
        <f>IF(F919=1,"Annual Payrolls on ADP Essential Payroll",IF(F919=4,"Quarterly Payrolls on ADP Essential Payroll",""))</f>
        <v/>
      </c>
      <c r="Y919" s="50">
        <f>IFERROR(1-((H919-M919)/SUM(Z919,AC919,AD919)),"")</f>
        <v/>
      </c>
      <c r="Z919" s="69">
        <f>IF(C919="","",HLOOKUP($G919&amp;'Product Selections'!$K$4&amp;'Exhibit A'!$F919,'--'!$F$3:$AT$200,$E919+6,FALSE)*F919)</f>
        <v/>
      </c>
      <c r="AA919" s="237">
        <f>IF($C919="","",7.95*$E919+54.95)</f>
        <v/>
      </c>
      <c r="AB919" s="69">
        <f>IF('Product Selections'!O924="Yes",16*'Exhibit A'!F919,0)</f>
        <v/>
      </c>
      <c r="AC919" s="236">
        <f>IF('Product Selections'!$L$11="CBA Lightning Wholesale",0,IF('Product Selections'!$L$11="CBA Lightning",0,IF($C919="",0,IF('Product Selections'!P924="",0,IF('Product Selections'!$P924="Yes",HLOOKUP($AC$10&amp;'Exhibit A'!$F919,'--'!$F$3:$AZ$200,$E919+6,FALSE)*$F919)))))</f>
        <v/>
      </c>
      <c r="AD919" s="54">
        <f>IF('Product Selections'!$L$11="CBA Lightning Wholesale",0,IF('Product Selections'!$L$11="CBA Lightning",0,IF('Product Selections'!Q924="",0,IF($C919="",0,IF('Product Selections'!$Q924&gt;=0,HLOOKUP($AD$10,'--'!$F$3:$AZ$200,3,FALSE)*12*'Product Selections'!Q924)))))</f>
        <v/>
      </c>
      <c r="AE919" s="69">
        <f>IFERROR(IF(C919="","",IF(AND(C919=$D$2,H919=0),0,IF(I919=0,H919-P919-L919-M919,IF(I919="Included",H919-P919-M919-L919,IF(I919&gt;0,H919-M919-L919))))),"")</f>
        <v/>
      </c>
      <c r="AF919" s="598" t="n"/>
      <c r="AJ919" s="585" t="n"/>
    </row>
    <row r="920">
      <c r="A920" s="34" t="n"/>
      <c r="B920" s="303">
        <f>IFERROR(IF('Product Selections'!B925="","",'Product Selections'!B925),"")</f>
        <v/>
      </c>
      <c r="C920" s="304">
        <f>IF('Product Selections'!C925="","",'Product Selections'!C925)</f>
        <v/>
      </c>
      <c r="D920" s="305">
        <f>IF('Product Selections'!D925="","",'Product Selections'!D925)</f>
        <v/>
      </c>
      <c r="E920" s="306">
        <f>IF('Product Selections'!E925="","",'Product Selections'!E925)</f>
        <v/>
      </c>
      <c r="F920" s="306">
        <f>IF('Product Selections'!F925="","",'Product Selections'!F925)</f>
        <v/>
      </c>
      <c r="G920" s="307">
        <f>IF('Product Selections'!U924="","",'Product Selections'!U924)</f>
        <v/>
      </c>
      <c r="H920" s="316">
        <f>IFERROR(IF('Product Selections'!H925="","",'Product Selections'!H925),"")</f>
        <v/>
      </c>
      <c r="I920" s="309">
        <f>IFERROR(IF(TRIM('Product Selections'!I925)="","",TRIM('Product Selections'!I925)),"")</f>
        <v/>
      </c>
      <c r="J920" s="46" t="n"/>
      <c r="K920" s="316">
        <f>IF(C920="","",IF(O920="",AE920+L920+M920,AE920+L920+M920+O920))</f>
        <v/>
      </c>
      <c r="L920" s="361">
        <f>IF(C920="","",SUM(AC920,AD920)*(1-Y920))</f>
        <v/>
      </c>
      <c r="M920" s="357">
        <f>IF(C920="","",AB920)</f>
        <v/>
      </c>
      <c r="O920" s="600">
        <f>IF(C920="","",IF(Y920&lt;0,Z920-AE920,""))</f>
        <v/>
      </c>
      <c r="P920" s="601">
        <f>IFERROR(IF(C920="","",IF(AND(C920=$D$2,H920=0),0,IF($V$8="50% ADP Discount",AA920*0.5,IF($V$8="ADP Book Price",AA920)))),"")</f>
        <v/>
      </c>
      <c r="R920" s="602">
        <f>IF(C920="","",IF(Y920&lt;0,(Z920/F920)*(1),(Z920/F920)*(1-Y920)))</f>
        <v/>
      </c>
      <c r="S920" s="602">
        <f>IFERROR(IF(Y920&lt;0,SUM(AC920:AD920)/F920,L920/F920),"")</f>
        <v/>
      </c>
      <c r="T920" s="339">
        <f>IF(M920="","",IF(M920=0,"",SUM(M920)/F920))</f>
        <v/>
      </c>
      <c r="U920" s="585" t="n"/>
      <c r="V920" s="603">
        <f>IF(C920="","",IF(AND(C920=$D$2,H920=0),"Firm Payroll",IF(AND(F920=1,Y920&gt;0.2),"Annual 20% Max Discount",IF(AND(F920=4,Y920&gt;0.2),"Quarterly 20% Max Discount",IF(Y920&gt;=0.6,"Discount &gt;60%",IF(Y920&lt;0,"Revenue Reduction Required",""))))))</f>
        <v/>
      </c>
      <c r="W920" s="597" t="n"/>
      <c r="X920" s="314">
        <f>IF(F920=1,"Annual Payrolls on ADP Essential Payroll",IF(F920=4,"Quarterly Payrolls on ADP Essential Payroll",""))</f>
        <v/>
      </c>
      <c r="Y920" s="315">
        <f>IFERROR(1-((H920-M920)/SUM(Z920,AC920,AD920)),"")</f>
        <v/>
      </c>
      <c r="Z920" s="316">
        <f>IF(C920="","",HLOOKUP($G920&amp;'Product Selections'!$K$4&amp;'Exhibit A'!$F920,'--'!$F$3:$AT$200,$E920+6,FALSE)*F920)</f>
        <v/>
      </c>
      <c r="AA920" s="317">
        <f>IF($C920="","",7.95*$E920+54.95)</f>
        <v/>
      </c>
      <c r="AB920" s="316">
        <f>IF('Product Selections'!O925="Yes",16*'Exhibit A'!F920,0)</f>
        <v/>
      </c>
      <c r="AC920" s="318">
        <f>IF('Product Selections'!$L$11="CBA Lightning Wholesale",0,IF('Product Selections'!$L$11="CBA Lightning",0,IF($C920="",0,IF('Product Selections'!P925="",0,IF('Product Selections'!$P925="Yes",HLOOKUP($AC$10&amp;'Exhibit A'!$F920,'--'!$F$3:$AZ$200,$E920+6,FALSE)*$F920)))))</f>
        <v/>
      </c>
      <c r="AD920" s="310">
        <f>IF('Product Selections'!$L$11="CBA Lightning Wholesale",0,IF('Product Selections'!$L$11="CBA Lightning",0,IF('Product Selections'!Q925="",0,IF($C920="",0,IF('Product Selections'!$Q925&gt;=0,HLOOKUP($AD$10,'--'!$F$3:$AZ$200,3,FALSE)*12*'Product Selections'!Q925)))))</f>
        <v/>
      </c>
      <c r="AE920" s="316">
        <f>IFERROR(IF(C920="","",IF(AND(C920=$D$2,H920=0),0,IF(I920=0,H920-P920-L920-M920,IF(I920="Included",H920-P920-M920-L920,IF(I920&gt;0,H920-M920-L920))))),"")</f>
        <v/>
      </c>
      <c r="AF920" s="585" t="n"/>
      <c r="AJ920" s="585" t="n"/>
    </row>
    <row r="921">
      <c r="A921" s="34" t="n"/>
      <c r="B921" s="70">
        <f>IFERROR(IF('Product Selections'!B926="","",'Product Selections'!B926),"")</f>
        <v/>
      </c>
      <c r="C921" s="71">
        <f>IF('Product Selections'!C926="","",'Product Selections'!C926)</f>
        <v/>
      </c>
      <c r="D921" s="48">
        <f>IF('Product Selections'!D926="","",'Product Selections'!D926)</f>
        <v/>
      </c>
      <c r="E921" s="51">
        <f>IF('Product Selections'!E926="","",'Product Selections'!E926)</f>
        <v/>
      </c>
      <c r="F921" s="51">
        <f>IF('Product Selections'!F926="","",'Product Selections'!F926)</f>
        <v/>
      </c>
      <c r="G921" s="34">
        <f>IF('Product Selections'!U925="","",'Product Selections'!U925)</f>
        <v/>
      </c>
      <c r="H921" s="69">
        <f>IFERROR(IF('Product Selections'!H926="","",'Product Selections'!H926),"")</f>
        <v/>
      </c>
      <c r="I921" s="592">
        <f>IFERROR(IF(TRIM('Product Selections'!I926)="","",TRIM('Product Selections'!I926)),"")</f>
        <v/>
      </c>
      <c r="J921" s="46" t="n"/>
      <c r="K921" s="69">
        <f>IF(C921="","",IF(O921="",AE921+L921+M921,AE921+L921+M921+O921))</f>
        <v/>
      </c>
      <c r="L921" s="360">
        <f>IF(C921="","",SUM(AC921,AD921)*(1-Y921))</f>
        <v/>
      </c>
      <c r="M921" s="358">
        <f>IF(C921="","",AB921)</f>
        <v/>
      </c>
      <c r="O921" s="593">
        <f>IF(C921="","",IF(Y921&lt;0,Z921-AE921,""))</f>
        <v/>
      </c>
      <c r="P921" s="594">
        <f>IFERROR(IF(C921="","",IF(AND(C921=$D$2,H921=0),0,IF($V$8="50% ADP Discount",AA921*0.5,IF($V$8="ADP Book Price",AA921)))),"")</f>
        <v/>
      </c>
      <c r="R921" s="595">
        <f>IF(C921="","",IF(Y921&lt;0,(Z921/F921)*(1),(Z921/F921)*(1-Y921)))</f>
        <v/>
      </c>
      <c r="S921" s="595">
        <f>IFERROR(IF(Y921&lt;0,SUM(AC921:AD921)/F921,L921/F921),"")</f>
        <v/>
      </c>
      <c r="T921" s="340">
        <f>IF(M921="","",IF(M921=0,"",SUM(M921)/F921))</f>
        <v/>
      </c>
      <c r="U921" s="585" t="n"/>
      <c r="V921" s="596">
        <f>IF(C921="","",IF(AND(C921=$D$2,H921=0),"Firm Payroll",IF(AND(F921=1,Y921&gt;0.2),"Annual 20% Max Discount",IF(AND(F921=4,Y921&gt;0.2),"Quarterly 20% Max Discount",IF(Y921&gt;=0.6,"Discount &gt;60%",IF(Y921&lt;0,"Revenue Reduction Required",""))))))</f>
        <v/>
      </c>
      <c r="W921" s="597" t="n"/>
      <c r="X921" s="56">
        <f>IF(F921=1,"Annual Payrolls on ADP Essential Payroll",IF(F921=4,"Quarterly Payrolls on ADP Essential Payroll",""))</f>
        <v/>
      </c>
      <c r="Y921" s="50">
        <f>IFERROR(1-((H921-M921)/SUM(Z921,AC921,AD921)),"")</f>
        <v/>
      </c>
      <c r="Z921" s="69">
        <f>IF(C921="","",HLOOKUP($G921&amp;'Product Selections'!$K$4&amp;'Exhibit A'!$F921,'--'!$F$3:$AT$200,$E921+6,FALSE)*F921)</f>
        <v/>
      </c>
      <c r="AA921" s="237">
        <f>IF($C921="","",7.95*$E921+54.95)</f>
        <v/>
      </c>
      <c r="AB921" s="69">
        <f>IF('Product Selections'!O926="Yes",16*'Exhibit A'!F921,0)</f>
        <v/>
      </c>
      <c r="AC921" s="236">
        <f>IF('Product Selections'!$L$11="CBA Lightning Wholesale",0,IF('Product Selections'!$L$11="CBA Lightning",0,IF($C921="",0,IF('Product Selections'!P926="",0,IF('Product Selections'!$P926="Yes",HLOOKUP($AC$10&amp;'Exhibit A'!$F921,'--'!$F$3:$AZ$200,$E921+6,FALSE)*$F921)))))</f>
        <v/>
      </c>
      <c r="AD921" s="54">
        <f>IF('Product Selections'!$L$11="CBA Lightning Wholesale",0,IF('Product Selections'!$L$11="CBA Lightning",0,IF('Product Selections'!Q926="",0,IF($C921="",0,IF('Product Selections'!$Q926&gt;=0,HLOOKUP($AD$10,'--'!$F$3:$AZ$200,3,FALSE)*12*'Product Selections'!Q926)))))</f>
        <v/>
      </c>
      <c r="AE921" s="69">
        <f>IFERROR(IF(C921="","",IF(AND(C921=$D$2,H921=0),0,IF(I921=0,H921-P921-L921-M921,IF(I921="Included",H921-P921-M921-L921,IF(I921&gt;0,H921-M921-L921))))),"")</f>
        <v/>
      </c>
      <c r="AF921" s="598" t="n"/>
      <c r="AJ921" s="585" t="n"/>
    </row>
    <row r="922">
      <c r="A922" s="34" t="n"/>
      <c r="B922" s="303">
        <f>IFERROR(IF('Product Selections'!B927="","",'Product Selections'!B927),"")</f>
        <v/>
      </c>
      <c r="C922" s="304">
        <f>IF('Product Selections'!C927="","",'Product Selections'!C927)</f>
        <v/>
      </c>
      <c r="D922" s="305">
        <f>IF('Product Selections'!D927="","",'Product Selections'!D927)</f>
        <v/>
      </c>
      <c r="E922" s="306">
        <f>IF('Product Selections'!E927="","",'Product Selections'!E927)</f>
        <v/>
      </c>
      <c r="F922" s="306">
        <f>IF('Product Selections'!F927="","",'Product Selections'!F927)</f>
        <v/>
      </c>
      <c r="G922" s="307">
        <f>IF('Product Selections'!U926="","",'Product Selections'!U926)</f>
        <v/>
      </c>
      <c r="H922" s="316">
        <f>IFERROR(IF('Product Selections'!H927="","",'Product Selections'!H927),"")</f>
        <v/>
      </c>
      <c r="I922" s="309">
        <f>IFERROR(IF(TRIM('Product Selections'!I927)="","",TRIM('Product Selections'!I927)),"")</f>
        <v/>
      </c>
      <c r="J922" s="46" t="n"/>
      <c r="K922" s="316">
        <f>IF(C922="","",IF(O922="",AE922+L922+M922,AE922+L922+M922+O922))</f>
        <v/>
      </c>
      <c r="L922" s="361">
        <f>IF(C922="","",SUM(AC922,AD922)*(1-Y922))</f>
        <v/>
      </c>
      <c r="M922" s="357">
        <f>IF(C922="","",AB922)</f>
        <v/>
      </c>
      <c r="O922" s="600">
        <f>IF(C922="","",IF(Y922&lt;0,Z922-AE922,""))</f>
        <v/>
      </c>
      <c r="P922" s="601">
        <f>IFERROR(IF(C922="","",IF(AND(C922=$D$2,H922=0),0,IF($V$8="50% ADP Discount",AA922*0.5,IF($V$8="ADP Book Price",AA922)))),"")</f>
        <v/>
      </c>
      <c r="R922" s="602">
        <f>IF(C922="","",IF(Y922&lt;0,(Z922/F922)*(1),(Z922/F922)*(1-Y922)))</f>
        <v/>
      </c>
      <c r="S922" s="602">
        <f>IFERROR(IF(Y922&lt;0,SUM(AC922:AD922)/F922,L922/F922),"")</f>
        <v/>
      </c>
      <c r="T922" s="339">
        <f>IF(M922="","",IF(M922=0,"",SUM(M922)/F922))</f>
        <v/>
      </c>
      <c r="U922" s="585" t="n"/>
      <c r="V922" s="603">
        <f>IF(C922="","",IF(AND(C922=$D$2,H922=0),"Firm Payroll",IF(AND(F922=1,Y922&gt;0.2),"Annual 20% Max Discount",IF(AND(F922=4,Y922&gt;0.2),"Quarterly 20% Max Discount",IF(Y922&gt;=0.6,"Discount &gt;60%",IF(Y922&lt;0,"Revenue Reduction Required",""))))))</f>
        <v/>
      </c>
      <c r="W922" s="597" t="n"/>
      <c r="X922" s="314">
        <f>IF(F922=1,"Annual Payrolls on ADP Essential Payroll",IF(F922=4,"Quarterly Payrolls on ADP Essential Payroll",""))</f>
        <v/>
      </c>
      <c r="Y922" s="315">
        <f>IFERROR(1-((H922-M922)/SUM(Z922,AC922,AD922)),"")</f>
        <v/>
      </c>
      <c r="Z922" s="316">
        <f>IF(C922="","",HLOOKUP($G922&amp;'Product Selections'!$K$4&amp;'Exhibit A'!$F922,'--'!$F$3:$AT$200,$E922+6,FALSE)*F922)</f>
        <v/>
      </c>
      <c r="AA922" s="317">
        <f>IF($C922="","",7.95*$E922+54.95)</f>
        <v/>
      </c>
      <c r="AB922" s="316">
        <f>IF('Product Selections'!O927="Yes",16*'Exhibit A'!F922,0)</f>
        <v/>
      </c>
      <c r="AC922" s="318">
        <f>IF('Product Selections'!$L$11="CBA Lightning Wholesale",0,IF('Product Selections'!$L$11="CBA Lightning",0,IF($C922="",0,IF('Product Selections'!P927="",0,IF('Product Selections'!$P927="Yes",HLOOKUP($AC$10&amp;'Exhibit A'!$F922,'--'!$F$3:$AZ$200,$E922+6,FALSE)*$F922)))))</f>
        <v/>
      </c>
      <c r="AD922" s="310">
        <f>IF('Product Selections'!$L$11="CBA Lightning Wholesale",0,IF('Product Selections'!$L$11="CBA Lightning",0,IF('Product Selections'!Q927="",0,IF($C922="",0,IF('Product Selections'!$Q927&gt;=0,HLOOKUP($AD$10,'--'!$F$3:$AZ$200,3,FALSE)*12*'Product Selections'!Q927)))))</f>
        <v/>
      </c>
      <c r="AE922" s="316">
        <f>IFERROR(IF(C922="","",IF(AND(C922=$D$2,H922=0),0,IF(I922=0,H922-P922-L922-M922,IF(I922="Included",H922-P922-M922-L922,IF(I922&gt;0,H922-M922-L922))))),"")</f>
        <v/>
      </c>
      <c r="AF922" s="585" t="n"/>
      <c r="AJ922" s="585" t="n"/>
    </row>
    <row r="923">
      <c r="A923" s="34" t="n"/>
      <c r="B923" s="70">
        <f>IFERROR(IF('Product Selections'!B928="","",'Product Selections'!B928),"")</f>
        <v/>
      </c>
      <c r="C923" s="71">
        <f>IF('Product Selections'!C928="","",'Product Selections'!C928)</f>
        <v/>
      </c>
      <c r="D923" s="48">
        <f>IF('Product Selections'!D928="","",'Product Selections'!D928)</f>
        <v/>
      </c>
      <c r="E923" s="51">
        <f>IF('Product Selections'!E928="","",'Product Selections'!E928)</f>
        <v/>
      </c>
      <c r="F923" s="51">
        <f>IF('Product Selections'!F928="","",'Product Selections'!F928)</f>
        <v/>
      </c>
      <c r="G923" s="34">
        <f>IF('Product Selections'!U927="","",'Product Selections'!U927)</f>
        <v/>
      </c>
      <c r="H923" s="69">
        <f>IFERROR(IF('Product Selections'!H928="","",'Product Selections'!H928),"")</f>
        <v/>
      </c>
      <c r="I923" s="592">
        <f>IFERROR(IF(TRIM('Product Selections'!I928)="","",TRIM('Product Selections'!I928)),"")</f>
        <v/>
      </c>
      <c r="J923" s="46" t="n"/>
      <c r="K923" s="69">
        <f>IF(C923="","",IF(O923="",AE923+L923+M923,AE923+L923+M923+O923))</f>
        <v/>
      </c>
      <c r="L923" s="360">
        <f>IF(C923="","",SUM(AC923,AD923)*(1-Y923))</f>
        <v/>
      </c>
      <c r="M923" s="358">
        <f>IF(C923="","",AB923)</f>
        <v/>
      </c>
      <c r="O923" s="593">
        <f>IF(C923="","",IF(Y923&lt;0,Z923-AE923,""))</f>
        <v/>
      </c>
      <c r="P923" s="594">
        <f>IFERROR(IF(C923="","",IF(AND(C923=$D$2,H923=0),0,IF($V$8="50% ADP Discount",AA923*0.5,IF($V$8="ADP Book Price",AA923)))),"")</f>
        <v/>
      </c>
      <c r="R923" s="595">
        <f>IF(C923="","",IF(Y923&lt;0,(Z923/F923)*(1),(Z923/F923)*(1-Y923)))</f>
        <v/>
      </c>
      <c r="S923" s="595">
        <f>IFERROR(IF(Y923&lt;0,SUM(AC923:AD923)/F923,L923/F923),"")</f>
        <v/>
      </c>
      <c r="T923" s="340">
        <f>IF(M923="","",IF(M923=0,"",SUM(M923)/F923))</f>
        <v/>
      </c>
      <c r="U923" s="585" t="n"/>
      <c r="V923" s="596">
        <f>IF(C923="","",IF(AND(C923=$D$2,H923=0),"Firm Payroll",IF(AND(F923=1,Y923&gt;0.2),"Annual 20% Max Discount",IF(AND(F923=4,Y923&gt;0.2),"Quarterly 20% Max Discount",IF(Y923&gt;=0.6,"Discount &gt;60%",IF(Y923&lt;0,"Revenue Reduction Required",""))))))</f>
        <v/>
      </c>
      <c r="W923" s="597" t="n"/>
      <c r="X923" s="56">
        <f>IF(F923=1,"Annual Payrolls on ADP Essential Payroll",IF(F923=4,"Quarterly Payrolls on ADP Essential Payroll",""))</f>
        <v/>
      </c>
      <c r="Y923" s="50">
        <f>IFERROR(1-((H923-M923)/SUM(Z923,AC923,AD923)),"")</f>
        <v/>
      </c>
      <c r="Z923" s="69">
        <f>IF(C923="","",HLOOKUP($G923&amp;'Product Selections'!$K$4&amp;'Exhibit A'!$F923,'--'!$F$3:$AT$200,$E923+6,FALSE)*F923)</f>
        <v/>
      </c>
      <c r="AA923" s="237">
        <f>IF($C923="","",7.95*$E923+54.95)</f>
        <v/>
      </c>
      <c r="AB923" s="69">
        <f>IF('Product Selections'!O928="Yes",16*'Exhibit A'!F923,0)</f>
        <v/>
      </c>
      <c r="AC923" s="236">
        <f>IF('Product Selections'!$L$11="CBA Lightning Wholesale",0,IF('Product Selections'!$L$11="CBA Lightning",0,IF($C923="",0,IF('Product Selections'!P928="",0,IF('Product Selections'!$P928="Yes",HLOOKUP($AC$10&amp;'Exhibit A'!$F923,'--'!$F$3:$AZ$200,$E923+6,FALSE)*$F923)))))</f>
        <v/>
      </c>
      <c r="AD923" s="54">
        <f>IF('Product Selections'!$L$11="CBA Lightning Wholesale",0,IF('Product Selections'!$L$11="CBA Lightning",0,IF('Product Selections'!Q928="",0,IF($C923="",0,IF('Product Selections'!$Q928&gt;=0,HLOOKUP($AD$10,'--'!$F$3:$AZ$200,3,FALSE)*12*'Product Selections'!Q928)))))</f>
        <v/>
      </c>
      <c r="AE923" s="69">
        <f>IFERROR(IF(C923="","",IF(AND(C923=$D$2,H923=0),0,IF(I923=0,H923-P923-L923-M923,IF(I923="Included",H923-P923-M923-L923,IF(I923&gt;0,H923-M923-L923))))),"")</f>
        <v/>
      </c>
      <c r="AF923" s="598" t="n"/>
      <c r="AJ923" s="585" t="n"/>
    </row>
    <row r="924">
      <c r="A924" s="34" t="n"/>
      <c r="B924" s="303">
        <f>IFERROR(IF('Product Selections'!B929="","",'Product Selections'!B929),"")</f>
        <v/>
      </c>
      <c r="C924" s="304">
        <f>IF('Product Selections'!C929="","",'Product Selections'!C929)</f>
        <v/>
      </c>
      <c r="D924" s="305">
        <f>IF('Product Selections'!D929="","",'Product Selections'!D929)</f>
        <v/>
      </c>
      <c r="E924" s="306">
        <f>IF('Product Selections'!E929="","",'Product Selections'!E929)</f>
        <v/>
      </c>
      <c r="F924" s="306">
        <f>IF('Product Selections'!F929="","",'Product Selections'!F929)</f>
        <v/>
      </c>
      <c r="G924" s="307">
        <f>IF('Product Selections'!U928="","",'Product Selections'!U928)</f>
        <v/>
      </c>
      <c r="H924" s="316">
        <f>IFERROR(IF('Product Selections'!H929="","",'Product Selections'!H929),"")</f>
        <v/>
      </c>
      <c r="I924" s="309">
        <f>IFERROR(IF(TRIM('Product Selections'!I929)="","",TRIM('Product Selections'!I929)),"")</f>
        <v/>
      </c>
      <c r="J924" s="46" t="n"/>
      <c r="K924" s="316">
        <f>IF(C924="","",IF(O924="",AE924+L924+M924,AE924+L924+M924+O924))</f>
        <v/>
      </c>
      <c r="L924" s="361">
        <f>IF(C924="","",SUM(AC924,AD924)*(1-Y924))</f>
        <v/>
      </c>
      <c r="M924" s="357">
        <f>IF(C924="","",AB924)</f>
        <v/>
      </c>
      <c r="O924" s="600">
        <f>IF(C924="","",IF(Y924&lt;0,Z924-AE924,""))</f>
        <v/>
      </c>
      <c r="P924" s="601">
        <f>IFERROR(IF(C924="","",IF(AND(C924=$D$2,H924=0),0,IF($V$8="50% ADP Discount",AA924*0.5,IF($V$8="ADP Book Price",AA924)))),"")</f>
        <v/>
      </c>
      <c r="R924" s="602">
        <f>IF(C924="","",IF(Y924&lt;0,(Z924/F924)*(1),(Z924/F924)*(1-Y924)))</f>
        <v/>
      </c>
      <c r="S924" s="602">
        <f>IFERROR(IF(Y924&lt;0,SUM(AC924:AD924)/F924,L924/F924),"")</f>
        <v/>
      </c>
      <c r="T924" s="339">
        <f>IF(M924="","",IF(M924=0,"",SUM(M924)/F924))</f>
        <v/>
      </c>
      <c r="U924" s="585" t="n"/>
      <c r="V924" s="603">
        <f>IF(C924="","",IF(AND(C924=$D$2,H924=0),"Firm Payroll",IF(AND(F924=1,Y924&gt;0.2),"Annual 20% Max Discount",IF(AND(F924=4,Y924&gt;0.2),"Quarterly 20% Max Discount",IF(Y924&gt;=0.6,"Discount &gt;60%",IF(Y924&lt;0,"Revenue Reduction Required",""))))))</f>
        <v/>
      </c>
      <c r="W924" s="597" t="n"/>
      <c r="X924" s="314">
        <f>IF(F924=1,"Annual Payrolls on ADP Essential Payroll",IF(F924=4,"Quarterly Payrolls on ADP Essential Payroll",""))</f>
        <v/>
      </c>
      <c r="Y924" s="315">
        <f>IFERROR(1-((H924-M924)/SUM(Z924,AC924,AD924)),"")</f>
        <v/>
      </c>
      <c r="Z924" s="316">
        <f>IF(C924="","",HLOOKUP($G924&amp;'Product Selections'!$K$4&amp;'Exhibit A'!$F924,'--'!$F$3:$AT$200,$E924+6,FALSE)*F924)</f>
        <v/>
      </c>
      <c r="AA924" s="317">
        <f>IF($C924="","",7.95*$E924+54.95)</f>
        <v/>
      </c>
      <c r="AB924" s="316">
        <f>IF('Product Selections'!O929="Yes",16*'Exhibit A'!F924,0)</f>
        <v/>
      </c>
      <c r="AC924" s="318">
        <f>IF('Product Selections'!$L$11="CBA Lightning Wholesale",0,IF('Product Selections'!$L$11="CBA Lightning",0,IF($C924="",0,IF('Product Selections'!P929="",0,IF('Product Selections'!$P929="Yes",HLOOKUP($AC$10&amp;'Exhibit A'!$F924,'--'!$F$3:$AZ$200,$E924+6,FALSE)*$F924)))))</f>
        <v/>
      </c>
      <c r="AD924" s="310">
        <f>IF('Product Selections'!$L$11="CBA Lightning Wholesale",0,IF('Product Selections'!$L$11="CBA Lightning",0,IF('Product Selections'!Q929="",0,IF($C924="",0,IF('Product Selections'!$Q929&gt;=0,HLOOKUP($AD$10,'--'!$F$3:$AZ$200,3,FALSE)*12*'Product Selections'!Q929)))))</f>
        <v/>
      </c>
      <c r="AE924" s="316">
        <f>IFERROR(IF(C924="","",IF(AND(C924=$D$2,H924=0),0,IF(I924=0,H924-P924-L924-M924,IF(I924="Included",H924-P924-M924-L924,IF(I924&gt;0,H924-M924-L924))))),"")</f>
        <v/>
      </c>
      <c r="AF924" s="585" t="n"/>
      <c r="AJ924" s="585" t="n"/>
    </row>
    <row r="925">
      <c r="A925" s="34" t="n"/>
      <c r="B925" s="70">
        <f>IFERROR(IF('Product Selections'!B930="","",'Product Selections'!B930),"")</f>
        <v/>
      </c>
      <c r="C925" s="71">
        <f>IF('Product Selections'!C930="","",'Product Selections'!C930)</f>
        <v/>
      </c>
      <c r="D925" s="48">
        <f>IF('Product Selections'!D930="","",'Product Selections'!D930)</f>
        <v/>
      </c>
      <c r="E925" s="51">
        <f>IF('Product Selections'!E930="","",'Product Selections'!E930)</f>
        <v/>
      </c>
      <c r="F925" s="51">
        <f>IF('Product Selections'!F930="","",'Product Selections'!F930)</f>
        <v/>
      </c>
      <c r="G925" s="34">
        <f>IF('Product Selections'!U929="","",'Product Selections'!U929)</f>
        <v/>
      </c>
      <c r="H925" s="69">
        <f>IFERROR(IF('Product Selections'!H930="","",'Product Selections'!H930),"")</f>
        <v/>
      </c>
      <c r="I925" s="592">
        <f>IFERROR(IF(TRIM('Product Selections'!I930)="","",TRIM('Product Selections'!I930)),"")</f>
        <v/>
      </c>
      <c r="J925" s="46" t="n"/>
      <c r="K925" s="69">
        <f>IF(C925="","",IF(O925="",AE925+L925+M925,AE925+L925+M925+O925))</f>
        <v/>
      </c>
      <c r="L925" s="360">
        <f>IF(C925="","",SUM(AC925,AD925)*(1-Y925))</f>
        <v/>
      </c>
      <c r="M925" s="358">
        <f>IF(C925="","",AB925)</f>
        <v/>
      </c>
      <c r="O925" s="593">
        <f>IF(C925="","",IF(Y925&lt;0,Z925-AE925,""))</f>
        <v/>
      </c>
      <c r="P925" s="594">
        <f>IFERROR(IF(C925="","",IF(AND(C925=$D$2,H925=0),0,IF($V$8="50% ADP Discount",AA925*0.5,IF($V$8="ADP Book Price",AA925)))),"")</f>
        <v/>
      </c>
      <c r="R925" s="595">
        <f>IF(C925="","",IF(Y925&lt;0,(Z925/F925)*(1),(Z925/F925)*(1-Y925)))</f>
        <v/>
      </c>
      <c r="S925" s="595">
        <f>IFERROR(IF(Y925&lt;0,SUM(AC925:AD925)/F925,L925/F925),"")</f>
        <v/>
      </c>
      <c r="T925" s="340">
        <f>IF(M925="","",IF(M925=0,"",SUM(M925)/F925))</f>
        <v/>
      </c>
      <c r="U925" s="585" t="n"/>
      <c r="V925" s="596">
        <f>IF(C925="","",IF(AND(C925=$D$2,H925=0),"Firm Payroll",IF(AND(F925=1,Y925&gt;0.2),"Annual 20% Max Discount",IF(AND(F925=4,Y925&gt;0.2),"Quarterly 20% Max Discount",IF(Y925&gt;=0.6,"Discount &gt;60%",IF(Y925&lt;0,"Revenue Reduction Required",""))))))</f>
        <v/>
      </c>
      <c r="W925" s="597" t="n"/>
      <c r="X925" s="56">
        <f>IF(F925=1,"Annual Payrolls on ADP Essential Payroll",IF(F925=4,"Quarterly Payrolls on ADP Essential Payroll",""))</f>
        <v/>
      </c>
      <c r="Y925" s="50">
        <f>IFERROR(1-((H925-M925)/SUM(Z925,AC925,AD925)),"")</f>
        <v/>
      </c>
      <c r="Z925" s="69">
        <f>IF(C925="","",HLOOKUP($G925&amp;'Product Selections'!$K$4&amp;'Exhibit A'!$F925,'--'!$F$3:$AT$200,$E925+6,FALSE)*F925)</f>
        <v/>
      </c>
      <c r="AA925" s="237">
        <f>IF($C925="","",7.95*$E925+54.95)</f>
        <v/>
      </c>
      <c r="AB925" s="69">
        <f>IF('Product Selections'!O930="Yes",16*'Exhibit A'!F925,0)</f>
        <v/>
      </c>
      <c r="AC925" s="236">
        <f>IF('Product Selections'!$L$11="CBA Lightning Wholesale",0,IF('Product Selections'!$L$11="CBA Lightning",0,IF($C925="",0,IF('Product Selections'!P930="",0,IF('Product Selections'!$P930="Yes",HLOOKUP($AC$10&amp;'Exhibit A'!$F925,'--'!$F$3:$AZ$200,$E925+6,FALSE)*$F925)))))</f>
        <v/>
      </c>
      <c r="AD925" s="54">
        <f>IF('Product Selections'!$L$11="CBA Lightning Wholesale",0,IF('Product Selections'!$L$11="CBA Lightning",0,IF('Product Selections'!Q930="",0,IF($C925="",0,IF('Product Selections'!$Q930&gt;=0,HLOOKUP($AD$10,'--'!$F$3:$AZ$200,3,FALSE)*12*'Product Selections'!Q930)))))</f>
        <v/>
      </c>
      <c r="AE925" s="69">
        <f>IFERROR(IF(C925="","",IF(AND(C925=$D$2,H925=0),0,IF(I925=0,H925-P925-L925-M925,IF(I925="Included",H925-P925-M925-L925,IF(I925&gt;0,H925-M925-L925))))),"")</f>
        <v/>
      </c>
      <c r="AF925" s="598" t="n"/>
      <c r="AJ925" s="585" t="n"/>
    </row>
    <row r="926">
      <c r="A926" s="34" t="n"/>
      <c r="B926" s="303">
        <f>IFERROR(IF('Product Selections'!B931="","",'Product Selections'!B931),"")</f>
        <v/>
      </c>
      <c r="C926" s="304">
        <f>IF('Product Selections'!C931="","",'Product Selections'!C931)</f>
        <v/>
      </c>
      <c r="D926" s="305">
        <f>IF('Product Selections'!D931="","",'Product Selections'!D931)</f>
        <v/>
      </c>
      <c r="E926" s="306">
        <f>IF('Product Selections'!E931="","",'Product Selections'!E931)</f>
        <v/>
      </c>
      <c r="F926" s="306">
        <f>IF('Product Selections'!F931="","",'Product Selections'!F931)</f>
        <v/>
      </c>
      <c r="G926" s="307">
        <f>IF('Product Selections'!U930="","",'Product Selections'!U930)</f>
        <v/>
      </c>
      <c r="H926" s="316">
        <f>IFERROR(IF('Product Selections'!H931="","",'Product Selections'!H931),"")</f>
        <v/>
      </c>
      <c r="I926" s="309">
        <f>IFERROR(IF(TRIM('Product Selections'!I931)="","",TRIM('Product Selections'!I931)),"")</f>
        <v/>
      </c>
      <c r="J926" s="46" t="n"/>
      <c r="K926" s="316">
        <f>IF(C926="","",IF(O926="",AE926+L926+M926,AE926+L926+M926+O926))</f>
        <v/>
      </c>
      <c r="L926" s="361">
        <f>IF(C926="","",SUM(AC926,AD926)*(1-Y926))</f>
        <v/>
      </c>
      <c r="M926" s="357">
        <f>IF(C926="","",AB926)</f>
        <v/>
      </c>
      <c r="O926" s="600">
        <f>IF(C926="","",IF(Y926&lt;0,Z926-AE926,""))</f>
        <v/>
      </c>
      <c r="P926" s="601">
        <f>IFERROR(IF(C926="","",IF(AND(C926=$D$2,H926=0),0,IF($V$8="50% ADP Discount",AA926*0.5,IF($V$8="ADP Book Price",AA926)))),"")</f>
        <v/>
      </c>
      <c r="R926" s="602">
        <f>IF(C926="","",IF(Y926&lt;0,(Z926/F926)*(1),(Z926/F926)*(1-Y926)))</f>
        <v/>
      </c>
      <c r="S926" s="602">
        <f>IFERROR(IF(Y926&lt;0,SUM(AC926:AD926)/F926,L926/F926),"")</f>
        <v/>
      </c>
      <c r="T926" s="339">
        <f>IF(M926="","",IF(M926=0,"",SUM(M926)/F926))</f>
        <v/>
      </c>
      <c r="U926" s="585" t="n"/>
      <c r="V926" s="603">
        <f>IF(C926="","",IF(AND(C926=$D$2,H926=0),"Firm Payroll",IF(AND(F926=1,Y926&gt;0.2),"Annual 20% Max Discount",IF(AND(F926=4,Y926&gt;0.2),"Quarterly 20% Max Discount",IF(Y926&gt;=0.6,"Discount &gt;60%",IF(Y926&lt;0,"Revenue Reduction Required",""))))))</f>
        <v/>
      </c>
      <c r="W926" s="597" t="n"/>
      <c r="X926" s="314">
        <f>IF(F926=1,"Annual Payrolls on ADP Essential Payroll",IF(F926=4,"Quarterly Payrolls on ADP Essential Payroll",""))</f>
        <v/>
      </c>
      <c r="Y926" s="315">
        <f>IFERROR(1-((H926-M926)/SUM(Z926,AC926,AD926)),"")</f>
        <v/>
      </c>
      <c r="Z926" s="316">
        <f>IF(C926="","",HLOOKUP($G926&amp;'Product Selections'!$K$4&amp;'Exhibit A'!$F926,'--'!$F$3:$AT$200,$E926+6,FALSE)*F926)</f>
        <v/>
      </c>
      <c r="AA926" s="317">
        <f>IF($C926="","",7.95*$E926+54.95)</f>
        <v/>
      </c>
      <c r="AB926" s="316">
        <f>IF('Product Selections'!O931="Yes",16*'Exhibit A'!F926,0)</f>
        <v/>
      </c>
      <c r="AC926" s="318">
        <f>IF('Product Selections'!$L$11="CBA Lightning Wholesale",0,IF('Product Selections'!$L$11="CBA Lightning",0,IF($C926="",0,IF('Product Selections'!P931="",0,IF('Product Selections'!$P931="Yes",HLOOKUP($AC$10&amp;'Exhibit A'!$F926,'--'!$F$3:$AZ$200,$E926+6,FALSE)*$F926)))))</f>
        <v/>
      </c>
      <c r="AD926" s="310">
        <f>IF('Product Selections'!$L$11="CBA Lightning Wholesale",0,IF('Product Selections'!$L$11="CBA Lightning",0,IF('Product Selections'!Q931="",0,IF($C926="",0,IF('Product Selections'!$Q931&gt;=0,HLOOKUP($AD$10,'--'!$F$3:$AZ$200,3,FALSE)*12*'Product Selections'!Q931)))))</f>
        <v/>
      </c>
      <c r="AE926" s="316">
        <f>IFERROR(IF(C926="","",IF(AND(C926=$D$2,H926=0),0,IF(I926=0,H926-P926-L926-M926,IF(I926="Included",H926-P926-M926-L926,IF(I926&gt;0,H926-M926-L926))))),"")</f>
        <v/>
      </c>
      <c r="AF926" s="585" t="n"/>
      <c r="AJ926" s="585" t="n"/>
    </row>
    <row r="927">
      <c r="A927" s="34" t="n"/>
      <c r="B927" s="70">
        <f>IFERROR(IF('Product Selections'!B932="","",'Product Selections'!B932),"")</f>
        <v/>
      </c>
      <c r="C927" s="71">
        <f>IF('Product Selections'!C932="","",'Product Selections'!C932)</f>
        <v/>
      </c>
      <c r="D927" s="48">
        <f>IF('Product Selections'!D932="","",'Product Selections'!D932)</f>
        <v/>
      </c>
      <c r="E927" s="51">
        <f>IF('Product Selections'!E932="","",'Product Selections'!E932)</f>
        <v/>
      </c>
      <c r="F927" s="51">
        <f>IF('Product Selections'!F932="","",'Product Selections'!F932)</f>
        <v/>
      </c>
      <c r="G927" s="34">
        <f>IF('Product Selections'!U931="","",'Product Selections'!U931)</f>
        <v/>
      </c>
      <c r="H927" s="69">
        <f>IFERROR(IF('Product Selections'!H932="","",'Product Selections'!H932),"")</f>
        <v/>
      </c>
      <c r="I927" s="592">
        <f>IFERROR(IF(TRIM('Product Selections'!I932)="","",TRIM('Product Selections'!I932)),"")</f>
        <v/>
      </c>
      <c r="J927" s="46" t="n"/>
      <c r="K927" s="69">
        <f>IF(C927="","",IF(O927="",AE927+L927+M927,AE927+L927+M927+O927))</f>
        <v/>
      </c>
      <c r="L927" s="360">
        <f>IF(C927="","",SUM(AC927,AD927)*(1-Y927))</f>
        <v/>
      </c>
      <c r="M927" s="358">
        <f>IF(C927="","",AB927)</f>
        <v/>
      </c>
      <c r="O927" s="593">
        <f>IF(C927="","",IF(Y927&lt;0,Z927-AE927,""))</f>
        <v/>
      </c>
      <c r="P927" s="594">
        <f>IFERROR(IF(C927="","",IF(AND(C927=$D$2,H927=0),0,IF($V$8="50% ADP Discount",AA927*0.5,IF($V$8="ADP Book Price",AA927)))),"")</f>
        <v/>
      </c>
      <c r="R927" s="595">
        <f>IF(C927="","",IF(Y927&lt;0,(Z927/F927)*(1),(Z927/F927)*(1-Y927)))</f>
        <v/>
      </c>
      <c r="S927" s="595">
        <f>IFERROR(IF(Y927&lt;0,SUM(AC927:AD927)/F927,L927/F927),"")</f>
        <v/>
      </c>
      <c r="T927" s="340">
        <f>IF(M927="","",IF(M927=0,"",SUM(M927)/F927))</f>
        <v/>
      </c>
      <c r="U927" s="585" t="n"/>
      <c r="V927" s="596">
        <f>IF(C927="","",IF(AND(C927=$D$2,H927=0),"Firm Payroll",IF(AND(F927=1,Y927&gt;0.2),"Annual 20% Max Discount",IF(AND(F927=4,Y927&gt;0.2),"Quarterly 20% Max Discount",IF(Y927&gt;=0.6,"Discount &gt;60%",IF(Y927&lt;0,"Revenue Reduction Required",""))))))</f>
        <v/>
      </c>
      <c r="W927" s="597" t="n"/>
      <c r="X927" s="56">
        <f>IF(F927=1,"Annual Payrolls on ADP Essential Payroll",IF(F927=4,"Quarterly Payrolls on ADP Essential Payroll",""))</f>
        <v/>
      </c>
      <c r="Y927" s="50">
        <f>IFERROR(1-((H927-M927)/SUM(Z927,AC927,AD927)),"")</f>
        <v/>
      </c>
      <c r="Z927" s="69">
        <f>IF(C927="","",HLOOKUP($G927&amp;'Product Selections'!$K$4&amp;'Exhibit A'!$F927,'--'!$F$3:$AT$200,$E927+6,FALSE)*F927)</f>
        <v/>
      </c>
      <c r="AA927" s="237">
        <f>IF($C927="","",7.95*$E927+54.95)</f>
        <v/>
      </c>
      <c r="AB927" s="69">
        <f>IF('Product Selections'!O932="Yes",16*'Exhibit A'!F927,0)</f>
        <v/>
      </c>
      <c r="AC927" s="236">
        <f>IF('Product Selections'!$L$11="CBA Lightning Wholesale",0,IF('Product Selections'!$L$11="CBA Lightning",0,IF($C927="",0,IF('Product Selections'!P932="",0,IF('Product Selections'!$P932="Yes",HLOOKUP($AC$10&amp;'Exhibit A'!$F927,'--'!$F$3:$AZ$200,$E927+6,FALSE)*$F927)))))</f>
        <v/>
      </c>
      <c r="AD927" s="54">
        <f>IF('Product Selections'!$L$11="CBA Lightning Wholesale",0,IF('Product Selections'!$L$11="CBA Lightning",0,IF('Product Selections'!Q932="",0,IF($C927="",0,IF('Product Selections'!$Q932&gt;=0,HLOOKUP($AD$10,'--'!$F$3:$AZ$200,3,FALSE)*12*'Product Selections'!Q932)))))</f>
        <v/>
      </c>
      <c r="AE927" s="69">
        <f>IFERROR(IF(C927="","",IF(AND(C927=$D$2,H927=0),0,IF(I927=0,H927-P927-L927-M927,IF(I927="Included",H927-P927-M927-L927,IF(I927&gt;0,H927-M927-L927))))),"")</f>
        <v/>
      </c>
      <c r="AF927" s="598" t="n"/>
      <c r="AJ927" s="585" t="n"/>
    </row>
    <row r="928">
      <c r="A928" s="34" t="n"/>
      <c r="B928" s="303">
        <f>IFERROR(IF('Product Selections'!B933="","",'Product Selections'!B933),"")</f>
        <v/>
      </c>
      <c r="C928" s="304">
        <f>IF('Product Selections'!C933="","",'Product Selections'!C933)</f>
        <v/>
      </c>
      <c r="D928" s="305">
        <f>IF('Product Selections'!D933="","",'Product Selections'!D933)</f>
        <v/>
      </c>
      <c r="E928" s="306">
        <f>IF('Product Selections'!E933="","",'Product Selections'!E933)</f>
        <v/>
      </c>
      <c r="F928" s="306">
        <f>IF('Product Selections'!F933="","",'Product Selections'!F933)</f>
        <v/>
      </c>
      <c r="G928" s="307">
        <f>IF('Product Selections'!U932="","",'Product Selections'!U932)</f>
        <v/>
      </c>
      <c r="H928" s="316">
        <f>IFERROR(IF('Product Selections'!H933="","",'Product Selections'!H933),"")</f>
        <v/>
      </c>
      <c r="I928" s="309">
        <f>IFERROR(IF(TRIM('Product Selections'!I933)="","",TRIM('Product Selections'!I933)),"")</f>
        <v/>
      </c>
      <c r="J928" s="46" t="n"/>
      <c r="K928" s="316">
        <f>IF(C928="","",IF(O928="",AE928+L928+M928,AE928+L928+M928+O928))</f>
        <v/>
      </c>
      <c r="L928" s="361">
        <f>IF(C928="","",SUM(AC928,AD928)*(1-Y928))</f>
        <v/>
      </c>
      <c r="M928" s="357">
        <f>IF(C928="","",AB928)</f>
        <v/>
      </c>
      <c r="O928" s="600">
        <f>IF(C928="","",IF(Y928&lt;0,Z928-AE928,""))</f>
        <v/>
      </c>
      <c r="P928" s="601">
        <f>IFERROR(IF(C928="","",IF(AND(C928=$D$2,H928=0),0,IF($V$8="50% ADP Discount",AA928*0.5,IF($V$8="ADP Book Price",AA928)))),"")</f>
        <v/>
      </c>
      <c r="R928" s="602">
        <f>IF(C928="","",IF(Y928&lt;0,(Z928/F928)*(1),(Z928/F928)*(1-Y928)))</f>
        <v/>
      </c>
      <c r="S928" s="602">
        <f>IFERROR(IF(Y928&lt;0,SUM(AC928:AD928)/F928,L928/F928),"")</f>
        <v/>
      </c>
      <c r="T928" s="339">
        <f>IF(M928="","",IF(M928=0,"",SUM(M928)/F928))</f>
        <v/>
      </c>
      <c r="U928" s="585" t="n"/>
      <c r="V928" s="603">
        <f>IF(C928="","",IF(AND(C928=$D$2,H928=0),"Firm Payroll",IF(AND(F928=1,Y928&gt;0.2),"Annual 20% Max Discount",IF(AND(F928=4,Y928&gt;0.2),"Quarterly 20% Max Discount",IF(Y928&gt;=0.6,"Discount &gt;60%",IF(Y928&lt;0,"Revenue Reduction Required",""))))))</f>
        <v/>
      </c>
      <c r="W928" s="597" t="n"/>
      <c r="X928" s="314">
        <f>IF(F928=1,"Annual Payrolls on ADP Essential Payroll",IF(F928=4,"Quarterly Payrolls on ADP Essential Payroll",""))</f>
        <v/>
      </c>
      <c r="Y928" s="315">
        <f>IFERROR(1-((H928-M928)/SUM(Z928,AC928,AD928)),"")</f>
        <v/>
      </c>
      <c r="Z928" s="316">
        <f>IF(C928="","",HLOOKUP($G928&amp;'Product Selections'!$K$4&amp;'Exhibit A'!$F928,'--'!$F$3:$AT$200,$E928+6,FALSE)*F928)</f>
        <v/>
      </c>
      <c r="AA928" s="317">
        <f>IF($C928="","",7.95*$E928+54.95)</f>
        <v/>
      </c>
      <c r="AB928" s="316">
        <f>IF('Product Selections'!O933="Yes",16*'Exhibit A'!F928,0)</f>
        <v/>
      </c>
      <c r="AC928" s="318">
        <f>IF('Product Selections'!$L$11="CBA Lightning Wholesale",0,IF('Product Selections'!$L$11="CBA Lightning",0,IF($C928="",0,IF('Product Selections'!P933="",0,IF('Product Selections'!$P933="Yes",HLOOKUP($AC$10&amp;'Exhibit A'!$F928,'--'!$F$3:$AZ$200,$E928+6,FALSE)*$F928)))))</f>
        <v/>
      </c>
      <c r="AD928" s="310">
        <f>IF('Product Selections'!$L$11="CBA Lightning Wholesale",0,IF('Product Selections'!$L$11="CBA Lightning",0,IF('Product Selections'!Q933="",0,IF($C928="",0,IF('Product Selections'!$Q933&gt;=0,HLOOKUP($AD$10,'--'!$F$3:$AZ$200,3,FALSE)*12*'Product Selections'!Q933)))))</f>
        <v/>
      </c>
      <c r="AE928" s="316">
        <f>IFERROR(IF(C928="","",IF(AND(C928=$D$2,H928=0),0,IF(I928=0,H928-P928-L928-M928,IF(I928="Included",H928-P928-M928-L928,IF(I928&gt;0,H928-M928-L928))))),"")</f>
        <v/>
      </c>
      <c r="AF928" s="585" t="n"/>
      <c r="AJ928" s="585" t="n"/>
    </row>
    <row r="929">
      <c r="A929" s="34" t="n"/>
      <c r="B929" s="70">
        <f>IFERROR(IF('Product Selections'!B934="","",'Product Selections'!B934),"")</f>
        <v/>
      </c>
      <c r="C929" s="71">
        <f>IF('Product Selections'!C934="","",'Product Selections'!C934)</f>
        <v/>
      </c>
      <c r="D929" s="48">
        <f>IF('Product Selections'!D934="","",'Product Selections'!D934)</f>
        <v/>
      </c>
      <c r="E929" s="51">
        <f>IF('Product Selections'!E934="","",'Product Selections'!E934)</f>
        <v/>
      </c>
      <c r="F929" s="51">
        <f>IF('Product Selections'!F934="","",'Product Selections'!F934)</f>
        <v/>
      </c>
      <c r="G929" s="34">
        <f>IF('Product Selections'!U933="","",'Product Selections'!U933)</f>
        <v/>
      </c>
      <c r="H929" s="69">
        <f>IFERROR(IF('Product Selections'!H934="","",'Product Selections'!H934),"")</f>
        <v/>
      </c>
      <c r="I929" s="592">
        <f>IFERROR(IF(TRIM('Product Selections'!I934)="","",TRIM('Product Selections'!I934)),"")</f>
        <v/>
      </c>
      <c r="J929" s="46" t="n"/>
      <c r="K929" s="69">
        <f>IF(C929="","",IF(O929="",AE929+L929+M929,AE929+L929+M929+O929))</f>
        <v/>
      </c>
      <c r="L929" s="360">
        <f>IF(C929="","",SUM(AC929,AD929)*(1-Y929))</f>
        <v/>
      </c>
      <c r="M929" s="358">
        <f>IF(C929="","",AB929)</f>
        <v/>
      </c>
      <c r="O929" s="593">
        <f>IF(C929="","",IF(Y929&lt;0,Z929-AE929,""))</f>
        <v/>
      </c>
      <c r="P929" s="594">
        <f>IFERROR(IF(C929="","",IF(AND(C929=$D$2,H929=0),0,IF($V$8="50% ADP Discount",AA929*0.5,IF($V$8="ADP Book Price",AA929)))),"")</f>
        <v/>
      </c>
      <c r="R929" s="595">
        <f>IF(C929="","",IF(Y929&lt;0,(Z929/F929)*(1),(Z929/F929)*(1-Y929)))</f>
        <v/>
      </c>
      <c r="S929" s="595">
        <f>IFERROR(IF(Y929&lt;0,SUM(AC929:AD929)/F929,L929/F929),"")</f>
        <v/>
      </c>
      <c r="T929" s="340">
        <f>IF(M929="","",IF(M929=0,"",SUM(M929)/F929))</f>
        <v/>
      </c>
      <c r="U929" s="585" t="n"/>
      <c r="V929" s="596">
        <f>IF(C929="","",IF(AND(C929=$D$2,H929=0),"Firm Payroll",IF(AND(F929=1,Y929&gt;0.2),"Annual 20% Max Discount",IF(AND(F929=4,Y929&gt;0.2),"Quarterly 20% Max Discount",IF(Y929&gt;=0.6,"Discount &gt;60%",IF(Y929&lt;0,"Revenue Reduction Required",""))))))</f>
        <v/>
      </c>
      <c r="W929" s="597" t="n"/>
      <c r="X929" s="56">
        <f>IF(F929=1,"Annual Payrolls on ADP Essential Payroll",IF(F929=4,"Quarterly Payrolls on ADP Essential Payroll",""))</f>
        <v/>
      </c>
      <c r="Y929" s="50">
        <f>IFERROR(1-((H929-M929)/SUM(Z929,AC929,AD929)),"")</f>
        <v/>
      </c>
      <c r="Z929" s="69">
        <f>IF(C929="","",HLOOKUP($G929&amp;'Product Selections'!$K$4&amp;'Exhibit A'!$F929,'--'!$F$3:$AT$200,$E929+6,FALSE)*F929)</f>
        <v/>
      </c>
      <c r="AA929" s="237">
        <f>IF($C929="","",7.95*$E929+54.95)</f>
        <v/>
      </c>
      <c r="AB929" s="69">
        <f>IF('Product Selections'!O934="Yes",16*'Exhibit A'!F929,0)</f>
        <v/>
      </c>
      <c r="AC929" s="236">
        <f>IF('Product Selections'!$L$11="CBA Lightning Wholesale",0,IF('Product Selections'!$L$11="CBA Lightning",0,IF($C929="",0,IF('Product Selections'!P934="",0,IF('Product Selections'!$P934="Yes",HLOOKUP($AC$10&amp;'Exhibit A'!$F929,'--'!$F$3:$AZ$200,$E929+6,FALSE)*$F929)))))</f>
        <v/>
      </c>
      <c r="AD929" s="54">
        <f>IF('Product Selections'!$L$11="CBA Lightning Wholesale",0,IF('Product Selections'!$L$11="CBA Lightning",0,IF('Product Selections'!Q934="",0,IF($C929="",0,IF('Product Selections'!$Q934&gt;=0,HLOOKUP($AD$10,'--'!$F$3:$AZ$200,3,FALSE)*12*'Product Selections'!Q934)))))</f>
        <v/>
      </c>
      <c r="AE929" s="69">
        <f>IFERROR(IF(C929="","",IF(AND(C929=$D$2,H929=0),0,IF(I929=0,H929-P929-L929-M929,IF(I929="Included",H929-P929-M929-L929,IF(I929&gt;0,H929-M929-L929))))),"")</f>
        <v/>
      </c>
      <c r="AF929" s="598" t="n"/>
      <c r="AJ929" s="585" t="n"/>
    </row>
    <row r="930">
      <c r="A930" s="34" t="n"/>
      <c r="B930" s="303">
        <f>IFERROR(IF('Product Selections'!B935="","",'Product Selections'!B935),"")</f>
        <v/>
      </c>
      <c r="C930" s="304">
        <f>IF('Product Selections'!C935="","",'Product Selections'!C935)</f>
        <v/>
      </c>
      <c r="D930" s="305">
        <f>IF('Product Selections'!D935="","",'Product Selections'!D935)</f>
        <v/>
      </c>
      <c r="E930" s="306">
        <f>IF('Product Selections'!E935="","",'Product Selections'!E935)</f>
        <v/>
      </c>
      <c r="F930" s="306">
        <f>IF('Product Selections'!F935="","",'Product Selections'!F935)</f>
        <v/>
      </c>
      <c r="G930" s="307">
        <f>IF('Product Selections'!U934="","",'Product Selections'!U934)</f>
        <v/>
      </c>
      <c r="H930" s="316">
        <f>IFERROR(IF('Product Selections'!H935="","",'Product Selections'!H935),"")</f>
        <v/>
      </c>
      <c r="I930" s="309">
        <f>IFERROR(IF(TRIM('Product Selections'!I935)="","",TRIM('Product Selections'!I935)),"")</f>
        <v/>
      </c>
      <c r="J930" s="46" t="n"/>
      <c r="K930" s="316">
        <f>IF(C930="","",IF(O930="",AE930+L930+M930,AE930+L930+M930+O930))</f>
        <v/>
      </c>
      <c r="L930" s="361">
        <f>IF(C930="","",SUM(AC930,AD930)*(1-Y930))</f>
        <v/>
      </c>
      <c r="M930" s="357">
        <f>IF(C930="","",AB930)</f>
        <v/>
      </c>
      <c r="O930" s="600">
        <f>IF(C930="","",IF(Y930&lt;0,Z930-AE930,""))</f>
        <v/>
      </c>
      <c r="P930" s="601">
        <f>IFERROR(IF(C930="","",IF(AND(C930=$D$2,H930=0),0,IF($V$8="50% ADP Discount",AA930*0.5,IF($V$8="ADP Book Price",AA930)))),"")</f>
        <v/>
      </c>
      <c r="R930" s="602">
        <f>IF(C930="","",IF(Y930&lt;0,(Z930/F930)*(1),(Z930/F930)*(1-Y930)))</f>
        <v/>
      </c>
      <c r="S930" s="602">
        <f>IFERROR(IF(Y930&lt;0,SUM(AC930:AD930)/F930,L930/F930),"")</f>
        <v/>
      </c>
      <c r="T930" s="339">
        <f>IF(M930="","",IF(M930=0,"",SUM(M930)/F930))</f>
        <v/>
      </c>
      <c r="U930" s="585" t="n"/>
      <c r="V930" s="603">
        <f>IF(C930="","",IF(AND(C930=$D$2,H930=0),"Firm Payroll",IF(AND(F930=1,Y930&gt;0.2),"Annual 20% Max Discount",IF(AND(F930=4,Y930&gt;0.2),"Quarterly 20% Max Discount",IF(Y930&gt;=0.6,"Discount &gt;60%",IF(Y930&lt;0,"Revenue Reduction Required",""))))))</f>
        <v/>
      </c>
      <c r="W930" s="597" t="n"/>
      <c r="X930" s="314">
        <f>IF(F930=1,"Annual Payrolls on ADP Essential Payroll",IF(F930=4,"Quarterly Payrolls on ADP Essential Payroll",""))</f>
        <v/>
      </c>
      <c r="Y930" s="315">
        <f>IFERROR(1-((H930-M930)/SUM(Z930,AC930,AD930)),"")</f>
        <v/>
      </c>
      <c r="Z930" s="316">
        <f>IF(C930="","",HLOOKUP($G930&amp;'Product Selections'!$K$4&amp;'Exhibit A'!$F930,'--'!$F$3:$AT$200,$E930+6,FALSE)*F930)</f>
        <v/>
      </c>
      <c r="AA930" s="317">
        <f>IF($C930="","",7.95*$E930+54.95)</f>
        <v/>
      </c>
      <c r="AB930" s="316">
        <f>IF('Product Selections'!O935="Yes",16*'Exhibit A'!F930,0)</f>
        <v/>
      </c>
      <c r="AC930" s="318">
        <f>IF('Product Selections'!$L$11="CBA Lightning Wholesale",0,IF('Product Selections'!$L$11="CBA Lightning",0,IF($C930="",0,IF('Product Selections'!P935="",0,IF('Product Selections'!$P935="Yes",HLOOKUP($AC$10&amp;'Exhibit A'!$F930,'--'!$F$3:$AZ$200,$E930+6,FALSE)*$F930)))))</f>
        <v/>
      </c>
      <c r="AD930" s="310">
        <f>IF('Product Selections'!$L$11="CBA Lightning Wholesale",0,IF('Product Selections'!$L$11="CBA Lightning",0,IF('Product Selections'!Q935="",0,IF($C930="",0,IF('Product Selections'!$Q935&gt;=0,HLOOKUP($AD$10,'--'!$F$3:$AZ$200,3,FALSE)*12*'Product Selections'!Q935)))))</f>
        <v/>
      </c>
      <c r="AE930" s="316">
        <f>IFERROR(IF(C930="","",IF(AND(C930=$D$2,H930=0),0,IF(I930=0,H930-P930-L930-M930,IF(I930="Included",H930-P930-M930-L930,IF(I930&gt;0,H930-M930-L930))))),"")</f>
        <v/>
      </c>
      <c r="AF930" s="585" t="n"/>
      <c r="AJ930" s="585" t="n"/>
    </row>
    <row r="931">
      <c r="A931" s="34" t="n"/>
      <c r="B931" s="70">
        <f>IFERROR(IF('Product Selections'!B936="","",'Product Selections'!B936),"")</f>
        <v/>
      </c>
      <c r="C931" s="71">
        <f>IF('Product Selections'!C936="","",'Product Selections'!C936)</f>
        <v/>
      </c>
      <c r="D931" s="48">
        <f>IF('Product Selections'!D936="","",'Product Selections'!D936)</f>
        <v/>
      </c>
      <c r="E931" s="51">
        <f>IF('Product Selections'!E936="","",'Product Selections'!E936)</f>
        <v/>
      </c>
      <c r="F931" s="51">
        <f>IF('Product Selections'!F936="","",'Product Selections'!F936)</f>
        <v/>
      </c>
      <c r="G931" s="34">
        <f>IF('Product Selections'!U935="","",'Product Selections'!U935)</f>
        <v/>
      </c>
      <c r="H931" s="69">
        <f>IFERROR(IF('Product Selections'!H936="","",'Product Selections'!H936),"")</f>
        <v/>
      </c>
      <c r="I931" s="592">
        <f>IFERROR(IF(TRIM('Product Selections'!I936)="","",TRIM('Product Selections'!I936)),"")</f>
        <v/>
      </c>
      <c r="J931" s="46" t="n"/>
      <c r="K931" s="69">
        <f>IF(C931="","",IF(O931="",AE931+L931+M931,AE931+L931+M931+O931))</f>
        <v/>
      </c>
      <c r="L931" s="360">
        <f>IF(C931="","",SUM(AC931,AD931)*(1-Y931))</f>
        <v/>
      </c>
      <c r="M931" s="358">
        <f>IF(C931="","",AB931)</f>
        <v/>
      </c>
      <c r="O931" s="593">
        <f>IF(C931="","",IF(Y931&lt;0,Z931-AE931,""))</f>
        <v/>
      </c>
      <c r="P931" s="594">
        <f>IFERROR(IF(C931="","",IF(AND(C931=$D$2,H931=0),0,IF($V$8="50% ADP Discount",AA931*0.5,IF($V$8="ADP Book Price",AA931)))),"")</f>
        <v/>
      </c>
      <c r="R931" s="595">
        <f>IF(C931="","",IF(Y931&lt;0,(Z931/F931)*(1),(Z931/F931)*(1-Y931)))</f>
        <v/>
      </c>
      <c r="S931" s="595">
        <f>IFERROR(IF(Y931&lt;0,SUM(AC931:AD931)/F931,L931/F931),"")</f>
        <v/>
      </c>
      <c r="T931" s="340">
        <f>IF(M931="","",IF(M931=0,"",SUM(M931)/F931))</f>
        <v/>
      </c>
      <c r="U931" s="585" t="n"/>
      <c r="V931" s="596">
        <f>IF(C931="","",IF(AND(C931=$D$2,H931=0),"Firm Payroll",IF(AND(F931=1,Y931&gt;0.2),"Annual 20% Max Discount",IF(AND(F931=4,Y931&gt;0.2),"Quarterly 20% Max Discount",IF(Y931&gt;=0.6,"Discount &gt;60%",IF(Y931&lt;0,"Revenue Reduction Required",""))))))</f>
        <v/>
      </c>
      <c r="W931" s="597" t="n"/>
      <c r="X931" s="56">
        <f>IF(F931=1,"Annual Payrolls on ADP Essential Payroll",IF(F931=4,"Quarterly Payrolls on ADP Essential Payroll",""))</f>
        <v/>
      </c>
      <c r="Y931" s="50">
        <f>IFERROR(1-((H931-M931)/SUM(Z931,AC931,AD931)),"")</f>
        <v/>
      </c>
      <c r="Z931" s="69">
        <f>IF(C931="","",HLOOKUP($G931&amp;'Product Selections'!$K$4&amp;'Exhibit A'!$F931,'--'!$F$3:$AT$200,$E931+6,FALSE)*F931)</f>
        <v/>
      </c>
      <c r="AA931" s="237">
        <f>IF($C931="","",7.95*$E931+54.95)</f>
        <v/>
      </c>
      <c r="AB931" s="69">
        <f>IF('Product Selections'!O936="Yes",16*'Exhibit A'!F931,0)</f>
        <v/>
      </c>
      <c r="AC931" s="236">
        <f>IF('Product Selections'!$L$11="CBA Lightning Wholesale",0,IF('Product Selections'!$L$11="CBA Lightning",0,IF($C931="",0,IF('Product Selections'!P936="",0,IF('Product Selections'!$P936="Yes",HLOOKUP($AC$10&amp;'Exhibit A'!$F931,'--'!$F$3:$AZ$200,$E931+6,FALSE)*$F931)))))</f>
        <v/>
      </c>
      <c r="AD931" s="54">
        <f>IF('Product Selections'!$L$11="CBA Lightning Wholesale",0,IF('Product Selections'!$L$11="CBA Lightning",0,IF('Product Selections'!Q936="",0,IF($C931="",0,IF('Product Selections'!$Q936&gt;=0,HLOOKUP($AD$10,'--'!$F$3:$AZ$200,3,FALSE)*12*'Product Selections'!Q936)))))</f>
        <v/>
      </c>
      <c r="AE931" s="69">
        <f>IFERROR(IF(C931="","",IF(AND(C931=$D$2,H931=0),0,IF(I931=0,H931-P931-L931-M931,IF(I931="Included",H931-P931-M931-L931,IF(I931&gt;0,H931-M931-L931))))),"")</f>
        <v/>
      </c>
      <c r="AF931" s="598" t="n"/>
      <c r="AJ931" s="585" t="n"/>
    </row>
    <row r="932">
      <c r="A932" s="34" t="n"/>
      <c r="B932" s="303">
        <f>IFERROR(IF('Product Selections'!B937="","",'Product Selections'!B937),"")</f>
        <v/>
      </c>
      <c r="C932" s="304">
        <f>IF('Product Selections'!C937="","",'Product Selections'!C937)</f>
        <v/>
      </c>
      <c r="D932" s="305">
        <f>IF('Product Selections'!D937="","",'Product Selections'!D937)</f>
        <v/>
      </c>
      <c r="E932" s="306">
        <f>IF('Product Selections'!E937="","",'Product Selections'!E937)</f>
        <v/>
      </c>
      <c r="F932" s="306">
        <f>IF('Product Selections'!F937="","",'Product Selections'!F937)</f>
        <v/>
      </c>
      <c r="G932" s="307">
        <f>IF('Product Selections'!U936="","",'Product Selections'!U936)</f>
        <v/>
      </c>
      <c r="H932" s="316">
        <f>IFERROR(IF('Product Selections'!H937="","",'Product Selections'!H937),"")</f>
        <v/>
      </c>
      <c r="I932" s="309">
        <f>IFERROR(IF(TRIM('Product Selections'!I937)="","",TRIM('Product Selections'!I937)),"")</f>
        <v/>
      </c>
      <c r="J932" s="46" t="n"/>
      <c r="K932" s="316">
        <f>IF(C932="","",IF(O932="",AE932+L932+M932,AE932+L932+M932+O932))</f>
        <v/>
      </c>
      <c r="L932" s="361">
        <f>IF(C932="","",SUM(AC932,AD932)*(1-Y932))</f>
        <v/>
      </c>
      <c r="M932" s="357">
        <f>IF(C932="","",AB932)</f>
        <v/>
      </c>
      <c r="O932" s="600">
        <f>IF(C932="","",IF(Y932&lt;0,Z932-AE932,""))</f>
        <v/>
      </c>
      <c r="P932" s="601">
        <f>IFERROR(IF(C932="","",IF(AND(C932=$D$2,H932=0),0,IF($V$8="50% ADP Discount",AA932*0.5,IF($V$8="ADP Book Price",AA932)))),"")</f>
        <v/>
      </c>
      <c r="R932" s="602">
        <f>IF(C932="","",IF(Y932&lt;0,(Z932/F932)*(1),(Z932/F932)*(1-Y932)))</f>
        <v/>
      </c>
      <c r="S932" s="602">
        <f>IFERROR(IF(Y932&lt;0,SUM(AC932:AD932)/F932,L932/F932),"")</f>
        <v/>
      </c>
      <c r="T932" s="339">
        <f>IF(M932="","",IF(M932=0,"",SUM(M932)/F932))</f>
        <v/>
      </c>
      <c r="U932" s="585" t="n"/>
      <c r="V932" s="603">
        <f>IF(C932="","",IF(AND(C932=$D$2,H932=0),"Firm Payroll",IF(AND(F932=1,Y932&gt;0.2),"Annual 20% Max Discount",IF(AND(F932=4,Y932&gt;0.2),"Quarterly 20% Max Discount",IF(Y932&gt;=0.6,"Discount &gt;60%",IF(Y932&lt;0,"Revenue Reduction Required",""))))))</f>
        <v/>
      </c>
      <c r="W932" s="597" t="n"/>
      <c r="X932" s="314">
        <f>IF(F932=1,"Annual Payrolls on ADP Essential Payroll",IF(F932=4,"Quarterly Payrolls on ADP Essential Payroll",""))</f>
        <v/>
      </c>
      <c r="Y932" s="315">
        <f>IFERROR(1-((H932-M932)/SUM(Z932,AC932,AD932)),"")</f>
        <v/>
      </c>
      <c r="Z932" s="316">
        <f>IF(C932="","",HLOOKUP($G932&amp;'Product Selections'!$K$4&amp;'Exhibit A'!$F932,'--'!$F$3:$AT$200,$E932+6,FALSE)*F932)</f>
        <v/>
      </c>
      <c r="AA932" s="317">
        <f>IF($C932="","",7.95*$E932+54.95)</f>
        <v/>
      </c>
      <c r="AB932" s="316">
        <f>IF('Product Selections'!O937="Yes",16*'Exhibit A'!F932,0)</f>
        <v/>
      </c>
      <c r="AC932" s="318">
        <f>IF('Product Selections'!$L$11="CBA Lightning Wholesale",0,IF('Product Selections'!$L$11="CBA Lightning",0,IF($C932="",0,IF('Product Selections'!P937="",0,IF('Product Selections'!$P937="Yes",HLOOKUP($AC$10&amp;'Exhibit A'!$F932,'--'!$F$3:$AZ$200,$E932+6,FALSE)*$F932)))))</f>
        <v/>
      </c>
      <c r="AD932" s="310">
        <f>IF('Product Selections'!$L$11="CBA Lightning Wholesale",0,IF('Product Selections'!$L$11="CBA Lightning",0,IF('Product Selections'!Q937="",0,IF($C932="",0,IF('Product Selections'!$Q937&gt;=0,HLOOKUP($AD$10,'--'!$F$3:$AZ$200,3,FALSE)*12*'Product Selections'!Q937)))))</f>
        <v/>
      </c>
      <c r="AE932" s="316">
        <f>IFERROR(IF(C932="","",IF(AND(C932=$D$2,H932=0),0,IF(I932=0,H932-P932-L932-M932,IF(I932="Included",H932-P932-M932-L932,IF(I932&gt;0,H932-M932-L932))))),"")</f>
        <v/>
      </c>
      <c r="AF932" s="585" t="n"/>
      <c r="AJ932" s="585" t="n"/>
    </row>
    <row r="933">
      <c r="A933" s="34" t="n"/>
      <c r="B933" s="70">
        <f>IFERROR(IF('Product Selections'!B938="","",'Product Selections'!B938),"")</f>
        <v/>
      </c>
      <c r="C933" s="71">
        <f>IF('Product Selections'!C938="","",'Product Selections'!C938)</f>
        <v/>
      </c>
      <c r="D933" s="48">
        <f>IF('Product Selections'!D938="","",'Product Selections'!D938)</f>
        <v/>
      </c>
      <c r="E933" s="51">
        <f>IF('Product Selections'!E938="","",'Product Selections'!E938)</f>
        <v/>
      </c>
      <c r="F933" s="51">
        <f>IF('Product Selections'!F938="","",'Product Selections'!F938)</f>
        <v/>
      </c>
      <c r="G933" s="34">
        <f>IF('Product Selections'!U937="","",'Product Selections'!U937)</f>
        <v/>
      </c>
      <c r="H933" s="69">
        <f>IFERROR(IF('Product Selections'!H938="","",'Product Selections'!H938),"")</f>
        <v/>
      </c>
      <c r="I933" s="592">
        <f>IFERROR(IF(TRIM('Product Selections'!I938)="","",TRIM('Product Selections'!I938)),"")</f>
        <v/>
      </c>
      <c r="J933" s="46" t="n"/>
      <c r="K933" s="69">
        <f>IF(C933="","",IF(O933="",AE933+L933+M933,AE933+L933+M933+O933))</f>
        <v/>
      </c>
      <c r="L933" s="360">
        <f>IF(C933="","",SUM(AC933,AD933)*(1-Y933))</f>
        <v/>
      </c>
      <c r="M933" s="358">
        <f>IF(C933="","",AB933)</f>
        <v/>
      </c>
      <c r="O933" s="593">
        <f>IF(C933="","",IF(Y933&lt;0,Z933-AE933,""))</f>
        <v/>
      </c>
      <c r="P933" s="594">
        <f>IFERROR(IF(C933="","",IF(AND(C933=$D$2,H933=0),0,IF($V$8="50% ADP Discount",AA933*0.5,IF($V$8="ADP Book Price",AA933)))),"")</f>
        <v/>
      </c>
      <c r="R933" s="595">
        <f>IF(C933="","",IF(Y933&lt;0,(Z933/F933)*(1),(Z933/F933)*(1-Y933)))</f>
        <v/>
      </c>
      <c r="S933" s="595">
        <f>IFERROR(IF(Y933&lt;0,SUM(AC933:AD933)/F933,L933/F933),"")</f>
        <v/>
      </c>
      <c r="T933" s="340">
        <f>IF(M933="","",IF(M933=0,"",SUM(M933)/F933))</f>
        <v/>
      </c>
      <c r="U933" s="585" t="n"/>
      <c r="V933" s="596">
        <f>IF(C933="","",IF(AND(C933=$D$2,H933=0),"Firm Payroll",IF(AND(F933=1,Y933&gt;0.2),"Annual 20% Max Discount",IF(AND(F933=4,Y933&gt;0.2),"Quarterly 20% Max Discount",IF(Y933&gt;=0.6,"Discount &gt;60%",IF(Y933&lt;0,"Revenue Reduction Required",""))))))</f>
        <v/>
      </c>
      <c r="W933" s="597" t="n"/>
      <c r="X933" s="56">
        <f>IF(F933=1,"Annual Payrolls on ADP Essential Payroll",IF(F933=4,"Quarterly Payrolls on ADP Essential Payroll",""))</f>
        <v/>
      </c>
      <c r="Y933" s="50">
        <f>IFERROR(1-((H933-M933)/SUM(Z933,AC933,AD933)),"")</f>
        <v/>
      </c>
      <c r="Z933" s="69">
        <f>IF(C933="","",HLOOKUP($G933&amp;'Product Selections'!$K$4&amp;'Exhibit A'!$F933,'--'!$F$3:$AT$200,$E933+6,FALSE)*F933)</f>
        <v/>
      </c>
      <c r="AA933" s="237">
        <f>IF($C933="","",7.95*$E933+54.95)</f>
        <v/>
      </c>
      <c r="AB933" s="69">
        <f>IF('Product Selections'!O938="Yes",16*'Exhibit A'!F933,0)</f>
        <v/>
      </c>
      <c r="AC933" s="236">
        <f>IF('Product Selections'!$L$11="CBA Lightning Wholesale",0,IF('Product Selections'!$L$11="CBA Lightning",0,IF($C933="",0,IF('Product Selections'!P938="",0,IF('Product Selections'!$P938="Yes",HLOOKUP($AC$10&amp;'Exhibit A'!$F933,'--'!$F$3:$AZ$200,$E933+6,FALSE)*$F933)))))</f>
        <v/>
      </c>
      <c r="AD933" s="54">
        <f>IF('Product Selections'!$L$11="CBA Lightning Wholesale",0,IF('Product Selections'!$L$11="CBA Lightning",0,IF('Product Selections'!Q938="",0,IF($C933="",0,IF('Product Selections'!$Q938&gt;=0,HLOOKUP($AD$10,'--'!$F$3:$AZ$200,3,FALSE)*12*'Product Selections'!Q938)))))</f>
        <v/>
      </c>
      <c r="AE933" s="69">
        <f>IFERROR(IF(C933="","",IF(AND(C933=$D$2,H933=0),0,IF(I933=0,H933-P933-L933-M933,IF(I933="Included",H933-P933-M933-L933,IF(I933&gt;0,H933-M933-L933))))),"")</f>
        <v/>
      </c>
      <c r="AF933" s="598" t="n"/>
      <c r="AJ933" s="585" t="n"/>
    </row>
    <row r="934">
      <c r="A934" s="34" t="n"/>
      <c r="B934" s="303">
        <f>IFERROR(IF('Product Selections'!B939="","",'Product Selections'!B939),"")</f>
        <v/>
      </c>
      <c r="C934" s="304">
        <f>IF('Product Selections'!C939="","",'Product Selections'!C939)</f>
        <v/>
      </c>
      <c r="D934" s="305">
        <f>IF('Product Selections'!D939="","",'Product Selections'!D939)</f>
        <v/>
      </c>
      <c r="E934" s="306">
        <f>IF('Product Selections'!E939="","",'Product Selections'!E939)</f>
        <v/>
      </c>
      <c r="F934" s="306">
        <f>IF('Product Selections'!F939="","",'Product Selections'!F939)</f>
        <v/>
      </c>
      <c r="G934" s="307">
        <f>IF('Product Selections'!U938="","",'Product Selections'!U938)</f>
        <v/>
      </c>
      <c r="H934" s="316">
        <f>IFERROR(IF('Product Selections'!H939="","",'Product Selections'!H939),"")</f>
        <v/>
      </c>
      <c r="I934" s="309">
        <f>IFERROR(IF(TRIM('Product Selections'!I939)="","",TRIM('Product Selections'!I939)),"")</f>
        <v/>
      </c>
      <c r="J934" s="46" t="n"/>
      <c r="K934" s="316">
        <f>IF(C934="","",IF(O934="",AE934+L934+M934,AE934+L934+M934+O934))</f>
        <v/>
      </c>
      <c r="L934" s="361">
        <f>IF(C934="","",SUM(AC934,AD934)*(1-Y934))</f>
        <v/>
      </c>
      <c r="M934" s="357">
        <f>IF(C934="","",AB934)</f>
        <v/>
      </c>
      <c r="O934" s="600">
        <f>IF(C934="","",IF(Y934&lt;0,Z934-AE934,""))</f>
        <v/>
      </c>
      <c r="P934" s="601">
        <f>IFERROR(IF(C934="","",IF(AND(C934=$D$2,H934=0),0,IF($V$8="50% ADP Discount",AA934*0.5,IF($V$8="ADP Book Price",AA934)))),"")</f>
        <v/>
      </c>
      <c r="R934" s="602">
        <f>IF(C934="","",IF(Y934&lt;0,(Z934/F934)*(1),(Z934/F934)*(1-Y934)))</f>
        <v/>
      </c>
      <c r="S934" s="602">
        <f>IFERROR(IF(Y934&lt;0,SUM(AC934:AD934)/F934,L934/F934),"")</f>
        <v/>
      </c>
      <c r="T934" s="339">
        <f>IF(M934="","",IF(M934=0,"",SUM(M934)/F934))</f>
        <v/>
      </c>
      <c r="U934" s="585" t="n"/>
      <c r="V934" s="603">
        <f>IF(C934="","",IF(AND(C934=$D$2,H934=0),"Firm Payroll",IF(AND(F934=1,Y934&gt;0.2),"Annual 20% Max Discount",IF(AND(F934=4,Y934&gt;0.2),"Quarterly 20% Max Discount",IF(Y934&gt;=0.6,"Discount &gt;60%",IF(Y934&lt;0,"Revenue Reduction Required",""))))))</f>
        <v/>
      </c>
      <c r="W934" s="597" t="n"/>
      <c r="X934" s="314">
        <f>IF(F934=1,"Annual Payrolls on ADP Essential Payroll",IF(F934=4,"Quarterly Payrolls on ADP Essential Payroll",""))</f>
        <v/>
      </c>
      <c r="Y934" s="315">
        <f>IFERROR(1-((H934-M934)/SUM(Z934,AC934,AD934)),"")</f>
        <v/>
      </c>
      <c r="Z934" s="316">
        <f>IF(C934="","",HLOOKUP($G934&amp;'Product Selections'!$K$4&amp;'Exhibit A'!$F934,'--'!$F$3:$AT$200,$E934+6,FALSE)*F934)</f>
        <v/>
      </c>
      <c r="AA934" s="317">
        <f>IF($C934="","",7.95*$E934+54.95)</f>
        <v/>
      </c>
      <c r="AB934" s="316">
        <f>IF('Product Selections'!O939="Yes",16*'Exhibit A'!F934,0)</f>
        <v/>
      </c>
      <c r="AC934" s="318">
        <f>IF('Product Selections'!$L$11="CBA Lightning Wholesale",0,IF('Product Selections'!$L$11="CBA Lightning",0,IF($C934="",0,IF('Product Selections'!P939="",0,IF('Product Selections'!$P939="Yes",HLOOKUP($AC$10&amp;'Exhibit A'!$F934,'--'!$F$3:$AZ$200,$E934+6,FALSE)*$F934)))))</f>
        <v/>
      </c>
      <c r="AD934" s="310">
        <f>IF('Product Selections'!$L$11="CBA Lightning Wholesale",0,IF('Product Selections'!$L$11="CBA Lightning",0,IF('Product Selections'!Q939="",0,IF($C934="",0,IF('Product Selections'!$Q939&gt;=0,HLOOKUP($AD$10,'--'!$F$3:$AZ$200,3,FALSE)*12*'Product Selections'!Q939)))))</f>
        <v/>
      </c>
      <c r="AE934" s="316">
        <f>IFERROR(IF(C934="","",IF(AND(C934=$D$2,H934=0),0,IF(I934=0,H934-P934-L934-M934,IF(I934="Included",H934-P934-M934-L934,IF(I934&gt;0,H934-M934-L934))))),"")</f>
        <v/>
      </c>
      <c r="AF934" s="585" t="n"/>
      <c r="AJ934" s="585" t="n"/>
    </row>
    <row r="935">
      <c r="A935" s="34" t="n"/>
      <c r="B935" s="70">
        <f>IFERROR(IF('Product Selections'!B940="","",'Product Selections'!B940),"")</f>
        <v/>
      </c>
      <c r="C935" s="71">
        <f>IF('Product Selections'!C940="","",'Product Selections'!C940)</f>
        <v/>
      </c>
      <c r="D935" s="48">
        <f>IF('Product Selections'!D940="","",'Product Selections'!D940)</f>
        <v/>
      </c>
      <c r="E935" s="51">
        <f>IF('Product Selections'!E940="","",'Product Selections'!E940)</f>
        <v/>
      </c>
      <c r="F935" s="51">
        <f>IF('Product Selections'!F940="","",'Product Selections'!F940)</f>
        <v/>
      </c>
      <c r="G935" s="34">
        <f>IF('Product Selections'!U939="","",'Product Selections'!U939)</f>
        <v/>
      </c>
      <c r="H935" s="69">
        <f>IFERROR(IF('Product Selections'!H940="","",'Product Selections'!H940),"")</f>
        <v/>
      </c>
      <c r="I935" s="592">
        <f>IFERROR(IF(TRIM('Product Selections'!I940)="","",TRIM('Product Selections'!I940)),"")</f>
        <v/>
      </c>
      <c r="J935" s="46" t="n"/>
      <c r="K935" s="69">
        <f>IF(C935="","",IF(O935="",AE935+L935+M935,AE935+L935+M935+O935))</f>
        <v/>
      </c>
      <c r="L935" s="360">
        <f>IF(C935="","",SUM(AC935,AD935)*(1-Y935))</f>
        <v/>
      </c>
      <c r="M935" s="358">
        <f>IF(C935="","",AB935)</f>
        <v/>
      </c>
      <c r="O935" s="593">
        <f>IF(C935="","",IF(Y935&lt;0,Z935-AE935,""))</f>
        <v/>
      </c>
      <c r="P935" s="594">
        <f>IFERROR(IF(C935="","",IF(AND(C935=$D$2,H935=0),0,IF($V$8="50% ADP Discount",AA935*0.5,IF($V$8="ADP Book Price",AA935)))),"")</f>
        <v/>
      </c>
      <c r="R935" s="595">
        <f>IF(C935="","",IF(Y935&lt;0,(Z935/F935)*(1),(Z935/F935)*(1-Y935)))</f>
        <v/>
      </c>
      <c r="S935" s="595">
        <f>IFERROR(IF(Y935&lt;0,SUM(AC935:AD935)/F935,L935/F935),"")</f>
        <v/>
      </c>
      <c r="T935" s="340">
        <f>IF(M935="","",IF(M935=0,"",SUM(M935)/F935))</f>
        <v/>
      </c>
      <c r="U935" s="585" t="n"/>
      <c r="V935" s="596">
        <f>IF(C935="","",IF(AND(C935=$D$2,H935=0),"Firm Payroll",IF(AND(F935=1,Y935&gt;0.2),"Annual 20% Max Discount",IF(AND(F935=4,Y935&gt;0.2),"Quarterly 20% Max Discount",IF(Y935&gt;=0.6,"Discount &gt;60%",IF(Y935&lt;0,"Revenue Reduction Required",""))))))</f>
        <v/>
      </c>
      <c r="W935" s="597" t="n"/>
      <c r="X935" s="56">
        <f>IF(F935=1,"Annual Payrolls on ADP Essential Payroll",IF(F935=4,"Quarterly Payrolls on ADP Essential Payroll",""))</f>
        <v/>
      </c>
      <c r="Y935" s="50">
        <f>IFERROR(1-((H935-M935)/SUM(Z935,AC935,AD935)),"")</f>
        <v/>
      </c>
      <c r="Z935" s="69">
        <f>IF(C935="","",HLOOKUP($G935&amp;'Product Selections'!$K$4&amp;'Exhibit A'!$F935,'--'!$F$3:$AT$200,$E935+6,FALSE)*F935)</f>
        <v/>
      </c>
      <c r="AA935" s="237">
        <f>IF($C935="","",7.95*$E935+54.95)</f>
        <v/>
      </c>
      <c r="AB935" s="69">
        <f>IF('Product Selections'!O940="Yes",16*'Exhibit A'!F935,0)</f>
        <v/>
      </c>
      <c r="AC935" s="236">
        <f>IF('Product Selections'!$L$11="CBA Lightning Wholesale",0,IF('Product Selections'!$L$11="CBA Lightning",0,IF($C935="",0,IF('Product Selections'!P940="",0,IF('Product Selections'!$P940="Yes",HLOOKUP($AC$10&amp;'Exhibit A'!$F935,'--'!$F$3:$AZ$200,$E935+6,FALSE)*$F935)))))</f>
        <v/>
      </c>
      <c r="AD935" s="54">
        <f>IF('Product Selections'!$L$11="CBA Lightning Wholesale",0,IF('Product Selections'!$L$11="CBA Lightning",0,IF('Product Selections'!Q940="",0,IF($C935="",0,IF('Product Selections'!$Q940&gt;=0,HLOOKUP($AD$10,'--'!$F$3:$AZ$200,3,FALSE)*12*'Product Selections'!Q940)))))</f>
        <v/>
      </c>
      <c r="AE935" s="69">
        <f>IFERROR(IF(C935="","",IF(AND(C935=$D$2,H935=0),0,IF(I935=0,H935-P935-L935-M935,IF(I935="Included",H935-P935-M935-L935,IF(I935&gt;0,H935-M935-L935))))),"")</f>
        <v/>
      </c>
      <c r="AF935" s="598" t="n"/>
      <c r="AJ935" s="585" t="n"/>
    </row>
    <row r="936">
      <c r="A936" s="34" t="n"/>
      <c r="B936" s="303">
        <f>IFERROR(IF('Product Selections'!B941="","",'Product Selections'!B941),"")</f>
        <v/>
      </c>
      <c r="C936" s="304">
        <f>IF('Product Selections'!C941="","",'Product Selections'!C941)</f>
        <v/>
      </c>
      <c r="D936" s="305">
        <f>IF('Product Selections'!D941="","",'Product Selections'!D941)</f>
        <v/>
      </c>
      <c r="E936" s="306">
        <f>IF('Product Selections'!E941="","",'Product Selections'!E941)</f>
        <v/>
      </c>
      <c r="F936" s="306">
        <f>IF('Product Selections'!F941="","",'Product Selections'!F941)</f>
        <v/>
      </c>
      <c r="G936" s="307">
        <f>IF('Product Selections'!U940="","",'Product Selections'!U940)</f>
        <v/>
      </c>
      <c r="H936" s="316">
        <f>IFERROR(IF('Product Selections'!H941="","",'Product Selections'!H941),"")</f>
        <v/>
      </c>
      <c r="I936" s="309">
        <f>IFERROR(IF(TRIM('Product Selections'!I941)="","",TRIM('Product Selections'!I941)),"")</f>
        <v/>
      </c>
      <c r="J936" s="46" t="n"/>
      <c r="K936" s="316">
        <f>IF(C936="","",IF(O936="",AE936+L936+M936,AE936+L936+M936+O936))</f>
        <v/>
      </c>
      <c r="L936" s="361">
        <f>IF(C936="","",SUM(AC936,AD936)*(1-Y936))</f>
        <v/>
      </c>
      <c r="M936" s="357">
        <f>IF(C936="","",AB936)</f>
        <v/>
      </c>
      <c r="O936" s="600">
        <f>IF(C936="","",IF(Y936&lt;0,Z936-AE936,""))</f>
        <v/>
      </c>
      <c r="P936" s="601">
        <f>IFERROR(IF(C936="","",IF(AND(C936=$D$2,H936=0),0,IF($V$8="50% ADP Discount",AA936*0.5,IF($V$8="ADP Book Price",AA936)))),"")</f>
        <v/>
      </c>
      <c r="R936" s="602">
        <f>IF(C936="","",IF(Y936&lt;0,(Z936/F936)*(1),(Z936/F936)*(1-Y936)))</f>
        <v/>
      </c>
      <c r="S936" s="602">
        <f>IFERROR(IF(Y936&lt;0,SUM(AC936:AD936)/F936,L936/F936),"")</f>
        <v/>
      </c>
      <c r="T936" s="339">
        <f>IF(M936="","",IF(M936=0,"",SUM(M936)/F936))</f>
        <v/>
      </c>
      <c r="U936" s="585" t="n"/>
      <c r="V936" s="603">
        <f>IF(C936="","",IF(AND(C936=$D$2,H936=0),"Firm Payroll",IF(AND(F936=1,Y936&gt;0.2),"Annual 20% Max Discount",IF(AND(F936=4,Y936&gt;0.2),"Quarterly 20% Max Discount",IF(Y936&gt;=0.6,"Discount &gt;60%",IF(Y936&lt;0,"Revenue Reduction Required",""))))))</f>
        <v/>
      </c>
      <c r="W936" s="597" t="n"/>
      <c r="X936" s="314">
        <f>IF(F936=1,"Annual Payrolls on ADP Essential Payroll",IF(F936=4,"Quarterly Payrolls on ADP Essential Payroll",""))</f>
        <v/>
      </c>
      <c r="Y936" s="315">
        <f>IFERROR(1-((H936-M936)/SUM(Z936,AC936,AD936)),"")</f>
        <v/>
      </c>
      <c r="Z936" s="316">
        <f>IF(C936="","",HLOOKUP($G936&amp;'Product Selections'!$K$4&amp;'Exhibit A'!$F936,'--'!$F$3:$AT$200,$E936+6,FALSE)*F936)</f>
        <v/>
      </c>
      <c r="AA936" s="317">
        <f>IF($C936="","",7.95*$E936+54.95)</f>
        <v/>
      </c>
      <c r="AB936" s="316">
        <f>IF('Product Selections'!O941="Yes",16*'Exhibit A'!F936,0)</f>
        <v/>
      </c>
      <c r="AC936" s="318">
        <f>IF('Product Selections'!$L$11="CBA Lightning Wholesale",0,IF('Product Selections'!$L$11="CBA Lightning",0,IF($C936="",0,IF('Product Selections'!P941="",0,IF('Product Selections'!$P941="Yes",HLOOKUP($AC$10&amp;'Exhibit A'!$F936,'--'!$F$3:$AZ$200,$E936+6,FALSE)*$F936)))))</f>
        <v/>
      </c>
      <c r="AD936" s="310">
        <f>IF('Product Selections'!$L$11="CBA Lightning Wholesale",0,IF('Product Selections'!$L$11="CBA Lightning",0,IF('Product Selections'!Q941="",0,IF($C936="",0,IF('Product Selections'!$Q941&gt;=0,HLOOKUP($AD$10,'--'!$F$3:$AZ$200,3,FALSE)*12*'Product Selections'!Q941)))))</f>
        <v/>
      </c>
      <c r="AE936" s="316">
        <f>IFERROR(IF(C936="","",IF(AND(C936=$D$2,H936=0),0,IF(I936=0,H936-P936-L936-M936,IF(I936="Included",H936-P936-M936-L936,IF(I936&gt;0,H936-M936-L936))))),"")</f>
        <v/>
      </c>
      <c r="AF936" s="585" t="n"/>
      <c r="AJ936" s="585" t="n"/>
    </row>
    <row r="937">
      <c r="A937" s="34" t="n"/>
      <c r="B937" s="70">
        <f>IFERROR(IF('Product Selections'!B942="","",'Product Selections'!B942),"")</f>
        <v/>
      </c>
      <c r="C937" s="71">
        <f>IF('Product Selections'!C942="","",'Product Selections'!C942)</f>
        <v/>
      </c>
      <c r="D937" s="48">
        <f>IF('Product Selections'!D942="","",'Product Selections'!D942)</f>
        <v/>
      </c>
      <c r="E937" s="51">
        <f>IF('Product Selections'!E942="","",'Product Selections'!E942)</f>
        <v/>
      </c>
      <c r="F937" s="51">
        <f>IF('Product Selections'!F942="","",'Product Selections'!F942)</f>
        <v/>
      </c>
      <c r="G937" s="34">
        <f>IF('Product Selections'!U941="","",'Product Selections'!U941)</f>
        <v/>
      </c>
      <c r="H937" s="69">
        <f>IFERROR(IF('Product Selections'!H942="","",'Product Selections'!H942),"")</f>
        <v/>
      </c>
      <c r="I937" s="592">
        <f>IFERROR(IF(TRIM('Product Selections'!I942)="","",TRIM('Product Selections'!I942)),"")</f>
        <v/>
      </c>
      <c r="J937" s="46" t="n"/>
      <c r="K937" s="69">
        <f>IF(C937="","",IF(O937="",AE937+L937+M937,AE937+L937+M937+O937))</f>
        <v/>
      </c>
      <c r="L937" s="360">
        <f>IF(C937="","",SUM(AC937,AD937)*(1-Y937))</f>
        <v/>
      </c>
      <c r="M937" s="358">
        <f>IF(C937="","",AB937)</f>
        <v/>
      </c>
      <c r="O937" s="593">
        <f>IF(C937="","",IF(Y937&lt;0,Z937-AE937,""))</f>
        <v/>
      </c>
      <c r="P937" s="594">
        <f>IFERROR(IF(C937="","",IF(AND(C937=$D$2,H937=0),0,IF($V$8="50% ADP Discount",AA937*0.5,IF($V$8="ADP Book Price",AA937)))),"")</f>
        <v/>
      </c>
      <c r="R937" s="595">
        <f>IF(C937="","",IF(Y937&lt;0,(Z937/F937)*(1),(Z937/F937)*(1-Y937)))</f>
        <v/>
      </c>
      <c r="S937" s="595">
        <f>IFERROR(IF(Y937&lt;0,SUM(AC937:AD937)/F937,L937/F937),"")</f>
        <v/>
      </c>
      <c r="T937" s="340">
        <f>IF(M937="","",IF(M937=0,"",SUM(M937)/F937))</f>
        <v/>
      </c>
      <c r="U937" s="585" t="n"/>
      <c r="V937" s="596">
        <f>IF(C937="","",IF(AND(C937=$D$2,H937=0),"Firm Payroll",IF(AND(F937=1,Y937&gt;0.2),"Annual 20% Max Discount",IF(AND(F937=4,Y937&gt;0.2),"Quarterly 20% Max Discount",IF(Y937&gt;=0.6,"Discount &gt;60%",IF(Y937&lt;0,"Revenue Reduction Required",""))))))</f>
        <v/>
      </c>
      <c r="W937" s="597" t="n"/>
      <c r="X937" s="56">
        <f>IF(F937=1,"Annual Payrolls on ADP Essential Payroll",IF(F937=4,"Quarterly Payrolls on ADP Essential Payroll",""))</f>
        <v/>
      </c>
      <c r="Y937" s="50">
        <f>IFERROR(1-((H937-M937)/SUM(Z937,AC937,AD937)),"")</f>
        <v/>
      </c>
      <c r="Z937" s="69">
        <f>IF(C937="","",HLOOKUP($G937&amp;'Product Selections'!$K$4&amp;'Exhibit A'!$F937,'--'!$F$3:$AT$200,$E937+6,FALSE)*F937)</f>
        <v/>
      </c>
      <c r="AA937" s="237">
        <f>IF($C937="","",7.95*$E937+54.95)</f>
        <v/>
      </c>
      <c r="AB937" s="69">
        <f>IF('Product Selections'!O942="Yes",16*'Exhibit A'!F937,0)</f>
        <v/>
      </c>
      <c r="AC937" s="236">
        <f>IF('Product Selections'!$L$11="CBA Lightning Wholesale",0,IF('Product Selections'!$L$11="CBA Lightning",0,IF($C937="",0,IF('Product Selections'!P942="",0,IF('Product Selections'!$P942="Yes",HLOOKUP($AC$10&amp;'Exhibit A'!$F937,'--'!$F$3:$AZ$200,$E937+6,FALSE)*$F937)))))</f>
        <v/>
      </c>
      <c r="AD937" s="54">
        <f>IF('Product Selections'!$L$11="CBA Lightning Wholesale",0,IF('Product Selections'!$L$11="CBA Lightning",0,IF('Product Selections'!Q942="",0,IF($C937="",0,IF('Product Selections'!$Q942&gt;=0,HLOOKUP($AD$10,'--'!$F$3:$AZ$200,3,FALSE)*12*'Product Selections'!Q942)))))</f>
        <v/>
      </c>
      <c r="AE937" s="69">
        <f>IFERROR(IF(C937="","",IF(AND(C937=$D$2,H937=0),0,IF(I937=0,H937-P937-L937-M937,IF(I937="Included",H937-P937-M937-L937,IF(I937&gt;0,H937-M937-L937))))),"")</f>
        <v/>
      </c>
      <c r="AF937" s="598" t="n"/>
      <c r="AJ937" s="585" t="n"/>
    </row>
    <row r="938">
      <c r="A938" s="34" t="n"/>
      <c r="B938" s="303">
        <f>IFERROR(IF('Product Selections'!B943="","",'Product Selections'!B943),"")</f>
        <v/>
      </c>
      <c r="C938" s="304">
        <f>IF('Product Selections'!C943="","",'Product Selections'!C943)</f>
        <v/>
      </c>
      <c r="D938" s="305">
        <f>IF('Product Selections'!D943="","",'Product Selections'!D943)</f>
        <v/>
      </c>
      <c r="E938" s="306">
        <f>IF('Product Selections'!E943="","",'Product Selections'!E943)</f>
        <v/>
      </c>
      <c r="F938" s="306">
        <f>IF('Product Selections'!F943="","",'Product Selections'!F943)</f>
        <v/>
      </c>
      <c r="G938" s="307">
        <f>IF('Product Selections'!U942="","",'Product Selections'!U942)</f>
        <v/>
      </c>
      <c r="H938" s="316">
        <f>IFERROR(IF('Product Selections'!H943="","",'Product Selections'!H943),"")</f>
        <v/>
      </c>
      <c r="I938" s="309">
        <f>IFERROR(IF(TRIM('Product Selections'!I943)="","",TRIM('Product Selections'!I943)),"")</f>
        <v/>
      </c>
      <c r="J938" s="46" t="n"/>
      <c r="K938" s="316">
        <f>IF(C938="","",IF(O938="",AE938+L938+M938,AE938+L938+M938+O938))</f>
        <v/>
      </c>
      <c r="L938" s="361">
        <f>IF(C938="","",SUM(AC938,AD938)*(1-Y938))</f>
        <v/>
      </c>
      <c r="M938" s="357">
        <f>IF(C938="","",AB938)</f>
        <v/>
      </c>
      <c r="O938" s="600">
        <f>IF(C938="","",IF(Y938&lt;0,Z938-AE938,""))</f>
        <v/>
      </c>
      <c r="P938" s="601">
        <f>IFERROR(IF(C938="","",IF(AND(C938=$D$2,H938=0),0,IF($V$8="50% ADP Discount",AA938*0.5,IF($V$8="ADP Book Price",AA938)))),"")</f>
        <v/>
      </c>
      <c r="R938" s="602">
        <f>IF(C938="","",IF(Y938&lt;0,(Z938/F938)*(1),(Z938/F938)*(1-Y938)))</f>
        <v/>
      </c>
      <c r="S938" s="602">
        <f>IFERROR(IF(Y938&lt;0,SUM(AC938:AD938)/F938,L938/F938),"")</f>
        <v/>
      </c>
      <c r="T938" s="339">
        <f>IF(M938="","",IF(M938=0,"",SUM(M938)/F938))</f>
        <v/>
      </c>
      <c r="U938" s="585" t="n"/>
      <c r="V938" s="603">
        <f>IF(C938="","",IF(AND(C938=$D$2,H938=0),"Firm Payroll",IF(AND(F938=1,Y938&gt;0.2),"Annual 20% Max Discount",IF(AND(F938=4,Y938&gt;0.2),"Quarterly 20% Max Discount",IF(Y938&gt;=0.6,"Discount &gt;60%",IF(Y938&lt;0,"Revenue Reduction Required",""))))))</f>
        <v/>
      </c>
      <c r="W938" s="597" t="n"/>
      <c r="X938" s="314">
        <f>IF(F938=1,"Annual Payrolls on ADP Essential Payroll",IF(F938=4,"Quarterly Payrolls on ADP Essential Payroll",""))</f>
        <v/>
      </c>
      <c r="Y938" s="315">
        <f>IFERROR(1-((H938-M938)/SUM(Z938,AC938,AD938)),"")</f>
        <v/>
      </c>
      <c r="Z938" s="316">
        <f>IF(C938="","",HLOOKUP($G938&amp;'Product Selections'!$K$4&amp;'Exhibit A'!$F938,'--'!$F$3:$AT$200,$E938+6,FALSE)*F938)</f>
        <v/>
      </c>
      <c r="AA938" s="317">
        <f>IF($C938="","",7.95*$E938+54.95)</f>
        <v/>
      </c>
      <c r="AB938" s="316">
        <f>IF('Product Selections'!O943="Yes",16*'Exhibit A'!F938,0)</f>
        <v/>
      </c>
      <c r="AC938" s="318">
        <f>IF('Product Selections'!$L$11="CBA Lightning Wholesale",0,IF('Product Selections'!$L$11="CBA Lightning",0,IF($C938="",0,IF('Product Selections'!P943="",0,IF('Product Selections'!$P943="Yes",HLOOKUP($AC$10&amp;'Exhibit A'!$F938,'--'!$F$3:$AZ$200,$E938+6,FALSE)*$F938)))))</f>
        <v/>
      </c>
      <c r="AD938" s="310">
        <f>IF('Product Selections'!$L$11="CBA Lightning Wholesale",0,IF('Product Selections'!$L$11="CBA Lightning",0,IF('Product Selections'!Q943="",0,IF($C938="",0,IF('Product Selections'!$Q943&gt;=0,HLOOKUP($AD$10,'--'!$F$3:$AZ$200,3,FALSE)*12*'Product Selections'!Q943)))))</f>
        <v/>
      </c>
      <c r="AE938" s="316">
        <f>IFERROR(IF(C938="","",IF(AND(C938=$D$2,H938=0),0,IF(I938=0,H938-P938-L938-M938,IF(I938="Included",H938-P938-M938-L938,IF(I938&gt;0,H938-M938-L938))))),"")</f>
        <v/>
      </c>
      <c r="AF938" s="585" t="n"/>
      <c r="AJ938" s="585" t="n"/>
    </row>
    <row r="939">
      <c r="A939" s="34" t="n"/>
      <c r="B939" s="70">
        <f>IFERROR(IF('Product Selections'!B944="","",'Product Selections'!B944),"")</f>
        <v/>
      </c>
      <c r="C939" s="71">
        <f>IF('Product Selections'!C944="","",'Product Selections'!C944)</f>
        <v/>
      </c>
      <c r="D939" s="48">
        <f>IF('Product Selections'!D944="","",'Product Selections'!D944)</f>
        <v/>
      </c>
      <c r="E939" s="51">
        <f>IF('Product Selections'!E944="","",'Product Selections'!E944)</f>
        <v/>
      </c>
      <c r="F939" s="51">
        <f>IF('Product Selections'!F944="","",'Product Selections'!F944)</f>
        <v/>
      </c>
      <c r="G939" s="34">
        <f>IF('Product Selections'!U943="","",'Product Selections'!U943)</f>
        <v/>
      </c>
      <c r="H939" s="69">
        <f>IFERROR(IF('Product Selections'!H944="","",'Product Selections'!H944),"")</f>
        <v/>
      </c>
      <c r="I939" s="592">
        <f>IFERROR(IF(TRIM('Product Selections'!I944)="","",TRIM('Product Selections'!I944)),"")</f>
        <v/>
      </c>
      <c r="J939" s="46" t="n"/>
      <c r="K939" s="69">
        <f>IF(C939="","",IF(O939="",AE939+L939+M939,AE939+L939+M939+O939))</f>
        <v/>
      </c>
      <c r="L939" s="360">
        <f>IF(C939="","",SUM(AC939,AD939)*(1-Y939))</f>
        <v/>
      </c>
      <c r="M939" s="358">
        <f>IF(C939="","",AB939)</f>
        <v/>
      </c>
      <c r="O939" s="593">
        <f>IF(C939="","",IF(Y939&lt;0,Z939-AE939,""))</f>
        <v/>
      </c>
      <c r="P939" s="594">
        <f>IFERROR(IF(C939="","",IF(AND(C939=$D$2,H939=0),0,IF($V$8="50% ADP Discount",AA939*0.5,IF($V$8="ADP Book Price",AA939)))),"")</f>
        <v/>
      </c>
      <c r="R939" s="595">
        <f>IF(C939="","",IF(Y939&lt;0,(Z939/F939)*(1),(Z939/F939)*(1-Y939)))</f>
        <v/>
      </c>
      <c r="S939" s="595">
        <f>IFERROR(IF(Y939&lt;0,SUM(AC939:AD939)/F939,L939/F939),"")</f>
        <v/>
      </c>
      <c r="T939" s="340">
        <f>IF(M939="","",IF(M939=0,"",SUM(M939)/F939))</f>
        <v/>
      </c>
      <c r="U939" s="585" t="n"/>
      <c r="V939" s="596">
        <f>IF(C939="","",IF(AND(C939=$D$2,H939=0),"Firm Payroll",IF(AND(F939=1,Y939&gt;0.2),"Annual 20% Max Discount",IF(AND(F939=4,Y939&gt;0.2),"Quarterly 20% Max Discount",IF(Y939&gt;=0.6,"Discount &gt;60%",IF(Y939&lt;0,"Revenue Reduction Required",""))))))</f>
        <v/>
      </c>
      <c r="W939" s="597" t="n"/>
      <c r="X939" s="56">
        <f>IF(F939=1,"Annual Payrolls on ADP Essential Payroll",IF(F939=4,"Quarterly Payrolls on ADP Essential Payroll",""))</f>
        <v/>
      </c>
      <c r="Y939" s="50">
        <f>IFERROR(1-((H939-M939)/SUM(Z939,AC939,AD939)),"")</f>
        <v/>
      </c>
      <c r="Z939" s="69">
        <f>IF(C939="","",HLOOKUP($G939&amp;'Product Selections'!$K$4&amp;'Exhibit A'!$F939,'--'!$F$3:$AT$200,$E939+6,FALSE)*F939)</f>
        <v/>
      </c>
      <c r="AA939" s="237">
        <f>IF($C939="","",7.95*$E939+54.95)</f>
        <v/>
      </c>
      <c r="AB939" s="69">
        <f>IF('Product Selections'!O944="Yes",16*'Exhibit A'!F939,0)</f>
        <v/>
      </c>
      <c r="AC939" s="236">
        <f>IF('Product Selections'!$L$11="CBA Lightning Wholesale",0,IF('Product Selections'!$L$11="CBA Lightning",0,IF($C939="",0,IF('Product Selections'!P944="",0,IF('Product Selections'!$P944="Yes",HLOOKUP($AC$10&amp;'Exhibit A'!$F939,'--'!$F$3:$AZ$200,$E939+6,FALSE)*$F939)))))</f>
        <v/>
      </c>
      <c r="AD939" s="54">
        <f>IF('Product Selections'!$L$11="CBA Lightning Wholesale",0,IF('Product Selections'!$L$11="CBA Lightning",0,IF('Product Selections'!Q944="",0,IF($C939="",0,IF('Product Selections'!$Q944&gt;=0,HLOOKUP($AD$10,'--'!$F$3:$AZ$200,3,FALSE)*12*'Product Selections'!Q944)))))</f>
        <v/>
      </c>
      <c r="AE939" s="69">
        <f>IFERROR(IF(C939="","",IF(AND(C939=$D$2,H939=0),0,IF(I939=0,H939-P939-L939-M939,IF(I939="Included",H939-P939-M939-L939,IF(I939&gt;0,H939-M939-L939))))),"")</f>
        <v/>
      </c>
      <c r="AF939" s="598" t="n"/>
      <c r="AJ939" s="585" t="n"/>
    </row>
    <row r="940">
      <c r="A940" s="34" t="n"/>
      <c r="B940" s="303">
        <f>IFERROR(IF('Product Selections'!B945="","",'Product Selections'!B945),"")</f>
        <v/>
      </c>
      <c r="C940" s="304">
        <f>IF('Product Selections'!C945="","",'Product Selections'!C945)</f>
        <v/>
      </c>
      <c r="D940" s="305">
        <f>IF('Product Selections'!D945="","",'Product Selections'!D945)</f>
        <v/>
      </c>
      <c r="E940" s="306">
        <f>IF('Product Selections'!E945="","",'Product Selections'!E945)</f>
        <v/>
      </c>
      <c r="F940" s="306">
        <f>IF('Product Selections'!F945="","",'Product Selections'!F945)</f>
        <v/>
      </c>
      <c r="G940" s="307">
        <f>IF('Product Selections'!U944="","",'Product Selections'!U944)</f>
        <v/>
      </c>
      <c r="H940" s="316">
        <f>IFERROR(IF('Product Selections'!H945="","",'Product Selections'!H945),"")</f>
        <v/>
      </c>
      <c r="I940" s="309">
        <f>IFERROR(IF(TRIM('Product Selections'!I945)="","",TRIM('Product Selections'!I945)),"")</f>
        <v/>
      </c>
      <c r="J940" s="46" t="n"/>
      <c r="K940" s="316">
        <f>IF(C940="","",IF(O940="",AE940+L940+M940,AE940+L940+M940+O940))</f>
        <v/>
      </c>
      <c r="L940" s="361">
        <f>IF(C940="","",SUM(AC940,AD940)*(1-Y940))</f>
        <v/>
      </c>
      <c r="M940" s="357">
        <f>IF(C940="","",AB940)</f>
        <v/>
      </c>
      <c r="O940" s="600">
        <f>IF(C940="","",IF(Y940&lt;0,Z940-AE940,""))</f>
        <v/>
      </c>
      <c r="P940" s="601">
        <f>IFERROR(IF(C940="","",IF(AND(C940=$D$2,H940=0),0,IF($V$8="50% ADP Discount",AA940*0.5,IF($V$8="ADP Book Price",AA940)))),"")</f>
        <v/>
      </c>
      <c r="R940" s="602">
        <f>IF(C940="","",IF(Y940&lt;0,(Z940/F940)*(1),(Z940/F940)*(1-Y940)))</f>
        <v/>
      </c>
      <c r="S940" s="602">
        <f>IFERROR(IF(Y940&lt;0,SUM(AC940:AD940)/F940,L940/F940),"")</f>
        <v/>
      </c>
      <c r="T940" s="339">
        <f>IF(M940="","",IF(M940=0,"",SUM(M940)/F940))</f>
        <v/>
      </c>
      <c r="U940" s="585" t="n"/>
      <c r="V940" s="603">
        <f>IF(C940="","",IF(AND(C940=$D$2,H940=0),"Firm Payroll",IF(AND(F940=1,Y940&gt;0.2),"Annual 20% Max Discount",IF(AND(F940=4,Y940&gt;0.2),"Quarterly 20% Max Discount",IF(Y940&gt;=0.6,"Discount &gt;60%",IF(Y940&lt;0,"Revenue Reduction Required",""))))))</f>
        <v/>
      </c>
      <c r="W940" s="597" t="n"/>
      <c r="X940" s="314">
        <f>IF(F940=1,"Annual Payrolls on ADP Essential Payroll",IF(F940=4,"Quarterly Payrolls on ADP Essential Payroll",""))</f>
        <v/>
      </c>
      <c r="Y940" s="315">
        <f>IFERROR(1-((H940-M940)/SUM(Z940,AC940,AD940)),"")</f>
        <v/>
      </c>
      <c r="Z940" s="316">
        <f>IF(C940="","",HLOOKUP($G940&amp;'Product Selections'!$K$4&amp;'Exhibit A'!$F940,'--'!$F$3:$AT$200,$E940+6,FALSE)*F940)</f>
        <v/>
      </c>
      <c r="AA940" s="317">
        <f>IF($C940="","",7.95*$E940+54.95)</f>
        <v/>
      </c>
      <c r="AB940" s="316">
        <f>IF('Product Selections'!O945="Yes",16*'Exhibit A'!F940,0)</f>
        <v/>
      </c>
      <c r="AC940" s="318">
        <f>IF('Product Selections'!$L$11="CBA Lightning Wholesale",0,IF('Product Selections'!$L$11="CBA Lightning",0,IF($C940="",0,IF('Product Selections'!P945="",0,IF('Product Selections'!$P945="Yes",HLOOKUP($AC$10&amp;'Exhibit A'!$F940,'--'!$F$3:$AZ$200,$E940+6,FALSE)*$F940)))))</f>
        <v/>
      </c>
      <c r="AD940" s="310">
        <f>IF('Product Selections'!$L$11="CBA Lightning Wholesale",0,IF('Product Selections'!$L$11="CBA Lightning",0,IF('Product Selections'!Q945="",0,IF($C940="",0,IF('Product Selections'!$Q945&gt;=0,HLOOKUP($AD$10,'--'!$F$3:$AZ$200,3,FALSE)*12*'Product Selections'!Q945)))))</f>
        <v/>
      </c>
      <c r="AE940" s="316">
        <f>IFERROR(IF(C940="","",IF(AND(C940=$D$2,H940=0),0,IF(I940=0,H940-P940-L940-M940,IF(I940="Included",H940-P940-M940-L940,IF(I940&gt;0,H940-M940-L940))))),"")</f>
        <v/>
      </c>
      <c r="AF940" s="585" t="n"/>
      <c r="AJ940" s="585" t="n"/>
    </row>
    <row r="941">
      <c r="A941" s="34" t="n"/>
      <c r="B941" s="70">
        <f>IFERROR(IF('Product Selections'!B946="","",'Product Selections'!B946),"")</f>
        <v/>
      </c>
      <c r="C941" s="71">
        <f>IF('Product Selections'!C946="","",'Product Selections'!C946)</f>
        <v/>
      </c>
      <c r="D941" s="48">
        <f>IF('Product Selections'!D946="","",'Product Selections'!D946)</f>
        <v/>
      </c>
      <c r="E941" s="51">
        <f>IF('Product Selections'!E946="","",'Product Selections'!E946)</f>
        <v/>
      </c>
      <c r="F941" s="51">
        <f>IF('Product Selections'!F946="","",'Product Selections'!F946)</f>
        <v/>
      </c>
      <c r="G941" s="34">
        <f>IF('Product Selections'!U945="","",'Product Selections'!U945)</f>
        <v/>
      </c>
      <c r="H941" s="69">
        <f>IFERROR(IF('Product Selections'!H946="","",'Product Selections'!H946),"")</f>
        <v/>
      </c>
      <c r="I941" s="592">
        <f>IFERROR(IF(TRIM('Product Selections'!I946)="","",TRIM('Product Selections'!I946)),"")</f>
        <v/>
      </c>
      <c r="J941" s="46" t="n"/>
      <c r="K941" s="69">
        <f>IF(C941="","",IF(O941="",AE941+L941+M941,AE941+L941+M941+O941))</f>
        <v/>
      </c>
      <c r="L941" s="360">
        <f>IF(C941="","",SUM(AC941,AD941)*(1-Y941))</f>
        <v/>
      </c>
      <c r="M941" s="358">
        <f>IF(C941="","",AB941)</f>
        <v/>
      </c>
      <c r="O941" s="593">
        <f>IF(C941="","",IF(Y941&lt;0,Z941-AE941,""))</f>
        <v/>
      </c>
      <c r="P941" s="594">
        <f>IFERROR(IF(C941="","",IF(AND(C941=$D$2,H941=0),0,IF($V$8="50% ADP Discount",AA941*0.5,IF($V$8="ADP Book Price",AA941)))),"")</f>
        <v/>
      </c>
      <c r="R941" s="595">
        <f>IF(C941="","",IF(Y941&lt;0,(Z941/F941)*(1),(Z941/F941)*(1-Y941)))</f>
        <v/>
      </c>
      <c r="S941" s="595">
        <f>IFERROR(IF(Y941&lt;0,SUM(AC941:AD941)/F941,L941/F941),"")</f>
        <v/>
      </c>
      <c r="T941" s="340">
        <f>IF(M941="","",IF(M941=0,"",SUM(M941)/F941))</f>
        <v/>
      </c>
      <c r="U941" s="585" t="n"/>
      <c r="V941" s="596">
        <f>IF(C941="","",IF(AND(C941=$D$2,H941=0),"Firm Payroll",IF(AND(F941=1,Y941&gt;0.2),"Annual 20% Max Discount",IF(AND(F941=4,Y941&gt;0.2),"Quarterly 20% Max Discount",IF(Y941&gt;=0.6,"Discount &gt;60%",IF(Y941&lt;0,"Revenue Reduction Required",""))))))</f>
        <v/>
      </c>
      <c r="W941" s="597" t="n"/>
      <c r="X941" s="56">
        <f>IF(F941=1,"Annual Payrolls on ADP Essential Payroll",IF(F941=4,"Quarterly Payrolls on ADP Essential Payroll",""))</f>
        <v/>
      </c>
      <c r="Y941" s="50">
        <f>IFERROR(1-((H941-M941)/SUM(Z941,AC941,AD941)),"")</f>
        <v/>
      </c>
      <c r="Z941" s="69">
        <f>IF(C941="","",HLOOKUP($G941&amp;'Product Selections'!$K$4&amp;'Exhibit A'!$F941,'--'!$F$3:$AT$200,$E941+6,FALSE)*F941)</f>
        <v/>
      </c>
      <c r="AA941" s="237">
        <f>IF($C941="","",7.95*$E941+54.95)</f>
        <v/>
      </c>
      <c r="AB941" s="69">
        <f>IF('Product Selections'!O946="Yes",16*'Exhibit A'!F941,0)</f>
        <v/>
      </c>
      <c r="AC941" s="236">
        <f>IF('Product Selections'!$L$11="CBA Lightning Wholesale",0,IF('Product Selections'!$L$11="CBA Lightning",0,IF($C941="",0,IF('Product Selections'!P946="",0,IF('Product Selections'!$P946="Yes",HLOOKUP($AC$10&amp;'Exhibit A'!$F941,'--'!$F$3:$AZ$200,$E941+6,FALSE)*$F941)))))</f>
        <v/>
      </c>
      <c r="AD941" s="54">
        <f>IF('Product Selections'!$L$11="CBA Lightning Wholesale",0,IF('Product Selections'!$L$11="CBA Lightning",0,IF('Product Selections'!Q946="",0,IF($C941="",0,IF('Product Selections'!$Q946&gt;=0,HLOOKUP($AD$10,'--'!$F$3:$AZ$200,3,FALSE)*12*'Product Selections'!Q946)))))</f>
        <v/>
      </c>
      <c r="AE941" s="69">
        <f>IFERROR(IF(C941="","",IF(AND(C941=$D$2,H941=0),0,IF(I941=0,H941-P941-L941-M941,IF(I941="Included",H941-P941-M941-L941,IF(I941&gt;0,H941-M941-L941))))),"")</f>
        <v/>
      </c>
      <c r="AF941" s="598" t="n"/>
      <c r="AJ941" s="585" t="n"/>
    </row>
    <row r="942">
      <c r="A942" s="34" t="n"/>
      <c r="B942" s="303">
        <f>IFERROR(IF('Product Selections'!B947="","",'Product Selections'!B947),"")</f>
        <v/>
      </c>
      <c r="C942" s="304">
        <f>IF('Product Selections'!C947="","",'Product Selections'!C947)</f>
        <v/>
      </c>
      <c r="D942" s="305">
        <f>IF('Product Selections'!D947="","",'Product Selections'!D947)</f>
        <v/>
      </c>
      <c r="E942" s="306">
        <f>IF('Product Selections'!E947="","",'Product Selections'!E947)</f>
        <v/>
      </c>
      <c r="F942" s="306">
        <f>IF('Product Selections'!F947="","",'Product Selections'!F947)</f>
        <v/>
      </c>
      <c r="G942" s="307">
        <f>IF('Product Selections'!U946="","",'Product Selections'!U946)</f>
        <v/>
      </c>
      <c r="H942" s="316">
        <f>IFERROR(IF('Product Selections'!H947="","",'Product Selections'!H947),"")</f>
        <v/>
      </c>
      <c r="I942" s="309">
        <f>IFERROR(IF(TRIM('Product Selections'!I947)="","",TRIM('Product Selections'!I947)),"")</f>
        <v/>
      </c>
      <c r="J942" s="46" t="n"/>
      <c r="K942" s="316">
        <f>IF(C942="","",IF(O942="",AE942+L942+M942,AE942+L942+M942+O942))</f>
        <v/>
      </c>
      <c r="L942" s="361">
        <f>IF(C942="","",SUM(AC942,AD942)*(1-Y942))</f>
        <v/>
      </c>
      <c r="M942" s="357">
        <f>IF(C942="","",AB942)</f>
        <v/>
      </c>
      <c r="O942" s="600">
        <f>IF(C942="","",IF(Y942&lt;0,Z942-AE942,""))</f>
        <v/>
      </c>
      <c r="P942" s="601">
        <f>IFERROR(IF(C942="","",IF(AND(C942=$D$2,H942=0),0,IF($V$8="50% ADP Discount",AA942*0.5,IF($V$8="ADP Book Price",AA942)))),"")</f>
        <v/>
      </c>
      <c r="R942" s="602">
        <f>IF(C942="","",IF(Y942&lt;0,(Z942/F942)*(1),(Z942/F942)*(1-Y942)))</f>
        <v/>
      </c>
      <c r="S942" s="602">
        <f>IFERROR(IF(Y942&lt;0,SUM(AC942:AD942)/F942,L942/F942),"")</f>
        <v/>
      </c>
      <c r="T942" s="339">
        <f>IF(M942="","",IF(M942=0,"",SUM(M942)/F942))</f>
        <v/>
      </c>
      <c r="U942" s="585" t="n"/>
      <c r="V942" s="603">
        <f>IF(C942="","",IF(AND(C942=$D$2,H942=0),"Firm Payroll",IF(AND(F942=1,Y942&gt;0.2),"Annual 20% Max Discount",IF(AND(F942=4,Y942&gt;0.2),"Quarterly 20% Max Discount",IF(Y942&gt;=0.6,"Discount &gt;60%",IF(Y942&lt;0,"Revenue Reduction Required",""))))))</f>
        <v/>
      </c>
      <c r="W942" s="597" t="n"/>
      <c r="X942" s="314">
        <f>IF(F942=1,"Annual Payrolls on ADP Essential Payroll",IF(F942=4,"Quarterly Payrolls on ADP Essential Payroll",""))</f>
        <v/>
      </c>
      <c r="Y942" s="315">
        <f>IFERROR(1-((H942-M942)/SUM(Z942,AC942,AD942)),"")</f>
        <v/>
      </c>
      <c r="Z942" s="316">
        <f>IF(C942="","",HLOOKUP($G942&amp;'Product Selections'!$K$4&amp;'Exhibit A'!$F942,'--'!$F$3:$AT$200,$E942+6,FALSE)*F942)</f>
        <v/>
      </c>
      <c r="AA942" s="317">
        <f>IF($C942="","",7.95*$E942+54.95)</f>
        <v/>
      </c>
      <c r="AB942" s="316">
        <f>IF('Product Selections'!O947="Yes",16*'Exhibit A'!F942,0)</f>
        <v/>
      </c>
      <c r="AC942" s="318">
        <f>IF('Product Selections'!$L$11="CBA Lightning Wholesale",0,IF('Product Selections'!$L$11="CBA Lightning",0,IF($C942="",0,IF('Product Selections'!P947="",0,IF('Product Selections'!$P947="Yes",HLOOKUP($AC$10&amp;'Exhibit A'!$F942,'--'!$F$3:$AZ$200,$E942+6,FALSE)*$F942)))))</f>
        <v/>
      </c>
      <c r="AD942" s="310">
        <f>IF('Product Selections'!$L$11="CBA Lightning Wholesale",0,IF('Product Selections'!$L$11="CBA Lightning",0,IF('Product Selections'!Q947="",0,IF($C942="",0,IF('Product Selections'!$Q947&gt;=0,HLOOKUP($AD$10,'--'!$F$3:$AZ$200,3,FALSE)*12*'Product Selections'!Q947)))))</f>
        <v/>
      </c>
      <c r="AE942" s="316">
        <f>IFERROR(IF(C942="","",IF(AND(C942=$D$2,H942=0),0,IF(I942=0,H942-P942-L942-M942,IF(I942="Included",H942-P942-M942-L942,IF(I942&gt;0,H942-M942-L942))))),"")</f>
        <v/>
      </c>
      <c r="AF942" s="585" t="n"/>
      <c r="AJ942" s="585" t="n"/>
    </row>
    <row r="943">
      <c r="A943" s="34" t="n"/>
      <c r="B943" s="70">
        <f>IFERROR(IF('Product Selections'!B948="","",'Product Selections'!B948),"")</f>
        <v/>
      </c>
      <c r="C943" s="71">
        <f>IF('Product Selections'!C948="","",'Product Selections'!C948)</f>
        <v/>
      </c>
      <c r="D943" s="48">
        <f>IF('Product Selections'!D948="","",'Product Selections'!D948)</f>
        <v/>
      </c>
      <c r="E943" s="51">
        <f>IF('Product Selections'!E948="","",'Product Selections'!E948)</f>
        <v/>
      </c>
      <c r="F943" s="51">
        <f>IF('Product Selections'!F948="","",'Product Selections'!F948)</f>
        <v/>
      </c>
      <c r="G943" s="34">
        <f>IF('Product Selections'!U947="","",'Product Selections'!U947)</f>
        <v/>
      </c>
      <c r="H943" s="69">
        <f>IFERROR(IF('Product Selections'!H948="","",'Product Selections'!H948),"")</f>
        <v/>
      </c>
      <c r="I943" s="592">
        <f>IFERROR(IF(TRIM('Product Selections'!I948)="","",TRIM('Product Selections'!I948)),"")</f>
        <v/>
      </c>
      <c r="J943" s="46" t="n"/>
      <c r="K943" s="69">
        <f>IF(C943="","",IF(O943="",AE943+L943+M943,AE943+L943+M943+O943))</f>
        <v/>
      </c>
      <c r="L943" s="360">
        <f>IF(C943="","",SUM(AC943,AD943)*(1-Y943))</f>
        <v/>
      </c>
      <c r="M943" s="358">
        <f>IF(C943="","",AB943)</f>
        <v/>
      </c>
      <c r="O943" s="593">
        <f>IF(C943="","",IF(Y943&lt;0,Z943-AE943,""))</f>
        <v/>
      </c>
      <c r="P943" s="594">
        <f>IFERROR(IF(C943="","",IF(AND(C943=$D$2,H943=0),0,IF($V$8="50% ADP Discount",AA943*0.5,IF($V$8="ADP Book Price",AA943)))),"")</f>
        <v/>
      </c>
      <c r="R943" s="595">
        <f>IF(C943="","",IF(Y943&lt;0,(Z943/F943)*(1),(Z943/F943)*(1-Y943)))</f>
        <v/>
      </c>
      <c r="S943" s="595">
        <f>IFERROR(IF(Y943&lt;0,SUM(AC943:AD943)/F943,L943/F943),"")</f>
        <v/>
      </c>
      <c r="T943" s="340">
        <f>IF(M943="","",IF(M943=0,"",SUM(M943)/F943))</f>
        <v/>
      </c>
      <c r="U943" s="585" t="n"/>
      <c r="V943" s="596">
        <f>IF(C943="","",IF(AND(C943=$D$2,H943=0),"Firm Payroll",IF(AND(F943=1,Y943&gt;0.2),"Annual 20% Max Discount",IF(AND(F943=4,Y943&gt;0.2),"Quarterly 20% Max Discount",IF(Y943&gt;=0.6,"Discount &gt;60%",IF(Y943&lt;0,"Revenue Reduction Required",""))))))</f>
        <v/>
      </c>
      <c r="W943" s="597" t="n"/>
      <c r="X943" s="56">
        <f>IF(F943=1,"Annual Payrolls on ADP Essential Payroll",IF(F943=4,"Quarterly Payrolls on ADP Essential Payroll",""))</f>
        <v/>
      </c>
      <c r="Y943" s="50">
        <f>IFERROR(1-((H943-M943)/SUM(Z943,AC943,AD943)),"")</f>
        <v/>
      </c>
      <c r="Z943" s="69">
        <f>IF(C943="","",HLOOKUP($G943&amp;'Product Selections'!$K$4&amp;'Exhibit A'!$F943,'--'!$F$3:$AT$200,$E943+6,FALSE)*F943)</f>
        <v/>
      </c>
      <c r="AA943" s="237">
        <f>IF($C943="","",7.95*$E943+54.95)</f>
        <v/>
      </c>
      <c r="AB943" s="69">
        <f>IF('Product Selections'!O948="Yes",16*'Exhibit A'!F943,0)</f>
        <v/>
      </c>
      <c r="AC943" s="236">
        <f>IF('Product Selections'!$L$11="CBA Lightning Wholesale",0,IF('Product Selections'!$L$11="CBA Lightning",0,IF($C943="",0,IF('Product Selections'!P948="",0,IF('Product Selections'!$P948="Yes",HLOOKUP($AC$10&amp;'Exhibit A'!$F943,'--'!$F$3:$AZ$200,$E943+6,FALSE)*$F943)))))</f>
        <v/>
      </c>
      <c r="AD943" s="54">
        <f>IF('Product Selections'!$L$11="CBA Lightning Wholesale",0,IF('Product Selections'!$L$11="CBA Lightning",0,IF('Product Selections'!Q948="",0,IF($C943="",0,IF('Product Selections'!$Q948&gt;=0,HLOOKUP($AD$10,'--'!$F$3:$AZ$200,3,FALSE)*12*'Product Selections'!Q948)))))</f>
        <v/>
      </c>
      <c r="AE943" s="69">
        <f>IFERROR(IF(C943="","",IF(AND(C943=$D$2,H943=0),0,IF(I943=0,H943-P943-L943-M943,IF(I943="Included",H943-P943-M943-L943,IF(I943&gt;0,H943-M943-L943))))),"")</f>
        <v/>
      </c>
      <c r="AF943" s="598" t="n"/>
      <c r="AJ943" s="585" t="n"/>
    </row>
    <row r="944">
      <c r="A944" s="34" t="n"/>
      <c r="B944" s="303">
        <f>IFERROR(IF('Product Selections'!B949="","",'Product Selections'!B949),"")</f>
        <v/>
      </c>
      <c r="C944" s="304">
        <f>IF('Product Selections'!C949="","",'Product Selections'!C949)</f>
        <v/>
      </c>
      <c r="D944" s="305">
        <f>IF('Product Selections'!D949="","",'Product Selections'!D949)</f>
        <v/>
      </c>
      <c r="E944" s="306">
        <f>IF('Product Selections'!E949="","",'Product Selections'!E949)</f>
        <v/>
      </c>
      <c r="F944" s="306">
        <f>IF('Product Selections'!F949="","",'Product Selections'!F949)</f>
        <v/>
      </c>
      <c r="G944" s="307">
        <f>IF('Product Selections'!U948="","",'Product Selections'!U948)</f>
        <v/>
      </c>
      <c r="H944" s="316">
        <f>IFERROR(IF('Product Selections'!H949="","",'Product Selections'!H949),"")</f>
        <v/>
      </c>
      <c r="I944" s="309">
        <f>IFERROR(IF(TRIM('Product Selections'!I949)="","",TRIM('Product Selections'!I949)),"")</f>
        <v/>
      </c>
      <c r="J944" s="46" t="n"/>
      <c r="K944" s="316">
        <f>IF(C944="","",IF(O944="",AE944+L944+M944,AE944+L944+M944+O944))</f>
        <v/>
      </c>
      <c r="L944" s="361">
        <f>IF(C944="","",SUM(AC944,AD944)*(1-Y944))</f>
        <v/>
      </c>
      <c r="M944" s="357">
        <f>IF(C944="","",AB944)</f>
        <v/>
      </c>
      <c r="O944" s="600">
        <f>IF(C944="","",IF(Y944&lt;0,Z944-AE944,""))</f>
        <v/>
      </c>
      <c r="P944" s="601">
        <f>IFERROR(IF(C944="","",IF(AND(C944=$D$2,H944=0),0,IF($V$8="50% ADP Discount",AA944*0.5,IF($V$8="ADP Book Price",AA944)))),"")</f>
        <v/>
      </c>
      <c r="R944" s="602">
        <f>IF(C944="","",IF(Y944&lt;0,(Z944/F944)*(1),(Z944/F944)*(1-Y944)))</f>
        <v/>
      </c>
      <c r="S944" s="602">
        <f>IFERROR(IF(Y944&lt;0,SUM(AC944:AD944)/F944,L944/F944),"")</f>
        <v/>
      </c>
      <c r="T944" s="339">
        <f>IF(M944="","",IF(M944=0,"",SUM(M944)/F944))</f>
        <v/>
      </c>
      <c r="U944" s="585" t="n"/>
      <c r="V944" s="603">
        <f>IF(C944="","",IF(AND(C944=$D$2,H944=0),"Firm Payroll",IF(AND(F944=1,Y944&gt;0.2),"Annual 20% Max Discount",IF(AND(F944=4,Y944&gt;0.2),"Quarterly 20% Max Discount",IF(Y944&gt;=0.6,"Discount &gt;60%",IF(Y944&lt;0,"Revenue Reduction Required",""))))))</f>
        <v/>
      </c>
      <c r="W944" s="597" t="n"/>
      <c r="X944" s="314">
        <f>IF(F944=1,"Annual Payrolls on ADP Essential Payroll",IF(F944=4,"Quarterly Payrolls on ADP Essential Payroll",""))</f>
        <v/>
      </c>
      <c r="Y944" s="315">
        <f>IFERROR(1-((H944-M944)/SUM(Z944,AC944,AD944)),"")</f>
        <v/>
      </c>
      <c r="Z944" s="316">
        <f>IF(C944="","",HLOOKUP($G944&amp;'Product Selections'!$K$4&amp;'Exhibit A'!$F944,'--'!$F$3:$AT$200,$E944+6,FALSE)*F944)</f>
        <v/>
      </c>
      <c r="AA944" s="317">
        <f>IF($C944="","",7.95*$E944+54.95)</f>
        <v/>
      </c>
      <c r="AB944" s="316">
        <f>IF('Product Selections'!O949="Yes",16*'Exhibit A'!F944,0)</f>
        <v/>
      </c>
      <c r="AC944" s="318">
        <f>IF('Product Selections'!$L$11="CBA Lightning Wholesale",0,IF('Product Selections'!$L$11="CBA Lightning",0,IF($C944="",0,IF('Product Selections'!P949="",0,IF('Product Selections'!$P949="Yes",HLOOKUP($AC$10&amp;'Exhibit A'!$F944,'--'!$F$3:$AZ$200,$E944+6,FALSE)*$F944)))))</f>
        <v/>
      </c>
      <c r="AD944" s="310">
        <f>IF('Product Selections'!$L$11="CBA Lightning Wholesale",0,IF('Product Selections'!$L$11="CBA Lightning",0,IF('Product Selections'!Q949="",0,IF($C944="",0,IF('Product Selections'!$Q949&gt;=0,HLOOKUP($AD$10,'--'!$F$3:$AZ$200,3,FALSE)*12*'Product Selections'!Q949)))))</f>
        <v/>
      </c>
      <c r="AE944" s="316">
        <f>IFERROR(IF(C944="","",IF(AND(C944=$D$2,H944=0),0,IF(I944=0,H944-P944-L944-M944,IF(I944="Included",H944-P944-M944-L944,IF(I944&gt;0,H944-M944-L944))))),"")</f>
        <v/>
      </c>
      <c r="AF944" s="585" t="n"/>
      <c r="AJ944" s="585" t="n"/>
    </row>
    <row r="945">
      <c r="A945" s="34" t="n"/>
      <c r="B945" s="70">
        <f>IFERROR(IF('Product Selections'!B950="","",'Product Selections'!B950),"")</f>
        <v/>
      </c>
      <c r="C945" s="71">
        <f>IF('Product Selections'!C950="","",'Product Selections'!C950)</f>
        <v/>
      </c>
      <c r="D945" s="48">
        <f>IF('Product Selections'!D950="","",'Product Selections'!D950)</f>
        <v/>
      </c>
      <c r="E945" s="51">
        <f>IF('Product Selections'!E950="","",'Product Selections'!E950)</f>
        <v/>
      </c>
      <c r="F945" s="51">
        <f>IF('Product Selections'!F950="","",'Product Selections'!F950)</f>
        <v/>
      </c>
      <c r="G945" s="34">
        <f>IF('Product Selections'!U949="","",'Product Selections'!U949)</f>
        <v/>
      </c>
      <c r="H945" s="69">
        <f>IFERROR(IF('Product Selections'!H950="","",'Product Selections'!H950),"")</f>
        <v/>
      </c>
      <c r="I945" s="592">
        <f>IFERROR(IF(TRIM('Product Selections'!I950)="","",TRIM('Product Selections'!I950)),"")</f>
        <v/>
      </c>
      <c r="J945" s="46" t="n"/>
      <c r="K945" s="69">
        <f>IF(C945="","",IF(O945="",AE945+L945+M945,AE945+L945+M945+O945))</f>
        <v/>
      </c>
      <c r="L945" s="360">
        <f>IF(C945="","",SUM(AC945,AD945)*(1-Y945))</f>
        <v/>
      </c>
      <c r="M945" s="358">
        <f>IF(C945="","",AB945)</f>
        <v/>
      </c>
      <c r="O945" s="593">
        <f>IF(C945="","",IF(Y945&lt;0,Z945-AE945,""))</f>
        <v/>
      </c>
      <c r="P945" s="594">
        <f>IFERROR(IF(C945="","",IF(AND(C945=$D$2,H945=0),0,IF($V$8="50% ADP Discount",AA945*0.5,IF($V$8="ADP Book Price",AA945)))),"")</f>
        <v/>
      </c>
      <c r="R945" s="595">
        <f>IF(C945="","",IF(Y945&lt;0,(Z945/F945)*(1),(Z945/F945)*(1-Y945)))</f>
        <v/>
      </c>
      <c r="S945" s="595">
        <f>IFERROR(IF(Y945&lt;0,SUM(AC945:AD945)/F945,L945/F945),"")</f>
        <v/>
      </c>
      <c r="T945" s="340">
        <f>IF(M945="","",IF(M945=0,"",SUM(M945)/F945))</f>
        <v/>
      </c>
      <c r="U945" s="585" t="n"/>
      <c r="V945" s="596">
        <f>IF(C945="","",IF(AND(C945=$D$2,H945=0),"Firm Payroll",IF(AND(F945=1,Y945&gt;0.2),"Annual 20% Max Discount",IF(AND(F945=4,Y945&gt;0.2),"Quarterly 20% Max Discount",IF(Y945&gt;=0.6,"Discount &gt;60%",IF(Y945&lt;0,"Revenue Reduction Required",""))))))</f>
        <v/>
      </c>
      <c r="W945" s="597" t="n"/>
      <c r="X945" s="56">
        <f>IF(F945=1,"Annual Payrolls on ADP Essential Payroll",IF(F945=4,"Quarterly Payrolls on ADP Essential Payroll",""))</f>
        <v/>
      </c>
      <c r="Y945" s="50">
        <f>IFERROR(1-((H945-M945)/SUM(Z945,AC945,AD945)),"")</f>
        <v/>
      </c>
      <c r="Z945" s="69">
        <f>IF(C945="","",HLOOKUP($G945&amp;'Product Selections'!$K$4&amp;'Exhibit A'!$F945,'--'!$F$3:$AT$200,$E945+6,FALSE)*F945)</f>
        <v/>
      </c>
      <c r="AA945" s="237">
        <f>IF($C945="","",7.95*$E945+54.95)</f>
        <v/>
      </c>
      <c r="AB945" s="69">
        <f>IF('Product Selections'!O950="Yes",16*'Exhibit A'!F945,0)</f>
        <v/>
      </c>
      <c r="AC945" s="236">
        <f>IF('Product Selections'!$L$11="CBA Lightning Wholesale",0,IF('Product Selections'!$L$11="CBA Lightning",0,IF($C945="",0,IF('Product Selections'!P950="",0,IF('Product Selections'!$P950="Yes",HLOOKUP($AC$10&amp;'Exhibit A'!$F945,'--'!$F$3:$AZ$200,$E945+6,FALSE)*$F945)))))</f>
        <v/>
      </c>
      <c r="AD945" s="54">
        <f>IF('Product Selections'!$L$11="CBA Lightning Wholesale",0,IF('Product Selections'!$L$11="CBA Lightning",0,IF('Product Selections'!Q950="",0,IF($C945="",0,IF('Product Selections'!$Q950&gt;=0,HLOOKUP($AD$10,'--'!$F$3:$AZ$200,3,FALSE)*12*'Product Selections'!Q950)))))</f>
        <v/>
      </c>
      <c r="AE945" s="69">
        <f>IFERROR(IF(C945="","",IF(AND(C945=$D$2,H945=0),0,IF(I945=0,H945-P945-L945-M945,IF(I945="Included",H945-P945-M945-L945,IF(I945&gt;0,H945-M945-L945))))),"")</f>
        <v/>
      </c>
      <c r="AF945" s="598" t="n"/>
      <c r="AJ945" s="585" t="n"/>
    </row>
    <row r="946">
      <c r="A946" s="34" t="n"/>
      <c r="B946" s="303">
        <f>IFERROR(IF('Product Selections'!B951="","",'Product Selections'!B951),"")</f>
        <v/>
      </c>
      <c r="C946" s="304">
        <f>IF('Product Selections'!C951="","",'Product Selections'!C951)</f>
        <v/>
      </c>
      <c r="D946" s="305">
        <f>IF('Product Selections'!D951="","",'Product Selections'!D951)</f>
        <v/>
      </c>
      <c r="E946" s="306">
        <f>IF('Product Selections'!E951="","",'Product Selections'!E951)</f>
        <v/>
      </c>
      <c r="F946" s="306">
        <f>IF('Product Selections'!F951="","",'Product Selections'!F951)</f>
        <v/>
      </c>
      <c r="G946" s="307">
        <f>IF('Product Selections'!U950="","",'Product Selections'!U950)</f>
        <v/>
      </c>
      <c r="H946" s="316">
        <f>IFERROR(IF('Product Selections'!H951="","",'Product Selections'!H951),"")</f>
        <v/>
      </c>
      <c r="I946" s="309">
        <f>IFERROR(IF(TRIM('Product Selections'!I951)="","",TRIM('Product Selections'!I951)),"")</f>
        <v/>
      </c>
      <c r="J946" s="46" t="n"/>
      <c r="K946" s="316">
        <f>IF(C946="","",IF(O946="",AE946+L946+M946,AE946+L946+M946+O946))</f>
        <v/>
      </c>
      <c r="L946" s="361">
        <f>IF(C946="","",SUM(AC946,AD946)*(1-Y946))</f>
        <v/>
      </c>
      <c r="M946" s="357">
        <f>IF(C946="","",AB946)</f>
        <v/>
      </c>
      <c r="O946" s="600">
        <f>IF(C946="","",IF(Y946&lt;0,Z946-AE946,""))</f>
        <v/>
      </c>
      <c r="P946" s="601">
        <f>IFERROR(IF(C946="","",IF(AND(C946=$D$2,H946=0),0,IF($V$8="50% ADP Discount",AA946*0.5,IF($V$8="ADP Book Price",AA946)))),"")</f>
        <v/>
      </c>
      <c r="R946" s="602">
        <f>IF(C946="","",IF(Y946&lt;0,(Z946/F946)*(1),(Z946/F946)*(1-Y946)))</f>
        <v/>
      </c>
      <c r="S946" s="602">
        <f>IFERROR(IF(Y946&lt;0,SUM(AC946:AD946)/F946,L946/F946),"")</f>
        <v/>
      </c>
      <c r="T946" s="339">
        <f>IF(M946="","",IF(M946=0,"",SUM(M946)/F946))</f>
        <v/>
      </c>
      <c r="U946" s="585" t="n"/>
      <c r="V946" s="603">
        <f>IF(C946="","",IF(AND(C946=$D$2,H946=0),"Firm Payroll",IF(AND(F946=1,Y946&gt;0.2),"Annual 20% Max Discount",IF(AND(F946=4,Y946&gt;0.2),"Quarterly 20% Max Discount",IF(Y946&gt;=0.6,"Discount &gt;60%",IF(Y946&lt;0,"Revenue Reduction Required",""))))))</f>
        <v/>
      </c>
      <c r="W946" s="597" t="n"/>
      <c r="X946" s="314">
        <f>IF(F946=1,"Annual Payrolls on ADP Essential Payroll",IF(F946=4,"Quarterly Payrolls on ADP Essential Payroll",""))</f>
        <v/>
      </c>
      <c r="Y946" s="315">
        <f>IFERROR(1-((H946-M946)/SUM(Z946,AC946,AD946)),"")</f>
        <v/>
      </c>
      <c r="Z946" s="316">
        <f>IF(C946="","",HLOOKUP($G946&amp;'Product Selections'!$K$4&amp;'Exhibit A'!$F946,'--'!$F$3:$AT$200,$E946+6,FALSE)*F946)</f>
        <v/>
      </c>
      <c r="AA946" s="317">
        <f>IF($C946="","",7.95*$E946+54.95)</f>
        <v/>
      </c>
      <c r="AB946" s="316">
        <f>IF('Product Selections'!O951="Yes",16*'Exhibit A'!F946,0)</f>
        <v/>
      </c>
      <c r="AC946" s="318">
        <f>IF('Product Selections'!$L$11="CBA Lightning Wholesale",0,IF('Product Selections'!$L$11="CBA Lightning",0,IF($C946="",0,IF('Product Selections'!P951="",0,IF('Product Selections'!$P951="Yes",HLOOKUP($AC$10&amp;'Exhibit A'!$F946,'--'!$F$3:$AZ$200,$E946+6,FALSE)*$F946)))))</f>
        <v/>
      </c>
      <c r="AD946" s="310">
        <f>IF('Product Selections'!$L$11="CBA Lightning Wholesale",0,IF('Product Selections'!$L$11="CBA Lightning",0,IF('Product Selections'!Q951="",0,IF($C946="",0,IF('Product Selections'!$Q951&gt;=0,HLOOKUP($AD$10,'--'!$F$3:$AZ$200,3,FALSE)*12*'Product Selections'!Q951)))))</f>
        <v/>
      </c>
      <c r="AE946" s="316">
        <f>IFERROR(IF(C946="","",IF(AND(C946=$D$2,H946=0),0,IF(I946=0,H946-P946-L946-M946,IF(I946="Included",H946-P946-M946-L946,IF(I946&gt;0,H946-M946-L946))))),"")</f>
        <v/>
      </c>
      <c r="AF946" s="585" t="n"/>
      <c r="AJ946" s="585" t="n"/>
    </row>
    <row r="947">
      <c r="A947" s="34" t="n"/>
      <c r="B947" s="70">
        <f>IFERROR(IF('Product Selections'!B952="","",'Product Selections'!B952),"")</f>
        <v/>
      </c>
      <c r="C947" s="71">
        <f>IF('Product Selections'!C952="","",'Product Selections'!C952)</f>
        <v/>
      </c>
      <c r="D947" s="48">
        <f>IF('Product Selections'!D952="","",'Product Selections'!D952)</f>
        <v/>
      </c>
      <c r="E947" s="51">
        <f>IF('Product Selections'!E952="","",'Product Selections'!E952)</f>
        <v/>
      </c>
      <c r="F947" s="51">
        <f>IF('Product Selections'!F952="","",'Product Selections'!F952)</f>
        <v/>
      </c>
      <c r="G947" s="34">
        <f>IF('Product Selections'!U951="","",'Product Selections'!U951)</f>
        <v/>
      </c>
      <c r="H947" s="69">
        <f>IFERROR(IF('Product Selections'!H952="","",'Product Selections'!H952),"")</f>
        <v/>
      </c>
      <c r="I947" s="592">
        <f>IFERROR(IF(TRIM('Product Selections'!I952)="","",TRIM('Product Selections'!I952)),"")</f>
        <v/>
      </c>
      <c r="J947" s="46" t="n"/>
      <c r="K947" s="69">
        <f>IF(C947="","",IF(O947="",AE947+L947+M947,AE947+L947+M947+O947))</f>
        <v/>
      </c>
      <c r="L947" s="360">
        <f>IF(C947="","",SUM(AC947,AD947)*(1-Y947))</f>
        <v/>
      </c>
      <c r="M947" s="358">
        <f>IF(C947="","",AB947)</f>
        <v/>
      </c>
      <c r="O947" s="593">
        <f>IF(C947="","",IF(Y947&lt;0,Z947-AE947,""))</f>
        <v/>
      </c>
      <c r="P947" s="594">
        <f>IFERROR(IF(C947="","",IF(AND(C947=$D$2,H947=0),0,IF($V$8="50% ADP Discount",AA947*0.5,IF($V$8="ADP Book Price",AA947)))),"")</f>
        <v/>
      </c>
      <c r="R947" s="595">
        <f>IF(C947="","",IF(Y947&lt;0,(Z947/F947)*(1),(Z947/F947)*(1-Y947)))</f>
        <v/>
      </c>
      <c r="S947" s="595">
        <f>IFERROR(IF(Y947&lt;0,SUM(AC947:AD947)/F947,L947/F947),"")</f>
        <v/>
      </c>
      <c r="T947" s="340">
        <f>IF(M947="","",IF(M947=0,"",SUM(M947)/F947))</f>
        <v/>
      </c>
      <c r="U947" s="585" t="n"/>
      <c r="V947" s="596">
        <f>IF(C947="","",IF(AND(C947=$D$2,H947=0),"Firm Payroll",IF(AND(F947=1,Y947&gt;0.2),"Annual 20% Max Discount",IF(AND(F947=4,Y947&gt;0.2),"Quarterly 20% Max Discount",IF(Y947&gt;=0.6,"Discount &gt;60%",IF(Y947&lt;0,"Revenue Reduction Required",""))))))</f>
        <v/>
      </c>
      <c r="W947" s="597" t="n"/>
      <c r="X947" s="56">
        <f>IF(F947=1,"Annual Payrolls on ADP Essential Payroll",IF(F947=4,"Quarterly Payrolls on ADP Essential Payroll",""))</f>
        <v/>
      </c>
      <c r="Y947" s="50">
        <f>IFERROR(1-((H947-M947)/SUM(Z947,AC947,AD947)),"")</f>
        <v/>
      </c>
      <c r="Z947" s="69">
        <f>IF(C947="","",HLOOKUP($G947&amp;'Product Selections'!$K$4&amp;'Exhibit A'!$F947,'--'!$F$3:$AT$200,$E947+6,FALSE)*F947)</f>
        <v/>
      </c>
      <c r="AA947" s="237">
        <f>IF($C947="","",7.95*$E947+54.95)</f>
        <v/>
      </c>
      <c r="AB947" s="69">
        <f>IF('Product Selections'!O952="Yes",16*'Exhibit A'!F947,0)</f>
        <v/>
      </c>
      <c r="AC947" s="236">
        <f>IF('Product Selections'!$L$11="CBA Lightning Wholesale",0,IF('Product Selections'!$L$11="CBA Lightning",0,IF($C947="",0,IF('Product Selections'!P952="",0,IF('Product Selections'!$P952="Yes",HLOOKUP($AC$10&amp;'Exhibit A'!$F947,'--'!$F$3:$AZ$200,$E947+6,FALSE)*$F947)))))</f>
        <v/>
      </c>
      <c r="AD947" s="54">
        <f>IF('Product Selections'!$L$11="CBA Lightning Wholesale",0,IF('Product Selections'!$L$11="CBA Lightning",0,IF('Product Selections'!Q952="",0,IF($C947="",0,IF('Product Selections'!$Q952&gt;=0,HLOOKUP($AD$10,'--'!$F$3:$AZ$200,3,FALSE)*12*'Product Selections'!Q952)))))</f>
        <v/>
      </c>
      <c r="AE947" s="69">
        <f>IFERROR(IF(C947="","",IF(AND(C947=$D$2,H947=0),0,IF(I947=0,H947-P947-L947-M947,IF(I947="Included",H947-P947-M947-L947,IF(I947&gt;0,H947-M947-L947))))),"")</f>
        <v/>
      </c>
      <c r="AF947" s="598" t="n"/>
      <c r="AJ947" s="585" t="n"/>
    </row>
    <row r="948">
      <c r="A948" s="34" t="n"/>
      <c r="B948" s="303">
        <f>IFERROR(IF('Product Selections'!B953="","",'Product Selections'!B953),"")</f>
        <v/>
      </c>
      <c r="C948" s="304">
        <f>IF('Product Selections'!C953="","",'Product Selections'!C953)</f>
        <v/>
      </c>
      <c r="D948" s="305">
        <f>IF('Product Selections'!D953="","",'Product Selections'!D953)</f>
        <v/>
      </c>
      <c r="E948" s="306">
        <f>IF('Product Selections'!E953="","",'Product Selections'!E953)</f>
        <v/>
      </c>
      <c r="F948" s="306">
        <f>IF('Product Selections'!F953="","",'Product Selections'!F953)</f>
        <v/>
      </c>
      <c r="G948" s="307">
        <f>IF('Product Selections'!U952="","",'Product Selections'!U952)</f>
        <v/>
      </c>
      <c r="H948" s="316">
        <f>IFERROR(IF('Product Selections'!H953="","",'Product Selections'!H953),"")</f>
        <v/>
      </c>
      <c r="I948" s="309">
        <f>IFERROR(IF(TRIM('Product Selections'!I953)="","",TRIM('Product Selections'!I953)),"")</f>
        <v/>
      </c>
      <c r="J948" s="46" t="n"/>
      <c r="K948" s="316">
        <f>IF(C948="","",IF(O948="",AE948+L948+M948,AE948+L948+M948+O948))</f>
        <v/>
      </c>
      <c r="L948" s="361">
        <f>IF(C948="","",SUM(AC948,AD948)*(1-Y948))</f>
        <v/>
      </c>
      <c r="M948" s="357">
        <f>IF(C948="","",AB948)</f>
        <v/>
      </c>
      <c r="O948" s="600">
        <f>IF(C948="","",IF(Y948&lt;0,Z948-AE948,""))</f>
        <v/>
      </c>
      <c r="P948" s="601">
        <f>IFERROR(IF(C948="","",IF(AND(C948=$D$2,H948=0),0,IF($V$8="50% ADP Discount",AA948*0.5,IF($V$8="ADP Book Price",AA948)))),"")</f>
        <v/>
      </c>
      <c r="R948" s="602">
        <f>IF(C948="","",IF(Y948&lt;0,(Z948/F948)*(1),(Z948/F948)*(1-Y948)))</f>
        <v/>
      </c>
      <c r="S948" s="602">
        <f>IFERROR(IF(Y948&lt;0,SUM(AC948:AD948)/F948,L948/F948),"")</f>
        <v/>
      </c>
      <c r="T948" s="339">
        <f>IF(M948="","",IF(M948=0,"",SUM(M948)/F948))</f>
        <v/>
      </c>
      <c r="U948" s="585" t="n"/>
      <c r="V948" s="603">
        <f>IF(C948="","",IF(AND(C948=$D$2,H948=0),"Firm Payroll",IF(AND(F948=1,Y948&gt;0.2),"Annual 20% Max Discount",IF(AND(F948=4,Y948&gt;0.2),"Quarterly 20% Max Discount",IF(Y948&gt;=0.6,"Discount &gt;60%",IF(Y948&lt;0,"Revenue Reduction Required",""))))))</f>
        <v/>
      </c>
      <c r="W948" s="597" t="n"/>
      <c r="X948" s="314">
        <f>IF(F948=1,"Annual Payrolls on ADP Essential Payroll",IF(F948=4,"Quarterly Payrolls on ADP Essential Payroll",""))</f>
        <v/>
      </c>
      <c r="Y948" s="315">
        <f>IFERROR(1-((H948-M948)/SUM(Z948,AC948,AD948)),"")</f>
        <v/>
      </c>
      <c r="Z948" s="316">
        <f>IF(C948="","",HLOOKUP($G948&amp;'Product Selections'!$K$4&amp;'Exhibit A'!$F948,'--'!$F$3:$AT$200,$E948+6,FALSE)*F948)</f>
        <v/>
      </c>
      <c r="AA948" s="317">
        <f>IF($C948="","",7.95*$E948+54.95)</f>
        <v/>
      </c>
      <c r="AB948" s="316">
        <f>IF('Product Selections'!O953="Yes",16*'Exhibit A'!F948,0)</f>
        <v/>
      </c>
      <c r="AC948" s="318">
        <f>IF('Product Selections'!$L$11="CBA Lightning Wholesale",0,IF('Product Selections'!$L$11="CBA Lightning",0,IF($C948="",0,IF('Product Selections'!P953="",0,IF('Product Selections'!$P953="Yes",HLOOKUP($AC$10&amp;'Exhibit A'!$F948,'--'!$F$3:$AZ$200,$E948+6,FALSE)*$F948)))))</f>
        <v/>
      </c>
      <c r="AD948" s="310">
        <f>IF('Product Selections'!$L$11="CBA Lightning Wholesale",0,IF('Product Selections'!$L$11="CBA Lightning",0,IF('Product Selections'!Q953="",0,IF($C948="",0,IF('Product Selections'!$Q953&gt;=0,HLOOKUP($AD$10,'--'!$F$3:$AZ$200,3,FALSE)*12*'Product Selections'!Q953)))))</f>
        <v/>
      </c>
      <c r="AE948" s="316">
        <f>IFERROR(IF(C948="","",IF(AND(C948=$D$2,H948=0),0,IF(I948=0,H948-P948-L948-M948,IF(I948="Included",H948-P948-M948-L948,IF(I948&gt;0,H948-M948-L948))))),"")</f>
        <v/>
      </c>
      <c r="AF948" s="585" t="n"/>
      <c r="AJ948" s="585" t="n"/>
    </row>
    <row r="949">
      <c r="A949" s="34" t="n"/>
      <c r="B949" s="70">
        <f>IFERROR(IF('Product Selections'!B954="","",'Product Selections'!B954),"")</f>
        <v/>
      </c>
      <c r="C949" s="71">
        <f>IF('Product Selections'!C954="","",'Product Selections'!C954)</f>
        <v/>
      </c>
      <c r="D949" s="48">
        <f>IF('Product Selections'!D954="","",'Product Selections'!D954)</f>
        <v/>
      </c>
      <c r="E949" s="51">
        <f>IF('Product Selections'!E954="","",'Product Selections'!E954)</f>
        <v/>
      </c>
      <c r="F949" s="51">
        <f>IF('Product Selections'!F954="","",'Product Selections'!F954)</f>
        <v/>
      </c>
      <c r="G949" s="34">
        <f>IF('Product Selections'!U953="","",'Product Selections'!U953)</f>
        <v/>
      </c>
      <c r="H949" s="69">
        <f>IFERROR(IF('Product Selections'!H954="","",'Product Selections'!H954),"")</f>
        <v/>
      </c>
      <c r="I949" s="592">
        <f>IFERROR(IF(TRIM('Product Selections'!I954)="","",TRIM('Product Selections'!I954)),"")</f>
        <v/>
      </c>
      <c r="J949" s="46" t="n"/>
      <c r="K949" s="69">
        <f>IF(C949="","",IF(O949="",AE949+L949+M949,AE949+L949+M949+O949))</f>
        <v/>
      </c>
      <c r="L949" s="360">
        <f>IF(C949="","",SUM(AC949,AD949)*(1-Y949))</f>
        <v/>
      </c>
      <c r="M949" s="358">
        <f>IF(C949="","",AB949)</f>
        <v/>
      </c>
      <c r="O949" s="593">
        <f>IF(C949="","",IF(Y949&lt;0,Z949-AE949,""))</f>
        <v/>
      </c>
      <c r="P949" s="594">
        <f>IFERROR(IF(C949="","",IF(AND(C949=$D$2,H949=0),0,IF($V$8="50% ADP Discount",AA949*0.5,IF($V$8="ADP Book Price",AA949)))),"")</f>
        <v/>
      </c>
      <c r="R949" s="595">
        <f>IF(C949="","",IF(Y949&lt;0,(Z949/F949)*(1),(Z949/F949)*(1-Y949)))</f>
        <v/>
      </c>
      <c r="S949" s="595">
        <f>IFERROR(IF(Y949&lt;0,SUM(AC949:AD949)/F949,L949/F949),"")</f>
        <v/>
      </c>
      <c r="T949" s="340">
        <f>IF(M949="","",IF(M949=0,"",SUM(M949)/F949))</f>
        <v/>
      </c>
      <c r="U949" s="585" t="n"/>
      <c r="V949" s="596">
        <f>IF(C949="","",IF(AND(C949=$D$2,H949=0),"Firm Payroll",IF(AND(F949=1,Y949&gt;0.2),"Annual 20% Max Discount",IF(AND(F949=4,Y949&gt;0.2),"Quarterly 20% Max Discount",IF(Y949&gt;=0.6,"Discount &gt;60%",IF(Y949&lt;0,"Revenue Reduction Required",""))))))</f>
        <v/>
      </c>
      <c r="W949" s="597" t="n"/>
      <c r="X949" s="56">
        <f>IF(F949=1,"Annual Payrolls on ADP Essential Payroll",IF(F949=4,"Quarterly Payrolls on ADP Essential Payroll",""))</f>
        <v/>
      </c>
      <c r="Y949" s="50">
        <f>IFERROR(1-((H949-M949)/SUM(Z949,AC949,AD949)),"")</f>
        <v/>
      </c>
      <c r="Z949" s="69">
        <f>IF(C949="","",HLOOKUP($G949&amp;'Product Selections'!$K$4&amp;'Exhibit A'!$F949,'--'!$F$3:$AT$200,$E949+6,FALSE)*F949)</f>
        <v/>
      </c>
      <c r="AA949" s="237">
        <f>IF($C949="","",7.95*$E949+54.95)</f>
        <v/>
      </c>
      <c r="AB949" s="69">
        <f>IF('Product Selections'!O954="Yes",16*'Exhibit A'!F949,0)</f>
        <v/>
      </c>
      <c r="AC949" s="236">
        <f>IF('Product Selections'!$L$11="CBA Lightning Wholesale",0,IF('Product Selections'!$L$11="CBA Lightning",0,IF($C949="",0,IF('Product Selections'!P954="",0,IF('Product Selections'!$P954="Yes",HLOOKUP($AC$10&amp;'Exhibit A'!$F949,'--'!$F$3:$AZ$200,$E949+6,FALSE)*$F949)))))</f>
        <v/>
      </c>
      <c r="AD949" s="54">
        <f>IF('Product Selections'!$L$11="CBA Lightning Wholesale",0,IF('Product Selections'!$L$11="CBA Lightning",0,IF('Product Selections'!Q954="",0,IF($C949="",0,IF('Product Selections'!$Q954&gt;=0,HLOOKUP($AD$10,'--'!$F$3:$AZ$200,3,FALSE)*12*'Product Selections'!Q954)))))</f>
        <v/>
      </c>
      <c r="AE949" s="69">
        <f>IFERROR(IF(C949="","",IF(AND(C949=$D$2,H949=0),0,IF(I949=0,H949-P949-L949-M949,IF(I949="Included",H949-P949-M949-L949,IF(I949&gt;0,H949-M949-L949))))),"")</f>
        <v/>
      </c>
      <c r="AF949" s="598" t="n"/>
      <c r="AJ949" s="585" t="n"/>
    </row>
    <row r="950">
      <c r="A950" s="34" t="n"/>
      <c r="B950" s="303">
        <f>IFERROR(IF('Product Selections'!B955="","",'Product Selections'!B955),"")</f>
        <v/>
      </c>
      <c r="C950" s="304">
        <f>IF('Product Selections'!C955="","",'Product Selections'!C955)</f>
        <v/>
      </c>
      <c r="D950" s="305">
        <f>IF('Product Selections'!D955="","",'Product Selections'!D955)</f>
        <v/>
      </c>
      <c r="E950" s="306">
        <f>IF('Product Selections'!E955="","",'Product Selections'!E955)</f>
        <v/>
      </c>
      <c r="F950" s="306">
        <f>IF('Product Selections'!F955="","",'Product Selections'!F955)</f>
        <v/>
      </c>
      <c r="G950" s="307">
        <f>IF('Product Selections'!U954="","",'Product Selections'!U954)</f>
        <v/>
      </c>
      <c r="H950" s="316">
        <f>IFERROR(IF('Product Selections'!H955="","",'Product Selections'!H955),"")</f>
        <v/>
      </c>
      <c r="I950" s="309">
        <f>IFERROR(IF(TRIM('Product Selections'!I955)="","",TRIM('Product Selections'!I955)),"")</f>
        <v/>
      </c>
      <c r="J950" s="46" t="n"/>
      <c r="K950" s="316">
        <f>IF(C950="","",IF(O950="",AE950+L950+M950,AE950+L950+M950+O950))</f>
        <v/>
      </c>
      <c r="L950" s="361">
        <f>IF(C950="","",SUM(AC950,AD950)*(1-Y950))</f>
        <v/>
      </c>
      <c r="M950" s="357">
        <f>IF(C950="","",AB950)</f>
        <v/>
      </c>
      <c r="O950" s="600">
        <f>IF(C950="","",IF(Y950&lt;0,Z950-AE950,""))</f>
        <v/>
      </c>
      <c r="P950" s="601">
        <f>IFERROR(IF(C950="","",IF(AND(C950=$D$2,H950=0),0,IF($V$8="50% ADP Discount",AA950*0.5,IF($V$8="ADP Book Price",AA950)))),"")</f>
        <v/>
      </c>
      <c r="R950" s="602">
        <f>IF(C950="","",IF(Y950&lt;0,(Z950/F950)*(1),(Z950/F950)*(1-Y950)))</f>
        <v/>
      </c>
      <c r="S950" s="602">
        <f>IFERROR(IF(Y950&lt;0,SUM(AC950:AD950)/F950,L950/F950),"")</f>
        <v/>
      </c>
      <c r="T950" s="339">
        <f>IF(M950="","",IF(M950=0,"",SUM(M950)/F950))</f>
        <v/>
      </c>
      <c r="U950" s="585" t="n"/>
      <c r="V950" s="603">
        <f>IF(C950="","",IF(AND(C950=$D$2,H950=0),"Firm Payroll",IF(AND(F950=1,Y950&gt;0.2),"Annual 20% Max Discount",IF(AND(F950=4,Y950&gt;0.2),"Quarterly 20% Max Discount",IF(Y950&gt;=0.6,"Discount &gt;60%",IF(Y950&lt;0,"Revenue Reduction Required",""))))))</f>
        <v/>
      </c>
      <c r="W950" s="597" t="n"/>
      <c r="X950" s="314">
        <f>IF(F950=1,"Annual Payrolls on ADP Essential Payroll",IF(F950=4,"Quarterly Payrolls on ADP Essential Payroll",""))</f>
        <v/>
      </c>
      <c r="Y950" s="315">
        <f>IFERROR(1-((H950-M950)/SUM(Z950,AC950,AD950)),"")</f>
        <v/>
      </c>
      <c r="Z950" s="316">
        <f>IF(C950="","",HLOOKUP($G950&amp;'Product Selections'!$K$4&amp;'Exhibit A'!$F950,'--'!$F$3:$AT$200,$E950+6,FALSE)*F950)</f>
        <v/>
      </c>
      <c r="AA950" s="317">
        <f>IF($C950="","",7.95*$E950+54.95)</f>
        <v/>
      </c>
      <c r="AB950" s="316">
        <f>IF('Product Selections'!O955="Yes",16*'Exhibit A'!F950,0)</f>
        <v/>
      </c>
      <c r="AC950" s="318">
        <f>IF('Product Selections'!$L$11="CBA Lightning Wholesale",0,IF('Product Selections'!$L$11="CBA Lightning",0,IF($C950="",0,IF('Product Selections'!P955="",0,IF('Product Selections'!$P955="Yes",HLOOKUP($AC$10&amp;'Exhibit A'!$F950,'--'!$F$3:$AZ$200,$E950+6,FALSE)*$F950)))))</f>
        <v/>
      </c>
      <c r="AD950" s="310">
        <f>IF('Product Selections'!$L$11="CBA Lightning Wholesale",0,IF('Product Selections'!$L$11="CBA Lightning",0,IF('Product Selections'!Q955="",0,IF($C950="",0,IF('Product Selections'!$Q955&gt;=0,HLOOKUP($AD$10,'--'!$F$3:$AZ$200,3,FALSE)*12*'Product Selections'!Q955)))))</f>
        <v/>
      </c>
      <c r="AE950" s="316">
        <f>IFERROR(IF(C950="","",IF(AND(C950=$D$2,H950=0),0,IF(I950=0,H950-P950-L950-M950,IF(I950="Included",H950-P950-M950-L950,IF(I950&gt;0,H950-M950-L950))))),"")</f>
        <v/>
      </c>
      <c r="AF950" s="585" t="n"/>
      <c r="AJ950" s="585" t="n"/>
    </row>
    <row r="951">
      <c r="A951" s="34" t="n"/>
      <c r="B951" s="70">
        <f>IFERROR(IF('Product Selections'!B956="","",'Product Selections'!B956),"")</f>
        <v/>
      </c>
      <c r="C951" s="71">
        <f>IF('Product Selections'!C956="","",'Product Selections'!C956)</f>
        <v/>
      </c>
      <c r="D951" s="48">
        <f>IF('Product Selections'!D956="","",'Product Selections'!D956)</f>
        <v/>
      </c>
      <c r="E951" s="51">
        <f>IF('Product Selections'!E956="","",'Product Selections'!E956)</f>
        <v/>
      </c>
      <c r="F951" s="51">
        <f>IF('Product Selections'!F956="","",'Product Selections'!F956)</f>
        <v/>
      </c>
      <c r="G951" s="34">
        <f>IF('Product Selections'!U955="","",'Product Selections'!U955)</f>
        <v/>
      </c>
      <c r="H951" s="69">
        <f>IFERROR(IF('Product Selections'!H956="","",'Product Selections'!H956),"")</f>
        <v/>
      </c>
      <c r="I951" s="592">
        <f>IFERROR(IF(TRIM('Product Selections'!I956)="","",TRIM('Product Selections'!I956)),"")</f>
        <v/>
      </c>
      <c r="J951" s="46" t="n"/>
      <c r="K951" s="69">
        <f>IF(C951="","",IF(O951="",AE951+L951+M951,AE951+L951+M951+O951))</f>
        <v/>
      </c>
      <c r="L951" s="360">
        <f>IF(C951="","",SUM(AC951,AD951)*(1-Y951))</f>
        <v/>
      </c>
      <c r="M951" s="358">
        <f>IF(C951="","",AB951)</f>
        <v/>
      </c>
      <c r="O951" s="593">
        <f>IF(C951="","",IF(Y951&lt;0,Z951-AE951,""))</f>
        <v/>
      </c>
      <c r="P951" s="594">
        <f>IFERROR(IF(C951="","",IF(AND(C951=$D$2,H951=0),0,IF($V$8="50% ADP Discount",AA951*0.5,IF($V$8="ADP Book Price",AA951)))),"")</f>
        <v/>
      </c>
      <c r="R951" s="595">
        <f>IF(C951="","",IF(Y951&lt;0,(Z951/F951)*(1),(Z951/F951)*(1-Y951)))</f>
        <v/>
      </c>
      <c r="S951" s="595">
        <f>IFERROR(IF(Y951&lt;0,SUM(AC951:AD951)/F951,L951/F951),"")</f>
        <v/>
      </c>
      <c r="T951" s="340">
        <f>IF(M951="","",IF(M951=0,"",SUM(M951)/F951))</f>
        <v/>
      </c>
      <c r="U951" s="585" t="n"/>
      <c r="V951" s="596">
        <f>IF(C951="","",IF(AND(C951=$D$2,H951=0),"Firm Payroll",IF(AND(F951=1,Y951&gt;0.2),"Annual 20% Max Discount",IF(AND(F951=4,Y951&gt;0.2),"Quarterly 20% Max Discount",IF(Y951&gt;=0.6,"Discount &gt;60%",IF(Y951&lt;0,"Revenue Reduction Required",""))))))</f>
        <v/>
      </c>
      <c r="W951" s="597" t="n"/>
      <c r="X951" s="56">
        <f>IF(F951=1,"Annual Payrolls on ADP Essential Payroll",IF(F951=4,"Quarterly Payrolls on ADP Essential Payroll",""))</f>
        <v/>
      </c>
      <c r="Y951" s="50">
        <f>IFERROR(1-((H951-M951)/SUM(Z951,AC951,AD951)),"")</f>
        <v/>
      </c>
      <c r="Z951" s="69">
        <f>IF(C951="","",HLOOKUP($G951&amp;'Product Selections'!$K$4&amp;'Exhibit A'!$F951,'--'!$F$3:$AT$200,$E951+6,FALSE)*F951)</f>
        <v/>
      </c>
      <c r="AA951" s="237">
        <f>IF($C951="","",7.95*$E951+54.95)</f>
        <v/>
      </c>
      <c r="AB951" s="69">
        <f>IF('Product Selections'!O956="Yes",16*'Exhibit A'!F951,0)</f>
        <v/>
      </c>
      <c r="AC951" s="236">
        <f>IF('Product Selections'!$L$11="CBA Lightning Wholesale",0,IF('Product Selections'!$L$11="CBA Lightning",0,IF($C951="",0,IF('Product Selections'!P956="",0,IF('Product Selections'!$P956="Yes",HLOOKUP($AC$10&amp;'Exhibit A'!$F951,'--'!$F$3:$AZ$200,$E951+6,FALSE)*$F951)))))</f>
        <v/>
      </c>
      <c r="AD951" s="54">
        <f>IF('Product Selections'!$L$11="CBA Lightning Wholesale",0,IF('Product Selections'!$L$11="CBA Lightning",0,IF('Product Selections'!Q956="",0,IF($C951="",0,IF('Product Selections'!$Q956&gt;=0,HLOOKUP($AD$10,'--'!$F$3:$AZ$200,3,FALSE)*12*'Product Selections'!Q956)))))</f>
        <v/>
      </c>
      <c r="AE951" s="69">
        <f>IFERROR(IF(C951="","",IF(AND(C951=$D$2,H951=0),0,IF(I951=0,H951-P951-L951-M951,IF(I951="Included",H951-P951-M951-L951,IF(I951&gt;0,H951-M951-L951))))),"")</f>
        <v/>
      </c>
      <c r="AF951" s="598" t="n"/>
      <c r="AJ951" s="585" t="n"/>
    </row>
    <row r="952">
      <c r="A952" s="34" t="n"/>
      <c r="B952" s="303">
        <f>IFERROR(IF('Product Selections'!B957="","",'Product Selections'!B957),"")</f>
        <v/>
      </c>
      <c r="C952" s="304">
        <f>IF('Product Selections'!C957="","",'Product Selections'!C957)</f>
        <v/>
      </c>
      <c r="D952" s="305">
        <f>IF('Product Selections'!D957="","",'Product Selections'!D957)</f>
        <v/>
      </c>
      <c r="E952" s="306">
        <f>IF('Product Selections'!E957="","",'Product Selections'!E957)</f>
        <v/>
      </c>
      <c r="F952" s="306">
        <f>IF('Product Selections'!F957="","",'Product Selections'!F957)</f>
        <v/>
      </c>
      <c r="G952" s="307">
        <f>IF('Product Selections'!U956="","",'Product Selections'!U956)</f>
        <v/>
      </c>
      <c r="H952" s="316">
        <f>IFERROR(IF('Product Selections'!H957="","",'Product Selections'!H957),"")</f>
        <v/>
      </c>
      <c r="I952" s="309">
        <f>IFERROR(IF(TRIM('Product Selections'!I957)="","",TRIM('Product Selections'!I957)),"")</f>
        <v/>
      </c>
      <c r="J952" s="46" t="n"/>
      <c r="K952" s="316">
        <f>IF(C952="","",IF(O952="",AE952+L952+M952,AE952+L952+M952+O952))</f>
        <v/>
      </c>
      <c r="L952" s="361">
        <f>IF(C952="","",SUM(AC952,AD952)*(1-Y952))</f>
        <v/>
      </c>
      <c r="M952" s="357">
        <f>IF(C952="","",AB952)</f>
        <v/>
      </c>
      <c r="O952" s="600">
        <f>IF(C952="","",IF(Y952&lt;0,Z952-AE952,""))</f>
        <v/>
      </c>
      <c r="P952" s="601">
        <f>IFERROR(IF(C952="","",IF(AND(C952=$D$2,H952=0),0,IF($V$8="50% ADP Discount",AA952*0.5,IF($V$8="ADP Book Price",AA952)))),"")</f>
        <v/>
      </c>
      <c r="R952" s="602">
        <f>IF(C952="","",IF(Y952&lt;0,(Z952/F952)*(1),(Z952/F952)*(1-Y952)))</f>
        <v/>
      </c>
      <c r="S952" s="602">
        <f>IFERROR(IF(Y952&lt;0,SUM(AC952:AD952)/F952,L952/F952),"")</f>
        <v/>
      </c>
      <c r="T952" s="339">
        <f>IF(M952="","",IF(M952=0,"",SUM(M952)/F952))</f>
        <v/>
      </c>
      <c r="U952" s="585" t="n"/>
      <c r="V952" s="603">
        <f>IF(C952="","",IF(AND(C952=$D$2,H952=0),"Firm Payroll",IF(AND(F952=1,Y952&gt;0.2),"Annual 20% Max Discount",IF(AND(F952=4,Y952&gt;0.2),"Quarterly 20% Max Discount",IF(Y952&gt;=0.6,"Discount &gt;60%",IF(Y952&lt;0,"Revenue Reduction Required",""))))))</f>
        <v/>
      </c>
      <c r="W952" s="597" t="n"/>
      <c r="X952" s="314">
        <f>IF(F952=1,"Annual Payrolls on ADP Essential Payroll",IF(F952=4,"Quarterly Payrolls on ADP Essential Payroll",""))</f>
        <v/>
      </c>
      <c r="Y952" s="315">
        <f>IFERROR(1-((H952-M952)/SUM(Z952,AC952,AD952)),"")</f>
        <v/>
      </c>
      <c r="Z952" s="316">
        <f>IF(C952="","",HLOOKUP($G952&amp;'Product Selections'!$K$4&amp;'Exhibit A'!$F952,'--'!$F$3:$AT$200,$E952+6,FALSE)*F952)</f>
        <v/>
      </c>
      <c r="AA952" s="317">
        <f>IF($C952="","",7.95*$E952+54.95)</f>
        <v/>
      </c>
      <c r="AB952" s="316">
        <f>IF('Product Selections'!O957="Yes",16*'Exhibit A'!F952,0)</f>
        <v/>
      </c>
      <c r="AC952" s="318">
        <f>IF('Product Selections'!$L$11="CBA Lightning Wholesale",0,IF('Product Selections'!$L$11="CBA Lightning",0,IF($C952="",0,IF('Product Selections'!P957="",0,IF('Product Selections'!$P957="Yes",HLOOKUP($AC$10&amp;'Exhibit A'!$F952,'--'!$F$3:$AZ$200,$E952+6,FALSE)*$F952)))))</f>
        <v/>
      </c>
      <c r="AD952" s="310">
        <f>IF('Product Selections'!$L$11="CBA Lightning Wholesale",0,IF('Product Selections'!$L$11="CBA Lightning",0,IF('Product Selections'!Q957="",0,IF($C952="",0,IF('Product Selections'!$Q957&gt;=0,HLOOKUP($AD$10,'--'!$F$3:$AZ$200,3,FALSE)*12*'Product Selections'!Q957)))))</f>
        <v/>
      </c>
      <c r="AE952" s="316">
        <f>IFERROR(IF(C952="","",IF(AND(C952=$D$2,H952=0),0,IF(I952=0,H952-P952-L952-M952,IF(I952="Included",H952-P952-M952-L952,IF(I952&gt;0,H952-M952-L952))))),"")</f>
        <v/>
      </c>
      <c r="AF952" s="585" t="n"/>
      <c r="AJ952" s="585" t="n"/>
    </row>
    <row r="953">
      <c r="A953" s="34" t="n"/>
      <c r="B953" s="70">
        <f>IFERROR(IF('Product Selections'!B958="","",'Product Selections'!B958),"")</f>
        <v/>
      </c>
      <c r="C953" s="71">
        <f>IF('Product Selections'!C958="","",'Product Selections'!C958)</f>
        <v/>
      </c>
      <c r="D953" s="48">
        <f>IF('Product Selections'!D958="","",'Product Selections'!D958)</f>
        <v/>
      </c>
      <c r="E953" s="51">
        <f>IF('Product Selections'!E958="","",'Product Selections'!E958)</f>
        <v/>
      </c>
      <c r="F953" s="51">
        <f>IF('Product Selections'!F958="","",'Product Selections'!F958)</f>
        <v/>
      </c>
      <c r="G953" s="34">
        <f>IF('Product Selections'!U957="","",'Product Selections'!U957)</f>
        <v/>
      </c>
      <c r="H953" s="69">
        <f>IFERROR(IF('Product Selections'!H958="","",'Product Selections'!H958),"")</f>
        <v/>
      </c>
      <c r="I953" s="592">
        <f>IFERROR(IF(TRIM('Product Selections'!I958)="","",TRIM('Product Selections'!I958)),"")</f>
        <v/>
      </c>
      <c r="J953" s="46" t="n"/>
      <c r="K953" s="69">
        <f>IF(C953="","",IF(O953="",AE953+L953+M953,AE953+L953+M953+O953))</f>
        <v/>
      </c>
      <c r="L953" s="360">
        <f>IF(C953="","",SUM(AC953,AD953)*(1-Y953))</f>
        <v/>
      </c>
      <c r="M953" s="358">
        <f>IF(C953="","",AB953)</f>
        <v/>
      </c>
      <c r="O953" s="593">
        <f>IF(C953="","",IF(Y953&lt;0,Z953-AE953,""))</f>
        <v/>
      </c>
      <c r="P953" s="594">
        <f>IFERROR(IF(C953="","",IF(AND(C953=$D$2,H953=0),0,IF($V$8="50% ADP Discount",AA953*0.5,IF($V$8="ADP Book Price",AA953)))),"")</f>
        <v/>
      </c>
      <c r="R953" s="595">
        <f>IF(C953="","",IF(Y953&lt;0,(Z953/F953)*(1),(Z953/F953)*(1-Y953)))</f>
        <v/>
      </c>
      <c r="S953" s="595">
        <f>IFERROR(IF(Y953&lt;0,SUM(AC953:AD953)/F953,L953/F953),"")</f>
        <v/>
      </c>
      <c r="T953" s="340">
        <f>IF(M953="","",IF(M953=0,"",SUM(M953)/F953))</f>
        <v/>
      </c>
      <c r="U953" s="585" t="n"/>
      <c r="V953" s="596">
        <f>IF(C953="","",IF(AND(C953=$D$2,H953=0),"Firm Payroll",IF(AND(F953=1,Y953&gt;0.2),"Annual 20% Max Discount",IF(AND(F953=4,Y953&gt;0.2),"Quarterly 20% Max Discount",IF(Y953&gt;=0.6,"Discount &gt;60%",IF(Y953&lt;0,"Revenue Reduction Required",""))))))</f>
        <v/>
      </c>
      <c r="W953" s="597" t="n"/>
      <c r="X953" s="56">
        <f>IF(F953=1,"Annual Payrolls on ADP Essential Payroll",IF(F953=4,"Quarterly Payrolls on ADP Essential Payroll",""))</f>
        <v/>
      </c>
      <c r="Y953" s="50">
        <f>IFERROR(1-((H953-M953)/SUM(Z953,AC953,AD953)),"")</f>
        <v/>
      </c>
      <c r="Z953" s="69">
        <f>IF(C953="","",HLOOKUP($G953&amp;'Product Selections'!$K$4&amp;'Exhibit A'!$F953,'--'!$F$3:$AT$200,$E953+6,FALSE)*F953)</f>
        <v/>
      </c>
      <c r="AA953" s="237">
        <f>IF($C953="","",7.95*$E953+54.95)</f>
        <v/>
      </c>
      <c r="AB953" s="69">
        <f>IF('Product Selections'!O958="Yes",16*'Exhibit A'!F953,0)</f>
        <v/>
      </c>
      <c r="AC953" s="236">
        <f>IF('Product Selections'!$L$11="CBA Lightning Wholesale",0,IF('Product Selections'!$L$11="CBA Lightning",0,IF($C953="",0,IF('Product Selections'!P958="",0,IF('Product Selections'!$P958="Yes",HLOOKUP($AC$10&amp;'Exhibit A'!$F953,'--'!$F$3:$AZ$200,$E953+6,FALSE)*$F953)))))</f>
        <v/>
      </c>
      <c r="AD953" s="54">
        <f>IF('Product Selections'!$L$11="CBA Lightning Wholesale",0,IF('Product Selections'!$L$11="CBA Lightning",0,IF('Product Selections'!Q958="",0,IF($C953="",0,IF('Product Selections'!$Q958&gt;=0,HLOOKUP($AD$10,'--'!$F$3:$AZ$200,3,FALSE)*12*'Product Selections'!Q958)))))</f>
        <v/>
      </c>
      <c r="AE953" s="69">
        <f>IFERROR(IF(C953="","",IF(AND(C953=$D$2,H953=0),0,IF(I953=0,H953-P953-L953-M953,IF(I953="Included",H953-P953-M953-L953,IF(I953&gt;0,H953-M953-L953))))),"")</f>
        <v/>
      </c>
      <c r="AF953" s="598" t="n"/>
      <c r="AJ953" s="585" t="n"/>
    </row>
    <row r="954">
      <c r="A954" s="34" t="n"/>
      <c r="B954" s="303">
        <f>IFERROR(IF('Product Selections'!B959="","",'Product Selections'!B959),"")</f>
        <v/>
      </c>
      <c r="C954" s="304">
        <f>IF('Product Selections'!C959="","",'Product Selections'!C959)</f>
        <v/>
      </c>
      <c r="D954" s="305">
        <f>IF('Product Selections'!D959="","",'Product Selections'!D959)</f>
        <v/>
      </c>
      <c r="E954" s="306">
        <f>IF('Product Selections'!E959="","",'Product Selections'!E959)</f>
        <v/>
      </c>
      <c r="F954" s="306">
        <f>IF('Product Selections'!F959="","",'Product Selections'!F959)</f>
        <v/>
      </c>
      <c r="G954" s="307">
        <f>IF('Product Selections'!U958="","",'Product Selections'!U958)</f>
        <v/>
      </c>
      <c r="H954" s="316">
        <f>IFERROR(IF('Product Selections'!H959="","",'Product Selections'!H959),"")</f>
        <v/>
      </c>
      <c r="I954" s="309">
        <f>IFERROR(IF(TRIM('Product Selections'!I959)="","",TRIM('Product Selections'!I959)),"")</f>
        <v/>
      </c>
      <c r="J954" s="46" t="n"/>
      <c r="K954" s="316">
        <f>IF(C954="","",IF(O954="",AE954+L954+M954,AE954+L954+M954+O954))</f>
        <v/>
      </c>
      <c r="L954" s="361">
        <f>IF(C954="","",SUM(AC954,AD954)*(1-Y954))</f>
        <v/>
      </c>
      <c r="M954" s="357">
        <f>IF(C954="","",AB954)</f>
        <v/>
      </c>
      <c r="O954" s="600">
        <f>IF(C954="","",IF(Y954&lt;0,Z954-AE954,""))</f>
        <v/>
      </c>
      <c r="P954" s="601">
        <f>IFERROR(IF(C954="","",IF(AND(C954=$D$2,H954=0),0,IF($V$8="50% ADP Discount",AA954*0.5,IF($V$8="ADP Book Price",AA954)))),"")</f>
        <v/>
      </c>
      <c r="R954" s="602">
        <f>IF(C954="","",IF(Y954&lt;0,(Z954/F954)*(1),(Z954/F954)*(1-Y954)))</f>
        <v/>
      </c>
      <c r="S954" s="602">
        <f>IFERROR(IF(Y954&lt;0,SUM(AC954:AD954)/F954,L954/F954),"")</f>
        <v/>
      </c>
      <c r="T954" s="339">
        <f>IF(M954="","",IF(M954=0,"",SUM(M954)/F954))</f>
        <v/>
      </c>
      <c r="U954" s="585" t="n"/>
      <c r="V954" s="603">
        <f>IF(C954="","",IF(AND(C954=$D$2,H954=0),"Firm Payroll",IF(AND(F954=1,Y954&gt;0.2),"Annual 20% Max Discount",IF(AND(F954=4,Y954&gt;0.2),"Quarterly 20% Max Discount",IF(Y954&gt;=0.6,"Discount &gt;60%",IF(Y954&lt;0,"Revenue Reduction Required",""))))))</f>
        <v/>
      </c>
      <c r="W954" s="597" t="n"/>
      <c r="X954" s="314">
        <f>IF(F954=1,"Annual Payrolls on ADP Essential Payroll",IF(F954=4,"Quarterly Payrolls on ADP Essential Payroll",""))</f>
        <v/>
      </c>
      <c r="Y954" s="315">
        <f>IFERROR(1-((H954-M954)/SUM(Z954,AC954,AD954)),"")</f>
        <v/>
      </c>
      <c r="Z954" s="316">
        <f>IF(C954="","",HLOOKUP($G954&amp;'Product Selections'!$K$4&amp;'Exhibit A'!$F954,'--'!$F$3:$AT$200,$E954+6,FALSE)*F954)</f>
        <v/>
      </c>
      <c r="AA954" s="317">
        <f>IF($C954="","",7.95*$E954+54.95)</f>
        <v/>
      </c>
      <c r="AB954" s="316">
        <f>IF('Product Selections'!O959="Yes",16*'Exhibit A'!F954,0)</f>
        <v/>
      </c>
      <c r="AC954" s="318">
        <f>IF('Product Selections'!$L$11="CBA Lightning Wholesale",0,IF('Product Selections'!$L$11="CBA Lightning",0,IF($C954="",0,IF('Product Selections'!P959="",0,IF('Product Selections'!$P959="Yes",HLOOKUP($AC$10&amp;'Exhibit A'!$F954,'--'!$F$3:$AZ$200,$E954+6,FALSE)*$F954)))))</f>
        <v/>
      </c>
      <c r="AD954" s="310">
        <f>IF('Product Selections'!$L$11="CBA Lightning Wholesale",0,IF('Product Selections'!$L$11="CBA Lightning",0,IF('Product Selections'!Q959="",0,IF($C954="",0,IF('Product Selections'!$Q959&gt;=0,HLOOKUP($AD$10,'--'!$F$3:$AZ$200,3,FALSE)*12*'Product Selections'!Q959)))))</f>
        <v/>
      </c>
      <c r="AE954" s="316">
        <f>IFERROR(IF(C954="","",IF(AND(C954=$D$2,H954=0),0,IF(I954=0,H954-P954-L954-M954,IF(I954="Included",H954-P954-M954-L954,IF(I954&gt;0,H954-M954-L954))))),"")</f>
        <v/>
      </c>
      <c r="AF954" s="585" t="n"/>
      <c r="AJ954" s="585" t="n"/>
    </row>
    <row r="955">
      <c r="A955" s="34" t="n"/>
      <c r="B955" s="70">
        <f>IFERROR(IF('Product Selections'!B960="","",'Product Selections'!B960),"")</f>
        <v/>
      </c>
      <c r="C955" s="71">
        <f>IF('Product Selections'!C960="","",'Product Selections'!C960)</f>
        <v/>
      </c>
      <c r="D955" s="48">
        <f>IF('Product Selections'!D960="","",'Product Selections'!D960)</f>
        <v/>
      </c>
      <c r="E955" s="51">
        <f>IF('Product Selections'!E960="","",'Product Selections'!E960)</f>
        <v/>
      </c>
      <c r="F955" s="51">
        <f>IF('Product Selections'!F960="","",'Product Selections'!F960)</f>
        <v/>
      </c>
      <c r="G955" s="34">
        <f>IF('Product Selections'!U959="","",'Product Selections'!U959)</f>
        <v/>
      </c>
      <c r="H955" s="69">
        <f>IFERROR(IF('Product Selections'!H960="","",'Product Selections'!H960),"")</f>
        <v/>
      </c>
      <c r="I955" s="592">
        <f>IFERROR(IF(TRIM('Product Selections'!I960)="","",TRIM('Product Selections'!I960)),"")</f>
        <v/>
      </c>
      <c r="J955" s="46" t="n"/>
      <c r="K955" s="69">
        <f>IF(C955="","",IF(O955="",AE955+L955+M955,AE955+L955+M955+O955))</f>
        <v/>
      </c>
      <c r="L955" s="360">
        <f>IF(C955="","",SUM(AC955,AD955)*(1-Y955))</f>
        <v/>
      </c>
      <c r="M955" s="358">
        <f>IF(C955="","",AB955)</f>
        <v/>
      </c>
      <c r="O955" s="593">
        <f>IF(C955="","",IF(Y955&lt;0,Z955-AE955,""))</f>
        <v/>
      </c>
      <c r="P955" s="594">
        <f>IFERROR(IF(C955="","",IF(AND(C955=$D$2,H955=0),0,IF($V$8="50% ADP Discount",AA955*0.5,IF($V$8="ADP Book Price",AA955)))),"")</f>
        <v/>
      </c>
      <c r="R955" s="595">
        <f>IF(C955="","",IF(Y955&lt;0,(Z955/F955)*(1),(Z955/F955)*(1-Y955)))</f>
        <v/>
      </c>
      <c r="S955" s="595">
        <f>IFERROR(IF(Y955&lt;0,SUM(AC955:AD955)/F955,L955/F955),"")</f>
        <v/>
      </c>
      <c r="T955" s="340">
        <f>IF(M955="","",IF(M955=0,"",SUM(M955)/F955))</f>
        <v/>
      </c>
      <c r="U955" s="585" t="n"/>
      <c r="V955" s="596">
        <f>IF(C955="","",IF(AND(C955=$D$2,H955=0),"Firm Payroll",IF(AND(F955=1,Y955&gt;0.2),"Annual 20% Max Discount",IF(AND(F955=4,Y955&gt;0.2),"Quarterly 20% Max Discount",IF(Y955&gt;=0.6,"Discount &gt;60%",IF(Y955&lt;0,"Revenue Reduction Required",""))))))</f>
        <v/>
      </c>
      <c r="W955" s="597" t="n"/>
      <c r="X955" s="56">
        <f>IF(F955=1,"Annual Payrolls on ADP Essential Payroll",IF(F955=4,"Quarterly Payrolls on ADP Essential Payroll",""))</f>
        <v/>
      </c>
      <c r="Y955" s="50">
        <f>IFERROR(1-((H955-M955)/SUM(Z955,AC955,AD955)),"")</f>
        <v/>
      </c>
      <c r="Z955" s="69">
        <f>IF(C955="","",HLOOKUP($G955&amp;'Product Selections'!$K$4&amp;'Exhibit A'!$F955,'--'!$F$3:$AT$200,$E955+6,FALSE)*F955)</f>
        <v/>
      </c>
      <c r="AA955" s="237">
        <f>IF($C955="","",7.95*$E955+54.95)</f>
        <v/>
      </c>
      <c r="AB955" s="69">
        <f>IF('Product Selections'!O960="Yes",16*'Exhibit A'!F955,0)</f>
        <v/>
      </c>
      <c r="AC955" s="236">
        <f>IF('Product Selections'!$L$11="CBA Lightning Wholesale",0,IF('Product Selections'!$L$11="CBA Lightning",0,IF($C955="",0,IF('Product Selections'!P960="",0,IF('Product Selections'!$P960="Yes",HLOOKUP($AC$10&amp;'Exhibit A'!$F955,'--'!$F$3:$AZ$200,$E955+6,FALSE)*$F955)))))</f>
        <v/>
      </c>
      <c r="AD955" s="54">
        <f>IF('Product Selections'!$L$11="CBA Lightning Wholesale",0,IF('Product Selections'!$L$11="CBA Lightning",0,IF('Product Selections'!Q960="",0,IF($C955="",0,IF('Product Selections'!$Q960&gt;=0,HLOOKUP($AD$10,'--'!$F$3:$AZ$200,3,FALSE)*12*'Product Selections'!Q960)))))</f>
        <v/>
      </c>
      <c r="AE955" s="69">
        <f>IFERROR(IF(C955="","",IF(AND(C955=$D$2,H955=0),0,IF(I955=0,H955-P955-L955-M955,IF(I955="Included",H955-P955-M955-L955,IF(I955&gt;0,H955-M955-L955))))),"")</f>
        <v/>
      </c>
      <c r="AF955" s="598" t="n"/>
      <c r="AJ955" s="585" t="n"/>
    </row>
    <row r="956">
      <c r="A956" s="34" t="n"/>
      <c r="B956" s="303">
        <f>IFERROR(IF('Product Selections'!B961="","",'Product Selections'!B961),"")</f>
        <v/>
      </c>
      <c r="C956" s="304">
        <f>IF('Product Selections'!C961="","",'Product Selections'!C961)</f>
        <v/>
      </c>
      <c r="D956" s="305">
        <f>IF('Product Selections'!D961="","",'Product Selections'!D961)</f>
        <v/>
      </c>
      <c r="E956" s="306">
        <f>IF('Product Selections'!E961="","",'Product Selections'!E961)</f>
        <v/>
      </c>
      <c r="F956" s="306">
        <f>IF('Product Selections'!F961="","",'Product Selections'!F961)</f>
        <v/>
      </c>
      <c r="G956" s="307">
        <f>IF('Product Selections'!U960="","",'Product Selections'!U960)</f>
        <v/>
      </c>
      <c r="H956" s="316">
        <f>IFERROR(IF('Product Selections'!H961="","",'Product Selections'!H961),"")</f>
        <v/>
      </c>
      <c r="I956" s="309">
        <f>IFERROR(IF(TRIM('Product Selections'!I961)="","",TRIM('Product Selections'!I961)),"")</f>
        <v/>
      </c>
      <c r="J956" s="46" t="n"/>
      <c r="K956" s="316">
        <f>IF(C956="","",IF(O956="",AE956+L956+M956,AE956+L956+M956+O956))</f>
        <v/>
      </c>
      <c r="L956" s="361">
        <f>IF(C956="","",SUM(AC956,AD956)*(1-Y956))</f>
        <v/>
      </c>
      <c r="M956" s="357">
        <f>IF(C956="","",AB956)</f>
        <v/>
      </c>
      <c r="O956" s="600">
        <f>IF(C956="","",IF(Y956&lt;0,Z956-AE956,""))</f>
        <v/>
      </c>
      <c r="P956" s="601">
        <f>IFERROR(IF(C956="","",IF(AND(C956=$D$2,H956=0),0,IF($V$8="50% ADP Discount",AA956*0.5,IF($V$8="ADP Book Price",AA956)))),"")</f>
        <v/>
      </c>
      <c r="R956" s="602">
        <f>IF(C956="","",IF(Y956&lt;0,(Z956/F956)*(1),(Z956/F956)*(1-Y956)))</f>
        <v/>
      </c>
      <c r="S956" s="602">
        <f>IFERROR(IF(Y956&lt;0,SUM(AC956:AD956)/F956,L956/F956),"")</f>
        <v/>
      </c>
      <c r="T956" s="339">
        <f>IF(M956="","",IF(M956=0,"",SUM(M956)/F956))</f>
        <v/>
      </c>
      <c r="U956" s="585" t="n"/>
      <c r="V956" s="603">
        <f>IF(C956="","",IF(AND(C956=$D$2,H956=0),"Firm Payroll",IF(AND(F956=1,Y956&gt;0.2),"Annual 20% Max Discount",IF(AND(F956=4,Y956&gt;0.2),"Quarterly 20% Max Discount",IF(Y956&gt;=0.6,"Discount &gt;60%",IF(Y956&lt;0,"Revenue Reduction Required",""))))))</f>
        <v/>
      </c>
      <c r="W956" s="597" t="n"/>
      <c r="X956" s="314">
        <f>IF(F956=1,"Annual Payrolls on ADP Essential Payroll",IF(F956=4,"Quarterly Payrolls on ADP Essential Payroll",""))</f>
        <v/>
      </c>
      <c r="Y956" s="315">
        <f>IFERROR(1-((H956-M956)/SUM(Z956,AC956,AD956)),"")</f>
        <v/>
      </c>
      <c r="Z956" s="316">
        <f>IF(C956="","",HLOOKUP($G956&amp;'Product Selections'!$K$4&amp;'Exhibit A'!$F956,'--'!$F$3:$AT$200,$E956+6,FALSE)*F956)</f>
        <v/>
      </c>
      <c r="AA956" s="317">
        <f>IF($C956="","",7.95*$E956+54.95)</f>
        <v/>
      </c>
      <c r="AB956" s="316">
        <f>IF('Product Selections'!O961="Yes",16*'Exhibit A'!F956,0)</f>
        <v/>
      </c>
      <c r="AC956" s="318">
        <f>IF('Product Selections'!$L$11="CBA Lightning Wholesale",0,IF('Product Selections'!$L$11="CBA Lightning",0,IF($C956="",0,IF('Product Selections'!P961="",0,IF('Product Selections'!$P961="Yes",HLOOKUP($AC$10&amp;'Exhibit A'!$F956,'--'!$F$3:$AZ$200,$E956+6,FALSE)*$F956)))))</f>
        <v/>
      </c>
      <c r="AD956" s="310">
        <f>IF('Product Selections'!$L$11="CBA Lightning Wholesale",0,IF('Product Selections'!$L$11="CBA Lightning",0,IF('Product Selections'!Q961="",0,IF($C956="",0,IF('Product Selections'!$Q961&gt;=0,HLOOKUP($AD$10,'--'!$F$3:$AZ$200,3,FALSE)*12*'Product Selections'!Q961)))))</f>
        <v/>
      </c>
      <c r="AE956" s="316">
        <f>IFERROR(IF(C956="","",IF(AND(C956=$D$2,H956=0),0,IF(I956=0,H956-P956-L956-M956,IF(I956="Included",H956-P956-M956-L956,IF(I956&gt;0,H956-M956-L956))))),"")</f>
        <v/>
      </c>
      <c r="AF956" s="585" t="n"/>
      <c r="AJ956" s="585" t="n"/>
    </row>
    <row r="957">
      <c r="A957" s="34" t="n"/>
      <c r="B957" s="70">
        <f>IFERROR(IF('Product Selections'!B962="","",'Product Selections'!B962),"")</f>
        <v/>
      </c>
      <c r="C957" s="71">
        <f>IF('Product Selections'!C962="","",'Product Selections'!C962)</f>
        <v/>
      </c>
      <c r="D957" s="48">
        <f>IF('Product Selections'!D962="","",'Product Selections'!D962)</f>
        <v/>
      </c>
      <c r="E957" s="51">
        <f>IF('Product Selections'!E962="","",'Product Selections'!E962)</f>
        <v/>
      </c>
      <c r="F957" s="51">
        <f>IF('Product Selections'!F962="","",'Product Selections'!F962)</f>
        <v/>
      </c>
      <c r="G957" s="34">
        <f>IF('Product Selections'!U961="","",'Product Selections'!U961)</f>
        <v/>
      </c>
      <c r="H957" s="69">
        <f>IFERROR(IF('Product Selections'!H962="","",'Product Selections'!H962),"")</f>
        <v/>
      </c>
      <c r="I957" s="592">
        <f>IFERROR(IF(TRIM('Product Selections'!I962)="","",TRIM('Product Selections'!I962)),"")</f>
        <v/>
      </c>
      <c r="J957" s="46" t="n"/>
      <c r="K957" s="69">
        <f>IF(C957="","",IF(O957="",AE957+L957+M957,AE957+L957+M957+O957))</f>
        <v/>
      </c>
      <c r="L957" s="360">
        <f>IF(C957="","",SUM(AC957,AD957)*(1-Y957))</f>
        <v/>
      </c>
      <c r="M957" s="358">
        <f>IF(C957="","",AB957)</f>
        <v/>
      </c>
      <c r="O957" s="593">
        <f>IF(C957="","",IF(Y957&lt;0,Z957-AE957,""))</f>
        <v/>
      </c>
      <c r="P957" s="594">
        <f>IFERROR(IF(C957="","",IF(AND(C957=$D$2,H957=0),0,IF($V$8="50% ADP Discount",AA957*0.5,IF($V$8="ADP Book Price",AA957)))),"")</f>
        <v/>
      </c>
      <c r="R957" s="595">
        <f>IF(C957="","",IF(Y957&lt;0,(Z957/F957)*(1),(Z957/F957)*(1-Y957)))</f>
        <v/>
      </c>
      <c r="S957" s="595">
        <f>IFERROR(IF(Y957&lt;0,SUM(AC957:AD957)/F957,L957/F957),"")</f>
        <v/>
      </c>
      <c r="T957" s="340">
        <f>IF(M957="","",IF(M957=0,"",SUM(M957)/F957))</f>
        <v/>
      </c>
      <c r="U957" s="585" t="n"/>
      <c r="V957" s="596">
        <f>IF(C957="","",IF(AND(C957=$D$2,H957=0),"Firm Payroll",IF(AND(F957=1,Y957&gt;0.2),"Annual 20% Max Discount",IF(AND(F957=4,Y957&gt;0.2),"Quarterly 20% Max Discount",IF(Y957&gt;=0.6,"Discount &gt;60%",IF(Y957&lt;0,"Revenue Reduction Required",""))))))</f>
        <v/>
      </c>
      <c r="W957" s="597" t="n"/>
      <c r="X957" s="56">
        <f>IF(F957=1,"Annual Payrolls on ADP Essential Payroll",IF(F957=4,"Quarterly Payrolls on ADP Essential Payroll",""))</f>
        <v/>
      </c>
      <c r="Y957" s="50">
        <f>IFERROR(1-((H957-M957)/SUM(Z957,AC957,AD957)),"")</f>
        <v/>
      </c>
      <c r="Z957" s="69">
        <f>IF(C957="","",HLOOKUP($G957&amp;'Product Selections'!$K$4&amp;'Exhibit A'!$F957,'--'!$F$3:$AT$200,$E957+6,FALSE)*F957)</f>
        <v/>
      </c>
      <c r="AA957" s="237">
        <f>IF($C957="","",7.95*$E957+54.95)</f>
        <v/>
      </c>
      <c r="AB957" s="69">
        <f>IF('Product Selections'!O962="Yes",16*'Exhibit A'!F957,0)</f>
        <v/>
      </c>
      <c r="AC957" s="236">
        <f>IF('Product Selections'!$L$11="CBA Lightning Wholesale",0,IF('Product Selections'!$L$11="CBA Lightning",0,IF($C957="",0,IF('Product Selections'!P962="",0,IF('Product Selections'!$P962="Yes",HLOOKUP($AC$10&amp;'Exhibit A'!$F957,'--'!$F$3:$AZ$200,$E957+6,FALSE)*$F957)))))</f>
        <v/>
      </c>
      <c r="AD957" s="54">
        <f>IF('Product Selections'!$L$11="CBA Lightning Wholesale",0,IF('Product Selections'!$L$11="CBA Lightning",0,IF('Product Selections'!Q962="",0,IF($C957="",0,IF('Product Selections'!$Q962&gt;=0,HLOOKUP($AD$10,'--'!$F$3:$AZ$200,3,FALSE)*12*'Product Selections'!Q962)))))</f>
        <v/>
      </c>
      <c r="AE957" s="69">
        <f>IFERROR(IF(C957="","",IF(AND(C957=$D$2,H957=0),0,IF(I957=0,H957-P957-L957-M957,IF(I957="Included",H957-P957-M957-L957,IF(I957&gt;0,H957-M957-L957))))),"")</f>
        <v/>
      </c>
      <c r="AF957" s="598" t="n"/>
      <c r="AJ957" s="585" t="n"/>
    </row>
    <row r="958">
      <c r="A958" s="34" t="n"/>
      <c r="B958" s="303">
        <f>IFERROR(IF('Product Selections'!B963="","",'Product Selections'!B963),"")</f>
        <v/>
      </c>
      <c r="C958" s="304">
        <f>IF('Product Selections'!C963="","",'Product Selections'!C963)</f>
        <v/>
      </c>
      <c r="D958" s="305">
        <f>IF('Product Selections'!D963="","",'Product Selections'!D963)</f>
        <v/>
      </c>
      <c r="E958" s="306">
        <f>IF('Product Selections'!E963="","",'Product Selections'!E963)</f>
        <v/>
      </c>
      <c r="F958" s="306">
        <f>IF('Product Selections'!F963="","",'Product Selections'!F963)</f>
        <v/>
      </c>
      <c r="G958" s="307">
        <f>IF('Product Selections'!U962="","",'Product Selections'!U962)</f>
        <v/>
      </c>
      <c r="H958" s="316">
        <f>IFERROR(IF('Product Selections'!H963="","",'Product Selections'!H963),"")</f>
        <v/>
      </c>
      <c r="I958" s="309">
        <f>IFERROR(IF(TRIM('Product Selections'!I963)="","",TRIM('Product Selections'!I963)),"")</f>
        <v/>
      </c>
      <c r="J958" s="46" t="n"/>
      <c r="K958" s="316">
        <f>IF(C958="","",IF(O958="",AE958+L958+M958,AE958+L958+M958+O958))</f>
        <v/>
      </c>
      <c r="L958" s="361">
        <f>IF(C958="","",SUM(AC958,AD958)*(1-Y958))</f>
        <v/>
      </c>
      <c r="M958" s="357">
        <f>IF(C958="","",AB958)</f>
        <v/>
      </c>
      <c r="O958" s="600">
        <f>IF(C958="","",IF(Y958&lt;0,Z958-AE958,""))</f>
        <v/>
      </c>
      <c r="P958" s="601">
        <f>IFERROR(IF(C958="","",IF(AND(C958=$D$2,H958=0),0,IF($V$8="50% ADP Discount",AA958*0.5,IF($V$8="ADP Book Price",AA958)))),"")</f>
        <v/>
      </c>
      <c r="R958" s="602">
        <f>IF(C958="","",IF(Y958&lt;0,(Z958/F958)*(1),(Z958/F958)*(1-Y958)))</f>
        <v/>
      </c>
      <c r="S958" s="602">
        <f>IFERROR(IF(Y958&lt;0,SUM(AC958:AD958)/F958,L958/F958),"")</f>
        <v/>
      </c>
      <c r="T958" s="339">
        <f>IF(M958="","",IF(M958=0,"",SUM(M958)/F958))</f>
        <v/>
      </c>
      <c r="U958" s="585" t="n"/>
      <c r="V958" s="603">
        <f>IF(C958="","",IF(AND(C958=$D$2,H958=0),"Firm Payroll",IF(AND(F958=1,Y958&gt;0.2),"Annual 20% Max Discount",IF(AND(F958=4,Y958&gt;0.2),"Quarterly 20% Max Discount",IF(Y958&gt;=0.6,"Discount &gt;60%",IF(Y958&lt;0,"Revenue Reduction Required",""))))))</f>
        <v/>
      </c>
      <c r="W958" s="597" t="n"/>
      <c r="X958" s="314">
        <f>IF(F958=1,"Annual Payrolls on ADP Essential Payroll",IF(F958=4,"Quarterly Payrolls on ADP Essential Payroll",""))</f>
        <v/>
      </c>
      <c r="Y958" s="315">
        <f>IFERROR(1-((H958-M958)/SUM(Z958,AC958,AD958)),"")</f>
        <v/>
      </c>
      <c r="Z958" s="316">
        <f>IF(C958="","",HLOOKUP($G958&amp;'Product Selections'!$K$4&amp;'Exhibit A'!$F958,'--'!$F$3:$AT$200,$E958+6,FALSE)*F958)</f>
        <v/>
      </c>
      <c r="AA958" s="317">
        <f>IF($C958="","",7.95*$E958+54.95)</f>
        <v/>
      </c>
      <c r="AB958" s="316">
        <f>IF('Product Selections'!O963="Yes",16*'Exhibit A'!F958,0)</f>
        <v/>
      </c>
      <c r="AC958" s="318">
        <f>IF('Product Selections'!$L$11="CBA Lightning Wholesale",0,IF('Product Selections'!$L$11="CBA Lightning",0,IF($C958="",0,IF('Product Selections'!P963="",0,IF('Product Selections'!$P963="Yes",HLOOKUP($AC$10&amp;'Exhibit A'!$F958,'--'!$F$3:$AZ$200,$E958+6,FALSE)*$F958)))))</f>
        <v/>
      </c>
      <c r="AD958" s="310">
        <f>IF('Product Selections'!$L$11="CBA Lightning Wholesale",0,IF('Product Selections'!$L$11="CBA Lightning",0,IF('Product Selections'!Q963="",0,IF($C958="",0,IF('Product Selections'!$Q963&gt;=0,HLOOKUP($AD$10,'--'!$F$3:$AZ$200,3,FALSE)*12*'Product Selections'!Q963)))))</f>
        <v/>
      </c>
      <c r="AE958" s="316">
        <f>IFERROR(IF(C958="","",IF(AND(C958=$D$2,H958=0),0,IF(I958=0,H958-P958-L958-M958,IF(I958="Included",H958-P958-M958-L958,IF(I958&gt;0,H958-M958-L958))))),"")</f>
        <v/>
      </c>
      <c r="AF958" s="585" t="n"/>
      <c r="AJ958" s="585" t="n"/>
    </row>
    <row r="959">
      <c r="A959" s="34" t="n"/>
      <c r="B959" s="70">
        <f>IFERROR(IF('Product Selections'!B964="","",'Product Selections'!B964),"")</f>
        <v/>
      </c>
      <c r="C959" s="71">
        <f>IF('Product Selections'!C964="","",'Product Selections'!C964)</f>
        <v/>
      </c>
      <c r="D959" s="48">
        <f>IF('Product Selections'!D964="","",'Product Selections'!D964)</f>
        <v/>
      </c>
      <c r="E959" s="51">
        <f>IF('Product Selections'!E964="","",'Product Selections'!E964)</f>
        <v/>
      </c>
      <c r="F959" s="51">
        <f>IF('Product Selections'!F964="","",'Product Selections'!F964)</f>
        <v/>
      </c>
      <c r="G959" s="34">
        <f>IF('Product Selections'!U963="","",'Product Selections'!U963)</f>
        <v/>
      </c>
      <c r="H959" s="69">
        <f>IFERROR(IF('Product Selections'!H964="","",'Product Selections'!H964),"")</f>
        <v/>
      </c>
      <c r="I959" s="592">
        <f>IFERROR(IF(TRIM('Product Selections'!I964)="","",TRIM('Product Selections'!I964)),"")</f>
        <v/>
      </c>
      <c r="J959" s="46" t="n"/>
      <c r="K959" s="69">
        <f>IF(C959="","",IF(O959="",AE959+L959+M959,AE959+L959+M959+O959))</f>
        <v/>
      </c>
      <c r="L959" s="360">
        <f>IF(C959="","",SUM(AC959,AD959)*(1-Y959))</f>
        <v/>
      </c>
      <c r="M959" s="358">
        <f>IF(C959="","",AB959)</f>
        <v/>
      </c>
      <c r="O959" s="593">
        <f>IF(C959="","",IF(Y959&lt;0,Z959-AE959,""))</f>
        <v/>
      </c>
      <c r="P959" s="594">
        <f>IFERROR(IF(C959="","",IF(AND(C959=$D$2,H959=0),0,IF($V$8="50% ADP Discount",AA959*0.5,IF($V$8="ADP Book Price",AA959)))),"")</f>
        <v/>
      </c>
      <c r="R959" s="595">
        <f>IF(C959="","",IF(Y959&lt;0,(Z959/F959)*(1),(Z959/F959)*(1-Y959)))</f>
        <v/>
      </c>
      <c r="S959" s="595">
        <f>IFERROR(IF(Y959&lt;0,SUM(AC959:AD959)/F959,L959/F959),"")</f>
        <v/>
      </c>
      <c r="T959" s="340">
        <f>IF(M959="","",IF(M959=0,"",SUM(M959)/F959))</f>
        <v/>
      </c>
      <c r="U959" s="585" t="n"/>
      <c r="V959" s="596">
        <f>IF(C959="","",IF(AND(C959=$D$2,H959=0),"Firm Payroll",IF(AND(F959=1,Y959&gt;0.2),"Annual 20% Max Discount",IF(AND(F959=4,Y959&gt;0.2),"Quarterly 20% Max Discount",IF(Y959&gt;=0.6,"Discount &gt;60%",IF(Y959&lt;0,"Revenue Reduction Required",""))))))</f>
        <v/>
      </c>
      <c r="W959" s="597" t="n"/>
      <c r="X959" s="56">
        <f>IF(F959=1,"Annual Payrolls on ADP Essential Payroll",IF(F959=4,"Quarterly Payrolls on ADP Essential Payroll",""))</f>
        <v/>
      </c>
      <c r="Y959" s="50">
        <f>IFERROR(1-((H959-M959)/SUM(Z959,AC959,AD959)),"")</f>
        <v/>
      </c>
      <c r="Z959" s="69">
        <f>IF(C959="","",HLOOKUP($G959&amp;'Product Selections'!$K$4&amp;'Exhibit A'!$F959,'--'!$F$3:$AT$200,$E959+6,FALSE)*F959)</f>
        <v/>
      </c>
      <c r="AA959" s="237">
        <f>IF($C959="","",7.95*$E959+54.95)</f>
        <v/>
      </c>
      <c r="AB959" s="69">
        <f>IF('Product Selections'!O964="Yes",16*'Exhibit A'!F959,0)</f>
        <v/>
      </c>
      <c r="AC959" s="236">
        <f>IF('Product Selections'!$L$11="CBA Lightning Wholesale",0,IF('Product Selections'!$L$11="CBA Lightning",0,IF($C959="",0,IF('Product Selections'!P964="",0,IF('Product Selections'!$P964="Yes",HLOOKUP($AC$10&amp;'Exhibit A'!$F959,'--'!$F$3:$AZ$200,$E959+6,FALSE)*$F959)))))</f>
        <v/>
      </c>
      <c r="AD959" s="54">
        <f>IF('Product Selections'!$L$11="CBA Lightning Wholesale",0,IF('Product Selections'!$L$11="CBA Lightning",0,IF('Product Selections'!Q964="",0,IF($C959="",0,IF('Product Selections'!$Q964&gt;=0,HLOOKUP($AD$10,'--'!$F$3:$AZ$200,3,FALSE)*12*'Product Selections'!Q964)))))</f>
        <v/>
      </c>
      <c r="AE959" s="69">
        <f>IFERROR(IF(C959="","",IF(AND(C959=$D$2,H959=0),0,IF(I959=0,H959-P959-L959-M959,IF(I959="Included",H959-P959-M959-L959,IF(I959&gt;0,H959-M959-L959))))),"")</f>
        <v/>
      </c>
      <c r="AF959" s="598" t="n"/>
      <c r="AJ959" s="585" t="n"/>
    </row>
    <row r="960" ht="13.5" customHeight="1" thickBot="1">
      <c r="A960" s="34" t="n"/>
      <c r="B960" s="319">
        <f>IFERROR(IF('Product Selections'!B965="","",'Product Selections'!B965),"")</f>
        <v/>
      </c>
      <c r="C960" s="320">
        <f>IF('Product Selections'!C965="","",'Product Selections'!C965)</f>
        <v/>
      </c>
      <c r="D960" s="321">
        <f>IF('Product Selections'!D965="","",'Product Selections'!D965)</f>
        <v/>
      </c>
      <c r="E960" s="322">
        <f>IF('Product Selections'!E965="","",'Product Selections'!E965)</f>
        <v/>
      </c>
      <c r="F960" s="322">
        <f>IF('Product Selections'!F965="","",'Product Selections'!F965)</f>
        <v/>
      </c>
      <c r="G960" s="323">
        <f>IF('Product Selections'!U964="","",'Product Selections'!U964)</f>
        <v/>
      </c>
      <c r="H960" s="230">
        <f>IFERROR(IF('Product Selections'!H965="","",'Product Selections'!H965),"")</f>
        <v/>
      </c>
      <c r="I960" s="231">
        <f>IFERROR(IF(TRIM('Product Selections'!I965)="","",TRIM('Product Selections'!I965)),"")</f>
        <v/>
      </c>
      <c r="J960" s="34" t="n"/>
      <c r="K960" s="329">
        <f>IF(C960="","",IF(O960="",AE960+L960+M960,AE960+L960+M960+O960))</f>
        <v/>
      </c>
      <c r="L960" s="362">
        <f>IF(C960="","",SUM(AC960,AD960)*(1-Y960))</f>
        <v/>
      </c>
      <c r="M960" s="359">
        <f>IF(C960="","",AB960)</f>
        <v/>
      </c>
      <c r="O960" s="605">
        <f>IF(C960="","",IF(Y960&lt;0,Z960-AE960,""))</f>
        <v/>
      </c>
      <c r="P960" s="606">
        <f>IFERROR(IF(C960="","",IF(AND(C960=$D$2,H960=0),0,IF($V$8="50% ADP Discount",AA960*0.5,IF($V$8="ADP Book Price",AA960)))),"")</f>
        <v/>
      </c>
      <c r="R960" s="607">
        <f>IF(C960="","",IF(Y960&lt;0,(Z960/F960)*(1),(Z960/F960)*(1-Y960)))</f>
        <v/>
      </c>
      <c r="S960" s="607">
        <f>IFERROR(IF(Y960&lt;0,SUM(AC960:AD960)/F960,L960/F960),"")</f>
        <v/>
      </c>
      <c r="T960" s="341">
        <f>IF(M960="","",IF(M960=0,"",SUM(M960)/F960))</f>
        <v/>
      </c>
      <c r="U960" s="585" t="n"/>
      <c r="V960" s="608">
        <f>IF(C960="","",IF(AND(C960=$D$2,H960=0),"Firm Payroll",IF(AND(F960=1,Y960&gt;0.2),"Annual 20% Max Discount",IF(AND(F960=4,Y960&gt;0.2),"Quarterly 20% Max Discount",IF(Y960&gt;=0.6,"Discount &gt;60%",IF(Y960&lt;0,"Revenue Reduction Required",""))))))</f>
        <v/>
      </c>
      <c r="W960" s="585" t="n"/>
      <c r="X960" s="327">
        <f>IF(F960=1,"Annual Payrolls on ADP Essential Payroll",IF(F960=4,"Quarterly Payrolls on ADP Essential Payroll",""))</f>
        <v/>
      </c>
      <c r="Y960" s="328">
        <f>IFERROR(1-((H960-M960)/SUM(Z960,AC960,AD960)),"")</f>
        <v/>
      </c>
      <c r="Z960" s="329">
        <f>IF(C960="","",HLOOKUP($G960&amp;'Product Selections'!$K$4&amp;'Exhibit A'!$F960,'--'!$F$3:$AT$200,$E960+6,FALSE)*F960)</f>
        <v/>
      </c>
      <c r="AA960" s="330">
        <f>IF($C960="","",7.95*$E960+54.95)</f>
        <v/>
      </c>
      <c r="AB960" s="329">
        <f>IF('Product Selections'!O965="Yes",16*'Exhibit A'!F960,0)</f>
        <v/>
      </c>
      <c r="AC960" s="331">
        <f>IF('Product Selections'!$L$11="CBA Lightning Wholesale",0,IF('Product Selections'!$L$11="CBA Lightning",0,IF($C960="",0,IF('Product Selections'!P965="",0,IF('Product Selections'!$P965="Yes",HLOOKUP($AC$10&amp;'Exhibit A'!$F960,'--'!$F$3:$AZ$200,$E960+6,FALSE)*$F960)))))</f>
        <v/>
      </c>
      <c r="AD960" s="332">
        <f>IF('Product Selections'!$L$11="CBA Lightning Wholesale",0,IF('Product Selections'!$L$11="CBA Lightning",0,IF('Product Selections'!Q965="",0,IF($C960="",0,IF('Product Selections'!$Q965&gt;=0,HLOOKUP($AD$10,'--'!$F$3:$AZ$200,3,FALSE)*12*'Product Selections'!Q965)))))</f>
        <v/>
      </c>
      <c r="AE960" s="329">
        <f>IFERROR(IF(C960="","",IF(AND(C960=$D$2,H960=0),0,IF(I960=0,H960-P960-L960-M960,IF(I960="Included",H960-P960-M960-L960,IF(I960&gt;0,H960-M960-L960))))),"")</f>
        <v/>
      </c>
      <c r="AJ960" s="585" t="n"/>
    </row>
    <row r="961">
      <c r="I961" s="10" t="n"/>
    </row>
    <row r="962">
      <c r="B962" s="463" t="n"/>
      <c r="I962" s="10" t="n"/>
    </row>
    <row r="963">
      <c r="I963" s="10" t="n"/>
    </row>
    <row r="964">
      <c r="I964" s="10" t="n"/>
    </row>
    <row r="965">
      <c r="I965" s="10" t="n"/>
    </row>
    <row r="966">
      <c r="I966" s="10" t="n"/>
    </row>
    <row r="967">
      <c r="I967" s="10" t="n"/>
    </row>
    <row r="968">
      <c r="I968" s="10" t="n"/>
    </row>
    <row r="969">
      <c r="I969" s="10" t="n"/>
    </row>
    <row r="970">
      <c r="I970" s="10" t="n"/>
    </row>
    <row r="971">
      <c r="I971" s="10" t="n"/>
    </row>
    <row r="972">
      <c r="I972" s="10" t="n"/>
    </row>
    <row r="973">
      <c r="I973" s="10" t="n"/>
    </row>
    <row r="974">
      <c r="I974" s="10" t="n"/>
    </row>
    <row r="975">
      <c r="I975" s="10" t="n"/>
    </row>
  </sheetData>
  <sheetProtection selectLockedCells="0" selectUnlockedCells="0" algorithmName="SHA-512" sheet="1" objects="0" insertRows="1" insertHyperlinks="1" autoFilter="1" scenarios="0" formatColumns="1" deleteColumns="1" insertColumns="1" pivotTables="1" deleteRows="1" formatCells="0" saltValue="3UFL3chDfrAO87Fn+gIU7w==" formatRows="1" sort="1" spinCount="100000" hashValue="aEXutfi9CSqa6Lzs2I7/QHYFFbXqqhv++ZDqtxDudQHfhm4vLTvlvB+AzYwIGvEArh+piDtboIp3cv+vPKAs6A=="/>
  <mergeCells count="3">
    <mergeCell ref="K8:M8"/>
    <mergeCell ref="O8:P8"/>
    <mergeCell ref="R8:T8"/>
  </mergeCells>
  <conditionalFormatting sqref="Y11:Y960">
    <cfRule type="cellIs" priority="2" operator="lessThan" dxfId="55">
      <formula>0</formula>
    </cfRule>
  </conditionalFormatting>
  <pageMargins left="0.25" right="0.25" top="0.5" bottom="0.25" header="0.3" footer="0.05"/>
  <pageSetup orientation="landscape" scale="54" fitToHeight="0"/>
  <headerFooter>
    <oddHeader/>
    <oddFooter>&amp;LADP Confidential&amp;CCopyright © 2026 ADP, Inc.&amp;RPage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1:AS997"/>
  <sheetViews>
    <sheetView showGridLines="0" zoomScale="106" zoomScaleNormal="106" workbookViewId="0">
      <pane xSplit="6" ySplit="14" topLeftCell="AJ1032" activePane="bottomRight" state="frozen"/>
      <selection pane="bottomRight" activeCell="A996" sqref="A996"/>
      <selection pane="bottomLeft" activeCell="D31" sqref="D31"/>
      <selection pane="topRight" activeCell="D31" sqref="D31"/>
    </sheetView>
  </sheetViews>
  <sheetFormatPr baseColWidth="8" defaultColWidth="9.140625" defaultRowHeight="12.95"/>
  <cols>
    <col width="1.42578125" customWidth="1" style="4" min="1" max="1"/>
    <col width="9.42578125" customWidth="1" style="4" min="2" max="2"/>
    <col width="34.140625" customWidth="1" style="4" min="3" max="3"/>
    <col width="49.28515625" customWidth="1" style="4" min="4" max="4"/>
    <col width="10.5703125" customWidth="1" style="4" min="5" max="5"/>
    <col width="12.5703125" customWidth="1" style="4" min="6" max="7"/>
    <col width="11.42578125" customWidth="1" style="4" min="8" max="8"/>
    <col width="16.42578125" customWidth="1" style="4" min="9" max="9"/>
    <col width="34" customWidth="1" style="4" min="10" max="10"/>
    <col width="15" customWidth="1" style="4" min="11" max="12"/>
    <col width="40.42578125" customWidth="1" style="4" min="13" max="13"/>
    <col width="24.140625" customWidth="1" style="4" min="14" max="14"/>
    <col width="15.140625" customWidth="1" style="4" min="15" max="15"/>
    <col width="10.28515625" customWidth="1" style="4" min="16" max="16"/>
    <col width="10.5703125" bestFit="1" customWidth="1" style="4" min="17" max="17"/>
    <col width="20" customWidth="1" style="4" min="18" max="19"/>
    <col width="15.5703125" customWidth="1" style="4" min="20" max="20"/>
    <col width="32.5703125" customWidth="1" style="4" min="21" max="21"/>
    <col width="10.28515625" customWidth="1" style="4" min="22" max="22"/>
    <col width="24.85546875" customWidth="1" style="4" min="23" max="23"/>
    <col width="10.28515625" customWidth="1" style="4" min="24" max="25"/>
    <col width="12.7109375" customWidth="1" style="4" min="26" max="26"/>
    <col width="11.42578125" customWidth="1" style="4" min="27" max="27"/>
    <col width="17.42578125" bestFit="1" customWidth="1" style="4" min="28" max="28"/>
    <col width="11.42578125" customWidth="1" style="4" min="29" max="29"/>
    <col width="16.140625" bestFit="1" customWidth="1" style="4" min="30" max="30"/>
    <col width="11.42578125" customWidth="1" style="4" min="31" max="32"/>
    <col width="18.5703125" customWidth="1" style="4" min="33" max="33"/>
    <col width="15.85546875" customWidth="1" style="4" min="34" max="34"/>
    <col hidden="1" width="33" customWidth="1" style="4" min="35" max="35"/>
    <col width="18.85546875" customWidth="1" style="4" min="36" max="36"/>
    <col width="14.85546875" customWidth="1" style="4" min="37" max="37"/>
    <col width="18.85546875" customWidth="1" style="4" min="38" max="38"/>
    <col width="14.140625" customWidth="1" style="4" min="39" max="39"/>
    <col width="1.5703125" customWidth="1" style="4" min="40" max="40"/>
    <col width="12.7109375" customWidth="1" style="4" min="41" max="42"/>
    <col width="11.42578125" customWidth="1" style="4" min="43" max="45"/>
    <col width="9.140625" customWidth="1" style="4" min="46" max="16384"/>
  </cols>
  <sheetData>
    <row r="1">
      <c r="C1" s="410" t="inlineStr">
        <is>
          <t>Firm Legal Name:</t>
        </is>
      </c>
      <c r="D1" s="60">
        <f>'Multi Unit Grid'!D2</f>
        <v/>
      </c>
      <c r="E1" s="60" t="n"/>
      <c r="F1" s="60" t="n"/>
      <c r="G1" s="78" t="n"/>
      <c r="H1" s="5" t="inlineStr">
        <is>
          <t>Contract #:</t>
        </is>
      </c>
      <c r="I1" s="60">
        <f>'Product Selections'!K2</f>
        <v/>
      </c>
      <c r="J1" s="60" t="n"/>
      <c r="L1" s="518">
        <f>IFERROR(1-'Exhibit A'!Y8,"")</f>
        <v/>
      </c>
      <c r="AA1" s="609" t="n"/>
      <c r="AB1" s="609" t="n"/>
      <c r="AC1" s="609" t="n"/>
      <c r="AD1" s="609" t="n"/>
      <c r="AE1" s="609" t="n"/>
      <c r="AF1" s="609" t="n"/>
      <c r="AG1" s="609" t="n"/>
      <c r="AH1" s="609" t="n"/>
      <c r="AI1" s="610" t="n"/>
      <c r="AJ1" s="611" t="n"/>
      <c r="AK1" s="611" t="n"/>
      <c r="AL1" s="611" t="n"/>
      <c r="AM1" s="611" t="n"/>
      <c r="AQ1" s="609" t="n"/>
      <c r="AR1" s="609" t="n"/>
      <c r="AS1" s="609" t="n"/>
    </row>
    <row r="2">
      <c r="C2" s="410" t="inlineStr">
        <is>
          <t>Firm Legal Address:</t>
        </is>
      </c>
      <c r="D2" s="60">
        <f>'Multi Unit Grid'!D3</f>
        <v/>
      </c>
      <c r="E2" s="6" t="n"/>
      <c r="F2" s="6" t="n"/>
      <c r="G2" s="16" t="n"/>
      <c r="H2" s="5" t="inlineStr">
        <is>
          <t>DM Name:</t>
        </is>
      </c>
      <c r="I2" s="60">
        <f>'Product Selections'!K5</f>
        <v/>
      </c>
      <c r="J2" s="60" t="n"/>
    </row>
    <row r="3">
      <c r="C3" s="410" t="inlineStr">
        <is>
          <t>Firm Contact Name:</t>
        </is>
      </c>
      <c r="D3" s="60">
        <f>'Multi Unit Grid'!D4</f>
        <v/>
      </c>
      <c r="E3" s="60" t="n"/>
      <c r="F3" s="60" t="n"/>
      <c r="G3" s="78" t="n"/>
      <c r="H3" s="409" t="inlineStr">
        <is>
          <t>SE Name:</t>
        </is>
      </c>
      <c r="I3" s="60">
        <f>'Multi Unit Grid'!G4</f>
        <v/>
      </c>
      <c r="J3" s="60" t="n"/>
    </row>
    <row r="4">
      <c r="C4" s="410" t="inlineStr">
        <is>
          <t>Firm Phone #:</t>
        </is>
      </c>
      <c r="D4" s="60">
        <f>'Multi Unit Grid'!D5</f>
        <v/>
      </c>
      <c r="E4" s="60" t="n"/>
      <c r="F4" s="60" t="n"/>
      <c r="G4" s="78" t="n"/>
      <c r="H4" s="409" t="inlineStr">
        <is>
          <t>VP Name:</t>
        </is>
      </c>
      <c r="I4" s="60">
        <f>'Multi Unit Grid'!G5</f>
        <v/>
      </c>
      <c r="J4" s="60" t="n"/>
    </row>
    <row r="5">
      <c r="C5" s="410" t="inlineStr">
        <is>
          <t>Firm Email Address:</t>
        </is>
      </c>
      <c r="D5" s="68">
        <f>'Multi Unit Grid'!D6</f>
        <v/>
      </c>
      <c r="E5" s="61" t="n"/>
      <c r="F5" s="61" t="n"/>
      <c r="G5" s="350" t="n"/>
      <c r="H5" s="408" t="inlineStr">
        <is>
          <t>Firm Saleforce Account Link:</t>
        </is>
      </c>
      <c r="I5" s="60">
        <f>'Multi Unit Grid'!D8</f>
        <v/>
      </c>
      <c r="J5" s="60" t="n"/>
    </row>
    <row r="6">
      <c r="H6" s="408" t="inlineStr">
        <is>
          <t>Salesforce Acquisition ID:</t>
        </is>
      </c>
      <c r="I6" s="60">
        <f>'Multi Unit Grid'!D9</f>
        <v/>
      </c>
      <c r="J6" s="60" t="n"/>
    </row>
    <row r="8">
      <c r="B8" s="11" t="n"/>
      <c r="C8" s="12" t="n"/>
      <c r="D8" s="12" t="n"/>
      <c r="E8" s="13" t="n"/>
      <c r="X8" s="10" t="n"/>
    </row>
    <row r="9">
      <c r="B9" s="11" t="n"/>
      <c r="C9" s="12" t="n"/>
      <c r="D9" s="12" t="n"/>
      <c r="E9" s="13" t="n"/>
      <c r="X9" s="10" t="n"/>
    </row>
    <row r="10">
      <c r="C10" s="12" t="n"/>
      <c r="D10" s="12" t="n"/>
    </row>
    <row r="11">
      <c r="B11" s="33" t="n"/>
      <c r="C11" s="12" t="n"/>
      <c r="D11" s="12" t="n"/>
      <c r="F11" s="5" t="n"/>
      <c r="G11" s="5" t="n"/>
    </row>
    <row r="14" hidden="1">
      <c r="B14" s="33" t="inlineStr">
        <is>
          <t>Column1</t>
        </is>
      </c>
      <c r="C14" s="12" t="inlineStr">
        <is>
          <t>Column2</t>
        </is>
      </c>
      <c r="D14" s="12" t="inlineStr">
        <is>
          <t>companynamedata</t>
        </is>
      </c>
      <c r="E14" s="4" t="inlineStr">
        <is>
          <t>Column4</t>
        </is>
      </c>
      <c r="F14" s="5" t="inlineStr">
        <is>
          <t>Column5</t>
        </is>
      </c>
      <c r="G14" s="4" t="inlineStr">
        <is>
          <t>Column6</t>
        </is>
      </c>
      <c r="H14" s="4" t="inlineStr">
        <is>
          <t>Column7</t>
        </is>
      </c>
      <c r="I14" s="4" t="inlineStr">
        <is>
          <t>Column8</t>
        </is>
      </c>
      <c r="J14" s="4" t="inlineStr">
        <is>
          <t>Column9</t>
        </is>
      </c>
      <c r="K14" s="4" t="inlineStr">
        <is>
          <t>Column10</t>
        </is>
      </c>
      <c r="L14" s="4" t="inlineStr">
        <is>
          <t>feindata</t>
        </is>
      </c>
      <c r="M14" s="4" t="inlineStr">
        <is>
          <t>addressdata</t>
        </is>
      </c>
      <c r="N14" s="4" t="inlineStr">
        <is>
          <t>Column13</t>
        </is>
      </c>
      <c r="O14" s="4" t="inlineStr">
        <is>
          <t>Column14</t>
        </is>
      </c>
      <c r="P14" s="4" t="inlineStr">
        <is>
          <t>Column15</t>
        </is>
      </c>
      <c r="Q14" s="4" t="inlineStr">
        <is>
          <t>Column16</t>
        </is>
      </c>
      <c r="R14" s="4" t="inlineStr">
        <is>
          <t>Column17</t>
        </is>
      </c>
      <c r="S14" s="4" t="inlineStr">
        <is>
          <t>Column18</t>
        </is>
      </c>
      <c r="T14" s="4" t="inlineStr">
        <is>
          <t>phonenumberdata</t>
        </is>
      </c>
      <c r="U14" s="4" t="inlineStr">
        <is>
          <t>Column20</t>
        </is>
      </c>
      <c r="V14" s="4" t="inlineStr">
        <is>
          <t>Column21</t>
        </is>
      </c>
      <c r="W14" s="4" t="inlineStr">
        <is>
          <t>Column22</t>
        </is>
      </c>
      <c r="X14" s="4" t="inlineStr">
        <is>
          <t>Column23</t>
        </is>
      </c>
      <c r="Y14" s="4" t="inlineStr">
        <is>
          <t>Column24</t>
        </is>
      </c>
      <c r="Z14" s="4" t="inlineStr">
        <is>
          <t>Column25</t>
        </is>
      </c>
      <c r="AA14" s="4" t="inlineStr">
        <is>
          <t>Column26</t>
        </is>
      </c>
      <c r="AB14" s="4" t="inlineStr">
        <is>
          <t>Column27</t>
        </is>
      </c>
      <c r="AC14" s="4" t="inlineStr">
        <is>
          <t>Column28</t>
        </is>
      </c>
      <c r="AD14" s="4" t="inlineStr">
        <is>
          <t>Column29</t>
        </is>
      </c>
      <c r="AE14" s="4" t="inlineStr">
        <is>
          <t>Column30</t>
        </is>
      </c>
      <c r="AF14" s="4" t="inlineStr">
        <is>
          <t>Column31</t>
        </is>
      </c>
      <c r="AG14" s="4" t="inlineStr">
        <is>
          <t>Column32</t>
        </is>
      </c>
      <c r="AH14" s="4" t="inlineStr">
        <is>
          <t>Column33</t>
        </is>
      </c>
    </row>
    <row r="15" ht="14.45" customHeight="1"/>
    <row r="16" ht="13.5" customHeight="1" thickBot="1">
      <c r="B16" s="33" t="n"/>
      <c r="C16" s="19" t="n"/>
      <c r="D16" s="414" t="inlineStr">
        <is>
          <t>***Company Legal Name is Required, if left blank contract</t>
        </is>
      </c>
    </row>
    <row r="17" ht="14.45" customHeight="1" thickBot="1">
      <c r="B17" s="415" t="inlineStr">
        <is>
          <t>**All information is strictly confidential</t>
        </is>
      </c>
      <c r="C17" s="19" t="n"/>
      <c r="D17" s="414" t="inlineStr">
        <is>
          <t>will be rejected***</t>
        </is>
      </c>
      <c r="E17" s="575">
        <f>SUM(E19:E968)</f>
        <v/>
      </c>
      <c r="K17" s="392" t="inlineStr">
        <is>
          <t>Client Details for Electronic Sales Orders</t>
        </is>
      </c>
      <c r="L17" s="392" t="n"/>
      <c r="M17" s="392" t="n"/>
      <c r="N17" s="392" t="n"/>
      <c r="O17" s="392" t="n"/>
      <c r="P17" s="392" t="n"/>
      <c r="Q17" s="392" t="n"/>
      <c r="R17" s="392" t="n"/>
      <c r="S17" s="392" t="n"/>
      <c r="T17" s="392" t="n"/>
      <c r="U17" s="392" t="n"/>
      <c r="V17" s="392" t="n"/>
      <c r="W17" s="392" t="n"/>
      <c r="AJ17" s="434" t="inlineStr">
        <is>
          <t>WC DM to Complete</t>
        </is>
      </c>
      <c r="AK17" s="434" t="n"/>
      <c r="AL17" s="434" t="n"/>
      <c r="AM17" s="442" t="n"/>
    </row>
    <row r="18" ht="60.6" customHeight="1" thickBot="1">
      <c r="B18" s="387" t="inlineStr">
        <is>
          <t>Client Count</t>
        </is>
      </c>
      <c r="C18" s="388" t="inlineStr">
        <is>
          <t>Client Code</t>
        </is>
      </c>
      <c r="D18" s="389" t="inlineStr">
        <is>
          <t>Company Legal Name                                                                                   as reflected on 941                                                                                              ***Letters, numbers, ampersands (&amp;), hypens only (-).  No extra spaces***</t>
        </is>
      </c>
      <c r="E18" s="377" t="inlineStr">
        <is>
          <t xml:space="preserve">Avg # of EEs paid each payroll </t>
        </is>
      </c>
      <c r="F18" s="390" t="inlineStr">
        <is>
          <t xml:space="preserve">Payroll Frequency </t>
        </is>
      </c>
      <c r="G18" s="372" t="inlineStr">
        <is>
          <t>Total Current Annualized Billings (Excl. W2 Fees)</t>
        </is>
      </c>
      <c r="H18" s="406" t="inlineStr">
        <is>
          <t>Next Check Date</t>
        </is>
      </c>
      <c r="I18" s="405" t="inlineStr">
        <is>
          <t>Client Communication</t>
        </is>
      </c>
      <c r="J18" s="471" t="inlineStr">
        <is>
          <t>Select "Yes" for WC Opportunities to be Built for Payout (WC Complete AJ-AS)</t>
        </is>
      </c>
      <c r="K18" s="401" t="inlineStr">
        <is>
          <t>DBA                                                                                                        as reflected on 941 (if applicable)</t>
        </is>
      </c>
      <c r="L18" s="402" t="inlineStr">
        <is>
          <t>FEIN                         (This field is required *** Please do not add SSN)</t>
        </is>
      </c>
      <c r="M18" s="402" t="inlineStr">
        <is>
          <t>Legal Address                                                                               As reflected on 941                                                            **No PO boxes please**                    ***Letters, numbers, ampersands (&amp;), hypens only (-).  No extra spaces***</t>
        </is>
      </c>
      <c r="N18" s="402" t="inlineStr">
        <is>
          <t>Legal Address Line 2                                     (Suite, Unit #s, etc)                        ***Letters, numbers, ampersands (&amp;), hypens only (-).  No extra spaces***</t>
        </is>
      </c>
      <c r="O18" s="402" t="inlineStr">
        <is>
          <t>City</t>
        </is>
      </c>
      <c r="P18" s="402" t="inlineStr">
        <is>
          <t>State</t>
        </is>
      </c>
      <c r="Q18" s="402" t="inlineStr">
        <is>
          <t>Zip Code</t>
        </is>
      </c>
      <c r="R18" s="402" t="inlineStr">
        <is>
          <t>Owner Contact First Name</t>
        </is>
      </c>
      <c r="S18" s="402" t="inlineStr">
        <is>
          <t>Owner Contact Last Name</t>
        </is>
      </c>
      <c r="T18" s="402" t="inlineStr">
        <is>
          <t>Owner Contact Phone #</t>
        </is>
      </c>
      <c r="U18" s="403" t="inlineStr">
        <is>
          <t>Owner Contact Email Address</t>
        </is>
      </c>
      <c r="V18" s="403" t="inlineStr">
        <is>
          <t>Check Yes if Firm will Process First Payroll</t>
        </is>
      </c>
      <c r="W18" s="404" t="inlineStr">
        <is>
          <t>Current Provider</t>
        </is>
      </c>
      <c r="Z18" s="405" t="inlineStr">
        <is>
          <t>DM Associate ID</t>
        </is>
      </c>
      <c r="AA18" s="406" t="inlineStr">
        <is>
          <t>DM Email Address</t>
        </is>
      </c>
      <c r="AB18" s="406" t="inlineStr">
        <is>
          <t>DM Deal Split</t>
        </is>
      </c>
      <c r="AC18" s="406" t="inlineStr">
        <is>
          <t>House Account</t>
        </is>
      </c>
      <c r="AD18" s="406" t="inlineStr">
        <is>
          <t>House Deal Split</t>
        </is>
      </c>
      <c r="AE18" s="406" t="inlineStr">
        <is>
          <t>Sales VP</t>
        </is>
      </c>
      <c r="AF18" s="406" t="inlineStr">
        <is>
          <t>OB %</t>
        </is>
      </c>
      <c r="AG18" s="406" t="inlineStr">
        <is>
          <t>ESO Region</t>
        </is>
      </c>
      <c r="AH18" s="406" t="inlineStr">
        <is>
          <t>RUN Branch</t>
        </is>
      </c>
      <c r="AI18" s="407" t="inlineStr">
        <is>
          <t>RUN Implementation Mailbox (Management Services)</t>
        </is>
      </c>
      <c r="AJ18" s="446" t="inlineStr">
        <is>
          <t>WC Carrier</t>
        </is>
      </c>
      <c r="AK18" s="437" t="inlineStr">
        <is>
          <t>Effective Date (if applicable on state site)</t>
        </is>
      </c>
      <c r="AL18" s="437" t="inlineStr">
        <is>
          <t>Policy Number</t>
        </is>
      </c>
      <c r="AM18" s="443" t="inlineStr">
        <is>
          <t>BOR / Upcoming Renewal / No Coverage</t>
        </is>
      </c>
      <c r="AO18" s="435" t="inlineStr">
        <is>
          <t>WC DM Associate ID</t>
        </is>
      </c>
      <c r="AP18" s="436" t="inlineStr">
        <is>
          <t>WC Producer Full Name</t>
        </is>
      </c>
      <c r="AQ18" s="437" t="inlineStr">
        <is>
          <t>WC DM Email Address</t>
        </is>
      </c>
      <c r="AR18" s="437" t="inlineStr">
        <is>
          <t>WC SE</t>
        </is>
      </c>
      <c r="AS18" s="443" t="inlineStr">
        <is>
          <t>WC VP</t>
        </is>
      </c>
    </row>
    <row r="19" ht="14.45" customHeight="1">
      <c r="B19" s="73" t="n">
        <v>1</v>
      </c>
      <c r="C19" s="221">
        <f>IF('Multi Unit Grid'!C13="","",'Multi Unit Grid'!C13)</f>
        <v/>
      </c>
      <c r="D19" s="223">
        <f>IF(C19="","",'Exhibit A'!D11)</f>
        <v/>
      </c>
      <c r="E19" s="222">
        <f>IFERROR(VLOOKUP(C19,'Multi Unit Grid'!C:D,2,FALSE),"")</f>
        <v/>
      </c>
      <c r="F19" s="75">
        <f>IFERROR(VLOOKUP(C19,'Multi Unit Grid'!C:E,3,FALSE),"")</f>
        <v/>
      </c>
      <c r="G19" s="353">
        <f>IFERROR(VLOOKUP(C19,'Multi Unit Grid'!C:EF,4,FALSE),"")</f>
        <v/>
      </c>
      <c r="H19" s="612" t="n">
        <v>46304</v>
      </c>
      <c r="I19" s="30" t="n"/>
      <c r="J19" s="430" t="n"/>
      <c r="K19" s="224" t="n"/>
      <c r="L19" s="24" t="inlineStr">
        <is>
          <t>33-4154077</t>
        </is>
      </c>
      <c r="M19" s="26" t="inlineStr">
        <is>
          <t>2107 Goldfinch Blvd</t>
        </is>
      </c>
      <c r="N19" s="28" t="n"/>
      <c r="O19" s="26" t="inlineStr">
        <is>
          <t>Princeton</t>
        </is>
      </c>
      <c r="P19" s="28" t="inlineStr">
        <is>
          <t>NJ</t>
        </is>
      </c>
      <c r="Q19" s="613" t="inlineStr">
        <is>
          <t>08540</t>
        </is>
      </c>
      <c r="R19" s="28" t="inlineStr">
        <is>
          <t>Robert</t>
        </is>
      </c>
      <c r="S19" s="28" t="inlineStr">
        <is>
          <t>Tupe</t>
        </is>
      </c>
      <c r="T19" s="28" t="inlineStr">
        <is>
          <t>(561) 676-0037</t>
        </is>
      </c>
      <c r="U19" s="426" t="inlineStr">
        <is>
          <t>sscialo@innovateadvisors.com</t>
        </is>
      </c>
      <c r="V19" s="26" t="n"/>
      <c r="W19" s="29" t="inlineStr">
        <is>
          <t>Paychex/Surepayroll</t>
        </is>
      </c>
      <c r="Z19" s="489" t="inlineStr">
        <is>
          <t>525216</t>
        </is>
      </c>
      <c r="AA19" s="612" t="inlineStr">
        <is>
          <t>Eli.Colman@adp.com</t>
        </is>
      </c>
      <c r="AB19" s="83">
        <f>IF(C19="","",IF('Product Selections'!$L$11="CBA Lightning",1,IF('Product Selections'!$L$11="CBA Lightning Plus",0.7,IF('Product Selections'!$L$11="Management Services",0.7,IF('Product Selections'!$L$11="CBA Lightning Wholesale","Check with Finance","")))))</f>
        <v/>
      </c>
      <c r="AC19" s="612" t="n"/>
      <c r="AD19" s="83">
        <f>IF(C19="","",IF('Product Selections'!$L$11="CBA Lightning Wholesale","Check with Finance",1-AB19))</f>
        <v/>
      </c>
      <c r="AE19" s="612">
        <f>IF(C19="","",'Multi Unit Grid'!$G$5)</f>
        <v/>
      </c>
      <c r="AF19" s="84">
        <f>IF(C19="","",IF('Exhibit A'!Y11&lt;0,-'Exhibit A'!Y11,""))</f>
        <v/>
      </c>
      <c r="AG19" s="612">
        <f>IF($C19="","",'Product Selections'!$K$6)</f>
        <v/>
      </c>
      <c r="AH19" s="612">
        <f>IF($C19="","",'Product Selections'!$K$10)</f>
        <v/>
      </c>
      <c r="AI19" s="32">
        <f>IF(C19="","",IF('Product Selections'!L11="Management SErvices",VLOOKUP('Product Selections'!K3,Regions!C:D,2,FALSE),""))</f>
        <v/>
      </c>
      <c r="AJ19" s="444" t="n"/>
      <c r="AK19" s="614" t="n"/>
      <c r="AL19" s="438" t="n"/>
      <c r="AM19" s="447" t="n"/>
      <c r="AO19" s="30" t="n"/>
      <c r="AP19" s="439" t="n"/>
      <c r="AQ19" s="612" t="n"/>
      <c r="AR19" s="612" t="n"/>
      <c r="AS19" s="615" t="n"/>
    </row>
    <row r="20">
      <c r="B20" s="249">
        <f>B19+1</f>
        <v/>
      </c>
      <c r="C20" s="250">
        <f>IF('Multi Unit Grid'!C14="","",'Multi Unit Grid'!C14)</f>
        <v/>
      </c>
      <c r="D20" s="251">
        <f>IF(C20="","",'Exhibit A'!D12)</f>
        <v/>
      </c>
      <c r="E20" s="252">
        <f>IFERROR(VLOOKUP(C20,'Multi Unit Grid'!C:D,2,FALSE),"")</f>
        <v/>
      </c>
      <c r="F20" s="253">
        <f>IFERROR(VLOOKUP(C20,'Multi Unit Grid'!C:E,3,FALSE),"")</f>
        <v/>
      </c>
      <c r="G20" s="253">
        <f>IFERROR(VLOOKUP(C20,'Multi Unit Grid'!C:EF,4,FALSE),"")</f>
        <v/>
      </c>
      <c r="H20" s="616" t="n">
        <v>46325</v>
      </c>
      <c r="I20" s="267" t="n"/>
      <c r="J20" s="431" t="n"/>
      <c r="K20" s="261" t="n"/>
      <c r="L20" s="257" t="inlineStr">
        <is>
          <t>42-1951214</t>
        </is>
      </c>
      <c r="M20" s="262" t="inlineStr">
        <is>
          <t>106 W Dorothys Way</t>
        </is>
      </c>
      <c r="N20" s="263" t="n"/>
      <c r="O20" s="262" t="inlineStr">
        <is>
          <t>Lincoln University</t>
        </is>
      </c>
      <c r="P20" s="263" t="inlineStr">
        <is>
          <t>PA</t>
        </is>
      </c>
      <c r="Q20" s="617" t="inlineStr">
        <is>
          <t>19352</t>
        </is>
      </c>
      <c r="R20" s="263" t="inlineStr">
        <is>
          <t>Ty</t>
        </is>
      </c>
      <c r="S20" s="263" t="inlineStr">
        <is>
          <t>Tyree</t>
        </is>
      </c>
      <c r="T20" s="263" t="inlineStr">
        <is>
          <t>845-642-8927</t>
        </is>
      </c>
      <c r="U20" s="263" t="inlineStr">
        <is>
          <t>ty@tyreetavern.com</t>
        </is>
      </c>
      <c r="V20" s="262" t="n"/>
      <c r="W20" s="265" t="inlineStr">
        <is>
          <t>Paychex/Surepayroll</t>
        </is>
      </c>
      <c r="X20" s="266" t="n"/>
      <c r="Z20" s="490" t="inlineStr">
        <is>
          <t>525216</t>
        </is>
      </c>
      <c r="AA20" s="616" t="inlineStr">
        <is>
          <t>Eli.Colman@adp.com</t>
        </is>
      </c>
      <c r="AB20" s="270">
        <f>IF(C20="","",IF('Product Selections'!$L$11="CBA Lightning",1,IF('Product Selections'!$L$11="CBA Lightning Plus",0.7,IF('Product Selections'!$L$11="Management Services",0.7,IF('Product Selections'!$L$11="CBA Lightning Wholesale","Check with Finance","")))))</f>
        <v/>
      </c>
      <c r="AC20" s="616" t="n"/>
      <c r="AD20" s="270">
        <f>IF(C20="","",IF('Product Selections'!$L$11="CBA Lightning Wholesale","Check with Finance",1-AB20))</f>
        <v/>
      </c>
      <c r="AE20" s="616">
        <f>IF(C20="","",'Multi Unit Grid'!$G$5)</f>
        <v/>
      </c>
      <c r="AF20" s="271">
        <f>IF(C20="","",IF('Exhibit A'!Y12&lt;0,-'Exhibit A'!Y12,""))</f>
        <v/>
      </c>
      <c r="AG20" s="616">
        <f>IF($C20="","",'Product Selections'!$K$6)</f>
        <v/>
      </c>
      <c r="AH20" s="616">
        <f>IF($C20="","",'Product Selections'!$K$10)</f>
        <v/>
      </c>
      <c r="AI20" s="269">
        <f>IF(C20="","",IF('Product Selections'!L12="Management SErvices",VLOOKUP('Product Selections'!K4,Regions!C:D,2,FALSE),""))</f>
        <v/>
      </c>
      <c r="AJ20" s="445" t="n"/>
      <c r="AK20" s="618" t="n"/>
      <c r="AL20" s="440" t="n"/>
      <c r="AM20" s="448" t="n"/>
      <c r="AO20" s="267" t="n"/>
      <c r="AP20" s="441" t="n"/>
      <c r="AQ20" s="616" t="n"/>
      <c r="AR20" s="616" t="n"/>
      <c r="AS20" s="619" t="n"/>
    </row>
    <row r="21" ht="14.45" customHeight="1">
      <c r="B21" s="73">
        <f>B20+1</f>
        <v/>
      </c>
      <c r="C21" s="221">
        <f>IF('Multi Unit Grid'!C15="","",'Multi Unit Grid'!C15)</f>
        <v/>
      </c>
      <c r="D21" s="223">
        <f>IF(C21="","",'Exhibit A'!D13)</f>
        <v/>
      </c>
      <c r="E21" s="222">
        <f>IFERROR(VLOOKUP(C21,'Multi Unit Grid'!C:D,2,FALSE),"")</f>
        <v/>
      </c>
      <c r="F21" s="75">
        <f>IFERROR(VLOOKUP(C21,'Multi Unit Grid'!C:E,3,FALSE),"")</f>
        <v/>
      </c>
      <c r="G21" s="75">
        <f>IFERROR(VLOOKUP(C21,'Multi Unit Grid'!C:EF,4,FALSE),"")</f>
        <v/>
      </c>
      <c r="H21" s="612" t="n">
        <v>46325</v>
      </c>
      <c r="I21" s="30" t="n"/>
      <c r="J21" s="430" t="n"/>
      <c r="K21" s="224" t="n"/>
      <c r="L21" s="24" t="inlineStr">
        <is>
          <t>86-2385686</t>
        </is>
      </c>
      <c r="M21" s="26" t="inlineStr">
        <is>
          <t>6278 North Federal Highway</t>
        </is>
      </c>
      <c r="N21" s="28" t="inlineStr">
        <is>
          <t>#491</t>
        </is>
      </c>
      <c r="O21" s="26" t="inlineStr">
        <is>
          <t>Fort Lauderdale</t>
        </is>
      </c>
      <c r="P21" s="28" t="inlineStr">
        <is>
          <t>FL</t>
        </is>
      </c>
      <c r="Q21" s="620" t="inlineStr">
        <is>
          <t>33308</t>
        </is>
      </c>
      <c r="R21" s="28" t="inlineStr">
        <is>
          <t>Ricardo</t>
        </is>
      </c>
      <c r="S21" s="28" t="inlineStr">
        <is>
          <t>De'Carvalho</t>
        </is>
      </c>
      <c r="T21" s="28" t="inlineStr">
        <is>
          <t>845-642-8927</t>
        </is>
      </c>
      <c r="U21" s="28" t="inlineStr">
        <is>
          <t>rjcholdingsllc@gmail.com</t>
        </is>
      </c>
      <c r="V21" s="26" t="n"/>
      <c r="W21" s="29" t="inlineStr">
        <is>
          <t>Paychex/Surepayroll</t>
        </is>
      </c>
      <c r="Z21" s="491" t="inlineStr">
        <is>
          <t>525216</t>
        </is>
      </c>
      <c r="AA21" s="612" t="inlineStr">
        <is>
          <t>Eli.Colman@adp.com</t>
        </is>
      </c>
      <c r="AB21" s="83">
        <f>IF(C21="","",IF('Product Selections'!$L$11="CBA Lightning",1,IF('Product Selections'!$L$11="CBA Lightning Plus",0.7,IF('Product Selections'!$L$11="Management Services",0.7,IF('Product Selections'!$L$11="CBA Lightning Wholesale","Check with Finance","")))))</f>
        <v/>
      </c>
      <c r="AC21" s="612" t="n"/>
      <c r="AD21" s="83">
        <f>IF(C21="","",IF('Product Selections'!$L$11="CBA Lightning Wholesale","Check with Finance",1-AB21))</f>
        <v/>
      </c>
      <c r="AE21" s="612">
        <f>IF(C21="","",'Multi Unit Grid'!$G$5)</f>
        <v/>
      </c>
      <c r="AF21" s="84">
        <f>IF(C21="","",IF('Exhibit A'!Y13&lt;0,-'Exhibit A'!Y13,""))</f>
        <v/>
      </c>
      <c r="AG21" s="612">
        <f>IF($C21="","",'Product Selections'!$K$6)</f>
        <v/>
      </c>
      <c r="AH21" s="612">
        <f>IF($C21="","",'Product Selections'!$K$10)</f>
        <v/>
      </c>
      <c r="AI21" s="32">
        <f>IF(C21="","",IF('Product Selections'!L13="Management SErvices",VLOOKUP('Product Selections'!K5,Regions!C:D,2,FALSE),""))</f>
        <v/>
      </c>
      <c r="AJ21" s="444" t="n"/>
      <c r="AK21" s="621" t="n"/>
      <c r="AL21" s="438" t="n"/>
      <c r="AM21" s="447" t="n"/>
      <c r="AO21" s="30" t="n"/>
      <c r="AP21" s="439" t="n"/>
      <c r="AQ21" s="612" t="n"/>
      <c r="AR21" s="612" t="n"/>
      <c r="AS21" s="615" t="n"/>
    </row>
    <row r="22">
      <c r="B22" s="249">
        <f>B21+1</f>
        <v/>
      </c>
      <c r="C22" s="250">
        <f>IF('Multi Unit Grid'!C16="","",'Multi Unit Grid'!C16)</f>
        <v/>
      </c>
      <c r="D22" s="251">
        <f>IF(C22="","",'Exhibit A'!D14)</f>
        <v/>
      </c>
      <c r="E22" s="252">
        <f>IFERROR(VLOOKUP(C22,'Multi Unit Grid'!C:D,2,FALSE),"")</f>
        <v/>
      </c>
      <c r="F22" s="253">
        <f>IFERROR(VLOOKUP(C22,'Multi Unit Grid'!C:E,3,FALSE),"")</f>
        <v/>
      </c>
      <c r="G22" s="253">
        <f>IFERROR(VLOOKUP(C22,'Multi Unit Grid'!C:EF,4,FALSE),"")</f>
        <v/>
      </c>
      <c r="H22" s="616" t="n">
        <v>46297</v>
      </c>
      <c r="I22" s="267" t="n"/>
      <c r="J22" s="431" t="n"/>
      <c r="K22" s="261" t="n"/>
      <c r="L22" s="257" t="inlineStr">
        <is>
          <t>39-2155930</t>
        </is>
      </c>
      <c r="M22" s="262" t="inlineStr">
        <is>
          <t>432 S Walnut St</t>
        </is>
      </c>
      <c r="N22" s="263" t="n"/>
      <c r="O22" s="262" t="inlineStr">
        <is>
          <t>Kennett Square</t>
        </is>
      </c>
      <c r="P22" s="263" t="inlineStr">
        <is>
          <t>PA</t>
        </is>
      </c>
      <c r="Q22" s="617" t="inlineStr">
        <is>
          <t>19348</t>
        </is>
      </c>
      <c r="R22" s="263" t="inlineStr">
        <is>
          <t>Heather</t>
        </is>
      </c>
      <c r="S22" s="263" t="inlineStr">
        <is>
          <t>Kranz</t>
        </is>
      </c>
      <c r="T22" s="263" t="inlineStr">
        <is>
          <t>(484) 731-2656</t>
        </is>
      </c>
      <c r="U22" s="263" t="inlineStr">
        <is>
          <t>heather@kranzmotorcars.com</t>
        </is>
      </c>
      <c r="V22" s="262" t="n"/>
      <c r="W22" s="265" t="inlineStr">
        <is>
          <t>Paychex/Surepayroll</t>
        </is>
      </c>
      <c r="X22" s="266" t="n"/>
      <c r="Z22" s="490" t="inlineStr">
        <is>
          <t>525216</t>
        </is>
      </c>
      <c r="AA22" s="616" t="inlineStr">
        <is>
          <t>Eli.Colman@adp.com</t>
        </is>
      </c>
      <c r="AB22" s="270">
        <f>IF(C22="","",IF('Product Selections'!$L$11="CBA Lightning",1,IF('Product Selections'!$L$11="CBA Lightning Plus",0.7,IF('Product Selections'!$L$11="Management Services",0.7,IF('Product Selections'!$L$11="CBA Lightning Wholesale","Check with Finance","")))))</f>
        <v/>
      </c>
      <c r="AC22" s="616" t="n"/>
      <c r="AD22" s="270">
        <f>IF(C22="","",IF('Product Selections'!$L$11="CBA Lightning Wholesale","Check with Finance",1-AB22))</f>
        <v/>
      </c>
      <c r="AE22" s="616">
        <f>IF(C22="","",'Multi Unit Grid'!$G$5)</f>
        <v/>
      </c>
      <c r="AF22" s="271">
        <f>IF(C22="","",IF('Exhibit A'!Y14&lt;0,-'Exhibit A'!Y14,""))</f>
        <v/>
      </c>
      <c r="AG22" s="616">
        <f>IF($C22="","",'Product Selections'!$K$6)</f>
        <v/>
      </c>
      <c r="AH22" s="616">
        <f>IF($C22="","",'Product Selections'!$K$10)</f>
        <v/>
      </c>
      <c r="AI22" s="269">
        <f>IF(C22="","",IF('Product Selections'!L14="Management SErvices",VLOOKUP('Product Selections'!K6,Regions!C:D,2,FALSE),""))</f>
        <v/>
      </c>
      <c r="AJ22" s="445" t="n"/>
      <c r="AK22" s="618" t="n"/>
      <c r="AL22" s="440" t="n"/>
      <c r="AM22" s="448" t="n"/>
      <c r="AO22" s="267" t="n"/>
      <c r="AP22" s="441" t="n"/>
      <c r="AQ22" s="616" t="n"/>
      <c r="AR22" s="616" t="n"/>
      <c r="AS22" s="619" t="n"/>
    </row>
    <row r="23" ht="14.45" customHeight="1">
      <c r="B23" s="73">
        <f>B22+1</f>
        <v/>
      </c>
      <c r="C23" s="221">
        <f>IF('Multi Unit Grid'!C17="","",'Multi Unit Grid'!C17)</f>
        <v/>
      </c>
      <c r="D23" s="223">
        <f>IF(C23="","",'Exhibit A'!D15)</f>
        <v/>
      </c>
      <c r="E23" s="222">
        <f>IFERROR(VLOOKUP(C23,'Multi Unit Grid'!C:D,2,FALSE),"")</f>
        <v/>
      </c>
      <c r="F23" s="75">
        <f>IFERROR(VLOOKUP(C23,'Multi Unit Grid'!C:E,3,FALSE),"")</f>
        <v/>
      </c>
      <c r="G23" s="75">
        <f>IFERROR(VLOOKUP(C23,'Multi Unit Grid'!C:EF,4,FALSE),"")</f>
        <v/>
      </c>
      <c r="H23" s="612" t="n">
        <v>46325</v>
      </c>
      <c r="I23" s="30" t="n"/>
      <c r="J23" s="430" t="n"/>
      <c r="K23" s="224" t="n"/>
      <c r="L23" s="24" t="inlineStr">
        <is>
          <t>93-3723791</t>
        </is>
      </c>
      <c r="M23" s="26" t="inlineStr">
        <is>
          <t>5320 Blue Reed Lane</t>
        </is>
      </c>
      <c r="N23" s="28" t="n"/>
      <c r="O23" s="26" t="inlineStr">
        <is>
          <t>Lake Worth</t>
        </is>
      </c>
      <c r="P23" s="28" t="inlineStr">
        <is>
          <t>FL</t>
        </is>
      </c>
      <c r="Q23" s="620" t="inlineStr">
        <is>
          <t>33467</t>
        </is>
      </c>
      <c r="R23" s="28" t="inlineStr">
        <is>
          <t>Robert</t>
        </is>
      </c>
      <c r="S23" s="28" t="inlineStr">
        <is>
          <t>Shaul</t>
        </is>
      </c>
      <c r="T23" s="28" t="inlineStr">
        <is>
          <t>845-642-8927</t>
        </is>
      </c>
      <c r="U23" s="28" t="inlineStr">
        <is>
          <t>wisdombywoods@gmail.com</t>
        </is>
      </c>
      <c r="V23" s="26" t="n"/>
      <c r="W23" s="29" t="inlineStr">
        <is>
          <t>Paychex/Surepayroll</t>
        </is>
      </c>
      <c r="Z23" s="491" t="inlineStr">
        <is>
          <t>525216</t>
        </is>
      </c>
      <c r="AA23" s="612" t="inlineStr">
        <is>
          <t>Eli.Colman@adp.com</t>
        </is>
      </c>
      <c r="AB23" s="83">
        <f>IF(C23="","",IF('Product Selections'!$L$11="CBA Lightning",1,IF('Product Selections'!$L$11="CBA Lightning Plus",0.7,IF('Product Selections'!$L$11="Management Services",0.7,IF('Product Selections'!$L$11="CBA Lightning Wholesale","Check with Finance","")))))</f>
        <v/>
      </c>
      <c r="AC23" s="612" t="n"/>
      <c r="AD23" s="83">
        <f>IF(C23="","",IF('Product Selections'!$L$11="CBA Lightning Wholesale","Check with Finance",1-AB23))</f>
        <v/>
      </c>
      <c r="AE23" s="612">
        <f>IF(C23="","",'Multi Unit Grid'!$G$5)</f>
        <v/>
      </c>
      <c r="AF23" s="84">
        <f>IF(C23="","",IF('Exhibit A'!Y15&lt;0,-'Exhibit A'!Y15,""))</f>
        <v/>
      </c>
      <c r="AG23" s="612">
        <f>IF($C23="","",'Product Selections'!$K$6)</f>
        <v/>
      </c>
      <c r="AH23" s="612">
        <f>IF($C23="","",'Product Selections'!$K$10)</f>
        <v/>
      </c>
      <c r="AI23" s="32">
        <f>IF(C23="","",IF('Product Selections'!L15="Management SErvices",VLOOKUP('Product Selections'!K7,Regions!C:D,2,FALSE),""))</f>
        <v/>
      </c>
      <c r="AJ23" s="444" t="n"/>
      <c r="AK23" s="621" t="n"/>
      <c r="AL23" s="438" t="n"/>
      <c r="AM23" s="447" t="n"/>
      <c r="AO23" s="30" t="n"/>
      <c r="AP23" s="439" t="n"/>
      <c r="AQ23" s="612" t="n"/>
      <c r="AR23" s="612" t="n"/>
      <c r="AS23" s="615" t="n"/>
    </row>
    <row r="24">
      <c r="B24" s="249">
        <f>B23+1</f>
        <v/>
      </c>
      <c r="C24" s="250">
        <f>IF('Multi Unit Grid'!C18="","",'Multi Unit Grid'!C18)</f>
        <v/>
      </c>
      <c r="D24" s="251">
        <f>IF(C24="","",'Exhibit A'!D16)</f>
        <v/>
      </c>
      <c r="E24" s="252">
        <f>IFERROR(VLOOKUP(C24,'Multi Unit Grid'!C:D,2,FALSE),"")</f>
        <v/>
      </c>
      <c r="F24" s="253">
        <f>IFERROR(VLOOKUP(C24,'Multi Unit Grid'!C:E,3,FALSE),"")</f>
        <v/>
      </c>
      <c r="G24" s="253">
        <f>IFERROR(VLOOKUP(C24,'Multi Unit Grid'!C:EF,4,FALSE),"")</f>
        <v/>
      </c>
      <c r="H24" s="616" t="n">
        <v>46310</v>
      </c>
      <c r="I24" s="267" t="n"/>
      <c r="J24" s="431" t="n"/>
      <c r="K24" s="261" t="n"/>
      <c r="L24" s="257" t="inlineStr">
        <is>
          <t>42-2190303</t>
        </is>
      </c>
      <c r="M24" s="262" t="inlineStr">
        <is>
          <t>24324 Walnut Street</t>
        </is>
      </c>
      <c r="N24" s="263" t="inlineStr">
        <is>
          <t>Suite B</t>
        </is>
      </c>
      <c r="O24" s="262" t="inlineStr">
        <is>
          <t>Newhall</t>
        </is>
      </c>
      <c r="P24" s="263" t="inlineStr">
        <is>
          <t>CA</t>
        </is>
      </c>
      <c r="Q24" s="617" t="inlineStr">
        <is>
          <t>91321</t>
        </is>
      </c>
      <c r="R24" s="263" t="inlineStr">
        <is>
          <t>Hani</t>
        </is>
      </c>
      <c r="S24" s="263" t="inlineStr">
        <is>
          <t>Amiri Manesh</t>
        </is>
      </c>
      <c r="T24" s="263" t="inlineStr">
        <is>
          <t>845-642-8927</t>
        </is>
      </c>
      <c r="U24" s="263" t="inlineStr">
        <is>
          <t>hani@auctiontimepieces.com</t>
        </is>
      </c>
      <c r="V24" s="262" t="n"/>
      <c r="W24" s="265" t="inlineStr">
        <is>
          <t>Paychex/Surepayroll</t>
        </is>
      </c>
      <c r="X24" s="266" t="n"/>
      <c r="Z24" s="490" t="inlineStr">
        <is>
          <t>525216</t>
        </is>
      </c>
      <c r="AA24" s="616" t="inlineStr">
        <is>
          <t>Eli.Colman@adp.com</t>
        </is>
      </c>
      <c r="AB24" s="270">
        <f>IF(C24="","",IF('Product Selections'!$L$11="CBA Lightning",1,IF('Product Selections'!$L$11="CBA Lightning Plus",0.7,IF('Product Selections'!$L$11="Management Services",0.7,IF('Product Selections'!$L$11="CBA Lightning Wholesale","Check with Finance","")))))</f>
        <v/>
      </c>
      <c r="AC24" s="616" t="n"/>
      <c r="AD24" s="270">
        <f>IF(C24="","",IF('Product Selections'!$L$11="CBA Lightning Wholesale","Check with Finance",1-AB24))</f>
        <v/>
      </c>
      <c r="AE24" s="616">
        <f>IF(C24="","",'Multi Unit Grid'!$G$5)</f>
        <v/>
      </c>
      <c r="AF24" s="271">
        <f>IF(C24="","",IF('Exhibit A'!Y16&lt;0,-'Exhibit A'!Y16,""))</f>
        <v/>
      </c>
      <c r="AG24" s="616">
        <f>IF($C24="","",'Product Selections'!$K$6)</f>
        <v/>
      </c>
      <c r="AH24" s="616">
        <f>IF($C24="","",'Product Selections'!$K$10)</f>
        <v/>
      </c>
      <c r="AI24" s="269">
        <f>IF(C24="","",IF('Product Selections'!L16="Management SErvices",VLOOKUP('Product Selections'!K8,Regions!C:D,2,FALSE),""))</f>
        <v/>
      </c>
      <c r="AJ24" s="445" t="n"/>
      <c r="AK24" s="618" t="n"/>
      <c r="AL24" s="440" t="n"/>
      <c r="AM24" s="448" t="n"/>
      <c r="AO24" s="267" t="n"/>
      <c r="AP24" s="441" t="n"/>
      <c r="AQ24" s="616" t="n"/>
      <c r="AR24" s="616" t="n"/>
      <c r="AS24" s="619" t="n"/>
    </row>
    <row r="25" ht="14.45" customHeight="1">
      <c r="B25" s="73">
        <f>B24+1</f>
        <v/>
      </c>
      <c r="C25" s="221">
        <f>IF('Multi Unit Grid'!C19="","",'Multi Unit Grid'!C19)</f>
        <v/>
      </c>
      <c r="D25" s="223">
        <f>IF(C25="","",'Exhibit A'!D17)</f>
        <v/>
      </c>
      <c r="E25" s="222">
        <f>IFERROR(VLOOKUP(C25,'Multi Unit Grid'!C:D,2,FALSE),"")</f>
        <v/>
      </c>
      <c r="F25" s="75">
        <f>IFERROR(VLOOKUP(C25,'Multi Unit Grid'!C:E,3,FALSE),"")</f>
        <v/>
      </c>
      <c r="G25" s="75">
        <f>IFERROR(VLOOKUP(C25,'Multi Unit Grid'!C:EF,4,FALSE),"")</f>
        <v/>
      </c>
      <c r="H25" s="612" t="n">
        <v>46325</v>
      </c>
      <c r="I25" s="30" t="n"/>
      <c r="J25" s="430" t="n"/>
      <c r="K25" s="224" t="n"/>
      <c r="L25" s="24" t="inlineStr">
        <is>
          <t>33-3282413</t>
        </is>
      </c>
      <c r="M25" s="26" t="inlineStr">
        <is>
          <t>655 Pyrite Will St</t>
        </is>
      </c>
      <c r="N25" s="28" t="n"/>
      <c r="O25" s="26" t="inlineStr">
        <is>
          <t>Las Vegas</t>
        </is>
      </c>
      <c r="P25" s="28" t="inlineStr">
        <is>
          <t>NV</t>
        </is>
      </c>
      <c r="Q25" s="620" t="inlineStr">
        <is>
          <t>89138</t>
        </is>
      </c>
      <c r="R25" s="28" t="inlineStr">
        <is>
          <t>Robert</t>
        </is>
      </c>
      <c r="S25" s="28" t="inlineStr">
        <is>
          <t>Watson</t>
        </is>
      </c>
      <c r="T25" s="28" t="inlineStr">
        <is>
          <t>845-642-8927</t>
        </is>
      </c>
      <c r="U25" s="28" t="inlineStr">
        <is>
          <t>rwatso5@gmail.com</t>
        </is>
      </c>
      <c r="V25" s="26" t="n"/>
      <c r="W25" s="29" t="inlineStr">
        <is>
          <t>Paychex/Surepayroll</t>
        </is>
      </c>
      <c r="Z25" s="491" t="inlineStr">
        <is>
          <t>525216</t>
        </is>
      </c>
      <c r="AA25" s="612" t="inlineStr">
        <is>
          <t>Eli.Colman@adp.com</t>
        </is>
      </c>
      <c r="AB25" s="83">
        <f>IF(C25="","",IF('Product Selections'!$L$11="CBA Lightning",1,IF('Product Selections'!$L$11="CBA Lightning Plus",0.7,IF('Product Selections'!$L$11="Management Services",0.7,IF('Product Selections'!$L$11="CBA Lightning Wholesale","Check with Finance","")))))</f>
        <v/>
      </c>
      <c r="AC25" s="612" t="n"/>
      <c r="AD25" s="83">
        <f>IF(C25="","",IF('Product Selections'!$L$11="CBA Lightning Wholesale","Check with Finance",1-AB25))</f>
        <v/>
      </c>
      <c r="AE25" s="612">
        <f>IF(C25="","",'Multi Unit Grid'!$G$5)</f>
        <v/>
      </c>
      <c r="AF25" s="84">
        <f>IF(C25="","",IF('Exhibit A'!Y17&lt;0,-'Exhibit A'!Y17,""))</f>
        <v/>
      </c>
      <c r="AG25" s="612">
        <f>IF($C25="","",'Product Selections'!$K$6)</f>
        <v/>
      </c>
      <c r="AH25" s="612">
        <f>IF($C25="","",'Product Selections'!$K$10)</f>
        <v/>
      </c>
      <c r="AI25" s="32">
        <f>IF(C25="","",IF('Product Selections'!L17="Management SErvices",VLOOKUP('Product Selections'!K9,Regions!C:D,2,FALSE),""))</f>
        <v/>
      </c>
      <c r="AJ25" s="444" t="n"/>
      <c r="AK25" s="621" t="n"/>
      <c r="AL25" s="438" t="n"/>
      <c r="AM25" s="447" t="n"/>
      <c r="AO25" s="30" t="n"/>
      <c r="AP25" s="439" t="n"/>
      <c r="AQ25" s="612" t="n"/>
      <c r="AR25" s="612" t="n"/>
      <c r="AS25" s="615" t="n"/>
    </row>
    <row r="26">
      <c r="B26" s="249">
        <f>B25+1</f>
        <v/>
      </c>
      <c r="C26" s="250">
        <f>IF('Multi Unit Grid'!C20="","",'Multi Unit Grid'!C20)</f>
        <v/>
      </c>
      <c r="D26" s="251">
        <f>IF(C26="","",'Exhibit A'!D18)</f>
        <v/>
      </c>
      <c r="E26" s="252">
        <f>IFERROR(VLOOKUP(C26,'Multi Unit Grid'!C:D,2,FALSE),"")</f>
        <v/>
      </c>
      <c r="F26" s="253">
        <f>IFERROR(VLOOKUP(C26,'Multi Unit Grid'!C:E,3,FALSE),"")</f>
        <v/>
      </c>
      <c r="G26" s="253">
        <f>IFERROR(VLOOKUP(C26,'Multi Unit Grid'!C:EF,4,FALSE),"")</f>
        <v/>
      </c>
      <c r="H26" s="616" t="n">
        <v>46310</v>
      </c>
      <c r="I26" s="267" t="n"/>
      <c r="J26" s="431" t="n"/>
      <c r="K26" s="261" t="n"/>
      <c r="L26" s="257" t="inlineStr">
        <is>
          <t>33-4371485</t>
        </is>
      </c>
      <c r="M26" s="262" t="inlineStr">
        <is>
          <t>7921 Springway Rd</t>
        </is>
      </c>
      <c r="N26" s="263" t="n"/>
      <c r="O26" s="262" t="inlineStr">
        <is>
          <t>Towson</t>
        </is>
      </c>
      <c r="P26" s="263" t="inlineStr">
        <is>
          <t>MD</t>
        </is>
      </c>
      <c r="Q26" s="617" t="inlineStr">
        <is>
          <t>21204</t>
        </is>
      </c>
      <c r="R26" s="263" t="inlineStr">
        <is>
          <t>Dave</t>
        </is>
      </c>
      <c r="S26" s="263" t="inlineStr">
        <is>
          <t>Truscello</t>
        </is>
      </c>
      <c r="T26" s="263" t="inlineStr">
        <is>
          <t>(410) 498-1527</t>
        </is>
      </c>
      <c r="U26" s="263" t="inlineStr">
        <is>
          <t>dave.truscello@unishippers.com</t>
        </is>
      </c>
      <c r="V26" s="262" t="n"/>
      <c r="W26" s="265" t="inlineStr">
        <is>
          <t>Paychex/Surepayroll</t>
        </is>
      </c>
      <c r="X26" s="266" t="n"/>
      <c r="Z26" s="490" t="inlineStr">
        <is>
          <t>525216</t>
        </is>
      </c>
      <c r="AA26" s="616" t="inlineStr">
        <is>
          <t>Eli.Colman@adp.com</t>
        </is>
      </c>
      <c r="AB26" s="270">
        <f>IF(C26="","",IF('Product Selections'!$L$11="CBA Lightning",1,IF('Product Selections'!$L$11="CBA Lightning Plus",0.7,IF('Product Selections'!$L$11="Management Services",0.7,IF('Product Selections'!$L$11="CBA Lightning Wholesale","Check with Finance","")))))</f>
        <v/>
      </c>
      <c r="AC26" s="616" t="n"/>
      <c r="AD26" s="270">
        <f>IF(C26="","",IF('Product Selections'!$L$11="CBA Lightning Wholesale","Check with Finance",1-AB26))</f>
        <v/>
      </c>
      <c r="AE26" s="616">
        <f>IF(C26="","",'Multi Unit Grid'!$G$5)</f>
        <v/>
      </c>
      <c r="AF26" s="271">
        <f>IF(C26="","",IF('Exhibit A'!Y18&lt;0,-'Exhibit A'!Y18,""))</f>
        <v/>
      </c>
      <c r="AG26" s="616">
        <f>IF($C26="","",'Product Selections'!$K$6)</f>
        <v/>
      </c>
      <c r="AH26" s="616">
        <f>IF($C26="","",'Product Selections'!$K$10)</f>
        <v/>
      </c>
      <c r="AI26" s="269">
        <f>IF(C26="","",IF('Product Selections'!L18="Management SErvices",VLOOKUP('Product Selections'!K10,Regions!C:D,2,FALSE),""))</f>
        <v/>
      </c>
      <c r="AJ26" s="445" t="n"/>
      <c r="AK26" s="618" t="n"/>
      <c r="AL26" s="440" t="n"/>
      <c r="AM26" s="448" t="n"/>
      <c r="AO26" s="267" t="n"/>
      <c r="AP26" s="441" t="n"/>
      <c r="AQ26" s="616" t="n"/>
      <c r="AR26" s="616" t="n"/>
      <c r="AS26" s="619" t="n"/>
    </row>
    <row r="27" ht="14.45" customHeight="1">
      <c r="B27" s="73">
        <f>B26+1</f>
        <v/>
      </c>
      <c r="C27" s="221">
        <f>IF('Multi Unit Grid'!C21="","",'Multi Unit Grid'!C21)</f>
        <v/>
      </c>
      <c r="D27" s="223">
        <f>IF(C27="","",'Exhibit A'!D19)</f>
        <v/>
      </c>
      <c r="E27" s="222">
        <f>IFERROR(VLOOKUP(C27,'Multi Unit Grid'!C:D,2,FALSE),"")</f>
        <v/>
      </c>
      <c r="F27" s="75">
        <f>IFERROR(VLOOKUP(C27,'Multi Unit Grid'!C:E,3,FALSE),"")</f>
        <v/>
      </c>
      <c r="G27" s="75">
        <f>IFERROR(VLOOKUP(C27,'Multi Unit Grid'!C:EF,4,FALSE),"")</f>
        <v/>
      </c>
      <c r="H27" s="612" t="n">
        <v>46304</v>
      </c>
      <c r="I27" s="30" t="n"/>
      <c r="J27" s="430" t="n"/>
      <c r="K27" s="224" t="n"/>
      <c r="L27" s="24" t="inlineStr">
        <is>
          <t>33-3877704</t>
        </is>
      </c>
      <c r="M27" s="26" t="inlineStr">
        <is>
          <t>1625 Cody Ave</t>
        </is>
      </c>
      <c r="N27" s="28" t="n"/>
      <c r="O27" s="26" t="inlineStr">
        <is>
          <t>Ridgewood</t>
        </is>
      </c>
      <c r="P27" s="28" t="inlineStr">
        <is>
          <t>NY</t>
        </is>
      </c>
      <c r="Q27" s="620" t="inlineStr">
        <is>
          <t>11385-5733</t>
        </is>
      </c>
      <c r="R27" s="28" t="inlineStr">
        <is>
          <t>Niccolo</t>
        </is>
      </c>
      <c r="S27" s="28" t="inlineStr">
        <is>
          <t>Russino</t>
        </is>
      </c>
      <c r="T27" s="28" t="inlineStr">
        <is>
          <t>(718) 366-0777</t>
        </is>
      </c>
      <c r="U27" s="28" t="inlineStr">
        <is>
          <t>sales@waltersmirror.com</t>
        </is>
      </c>
      <c r="V27" s="26" t="n"/>
      <c r="W27" s="29" t="inlineStr">
        <is>
          <t>Paychex/Surepayroll</t>
        </is>
      </c>
      <c r="Z27" s="491" t="inlineStr">
        <is>
          <t>525216</t>
        </is>
      </c>
      <c r="AA27" s="612" t="inlineStr">
        <is>
          <t>Eli.Colman@adp.com</t>
        </is>
      </c>
      <c r="AB27" s="83">
        <f>IF(C27="","",IF('Product Selections'!$L$11="CBA Lightning",1,IF('Product Selections'!$L$11="CBA Lightning Plus",0.7,IF('Product Selections'!$L$11="Management Services",0.7,IF('Product Selections'!$L$11="CBA Lightning Wholesale","Check with Finance","")))))</f>
        <v/>
      </c>
      <c r="AC27" s="612" t="n"/>
      <c r="AD27" s="83">
        <f>IF(C27="","",IF('Product Selections'!$L$11="CBA Lightning Wholesale","Check with Finance",1-AB27))</f>
        <v/>
      </c>
      <c r="AE27" s="612">
        <f>IF(C27="","",'Multi Unit Grid'!$G$5)</f>
        <v/>
      </c>
      <c r="AF27" s="84">
        <f>IF(C27="","",IF('Exhibit A'!Y19&lt;0,-'Exhibit A'!Y19,""))</f>
        <v/>
      </c>
      <c r="AG27" s="612">
        <f>IF($C27="","",'Product Selections'!$K$6)</f>
        <v/>
      </c>
      <c r="AH27" s="612">
        <f>IF($C27="","",'Product Selections'!$K$10)</f>
        <v/>
      </c>
      <c r="AI27" s="32">
        <f>IF(C27="","",IF('Product Selections'!L19="Management SErvices",VLOOKUP('Product Selections'!K11,Regions!C:D,2,FALSE),""))</f>
        <v/>
      </c>
      <c r="AJ27" s="444" t="n"/>
      <c r="AK27" s="621" t="n"/>
      <c r="AL27" s="438" t="n"/>
      <c r="AM27" s="447" t="n"/>
      <c r="AO27" s="30" t="n"/>
      <c r="AP27" s="439" t="n"/>
      <c r="AQ27" s="612" t="n"/>
      <c r="AR27" s="612" t="n"/>
      <c r="AS27" s="615" t="n"/>
    </row>
    <row r="28">
      <c r="B28" s="249">
        <f>B27+1</f>
        <v/>
      </c>
      <c r="C28" s="250">
        <f>IF('Multi Unit Grid'!C22="","",'Multi Unit Grid'!C22)</f>
        <v/>
      </c>
      <c r="D28" s="251">
        <f>IF(C28="","",'Exhibit A'!D20)</f>
        <v/>
      </c>
      <c r="E28" s="252">
        <f>IFERROR(VLOOKUP(C28,'Multi Unit Grid'!C:D,2,FALSE),"")</f>
        <v/>
      </c>
      <c r="F28" s="253">
        <f>IFERROR(VLOOKUP(C28,'Multi Unit Grid'!C:E,3,FALSE),"")</f>
        <v/>
      </c>
      <c r="G28" s="253">
        <f>IFERROR(VLOOKUP(C28,'Multi Unit Grid'!C:EF,4,FALSE),"")</f>
        <v/>
      </c>
      <c r="H28" s="616" t="n">
        <v>46325</v>
      </c>
      <c r="I28" s="267" t="n"/>
      <c r="J28" s="431" t="n"/>
      <c r="K28" s="261" t="n"/>
      <c r="L28" s="257" t="inlineStr">
        <is>
          <t>93-1357097</t>
        </is>
      </c>
      <c r="M28" s="262" t="inlineStr">
        <is>
          <t>1524 Bayview Drive</t>
        </is>
      </c>
      <c r="N28" s="263" t="n"/>
      <c r="O28" s="262" t="inlineStr">
        <is>
          <t>Fort Lauderdale</t>
        </is>
      </c>
      <c r="P28" s="263" t="inlineStr">
        <is>
          <t>FL</t>
        </is>
      </c>
      <c r="Q28" s="617" t="inlineStr">
        <is>
          <t>33304</t>
        </is>
      </c>
      <c r="R28" s="263" t="inlineStr">
        <is>
          <t>Spencer</t>
        </is>
      </c>
      <c r="S28" s="263" t="inlineStr">
        <is>
          <t>Thwaytes</t>
        </is>
      </c>
      <c r="T28" s="263" t="inlineStr">
        <is>
          <t>845-642-8927</t>
        </is>
      </c>
      <c r="U28" s="263" t="inlineStr">
        <is>
          <t>spencer.thwaytes@gmail.com</t>
        </is>
      </c>
      <c r="V28" s="262" t="n"/>
      <c r="W28" s="265" t="inlineStr">
        <is>
          <t>Paychex/Surepayroll</t>
        </is>
      </c>
      <c r="X28" s="266" t="n"/>
      <c r="Z28" s="490" t="inlineStr">
        <is>
          <t>525216</t>
        </is>
      </c>
      <c r="AA28" s="616" t="inlineStr">
        <is>
          <t>Eli.Colman@adp.com</t>
        </is>
      </c>
      <c r="AB28" s="270">
        <f>IF(C28="","",IF('Product Selections'!$L$11="CBA Lightning",1,IF('Product Selections'!$L$11="CBA Lightning Plus",0.7,IF('Product Selections'!$L$11="Management Services",0.7,IF('Product Selections'!$L$11="CBA Lightning Wholesale","Check with Finance","")))))</f>
        <v/>
      </c>
      <c r="AC28" s="616" t="n"/>
      <c r="AD28" s="270">
        <f>IF(C28="","",IF('Product Selections'!$L$11="CBA Lightning Wholesale","Check with Finance",1-AB28))</f>
        <v/>
      </c>
      <c r="AE28" s="616">
        <f>IF(C28="","",'Multi Unit Grid'!$G$5)</f>
        <v/>
      </c>
      <c r="AF28" s="271">
        <f>IF(C28="","",IF('Exhibit A'!Y20&lt;0,-'Exhibit A'!Y20,""))</f>
        <v/>
      </c>
      <c r="AG28" s="616">
        <f>IF($C28="","",'Product Selections'!$K$6)</f>
        <v/>
      </c>
      <c r="AH28" s="616">
        <f>IF($C28="","",'Product Selections'!$K$10)</f>
        <v/>
      </c>
      <c r="AI28" s="269">
        <f>IF(C28="","",IF('Product Selections'!L20="Management SErvices",VLOOKUP('Product Selections'!K12,Regions!C:D,2,FALSE),""))</f>
        <v/>
      </c>
      <c r="AJ28" s="445" t="n"/>
      <c r="AK28" s="618" t="n"/>
      <c r="AL28" s="440" t="n"/>
      <c r="AM28" s="448" t="n"/>
      <c r="AO28" s="267" t="n"/>
      <c r="AP28" s="441" t="n"/>
      <c r="AQ28" s="616" t="n"/>
      <c r="AR28" s="616" t="n"/>
      <c r="AS28" s="619" t="n"/>
    </row>
    <row r="29" ht="14.45" customHeight="1">
      <c r="B29" s="73">
        <f>B28+1</f>
        <v/>
      </c>
      <c r="C29" s="221">
        <f>IF('Multi Unit Grid'!C23="","",'Multi Unit Grid'!C23)</f>
        <v/>
      </c>
      <c r="D29" s="223">
        <f>IF(C29="","",'Exhibit A'!D21)</f>
        <v/>
      </c>
      <c r="E29" s="222">
        <f>IFERROR(VLOOKUP(C29,'Multi Unit Grid'!C:D,2,FALSE),"")</f>
        <v/>
      </c>
      <c r="F29" s="75">
        <f>IFERROR(VLOOKUP(C29,'Multi Unit Grid'!C:E,3,FALSE),"")</f>
        <v/>
      </c>
      <c r="G29" s="75">
        <f>IFERROR(VLOOKUP(C29,'Multi Unit Grid'!C:EF,4,FALSE),"")</f>
        <v/>
      </c>
      <c r="H29" s="612" t="n">
        <v>46325</v>
      </c>
      <c r="I29" s="30" t="n"/>
      <c r="J29" s="430" t="n"/>
      <c r="K29" s="224" t="n"/>
      <c r="L29" s="24" t="inlineStr">
        <is>
          <t>99-4630525</t>
        </is>
      </c>
      <c r="M29" s="26" t="inlineStr">
        <is>
          <t>6252 Isabel Cove Ave</t>
        </is>
      </c>
      <c r="N29" s="28" t="n"/>
      <c r="O29" s="26" t="inlineStr">
        <is>
          <t>Las Vegas</t>
        </is>
      </c>
      <c r="P29" s="28" t="inlineStr">
        <is>
          <t>NV</t>
        </is>
      </c>
      <c r="Q29" s="620" t="inlineStr">
        <is>
          <t>89139</t>
        </is>
      </c>
      <c r="R29" s="28" t="inlineStr">
        <is>
          <t>Richard</t>
        </is>
      </c>
      <c r="S29" s="28" t="inlineStr">
        <is>
          <t>Zamilpa</t>
        </is>
      </c>
      <c r="T29" s="28" t="inlineStr">
        <is>
          <t>845-642-8927</t>
        </is>
      </c>
      <c r="U29" s="28" t="inlineStr">
        <is>
          <t>douglas@cmscus.com</t>
        </is>
      </c>
      <c r="V29" s="26" t="n"/>
      <c r="W29" s="29" t="inlineStr">
        <is>
          <t>Gusto</t>
        </is>
      </c>
      <c r="Z29" s="491" t="inlineStr">
        <is>
          <t>525216</t>
        </is>
      </c>
      <c r="AA29" s="612" t="inlineStr">
        <is>
          <t>Eli.Colman@adp.com</t>
        </is>
      </c>
      <c r="AB29" s="83">
        <f>IF(C29="","",IF('Product Selections'!$L$11="CBA Lightning",1,IF('Product Selections'!$L$11="CBA Lightning Plus",0.7,IF('Product Selections'!$L$11="Management Services",0.7,IF('Product Selections'!$L$11="CBA Lightning Wholesale","Check with Finance","")))))</f>
        <v/>
      </c>
      <c r="AC29" s="612" t="n"/>
      <c r="AD29" s="83">
        <f>IF(C29="","",IF('Product Selections'!$L$11="CBA Lightning Wholesale","Check with Finance",1-AB29))</f>
        <v/>
      </c>
      <c r="AE29" s="612">
        <f>IF(C29="","",'Multi Unit Grid'!$G$5)</f>
        <v/>
      </c>
      <c r="AF29" s="84">
        <f>IF(C29="","",IF('Exhibit A'!Y21&lt;0,-'Exhibit A'!Y21,""))</f>
        <v/>
      </c>
      <c r="AG29" s="612">
        <f>IF($C29="","",'Product Selections'!$K$6)</f>
        <v/>
      </c>
      <c r="AH29" s="612">
        <f>IF($C29="","",'Product Selections'!$K$10)</f>
        <v/>
      </c>
      <c r="AI29" s="32">
        <f>IF(C29="","",IF('Product Selections'!L21="Management SErvices",VLOOKUP('Product Selections'!K13,Regions!C:D,2,FALSE),""))</f>
        <v/>
      </c>
      <c r="AJ29" s="444" t="n"/>
      <c r="AK29" s="621" t="n"/>
      <c r="AL29" s="438" t="n"/>
      <c r="AM29" s="447" t="n"/>
      <c r="AO29" s="30" t="n"/>
      <c r="AP29" s="439" t="n"/>
      <c r="AQ29" s="612" t="n"/>
      <c r="AR29" s="612" t="n"/>
      <c r="AS29" s="615" t="n"/>
    </row>
    <row r="30">
      <c r="B30" s="249">
        <f>B29+1</f>
        <v/>
      </c>
      <c r="C30" s="250">
        <f>IF('Multi Unit Grid'!C24="","",'Multi Unit Grid'!C24)</f>
        <v/>
      </c>
      <c r="D30" s="251">
        <f>IF(C30="","",'Exhibit A'!D22)</f>
        <v/>
      </c>
      <c r="E30" s="252">
        <f>IFERROR(VLOOKUP(C30,'Multi Unit Grid'!C:D,2,FALSE),"")</f>
        <v/>
      </c>
      <c r="F30" s="253">
        <f>IFERROR(VLOOKUP(C30,'Multi Unit Grid'!C:E,3,FALSE),"")</f>
        <v/>
      </c>
      <c r="G30" s="253">
        <f>IFERROR(VLOOKUP(C30,'Multi Unit Grid'!C:EF,4,FALSE),"")</f>
        <v/>
      </c>
      <c r="H30" s="616" t="n">
        <v>46325</v>
      </c>
      <c r="I30" s="267" t="n"/>
      <c r="J30" s="431" t="n"/>
      <c r="K30" s="261" t="n"/>
      <c r="L30" s="257" t="inlineStr">
        <is>
          <t>40-0020506</t>
        </is>
      </c>
      <c r="M30" s="262" t="inlineStr">
        <is>
          <t>431 E 20th Street</t>
        </is>
      </c>
      <c r="N30" s="263" t="n"/>
      <c r="O30" s="262" t="inlineStr">
        <is>
          <t>New York</t>
        </is>
      </c>
      <c r="P30" s="263" t="inlineStr">
        <is>
          <t>NY</t>
        </is>
      </c>
      <c r="Q30" s="617" t="inlineStr">
        <is>
          <t>10010</t>
        </is>
      </c>
      <c r="R30" s="263" t="inlineStr">
        <is>
          <t>Frank</t>
        </is>
      </c>
      <c r="S30" s="263" t="inlineStr">
        <is>
          <t>Giordano</t>
        </is>
      </c>
      <c r="T30" s="263" t="inlineStr">
        <is>
          <t>845-642-8927</t>
        </is>
      </c>
      <c r="U30" s="263" t="inlineStr">
        <is>
          <t>frank@lionadvsry.com</t>
        </is>
      </c>
      <c r="V30" s="262" t="n"/>
      <c r="W30" s="265" t="inlineStr">
        <is>
          <t>Gusto</t>
        </is>
      </c>
      <c r="X30" s="266" t="n"/>
      <c r="Z30" s="490" t="inlineStr">
        <is>
          <t>525216</t>
        </is>
      </c>
      <c r="AA30" s="616" t="inlineStr">
        <is>
          <t>Eli.Colman@adp.com</t>
        </is>
      </c>
      <c r="AB30" s="270">
        <f>IF(C30="","",IF('Product Selections'!$L$11="CBA Lightning",1,IF('Product Selections'!$L$11="CBA Lightning Plus",0.7,IF('Product Selections'!$L$11="Management Services",0.7,IF('Product Selections'!$L$11="CBA Lightning Wholesale","Check with Finance","")))))</f>
        <v/>
      </c>
      <c r="AC30" s="616" t="n"/>
      <c r="AD30" s="270">
        <f>IF(C30="","",IF('Product Selections'!$L$11="CBA Lightning Wholesale","Check with Finance",1-AB30))</f>
        <v/>
      </c>
      <c r="AE30" s="616">
        <f>IF(C30="","",'Multi Unit Grid'!$G$5)</f>
        <v/>
      </c>
      <c r="AF30" s="271">
        <f>IF(C30="","",IF('Exhibit A'!Y22&lt;0,-'Exhibit A'!Y22,""))</f>
        <v/>
      </c>
      <c r="AG30" s="616">
        <f>IF($C30="","",'Product Selections'!$K$6)</f>
        <v/>
      </c>
      <c r="AH30" s="616">
        <f>IF($C30="","",'Product Selections'!$K$10)</f>
        <v/>
      </c>
      <c r="AI30" s="269">
        <f>IF(C30="","",IF('Product Selections'!L22="Management SErvices",VLOOKUP('Product Selections'!K14,Regions!C:D,2,FALSE),""))</f>
        <v/>
      </c>
      <c r="AJ30" s="445" t="n"/>
      <c r="AK30" s="618" t="n"/>
      <c r="AL30" s="440" t="n"/>
      <c r="AM30" s="448" t="n"/>
      <c r="AO30" s="267" t="n"/>
      <c r="AP30" s="441" t="n"/>
      <c r="AQ30" s="616" t="n"/>
      <c r="AR30" s="616" t="n"/>
      <c r="AS30" s="619" t="n"/>
    </row>
    <row r="31" ht="14.45" customHeight="1">
      <c r="B31" s="73">
        <f>B30+1</f>
        <v/>
      </c>
      <c r="C31" s="221">
        <f>IF('Multi Unit Grid'!C25="","",'Multi Unit Grid'!C25)</f>
        <v/>
      </c>
      <c r="D31" s="223">
        <f>IF(C31="","",'Exhibit A'!D23)</f>
        <v/>
      </c>
      <c r="E31" s="222">
        <f>IFERROR(VLOOKUP(C31,'Multi Unit Grid'!C:D,2,FALSE),"")</f>
        <v/>
      </c>
      <c r="F31" s="75">
        <f>IFERROR(VLOOKUP(C31,'Multi Unit Grid'!C:E,3,FALSE),"")</f>
        <v/>
      </c>
      <c r="G31" s="75">
        <f>IFERROR(VLOOKUP(C31,'Multi Unit Grid'!C:EF,4,FALSE),"")</f>
        <v/>
      </c>
      <c r="H31" s="612" t="n">
        <v>46387</v>
      </c>
      <c r="I31" s="30" t="n"/>
      <c r="J31" s="430" t="n"/>
      <c r="K31" s="224" t="n"/>
      <c r="L31" s="24" t="inlineStr">
        <is>
          <t>85-3662838</t>
        </is>
      </c>
      <c r="M31" s="26" t="inlineStr">
        <is>
          <t>662 Driggs Avenue</t>
        </is>
      </c>
      <c r="N31" s="28" t="n"/>
      <c r="O31" s="26" t="inlineStr">
        <is>
          <t>Brooklyn</t>
        </is>
      </c>
      <c r="P31" s="28" t="inlineStr">
        <is>
          <t>NY</t>
        </is>
      </c>
      <c r="Q31" s="620" t="inlineStr">
        <is>
          <t>11211</t>
        </is>
      </c>
      <c r="R31" s="28" t="inlineStr">
        <is>
          <t>Benjamin</t>
        </is>
      </c>
      <c r="S31" s="28" t="inlineStr">
        <is>
          <t>Solomon</t>
        </is>
      </c>
      <c r="T31" s="28" t="inlineStr">
        <is>
          <t>845-642-8927</t>
        </is>
      </c>
      <c r="U31" s="28" t="inlineStr">
        <is>
          <t>ben@bens.world</t>
        </is>
      </c>
      <c r="V31" s="26" t="n"/>
      <c r="W31" s="29" t="inlineStr">
        <is>
          <t>Other</t>
        </is>
      </c>
      <c r="Z31" s="491" t="inlineStr">
        <is>
          <t>525216</t>
        </is>
      </c>
      <c r="AA31" s="612" t="inlineStr">
        <is>
          <t>Eli.Colman@adp.com</t>
        </is>
      </c>
      <c r="AB31" s="83">
        <f>IF(C31="","",IF('Product Selections'!$L$11="CBA Lightning",1,IF('Product Selections'!$L$11="CBA Lightning Plus",0.7,IF('Product Selections'!$L$11="Management Services",0.7,IF('Product Selections'!$L$11="CBA Lightning Wholesale","Check with Finance","")))))</f>
        <v/>
      </c>
      <c r="AC31" s="612" t="n"/>
      <c r="AD31" s="83">
        <f>IF(C31="","",IF('Product Selections'!$L$11="CBA Lightning Wholesale","Check with Finance",1-AB31))</f>
        <v/>
      </c>
      <c r="AE31" s="612">
        <f>IF(C31="","",'Multi Unit Grid'!$G$5)</f>
        <v/>
      </c>
      <c r="AF31" s="84">
        <f>IF(C31="","",IF('Exhibit A'!Y23&lt;0,-'Exhibit A'!Y23,""))</f>
        <v/>
      </c>
      <c r="AG31" s="612">
        <f>IF($C31="","",'Product Selections'!$K$6)</f>
        <v/>
      </c>
      <c r="AH31" s="612">
        <f>IF($C31="","",'Product Selections'!$K$10)</f>
        <v/>
      </c>
      <c r="AI31" s="32">
        <f>IF(C31="","",IF('Product Selections'!L23="Management SErvices",VLOOKUP('Product Selections'!K15,Regions!C:D,2,FALSE),""))</f>
        <v/>
      </c>
      <c r="AJ31" s="444" t="n"/>
      <c r="AK31" s="621" t="n"/>
      <c r="AL31" s="438" t="n"/>
      <c r="AM31" s="447" t="n"/>
      <c r="AO31" s="30" t="n"/>
      <c r="AP31" s="439" t="n"/>
      <c r="AQ31" s="612" t="n"/>
      <c r="AR31" s="612" t="n"/>
      <c r="AS31" s="615" t="n"/>
    </row>
    <row r="32">
      <c r="B32" s="249">
        <f>B31+1</f>
        <v/>
      </c>
      <c r="C32" s="250">
        <f>IF('Multi Unit Grid'!C26="","",'Multi Unit Grid'!C26)</f>
        <v/>
      </c>
      <c r="D32" s="251">
        <f>IF(C32="","",'Exhibit A'!D24)</f>
        <v/>
      </c>
      <c r="E32" s="252">
        <f>IFERROR(VLOOKUP(C32,'Multi Unit Grid'!C:D,2,FALSE),"")</f>
        <v/>
      </c>
      <c r="F32" s="253">
        <f>IFERROR(VLOOKUP(C32,'Multi Unit Grid'!C:E,3,FALSE),"")</f>
        <v/>
      </c>
      <c r="G32" s="253">
        <f>IFERROR(VLOOKUP(C32,'Multi Unit Grid'!C:EF,4,FALSE),"")</f>
        <v/>
      </c>
      <c r="H32" s="616" t="n"/>
      <c r="I32" s="267" t="n"/>
      <c r="J32" s="431" t="n"/>
      <c r="K32" s="261" t="n"/>
      <c r="L32" s="257" t="n"/>
      <c r="M32" s="262" t="n"/>
      <c r="N32" s="263" t="n"/>
      <c r="O32" s="262" t="n"/>
      <c r="P32" s="263" t="n"/>
      <c r="Q32" s="622" t="n"/>
      <c r="R32" s="263" t="n"/>
      <c r="S32" s="263" t="n"/>
      <c r="T32" s="263" t="n"/>
      <c r="U32" s="263" t="n"/>
      <c r="V32" s="262" t="n"/>
      <c r="W32" s="265" t="n"/>
      <c r="X32" s="266" t="n"/>
      <c r="Z32" s="490" t="n"/>
      <c r="AA32" s="616" t="n"/>
      <c r="AB32" s="270">
        <f>IF(C32="","",IF('Product Selections'!$L$11="CBA Lightning",1,IF('Product Selections'!$L$11="CBA Lightning Plus",0.7,IF('Product Selections'!$L$11="Management Services",0.7,IF('Product Selections'!$L$11="CBA Lightning Wholesale","Check with Finance","")))))</f>
        <v/>
      </c>
      <c r="AC32" s="616" t="n"/>
      <c r="AD32" s="270">
        <f>IF(C32="","",IF('Product Selections'!$L$11="CBA Lightning Wholesale","Check with Finance",1-AB32))</f>
        <v/>
      </c>
      <c r="AE32" s="616">
        <f>IF(C32="","",'Multi Unit Grid'!$G$5)</f>
        <v/>
      </c>
      <c r="AF32" s="271">
        <f>IF(C32="","",IF('Exhibit A'!Y24&lt;0,-'Exhibit A'!Y24,""))</f>
        <v/>
      </c>
      <c r="AG32" s="616">
        <f>IF($C32="","",'Product Selections'!$K$6)</f>
        <v/>
      </c>
      <c r="AH32" s="616">
        <f>IF($C32="","",'Product Selections'!$K$10)</f>
        <v/>
      </c>
      <c r="AI32" s="269">
        <f>IF(C32="","",IF('Product Selections'!L24="Management SErvices",VLOOKUP('Product Selections'!K16,Regions!C:D,2,FALSE),""))</f>
        <v/>
      </c>
      <c r="AJ32" s="445" t="n"/>
      <c r="AK32" s="618" t="n"/>
      <c r="AL32" s="440" t="n"/>
      <c r="AM32" s="448" t="n"/>
      <c r="AO32" s="267" t="n"/>
      <c r="AP32" s="441" t="n"/>
      <c r="AQ32" s="616" t="n"/>
      <c r="AR32" s="616" t="n"/>
      <c r="AS32" s="619" t="n"/>
    </row>
    <row r="33" ht="14.45" customHeight="1">
      <c r="B33" s="73">
        <f>B32+1</f>
        <v/>
      </c>
      <c r="C33" s="221">
        <f>IF('Multi Unit Grid'!C27="","",'Multi Unit Grid'!C27)</f>
        <v/>
      </c>
      <c r="D33" s="223">
        <f>IF(C33="","",'Exhibit A'!D25)</f>
        <v/>
      </c>
      <c r="E33" s="222">
        <f>IFERROR(VLOOKUP(C33,'Multi Unit Grid'!C:D,2,FALSE),"")</f>
        <v/>
      </c>
      <c r="F33" s="75">
        <f>IFERROR(VLOOKUP(C33,'Multi Unit Grid'!C:E,3,FALSE),"")</f>
        <v/>
      </c>
      <c r="G33" s="75">
        <f>IFERROR(VLOOKUP(C33,'Multi Unit Grid'!C:EF,4,FALSE),"")</f>
        <v/>
      </c>
      <c r="H33" s="612" t="n"/>
      <c r="I33" s="30" t="n"/>
      <c r="J33" s="430" t="n"/>
      <c r="K33" s="224" t="n"/>
      <c r="L33" s="24" t="n"/>
      <c r="M33" s="26" t="n"/>
      <c r="N33" s="28" t="n"/>
      <c r="O33" s="26" t="n"/>
      <c r="P33" s="28" t="n"/>
      <c r="Q33" s="623" t="n"/>
      <c r="R33" s="28" t="n"/>
      <c r="S33" s="28" t="n"/>
      <c r="T33" s="28" t="n"/>
      <c r="U33" s="28" t="n"/>
      <c r="V33" s="26" t="n"/>
      <c r="W33" s="29" t="n"/>
      <c r="Z33" s="491" t="n"/>
      <c r="AA33" s="612" t="n"/>
      <c r="AB33" s="83">
        <f>IF(C33="","",IF('Product Selections'!$L$11="CBA Lightning",1,IF('Product Selections'!$L$11="CBA Lightning Plus",0.7,IF('Product Selections'!$L$11="Management Services",0.7,IF('Product Selections'!$L$11="CBA Lightning Wholesale","Check with Finance","")))))</f>
        <v/>
      </c>
      <c r="AC33" s="612" t="n"/>
      <c r="AD33" s="83">
        <f>IF(C33="","",IF('Product Selections'!$L$11="CBA Lightning Wholesale","Check with Finance",1-AB33))</f>
        <v/>
      </c>
      <c r="AE33" s="612">
        <f>IF(C33="","",'Multi Unit Grid'!$G$5)</f>
        <v/>
      </c>
      <c r="AF33" s="84">
        <f>IF(C33="","",IF('Exhibit A'!Y25&lt;0,-'Exhibit A'!Y25,""))</f>
        <v/>
      </c>
      <c r="AG33" s="612">
        <f>IF($C33="","",'Product Selections'!$K$6)</f>
        <v/>
      </c>
      <c r="AH33" s="612">
        <f>IF($C33="","",'Product Selections'!$K$10)</f>
        <v/>
      </c>
      <c r="AI33" s="32">
        <f>IF(C33="","",IF('Product Selections'!L25="Management SErvices",VLOOKUP('Product Selections'!K17,Regions!C:D,2,FALSE),""))</f>
        <v/>
      </c>
      <c r="AJ33" s="444" t="n"/>
      <c r="AK33" s="621" t="n"/>
      <c r="AL33" s="438" t="n"/>
      <c r="AM33" s="447" t="n"/>
      <c r="AO33" s="30" t="n"/>
      <c r="AP33" s="439" t="n"/>
      <c r="AQ33" s="612" t="n"/>
      <c r="AR33" s="612" t="n"/>
      <c r="AS33" s="615" t="n"/>
    </row>
    <row r="34">
      <c r="B34" s="249">
        <f>B33+1</f>
        <v/>
      </c>
      <c r="C34" s="250">
        <f>IF('Multi Unit Grid'!C28="","",'Multi Unit Grid'!C28)</f>
        <v/>
      </c>
      <c r="D34" s="251">
        <f>IF(C34="","",'Exhibit A'!D26)</f>
        <v/>
      </c>
      <c r="E34" s="252">
        <f>IFERROR(VLOOKUP(C34,'Multi Unit Grid'!C:D,2,FALSE),"")</f>
        <v/>
      </c>
      <c r="F34" s="253">
        <f>IFERROR(VLOOKUP(C34,'Multi Unit Grid'!C:E,3,FALSE),"")</f>
        <v/>
      </c>
      <c r="G34" s="253">
        <f>IFERROR(VLOOKUP(C34,'Multi Unit Grid'!C:EF,4,FALSE),"")</f>
        <v/>
      </c>
      <c r="H34" s="616" t="n"/>
      <c r="I34" s="267" t="n"/>
      <c r="J34" s="431" t="n"/>
      <c r="K34" s="261" t="n"/>
      <c r="L34" s="257" t="n"/>
      <c r="M34" s="262" t="n"/>
      <c r="N34" s="263" t="n"/>
      <c r="O34" s="262" t="n"/>
      <c r="P34" s="263" t="n"/>
      <c r="Q34" s="622" t="n"/>
      <c r="R34" s="263" t="n"/>
      <c r="S34" s="263" t="n"/>
      <c r="T34" s="263" t="n"/>
      <c r="U34" s="263" t="n"/>
      <c r="V34" s="262" t="n"/>
      <c r="W34" s="265" t="n"/>
      <c r="X34" s="266" t="n"/>
      <c r="Z34" s="490" t="n"/>
      <c r="AA34" s="616" t="n"/>
      <c r="AB34" s="270">
        <f>IF(C34="","",IF('Product Selections'!$L$11="CBA Lightning",1,IF('Product Selections'!$L$11="CBA Lightning Plus",0.7,IF('Product Selections'!$L$11="Management Services",0.7,IF('Product Selections'!$L$11="CBA Lightning Wholesale","Check with Finance","")))))</f>
        <v/>
      </c>
      <c r="AC34" s="616" t="n"/>
      <c r="AD34" s="270">
        <f>IF(C34="","",IF('Product Selections'!$L$11="CBA Lightning Wholesale","Check with Finance",1-AB34))</f>
        <v/>
      </c>
      <c r="AE34" s="616">
        <f>IF(C34="","",'Multi Unit Grid'!$G$5)</f>
        <v/>
      </c>
      <c r="AF34" s="271">
        <f>IF(C34="","",IF('Exhibit A'!Y26&lt;0,-'Exhibit A'!Y26,""))</f>
        <v/>
      </c>
      <c r="AG34" s="616">
        <f>IF($C34="","",'Product Selections'!$K$6)</f>
        <v/>
      </c>
      <c r="AH34" s="616">
        <f>IF($C34="","",'Product Selections'!$K$10)</f>
        <v/>
      </c>
      <c r="AI34" s="269">
        <f>IF(C34="","",IF('Product Selections'!L26="Management SErvices",VLOOKUP('Product Selections'!K18,Regions!C:D,2,FALSE),""))</f>
        <v/>
      </c>
      <c r="AJ34" s="445" t="n"/>
      <c r="AK34" s="618" t="n"/>
      <c r="AL34" s="440" t="n"/>
      <c r="AM34" s="448" t="n"/>
      <c r="AO34" s="267" t="n"/>
      <c r="AP34" s="441" t="n"/>
      <c r="AQ34" s="616" t="n"/>
      <c r="AR34" s="616" t="n"/>
      <c r="AS34" s="619" t="n"/>
    </row>
    <row r="35" ht="14.45" customHeight="1">
      <c r="B35" s="73">
        <f>B34+1</f>
        <v/>
      </c>
      <c r="C35" s="221">
        <f>IF('Multi Unit Grid'!C29="","",'Multi Unit Grid'!C29)</f>
        <v/>
      </c>
      <c r="D35" s="223">
        <f>IF(C35="","",'Exhibit A'!D27)</f>
        <v/>
      </c>
      <c r="E35" s="222">
        <f>IFERROR(VLOOKUP(C35,'Multi Unit Grid'!C:D,2,FALSE),"")</f>
        <v/>
      </c>
      <c r="F35" s="75">
        <f>IFERROR(VLOOKUP(C35,'Multi Unit Grid'!C:E,3,FALSE),"")</f>
        <v/>
      </c>
      <c r="G35" s="75">
        <f>IFERROR(VLOOKUP(C35,'Multi Unit Grid'!C:EF,4,FALSE),"")</f>
        <v/>
      </c>
      <c r="H35" s="612" t="n"/>
      <c r="I35" s="30" t="n"/>
      <c r="J35" s="430" t="n"/>
      <c r="K35" s="224" t="n"/>
      <c r="L35" s="24" t="n"/>
      <c r="M35" s="26" t="n"/>
      <c r="N35" s="28" t="n"/>
      <c r="O35" s="26" t="n"/>
      <c r="P35" s="28" t="n"/>
      <c r="Q35" s="623" t="n"/>
      <c r="R35" s="28" t="n"/>
      <c r="S35" s="28" t="n"/>
      <c r="T35" s="28" t="n"/>
      <c r="U35" s="28" t="n"/>
      <c r="V35" s="26" t="n"/>
      <c r="W35" s="29" t="n"/>
      <c r="Z35" s="491" t="n"/>
      <c r="AA35" s="612" t="n"/>
      <c r="AB35" s="83">
        <f>IF(C35="","",IF('Product Selections'!$L$11="CBA Lightning",1,IF('Product Selections'!$L$11="CBA Lightning Plus",0.7,IF('Product Selections'!$L$11="Management Services",0.7,IF('Product Selections'!$L$11="CBA Lightning Wholesale","Check with Finance","")))))</f>
        <v/>
      </c>
      <c r="AC35" s="612" t="n"/>
      <c r="AD35" s="83">
        <f>IF(C35="","",IF('Product Selections'!$L$11="CBA Lightning Wholesale","Check with Finance",1-AB35))</f>
        <v/>
      </c>
      <c r="AE35" s="612">
        <f>IF(C35="","",'Multi Unit Grid'!$G$5)</f>
        <v/>
      </c>
      <c r="AF35" s="84">
        <f>IF(C35="","",IF('Exhibit A'!Y27&lt;0,-'Exhibit A'!Y27,""))</f>
        <v/>
      </c>
      <c r="AG35" s="612">
        <f>IF($C35="","",'Product Selections'!$K$6)</f>
        <v/>
      </c>
      <c r="AH35" s="612">
        <f>IF($C35="","",'Product Selections'!$K$10)</f>
        <v/>
      </c>
      <c r="AI35" s="32">
        <f>IF(C35="","",IF('Product Selections'!L27="Management SErvices",VLOOKUP('Product Selections'!K19,Regions!C:D,2,FALSE),""))</f>
        <v/>
      </c>
      <c r="AJ35" s="444" t="n"/>
      <c r="AK35" s="621" t="n"/>
      <c r="AL35" s="438" t="n"/>
      <c r="AM35" s="447" t="n"/>
      <c r="AO35" s="30" t="n"/>
      <c r="AP35" s="439" t="n"/>
      <c r="AQ35" s="612" t="n"/>
      <c r="AR35" s="612" t="n"/>
      <c r="AS35" s="615" t="n"/>
    </row>
    <row r="36">
      <c r="B36" s="249">
        <f>B35+1</f>
        <v/>
      </c>
      <c r="C36" s="250">
        <f>IF('Multi Unit Grid'!C30="","",'Multi Unit Grid'!C30)</f>
        <v/>
      </c>
      <c r="D36" s="251">
        <f>IF(C36="","",'Exhibit A'!D28)</f>
        <v/>
      </c>
      <c r="E36" s="252">
        <f>IFERROR(VLOOKUP(C36,'Multi Unit Grid'!C:D,2,FALSE),"")</f>
        <v/>
      </c>
      <c r="F36" s="253">
        <f>IFERROR(VLOOKUP(C36,'Multi Unit Grid'!C:E,3,FALSE),"")</f>
        <v/>
      </c>
      <c r="G36" s="253">
        <f>IFERROR(VLOOKUP(C36,'Multi Unit Grid'!C:EF,4,FALSE),"")</f>
        <v/>
      </c>
      <c r="H36" s="616" t="n"/>
      <c r="I36" s="267" t="n"/>
      <c r="J36" s="431" t="n"/>
      <c r="K36" s="261" t="n"/>
      <c r="L36" s="257" t="n"/>
      <c r="M36" s="262" t="n"/>
      <c r="N36" s="263" t="n"/>
      <c r="O36" s="262" t="n"/>
      <c r="P36" s="263" t="n"/>
      <c r="Q36" s="622" t="n"/>
      <c r="R36" s="263" t="n"/>
      <c r="S36" s="263" t="n"/>
      <c r="T36" s="263" t="n"/>
      <c r="U36" s="263" t="n"/>
      <c r="V36" s="262" t="n"/>
      <c r="W36" s="265" t="n"/>
      <c r="X36" s="266" t="n"/>
      <c r="Z36" s="490" t="n"/>
      <c r="AA36" s="616" t="n"/>
      <c r="AB36" s="270">
        <f>IF(C36="","",IF('Product Selections'!$L$11="CBA Lightning",1,IF('Product Selections'!$L$11="CBA Lightning Plus",0.7,IF('Product Selections'!$L$11="Management Services",0.7,IF('Product Selections'!$L$11="CBA Lightning Wholesale","Check with Finance","")))))</f>
        <v/>
      </c>
      <c r="AC36" s="616" t="n"/>
      <c r="AD36" s="270">
        <f>IF(C36="","",IF('Product Selections'!$L$11="CBA Lightning Wholesale","Check with Finance",1-AB36))</f>
        <v/>
      </c>
      <c r="AE36" s="616">
        <f>IF(C36="","",'Multi Unit Grid'!$G$5)</f>
        <v/>
      </c>
      <c r="AF36" s="271">
        <f>IF(C36="","",IF('Exhibit A'!Y28&lt;0,-'Exhibit A'!Y28,""))</f>
        <v/>
      </c>
      <c r="AG36" s="616">
        <f>IF($C36="","",'Product Selections'!$K$6)</f>
        <v/>
      </c>
      <c r="AH36" s="616">
        <f>IF($C36="","",'Product Selections'!$K$10)</f>
        <v/>
      </c>
      <c r="AI36" s="269">
        <f>IF(C36="","",IF('Product Selections'!L28="Management SErvices",VLOOKUP('Product Selections'!K20,Regions!C:D,2,FALSE),""))</f>
        <v/>
      </c>
      <c r="AJ36" s="445" t="n"/>
      <c r="AK36" s="618" t="n"/>
      <c r="AL36" s="440" t="n"/>
      <c r="AM36" s="448" t="n"/>
      <c r="AO36" s="267" t="n"/>
      <c r="AP36" s="441" t="n"/>
      <c r="AQ36" s="616" t="n"/>
      <c r="AR36" s="616" t="n"/>
      <c r="AS36" s="619" t="n"/>
    </row>
    <row r="37" ht="14.45" customHeight="1">
      <c r="B37" s="73">
        <f>B36+1</f>
        <v/>
      </c>
      <c r="C37" s="221">
        <f>IF('Multi Unit Grid'!C31="","",'Multi Unit Grid'!C31)</f>
        <v/>
      </c>
      <c r="D37" s="223">
        <f>IF(C37="","",'Exhibit A'!D29)</f>
        <v/>
      </c>
      <c r="E37" s="222">
        <f>IFERROR(VLOOKUP(C37,'Multi Unit Grid'!C:D,2,FALSE),"")</f>
        <v/>
      </c>
      <c r="F37" s="75">
        <f>IFERROR(VLOOKUP(C37,'Multi Unit Grid'!C:E,3,FALSE),"")</f>
        <v/>
      </c>
      <c r="G37" s="75">
        <f>IFERROR(VLOOKUP(C37,'Multi Unit Grid'!C:EF,4,FALSE),"")</f>
        <v/>
      </c>
      <c r="H37" s="612" t="n"/>
      <c r="I37" s="30" t="n"/>
      <c r="J37" s="430" t="n"/>
      <c r="K37" s="224" t="n"/>
      <c r="L37" s="24" t="n"/>
      <c r="M37" s="26" t="n"/>
      <c r="N37" s="28" t="n"/>
      <c r="O37" s="26" t="n"/>
      <c r="P37" s="28" t="n"/>
      <c r="Q37" s="623" t="n"/>
      <c r="R37" s="28" t="n"/>
      <c r="S37" s="28" t="n"/>
      <c r="T37" s="28" t="n"/>
      <c r="U37" s="28" t="n"/>
      <c r="V37" s="26" t="n"/>
      <c r="W37" s="29" t="n"/>
      <c r="Z37" s="491" t="n"/>
      <c r="AA37" s="612" t="n"/>
      <c r="AB37" s="83">
        <f>IF(C37="","",IF('Product Selections'!$L$11="CBA Lightning",1,IF('Product Selections'!$L$11="CBA Lightning Plus",0.7,IF('Product Selections'!$L$11="Management Services",0.7,IF('Product Selections'!$L$11="CBA Lightning Wholesale","Check with Finance","")))))</f>
        <v/>
      </c>
      <c r="AC37" s="612" t="n"/>
      <c r="AD37" s="83">
        <f>IF(C37="","",IF('Product Selections'!$L$11="CBA Lightning Wholesale","Check with Finance",1-AB37))</f>
        <v/>
      </c>
      <c r="AE37" s="612">
        <f>IF(C37="","",'Multi Unit Grid'!$G$5)</f>
        <v/>
      </c>
      <c r="AF37" s="84">
        <f>IF(C37="","",IF('Exhibit A'!Y29&lt;0,-'Exhibit A'!Y29,""))</f>
        <v/>
      </c>
      <c r="AG37" s="612">
        <f>IF($C37="","",'Product Selections'!$K$6)</f>
        <v/>
      </c>
      <c r="AH37" s="612">
        <f>IF($C37="","",'Product Selections'!$K$10)</f>
        <v/>
      </c>
      <c r="AI37" s="32">
        <f>IF(C37="","",IF('Product Selections'!L29="Management SErvices",VLOOKUP('Product Selections'!K21,Regions!C:D,2,FALSE),""))</f>
        <v/>
      </c>
      <c r="AJ37" s="444" t="n"/>
      <c r="AK37" s="621" t="n"/>
      <c r="AL37" s="438" t="n"/>
      <c r="AM37" s="447" t="n"/>
      <c r="AO37" s="30" t="n"/>
      <c r="AP37" s="439" t="n"/>
      <c r="AQ37" s="612" t="n"/>
      <c r="AR37" s="612" t="n"/>
      <c r="AS37" s="615" t="n"/>
    </row>
    <row r="38">
      <c r="B38" s="249">
        <f>B37+1</f>
        <v/>
      </c>
      <c r="C38" s="250">
        <f>IF('Multi Unit Grid'!C32="","",'Multi Unit Grid'!C32)</f>
        <v/>
      </c>
      <c r="D38" s="251">
        <f>IF(C38="","",'Exhibit A'!D30)</f>
        <v/>
      </c>
      <c r="E38" s="252">
        <f>IFERROR(VLOOKUP(C38,'Multi Unit Grid'!C:D,2,FALSE),"")</f>
        <v/>
      </c>
      <c r="F38" s="253">
        <f>IFERROR(VLOOKUP(C38,'Multi Unit Grid'!C:E,3,FALSE),"")</f>
        <v/>
      </c>
      <c r="G38" s="253">
        <f>IFERROR(VLOOKUP(C38,'Multi Unit Grid'!C:EF,4,FALSE),"")</f>
        <v/>
      </c>
      <c r="H38" s="616" t="n"/>
      <c r="I38" s="267" t="n"/>
      <c r="J38" s="431" t="n"/>
      <c r="K38" s="261" t="n"/>
      <c r="L38" s="257" t="n"/>
      <c r="M38" s="262" t="n"/>
      <c r="N38" s="263" t="n"/>
      <c r="O38" s="262" t="n"/>
      <c r="P38" s="263" t="n"/>
      <c r="Q38" s="622" t="n"/>
      <c r="R38" s="263" t="n"/>
      <c r="S38" s="263" t="n"/>
      <c r="T38" s="263" t="n"/>
      <c r="U38" s="263" t="n"/>
      <c r="V38" s="262" t="n"/>
      <c r="W38" s="265" t="n"/>
      <c r="X38" s="266" t="n"/>
      <c r="Z38" s="490" t="n"/>
      <c r="AA38" s="616" t="n"/>
      <c r="AB38" s="270">
        <f>IF(C38="","",IF('Product Selections'!$L$11="CBA Lightning",1,IF('Product Selections'!$L$11="CBA Lightning Plus",0.7,IF('Product Selections'!$L$11="Management Services",0.7,IF('Product Selections'!$L$11="CBA Lightning Wholesale","Check with Finance","")))))</f>
        <v/>
      </c>
      <c r="AC38" s="616" t="n"/>
      <c r="AD38" s="270">
        <f>IF(C38="","",IF('Product Selections'!$L$11="CBA Lightning Wholesale","Check with Finance",1-AB38))</f>
        <v/>
      </c>
      <c r="AE38" s="616">
        <f>IF(C38="","",'Multi Unit Grid'!$G$5)</f>
        <v/>
      </c>
      <c r="AF38" s="271">
        <f>IF(C38="","",IF('Exhibit A'!Y30&lt;0,-'Exhibit A'!Y30,""))</f>
        <v/>
      </c>
      <c r="AG38" s="616">
        <f>IF($C38="","",'Product Selections'!$K$6)</f>
        <v/>
      </c>
      <c r="AH38" s="616">
        <f>IF($C38="","",'Product Selections'!$K$10)</f>
        <v/>
      </c>
      <c r="AI38" s="269">
        <f>IF(C38="","",IF('Product Selections'!L30="Management SErvices",VLOOKUP('Product Selections'!K22,Regions!C:D,2,FALSE),""))</f>
        <v/>
      </c>
      <c r="AJ38" s="445" t="n"/>
      <c r="AK38" s="618" t="n"/>
      <c r="AL38" s="440" t="n"/>
      <c r="AM38" s="448" t="n"/>
      <c r="AO38" s="267" t="n"/>
      <c r="AP38" s="441" t="n"/>
      <c r="AQ38" s="616" t="n"/>
      <c r="AR38" s="616" t="n"/>
      <c r="AS38" s="619" t="n"/>
    </row>
    <row r="39" ht="14.45" customHeight="1">
      <c r="B39" s="73">
        <f>B38+1</f>
        <v/>
      </c>
      <c r="C39" s="221">
        <f>IF('Multi Unit Grid'!C33="","",'Multi Unit Grid'!C33)</f>
        <v/>
      </c>
      <c r="D39" s="223">
        <f>IF(C39="","",'Exhibit A'!D31)</f>
        <v/>
      </c>
      <c r="E39" s="222">
        <f>IFERROR(VLOOKUP(C39,'Multi Unit Grid'!C:D,2,FALSE),"")</f>
        <v/>
      </c>
      <c r="F39" s="75">
        <f>IFERROR(VLOOKUP(C39,'Multi Unit Grid'!C:E,3,FALSE),"")</f>
        <v/>
      </c>
      <c r="G39" s="75">
        <f>IFERROR(VLOOKUP(C39,'Multi Unit Grid'!C:EF,4,FALSE),"")</f>
        <v/>
      </c>
      <c r="H39" s="612" t="n"/>
      <c r="I39" s="30" t="n"/>
      <c r="J39" s="430" t="n"/>
      <c r="K39" s="224" t="n"/>
      <c r="L39" s="24" t="n"/>
      <c r="M39" s="26" t="n"/>
      <c r="N39" s="28" t="n"/>
      <c r="O39" s="26" t="n"/>
      <c r="P39" s="28" t="n"/>
      <c r="Q39" s="623" t="n"/>
      <c r="R39" s="28" t="n"/>
      <c r="S39" s="28" t="n"/>
      <c r="T39" s="28" t="n"/>
      <c r="U39" s="28" t="n"/>
      <c r="V39" s="26" t="n"/>
      <c r="W39" s="29" t="n"/>
      <c r="Z39" s="491" t="n"/>
      <c r="AA39" s="612" t="n"/>
      <c r="AB39" s="83">
        <f>IF(C39="","",IF('Product Selections'!$L$11="CBA Lightning",1,IF('Product Selections'!$L$11="CBA Lightning Plus",0.7,IF('Product Selections'!$L$11="Management Services",0.7,IF('Product Selections'!$L$11="CBA Lightning Wholesale","Check with Finance","")))))</f>
        <v/>
      </c>
      <c r="AC39" s="612" t="n"/>
      <c r="AD39" s="83">
        <f>IF(C39="","",IF('Product Selections'!$L$11="CBA Lightning Wholesale","Check with Finance",1-AB39))</f>
        <v/>
      </c>
      <c r="AE39" s="612">
        <f>IF(C39="","",'Multi Unit Grid'!$G$5)</f>
        <v/>
      </c>
      <c r="AF39" s="84">
        <f>IF(C39="","",IF('Exhibit A'!Y31&lt;0,-'Exhibit A'!Y31,""))</f>
        <v/>
      </c>
      <c r="AG39" s="612">
        <f>IF($C39="","",'Product Selections'!$K$6)</f>
        <v/>
      </c>
      <c r="AH39" s="612">
        <f>IF($C39="","",'Product Selections'!$K$10)</f>
        <v/>
      </c>
      <c r="AI39" s="32">
        <f>IF(C39="","",IF('Product Selections'!L31="Management SErvices",VLOOKUP('Product Selections'!K23,Regions!C:D,2,FALSE),""))</f>
        <v/>
      </c>
      <c r="AJ39" s="444" t="n"/>
      <c r="AK39" s="621" t="n"/>
      <c r="AL39" s="438" t="n"/>
      <c r="AM39" s="447" t="n"/>
      <c r="AO39" s="30" t="n"/>
      <c r="AP39" s="439" t="n"/>
      <c r="AQ39" s="612" t="n"/>
      <c r="AR39" s="612" t="n"/>
      <c r="AS39" s="615" t="n"/>
    </row>
    <row r="40">
      <c r="B40" s="249">
        <f>B39+1</f>
        <v/>
      </c>
      <c r="C40" s="250">
        <f>IF('Multi Unit Grid'!C34="","",'Multi Unit Grid'!C34)</f>
        <v/>
      </c>
      <c r="D40" s="251">
        <f>IF(C40="","",'Exhibit A'!D32)</f>
        <v/>
      </c>
      <c r="E40" s="252">
        <f>IFERROR(VLOOKUP(C40,'Multi Unit Grid'!C:D,2,FALSE),"")</f>
        <v/>
      </c>
      <c r="F40" s="253">
        <f>IFERROR(VLOOKUP(C40,'Multi Unit Grid'!C:E,3,FALSE),"")</f>
        <v/>
      </c>
      <c r="G40" s="253">
        <f>IFERROR(VLOOKUP(C40,'Multi Unit Grid'!C:EF,4,FALSE),"")</f>
        <v/>
      </c>
      <c r="H40" s="616" t="n"/>
      <c r="I40" s="267" t="n"/>
      <c r="J40" s="431" t="n"/>
      <c r="K40" s="261" t="n"/>
      <c r="L40" s="257" t="n"/>
      <c r="M40" s="262" t="n"/>
      <c r="N40" s="263" t="n"/>
      <c r="O40" s="262" t="n"/>
      <c r="P40" s="263" t="n"/>
      <c r="Q40" s="622" t="n"/>
      <c r="R40" s="263" t="n"/>
      <c r="S40" s="263" t="n"/>
      <c r="T40" s="263" t="n"/>
      <c r="U40" s="263" t="n"/>
      <c r="V40" s="262" t="n"/>
      <c r="W40" s="265" t="n"/>
      <c r="X40" s="266" t="n"/>
      <c r="Z40" s="490" t="n"/>
      <c r="AA40" s="616" t="n"/>
      <c r="AB40" s="270">
        <f>IF(C40="","",IF('Product Selections'!$L$11="CBA Lightning",1,IF('Product Selections'!$L$11="CBA Lightning Plus",0.7,IF('Product Selections'!$L$11="Management Services",0.7,IF('Product Selections'!$L$11="CBA Lightning Wholesale","Check with Finance","")))))</f>
        <v/>
      </c>
      <c r="AC40" s="616" t="n"/>
      <c r="AD40" s="270">
        <f>IF(C40="","",IF('Product Selections'!$L$11="CBA Lightning Wholesale","Check with Finance",1-AB40))</f>
        <v/>
      </c>
      <c r="AE40" s="616">
        <f>IF(C40="","",'Multi Unit Grid'!$G$5)</f>
        <v/>
      </c>
      <c r="AF40" s="271">
        <f>IF(C40="","",IF('Exhibit A'!Y32&lt;0,-'Exhibit A'!Y32,""))</f>
        <v/>
      </c>
      <c r="AG40" s="616">
        <f>IF($C40="","",'Product Selections'!$K$6)</f>
        <v/>
      </c>
      <c r="AH40" s="616">
        <f>IF($C40="","",'Product Selections'!$K$10)</f>
        <v/>
      </c>
      <c r="AI40" s="269">
        <f>IF(C40="","",IF('Product Selections'!L32="Management SErvices",VLOOKUP('Product Selections'!K24,Regions!C:D,2,FALSE),""))</f>
        <v/>
      </c>
      <c r="AJ40" s="445" t="n"/>
      <c r="AK40" s="618" t="n"/>
      <c r="AL40" s="440" t="n"/>
      <c r="AM40" s="448" t="n"/>
      <c r="AO40" s="267" t="n"/>
      <c r="AP40" s="441" t="n"/>
      <c r="AQ40" s="616" t="n"/>
      <c r="AR40" s="616" t="n"/>
      <c r="AS40" s="619" t="n"/>
    </row>
    <row r="41" ht="14.45" customHeight="1">
      <c r="B41" s="73">
        <f>B40+1</f>
        <v/>
      </c>
      <c r="C41" s="221">
        <f>IF('Multi Unit Grid'!C35="","",'Multi Unit Grid'!C35)</f>
        <v/>
      </c>
      <c r="D41" s="223">
        <f>IF(C41="","",'Exhibit A'!D33)</f>
        <v/>
      </c>
      <c r="E41" s="222">
        <f>IFERROR(VLOOKUP(C41,'Multi Unit Grid'!C:D,2,FALSE),"")</f>
        <v/>
      </c>
      <c r="F41" s="75">
        <f>IFERROR(VLOOKUP(C41,'Multi Unit Grid'!C:E,3,FALSE),"")</f>
        <v/>
      </c>
      <c r="G41" s="75">
        <f>IFERROR(VLOOKUP(C41,'Multi Unit Grid'!C:EF,4,FALSE),"")</f>
        <v/>
      </c>
      <c r="H41" s="612" t="n"/>
      <c r="I41" s="30" t="n"/>
      <c r="J41" s="430" t="n"/>
      <c r="K41" s="224" t="n"/>
      <c r="L41" s="24" t="n"/>
      <c r="M41" s="26" t="n"/>
      <c r="N41" s="28" t="n"/>
      <c r="O41" s="26" t="n"/>
      <c r="P41" s="28" t="n"/>
      <c r="Q41" s="623" t="n"/>
      <c r="R41" s="28" t="n"/>
      <c r="S41" s="28" t="n"/>
      <c r="T41" s="28" t="n"/>
      <c r="U41" s="28" t="n"/>
      <c r="V41" s="26" t="n"/>
      <c r="W41" s="29" t="n"/>
      <c r="Z41" s="491" t="n"/>
      <c r="AA41" s="612" t="n"/>
      <c r="AB41" s="83">
        <f>IF(C41="","",IF('Product Selections'!$L$11="CBA Lightning",1,IF('Product Selections'!$L$11="CBA Lightning Plus",0.7,IF('Product Selections'!$L$11="Management Services",0.7,IF('Product Selections'!$L$11="CBA Lightning Wholesale","Check with Finance","")))))</f>
        <v/>
      </c>
      <c r="AC41" s="612" t="n"/>
      <c r="AD41" s="83">
        <f>IF(C41="","",IF('Product Selections'!$L$11="CBA Lightning Wholesale","Check with Finance",1-AB41))</f>
        <v/>
      </c>
      <c r="AE41" s="612">
        <f>IF(C41="","",'Multi Unit Grid'!$G$5)</f>
        <v/>
      </c>
      <c r="AF41" s="84">
        <f>IF(C41="","",IF('Exhibit A'!Y33&lt;0,-'Exhibit A'!Y33,""))</f>
        <v/>
      </c>
      <c r="AG41" s="612">
        <f>IF($C41="","",'Product Selections'!$K$6)</f>
        <v/>
      </c>
      <c r="AH41" s="612">
        <f>IF($C41="","",'Product Selections'!$K$10)</f>
        <v/>
      </c>
      <c r="AI41" s="32">
        <f>IF(C41="","",IF('Product Selections'!L33="Management SErvices",VLOOKUP('Product Selections'!K25,Regions!C:D,2,FALSE),""))</f>
        <v/>
      </c>
      <c r="AJ41" s="444" t="n"/>
      <c r="AK41" s="621" t="n"/>
      <c r="AL41" s="438" t="n"/>
      <c r="AM41" s="447" t="n"/>
      <c r="AO41" s="30" t="n"/>
      <c r="AP41" s="439" t="n"/>
      <c r="AQ41" s="612" t="n"/>
      <c r="AR41" s="612" t="n"/>
      <c r="AS41" s="615" t="n"/>
    </row>
    <row r="42">
      <c r="B42" s="249">
        <f>B41+1</f>
        <v/>
      </c>
      <c r="C42" s="250">
        <f>IF('Multi Unit Grid'!C36="","",'Multi Unit Grid'!C36)</f>
        <v/>
      </c>
      <c r="D42" s="251">
        <f>IF(C42="","",'Exhibit A'!D34)</f>
        <v/>
      </c>
      <c r="E42" s="252">
        <f>IFERROR(VLOOKUP(C42,'Multi Unit Grid'!C:D,2,FALSE),"")</f>
        <v/>
      </c>
      <c r="F42" s="253">
        <f>IFERROR(VLOOKUP(C42,'Multi Unit Grid'!C:E,3,FALSE),"")</f>
        <v/>
      </c>
      <c r="G42" s="253">
        <f>IFERROR(VLOOKUP(C42,'Multi Unit Grid'!C:EF,4,FALSE),"")</f>
        <v/>
      </c>
      <c r="H42" s="616" t="n"/>
      <c r="I42" s="267" t="n"/>
      <c r="J42" s="431" t="n"/>
      <c r="K42" s="261" t="n"/>
      <c r="L42" s="257" t="n"/>
      <c r="M42" s="262" t="n"/>
      <c r="N42" s="263" t="n"/>
      <c r="O42" s="262" t="n"/>
      <c r="P42" s="263" t="n"/>
      <c r="Q42" s="622" t="n"/>
      <c r="R42" s="263" t="n"/>
      <c r="S42" s="263" t="n"/>
      <c r="T42" s="263" t="n"/>
      <c r="U42" s="263" t="n"/>
      <c r="V42" s="262" t="n"/>
      <c r="W42" s="265" t="n"/>
      <c r="X42" s="266" t="n"/>
      <c r="Z42" s="490" t="n"/>
      <c r="AA42" s="616" t="n"/>
      <c r="AB42" s="270">
        <f>IF(C42="","",IF('Product Selections'!$L$11="CBA Lightning",1,IF('Product Selections'!$L$11="CBA Lightning Plus",0.7,IF('Product Selections'!$L$11="Management Services",0.7,IF('Product Selections'!$L$11="CBA Lightning Wholesale","Check with Finance","")))))</f>
        <v/>
      </c>
      <c r="AC42" s="616" t="n"/>
      <c r="AD42" s="270">
        <f>IF(C42="","",IF('Product Selections'!$L$11="CBA Lightning Wholesale","Check with Finance",1-AB42))</f>
        <v/>
      </c>
      <c r="AE42" s="616">
        <f>IF(C42="","",'Multi Unit Grid'!$G$5)</f>
        <v/>
      </c>
      <c r="AF42" s="271">
        <f>IF(C42="","",IF('Exhibit A'!Y34&lt;0,-'Exhibit A'!Y34,""))</f>
        <v/>
      </c>
      <c r="AG42" s="616">
        <f>IF($C42="","",'Product Selections'!$K$6)</f>
        <v/>
      </c>
      <c r="AH42" s="616">
        <f>IF($C42="","",'Product Selections'!$K$10)</f>
        <v/>
      </c>
      <c r="AI42" s="269">
        <f>IF(C42="","",IF('Product Selections'!L34="Management SErvices",VLOOKUP('Product Selections'!K26,Regions!C:D,2,FALSE),""))</f>
        <v/>
      </c>
      <c r="AJ42" s="445" t="n"/>
      <c r="AK42" s="618" t="n"/>
      <c r="AL42" s="440" t="n"/>
      <c r="AM42" s="448" t="n"/>
      <c r="AO42" s="267" t="n"/>
      <c r="AP42" s="441" t="n"/>
      <c r="AQ42" s="616" t="n"/>
      <c r="AR42" s="616" t="n"/>
      <c r="AS42" s="619" t="n"/>
    </row>
    <row r="43" ht="14.45" customHeight="1">
      <c r="B43" s="73">
        <f>B42+1</f>
        <v/>
      </c>
      <c r="C43" s="221">
        <f>IF('Multi Unit Grid'!C37="","",'Multi Unit Grid'!C37)</f>
        <v/>
      </c>
      <c r="D43" s="223">
        <f>IF(C43="","",'Exhibit A'!D35)</f>
        <v/>
      </c>
      <c r="E43" s="222">
        <f>IFERROR(VLOOKUP(C43,'Multi Unit Grid'!C:D,2,FALSE),"")</f>
        <v/>
      </c>
      <c r="F43" s="75">
        <f>IFERROR(VLOOKUP(C43,'Multi Unit Grid'!C:E,3,FALSE),"")</f>
        <v/>
      </c>
      <c r="G43" s="75">
        <f>IFERROR(VLOOKUP(C43,'Multi Unit Grid'!C:EF,4,FALSE),"")</f>
        <v/>
      </c>
      <c r="H43" s="612" t="n"/>
      <c r="I43" s="30" t="n"/>
      <c r="J43" s="430" t="n"/>
      <c r="K43" s="224" t="n"/>
      <c r="L43" s="24" t="n"/>
      <c r="M43" s="26" t="n"/>
      <c r="N43" s="28" t="n"/>
      <c r="O43" s="26" t="n"/>
      <c r="P43" s="28" t="n"/>
      <c r="Q43" s="623" t="n"/>
      <c r="R43" s="28" t="n"/>
      <c r="S43" s="28" t="n"/>
      <c r="T43" s="28" t="n"/>
      <c r="U43" s="28" t="n"/>
      <c r="V43" s="26" t="n"/>
      <c r="W43" s="29" t="n"/>
      <c r="Z43" s="491" t="n"/>
      <c r="AA43" s="612" t="n"/>
      <c r="AB43" s="83">
        <f>IF(C43="","",IF('Product Selections'!$L$11="CBA Lightning",1,IF('Product Selections'!$L$11="CBA Lightning Plus",0.7,IF('Product Selections'!$L$11="Management Services",0.7,IF('Product Selections'!$L$11="CBA Lightning Wholesale","Check with Finance","")))))</f>
        <v/>
      </c>
      <c r="AC43" s="612" t="n"/>
      <c r="AD43" s="83">
        <f>IF(C43="","",IF('Product Selections'!$L$11="CBA Lightning Wholesale","Check with Finance",1-AB43))</f>
        <v/>
      </c>
      <c r="AE43" s="612">
        <f>IF(C43="","",'Multi Unit Grid'!$G$5)</f>
        <v/>
      </c>
      <c r="AF43" s="84">
        <f>IF(C43="","",IF('Exhibit A'!Y35&lt;0,-'Exhibit A'!Y35,""))</f>
        <v/>
      </c>
      <c r="AG43" s="612">
        <f>IF($C43="","",'Product Selections'!$K$6)</f>
        <v/>
      </c>
      <c r="AH43" s="612">
        <f>IF($C43="","",'Product Selections'!$K$10)</f>
        <v/>
      </c>
      <c r="AI43" s="32">
        <f>IF(C43="","",IF('Product Selections'!L35="Management SErvices",VLOOKUP('Product Selections'!K27,Regions!C:D,2,FALSE),""))</f>
        <v/>
      </c>
      <c r="AJ43" s="444" t="n"/>
      <c r="AK43" s="621" t="n"/>
      <c r="AL43" s="438" t="n"/>
      <c r="AM43" s="447" t="n"/>
      <c r="AO43" s="30" t="n"/>
      <c r="AP43" s="439" t="n"/>
      <c r="AQ43" s="612" t="n"/>
      <c r="AR43" s="612" t="n"/>
      <c r="AS43" s="615" t="n"/>
    </row>
    <row r="44">
      <c r="B44" s="249">
        <f>B43+1</f>
        <v/>
      </c>
      <c r="C44" s="250">
        <f>IF('Multi Unit Grid'!C38="","",'Multi Unit Grid'!C38)</f>
        <v/>
      </c>
      <c r="D44" s="251">
        <f>IF(C44="","",'Exhibit A'!D36)</f>
        <v/>
      </c>
      <c r="E44" s="252">
        <f>IFERROR(VLOOKUP(C44,'Multi Unit Grid'!C:D,2,FALSE),"")</f>
        <v/>
      </c>
      <c r="F44" s="253">
        <f>IFERROR(VLOOKUP(C44,'Multi Unit Grid'!C:E,3,FALSE),"")</f>
        <v/>
      </c>
      <c r="G44" s="253">
        <f>IFERROR(VLOOKUP(C44,'Multi Unit Grid'!C:EF,4,FALSE),"")</f>
        <v/>
      </c>
      <c r="H44" s="616" t="n"/>
      <c r="I44" s="267" t="n"/>
      <c r="J44" s="431" t="n"/>
      <c r="K44" s="261" t="n"/>
      <c r="L44" s="257" t="n"/>
      <c r="M44" s="262" t="n"/>
      <c r="N44" s="263" t="n"/>
      <c r="O44" s="262" t="n"/>
      <c r="P44" s="263" t="n"/>
      <c r="Q44" s="622" t="n"/>
      <c r="R44" s="263" t="n"/>
      <c r="S44" s="263" t="n"/>
      <c r="T44" s="263" t="n"/>
      <c r="U44" s="263" t="n"/>
      <c r="V44" s="262" t="n"/>
      <c r="W44" s="265" t="n"/>
      <c r="X44" s="266" t="n"/>
      <c r="Z44" s="490" t="n"/>
      <c r="AA44" s="616" t="n"/>
      <c r="AB44" s="270">
        <f>IF(C44="","",IF('Product Selections'!$L$11="CBA Lightning",1,IF('Product Selections'!$L$11="CBA Lightning Plus",0.7,IF('Product Selections'!$L$11="Management Services",0.7,IF('Product Selections'!$L$11="CBA Lightning Wholesale","Check with Finance","")))))</f>
        <v/>
      </c>
      <c r="AC44" s="616" t="n"/>
      <c r="AD44" s="270">
        <f>IF(C44="","",IF('Product Selections'!$L$11="CBA Lightning Wholesale","Check with Finance",1-AB44))</f>
        <v/>
      </c>
      <c r="AE44" s="616">
        <f>IF(C44="","",'Multi Unit Grid'!$G$5)</f>
        <v/>
      </c>
      <c r="AF44" s="271">
        <f>IF(C44="","",IF('Exhibit A'!Y36&lt;0,-'Exhibit A'!Y36,""))</f>
        <v/>
      </c>
      <c r="AG44" s="616">
        <f>IF($C44="","",'Product Selections'!$K$6)</f>
        <v/>
      </c>
      <c r="AH44" s="616">
        <f>IF($C44="","",'Product Selections'!$K$10)</f>
        <v/>
      </c>
      <c r="AI44" s="269">
        <f>IF(C44="","",IF('Product Selections'!L36="Management SErvices",VLOOKUP('Product Selections'!K28,Regions!C:D,2,FALSE),""))</f>
        <v/>
      </c>
      <c r="AJ44" s="445" t="n"/>
      <c r="AK44" s="618" t="n"/>
      <c r="AL44" s="440" t="n"/>
      <c r="AM44" s="448" t="n"/>
      <c r="AO44" s="267" t="n"/>
      <c r="AP44" s="441" t="n"/>
      <c r="AQ44" s="616" t="n"/>
      <c r="AR44" s="616" t="n"/>
      <c r="AS44" s="619" t="n"/>
    </row>
    <row r="45" ht="14.45" customHeight="1">
      <c r="B45" s="73">
        <f>B44+1</f>
        <v/>
      </c>
      <c r="C45" s="221">
        <f>IF('Multi Unit Grid'!C39="","",'Multi Unit Grid'!C39)</f>
        <v/>
      </c>
      <c r="D45" s="223">
        <f>IF(C45="","",'Exhibit A'!D37)</f>
        <v/>
      </c>
      <c r="E45" s="222">
        <f>IFERROR(VLOOKUP(C45,'Multi Unit Grid'!C:D,2,FALSE),"")</f>
        <v/>
      </c>
      <c r="F45" s="75">
        <f>IFERROR(VLOOKUP(C45,'Multi Unit Grid'!C:E,3,FALSE),"")</f>
        <v/>
      </c>
      <c r="G45" s="75">
        <f>IFERROR(VLOOKUP(C45,'Multi Unit Grid'!C:EF,4,FALSE),"")</f>
        <v/>
      </c>
      <c r="H45" s="612" t="n"/>
      <c r="I45" s="30" t="n"/>
      <c r="J45" s="430" t="n"/>
      <c r="K45" s="224" t="n"/>
      <c r="L45" s="24" t="n"/>
      <c r="M45" s="26" t="n"/>
      <c r="N45" s="28" t="n"/>
      <c r="O45" s="26" t="n"/>
      <c r="P45" s="28" t="n"/>
      <c r="Q45" s="623" t="n"/>
      <c r="R45" s="28" t="n"/>
      <c r="S45" s="28" t="n"/>
      <c r="T45" s="28" t="n"/>
      <c r="U45" s="28" t="n"/>
      <c r="V45" s="26" t="n"/>
      <c r="W45" s="29" t="n"/>
      <c r="Z45" s="491" t="n"/>
      <c r="AA45" s="612" t="n"/>
      <c r="AB45" s="83">
        <f>IF(C45="","",IF('Product Selections'!$L$11="CBA Lightning",1,IF('Product Selections'!$L$11="CBA Lightning Plus",0.7,IF('Product Selections'!$L$11="Management Services",0.7,IF('Product Selections'!$L$11="CBA Lightning Wholesale","Check with Finance","")))))</f>
        <v/>
      </c>
      <c r="AC45" s="612" t="n"/>
      <c r="AD45" s="83">
        <f>IF(C45="","",IF('Product Selections'!$L$11="CBA Lightning Wholesale","Check with Finance",1-AB45))</f>
        <v/>
      </c>
      <c r="AE45" s="612">
        <f>IF(C45="","",'Multi Unit Grid'!$G$5)</f>
        <v/>
      </c>
      <c r="AF45" s="84">
        <f>IF(C45="","",IF('Exhibit A'!Y37&lt;0,-'Exhibit A'!Y37,""))</f>
        <v/>
      </c>
      <c r="AG45" s="612">
        <f>IF($C45="","",'Product Selections'!$K$6)</f>
        <v/>
      </c>
      <c r="AH45" s="612">
        <f>IF($C45="","",'Product Selections'!$K$10)</f>
        <v/>
      </c>
      <c r="AI45" s="32">
        <f>IF(C45="","",IF('Product Selections'!L37="Management SErvices",VLOOKUP('Product Selections'!K29,Regions!C:D,2,FALSE),""))</f>
        <v/>
      </c>
      <c r="AJ45" s="444" t="n"/>
      <c r="AK45" s="621" t="n"/>
      <c r="AL45" s="438" t="n"/>
      <c r="AM45" s="447" t="n"/>
      <c r="AO45" s="30" t="n"/>
      <c r="AP45" s="439" t="n"/>
      <c r="AQ45" s="612" t="n"/>
      <c r="AR45" s="612" t="n"/>
      <c r="AS45" s="615" t="n"/>
    </row>
    <row r="46">
      <c r="B46" s="249">
        <f>B45+1</f>
        <v/>
      </c>
      <c r="C46" s="250">
        <f>IF('Multi Unit Grid'!C40="","",'Multi Unit Grid'!C40)</f>
        <v/>
      </c>
      <c r="D46" s="251">
        <f>IF(C46="","",'Exhibit A'!D38)</f>
        <v/>
      </c>
      <c r="E46" s="252">
        <f>IFERROR(VLOOKUP(C46,'Multi Unit Grid'!C:D,2,FALSE),"")</f>
        <v/>
      </c>
      <c r="F46" s="253">
        <f>IFERROR(VLOOKUP(C46,'Multi Unit Grid'!C:E,3,FALSE),"")</f>
        <v/>
      </c>
      <c r="G46" s="253">
        <f>IFERROR(VLOOKUP(C46,'Multi Unit Grid'!C:EF,4,FALSE),"")</f>
        <v/>
      </c>
      <c r="H46" s="616" t="n"/>
      <c r="I46" s="267" t="n"/>
      <c r="J46" s="431" t="n"/>
      <c r="K46" s="261" t="n"/>
      <c r="L46" s="257" t="n"/>
      <c r="M46" s="262" t="n"/>
      <c r="N46" s="263" t="n"/>
      <c r="O46" s="262" t="n"/>
      <c r="P46" s="263" t="n"/>
      <c r="Q46" s="622" t="n"/>
      <c r="R46" s="263" t="n"/>
      <c r="S46" s="263" t="n"/>
      <c r="T46" s="263" t="n"/>
      <c r="U46" s="263" t="n"/>
      <c r="V46" s="262" t="n"/>
      <c r="W46" s="265" t="n"/>
      <c r="X46" s="266" t="n"/>
      <c r="Z46" s="490" t="n"/>
      <c r="AA46" s="616" t="n"/>
      <c r="AB46" s="270">
        <f>IF(C46="","",IF('Product Selections'!$L$11="CBA Lightning",1,IF('Product Selections'!$L$11="CBA Lightning Plus",0.7,IF('Product Selections'!$L$11="Management Services",0.7,IF('Product Selections'!$L$11="CBA Lightning Wholesale","Check with Finance","")))))</f>
        <v/>
      </c>
      <c r="AC46" s="616" t="n"/>
      <c r="AD46" s="270">
        <f>IF(C46="","",IF('Product Selections'!$L$11="CBA Lightning Wholesale","Check with Finance",1-AB46))</f>
        <v/>
      </c>
      <c r="AE46" s="616">
        <f>IF(C46="","",'Multi Unit Grid'!$G$5)</f>
        <v/>
      </c>
      <c r="AF46" s="271">
        <f>IF(C46="","",IF('Exhibit A'!Y38&lt;0,-'Exhibit A'!Y38,""))</f>
        <v/>
      </c>
      <c r="AG46" s="616">
        <f>IF($C46="","",'Product Selections'!$K$6)</f>
        <v/>
      </c>
      <c r="AH46" s="616">
        <f>IF($C46="","",'Product Selections'!$K$10)</f>
        <v/>
      </c>
      <c r="AI46" s="269">
        <f>IF(C46="","",IF('Product Selections'!L38="Management SErvices",VLOOKUP('Product Selections'!K30,Regions!C:D,2,FALSE),""))</f>
        <v/>
      </c>
      <c r="AJ46" s="445" t="n"/>
      <c r="AK46" s="618" t="n"/>
      <c r="AL46" s="440" t="n"/>
      <c r="AM46" s="448" t="n"/>
      <c r="AO46" s="267" t="n"/>
      <c r="AP46" s="441" t="n"/>
      <c r="AQ46" s="616" t="n"/>
      <c r="AR46" s="616" t="n"/>
      <c r="AS46" s="619" t="n"/>
    </row>
    <row r="47" ht="14.45" customHeight="1">
      <c r="B47" s="73">
        <f>B46+1</f>
        <v/>
      </c>
      <c r="C47" s="221">
        <f>IF('Multi Unit Grid'!C41="","",'Multi Unit Grid'!C41)</f>
        <v/>
      </c>
      <c r="D47" s="223">
        <f>IF(C47="","",'Exhibit A'!D39)</f>
        <v/>
      </c>
      <c r="E47" s="222">
        <f>IFERROR(VLOOKUP(C47,'Multi Unit Grid'!C:D,2,FALSE),"")</f>
        <v/>
      </c>
      <c r="F47" s="75">
        <f>IFERROR(VLOOKUP(C47,'Multi Unit Grid'!C:E,3,FALSE),"")</f>
        <v/>
      </c>
      <c r="G47" s="75">
        <f>IFERROR(VLOOKUP(C47,'Multi Unit Grid'!C:EF,4,FALSE),"")</f>
        <v/>
      </c>
      <c r="H47" s="612" t="n"/>
      <c r="I47" s="30" t="n"/>
      <c r="J47" s="430" t="n"/>
      <c r="K47" s="224" t="n"/>
      <c r="L47" s="24" t="n"/>
      <c r="M47" s="26" t="n"/>
      <c r="N47" s="28" t="n"/>
      <c r="O47" s="26" t="n"/>
      <c r="P47" s="28" t="n"/>
      <c r="Q47" s="623" t="n"/>
      <c r="R47" s="28" t="n"/>
      <c r="S47" s="28" t="n"/>
      <c r="T47" s="28" t="n"/>
      <c r="U47" s="28" t="n"/>
      <c r="V47" s="26" t="n"/>
      <c r="W47" s="29" t="n"/>
      <c r="Z47" s="491" t="n"/>
      <c r="AA47" s="612" t="n"/>
      <c r="AB47" s="83">
        <f>IF(C47="","",IF('Product Selections'!$L$11="CBA Lightning",1,IF('Product Selections'!$L$11="CBA Lightning Plus",0.7,IF('Product Selections'!$L$11="Management Services",0.7,IF('Product Selections'!$L$11="CBA Lightning Wholesale","Check with Finance","")))))</f>
        <v/>
      </c>
      <c r="AC47" s="612" t="n"/>
      <c r="AD47" s="83">
        <f>IF(C47="","",IF('Product Selections'!$L$11="CBA Lightning Wholesale","Check with Finance",1-AB47))</f>
        <v/>
      </c>
      <c r="AE47" s="612">
        <f>IF(C47="","",'Multi Unit Grid'!$G$5)</f>
        <v/>
      </c>
      <c r="AF47" s="84">
        <f>IF(C47="","",IF('Exhibit A'!Y39&lt;0,-'Exhibit A'!Y39,""))</f>
        <v/>
      </c>
      <c r="AG47" s="612">
        <f>IF($C47="","",'Product Selections'!$K$6)</f>
        <v/>
      </c>
      <c r="AH47" s="612">
        <f>IF($C47="","",'Product Selections'!$K$10)</f>
        <v/>
      </c>
      <c r="AI47" s="32">
        <f>IF(C47="","",IF('Product Selections'!L39="Management SErvices",VLOOKUP('Product Selections'!K31,Regions!C:D,2,FALSE),""))</f>
        <v/>
      </c>
      <c r="AJ47" s="444" t="n"/>
      <c r="AK47" s="621" t="n"/>
      <c r="AL47" s="438" t="n"/>
      <c r="AM47" s="447" t="n"/>
      <c r="AO47" s="30" t="n"/>
      <c r="AP47" s="439" t="n"/>
      <c r="AQ47" s="612" t="n"/>
      <c r="AR47" s="612" t="n"/>
      <c r="AS47" s="615" t="n"/>
    </row>
    <row r="48">
      <c r="B48" s="249">
        <f>B47+1</f>
        <v/>
      </c>
      <c r="C48" s="250">
        <f>IF('Multi Unit Grid'!C42="","",'Multi Unit Grid'!C42)</f>
        <v/>
      </c>
      <c r="D48" s="251">
        <f>IF(C48="","",'Exhibit A'!D40)</f>
        <v/>
      </c>
      <c r="E48" s="252">
        <f>IFERROR(VLOOKUP(C48,'Multi Unit Grid'!C:D,2,FALSE),"")</f>
        <v/>
      </c>
      <c r="F48" s="253">
        <f>IFERROR(VLOOKUP(C48,'Multi Unit Grid'!C:E,3,FALSE),"")</f>
        <v/>
      </c>
      <c r="G48" s="253">
        <f>IFERROR(VLOOKUP(C48,'Multi Unit Grid'!C:EF,4,FALSE),"")</f>
        <v/>
      </c>
      <c r="H48" s="616" t="n"/>
      <c r="I48" s="267" t="n"/>
      <c r="J48" s="431" t="n"/>
      <c r="K48" s="261" t="n"/>
      <c r="L48" s="257" t="n"/>
      <c r="M48" s="262" t="n"/>
      <c r="N48" s="263" t="n"/>
      <c r="O48" s="262" t="n"/>
      <c r="P48" s="263" t="n"/>
      <c r="Q48" s="622" t="n"/>
      <c r="R48" s="263" t="n"/>
      <c r="S48" s="263" t="n"/>
      <c r="T48" s="263" t="n"/>
      <c r="U48" s="263" t="n"/>
      <c r="V48" s="262" t="n"/>
      <c r="W48" s="265" t="n"/>
      <c r="X48" s="266" t="n"/>
      <c r="Z48" s="490" t="n"/>
      <c r="AA48" s="616" t="n"/>
      <c r="AB48" s="270">
        <f>IF(C48="","",IF('Product Selections'!$L$11="CBA Lightning",1,IF('Product Selections'!$L$11="CBA Lightning Plus",0.7,IF('Product Selections'!$L$11="Management Services",0.7,IF('Product Selections'!$L$11="CBA Lightning Wholesale","Check with Finance","")))))</f>
        <v/>
      </c>
      <c r="AC48" s="616" t="n"/>
      <c r="AD48" s="270">
        <f>IF(C48="","",IF('Product Selections'!$L$11="CBA Lightning Wholesale","Check with Finance",1-AB48))</f>
        <v/>
      </c>
      <c r="AE48" s="616">
        <f>IF(C48="","",'Multi Unit Grid'!$G$5)</f>
        <v/>
      </c>
      <c r="AF48" s="271">
        <f>IF(C48="","",IF('Exhibit A'!Y40&lt;0,-'Exhibit A'!Y40,""))</f>
        <v/>
      </c>
      <c r="AG48" s="616">
        <f>IF($C48="","",'Product Selections'!$K$6)</f>
        <v/>
      </c>
      <c r="AH48" s="616">
        <f>IF($C48="","",'Product Selections'!$K$10)</f>
        <v/>
      </c>
      <c r="AI48" s="269">
        <f>IF(C48="","",IF('Product Selections'!L40="Management SErvices",VLOOKUP('Product Selections'!K32,Regions!C:D,2,FALSE),""))</f>
        <v/>
      </c>
      <c r="AJ48" s="445" t="n"/>
      <c r="AK48" s="618" t="n"/>
      <c r="AL48" s="440" t="n"/>
      <c r="AM48" s="448" t="n"/>
      <c r="AO48" s="267" t="n"/>
      <c r="AP48" s="441" t="n"/>
      <c r="AQ48" s="616" t="n"/>
      <c r="AR48" s="616" t="n"/>
      <c r="AS48" s="619" t="n"/>
    </row>
    <row r="49" ht="14.45" customHeight="1">
      <c r="B49" s="73">
        <f>B48+1</f>
        <v/>
      </c>
      <c r="C49" s="221">
        <f>IF('Multi Unit Grid'!C43="","",'Multi Unit Grid'!C43)</f>
        <v/>
      </c>
      <c r="D49" s="223">
        <f>IF(C49="","",'Exhibit A'!D41)</f>
        <v/>
      </c>
      <c r="E49" s="222">
        <f>IFERROR(VLOOKUP(C49,'Multi Unit Grid'!C:D,2,FALSE),"")</f>
        <v/>
      </c>
      <c r="F49" s="75">
        <f>IFERROR(VLOOKUP(C49,'Multi Unit Grid'!C:E,3,FALSE),"")</f>
        <v/>
      </c>
      <c r="G49" s="75">
        <f>IFERROR(VLOOKUP(C49,'Multi Unit Grid'!C:EF,4,FALSE),"")</f>
        <v/>
      </c>
      <c r="H49" s="612" t="n"/>
      <c r="I49" s="30" t="n"/>
      <c r="J49" s="430" t="n"/>
      <c r="K49" s="224" t="n"/>
      <c r="L49" s="24" t="n"/>
      <c r="M49" s="26" t="n"/>
      <c r="N49" s="28" t="n"/>
      <c r="O49" s="26" t="n"/>
      <c r="P49" s="28" t="n"/>
      <c r="Q49" s="623" t="n"/>
      <c r="R49" s="28" t="n"/>
      <c r="S49" s="28" t="n"/>
      <c r="T49" s="28" t="n"/>
      <c r="U49" s="28" t="n"/>
      <c r="V49" s="26" t="n"/>
      <c r="W49" s="29" t="n"/>
      <c r="Z49" s="491" t="n"/>
      <c r="AA49" s="612" t="n"/>
      <c r="AB49" s="83">
        <f>IF(C49="","",IF('Product Selections'!$L$11="CBA Lightning",1,IF('Product Selections'!$L$11="CBA Lightning Plus",0.7,IF('Product Selections'!$L$11="Management Services",0.7,IF('Product Selections'!$L$11="CBA Lightning Wholesale","Check with Finance","")))))</f>
        <v/>
      </c>
      <c r="AC49" s="612" t="n"/>
      <c r="AD49" s="83">
        <f>IF(C49="","",IF('Product Selections'!$L$11="CBA Lightning Wholesale","Check with Finance",1-AB49))</f>
        <v/>
      </c>
      <c r="AE49" s="612">
        <f>IF(C49="","",'Multi Unit Grid'!$G$5)</f>
        <v/>
      </c>
      <c r="AF49" s="84">
        <f>IF(C49="","",IF('Exhibit A'!Y41&lt;0,-'Exhibit A'!Y41,""))</f>
        <v/>
      </c>
      <c r="AG49" s="612">
        <f>IF($C49="","",'Product Selections'!$K$6)</f>
        <v/>
      </c>
      <c r="AH49" s="612">
        <f>IF($C49="","",'Product Selections'!$K$10)</f>
        <v/>
      </c>
      <c r="AI49" s="32">
        <f>IF(C49="","",IF('Product Selections'!L41="Management SErvices",VLOOKUP('Product Selections'!K33,Regions!C:D,2,FALSE),""))</f>
        <v/>
      </c>
      <c r="AJ49" s="444" t="n"/>
      <c r="AK49" s="621" t="n"/>
      <c r="AL49" s="438" t="n"/>
      <c r="AM49" s="447" t="n"/>
      <c r="AO49" s="30" t="n"/>
      <c r="AP49" s="439" t="n"/>
      <c r="AQ49" s="612" t="n"/>
      <c r="AR49" s="612" t="n"/>
      <c r="AS49" s="615" t="n"/>
    </row>
    <row r="50">
      <c r="B50" s="249">
        <f>B49+1</f>
        <v/>
      </c>
      <c r="C50" s="250">
        <f>IF('Multi Unit Grid'!C44="","",'Multi Unit Grid'!C44)</f>
        <v/>
      </c>
      <c r="D50" s="251">
        <f>IF(C50="","",'Exhibit A'!D42)</f>
        <v/>
      </c>
      <c r="E50" s="252">
        <f>IFERROR(VLOOKUP(C50,'Multi Unit Grid'!C:D,2,FALSE),"")</f>
        <v/>
      </c>
      <c r="F50" s="253">
        <f>IFERROR(VLOOKUP(C50,'Multi Unit Grid'!C:E,3,FALSE),"")</f>
        <v/>
      </c>
      <c r="G50" s="253">
        <f>IFERROR(VLOOKUP(C50,'Multi Unit Grid'!C:EF,4,FALSE),"")</f>
        <v/>
      </c>
      <c r="H50" s="616" t="n"/>
      <c r="I50" s="267" t="n"/>
      <c r="J50" s="431" t="n"/>
      <c r="K50" s="261" t="n"/>
      <c r="L50" s="257" t="n"/>
      <c r="M50" s="262" t="n"/>
      <c r="N50" s="263" t="n"/>
      <c r="O50" s="262" t="n"/>
      <c r="P50" s="263" t="n"/>
      <c r="Q50" s="622" t="n"/>
      <c r="R50" s="263" t="n"/>
      <c r="S50" s="263" t="n"/>
      <c r="T50" s="263" t="n"/>
      <c r="U50" s="263" t="n"/>
      <c r="V50" s="262" t="n"/>
      <c r="W50" s="265" t="n"/>
      <c r="X50" s="266" t="n"/>
      <c r="Z50" s="490" t="n"/>
      <c r="AA50" s="616" t="n"/>
      <c r="AB50" s="270">
        <f>IF(C50="","",IF('Product Selections'!$L$11="CBA Lightning",1,IF('Product Selections'!$L$11="CBA Lightning Plus",0.7,IF('Product Selections'!$L$11="Management Services",0.7,IF('Product Selections'!$L$11="CBA Lightning Wholesale","Check with Finance","")))))</f>
        <v/>
      </c>
      <c r="AC50" s="616" t="n"/>
      <c r="AD50" s="270">
        <f>IF(C50="","",IF('Product Selections'!$L$11="CBA Lightning Wholesale","Check with Finance",1-AB50))</f>
        <v/>
      </c>
      <c r="AE50" s="616">
        <f>IF(C50="","",'Multi Unit Grid'!$G$5)</f>
        <v/>
      </c>
      <c r="AF50" s="271">
        <f>IF(C50="","",IF('Exhibit A'!Y42&lt;0,-'Exhibit A'!Y42,""))</f>
        <v/>
      </c>
      <c r="AG50" s="616">
        <f>IF($C50="","",'Product Selections'!$K$6)</f>
        <v/>
      </c>
      <c r="AH50" s="616">
        <f>IF($C50="","",'Product Selections'!$K$10)</f>
        <v/>
      </c>
      <c r="AI50" s="269">
        <f>IF(C50="","",IF('Product Selections'!L42="Management SErvices",VLOOKUP('Product Selections'!K34,Regions!C:D,2,FALSE),""))</f>
        <v/>
      </c>
      <c r="AJ50" s="445" t="n"/>
      <c r="AK50" s="618" t="n"/>
      <c r="AL50" s="440" t="n"/>
      <c r="AM50" s="448" t="n"/>
      <c r="AO50" s="267" t="n"/>
      <c r="AP50" s="441" t="n"/>
      <c r="AQ50" s="616" t="n"/>
      <c r="AR50" s="616" t="n"/>
      <c r="AS50" s="619" t="n"/>
    </row>
    <row r="51" ht="14.45" customHeight="1">
      <c r="B51" s="73">
        <f>B50+1</f>
        <v/>
      </c>
      <c r="C51" s="221">
        <f>IF('Multi Unit Grid'!C45="","",'Multi Unit Grid'!C45)</f>
        <v/>
      </c>
      <c r="D51" s="223">
        <f>IF(C51="","",'Exhibit A'!D43)</f>
        <v/>
      </c>
      <c r="E51" s="222">
        <f>IFERROR(VLOOKUP(C51,'Multi Unit Grid'!C:D,2,FALSE),"")</f>
        <v/>
      </c>
      <c r="F51" s="75">
        <f>IFERROR(VLOOKUP(C51,'Multi Unit Grid'!C:E,3,FALSE),"")</f>
        <v/>
      </c>
      <c r="G51" s="75">
        <f>IFERROR(VLOOKUP(C51,'Multi Unit Grid'!C:EF,4,FALSE),"")</f>
        <v/>
      </c>
      <c r="H51" s="612" t="n"/>
      <c r="I51" s="30" t="n"/>
      <c r="J51" s="430" t="n"/>
      <c r="K51" s="224" t="n"/>
      <c r="L51" s="24" t="n"/>
      <c r="M51" s="26" t="n"/>
      <c r="N51" s="28" t="n"/>
      <c r="O51" s="26" t="n"/>
      <c r="P51" s="28" t="n"/>
      <c r="Q51" s="623" t="n"/>
      <c r="R51" s="28" t="n"/>
      <c r="S51" s="28" t="n"/>
      <c r="T51" s="28" t="n"/>
      <c r="U51" s="28" t="n"/>
      <c r="V51" s="26" t="n"/>
      <c r="W51" s="29" t="n"/>
      <c r="Z51" s="491" t="n"/>
      <c r="AA51" s="612" t="n"/>
      <c r="AB51" s="83">
        <f>IF(C51="","",IF('Product Selections'!$L$11="CBA Lightning",1,IF('Product Selections'!$L$11="CBA Lightning Plus",0.7,IF('Product Selections'!$L$11="Management Services",0.7,IF('Product Selections'!$L$11="CBA Lightning Wholesale","Check with Finance","")))))</f>
        <v/>
      </c>
      <c r="AC51" s="612" t="n"/>
      <c r="AD51" s="83">
        <f>IF(C51="","",IF('Product Selections'!$L$11="CBA Lightning Wholesale","Check with Finance",1-AB51))</f>
        <v/>
      </c>
      <c r="AE51" s="612">
        <f>IF(C51="","",'Multi Unit Grid'!$G$5)</f>
        <v/>
      </c>
      <c r="AF51" s="84">
        <f>IF(C51="","",IF('Exhibit A'!Y43&lt;0,-'Exhibit A'!Y43,""))</f>
        <v/>
      </c>
      <c r="AG51" s="612">
        <f>IF($C51="","",'Product Selections'!$K$6)</f>
        <v/>
      </c>
      <c r="AH51" s="612">
        <f>IF($C51="","",'Product Selections'!$K$10)</f>
        <v/>
      </c>
      <c r="AI51" s="32">
        <f>IF(C51="","",IF('Product Selections'!L43="Management SErvices",VLOOKUP('Product Selections'!K35,Regions!C:D,2,FALSE),""))</f>
        <v/>
      </c>
      <c r="AJ51" s="444" t="n"/>
      <c r="AK51" s="621" t="n"/>
      <c r="AL51" s="438" t="n"/>
      <c r="AM51" s="447" t="n"/>
      <c r="AO51" s="30" t="n"/>
      <c r="AP51" s="439" t="n"/>
      <c r="AQ51" s="612" t="n"/>
      <c r="AR51" s="612" t="n"/>
      <c r="AS51" s="615" t="n"/>
    </row>
    <row r="52">
      <c r="B52" s="249">
        <f>B51+1</f>
        <v/>
      </c>
      <c r="C52" s="250">
        <f>IF('Multi Unit Grid'!C46="","",'Multi Unit Grid'!C46)</f>
        <v/>
      </c>
      <c r="D52" s="251">
        <f>IF(C52="","",'Exhibit A'!D44)</f>
        <v/>
      </c>
      <c r="E52" s="252">
        <f>IFERROR(VLOOKUP(C52,'Multi Unit Grid'!C:D,2,FALSE),"")</f>
        <v/>
      </c>
      <c r="F52" s="253">
        <f>IFERROR(VLOOKUP(C52,'Multi Unit Grid'!C:E,3,FALSE),"")</f>
        <v/>
      </c>
      <c r="G52" s="253">
        <f>IFERROR(VLOOKUP(C52,'Multi Unit Grid'!C:EF,4,FALSE),"")</f>
        <v/>
      </c>
      <c r="H52" s="616" t="n"/>
      <c r="I52" s="267" t="n"/>
      <c r="J52" s="431" t="n"/>
      <c r="K52" s="261" t="n"/>
      <c r="L52" s="257" t="n"/>
      <c r="M52" s="262" t="n"/>
      <c r="N52" s="263" t="n"/>
      <c r="O52" s="262" t="n"/>
      <c r="P52" s="263" t="n"/>
      <c r="Q52" s="622" t="n"/>
      <c r="R52" s="263" t="n"/>
      <c r="S52" s="263" t="n"/>
      <c r="T52" s="263" t="n"/>
      <c r="U52" s="263" t="n"/>
      <c r="V52" s="262" t="n"/>
      <c r="W52" s="265" t="n"/>
      <c r="X52" s="266" t="n"/>
      <c r="Z52" s="490" t="n"/>
      <c r="AA52" s="616" t="n"/>
      <c r="AB52" s="270">
        <f>IF(C52="","",IF('Product Selections'!$L$11="CBA Lightning",1,IF('Product Selections'!$L$11="CBA Lightning Plus",0.7,IF('Product Selections'!$L$11="Management Services",0.7,IF('Product Selections'!$L$11="CBA Lightning Wholesale","Check with Finance","")))))</f>
        <v/>
      </c>
      <c r="AC52" s="616" t="n"/>
      <c r="AD52" s="270">
        <f>IF(C52="","",IF('Product Selections'!$L$11="CBA Lightning Wholesale","Check with Finance",1-AB52))</f>
        <v/>
      </c>
      <c r="AE52" s="616">
        <f>IF(C52="","",'Multi Unit Grid'!$G$5)</f>
        <v/>
      </c>
      <c r="AF52" s="271">
        <f>IF(C52="","",IF('Exhibit A'!Y44&lt;0,-'Exhibit A'!Y44,""))</f>
        <v/>
      </c>
      <c r="AG52" s="616">
        <f>IF($C52="","",'Product Selections'!$K$6)</f>
        <v/>
      </c>
      <c r="AH52" s="616">
        <f>IF($C52="","",'Product Selections'!$K$10)</f>
        <v/>
      </c>
      <c r="AI52" s="269">
        <f>IF(C52="","",IF('Product Selections'!L44="Management SErvices",VLOOKUP('Product Selections'!K36,Regions!C:D,2,FALSE),""))</f>
        <v/>
      </c>
      <c r="AJ52" s="445" t="n"/>
      <c r="AK52" s="618" t="n"/>
      <c r="AL52" s="440" t="n"/>
      <c r="AM52" s="448" t="n"/>
      <c r="AO52" s="267" t="n"/>
      <c r="AP52" s="441" t="n"/>
      <c r="AQ52" s="616" t="n"/>
      <c r="AR52" s="616" t="n"/>
      <c r="AS52" s="619" t="n"/>
    </row>
    <row r="53" ht="14.45" customHeight="1">
      <c r="B53" s="73">
        <f>B52+1</f>
        <v/>
      </c>
      <c r="C53" s="221">
        <f>IF('Multi Unit Grid'!C47="","",'Multi Unit Grid'!C47)</f>
        <v/>
      </c>
      <c r="D53" s="223">
        <f>IF(C53="","",'Exhibit A'!D45)</f>
        <v/>
      </c>
      <c r="E53" s="222">
        <f>IFERROR(VLOOKUP(C53,'Multi Unit Grid'!C:D,2,FALSE),"")</f>
        <v/>
      </c>
      <c r="F53" s="75">
        <f>IFERROR(VLOOKUP(C53,'Multi Unit Grid'!C:E,3,FALSE),"")</f>
        <v/>
      </c>
      <c r="G53" s="75">
        <f>IFERROR(VLOOKUP(C53,'Multi Unit Grid'!C:EF,4,FALSE),"")</f>
        <v/>
      </c>
      <c r="H53" s="612" t="n"/>
      <c r="I53" s="30" t="n"/>
      <c r="J53" s="430" t="n"/>
      <c r="K53" s="224" t="n"/>
      <c r="L53" s="24" t="n"/>
      <c r="M53" s="26" t="n"/>
      <c r="N53" s="28" t="n"/>
      <c r="O53" s="26" t="n"/>
      <c r="P53" s="28" t="n"/>
      <c r="Q53" s="623" t="n"/>
      <c r="R53" s="28" t="n"/>
      <c r="S53" s="28" t="n"/>
      <c r="T53" s="28" t="n"/>
      <c r="U53" s="28" t="n"/>
      <c r="V53" s="26" t="n"/>
      <c r="W53" s="29" t="n"/>
      <c r="Z53" s="491" t="n"/>
      <c r="AA53" s="612" t="n"/>
      <c r="AB53" s="83">
        <f>IF(C53="","",IF('Product Selections'!$L$11="CBA Lightning",1,IF('Product Selections'!$L$11="CBA Lightning Plus",0.7,IF('Product Selections'!$L$11="Management Services",0.7,IF('Product Selections'!$L$11="CBA Lightning Wholesale","Check with Finance","")))))</f>
        <v/>
      </c>
      <c r="AC53" s="612" t="n"/>
      <c r="AD53" s="83">
        <f>IF(C53="","",IF('Product Selections'!$L$11="CBA Lightning Wholesale","Check with Finance",1-AB53))</f>
        <v/>
      </c>
      <c r="AE53" s="612">
        <f>IF(C53="","",'Multi Unit Grid'!$G$5)</f>
        <v/>
      </c>
      <c r="AF53" s="84">
        <f>IF(C53="","",IF('Exhibit A'!Y45&lt;0,-'Exhibit A'!Y45,""))</f>
        <v/>
      </c>
      <c r="AG53" s="612">
        <f>IF($C53="","",'Product Selections'!$K$6)</f>
        <v/>
      </c>
      <c r="AH53" s="612">
        <f>IF($C53="","",'Product Selections'!$K$10)</f>
        <v/>
      </c>
      <c r="AI53" s="32">
        <f>IF(C53="","",IF('Product Selections'!L45="Management SErvices",VLOOKUP('Product Selections'!K37,Regions!C:D,2,FALSE),""))</f>
        <v/>
      </c>
      <c r="AJ53" s="444" t="n"/>
      <c r="AK53" s="621" t="n"/>
      <c r="AL53" s="438" t="n"/>
      <c r="AM53" s="447" t="n"/>
      <c r="AO53" s="30" t="n"/>
      <c r="AP53" s="439" t="n"/>
      <c r="AQ53" s="612" t="n"/>
      <c r="AR53" s="612" t="n"/>
      <c r="AS53" s="615" t="n"/>
    </row>
    <row r="54">
      <c r="B54" s="249">
        <f>B53+1</f>
        <v/>
      </c>
      <c r="C54" s="250">
        <f>IF('Multi Unit Grid'!C48="","",'Multi Unit Grid'!C48)</f>
        <v/>
      </c>
      <c r="D54" s="251">
        <f>IF(C54="","",'Exhibit A'!D46)</f>
        <v/>
      </c>
      <c r="E54" s="252">
        <f>IFERROR(VLOOKUP(C54,'Multi Unit Grid'!C:D,2,FALSE),"")</f>
        <v/>
      </c>
      <c r="F54" s="253">
        <f>IFERROR(VLOOKUP(C54,'Multi Unit Grid'!C:E,3,FALSE),"")</f>
        <v/>
      </c>
      <c r="G54" s="253">
        <f>IFERROR(VLOOKUP(C54,'Multi Unit Grid'!C:EF,4,FALSE),"")</f>
        <v/>
      </c>
      <c r="H54" s="616" t="n"/>
      <c r="I54" s="267" t="n"/>
      <c r="J54" s="431" t="n"/>
      <c r="K54" s="261" t="n"/>
      <c r="L54" s="257" t="n"/>
      <c r="M54" s="262" t="n"/>
      <c r="N54" s="263" t="n"/>
      <c r="O54" s="262" t="n"/>
      <c r="P54" s="263" t="n"/>
      <c r="Q54" s="622" t="n"/>
      <c r="R54" s="263" t="n"/>
      <c r="S54" s="263" t="n"/>
      <c r="T54" s="263" t="n"/>
      <c r="U54" s="263" t="n"/>
      <c r="V54" s="262" t="n"/>
      <c r="W54" s="265" t="n"/>
      <c r="X54" s="266" t="n"/>
      <c r="Z54" s="490" t="n"/>
      <c r="AA54" s="616" t="n"/>
      <c r="AB54" s="270">
        <f>IF(C54="","",IF('Product Selections'!$L$11="CBA Lightning",1,IF('Product Selections'!$L$11="CBA Lightning Plus",0.7,IF('Product Selections'!$L$11="Management Services",0.7,IF('Product Selections'!$L$11="CBA Lightning Wholesale","Check with Finance","")))))</f>
        <v/>
      </c>
      <c r="AC54" s="616" t="n"/>
      <c r="AD54" s="270">
        <f>IF(C54="","",IF('Product Selections'!$L$11="CBA Lightning Wholesale","Check with Finance",1-AB54))</f>
        <v/>
      </c>
      <c r="AE54" s="616">
        <f>IF(C54="","",'Multi Unit Grid'!$G$5)</f>
        <v/>
      </c>
      <c r="AF54" s="271">
        <f>IF(C54="","",IF('Exhibit A'!Y46&lt;0,-'Exhibit A'!Y46,""))</f>
        <v/>
      </c>
      <c r="AG54" s="616">
        <f>IF($C54="","",'Product Selections'!$K$6)</f>
        <v/>
      </c>
      <c r="AH54" s="616">
        <f>IF($C54="","",'Product Selections'!$K$10)</f>
        <v/>
      </c>
      <c r="AI54" s="269">
        <f>IF(C54="","",IF('Product Selections'!L46="Management SErvices",VLOOKUP('Product Selections'!K38,Regions!C:D,2,FALSE),""))</f>
        <v/>
      </c>
      <c r="AJ54" s="445" t="n"/>
      <c r="AK54" s="618" t="n"/>
      <c r="AL54" s="440" t="n"/>
      <c r="AM54" s="448" t="n"/>
      <c r="AO54" s="267" t="n"/>
      <c r="AP54" s="441" t="n"/>
      <c r="AQ54" s="616" t="n"/>
      <c r="AR54" s="616" t="n"/>
      <c r="AS54" s="619" t="n"/>
    </row>
    <row r="55" ht="14.45" customHeight="1">
      <c r="B55" s="73">
        <f>B54+1</f>
        <v/>
      </c>
      <c r="C55" s="221">
        <f>IF('Multi Unit Grid'!C49="","",'Multi Unit Grid'!C49)</f>
        <v/>
      </c>
      <c r="D55" s="223">
        <f>IF(C55="","",'Exhibit A'!D47)</f>
        <v/>
      </c>
      <c r="E55" s="222">
        <f>IFERROR(VLOOKUP(C55,'Multi Unit Grid'!C:D,2,FALSE),"")</f>
        <v/>
      </c>
      <c r="F55" s="75">
        <f>IFERROR(VLOOKUP(C55,'Multi Unit Grid'!C:E,3,FALSE),"")</f>
        <v/>
      </c>
      <c r="G55" s="75">
        <f>IFERROR(VLOOKUP(C55,'Multi Unit Grid'!C:EF,4,FALSE),"")</f>
        <v/>
      </c>
      <c r="H55" s="612" t="n"/>
      <c r="I55" s="30" t="n"/>
      <c r="J55" s="430" t="n"/>
      <c r="K55" s="224" t="n"/>
      <c r="L55" s="24" t="n"/>
      <c r="M55" s="26" t="n"/>
      <c r="N55" s="28" t="n"/>
      <c r="O55" s="26" t="n"/>
      <c r="P55" s="28" t="n"/>
      <c r="Q55" s="623" t="n"/>
      <c r="R55" s="28" t="n"/>
      <c r="S55" s="28" t="n"/>
      <c r="T55" s="28" t="n"/>
      <c r="U55" s="28" t="n"/>
      <c r="V55" s="26" t="n"/>
      <c r="W55" s="29" t="n"/>
      <c r="Z55" s="491" t="n"/>
      <c r="AA55" s="612" t="n"/>
      <c r="AB55" s="83">
        <f>IF(C55="","",IF('Product Selections'!$L$11="CBA Lightning",1,IF('Product Selections'!$L$11="CBA Lightning Plus",0.7,IF('Product Selections'!$L$11="Management Services",0.7,IF('Product Selections'!$L$11="CBA Lightning Wholesale","Check with Finance","")))))</f>
        <v/>
      </c>
      <c r="AC55" s="612" t="n"/>
      <c r="AD55" s="83">
        <f>IF(C55="","",IF('Product Selections'!$L$11="CBA Lightning Wholesale","Check with Finance",1-AB55))</f>
        <v/>
      </c>
      <c r="AE55" s="612">
        <f>IF(C55="","",'Multi Unit Grid'!$G$5)</f>
        <v/>
      </c>
      <c r="AF55" s="84">
        <f>IF(C55="","",IF('Exhibit A'!Y47&lt;0,-'Exhibit A'!Y47,""))</f>
        <v/>
      </c>
      <c r="AG55" s="612">
        <f>IF($C55="","",'Product Selections'!$K$6)</f>
        <v/>
      </c>
      <c r="AH55" s="612">
        <f>IF($C55="","",'Product Selections'!$K$10)</f>
        <v/>
      </c>
      <c r="AI55" s="32">
        <f>IF(C55="","",IF('Product Selections'!L47="Management SErvices",VLOOKUP('Product Selections'!K39,Regions!C:D,2,FALSE),""))</f>
        <v/>
      </c>
      <c r="AJ55" s="444" t="n"/>
      <c r="AK55" s="621" t="n"/>
      <c r="AL55" s="438" t="n"/>
      <c r="AM55" s="447" t="n"/>
      <c r="AO55" s="30" t="n"/>
      <c r="AP55" s="439" t="n"/>
      <c r="AQ55" s="612" t="n"/>
      <c r="AR55" s="612" t="n"/>
      <c r="AS55" s="615" t="n"/>
    </row>
    <row r="56">
      <c r="B56" s="249">
        <f>B55+1</f>
        <v/>
      </c>
      <c r="C56" s="250">
        <f>IF('Multi Unit Grid'!C50="","",'Multi Unit Grid'!C50)</f>
        <v/>
      </c>
      <c r="D56" s="251">
        <f>IF(C56="","",'Exhibit A'!D48)</f>
        <v/>
      </c>
      <c r="E56" s="252">
        <f>IFERROR(VLOOKUP(C56,'Multi Unit Grid'!C:D,2,FALSE),"")</f>
        <v/>
      </c>
      <c r="F56" s="253">
        <f>IFERROR(VLOOKUP(C56,'Multi Unit Grid'!C:E,3,FALSE),"")</f>
        <v/>
      </c>
      <c r="G56" s="253">
        <f>IFERROR(VLOOKUP(C56,'Multi Unit Grid'!C:EF,4,FALSE),"")</f>
        <v/>
      </c>
      <c r="H56" s="616" t="n"/>
      <c r="I56" s="267" t="n"/>
      <c r="J56" s="431" t="n"/>
      <c r="K56" s="261" t="n"/>
      <c r="L56" s="257" t="n"/>
      <c r="M56" s="262" t="n"/>
      <c r="N56" s="263" t="n"/>
      <c r="O56" s="262" t="n"/>
      <c r="P56" s="263" t="n"/>
      <c r="Q56" s="622" t="n"/>
      <c r="R56" s="263" t="n"/>
      <c r="S56" s="263" t="n"/>
      <c r="T56" s="263" t="n"/>
      <c r="U56" s="263" t="n"/>
      <c r="V56" s="262" t="n"/>
      <c r="W56" s="265" t="n"/>
      <c r="X56" s="266" t="n"/>
      <c r="Z56" s="490" t="n"/>
      <c r="AA56" s="616" t="n"/>
      <c r="AB56" s="270">
        <f>IF(C56="","",IF('Product Selections'!$L$11="CBA Lightning",1,IF('Product Selections'!$L$11="CBA Lightning Plus",0.7,IF('Product Selections'!$L$11="Management Services",0.7,IF('Product Selections'!$L$11="CBA Lightning Wholesale","Check with Finance","")))))</f>
        <v/>
      </c>
      <c r="AC56" s="616" t="n"/>
      <c r="AD56" s="270">
        <f>IF(C56="","",IF('Product Selections'!$L$11="CBA Lightning Wholesale","Check with Finance",1-AB56))</f>
        <v/>
      </c>
      <c r="AE56" s="616">
        <f>IF(C56="","",'Multi Unit Grid'!$G$5)</f>
        <v/>
      </c>
      <c r="AF56" s="271">
        <f>IF(C56="","",IF('Exhibit A'!Y48&lt;0,-'Exhibit A'!Y48,""))</f>
        <v/>
      </c>
      <c r="AG56" s="616">
        <f>IF($C56="","",'Product Selections'!$K$6)</f>
        <v/>
      </c>
      <c r="AH56" s="616">
        <f>IF($C56="","",'Product Selections'!$K$10)</f>
        <v/>
      </c>
      <c r="AI56" s="269">
        <f>IF(C56="","",IF('Product Selections'!L48="Management SErvices",VLOOKUP('Product Selections'!K40,Regions!C:D,2,FALSE),""))</f>
        <v/>
      </c>
      <c r="AJ56" s="445" t="n"/>
      <c r="AK56" s="618" t="n"/>
      <c r="AL56" s="440" t="n"/>
      <c r="AM56" s="448" t="n"/>
      <c r="AO56" s="267" t="n"/>
      <c r="AP56" s="441" t="n"/>
      <c r="AQ56" s="616" t="n"/>
      <c r="AR56" s="616" t="n"/>
      <c r="AS56" s="619" t="n"/>
    </row>
    <row r="57" ht="14.45" customHeight="1">
      <c r="B57" s="73">
        <f>B56+1</f>
        <v/>
      </c>
      <c r="C57" s="221">
        <f>IF('Multi Unit Grid'!C51="","",'Multi Unit Grid'!C51)</f>
        <v/>
      </c>
      <c r="D57" s="223">
        <f>IF(C57="","",'Exhibit A'!D49)</f>
        <v/>
      </c>
      <c r="E57" s="222">
        <f>IFERROR(VLOOKUP(C57,'Multi Unit Grid'!C:D,2,FALSE),"")</f>
        <v/>
      </c>
      <c r="F57" s="75">
        <f>IFERROR(VLOOKUP(C57,'Multi Unit Grid'!C:E,3,FALSE),"")</f>
        <v/>
      </c>
      <c r="G57" s="75">
        <f>IFERROR(VLOOKUP(C57,'Multi Unit Grid'!C:EF,4,FALSE),"")</f>
        <v/>
      </c>
      <c r="H57" s="612" t="n"/>
      <c r="I57" s="30" t="n"/>
      <c r="J57" s="430" t="n"/>
      <c r="K57" s="224" t="n"/>
      <c r="L57" s="24" t="n"/>
      <c r="M57" s="26" t="n"/>
      <c r="N57" s="28" t="n"/>
      <c r="O57" s="26" t="n"/>
      <c r="P57" s="28" t="n"/>
      <c r="Q57" s="623" t="n"/>
      <c r="R57" s="28" t="n"/>
      <c r="S57" s="28" t="n"/>
      <c r="T57" s="28" t="n"/>
      <c r="U57" s="28" t="n"/>
      <c r="V57" s="26" t="n"/>
      <c r="W57" s="29" t="n"/>
      <c r="Z57" s="491" t="n"/>
      <c r="AA57" s="612" t="n"/>
      <c r="AB57" s="83">
        <f>IF(C57="","",IF('Product Selections'!$L$11="CBA Lightning",1,IF('Product Selections'!$L$11="CBA Lightning Plus",0.7,IF('Product Selections'!$L$11="Management Services",0.7,IF('Product Selections'!$L$11="CBA Lightning Wholesale","Check with Finance","")))))</f>
        <v/>
      </c>
      <c r="AC57" s="612" t="n"/>
      <c r="AD57" s="83">
        <f>IF(C57="","",IF('Product Selections'!$L$11="CBA Lightning Wholesale","Check with Finance",1-AB57))</f>
        <v/>
      </c>
      <c r="AE57" s="612">
        <f>IF(C57="","",'Multi Unit Grid'!$G$5)</f>
        <v/>
      </c>
      <c r="AF57" s="84">
        <f>IF(C57="","",IF('Exhibit A'!Y49&lt;0,-'Exhibit A'!Y49,""))</f>
        <v/>
      </c>
      <c r="AG57" s="612">
        <f>IF($C57="","",'Product Selections'!$K$6)</f>
        <v/>
      </c>
      <c r="AH57" s="612">
        <f>IF($C57="","",'Product Selections'!$K$10)</f>
        <v/>
      </c>
      <c r="AI57" s="32">
        <f>IF(C57="","",IF('Product Selections'!L49="Management SErvices",VLOOKUP('Product Selections'!K41,Regions!C:D,2,FALSE),""))</f>
        <v/>
      </c>
      <c r="AJ57" s="444" t="n"/>
      <c r="AK57" s="621" t="n"/>
      <c r="AL57" s="438" t="n"/>
      <c r="AM57" s="447" t="n"/>
      <c r="AO57" s="30" t="n"/>
      <c r="AP57" s="439" t="n"/>
      <c r="AQ57" s="612" t="n"/>
      <c r="AR57" s="612" t="n"/>
      <c r="AS57" s="615" t="n"/>
    </row>
    <row r="58">
      <c r="B58" s="249">
        <f>B57+1</f>
        <v/>
      </c>
      <c r="C58" s="250">
        <f>IF('Multi Unit Grid'!C52="","",'Multi Unit Grid'!C52)</f>
        <v/>
      </c>
      <c r="D58" s="251">
        <f>IF(C58="","",'Exhibit A'!D50)</f>
        <v/>
      </c>
      <c r="E58" s="252">
        <f>IFERROR(VLOOKUP(C58,'Multi Unit Grid'!C:D,2,FALSE),"")</f>
        <v/>
      </c>
      <c r="F58" s="253">
        <f>IFERROR(VLOOKUP(C58,'Multi Unit Grid'!C:E,3,FALSE),"")</f>
        <v/>
      </c>
      <c r="G58" s="253">
        <f>IFERROR(VLOOKUP(C58,'Multi Unit Grid'!C:EF,4,FALSE),"")</f>
        <v/>
      </c>
      <c r="H58" s="616" t="n"/>
      <c r="I58" s="267" t="n"/>
      <c r="J58" s="431" t="n"/>
      <c r="K58" s="261" t="n"/>
      <c r="L58" s="257" t="n"/>
      <c r="M58" s="262" t="n"/>
      <c r="N58" s="263" t="n"/>
      <c r="O58" s="262" t="n"/>
      <c r="P58" s="263" t="n"/>
      <c r="Q58" s="622" t="n"/>
      <c r="R58" s="263" t="n"/>
      <c r="S58" s="263" t="n"/>
      <c r="T58" s="263" t="n"/>
      <c r="U58" s="263" t="n"/>
      <c r="V58" s="262" t="n"/>
      <c r="W58" s="265" t="n"/>
      <c r="X58" s="266" t="n"/>
      <c r="Z58" s="490" t="n"/>
      <c r="AA58" s="616" t="n"/>
      <c r="AB58" s="270">
        <f>IF(C58="","",IF('Product Selections'!$L$11="CBA Lightning",1,IF('Product Selections'!$L$11="CBA Lightning Plus",0.7,IF('Product Selections'!$L$11="Management Services",0.7,IF('Product Selections'!$L$11="CBA Lightning Wholesale","Check with Finance","")))))</f>
        <v/>
      </c>
      <c r="AC58" s="616" t="n"/>
      <c r="AD58" s="270">
        <f>IF(C58="","",IF('Product Selections'!$L$11="CBA Lightning Wholesale","Check with Finance",1-AB58))</f>
        <v/>
      </c>
      <c r="AE58" s="616">
        <f>IF(C58="","",'Multi Unit Grid'!$G$5)</f>
        <v/>
      </c>
      <c r="AF58" s="271">
        <f>IF(C58="","",IF('Exhibit A'!Y50&lt;0,-'Exhibit A'!Y50,""))</f>
        <v/>
      </c>
      <c r="AG58" s="616">
        <f>IF($C58="","",'Product Selections'!$K$6)</f>
        <v/>
      </c>
      <c r="AH58" s="616">
        <f>IF($C58="","",'Product Selections'!$K$10)</f>
        <v/>
      </c>
      <c r="AI58" s="269">
        <f>IF(C58="","",IF('Product Selections'!L50="Management SErvices",VLOOKUP('Product Selections'!K42,Regions!C:D,2,FALSE),""))</f>
        <v/>
      </c>
      <c r="AJ58" s="445" t="n"/>
      <c r="AK58" s="618" t="n"/>
      <c r="AL58" s="440" t="n"/>
      <c r="AM58" s="448" t="n"/>
      <c r="AO58" s="267" t="n"/>
      <c r="AP58" s="441" t="n"/>
      <c r="AQ58" s="616" t="n"/>
      <c r="AR58" s="616" t="n"/>
      <c r="AS58" s="619" t="n"/>
    </row>
    <row r="59" ht="14.45" customHeight="1">
      <c r="B59" s="73">
        <f>B58+1</f>
        <v/>
      </c>
      <c r="C59" s="221">
        <f>IF('Multi Unit Grid'!C53="","",'Multi Unit Grid'!C53)</f>
        <v/>
      </c>
      <c r="D59" s="223">
        <f>IF(C59="","",'Exhibit A'!D51)</f>
        <v/>
      </c>
      <c r="E59" s="222">
        <f>IFERROR(VLOOKUP(C59,'Multi Unit Grid'!C:D,2,FALSE),"")</f>
        <v/>
      </c>
      <c r="F59" s="75">
        <f>IFERROR(VLOOKUP(C59,'Multi Unit Grid'!C:E,3,FALSE),"")</f>
        <v/>
      </c>
      <c r="G59" s="75">
        <f>IFERROR(VLOOKUP(C59,'Multi Unit Grid'!C:EF,4,FALSE),"")</f>
        <v/>
      </c>
      <c r="H59" s="612" t="n"/>
      <c r="I59" s="30" t="n"/>
      <c r="J59" s="430" t="n"/>
      <c r="K59" s="224" t="n"/>
      <c r="L59" s="24" t="n"/>
      <c r="M59" s="26" t="n"/>
      <c r="N59" s="28" t="n"/>
      <c r="O59" s="26" t="n"/>
      <c r="P59" s="28" t="n"/>
      <c r="Q59" s="623" t="n"/>
      <c r="R59" s="28" t="n"/>
      <c r="S59" s="28" t="n"/>
      <c r="T59" s="28" t="n"/>
      <c r="U59" s="28" t="n"/>
      <c r="V59" s="26" t="n"/>
      <c r="W59" s="29" t="n"/>
      <c r="Z59" s="491" t="n"/>
      <c r="AA59" s="612" t="n"/>
      <c r="AB59" s="83">
        <f>IF(C59="","",IF('Product Selections'!$L$11="CBA Lightning",1,IF('Product Selections'!$L$11="CBA Lightning Plus",0.7,IF('Product Selections'!$L$11="Management Services",0.7,IF('Product Selections'!$L$11="CBA Lightning Wholesale","Check with Finance","")))))</f>
        <v/>
      </c>
      <c r="AC59" s="612" t="n"/>
      <c r="AD59" s="83">
        <f>IF(C59="","",IF('Product Selections'!$L$11="CBA Lightning Wholesale","Check with Finance",1-AB59))</f>
        <v/>
      </c>
      <c r="AE59" s="612">
        <f>IF(C59="","",'Multi Unit Grid'!$G$5)</f>
        <v/>
      </c>
      <c r="AF59" s="84">
        <f>IF(C59="","",IF('Exhibit A'!Y51&lt;0,-'Exhibit A'!Y51,""))</f>
        <v/>
      </c>
      <c r="AG59" s="612">
        <f>IF($C59="","",'Product Selections'!$K$6)</f>
        <v/>
      </c>
      <c r="AH59" s="612">
        <f>IF($C59="","",'Product Selections'!$K$10)</f>
        <v/>
      </c>
      <c r="AI59" s="32">
        <f>IF(C59="","",IF('Product Selections'!L51="Management SErvices",VLOOKUP('Product Selections'!K43,Regions!C:D,2,FALSE),""))</f>
        <v/>
      </c>
      <c r="AJ59" s="444" t="n"/>
      <c r="AK59" s="621" t="n"/>
      <c r="AL59" s="438" t="n"/>
      <c r="AM59" s="447" t="n"/>
      <c r="AO59" s="30" t="n"/>
      <c r="AP59" s="439" t="n"/>
      <c r="AQ59" s="612" t="n"/>
      <c r="AR59" s="612" t="n"/>
      <c r="AS59" s="615" t="n"/>
    </row>
    <row r="60">
      <c r="B60" s="249">
        <f>B59+1</f>
        <v/>
      </c>
      <c r="C60" s="250">
        <f>IF('Multi Unit Grid'!C54="","",'Multi Unit Grid'!C54)</f>
        <v/>
      </c>
      <c r="D60" s="251">
        <f>IF(C60="","",'Exhibit A'!D52)</f>
        <v/>
      </c>
      <c r="E60" s="252">
        <f>IFERROR(VLOOKUP(C60,'Multi Unit Grid'!C:D,2,FALSE),"")</f>
        <v/>
      </c>
      <c r="F60" s="253">
        <f>IFERROR(VLOOKUP(C60,'Multi Unit Grid'!C:E,3,FALSE),"")</f>
        <v/>
      </c>
      <c r="G60" s="253">
        <f>IFERROR(VLOOKUP(C60,'Multi Unit Grid'!C:EF,4,FALSE),"")</f>
        <v/>
      </c>
      <c r="H60" s="616" t="n"/>
      <c r="I60" s="267" t="n"/>
      <c r="J60" s="431" t="n"/>
      <c r="K60" s="261" t="n"/>
      <c r="L60" s="257" t="n"/>
      <c r="M60" s="262" t="n"/>
      <c r="N60" s="263" t="n"/>
      <c r="O60" s="262" t="n"/>
      <c r="P60" s="263" t="n"/>
      <c r="Q60" s="622" t="n"/>
      <c r="R60" s="263" t="n"/>
      <c r="S60" s="263" t="n"/>
      <c r="T60" s="263" t="n"/>
      <c r="U60" s="263" t="n"/>
      <c r="V60" s="262" t="n"/>
      <c r="W60" s="265" t="n"/>
      <c r="X60" s="266" t="n"/>
      <c r="Z60" s="490" t="n"/>
      <c r="AA60" s="616" t="n"/>
      <c r="AB60" s="270">
        <f>IF(C60="","",IF('Product Selections'!$L$11="CBA Lightning",1,IF('Product Selections'!$L$11="CBA Lightning Plus",0.7,IF('Product Selections'!$L$11="Management Services",0.7,IF('Product Selections'!$L$11="CBA Lightning Wholesale","Check with Finance","")))))</f>
        <v/>
      </c>
      <c r="AC60" s="616" t="n"/>
      <c r="AD60" s="270">
        <f>IF(C60="","",IF('Product Selections'!$L$11="CBA Lightning Wholesale","Check with Finance",1-AB60))</f>
        <v/>
      </c>
      <c r="AE60" s="616">
        <f>IF(C60="","",'Multi Unit Grid'!$G$5)</f>
        <v/>
      </c>
      <c r="AF60" s="271">
        <f>IF(C60="","",IF('Exhibit A'!Y52&lt;0,-'Exhibit A'!Y52,""))</f>
        <v/>
      </c>
      <c r="AG60" s="616">
        <f>IF($C60="","",'Product Selections'!$K$6)</f>
        <v/>
      </c>
      <c r="AH60" s="616">
        <f>IF($C60="","",'Product Selections'!$K$10)</f>
        <v/>
      </c>
      <c r="AI60" s="269">
        <f>IF(C60="","",IF('Product Selections'!L52="Management SErvices",VLOOKUP('Product Selections'!K44,Regions!C:D,2,FALSE),""))</f>
        <v/>
      </c>
      <c r="AJ60" s="445" t="n"/>
      <c r="AK60" s="618" t="n"/>
      <c r="AL60" s="440" t="n"/>
      <c r="AM60" s="448" t="n"/>
      <c r="AO60" s="267" t="n"/>
      <c r="AP60" s="441" t="n"/>
      <c r="AQ60" s="616" t="n"/>
      <c r="AR60" s="616" t="n"/>
      <c r="AS60" s="619" t="n"/>
    </row>
    <row r="61" ht="14.45" customHeight="1">
      <c r="B61" s="73">
        <f>B60+1</f>
        <v/>
      </c>
      <c r="C61" s="221">
        <f>IF('Multi Unit Grid'!C55="","",'Multi Unit Grid'!C55)</f>
        <v/>
      </c>
      <c r="D61" s="223">
        <f>IF(C61="","",'Exhibit A'!D53)</f>
        <v/>
      </c>
      <c r="E61" s="222">
        <f>IFERROR(VLOOKUP(C61,'Multi Unit Grid'!C:D,2,FALSE),"")</f>
        <v/>
      </c>
      <c r="F61" s="75">
        <f>IFERROR(VLOOKUP(C61,'Multi Unit Grid'!C:E,3,FALSE),"")</f>
        <v/>
      </c>
      <c r="G61" s="75">
        <f>IFERROR(VLOOKUP(C61,'Multi Unit Grid'!C:EF,4,FALSE),"")</f>
        <v/>
      </c>
      <c r="H61" s="612" t="n"/>
      <c r="I61" s="30" t="n"/>
      <c r="J61" s="430" t="n"/>
      <c r="K61" s="224" t="n"/>
      <c r="L61" s="24" t="n"/>
      <c r="M61" s="26" t="n"/>
      <c r="N61" s="28" t="n"/>
      <c r="O61" s="26" t="n"/>
      <c r="P61" s="28" t="n"/>
      <c r="Q61" s="623" t="n"/>
      <c r="R61" s="28" t="n"/>
      <c r="S61" s="28" t="n"/>
      <c r="T61" s="28" t="n"/>
      <c r="U61" s="28" t="n"/>
      <c r="V61" s="26" t="n"/>
      <c r="W61" s="29" t="n"/>
      <c r="Z61" s="491" t="n"/>
      <c r="AA61" s="612" t="n"/>
      <c r="AB61" s="83">
        <f>IF(C61="","",IF('Product Selections'!$L$11="CBA Lightning",1,IF('Product Selections'!$L$11="CBA Lightning Plus",0.7,IF('Product Selections'!$L$11="Management Services",0.7,IF('Product Selections'!$L$11="CBA Lightning Wholesale","Check with Finance","")))))</f>
        <v/>
      </c>
      <c r="AC61" s="612" t="n"/>
      <c r="AD61" s="83">
        <f>IF(C61="","",IF('Product Selections'!$L$11="CBA Lightning Wholesale","Check with Finance",1-AB61))</f>
        <v/>
      </c>
      <c r="AE61" s="612">
        <f>IF(C61="","",'Multi Unit Grid'!$G$5)</f>
        <v/>
      </c>
      <c r="AF61" s="84">
        <f>IF(C61="","",IF('Exhibit A'!Y53&lt;0,-'Exhibit A'!Y53,""))</f>
        <v/>
      </c>
      <c r="AG61" s="612">
        <f>IF($C61="","",'Product Selections'!$K$6)</f>
        <v/>
      </c>
      <c r="AH61" s="612">
        <f>IF($C61="","",'Product Selections'!$K$10)</f>
        <v/>
      </c>
      <c r="AI61" s="32">
        <f>IF(C61="","",IF('Product Selections'!L53="Management SErvices",VLOOKUP('Product Selections'!K45,Regions!C:D,2,FALSE),""))</f>
        <v/>
      </c>
      <c r="AJ61" s="444" t="n"/>
      <c r="AK61" s="621" t="n"/>
      <c r="AL61" s="438" t="n"/>
      <c r="AM61" s="447" t="n"/>
      <c r="AO61" s="30" t="n"/>
      <c r="AP61" s="439" t="n"/>
      <c r="AQ61" s="612" t="n"/>
      <c r="AR61" s="612" t="n"/>
      <c r="AS61" s="615" t="n"/>
    </row>
    <row r="62">
      <c r="B62" s="249">
        <f>B61+1</f>
        <v/>
      </c>
      <c r="C62" s="250">
        <f>IF('Multi Unit Grid'!C56="","",'Multi Unit Grid'!C56)</f>
        <v/>
      </c>
      <c r="D62" s="251">
        <f>IF(C62="","",'Exhibit A'!D54)</f>
        <v/>
      </c>
      <c r="E62" s="252">
        <f>IFERROR(VLOOKUP(C62,'Multi Unit Grid'!C:D,2,FALSE),"")</f>
        <v/>
      </c>
      <c r="F62" s="253">
        <f>IFERROR(VLOOKUP(C62,'Multi Unit Grid'!C:E,3,FALSE),"")</f>
        <v/>
      </c>
      <c r="G62" s="253">
        <f>IFERROR(VLOOKUP(C62,'Multi Unit Grid'!C:EF,4,FALSE),"")</f>
        <v/>
      </c>
      <c r="H62" s="616" t="n"/>
      <c r="I62" s="267" t="n"/>
      <c r="J62" s="431" t="n"/>
      <c r="K62" s="261" t="n"/>
      <c r="L62" s="257" t="n"/>
      <c r="M62" s="262" t="n"/>
      <c r="N62" s="263" t="n"/>
      <c r="O62" s="262" t="n"/>
      <c r="P62" s="263" t="n"/>
      <c r="Q62" s="622" t="n"/>
      <c r="R62" s="263" t="n"/>
      <c r="S62" s="263" t="n"/>
      <c r="T62" s="263" t="n"/>
      <c r="U62" s="263" t="n"/>
      <c r="V62" s="262" t="n"/>
      <c r="W62" s="265" t="n"/>
      <c r="X62" s="266" t="n"/>
      <c r="Z62" s="490" t="n"/>
      <c r="AA62" s="616" t="n"/>
      <c r="AB62" s="270">
        <f>IF(C62="","",IF('Product Selections'!$L$11="CBA Lightning",1,IF('Product Selections'!$L$11="CBA Lightning Plus",0.7,IF('Product Selections'!$L$11="Management Services",0.7,IF('Product Selections'!$L$11="CBA Lightning Wholesale","Check with Finance","")))))</f>
        <v/>
      </c>
      <c r="AC62" s="616" t="n"/>
      <c r="AD62" s="270">
        <f>IF(C62="","",IF('Product Selections'!$L$11="CBA Lightning Wholesale","Check with Finance",1-AB62))</f>
        <v/>
      </c>
      <c r="AE62" s="616">
        <f>IF(C62="","",'Multi Unit Grid'!$G$5)</f>
        <v/>
      </c>
      <c r="AF62" s="271">
        <f>IF(C62="","",IF('Exhibit A'!Y54&lt;0,-'Exhibit A'!Y54,""))</f>
        <v/>
      </c>
      <c r="AG62" s="616">
        <f>IF($C62="","",'Product Selections'!$K$6)</f>
        <v/>
      </c>
      <c r="AH62" s="616">
        <f>IF($C62="","",'Product Selections'!$K$10)</f>
        <v/>
      </c>
      <c r="AI62" s="269">
        <f>IF(C62="","",IF('Product Selections'!L54="Management SErvices",VLOOKUP('Product Selections'!K46,Regions!C:D,2,FALSE),""))</f>
        <v/>
      </c>
      <c r="AJ62" s="445" t="n"/>
      <c r="AK62" s="618" t="n"/>
      <c r="AL62" s="440" t="n"/>
      <c r="AM62" s="448" t="n"/>
      <c r="AO62" s="267" t="n"/>
      <c r="AP62" s="441" t="n"/>
      <c r="AQ62" s="616" t="n"/>
      <c r="AR62" s="616" t="n"/>
      <c r="AS62" s="619" t="n"/>
    </row>
    <row r="63" ht="14.45" customHeight="1">
      <c r="B63" s="73">
        <f>B62+1</f>
        <v/>
      </c>
      <c r="C63" s="221">
        <f>IF('Multi Unit Grid'!C57="","",'Multi Unit Grid'!C57)</f>
        <v/>
      </c>
      <c r="D63" s="223">
        <f>IF(C63="","",'Exhibit A'!D55)</f>
        <v/>
      </c>
      <c r="E63" s="222">
        <f>IFERROR(VLOOKUP(C63,'Multi Unit Grid'!C:D,2,FALSE),"")</f>
        <v/>
      </c>
      <c r="F63" s="75">
        <f>IFERROR(VLOOKUP(C63,'Multi Unit Grid'!C:E,3,FALSE),"")</f>
        <v/>
      </c>
      <c r="G63" s="75">
        <f>IFERROR(VLOOKUP(C63,'Multi Unit Grid'!C:EF,4,FALSE),"")</f>
        <v/>
      </c>
      <c r="H63" s="612" t="n"/>
      <c r="I63" s="30" t="n"/>
      <c r="J63" s="430" t="n"/>
      <c r="K63" s="224" t="n"/>
      <c r="L63" s="24" t="n"/>
      <c r="M63" s="26" t="n"/>
      <c r="N63" s="28" t="n"/>
      <c r="O63" s="26" t="n"/>
      <c r="P63" s="28" t="n"/>
      <c r="Q63" s="623" t="n"/>
      <c r="R63" s="28" t="n"/>
      <c r="S63" s="28" t="n"/>
      <c r="T63" s="28" t="n"/>
      <c r="U63" s="28" t="n"/>
      <c r="V63" s="26" t="n"/>
      <c r="W63" s="29" t="n"/>
      <c r="Z63" s="491" t="n"/>
      <c r="AA63" s="612" t="n"/>
      <c r="AB63" s="83">
        <f>IF(C63="","",IF('Product Selections'!$L$11="CBA Lightning",1,IF('Product Selections'!$L$11="CBA Lightning Plus",0.7,IF('Product Selections'!$L$11="Management Services",0.7,IF('Product Selections'!$L$11="CBA Lightning Wholesale","Check with Finance","")))))</f>
        <v/>
      </c>
      <c r="AC63" s="612" t="n"/>
      <c r="AD63" s="83">
        <f>IF(C63="","",IF('Product Selections'!$L$11="CBA Lightning Wholesale","Check with Finance",1-AB63))</f>
        <v/>
      </c>
      <c r="AE63" s="612">
        <f>IF(C63="","",'Multi Unit Grid'!$G$5)</f>
        <v/>
      </c>
      <c r="AF63" s="84">
        <f>IF(C63="","",IF('Exhibit A'!Y55&lt;0,-'Exhibit A'!Y55,""))</f>
        <v/>
      </c>
      <c r="AG63" s="612">
        <f>IF($C63="","",'Product Selections'!$K$6)</f>
        <v/>
      </c>
      <c r="AH63" s="612">
        <f>IF($C63="","",'Product Selections'!$K$10)</f>
        <v/>
      </c>
      <c r="AI63" s="32">
        <f>IF(C63="","",IF('Product Selections'!L55="Management SErvices",VLOOKUP('Product Selections'!K47,Regions!C:D,2,FALSE),""))</f>
        <v/>
      </c>
      <c r="AJ63" s="444" t="n"/>
      <c r="AK63" s="621" t="n"/>
      <c r="AL63" s="438" t="n"/>
      <c r="AM63" s="447" t="n"/>
      <c r="AO63" s="30" t="n"/>
      <c r="AP63" s="439" t="n"/>
      <c r="AQ63" s="612" t="n"/>
      <c r="AR63" s="612" t="n"/>
      <c r="AS63" s="615" t="n"/>
    </row>
    <row r="64">
      <c r="B64" s="249">
        <f>B63+1</f>
        <v/>
      </c>
      <c r="C64" s="250">
        <f>IF('Multi Unit Grid'!C58="","",'Multi Unit Grid'!C58)</f>
        <v/>
      </c>
      <c r="D64" s="251">
        <f>IF(C64="","",'Exhibit A'!D56)</f>
        <v/>
      </c>
      <c r="E64" s="252">
        <f>IFERROR(VLOOKUP(C64,'Multi Unit Grid'!C:D,2,FALSE),"")</f>
        <v/>
      </c>
      <c r="F64" s="253">
        <f>IFERROR(VLOOKUP(C64,'Multi Unit Grid'!C:E,3,FALSE),"")</f>
        <v/>
      </c>
      <c r="G64" s="253">
        <f>IFERROR(VLOOKUP(C64,'Multi Unit Grid'!C:EF,4,FALSE),"")</f>
        <v/>
      </c>
      <c r="H64" s="616" t="n"/>
      <c r="I64" s="267" t="n"/>
      <c r="J64" s="431" t="n"/>
      <c r="K64" s="261" t="n"/>
      <c r="L64" s="257" t="n"/>
      <c r="M64" s="262" t="n"/>
      <c r="N64" s="263" t="n"/>
      <c r="O64" s="262" t="n"/>
      <c r="P64" s="263" t="n"/>
      <c r="Q64" s="622" t="n"/>
      <c r="R64" s="263" t="n"/>
      <c r="S64" s="263" t="n"/>
      <c r="T64" s="263" t="n"/>
      <c r="U64" s="263" t="n"/>
      <c r="V64" s="262" t="n"/>
      <c r="W64" s="265" t="n"/>
      <c r="X64" s="266" t="n"/>
      <c r="Z64" s="490" t="n"/>
      <c r="AA64" s="616" t="n"/>
      <c r="AB64" s="270">
        <f>IF(C64="","",IF('Product Selections'!$L$11="CBA Lightning",1,IF('Product Selections'!$L$11="CBA Lightning Plus",0.7,IF('Product Selections'!$L$11="Management Services",0.7,IF('Product Selections'!$L$11="CBA Lightning Wholesale","Check with Finance","")))))</f>
        <v/>
      </c>
      <c r="AC64" s="616" t="n"/>
      <c r="AD64" s="270">
        <f>IF(C64="","",IF('Product Selections'!$L$11="CBA Lightning Wholesale","Check with Finance",1-AB64))</f>
        <v/>
      </c>
      <c r="AE64" s="616">
        <f>IF(C64="","",'Multi Unit Grid'!$G$5)</f>
        <v/>
      </c>
      <c r="AF64" s="271">
        <f>IF(C64="","",IF('Exhibit A'!Y56&lt;0,-'Exhibit A'!Y56,""))</f>
        <v/>
      </c>
      <c r="AG64" s="616">
        <f>IF($C64="","",'Product Selections'!$K$6)</f>
        <v/>
      </c>
      <c r="AH64" s="616">
        <f>IF($C64="","",'Product Selections'!$K$10)</f>
        <v/>
      </c>
      <c r="AI64" s="269">
        <f>IF(C64="","",IF('Product Selections'!L56="Management SErvices",VLOOKUP('Product Selections'!K48,Regions!C:D,2,FALSE),""))</f>
        <v/>
      </c>
      <c r="AJ64" s="445" t="n"/>
      <c r="AK64" s="618" t="n"/>
      <c r="AL64" s="440" t="n"/>
      <c r="AM64" s="448" t="n"/>
      <c r="AO64" s="267" t="n"/>
      <c r="AP64" s="441" t="n"/>
      <c r="AQ64" s="616" t="n"/>
      <c r="AR64" s="616" t="n"/>
      <c r="AS64" s="619" t="n"/>
    </row>
    <row r="65" ht="14.45" customHeight="1">
      <c r="B65" s="73">
        <f>B64+1</f>
        <v/>
      </c>
      <c r="C65" s="221">
        <f>IF('Multi Unit Grid'!C59="","",'Multi Unit Grid'!C59)</f>
        <v/>
      </c>
      <c r="D65" s="223">
        <f>IF(C65="","",'Exhibit A'!D57)</f>
        <v/>
      </c>
      <c r="E65" s="222">
        <f>IFERROR(VLOOKUP(C65,'Multi Unit Grid'!C:D,2,FALSE),"")</f>
        <v/>
      </c>
      <c r="F65" s="75">
        <f>IFERROR(VLOOKUP(C65,'Multi Unit Grid'!C:E,3,FALSE),"")</f>
        <v/>
      </c>
      <c r="G65" s="75">
        <f>IFERROR(VLOOKUP(C65,'Multi Unit Grid'!C:EF,4,FALSE),"")</f>
        <v/>
      </c>
      <c r="H65" s="612" t="n"/>
      <c r="I65" s="30" t="n"/>
      <c r="J65" s="430" t="n"/>
      <c r="K65" s="224" t="n"/>
      <c r="L65" s="24" t="n"/>
      <c r="M65" s="26" t="n"/>
      <c r="N65" s="28" t="n"/>
      <c r="O65" s="26" t="n"/>
      <c r="P65" s="28" t="n"/>
      <c r="Q65" s="623" t="n"/>
      <c r="R65" s="28" t="n"/>
      <c r="S65" s="28" t="n"/>
      <c r="T65" s="28" t="n"/>
      <c r="U65" s="28" t="n"/>
      <c r="V65" s="26" t="n"/>
      <c r="W65" s="29" t="n"/>
      <c r="Z65" s="491" t="n"/>
      <c r="AA65" s="612" t="n"/>
      <c r="AB65" s="83">
        <f>IF(C65="","",IF('Product Selections'!$L$11="CBA Lightning",1,IF('Product Selections'!$L$11="CBA Lightning Plus",0.7,IF('Product Selections'!$L$11="Management Services",0.7,IF('Product Selections'!$L$11="CBA Lightning Wholesale","Check with Finance","")))))</f>
        <v/>
      </c>
      <c r="AC65" s="612" t="n"/>
      <c r="AD65" s="83">
        <f>IF(C65="","",IF('Product Selections'!$L$11="CBA Lightning Wholesale","Check with Finance",1-AB65))</f>
        <v/>
      </c>
      <c r="AE65" s="612">
        <f>IF(C65="","",'Multi Unit Grid'!$G$5)</f>
        <v/>
      </c>
      <c r="AF65" s="84">
        <f>IF(C65="","",IF('Exhibit A'!Y57&lt;0,-'Exhibit A'!Y57,""))</f>
        <v/>
      </c>
      <c r="AG65" s="612">
        <f>IF($C65="","",'Product Selections'!$K$6)</f>
        <v/>
      </c>
      <c r="AH65" s="612">
        <f>IF($C65="","",'Product Selections'!$K$10)</f>
        <v/>
      </c>
      <c r="AI65" s="32">
        <f>IF(C65="","",IF('Product Selections'!L57="Management SErvices",VLOOKUP('Product Selections'!K49,Regions!C:D,2,FALSE),""))</f>
        <v/>
      </c>
      <c r="AJ65" s="444" t="n"/>
      <c r="AK65" s="621" t="n"/>
      <c r="AL65" s="438" t="n"/>
      <c r="AM65" s="447" t="n"/>
      <c r="AO65" s="30" t="n"/>
      <c r="AP65" s="439" t="n"/>
      <c r="AQ65" s="612" t="n"/>
      <c r="AR65" s="612" t="n"/>
      <c r="AS65" s="615" t="n"/>
    </row>
    <row r="66">
      <c r="B66" s="249">
        <f>B65+1</f>
        <v/>
      </c>
      <c r="C66" s="250">
        <f>IF('Multi Unit Grid'!C60="","",'Multi Unit Grid'!C60)</f>
        <v/>
      </c>
      <c r="D66" s="251">
        <f>IF(C66="","",'Exhibit A'!D58)</f>
        <v/>
      </c>
      <c r="E66" s="252">
        <f>IFERROR(VLOOKUP(C66,'Multi Unit Grid'!C:D,2,FALSE),"")</f>
        <v/>
      </c>
      <c r="F66" s="253">
        <f>IFERROR(VLOOKUP(C66,'Multi Unit Grid'!C:E,3,FALSE),"")</f>
        <v/>
      </c>
      <c r="G66" s="253">
        <f>IFERROR(VLOOKUP(C66,'Multi Unit Grid'!C:EF,4,FALSE),"")</f>
        <v/>
      </c>
      <c r="H66" s="616" t="n"/>
      <c r="I66" s="267" t="n"/>
      <c r="J66" s="431" t="n"/>
      <c r="K66" s="261" t="n"/>
      <c r="L66" s="257" t="n"/>
      <c r="M66" s="262" t="n"/>
      <c r="N66" s="263" t="n"/>
      <c r="O66" s="262" t="n"/>
      <c r="P66" s="263" t="n"/>
      <c r="Q66" s="622" t="n"/>
      <c r="R66" s="263" t="n"/>
      <c r="S66" s="263" t="n"/>
      <c r="T66" s="263" t="n"/>
      <c r="U66" s="263" t="n"/>
      <c r="V66" s="262" t="n"/>
      <c r="W66" s="265" t="n"/>
      <c r="X66" s="266" t="n"/>
      <c r="Z66" s="490" t="n"/>
      <c r="AA66" s="616" t="n"/>
      <c r="AB66" s="270">
        <f>IF(C66="","",IF('Product Selections'!$L$11="CBA Lightning",1,IF('Product Selections'!$L$11="CBA Lightning Plus",0.7,IF('Product Selections'!$L$11="Management Services",0.7,IF('Product Selections'!$L$11="CBA Lightning Wholesale","Check with Finance","")))))</f>
        <v/>
      </c>
      <c r="AC66" s="616" t="n"/>
      <c r="AD66" s="270">
        <f>IF(C66="","",IF('Product Selections'!$L$11="CBA Lightning Wholesale","Check with Finance",1-AB66))</f>
        <v/>
      </c>
      <c r="AE66" s="616">
        <f>IF(C66="","",'Multi Unit Grid'!$G$5)</f>
        <v/>
      </c>
      <c r="AF66" s="271">
        <f>IF(C66="","",IF('Exhibit A'!Y58&lt;0,-'Exhibit A'!Y58,""))</f>
        <v/>
      </c>
      <c r="AG66" s="616">
        <f>IF($C66="","",'Product Selections'!$K$6)</f>
        <v/>
      </c>
      <c r="AH66" s="616">
        <f>IF($C66="","",'Product Selections'!$K$10)</f>
        <v/>
      </c>
      <c r="AI66" s="269">
        <f>IF(C66="","",IF('Product Selections'!L58="Management SErvices",VLOOKUP('Product Selections'!K50,Regions!C:D,2,FALSE),""))</f>
        <v/>
      </c>
      <c r="AJ66" s="445" t="n"/>
      <c r="AK66" s="618" t="n"/>
      <c r="AL66" s="440" t="n"/>
      <c r="AM66" s="448" t="n"/>
      <c r="AO66" s="267" t="n"/>
      <c r="AP66" s="441" t="n"/>
      <c r="AQ66" s="616" t="n"/>
      <c r="AR66" s="616" t="n"/>
      <c r="AS66" s="619" t="n"/>
    </row>
    <row r="67" ht="14.45" customHeight="1">
      <c r="B67" s="73">
        <f>B66+1</f>
        <v/>
      </c>
      <c r="C67" s="221">
        <f>IF('Multi Unit Grid'!C61="","",'Multi Unit Grid'!C61)</f>
        <v/>
      </c>
      <c r="D67" s="223">
        <f>IF(C67="","",'Exhibit A'!D59)</f>
        <v/>
      </c>
      <c r="E67" s="222">
        <f>IFERROR(VLOOKUP(C67,'Multi Unit Grid'!C:D,2,FALSE),"")</f>
        <v/>
      </c>
      <c r="F67" s="75">
        <f>IFERROR(VLOOKUP(C67,'Multi Unit Grid'!C:E,3,FALSE),"")</f>
        <v/>
      </c>
      <c r="G67" s="75">
        <f>IFERROR(VLOOKUP(C67,'Multi Unit Grid'!C:EF,4,FALSE),"")</f>
        <v/>
      </c>
      <c r="H67" s="612" t="n"/>
      <c r="I67" s="30" t="n"/>
      <c r="J67" s="430" t="n"/>
      <c r="K67" s="224" t="n"/>
      <c r="L67" s="24" t="n"/>
      <c r="M67" s="26" t="n"/>
      <c r="N67" s="28" t="n"/>
      <c r="O67" s="26" t="n"/>
      <c r="P67" s="28" t="n"/>
      <c r="Q67" s="623" t="n"/>
      <c r="R67" s="28" t="n"/>
      <c r="S67" s="28" t="n"/>
      <c r="T67" s="28" t="n"/>
      <c r="U67" s="28" t="n"/>
      <c r="V67" s="26" t="n"/>
      <c r="W67" s="29" t="n"/>
      <c r="Z67" s="491" t="n"/>
      <c r="AA67" s="612" t="n"/>
      <c r="AB67" s="83">
        <f>IF(C67="","",IF('Product Selections'!$L$11="CBA Lightning",1,IF('Product Selections'!$L$11="CBA Lightning Plus",0.7,IF('Product Selections'!$L$11="Management Services",0.7,IF('Product Selections'!$L$11="CBA Lightning Wholesale","Check with Finance","")))))</f>
        <v/>
      </c>
      <c r="AC67" s="612" t="n"/>
      <c r="AD67" s="83">
        <f>IF(C67="","",IF('Product Selections'!$L$11="CBA Lightning Wholesale","Check with Finance",1-AB67))</f>
        <v/>
      </c>
      <c r="AE67" s="612">
        <f>IF(C67="","",'Multi Unit Grid'!$G$5)</f>
        <v/>
      </c>
      <c r="AF67" s="84">
        <f>IF(C67="","",IF('Exhibit A'!Y59&lt;0,-'Exhibit A'!Y59,""))</f>
        <v/>
      </c>
      <c r="AG67" s="612">
        <f>IF($C67="","",'Product Selections'!$K$6)</f>
        <v/>
      </c>
      <c r="AH67" s="612">
        <f>IF($C67="","",'Product Selections'!$K$10)</f>
        <v/>
      </c>
      <c r="AI67" s="32">
        <f>IF(C67="","",IF('Product Selections'!L59="Management SErvices",VLOOKUP('Product Selections'!K51,Regions!C:D,2,FALSE),""))</f>
        <v/>
      </c>
      <c r="AJ67" s="444" t="n"/>
      <c r="AK67" s="621" t="n"/>
      <c r="AL67" s="438" t="n"/>
      <c r="AM67" s="447" t="n"/>
      <c r="AO67" s="30" t="n"/>
      <c r="AP67" s="439" t="n"/>
      <c r="AQ67" s="612" t="n"/>
      <c r="AR67" s="612" t="n"/>
      <c r="AS67" s="615" t="n"/>
    </row>
    <row r="68">
      <c r="B68" s="249">
        <f>B67+1</f>
        <v/>
      </c>
      <c r="C68" s="250">
        <f>IF('Multi Unit Grid'!C62="","",'Multi Unit Grid'!C62)</f>
        <v/>
      </c>
      <c r="D68" s="251">
        <f>IF(C68="","",'Exhibit A'!D60)</f>
        <v/>
      </c>
      <c r="E68" s="252">
        <f>IFERROR(VLOOKUP(C68,'Multi Unit Grid'!C:D,2,FALSE),"")</f>
        <v/>
      </c>
      <c r="F68" s="253">
        <f>IFERROR(VLOOKUP(C68,'Multi Unit Grid'!C:E,3,FALSE),"")</f>
        <v/>
      </c>
      <c r="G68" s="253">
        <f>IFERROR(VLOOKUP(C68,'Multi Unit Grid'!C:EF,4,FALSE),"")</f>
        <v/>
      </c>
      <c r="H68" s="616" t="n"/>
      <c r="I68" s="267" t="n"/>
      <c r="J68" s="431" t="n"/>
      <c r="K68" s="261" t="n"/>
      <c r="L68" s="257" t="n"/>
      <c r="M68" s="262" t="n"/>
      <c r="N68" s="263" t="n"/>
      <c r="O68" s="262" t="n"/>
      <c r="P68" s="263" t="n"/>
      <c r="Q68" s="622" t="n"/>
      <c r="R68" s="263" t="n"/>
      <c r="S68" s="263" t="n"/>
      <c r="T68" s="263" t="n"/>
      <c r="U68" s="263" t="n"/>
      <c r="V68" s="262" t="n"/>
      <c r="W68" s="265" t="n"/>
      <c r="X68" s="266" t="n"/>
      <c r="Z68" s="490" t="n"/>
      <c r="AA68" s="616" t="n"/>
      <c r="AB68" s="270">
        <f>IF(C68="","",IF('Product Selections'!$L$11="CBA Lightning",1,IF('Product Selections'!$L$11="CBA Lightning Plus",0.7,IF('Product Selections'!$L$11="Management Services",0.7,IF('Product Selections'!$L$11="CBA Lightning Wholesale","Check with Finance","")))))</f>
        <v/>
      </c>
      <c r="AC68" s="616" t="n"/>
      <c r="AD68" s="270">
        <f>IF(C68="","",IF('Product Selections'!$L$11="CBA Lightning Wholesale","Check with Finance",1-AB68))</f>
        <v/>
      </c>
      <c r="AE68" s="616">
        <f>IF(C68="","",'Multi Unit Grid'!$G$5)</f>
        <v/>
      </c>
      <c r="AF68" s="271">
        <f>IF(C68="","",IF('Exhibit A'!Y60&lt;0,-'Exhibit A'!Y60,""))</f>
        <v/>
      </c>
      <c r="AG68" s="616">
        <f>IF($C68="","",'Product Selections'!$K$6)</f>
        <v/>
      </c>
      <c r="AH68" s="616">
        <f>IF($C68="","",'Product Selections'!$K$10)</f>
        <v/>
      </c>
      <c r="AI68" s="269">
        <f>IF(C68="","",IF('Product Selections'!L60="Management SErvices",VLOOKUP('Product Selections'!K52,Regions!C:D,2,FALSE),""))</f>
        <v/>
      </c>
      <c r="AJ68" s="445" t="n"/>
      <c r="AK68" s="618" t="n"/>
      <c r="AL68" s="440" t="n"/>
      <c r="AM68" s="448" t="n"/>
      <c r="AO68" s="267" t="n"/>
      <c r="AP68" s="441" t="n"/>
      <c r="AQ68" s="616" t="n"/>
      <c r="AR68" s="616" t="n"/>
      <c r="AS68" s="619" t="n"/>
    </row>
    <row r="69" ht="14.45" customHeight="1">
      <c r="B69" s="73">
        <f>B68+1</f>
        <v/>
      </c>
      <c r="C69" s="221">
        <f>IF('Multi Unit Grid'!C63="","",'Multi Unit Grid'!C63)</f>
        <v/>
      </c>
      <c r="D69" s="223">
        <f>IF(C69="","",'Exhibit A'!D61)</f>
        <v/>
      </c>
      <c r="E69" s="222">
        <f>IFERROR(VLOOKUP(C69,'Multi Unit Grid'!C:D,2,FALSE),"")</f>
        <v/>
      </c>
      <c r="F69" s="75">
        <f>IFERROR(VLOOKUP(C69,'Multi Unit Grid'!C:E,3,FALSE),"")</f>
        <v/>
      </c>
      <c r="G69" s="75">
        <f>IFERROR(VLOOKUP(C69,'Multi Unit Grid'!C:EF,4,FALSE),"")</f>
        <v/>
      </c>
      <c r="H69" s="612" t="n"/>
      <c r="I69" s="30" t="n"/>
      <c r="J69" s="430" t="n"/>
      <c r="K69" s="224" t="n"/>
      <c r="L69" s="24" t="n"/>
      <c r="M69" s="26" t="n"/>
      <c r="N69" s="28" t="n"/>
      <c r="O69" s="26" t="n"/>
      <c r="P69" s="28" t="n"/>
      <c r="Q69" s="623" t="n"/>
      <c r="R69" s="28" t="n"/>
      <c r="S69" s="28" t="n"/>
      <c r="T69" s="28" t="n"/>
      <c r="U69" s="28" t="n"/>
      <c r="V69" s="26" t="n"/>
      <c r="W69" s="29" t="n"/>
      <c r="Z69" s="491" t="n"/>
      <c r="AA69" s="612" t="n"/>
      <c r="AB69" s="83">
        <f>IF(C69="","",IF('Product Selections'!$L$11="CBA Lightning",1,IF('Product Selections'!$L$11="CBA Lightning Plus",0.7,IF('Product Selections'!$L$11="Management Services",0.7,IF('Product Selections'!$L$11="CBA Lightning Wholesale","Check with Finance","")))))</f>
        <v/>
      </c>
      <c r="AC69" s="612" t="n"/>
      <c r="AD69" s="83">
        <f>IF(C69="","",IF('Product Selections'!$L$11="CBA Lightning Wholesale","Check with Finance",1-AB69))</f>
        <v/>
      </c>
      <c r="AE69" s="612">
        <f>IF(C69="","",'Multi Unit Grid'!$G$5)</f>
        <v/>
      </c>
      <c r="AF69" s="84">
        <f>IF(C69="","",IF('Exhibit A'!Y61&lt;0,-'Exhibit A'!Y61,""))</f>
        <v/>
      </c>
      <c r="AG69" s="612">
        <f>IF($C69="","",'Product Selections'!$K$6)</f>
        <v/>
      </c>
      <c r="AH69" s="612">
        <f>IF($C69="","",'Product Selections'!$K$10)</f>
        <v/>
      </c>
      <c r="AI69" s="32">
        <f>IF(C69="","",IF('Product Selections'!L61="Management SErvices",VLOOKUP('Product Selections'!K53,Regions!C:D,2,FALSE),""))</f>
        <v/>
      </c>
      <c r="AJ69" s="444" t="n"/>
      <c r="AK69" s="621" t="n"/>
      <c r="AL69" s="438" t="n"/>
      <c r="AM69" s="447" t="n"/>
      <c r="AO69" s="30" t="n"/>
      <c r="AP69" s="439" t="n"/>
      <c r="AQ69" s="612" t="n"/>
      <c r="AR69" s="612" t="n"/>
      <c r="AS69" s="615" t="n"/>
    </row>
    <row r="70">
      <c r="B70" s="249">
        <f>B69+1</f>
        <v/>
      </c>
      <c r="C70" s="250">
        <f>IF('Multi Unit Grid'!C64="","",'Multi Unit Grid'!C64)</f>
        <v/>
      </c>
      <c r="D70" s="251">
        <f>IF(C70="","",'Exhibit A'!D62)</f>
        <v/>
      </c>
      <c r="E70" s="252">
        <f>IFERROR(VLOOKUP(C70,'Multi Unit Grid'!C:D,2,FALSE),"")</f>
        <v/>
      </c>
      <c r="F70" s="253">
        <f>IFERROR(VLOOKUP(C70,'Multi Unit Grid'!C:E,3,FALSE),"")</f>
        <v/>
      </c>
      <c r="G70" s="253">
        <f>IFERROR(VLOOKUP(C70,'Multi Unit Grid'!C:EF,4,FALSE),"")</f>
        <v/>
      </c>
      <c r="H70" s="616" t="n"/>
      <c r="I70" s="267" t="n"/>
      <c r="J70" s="431" t="n"/>
      <c r="K70" s="261" t="n"/>
      <c r="L70" s="257" t="n"/>
      <c r="M70" s="262" t="n"/>
      <c r="N70" s="263" t="n"/>
      <c r="O70" s="262" t="n"/>
      <c r="P70" s="263" t="n"/>
      <c r="Q70" s="622" t="n"/>
      <c r="R70" s="263" t="n"/>
      <c r="S70" s="263" t="n"/>
      <c r="T70" s="263" t="n"/>
      <c r="U70" s="263" t="n"/>
      <c r="V70" s="262" t="n"/>
      <c r="W70" s="265" t="n"/>
      <c r="X70" s="266" t="n"/>
      <c r="Z70" s="490" t="n"/>
      <c r="AA70" s="616" t="n"/>
      <c r="AB70" s="270">
        <f>IF(C70="","",IF('Product Selections'!$L$11="CBA Lightning",1,IF('Product Selections'!$L$11="CBA Lightning Plus",0.7,IF('Product Selections'!$L$11="Management Services",0.7,IF('Product Selections'!$L$11="CBA Lightning Wholesale","Check with Finance","")))))</f>
        <v/>
      </c>
      <c r="AC70" s="616" t="n"/>
      <c r="AD70" s="270">
        <f>IF(C70="","",IF('Product Selections'!$L$11="CBA Lightning Wholesale","Check with Finance",1-AB70))</f>
        <v/>
      </c>
      <c r="AE70" s="616">
        <f>IF(C70="","",'Multi Unit Grid'!$G$5)</f>
        <v/>
      </c>
      <c r="AF70" s="271">
        <f>IF(C70="","",IF('Exhibit A'!Y62&lt;0,-'Exhibit A'!Y62,""))</f>
        <v/>
      </c>
      <c r="AG70" s="616">
        <f>IF($C70="","",'Product Selections'!$K$6)</f>
        <v/>
      </c>
      <c r="AH70" s="616">
        <f>IF($C70="","",'Product Selections'!$K$10)</f>
        <v/>
      </c>
      <c r="AI70" s="269">
        <f>IF(C70="","",IF('Product Selections'!L62="Management SErvices",VLOOKUP('Product Selections'!K54,Regions!C:D,2,FALSE),""))</f>
        <v/>
      </c>
      <c r="AJ70" s="445" t="n"/>
      <c r="AK70" s="618" t="n"/>
      <c r="AL70" s="440" t="n"/>
      <c r="AM70" s="448" t="n"/>
      <c r="AO70" s="267" t="n"/>
      <c r="AP70" s="441" t="n"/>
      <c r="AQ70" s="616" t="n"/>
      <c r="AR70" s="616" t="n"/>
      <c r="AS70" s="619" t="n"/>
    </row>
    <row r="71" ht="14.45" customHeight="1">
      <c r="B71" s="73">
        <f>B70+1</f>
        <v/>
      </c>
      <c r="C71" s="221">
        <f>IF('Multi Unit Grid'!C65="","",'Multi Unit Grid'!C65)</f>
        <v/>
      </c>
      <c r="D71" s="223">
        <f>IF(C71="","",'Exhibit A'!D63)</f>
        <v/>
      </c>
      <c r="E71" s="222">
        <f>IFERROR(VLOOKUP(C71,'Multi Unit Grid'!C:D,2,FALSE),"")</f>
        <v/>
      </c>
      <c r="F71" s="75">
        <f>IFERROR(VLOOKUP(C71,'Multi Unit Grid'!C:E,3,FALSE),"")</f>
        <v/>
      </c>
      <c r="G71" s="75">
        <f>IFERROR(VLOOKUP(C71,'Multi Unit Grid'!C:EF,4,FALSE),"")</f>
        <v/>
      </c>
      <c r="H71" s="612" t="n"/>
      <c r="I71" s="30" t="n"/>
      <c r="J71" s="430" t="n"/>
      <c r="K71" s="224" t="n"/>
      <c r="L71" s="24" t="n"/>
      <c r="M71" s="26" t="n"/>
      <c r="N71" s="28" t="n"/>
      <c r="O71" s="26" t="n"/>
      <c r="P71" s="28" t="n"/>
      <c r="Q71" s="623" t="n"/>
      <c r="R71" s="28" t="n"/>
      <c r="S71" s="28" t="n"/>
      <c r="T71" s="28" t="n"/>
      <c r="U71" s="28" t="n"/>
      <c r="V71" s="26" t="n"/>
      <c r="W71" s="29" t="n"/>
      <c r="Z71" s="491" t="n"/>
      <c r="AA71" s="612" t="n"/>
      <c r="AB71" s="83">
        <f>IF(C71="","",IF('Product Selections'!$L$11="CBA Lightning",1,IF('Product Selections'!$L$11="CBA Lightning Plus",0.7,IF('Product Selections'!$L$11="Management Services",0.7,IF('Product Selections'!$L$11="CBA Lightning Wholesale","Check with Finance","")))))</f>
        <v/>
      </c>
      <c r="AC71" s="612" t="n"/>
      <c r="AD71" s="83">
        <f>IF(C71="","",IF('Product Selections'!$L$11="CBA Lightning Wholesale","Check with Finance",1-AB71))</f>
        <v/>
      </c>
      <c r="AE71" s="612">
        <f>IF(C71="","",'Multi Unit Grid'!$G$5)</f>
        <v/>
      </c>
      <c r="AF71" s="84">
        <f>IF(C71="","",IF('Exhibit A'!Y63&lt;0,-'Exhibit A'!Y63,""))</f>
        <v/>
      </c>
      <c r="AG71" s="612">
        <f>IF($C71="","",'Product Selections'!$K$6)</f>
        <v/>
      </c>
      <c r="AH71" s="612">
        <f>IF($C71="","",'Product Selections'!$K$10)</f>
        <v/>
      </c>
      <c r="AI71" s="32">
        <f>IF(C71="","",IF('Product Selections'!L63="Management SErvices",VLOOKUP('Product Selections'!K55,Regions!C:D,2,FALSE),""))</f>
        <v/>
      </c>
      <c r="AJ71" s="444" t="n"/>
      <c r="AK71" s="621" t="n"/>
      <c r="AL71" s="438" t="n"/>
      <c r="AM71" s="447" t="n"/>
      <c r="AO71" s="30" t="n"/>
      <c r="AP71" s="439" t="n"/>
      <c r="AQ71" s="612" t="n"/>
      <c r="AR71" s="612" t="n"/>
      <c r="AS71" s="615" t="n"/>
    </row>
    <row r="72">
      <c r="B72" s="249">
        <f>B71+1</f>
        <v/>
      </c>
      <c r="C72" s="250">
        <f>IF('Multi Unit Grid'!C66="","",'Multi Unit Grid'!C66)</f>
        <v/>
      </c>
      <c r="D72" s="251">
        <f>IF(C72="","",'Exhibit A'!D64)</f>
        <v/>
      </c>
      <c r="E72" s="252">
        <f>IFERROR(VLOOKUP(C72,'Multi Unit Grid'!C:D,2,FALSE),"")</f>
        <v/>
      </c>
      <c r="F72" s="253">
        <f>IFERROR(VLOOKUP(C72,'Multi Unit Grid'!C:E,3,FALSE),"")</f>
        <v/>
      </c>
      <c r="G72" s="253">
        <f>IFERROR(VLOOKUP(C72,'Multi Unit Grid'!C:EF,4,FALSE),"")</f>
        <v/>
      </c>
      <c r="H72" s="616" t="n"/>
      <c r="I72" s="267" t="n"/>
      <c r="J72" s="431" t="n"/>
      <c r="K72" s="261" t="n"/>
      <c r="L72" s="257" t="n"/>
      <c r="M72" s="262" t="n"/>
      <c r="N72" s="263" t="n"/>
      <c r="O72" s="262" t="n"/>
      <c r="P72" s="263" t="n"/>
      <c r="Q72" s="622" t="n"/>
      <c r="R72" s="263" t="n"/>
      <c r="S72" s="263" t="n"/>
      <c r="T72" s="263" t="n"/>
      <c r="U72" s="263" t="n"/>
      <c r="V72" s="262" t="n"/>
      <c r="W72" s="265" t="n"/>
      <c r="X72" s="266" t="n"/>
      <c r="Z72" s="490" t="n"/>
      <c r="AA72" s="616" t="n"/>
      <c r="AB72" s="270">
        <f>IF(C72="","",IF('Product Selections'!$L$11="CBA Lightning",1,IF('Product Selections'!$L$11="CBA Lightning Plus",0.7,IF('Product Selections'!$L$11="Management Services",0.7,IF('Product Selections'!$L$11="CBA Lightning Wholesale","Check with Finance","")))))</f>
        <v/>
      </c>
      <c r="AC72" s="616" t="n"/>
      <c r="AD72" s="270">
        <f>IF(C72="","",IF('Product Selections'!$L$11="CBA Lightning Wholesale","Check with Finance",1-AB72))</f>
        <v/>
      </c>
      <c r="AE72" s="616">
        <f>IF(C72="","",'Multi Unit Grid'!$G$5)</f>
        <v/>
      </c>
      <c r="AF72" s="271">
        <f>IF(C72="","",IF('Exhibit A'!Y64&lt;0,-'Exhibit A'!Y64,""))</f>
        <v/>
      </c>
      <c r="AG72" s="616">
        <f>IF($C72="","",'Product Selections'!$K$6)</f>
        <v/>
      </c>
      <c r="AH72" s="616">
        <f>IF($C72="","",'Product Selections'!$K$10)</f>
        <v/>
      </c>
      <c r="AI72" s="269">
        <f>IF(C72="","",IF('Product Selections'!L64="Management SErvices",VLOOKUP('Product Selections'!K56,Regions!C:D,2,FALSE),""))</f>
        <v/>
      </c>
      <c r="AJ72" s="445" t="n"/>
      <c r="AK72" s="618" t="n"/>
      <c r="AL72" s="440" t="n"/>
      <c r="AM72" s="448" t="n"/>
      <c r="AO72" s="267" t="n"/>
      <c r="AP72" s="441" t="n"/>
      <c r="AQ72" s="616" t="n"/>
      <c r="AR72" s="616" t="n"/>
      <c r="AS72" s="619" t="n"/>
    </row>
    <row r="73" ht="14.45" customHeight="1">
      <c r="B73" s="73">
        <f>B72+1</f>
        <v/>
      </c>
      <c r="C73" s="221">
        <f>IF('Multi Unit Grid'!C67="","",'Multi Unit Grid'!C67)</f>
        <v/>
      </c>
      <c r="D73" s="223">
        <f>IF(C73="","",'Exhibit A'!D65)</f>
        <v/>
      </c>
      <c r="E73" s="222">
        <f>IFERROR(VLOOKUP(C73,'Multi Unit Grid'!C:D,2,FALSE),"")</f>
        <v/>
      </c>
      <c r="F73" s="75">
        <f>IFERROR(VLOOKUP(C73,'Multi Unit Grid'!C:E,3,FALSE),"")</f>
        <v/>
      </c>
      <c r="G73" s="75">
        <f>IFERROR(VLOOKUP(C73,'Multi Unit Grid'!C:EF,4,FALSE),"")</f>
        <v/>
      </c>
      <c r="H73" s="612" t="n"/>
      <c r="I73" s="30" t="n"/>
      <c r="J73" s="430" t="n"/>
      <c r="K73" s="224" t="n"/>
      <c r="L73" s="24" t="n"/>
      <c r="M73" s="26" t="n"/>
      <c r="N73" s="28" t="n"/>
      <c r="O73" s="26" t="n"/>
      <c r="P73" s="28" t="n"/>
      <c r="Q73" s="623" t="n"/>
      <c r="R73" s="28" t="n"/>
      <c r="S73" s="28" t="n"/>
      <c r="T73" s="28" t="n"/>
      <c r="U73" s="28" t="n"/>
      <c r="V73" s="26" t="n"/>
      <c r="W73" s="29" t="n"/>
      <c r="Z73" s="491" t="n"/>
      <c r="AA73" s="612" t="n"/>
      <c r="AB73" s="83">
        <f>IF(C73="","",IF('Product Selections'!$L$11="CBA Lightning",1,IF('Product Selections'!$L$11="CBA Lightning Plus",0.7,IF('Product Selections'!$L$11="Management Services",0.7,IF('Product Selections'!$L$11="CBA Lightning Wholesale","Check with Finance","")))))</f>
        <v/>
      </c>
      <c r="AC73" s="612" t="n"/>
      <c r="AD73" s="83">
        <f>IF(C73="","",IF('Product Selections'!$L$11="CBA Lightning Wholesale","Check with Finance",1-AB73))</f>
        <v/>
      </c>
      <c r="AE73" s="612">
        <f>IF(C73="","",'Multi Unit Grid'!$G$5)</f>
        <v/>
      </c>
      <c r="AF73" s="84">
        <f>IF(C73="","",IF('Exhibit A'!Y65&lt;0,-'Exhibit A'!Y65,""))</f>
        <v/>
      </c>
      <c r="AG73" s="612">
        <f>IF($C73="","",'Product Selections'!$K$6)</f>
        <v/>
      </c>
      <c r="AH73" s="612">
        <f>IF($C73="","",'Product Selections'!$K$10)</f>
        <v/>
      </c>
      <c r="AI73" s="32">
        <f>IF(C73="","",IF('Product Selections'!L65="Management SErvices",VLOOKUP('Product Selections'!K57,Regions!C:D,2,FALSE),""))</f>
        <v/>
      </c>
      <c r="AJ73" s="444" t="n"/>
      <c r="AK73" s="621" t="n"/>
      <c r="AL73" s="438" t="n"/>
      <c r="AM73" s="447" t="n"/>
      <c r="AO73" s="30" t="n"/>
      <c r="AP73" s="439" t="n"/>
      <c r="AQ73" s="612" t="n"/>
      <c r="AR73" s="612" t="n"/>
      <c r="AS73" s="615" t="n"/>
    </row>
    <row r="74">
      <c r="B74" s="249">
        <f>B73+1</f>
        <v/>
      </c>
      <c r="C74" s="250">
        <f>IF('Multi Unit Grid'!C68="","",'Multi Unit Grid'!C68)</f>
        <v/>
      </c>
      <c r="D74" s="251">
        <f>IF(C74="","",'Exhibit A'!D66)</f>
        <v/>
      </c>
      <c r="E74" s="252">
        <f>IFERROR(VLOOKUP(C74,'Multi Unit Grid'!C:D,2,FALSE),"")</f>
        <v/>
      </c>
      <c r="F74" s="253">
        <f>IFERROR(VLOOKUP(C74,'Multi Unit Grid'!C:E,3,FALSE),"")</f>
        <v/>
      </c>
      <c r="G74" s="253">
        <f>IFERROR(VLOOKUP(C74,'Multi Unit Grid'!C:EF,4,FALSE),"")</f>
        <v/>
      </c>
      <c r="H74" s="616" t="n"/>
      <c r="I74" s="267" t="n"/>
      <c r="J74" s="431" t="n"/>
      <c r="K74" s="261" t="n"/>
      <c r="L74" s="257" t="n"/>
      <c r="M74" s="262" t="n"/>
      <c r="N74" s="263" t="n"/>
      <c r="O74" s="262" t="n"/>
      <c r="P74" s="263" t="n"/>
      <c r="Q74" s="622" t="n"/>
      <c r="R74" s="263" t="n"/>
      <c r="S74" s="263" t="n"/>
      <c r="T74" s="263" t="n"/>
      <c r="U74" s="263" t="n"/>
      <c r="V74" s="262" t="n"/>
      <c r="W74" s="265" t="n"/>
      <c r="X74" s="266" t="n"/>
      <c r="Z74" s="490" t="n"/>
      <c r="AA74" s="616" t="n"/>
      <c r="AB74" s="270">
        <f>IF(C74="","",IF('Product Selections'!$L$11="CBA Lightning",1,IF('Product Selections'!$L$11="CBA Lightning Plus",0.7,IF('Product Selections'!$L$11="Management Services",0.7,IF('Product Selections'!$L$11="CBA Lightning Wholesale","Check with Finance","")))))</f>
        <v/>
      </c>
      <c r="AC74" s="616" t="n"/>
      <c r="AD74" s="270">
        <f>IF(C74="","",IF('Product Selections'!$L$11="CBA Lightning Wholesale","Check with Finance",1-AB74))</f>
        <v/>
      </c>
      <c r="AE74" s="616">
        <f>IF(C74="","",'Multi Unit Grid'!$G$5)</f>
        <v/>
      </c>
      <c r="AF74" s="271">
        <f>IF(C74="","",IF('Exhibit A'!Y66&lt;0,-'Exhibit A'!Y66,""))</f>
        <v/>
      </c>
      <c r="AG74" s="616">
        <f>IF($C74="","",'Product Selections'!$K$6)</f>
        <v/>
      </c>
      <c r="AH74" s="616">
        <f>IF($C74="","",'Product Selections'!$K$10)</f>
        <v/>
      </c>
      <c r="AI74" s="269">
        <f>IF(C74="","",IF('Product Selections'!L66="Management SErvices",VLOOKUP('Product Selections'!K58,Regions!C:D,2,FALSE),""))</f>
        <v/>
      </c>
      <c r="AJ74" s="445" t="n"/>
      <c r="AK74" s="618" t="n"/>
      <c r="AL74" s="440" t="n"/>
      <c r="AM74" s="448" t="n"/>
      <c r="AO74" s="267" t="n"/>
      <c r="AP74" s="441" t="n"/>
      <c r="AQ74" s="616" t="n"/>
      <c r="AR74" s="616" t="n"/>
      <c r="AS74" s="619" t="n"/>
    </row>
    <row r="75" ht="14.45" customHeight="1">
      <c r="B75" s="73">
        <f>B74+1</f>
        <v/>
      </c>
      <c r="C75" s="221">
        <f>IF('Multi Unit Grid'!C69="","",'Multi Unit Grid'!C69)</f>
        <v/>
      </c>
      <c r="D75" s="223">
        <f>IF(C75="","",'Exhibit A'!D67)</f>
        <v/>
      </c>
      <c r="E75" s="222">
        <f>IFERROR(VLOOKUP(C75,'Multi Unit Grid'!C:D,2,FALSE),"")</f>
        <v/>
      </c>
      <c r="F75" s="75">
        <f>IFERROR(VLOOKUP(C75,'Multi Unit Grid'!C:E,3,FALSE),"")</f>
        <v/>
      </c>
      <c r="G75" s="75">
        <f>IFERROR(VLOOKUP(C75,'Multi Unit Grid'!C:EF,4,FALSE),"")</f>
        <v/>
      </c>
      <c r="H75" s="612" t="n"/>
      <c r="I75" s="30" t="n"/>
      <c r="J75" s="430" t="n"/>
      <c r="K75" s="224" t="n"/>
      <c r="L75" s="24" t="n"/>
      <c r="M75" s="26" t="n"/>
      <c r="N75" s="28" t="n"/>
      <c r="O75" s="26" t="n"/>
      <c r="P75" s="28" t="n"/>
      <c r="Q75" s="623" t="n"/>
      <c r="R75" s="28" t="n"/>
      <c r="S75" s="28" t="n"/>
      <c r="T75" s="28" t="n"/>
      <c r="U75" s="28" t="n"/>
      <c r="V75" s="26" t="n"/>
      <c r="W75" s="29" t="n"/>
      <c r="Z75" s="491" t="n"/>
      <c r="AA75" s="612" t="n"/>
      <c r="AB75" s="83">
        <f>IF(C75="","",IF('Product Selections'!$L$11="CBA Lightning",1,IF('Product Selections'!$L$11="CBA Lightning Plus",0.7,IF('Product Selections'!$L$11="Management Services",0.7,IF('Product Selections'!$L$11="CBA Lightning Wholesale","Check with Finance","")))))</f>
        <v/>
      </c>
      <c r="AC75" s="612" t="n"/>
      <c r="AD75" s="83">
        <f>IF(C75="","",IF('Product Selections'!$L$11="CBA Lightning Wholesale","Check with Finance",1-AB75))</f>
        <v/>
      </c>
      <c r="AE75" s="612">
        <f>IF(C75="","",'Multi Unit Grid'!$G$5)</f>
        <v/>
      </c>
      <c r="AF75" s="84">
        <f>IF(C75="","",IF('Exhibit A'!Y67&lt;0,-'Exhibit A'!Y67,""))</f>
        <v/>
      </c>
      <c r="AG75" s="612">
        <f>IF($C75="","",'Product Selections'!$K$6)</f>
        <v/>
      </c>
      <c r="AH75" s="612">
        <f>IF($C75="","",'Product Selections'!$K$10)</f>
        <v/>
      </c>
      <c r="AI75" s="32">
        <f>IF(C75="","",IF('Product Selections'!L67="Management SErvices",VLOOKUP('Product Selections'!K59,Regions!C:D,2,FALSE),""))</f>
        <v/>
      </c>
      <c r="AJ75" s="444" t="n"/>
      <c r="AK75" s="621" t="n"/>
      <c r="AL75" s="438" t="n"/>
      <c r="AM75" s="447" t="n"/>
      <c r="AO75" s="30" t="n"/>
      <c r="AP75" s="439" t="n"/>
      <c r="AQ75" s="612" t="n"/>
      <c r="AR75" s="612" t="n"/>
      <c r="AS75" s="615" t="n"/>
    </row>
    <row r="76">
      <c r="B76" s="249">
        <f>B75+1</f>
        <v/>
      </c>
      <c r="C76" s="250">
        <f>IF('Multi Unit Grid'!C70="","",'Multi Unit Grid'!C70)</f>
        <v/>
      </c>
      <c r="D76" s="251">
        <f>IF(C76="","",'Exhibit A'!D68)</f>
        <v/>
      </c>
      <c r="E76" s="252">
        <f>IFERROR(VLOOKUP(C76,'Multi Unit Grid'!C:D,2,FALSE),"")</f>
        <v/>
      </c>
      <c r="F76" s="253">
        <f>IFERROR(VLOOKUP(C76,'Multi Unit Grid'!C:E,3,FALSE),"")</f>
        <v/>
      </c>
      <c r="G76" s="253">
        <f>IFERROR(VLOOKUP(C76,'Multi Unit Grid'!C:EF,4,FALSE),"")</f>
        <v/>
      </c>
      <c r="H76" s="616" t="n"/>
      <c r="I76" s="267" t="n"/>
      <c r="J76" s="431" t="n"/>
      <c r="K76" s="261" t="n"/>
      <c r="L76" s="257" t="n"/>
      <c r="M76" s="262" t="n"/>
      <c r="N76" s="263" t="n"/>
      <c r="O76" s="262" t="n"/>
      <c r="P76" s="263" t="n"/>
      <c r="Q76" s="622" t="n"/>
      <c r="R76" s="263" t="n"/>
      <c r="S76" s="263" t="n"/>
      <c r="T76" s="263" t="n"/>
      <c r="U76" s="263" t="n"/>
      <c r="V76" s="262" t="n"/>
      <c r="W76" s="265" t="n"/>
      <c r="X76" s="266" t="n"/>
      <c r="Z76" s="490" t="n"/>
      <c r="AA76" s="616" t="n"/>
      <c r="AB76" s="270">
        <f>IF(C76="","",IF('Product Selections'!$L$11="CBA Lightning",1,IF('Product Selections'!$L$11="CBA Lightning Plus",0.7,IF('Product Selections'!$L$11="Management Services",0.7,IF('Product Selections'!$L$11="CBA Lightning Wholesale","Check with Finance","")))))</f>
        <v/>
      </c>
      <c r="AC76" s="616" t="n"/>
      <c r="AD76" s="270">
        <f>IF(C76="","",IF('Product Selections'!$L$11="CBA Lightning Wholesale","Check with Finance",1-AB76))</f>
        <v/>
      </c>
      <c r="AE76" s="616">
        <f>IF(C76="","",'Multi Unit Grid'!$G$5)</f>
        <v/>
      </c>
      <c r="AF76" s="271">
        <f>IF(C76="","",IF('Exhibit A'!Y68&lt;0,-'Exhibit A'!Y68,""))</f>
        <v/>
      </c>
      <c r="AG76" s="616">
        <f>IF($C76="","",'Product Selections'!$K$6)</f>
        <v/>
      </c>
      <c r="AH76" s="616">
        <f>IF($C76="","",'Product Selections'!$K$10)</f>
        <v/>
      </c>
      <c r="AI76" s="269">
        <f>IF(C76="","",IF('Product Selections'!L68="Management SErvices",VLOOKUP('Product Selections'!K60,Regions!C:D,2,FALSE),""))</f>
        <v/>
      </c>
      <c r="AJ76" s="445" t="n"/>
      <c r="AK76" s="618" t="n"/>
      <c r="AL76" s="440" t="n"/>
      <c r="AM76" s="448" t="n"/>
      <c r="AO76" s="267" t="n"/>
      <c r="AP76" s="441" t="n"/>
      <c r="AQ76" s="616" t="n"/>
      <c r="AR76" s="616" t="n"/>
      <c r="AS76" s="619" t="n"/>
    </row>
    <row r="77" ht="14.45" customHeight="1">
      <c r="B77" s="73">
        <f>B76+1</f>
        <v/>
      </c>
      <c r="C77" s="221">
        <f>IF('Multi Unit Grid'!C71="","",'Multi Unit Grid'!C71)</f>
        <v/>
      </c>
      <c r="D77" s="223">
        <f>IF(C77="","",'Exhibit A'!D69)</f>
        <v/>
      </c>
      <c r="E77" s="222">
        <f>IFERROR(VLOOKUP(C77,'Multi Unit Grid'!C:D,2,FALSE),"")</f>
        <v/>
      </c>
      <c r="F77" s="75">
        <f>IFERROR(VLOOKUP(C77,'Multi Unit Grid'!C:E,3,FALSE),"")</f>
        <v/>
      </c>
      <c r="G77" s="75">
        <f>IFERROR(VLOOKUP(C77,'Multi Unit Grid'!C:EF,4,FALSE),"")</f>
        <v/>
      </c>
      <c r="H77" s="612" t="n"/>
      <c r="I77" s="30" t="n"/>
      <c r="J77" s="430" t="n"/>
      <c r="K77" s="224" t="n"/>
      <c r="L77" s="24" t="n"/>
      <c r="M77" s="26" t="n"/>
      <c r="N77" s="28" t="n"/>
      <c r="O77" s="26" t="n"/>
      <c r="P77" s="28" t="n"/>
      <c r="Q77" s="623" t="n"/>
      <c r="R77" s="28" t="n"/>
      <c r="S77" s="28" t="n"/>
      <c r="T77" s="28" t="n"/>
      <c r="U77" s="28" t="n"/>
      <c r="V77" s="26" t="n"/>
      <c r="W77" s="29" t="n"/>
      <c r="Z77" s="491" t="n"/>
      <c r="AA77" s="612" t="n"/>
      <c r="AB77" s="83">
        <f>IF(C77="","",IF('Product Selections'!$L$11="CBA Lightning",1,IF('Product Selections'!$L$11="CBA Lightning Plus",0.7,IF('Product Selections'!$L$11="Management Services",0.7,IF('Product Selections'!$L$11="CBA Lightning Wholesale","Check with Finance","")))))</f>
        <v/>
      </c>
      <c r="AC77" s="612" t="n"/>
      <c r="AD77" s="83">
        <f>IF(C77="","",IF('Product Selections'!$L$11="CBA Lightning Wholesale","Check with Finance",1-AB77))</f>
        <v/>
      </c>
      <c r="AE77" s="612">
        <f>IF(C77="","",'Multi Unit Grid'!$G$5)</f>
        <v/>
      </c>
      <c r="AF77" s="84">
        <f>IF(C77="","",IF('Exhibit A'!Y69&lt;0,-'Exhibit A'!Y69,""))</f>
        <v/>
      </c>
      <c r="AG77" s="612">
        <f>IF($C77="","",'Product Selections'!$K$6)</f>
        <v/>
      </c>
      <c r="AH77" s="612">
        <f>IF($C77="","",'Product Selections'!$K$10)</f>
        <v/>
      </c>
      <c r="AI77" s="32">
        <f>IF(C77="","",IF('Product Selections'!L69="Management SErvices",VLOOKUP('Product Selections'!K61,Regions!C:D,2,FALSE),""))</f>
        <v/>
      </c>
      <c r="AJ77" s="444" t="n"/>
      <c r="AK77" s="621" t="n"/>
      <c r="AL77" s="438" t="n"/>
      <c r="AM77" s="447" t="n"/>
      <c r="AO77" s="30" t="n"/>
      <c r="AP77" s="439" t="n"/>
      <c r="AQ77" s="612" t="n"/>
      <c r="AR77" s="612" t="n"/>
      <c r="AS77" s="615" t="n"/>
    </row>
    <row r="78">
      <c r="B78" s="249">
        <f>B77+1</f>
        <v/>
      </c>
      <c r="C78" s="250">
        <f>IF('Multi Unit Grid'!C72="","",'Multi Unit Grid'!C72)</f>
        <v/>
      </c>
      <c r="D78" s="251">
        <f>IF(C78="","",'Exhibit A'!D70)</f>
        <v/>
      </c>
      <c r="E78" s="252">
        <f>IFERROR(VLOOKUP(C78,'Multi Unit Grid'!C:D,2,FALSE),"")</f>
        <v/>
      </c>
      <c r="F78" s="253">
        <f>IFERROR(VLOOKUP(C78,'Multi Unit Grid'!C:E,3,FALSE),"")</f>
        <v/>
      </c>
      <c r="G78" s="253">
        <f>IFERROR(VLOOKUP(C78,'Multi Unit Grid'!C:EF,4,FALSE),"")</f>
        <v/>
      </c>
      <c r="H78" s="616" t="n"/>
      <c r="I78" s="267" t="n"/>
      <c r="J78" s="431" t="n"/>
      <c r="K78" s="261" t="n"/>
      <c r="L78" s="257" t="n"/>
      <c r="M78" s="262" t="n"/>
      <c r="N78" s="263" t="n"/>
      <c r="O78" s="262" t="n"/>
      <c r="P78" s="263" t="n"/>
      <c r="Q78" s="622" t="n"/>
      <c r="R78" s="263" t="n"/>
      <c r="S78" s="263" t="n"/>
      <c r="T78" s="263" t="n"/>
      <c r="U78" s="263" t="n"/>
      <c r="V78" s="262" t="n"/>
      <c r="W78" s="265" t="n"/>
      <c r="X78" s="266" t="n"/>
      <c r="Z78" s="490" t="n"/>
      <c r="AA78" s="616" t="n"/>
      <c r="AB78" s="270">
        <f>IF(C78="","",IF('Product Selections'!$L$11="CBA Lightning",1,IF('Product Selections'!$L$11="CBA Lightning Plus",0.7,IF('Product Selections'!$L$11="Management Services",0.7,IF('Product Selections'!$L$11="CBA Lightning Wholesale","Check with Finance","")))))</f>
        <v/>
      </c>
      <c r="AC78" s="616" t="n"/>
      <c r="AD78" s="270">
        <f>IF(C78="","",IF('Product Selections'!$L$11="CBA Lightning Wholesale","Check with Finance",1-AB78))</f>
        <v/>
      </c>
      <c r="AE78" s="616">
        <f>IF(C78="","",'Multi Unit Grid'!$G$5)</f>
        <v/>
      </c>
      <c r="AF78" s="271">
        <f>IF(C78="","",IF('Exhibit A'!Y70&lt;0,-'Exhibit A'!Y70,""))</f>
        <v/>
      </c>
      <c r="AG78" s="616">
        <f>IF($C78="","",'Product Selections'!$K$6)</f>
        <v/>
      </c>
      <c r="AH78" s="616">
        <f>IF($C78="","",'Product Selections'!$K$10)</f>
        <v/>
      </c>
      <c r="AI78" s="269">
        <f>IF(C78="","",IF('Product Selections'!L70="Management SErvices",VLOOKUP('Product Selections'!K62,Regions!C:D,2,FALSE),""))</f>
        <v/>
      </c>
      <c r="AJ78" s="445" t="n"/>
      <c r="AK78" s="618" t="n"/>
      <c r="AL78" s="440" t="n"/>
      <c r="AM78" s="448" t="n"/>
      <c r="AO78" s="267" t="n"/>
      <c r="AP78" s="441" t="n"/>
      <c r="AQ78" s="616" t="n"/>
      <c r="AR78" s="616" t="n"/>
      <c r="AS78" s="619" t="n"/>
    </row>
    <row r="79" ht="14.45" customHeight="1">
      <c r="B79" s="73">
        <f>B78+1</f>
        <v/>
      </c>
      <c r="C79" s="221">
        <f>IF('Multi Unit Grid'!C73="","",'Multi Unit Grid'!C73)</f>
        <v/>
      </c>
      <c r="D79" s="223">
        <f>IF(C79="","",'Exhibit A'!D71)</f>
        <v/>
      </c>
      <c r="E79" s="222">
        <f>IFERROR(VLOOKUP(C79,'Multi Unit Grid'!C:D,2,FALSE),"")</f>
        <v/>
      </c>
      <c r="F79" s="75">
        <f>IFERROR(VLOOKUP(C79,'Multi Unit Grid'!C:E,3,FALSE),"")</f>
        <v/>
      </c>
      <c r="G79" s="75">
        <f>IFERROR(VLOOKUP(C79,'Multi Unit Grid'!C:EF,4,FALSE),"")</f>
        <v/>
      </c>
      <c r="H79" s="612" t="n"/>
      <c r="I79" s="30" t="n"/>
      <c r="J79" s="430" t="n"/>
      <c r="K79" s="224" t="n"/>
      <c r="L79" s="24" t="n"/>
      <c r="M79" s="26" t="n"/>
      <c r="N79" s="28" t="n"/>
      <c r="O79" s="26" t="n"/>
      <c r="P79" s="28" t="n"/>
      <c r="Q79" s="623" t="n"/>
      <c r="R79" s="28" t="n"/>
      <c r="S79" s="28" t="n"/>
      <c r="T79" s="28" t="n"/>
      <c r="U79" s="28" t="n"/>
      <c r="V79" s="26" t="n"/>
      <c r="W79" s="29" t="n"/>
      <c r="Z79" s="491" t="n"/>
      <c r="AA79" s="612" t="n"/>
      <c r="AB79" s="83">
        <f>IF(C79="","",IF('Product Selections'!$L$11="CBA Lightning",1,IF('Product Selections'!$L$11="CBA Lightning Plus",0.7,IF('Product Selections'!$L$11="Management Services",0.7,IF('Product Selections'!$L$11="CBA Lightning Wholesale","Check with Finance","")))))</f>
        <v/>
      </c>
      <c r="AC79" s="612" t="n"/>
      <c r="AD79" s="83">
        <f>IF(C79="","",IF('Product Selections'!$L$11="CBA Lightning Wholesale","Check with Finance",1-AB79))</f>
        <v/>
      </c>
      <c r="AE79" s="612">
        <f>IF(C79="","",'Multi Unit Grid'!$G$5)</f>
        <v/>
      </c>
      <c r="AF79" s="84">
        <f>IF(C79="","",IF('Exhibit A'!Y71&lt;0,-'Exhibit A'!Y71,""))</f>
        <v/>
      </c>
      <c r="AG79" s="612">
        <f>IF($C79="","",'Product Selections'!$K$6)</f>
        <v/>
      </c>
      <c r="AH79" s="612">
        <f>IF($C79="","",'Product Selections'!$K$10)</f>
        <v/>
      </c>
      <c r="AI79" s="32">
        <f>IF(C79="","",IF('Product Selections'!L71="Management SErvices",VLOOKUP('Product Selections'!K63,Regions!C:D,2,FALSE),""))</f>
        <v/>
      </c>
      <c r="AJ79" s="444" t="n"/>
      <c r="AK79" s="621" t="n"/>
      <c r="AL79" s="438" t="n"/>
      <c r="AM79" s="447" t="n"/>
      <c r="AO79" s="30" t="n"/>
      <c r="AP79" s="439" t="n"/>
      <c r="AQ79" s="612" t="n"/>
      <c r="AR79" s="612" t="n"/>
      <c r="AS79" s="615" t="n"/>
    </row>
    <row r="80">
      <c r="B80" s="249">
        <f>B79+1</f>
        <v/>
      </c>
      <c r="C80" s="250">
        <f>IF('Multi Unit Grid'!C74="","",'Multi Unit Grid'!C74)</f>
        <v/>
      </c>
      <c r="D80" s="251">
        <f>IF(C80="","",'Exhibit A'!D72)</f>
        <v/>
      </c>
      <c r="E80" s="252">
        <f>IFERROR(VLOOKUP(C80,'Multi Unit Grid'!C:D,2,FALSE),"")</f>
        <v/>
      </c>
      <c r="F80" s="253">
        <f>IFERROR(VLOOKUP(C80,'Multi Unit Grid'!C:E,3,FALSE),"")</f>
        <v/>
      </c>
      <c r="G80" s="253">
        <f>IFERROR(VLOOKUP(C80,'Multi Unit Grid'!C:EF,4,FALSE),"")</f>
        <v/>
      </c>
      <c r="H80" s="616" t="n"/>
      <c r="I80" s="267" t="n"/>
      <c r="J80" s="431" t="n"/>
      <c r="K80" s="261" t="n"/>
      <c r="L80" s="257" t="n"/>
      <c r="M80" s="262" t="n"/>
      <c r="N80" s="263" t="n"/>
      <c r="O80" s="262" t="n"/>
      <c r="P80" s="263" t="n"/>
      <c r="Q80" s="622" t="n"/>
      <c r="R80" s="263" t="n"/>
      <c r="S80" s="263" t="n"/>
      <c r="T80" s="263" t="n"/>
      <c r="U80" s="263" t="n"/>
      <c r="V80" s="262" t="n"/>
      <c r="W80" s="265" t="n"/>
      <c r="X80" s="266" t="n"/>
      <c r="Z80" s="490" t="n"/>
      <c r="AA80" s="616" t="n"/>
      <c r="AB80" s="270">
        <f>IF(C80="","",IF('Product Selections'!$L$11="CBA Lightning",1,IF('Product Selections'!$L$11="CBA Lightning Plus",0.7,IF('Product Selections'!$L$11="Management Services",0.7,IF('Product Selections'!$L$11="CBA Lightning Wholesale","Check with Finance","")))))</f>
        <v/>
      </c>
      <c r="AC80" s="616" t="n"/>
      <c r="AD80" s="270">
        <f>IF(C80="","",IF('Product Selections'!$L$11="CBA Lightning Wholesale","Check with Finance",1-AB80))</f>
        <v/>
      </c>
      <c r="AE80" s="616">
        <f>IF(C80="","",'Multi Unit Grid'!$G$5)</f>
        <v/>
      </c>
      <c r="AF80" s="271">
        <f>IF(C80="","",IF('Exhibit A'!Y72&lt;0,-'Exhibit A'!Y72,""))</f>
        <v/>
      </c>
      <c r="AG80" s="616">
        <f>IF($C80="","",'Product Selections'!$K$6)</f>
        <v/>
      </c>
      <c r="AH80" s="616">
        <f>IF($C80="","",'Product Selections'!$K$10)</f>
        <v/>
      </c>
      <c r="AI80" s="269">
        <f>IF(C80="","",IF('Product Selections'!L72="Management SErvices",VLOOKUP('Product Selections'!K64,Regions!C:D,2,FALSE),""))</f>
        <v/>
      </c>
      <c r="AJ80" s="445" t="n"/>
      <c r="AK80" s="618" t="n"/>
      <c r="AL80" s="440" t="n"/>
      <c r="AM80" s="448" t="n"/>
      <c r="AO80" s="267" t="n"/>
      <c r="AP80" s="441" t="n"/>
      <c r="AQ80" s="616" t="n"/>
      <c r="AR80" s="616" t="n"/>
      <c r="AS80" s="619" t="n"/>
    </row>
    <row r="81" ht="14.45" customHeight="1">
      <c r="B81" s="73">
        <f>B80+1</f>
        <v/>
      </c>
      <c r="C81" s="221">
        <f>IF('Multi Unit Grid'!C75="","",'Multi Unit Grid'!C75)</f>
        <v/>
      </c>
      <c r="D81" s="223">
        <f>IF(C81="","",'Exhibit A'!D73)</f>
        <v/>
      </c>
      <c r="E81" s="222">
        <f>IFERROR(VLOOKUP(C81,'Multi Unit Grid'!C:D,2,FALSE),"")</f>
        <v/>
      </c>
      <c r="F81" s="75">
        <f>IFERROR(VLOOKUP(C81,'Multi Unit Grid'!C:E,3,FALSE),"")</f>
        <v/>
      </c>
      <c r="G81" s="75">
        <f>IFERROR(VLOOKUP(C81,'Multi Unit Grid'!C:EF,4,FALSE),"")</f>
        <v/>
      </c>
      <c r="H81" s="612" t="n"/>
      <c r="I81" s="30" t="n"/>
      <c r="J81" s="430" t="n"/>
      <c r="K81" s="224" t="n"/>
      <c r="L81" s="24" t="n"/>
      <c r="M81" s="26" t="n"/>
      <c r="N81" s="28" t="n"/>
      <c r="O81" s="26" t="n"/>
      <c r="P81" s="28" t="n"/>
      <c r="Q81" s="623" t="n"/>
      <c r="R81" s="28" t="n"/>
      <c r="S81" s="28" t="n"/>
      <c r="T81" s="28" t="n"/>
      <c r="U81" s="28" t="n"/>
      <c r="V81" s="26" t="n"/>
      <c r="W81" s="29" t="n"/>
      <c r="Z81" s="491" t="n"/>
      <c r="AA81" s="612" t="n"/>
      <c r="AB81" s="83">
        <f>IF(C81="","",IF('Product Selections'!$L$11="CBA Lightning",1,IF('Product Selections'!$L$11="CBA Lightning Plus",0.7,IF('Product Selections'!$L$11="Management Services",0.7,IF('Product Selections'!$L$11="CBA Lightning Wholesale","Check with Finance","")))))</f>
        <v/>
      </c>
      <c r="AC81" s="612" t="n"/>
      <c r="AD81" s="83">
        <f>IF(C81="","",IF('Product Selections'!$L$11="CBA Lightning Wholesale","Check with Finance",1-AB81))</f>
        <v/>
      </c>
      <c r="AE81" s="612">
        <f>IF(C81="","",'Multi Unit Grid'!$G$5)</f>
        <v/>
      </c>
      <c r="AF81" s="84">
        <f>IF(C81="","",IF('Exhibit A'!Y73&lt;0,-'Exhibit A'!Y73,""))</f>
        <v/>
      </c>
      <c r="AG81" s="612">
        <f>IF($C81="","",'Product Selections'!$K$6)</f>
        <v/>
      </c>
      <c r="AH81" s="612">
        <f>IF($C81="","",'Product Selections'!$K$10)</f>
        <v/>
      </c>
      <c r="AI81" s="32">
        <f>IF(C81="","",IF('Product Selections'!L73="Management SErvices",VLOOKUP('Product Selections'!K65,Regions!C:D,2,FALSE),""))</f>
        <v/>
      </c>
      <c r="AJ81" s="444" t="n"/>
      <c r="AK81" s="621" t="n"/>
      <c r="AL81" s="438" t="n"/>
      <c r="AM81" s="447" t="n"/>
      <c r="AO81" s="30" t="n"/>
      <c r="AP81" s="439" t="n"/>
      <c r="AQ81" s="612" t="n"/>
      <c r="AR81" s="612" t="n"/>
      <c r="AS81" s="615" t="n"/>
    </row>
    <row r="82">
      <c r="B82" s="249">
        <f>B81+1</f>
        <v/>
      </c>
      <c r="C82" s="250">
        <f>IF('Multi Unit Grid'!C76="","",'Multi Unit Grid'!C76)</f>
        <v/>
      </c>
      <c r="D82" s="251">
        <f>IF(C82="","",'Exhibit A'!D74)</f>
        <v/>
      </c>
      <c r="E82" s="252">
        <f>IFERROR(VLOOKUP(C82,'Multi Unit Grid'!C:D,2,FALSE),"")</f>
        <v/>
      </c>
      <c r="F82" s="253">
        <f>IFERROR(VLOOKUP(C82,'Multi Unit Grid'!C:E,3,FALSE),"")</f>
        <v/>
      </c>
      <c r="G82" s="253">
        <f>IFERROR(VLOOKUP(C82,'Multi Unit Grid'!C:EF,4,FALSE),"")</f>
        <v/>
      </c>
      <c r="H82" s="616" t="n"/>
      <c r="I82" s="267" t="n"/>
      <c r="J82" s="431" t="n"/>
      <c r="K82" s="261" t="n"/>
      <c r="L82" s="257" t="n"/>
      <c r="M82" s="262" t="n"/>
      <c r="N82" s="263" t="n"/>
      <c r="O82" s="262" t="n"/>
      <c r="P82" s="263" t="n"/>
      <c r="Q82" s="622" t="n"/>
      <c r="R82" s="263" t="n"/>
      <c r="S82" s="263" t="n"/>
      <c r="T82" s="263" t="n"/>
      <c r="U82" s="263" t="n"/>
      <c r="V82" s="262" t="n"/>
      <c r="W82" s="265" t="n"/>
      <c r="X82" s="266" t="n"/>
      <c r="Z82" s="490" t="n"/>
      <c r="AA82" s="616" t="n"/>
      <c r="AB82" s="270">
        <f>IF(C82="","",IF('Product Selections'!$L$11="CBA Lightning",1,IF('Product Selections'!$L$11="CBA Lightning Plus",0.7,IF('Product Selections'!$L$11="Management Services",0.7,IF('Product Selections'!$L$11="CBA Lightning Wholesale","Check with Finance","")))))</f>
        <v/>
      </c>
      <c r="AC82" s="616" t="n"/>
      <c r="AD82" s="270">
        <f>IF(C82="","",IF('Product Selections'!$L$11="CBA Lightning Wholesale","Check with Finance",1-AB82))</f>
        <v/>
      </c>
      <c r="AE82" s="616">
        <f>IF(C82="","",'Multi Unit Grid'!$G$5)</f>
        <v/>
      </c>
      <c r="AF82" s="271">
        <f>IF(C82="","",IF('Exhibit A'!Y74&lt;0,-'Exhibit A'!Y74,""))</f>
        <v/>
      </c>
      <c r="AG82" s="616">
        <f>IF($C82="","",'Product Selections'!$K$6)</f>
        <v/>
      </c>
      <c r="AH82" s="616">
        <f>IF($C82="","",'Product Selections'!$K$10)</f>
        <v/>
      </c>
      <c r="AI82" s="269">
        <f>IF(C82="","",IF('Product Selections'!L74="Management SErvices",VLOOKUP('Product Selections'!K66,Regions!C:D,2,FALSE),""))</f>
        <v/>
      </c>
      <c r="AJ82" s="445" t="n"/>
      <c r="AK82" s="618" t="n"/>
      <c r="AL82" s="440" t="n"/>
      <c r="AM82" s="448" t="n"/>
      <c r="AO82" s="267" t="n"/>
      <c r="AP82" s="441" t="n"/>
      <c r="AQ82" s="616" t="n"/>
      <c r="AR82" s="616" t="n"/>
      <c r="AS82" s="619" t="n"/>
    </row>
    <row r="83" ht="14.45" customHeight="1">
      <c r="B83" s="73">
        <f>B82+1</f>
        <v/>
      </c>
      <c r="C83" s="221">
        <f>IF('Multi Unit Grid'!C77="","",'Multi Unit Grid'!C77)</f>
        <v/>
      </c>
      <c r="D83" s="223">
        <f>IF(C83="","",'Exhibit A'!D75)</f>
        <v/>
      </c>
      <c r="E83" s="222">
        <f>IFERROR(VLOOKUP(C83,'Multi Unit Grid'!C:D,2,FALSE),"")</f>
        <v/>
      </c>
      <c r="F83" s="75">
        <f>IFERROR(VLOOKUP(C83,'Multi Unit Grid'!C:E,3,FALSE),"")</f>
        <v/>
      </c>
      <c r="G83" s="75">
        <f>IFERROR(VLOOKUP(C83,'Multi Unit Grid'!C:EF,4,FALSE),"")</f>
        <v/>
      </c>
      <c r="H83" s="612" t="n"/>
      <c r="I83" s="30" t="n"/>
      <c r="J83" s="430" t="n"/>
      <c r="K83" s="224" t="n"/>
      <c r="L83" s="24" t="n"/>
      <c r="M83" s="26" t="n"/>
      <c r="N83" s="28" t="n"/>
      <c r="O83" s="26" t="n"/>
      <c r="P83" s="28" t="n"/>
      <c r="Q83" s="623" t="n"/>
      <c r="R83" s="28" t="n"/>
      <c r="S83" s="28" t="n"/>
      <c r="T83" s="28" t="n"/>
      <c r="U83" s="28" t="n"/>
      <c r="V83" s="26" t="n"/>
      <c r="W83" s="29" t="n"/>
      <c r="Z83" s="491" t="n"/>
      <c r="AA83" s="612" t="n"/>
      <c r="AB83" s="83">
        <f>IF(C83="","",IF('Product Selections'!$L$11="CBA Lightning",1,IF('Product Selections'!$L$11="CBA Lightning Plus",0.7,IF('Product Selections'!$L$11="Management Services",0.7,IF('Product Selections'!$L$11="CBA Lightning Wholesale","Check with Finance","")))))</f>
        <v/>
      </c>
      <c r="AC83" s="612" t="n"/>
      <c r="AD83" s="83">
        <f>IF(C83="","",IF('Product Selections'!$L$11="CBA Lightning Wholesale","Check with Finance",1-AB83))</f>
        <v/>
      </c>
      <c r="AE83" s="612">
        <f>IF(C83="","",'Multi Unit Grid'!$G$5)</f>
        <v/>
      </c>
      <c r="AF83" s="84">
        <f>IF(C83="","",IF('Exhibit A'!Y75&lt;0,-'Exhibit A'!Y75,""))</f>
        <v/>
      </c>
      <c r="AG83" s="612">
        <f>IF($C83="","",'Product Selections'!$K$6)</f>
        <v/>
      </c>
      <c r="AH83" s="612">
        <f>IF($C83="","",'Product Selections'!$K$10)</f>
        <v/>
      </c>
      <c r="AI83" s="32">
        <f>IF(C83="","",IF('Product Selections'!L75="Management SErvices",VLOOKUP('Product Selections'!K67,Regions!C:D,2,FALSE),""))</f>
        <v/>
      </c>
      <c r="AJ83" s="444" t="n"/>
      <c r="AK83" s="621" t="n"/>
      <c r="AL83" s="438" t="n"/>
      <c r="AM83" s="447" t="n"/>
      <c r="AO83" s="30" t="n"/>
      <c r="AP83" s="439" t="n"/>
      <c r="AQ83" s="612" t="n"/>
      <c r="AR83" s="612" t="n"/>
      <c r="AS83" s="615" t="n"/>
    </row>
    <row r="84">
      <c r="B84" s="249">
        <f>B83+1</f>
        <v/>
      </c>
      <c r="C84" s="250">
        <f>IF('Multi Unit Grid'!C78="","",'Multi Unit Grid'!C78)</f>
        <v/>
      </c>
      <c r="D84" s="251">
        <f>IF(C84="","",'Exhibit A'!D76)</f>
        <v/>
      </c>
      <c r="E84" s="252">
        <f>IFERROR(VLOOKUP(C84,'Multi Unit Grid'!C:D,2,FALSE),"")</f>
        <v/>
      </c>
      <c r="F84" s="253">
        <f>IFERROR(VLOOKUP(C84,'Multi Unit Grid'!C:E,3,FALSE),"")</f>
        <v/>
      </c>
      <c r="G84" s="253">
        <f>IFERROR(VLOOKUP(C84,'Multi Unit Grid'!C:EF,4,FALSE),"")</f>
        <v/>
      </c>
      <c r="H84" s="616" t="n"/>
      <c r="I84" s="267" t="n"/>
      <c r="J84" s="431" t="n"/>
      <c r="K84" s="261" t="n"/>
      <c r="L84" s="257" t="n"/>
      <c r="M84" s="262" t="n"/>
      <c r="N84" s="263" t="n"/>
      <c r="O84" s="262" t="n"/>
      <c r="P84" s="263" t="n"/>
      <c r="Q84" s="622" t="n"/>
      <c r="R84" s="263" t="n"/>
      <c r="S84" s="263" t="n"/>
      <c r="T84" s="263" t="n"/>
      <c r="U84" s="263" t="n"/>
      <c r="V84" s="262" t="n"/>
      <c r="W84" s="265" t="n"/>
      <c r="X84" s="266" t="n"/>
      <c r="Z84" s="490" t="n"/>
      <c r="AA84" s="616" t="n"/>
      <c r="AB84" s="270">
        <f>IF(C84="","",IF('Product Selections'!$L$11="CBA Lightning",1,IF('Product Selections'!$L$11="CBA Lightning Plus",0.7,IF('Product Selections'!$L$11="Management Services",0.7,IF('Product Selections'!$L$11="CBA Lightning Wholesale","Check with Finance","")))))</f>
        <v/>
      </c>
      <c r="AC84" s="616" t="n"/>
      <c r="AD84" s="270">
        <f>IF(C84="","",IF('Product Selections'!$L$11="CBA Lightning Wholesale","Check with Finance",1-AB84))</f>
        <v/>
      </c>
      <c r="AE84" s="616">
        <f>IF(C84="","",'Multi Unit Grid'!$G$5)</f>
        <v/>
      </c>
      <c r="AF84" s="271">
        <f>IF(C84="","",IF('Exhibit A'!Y76&lt;0,-'Exhibit A'!Y76,""))</f>
        <v/>
      </c>
      <c r="AG84" s="616">
        <f>IF($C84="","",'Product Selections'!$K$6)</f>
        <v/>
      </c>
      <c r="AH84" s="616">
        <f>IF($C84="","",'Product Selections'!$K$10)</f>
        <v/>
      </c>
      <c r="AI84" s="269">
        <f>IF(C84="","",IF('Product Selections'!L76="Management SErvices",VLOOKUP('Product Selections'!K68,Regions!C:D,2,FALSE),""))</f>
        <v/>
      </c>
      <c r="AJ84" s="445" t="n"/>
      <c r="AK84" s="618" t="n"/>
      <c r="AL84" s="440" t="n"/>
      <c r="AM84" s="448" t="n"/>
      <c r="AO84" s="267" t="n"/>
      <c r="AP84" s="441" t="n"/>
      <c r="AQ84" s="616" t="n"/>
      <c r="AR84" s="616" t="n"/>
      <c r="AS84" s="619" t="n"/>
    </row>
    <row r="85" ht="14.45" customHeight="1">
      <c r="B85" s="73">
        <f>B84+1</f>
        <v/>
      </c>
      <c r="C85" s="221">
        <f>IF('Multi Unit Grid'!C79="","",'Multi Unit Grid'!C79)</f>
        <v/>
      </c>
      <c r="D85" s="223">
        <f>IF(C85="","",'Exhibit A'!D77)</f>
        <v/>
      </c>
      <c r="E85" s="222">
        <f>IFERROR(VLOOKUP(C85,'Multi Unit Grid'!C:D,2,FALSE),"")</f>
        <v/>
      </c>
      <c r="F85" s="75">
        <f>IFERROR(VLOOKUP(C85,'Multi Unit Grid'!C:E,3,FALSE),"")</f>
        <v/>
      </c>
      <c r="G85" s="75">
        <f>IFERROR(VLOOKUP(C85,'Multi Unit Grid'!C:EF,4,FALSE),"")</f>
        <v/>
      </c>
      <c r="H85" s="612" t="n"/>
      <c r="I85" s="30" t="n"/>
      <c r="J85" s="430" t="n"/>
      <c r="K85" s="224" t="n"/>
      <c r="L85" s="24" t="n"/>
      <c r="M85" s="26" t="n"/>
      <c r="N85" s="28" t="n"/>
      <c r="O85" s="26" t="n"/>
      <c r="P85" s="28" t="n"/>
      <c r="Q85" s="623" t="n"/>
      <c r="R85" s="28" t="n"/>
      <c r="S85" s="28" t="n"/>
      <c r="T85" s="28" t="n"/>
      <c r="U85" s="28" t="n"/>
      <c r="V85" s="26" t="n"/>
      <c r="W85" s="29" t="n"/>
      <c r="Z85" s="491" t="n"/>
      <c r="AA85" s="612" t="n"/>
      <c r="AB85" s="83">
        <f>IF(C85="","",IF('Product Selections'!$L$11="CBA Lightning",1,IF('Product Selections'!$L$11="CBA Lightning Plus",0.7,IF('Product Selections'!$L$11="Management Services",0.7,IF('Product Selections'!$L$11="CBA Lightning Wholesale","Check with Finance","")))))</f>
        <v/>
      </c>
      <c r="AC85" s="612" t="n"/>
      <c r="AD85" s="83">
        <f>IF(C85="","",IF('Product Selections'!$L$11="CBA Lightning Wholesale","Check with Finance",1-AB85))</f>
        <v/>
      </c>
      <c r="AE85" s="612">
        <f>IF(C85="","",'Multi Unit Grid'!$G$5)</f>
        <v/>
      </c>
      <c r="AF85" s="84">
        <f>IF(C85="","",IF('Exhibit A'!Y77&lt;0,-'Exhibit A'!Y77,""))</f>
        <v/>
      </c>
      <c r="AG85" s="612">
        <f>IF($C85="","",'Product Selections'!$K$6)</f>
        <v/>
      </c>
      <c r="AH85" s="612">
        <f>IF($C85="","",'Product Selections'!$K$10)</f>
        <v/>
      </c>
      <c r="AI85" s="32">
        <f>IF(C85="","",IF('Product Selections'!L77="Management SErvices",VLOOKUP('Product Selections'!K69,Regions!C:D,2,FALSE),""))</f>
        <v/>
      </c>
      <c r="AJ85" s="444" t="n"/>
      <c r="AK85" s="621" t="n"/>
      <c r="AL85" s="438" t="n"/>
      <c r="AM85" s="447" t="n"/>
      <c r="AO85" s="30" t="n"/>
      <c r="AP85" s="439" t="n"/>
      <c r="AQ85" s="612" t="n"/>
      <c r="AR85" s="612" t="n"/>
      <c r="AS85" s="615" t="n"/>
    </row>
    <row r="86">
      <c r="B86" s="249">
        <f>B85+1</f>
        <v/>
      </c>
      <c r="C86" s="250">
        <f>IF('Multi Unit Grid'!C80="","",'Multi Unit Grid'!C80)</f>
        <v/>
      </c>
      <c r="D86" s="251">
        <f>IF(C86="","",'Exhibit A'!D78)</f>
        <v/>
      </c>
      <c r="E86" s="252">
        <f>IFERROR(VLOOKUP(C86,'Multi Unit Grid'!C:D,2,FALSE),"")</f>
        <v/>
      </c>
      <c r="F86" s="253">
        <f>IFERROR(VLOOKUP(C86,'Multi Unit Grid'!C:E,3,FALSE),"")</f>
        <v/>
      </c>
      <c r="G86" s="253">
        <f>IFERROR(VLOOKUP(C86,'Multi Unit Grid'!C:EF,4,FALSE),"")</f>
        <v/>
      </c>
      <c r="H86" s="616" t="n"/>
      <c r="I86" s="267" t="n"/>
      <c r="J86" s="431" t="n"/>
      <c r="K86" s="261" t="n"/>
      <c r="L86" s="257" t="n"/>
      <c r="M86" s="262" t="n"/>
      <c r="N86" s="263" t="n"/>
      <c r="O86" s="262" t="n"/>
      <c r="P86" s="263" t="n"/>
      <c r="Q86" s="622" t="n"/>
      <c r="R86" s="263" t="n"/>
      <c r="S86" s="263" t="n"/>
      <c r="T86" s="263" t="n"/>
      <c r="U86" s="263" t="n"/>
      <c r="V86" s="262" t="n"/>
      <c r="W86" s="265" t="n"/>
      <c r="X86" s="266" t="n"/>
      <c r="Z86" s="490" t="n"/>
      <c r="AA86" s="616" t="n"/>
      <c r="AB86" s="270">
        <f>IF(C86="","",IF('Product Selections'!$L$11="CBA Lightning",1,IF('Product Selections'!$L$11="CBA Lightning Plus",0.7,IF('Product Selections'!$L$11="Management Services",0.7,IF('Product Selections'!$L$11="CBA Lightning Wholesale","Check with Finance","")))))</f>
        <v/>
      </c>
      <c r="AC86" s="616" t="n"/>
      <c r="AD86" s="270">
        <f>IF(C86="","",IF('Product Selections'!$L$11="CBA Lightning Wholesale","Check with Finance",1-AB86))</f>
        <v/>
      </c>
      <c r="AE86" s="616">
        <f>IF(C86="","",'Multi Unit Grid'!$G$5)</f>
        <v/>
      </c>
      <c r="AF86" s="271">
        <f>IF(C86="","",IF('Exhibit A'!Y78&lt;0,-'Exhibit A'!Y78,""))</f>
        <v/>
      </c>
      <c r="AG86" s="616">
        <f>IF($C86="","",'Product Selections'!$K$6)</f>
        <v/>
      </c>
      <c r="AH86" s="616">
        <f>IF($C86="","",'Product Selections'!$K$10)</f>
        <v/>
      </c>
      <c r="AI86" s="269">
        <f>IF(C86="","",IF('Product Selections'!L78="Management SErvices",VLOOKUP('Product Selections'!K70,Regions!C:D,2,FALSE),""))</f>
        <v/>
      </c>
      <c r="AJ86" s="445" t="n"/>
      <c r="AK86" s="618" t="n"/>
      <c r="AL86" s="440" t="n"/>
      <c r="AM86" s="448" t="n"/>
      <c r="AO86" s="267" t="n"/>
      <c r="AP86" s="441" t="n"/>
      <c r="AQ86" s="616" t="n"/>
      <c r="AR86" s="616" t="n"/>
      <c r="AS86" s="619" t="n"/>
    </row>
    <row r="87" ht="14.45" customHeight="1">
      <c r="B87" s="73">
        <f>B86+1</f>
        <v/>
      </c>
      <c r="C87" s="221">
        <f>IF('Multi Unit Grid'!C81="","",'Multi Unit Grid'!C81)</f>
        <v/>
      </c>
      <c r="D87" s="223">
        <f>IF(C87="","",'Exhibit A'!D79)</f>
        <v/>
      </c>
      <c r="E87" s="222">
        <f>IFERROR(VLOOKUP(C87,'Multi Unit Grid'!C:D,2,FALSE),"")</f>
        <v/>
      </c>
      <c r="F87" s="75">
        <f>IFERROR(VLOOKUP(C87,'Multi Unit Grid'!C:E,3,FALSE),"")</f>
        <v/>
      </c>
      <c r="G87" s="75">
        <f>IFERROR(VLOOKUP(C87,'Multi Unit Grid'!C:EF,4,FALSE),"")</f>
        <v/>
      </c>
      <c r="H87" s="612" t="n"/>
      <c r="I87" s="30" t="n"/>
      <c r="J87" s="430" t="n"/>
      <c r="K87" s="224" t="n"/>
      <c r="L87" s="24" t="n"/>
      <c r="M87" s="26" t="n"/>
      <c r="N87" s="28" t="n"/>
      <c r="O87" s="26" t="n"/>
      <c r="P87" s="28" t="n"/>
      <c r="Q87" s="623" t="n"/>
      <c r="R87" s="28" t="n"/>
      <c r="S87" s="28" t="n"/>
      <c r="T87" s="28" t="n"/>
      <c r="U87" s="28" t="n"/>
      <c r="V87" s="26" t="n"/>
      <c r="W87" s="29" t="n"/>
      <c r="Z87" s="491" t="n"/>
      <c r="AA87" s="612" t="n"/>
      <c r="AB87" s="83">
        <f>IF(C87="","",IF('Product Selections'!$L$11="CBA Lightning",1,IF('Product Selections'!$L$11="CBA Lightning Plus",0.7,IF('Product Selections'!$L$11="Management Services",0.7,IF('Product Selections'!$L$11="CBA Lightning Wholesale","Check with Finance","")))))</f>
        <v/>
      </c>
      <c r="AC87" s="612" t="n"/>
      <c r="AD87" s="83">
        <f>IF(C87="","",IF('Product Selections'!$L$11="CBA Lightning Wholesale","Check with Finance",1-AB87))</f>
        <v/>
      </c>
      <c r="AE87" s="612">
        <f>IF(C87="","",'Multi Unit Grid'!$G$5)</f>
        <v/>
      </c>
      <c r="AF87" s="84">
        <f>IF(C87="","",IF('Exhibit A'!Y79&lt;0,-'Exhibit A'!Y79,""))</f>
        <v/>
      </c>
      <c r="AG87" s="612">
        <f>IF($C87="","",'Product Selections'!$K$6)</f>
        <v/>
      </c>
      <c r="AH87" s="612">
        <f>IF($C87="","",'Product Selections'!$K$10)</f>
        <v/>
      </c>
      <c r="AI87" s="32">
        <f>IF(C87="","",IF('Product Selections'!L79="Management SErvices",VLOOKUP('Product Selections'!K71,Regions!C:D,2,FALSE),""))</f>
        <v/>
      </c>
      <c r="AJ87" s="444" t="n"/>
      <c r="AK87" s="621" t="n"/>
      <c r="AL87" s="438" t="n"/>
      <c r="AM87" s="447" t="n"/>
      <c r="AO87" s="30" t="n"/>
      <c r="AP87" s="439" t="n"/>
      <c r="AQ87" s="612" t="n"/>
      <c r="AR87" s="612" t="n"/>
      <c r="AS87" s="615" t="n"/>
    </row>
    <row r="88">
      <c r="B88" s="249">
        <f>B87+1</f>
        <v/>
      </c>
      <c r="C88" s="250">
        <f>IF('Multi Unit Grid'!C82="","",'Multi Unit Grid'!C82)</f>
        <v/>
      </c>
      <c r="D88" s="251">
        <f>IF(C88="","",'Exhibit A'!D80)</f>
        <v/>
      </c>
      <c r="E88" s="252">
        <f>IFERROR(VLOOKUP(C88,'Multi Unit Grid'!C:D,2,FALSE),"")</f>
        <v/>
      </c>
      <c r="F88" s="253">
        <f>IFERROR(VLOOKUP(C88,'Multi Unit Grid'!C:E,3,FALSE),"")</f>
        <v/>
      </c>
      <c r="G88" s="253">
        <f>IFERROR(VLOOKUP(C88,'Multi Unit Grid'!C:EF,4,FALSE),"")</f>
        <v/>
      </c>
      <c r="H88" s="616" t="n"/>
      <c r="I88" s="267" t="n"/>
      <c r="J88" s="431" t="n"/>
      <c r="K88" s="261" t="n"/>
      <c r="L88" s="257" t="n"/>
      <c r="M88" s="262" t="n"/>
      <c r="N88" s="263" t="n"/>
      <c r="O88" s="262" t="n"/>
      <c r="P88" s="263" t="n"/>
      <c r="Q88" s="622" t="n"/>
      <c r="R88" s="263" t="n"/>
      <c r="S88" s="263" t="n"/>
      <c r="T88" s="263" t="n"/>
      <c r="U88" s="263" t="n"/>
      <c r="V88" s="262" t="n"/>
      <c r="W88" s="265" t="n"/>
      <c r="X88" s="266" t="n"/>
      <c r="Z88" s="490" t="n"/>
      <c r="AA88" s="616" t="n"/>
      <c r="AB88" s="270">
        <f>IF(C88="","",IF('Product Selections'!$L$11="CBA Lightning",1,IF('Product Selections'!$L$11="CBA Lightning Plus",0.7,IF('Product Selections'!$L$11="Management Services",0.7,IF('Product Selections'!$L$11="CBA Lightning Wholesale","Check with Finance","")))))</f>
        <v/>
      </c>
      <c r="AC88" s="616" t="n"/>
      <c r="AD88" s="270">
        <f>IF(C88="","",IF('Product Selections'!$L$11="CBA Lightning Wholesale","Check with Finance",1-AB88))</f>
        <v/>
      </c>
      <c r="AE88" s="616">
        <f>IF(C88="","",'Multi Unit Grid'!$G$5)</f>
        <v/>
      </c>
      <c r="AF88" s="271">
        <f>IF(C88="","",IF('Exhibit A'!Y80&lt;0,-'Exhibit A'!Y80,""))</f>
        <v/>
      </c>
      <c r="AG88" s="616">
        <f>IF($C88="","",'Product Selections'!$K$6)</f>
        <v/>
      </c>
      <c r="AH88" s="616">
        <f>IF($C88="","",'Product Selections'!$K$10)</f>
        <v/>
      </c>
      <c r="AI88" s="269">
        <f>IF(C88="","",IF('Product Selections'!L80="Management SErvices",VLOOKUP('Product Selections'!K72,Regions!C:D,2,FALSE),""))</f>
        <v/>
      </c>
      <c r="AJ88" s="445" t="n"/>
      <c r="AK88" s="618" t="n"/>
      <c r="AL88" s="440" t="n"/>
      <c r="AM88" s="448" t="n"/>
      <c r="AO88" s="267" t="n"/>
      <c r="AP88" s="441" t="n"/>
      <c r="AQ88" s="616" t="n"/>
      <c r="AR88" s="616" t="n"/>
      <c r="AS88" s="619" t="n"/>
    </row>
    <row r="89" ht="14.45" customHeight="1">
      <c r="B89" s="73">
        <f>B88+1</f>
        <v/>
      </c>
      <c r="C89" s="221">
        <f>IF('Multi Unit Grid'!C83="","",'Multi Unit Grid'!C83)</f>
        <v/>
      </c>
      <c r="D89" s="223">
        <f>IF(C89="","",'Exhibit A'!D81)</f>
        <v/>
      </c>
      <c r="E89" s="222">
        <f>IFERROR(VLOOKUP(C89,'Multi Unit Grid'!C:D,2,FALSE),"")</f>
        <v/>
      </c>
      <c r="F89" s="75">
        <f>IFERROR(VLOOKUP(C89,'Multi Unit Grid'!C:E,3,FALSE),"")</f>
        <v/>
      </c>
      <c r="G89" s="75">
        <f>IFERROR(VLOOKUP(C89,'Multi Unit Grid'!C:EF,4,FALSE),"")</f>
        <v/>
      </c>
      <c r="H89" s="612" t="n"/>
      <c r="I89" s="30" t="n"/>
      <c r="J89" s="430" t="n"/>
      <c r="K89" s="224" t="n"/>
      <c r="L89" s="24" t="n"/>
      <c r="M89" s="26" t="n"/>
      <c r="N89" s="28" t="n"/>
      <c r="O89" s="26" t="n"/>
      <c r="P89" s="28" t="n"/>
      <c r="Q89" s="623" t="n"/>
      <c r="R89" s="28" t="n"/>
      <c r="S89" s="28" t="n"/>
      <c r="T89" s="28" t="n"/>
      <c r="U89" s="28" t="n"/>
      <c r="V89" s="26" t="n"/>
      <c r="W89" s="29" t="n"/>
      <c r="Z89" s="491" t="n"/>
      <c r="AA89" s="612" t="n"/>
      <c r="AB89" s="83">
        <f>IF(C89="","",IF('Product Selections'!$L$11="CBA Lightning",1,IF('Product Selections'!$L$11="CBA Lightning Plus",0.7,IF('Product Selections'!$L$11="Management Services",0.7,IF('Product Selections'!$L$11="CBA Lightning Wholesale","Check with Finance","")))))</f>
        <v/>
      </c>
      <c r="AC89" s="612" t="n"/>
      <c r="AD89" s="83">
        <f>IF(C89="","",IF('Product Selections'!$L$11="CBA Lightning Wholesale","Check with Finance",1-AB89))</f>
        <v/>
      </c>
      <c r="AE89" s="612">
        <f>IF(C89="","",'Multi Unit Grid'!$G$5)</f>
        <v/>
      </c>
      <c r="AF89" s="84">
        <f>IF(C89="","",IF('Exhibit A'!Y81&lt;0,-'Exhibit A'!Y81,""))</f>
        <v/>
      </c>
      <c r="AG89" s="612">
        <f>IF($C89="","",'Product Selections'!$K$6)</f>
        <v/>
      </c>
      <c r="AH89" s="612">
        <f>IF($C89="","",'Product Selections'!$K$10)</f>
        <v/>
      </c>
      <c r="AI89" s="32">
        <f>IF(C89="","",IF('Product Selections'!L81="Management SErvices",VLOOKUP('Product Selections'!K73,Regions!C:D,2,FALSE),""))</f>
        <v/>
      </c>
      <c r="AJ89" s="444" t="n"/>
      <c r="AK89" s="621" t="n"/>
      <c r="AL89" s="438" t="n"/>
      <c r="AM89" s="447" t="n"/>
      <c r="AO89" s="30" t="n"/>
      <c r="AP89" s="439" t="n"/>
      <c r="AQ89" s="612" t="n"/>
      <c r="AR89" s="612" t="n"/>
      <c r="AS89" s="615" t="n"/>
    </row>
    <row r="90">
      <c r="B90" s="249">
        <f>B89+1</f>
        <v/>
      </c>
      <c r="C90" s="250">
        <f>IF('Multi Unit Grid'!C84="","",'Multi Unit Grid'!C84)</f>
        <v/>
      </c>
      <c r="D90" s="251">
        <f>IF(C90="","",'Exhibit A'!D82)</f>
        <v/>
      </c>
      <c r="E90" s="252">
        <f>IFERROR(VLOOKUP(C90,'Multi Unit Grid'!C:D,2,FALSE),"")</f>
        <v/>
      </c>
      <c r="F90" s="253">
        <f>IFERROR(VLOOKUP(C90,'Multi Unit Grid'!C:E,3,FALSE),"")</f>
        <v/>
      </c>
      <c r="G90" s="253">
        <f>IFERROR(VLOOKUP(C90,'Multi Unit Grid'!C:EF,4,FALSE),"")</f>
        <v/>
      </c>
      <c r="H90" s="616" t="n"/>
      <c r="I90" s="267" t="n"/>
      <c r="J90" s="431" t="n"/>
      <c r="K90" s="261" t="n"/>
      <c r="L90" s="257" t="n"/>
      <c r="M90" s="262" t="n"/>
      <c r="N90" s="263" t="n"/>
      <c r="O90" s="262" t="n"/>
      <c r="P90" s="263" t="n"/>
      <c r="Q90" s="622" t="n"/>
      <c r="R90" s="263" t="n"/>
      <c r="S90" s="263" t="n"/>
      <c r="T90" s="263" t="n"/>
      <c r="U90" s="263" t="n"/>
      <c r="V90" s="262" t="n"/>
      <c r="W90" s="265" t="n"/>
      <c r="X90" s="266" t="n"/>
      <c r="Z90" s="490" t="n"/>
      <c r="AA90" s="616" t="n"/>
      <c r="AB90" s="270">
        <f>IF(C90="","",IF('Product Selections'!$L$11="CBA Lightning",1,IF('Product Selections'!$L$11="CBA Lightning Plus",0.7,IF('Product Selections'!$L$11="Management Services",0.7,IF('Product Selections'!$L$11="CBA Lightning Wholesale","Check with Finance","")))))</f>
        <v/>
      </c>
      <c r="AC90" s="616" t="n"/>
      <c r="AD90" s="270">
        <f>IF(C90="","",IF('Product Selections'!$L$11="CBA Lightning Wholesale","Check with Finance",1-AB90))</f>
        <v/>
      </c>
      <c r="AE90" s="616">
        <f>IF(C90="","",'Multi Unit Grid'!$G$5)</f>
        <v/>
      </c>
      <c r="AF90" s="271">
        <f>IF(C90="","",IF('Exhibit A'!Y82&lt;0,-'Exhibit A'!Y82,""))</f>
        <v/>
      </c>
      <c r="AG90" s="616">
        <f>IF($C90="","",'Product Selections'!$K$6)</f>
        <v/>
      </c>
      <c r="AH90" s="616">
        <f>IF($C90="","",'Product Selections'!$K$10)</f>
        <v/>
      </c>
      <c r="AI90" s="269">
        <f>IF(C90="","",IF('Product Selections'!L82="Management SErvices",VLOOKUP('Product Selections'!K74,Regions!C:D,2,FALSE),""))</f>
        <v/>
      </c>
      <c r="AJ90" s="445" t="n"/>
      <c r="AK90" s="618" t="n"/>
      <c r="AL90" s="440" t="n"/>
      <c r="AM90" s="448" t="n"/>
      <c r="AO90" s="267" t="n"/>
      <c r="AP90" s="441" t="n"/>
      <c r="AQ90" s="616" t="n"/>
      <c r="AR90" s="616" t="n"/>
      <c r="AS90" s="619" t="n"/>
    </row>
    <row r="91" ht="14.45" customHeight="1">
      <c r="B91" s="73">
        <f>B90+1</f>
        <v/>
      </c>
      <c r="C91" s="221">
        <f>IF('Multi Unit Grid'!C85="","",'Multi Unit Grid'!C85)</f>
        <v/>
      </c>
      <c r="D91" s="223">
        <f>IF(C91="","",'Exhibit A'!D83)</f>
        <v/>
      </c>
      <c r="E91" s="222">
        <f>IFERROR(VLOOKUP(C91,'Multi Unit Grid'!C:D,2,FALSE),"")</f>
        <v/>
      </c>
      <c r="F91" s="75">
        <f>IFERROR(VLOOKUP(C91,'Multi Unit Grid'!C:E,3,FALSE),"")</f>
        <v/>
      </c>
      <c r="G91" s="75">
        <f>IFERROR(VLOOKUP(C91,'Multi Unit Grid'!C:EF,4,FALSE),"")</f>
        <v/>
      </c>
      <c r="H91" s="612" t="n"/>
      <c r="I91" s="30" t="n"/>
      <c r="J91" s="430" t="n"/>
      <c r="K91" s="224" t="n"/>
      <c r="L91" s="24" t="n"/>
      <c r="M91" s="26" t="n"/>
      <c r="N91" s="28" t="n"/>
      <c r="O91" s="26" t="n"/>
      <c r="P91" s="28" t="n"/>
      <c r="Q91" s="623" t="n"/>
      <c r="R91" s="28" t="n"/>
      <c r="S91" s="28" t="n"/>
      <c r="T91" s="28" t="n"/>
      <c r="U91" s="28" t="n"/>
      <c r="V91" s="26" t="n"/>
      <c r="W91" s="29" t="n"/>
      <c r="Z91" s="491" t="n"/>
      <c r="AA91" s="612" t="n"/>
      <c r="AB91" s="83">
        <f>IF(C91="","",IF('Product Selections'!$L$11="CBA Lightning",1,IF('Product Selections'!$L$11="CBA Lightning Plus",0.7,IF('Product Selections'!$L$11="Management Services",0.7,IF('Product Selections'!$L$11="CBA Lightning Wholesale","Check with Finance","")))))</f>
        <v/>
      </c>
      <c r="AC91" s="612" t="n"/>
      <c r="AD91" s="83">
        <f>IF(C91="","",IF('Product Selections'!$L$11="CBA Lightning Wholesale","Check with Finance",1-AB91))</f>
        <v/>
      </c>
      <c r="AE91" s="612">
        <f>IF(C91="","",'Multi Unit Grid'!$G$5)</f>
        <v/>
      </c>
      <c r="AF91" s="84">
        <f>IF(C91="","",IF('Exhibit A'!Y83&lt;0,-'Exhibit A'!Y83,""))</f>
        <v/>
      </c>
      <c r="AG91" s="612">
        <f>IF($C91="","",'Product Selections'!$K$6)</f>
        <v/>
      </c>
      <c r="AH91" s="612">
        <f>IF($C91="","",'Product Selections'!$K$10)</f>
        <v/>
      </c>
      <c r="AI91" s="32">
        <f>IF(C91="","",IF('Product Selections'!L83="Management SErvices",VLOOKUP('Product Selections'!K75,Regions!C:D,2,FALSE),""))</f>
        <v/>
      </c>
      <c r="AJ91" s="444" t="n"/>
      <c r="AK91" s="621" t="n"/>
      <c r="AL91" s="438" t="n"/>
      <c r="AM91" s="447" t="n"/>
      <c r="AO91" s="30" t="n"/>
      <c r="AP91" s="439" t="n"/>
      <c r="AQ91" s="612" t="n"/>
      <c r="AR91" s="612" t="n"/>
      <c r="AS91" s="615" t="n"/>
    </row>
    <row r="92">
      <c r="B92" s="249">
        <f>B91+1</f>
        <v/>
      </c>
      <c r="C92" s="250">
        <f>IF('Multi Unit Grid'!C86="","",'Multi Unit Grid'!C86)</f>
        <v/>
      </c>
      <c r="D92" s="251">
        <f>IF(C92="","",'Exhibit A'!D84)</f>
        <v/>
      </c>
      <c r="E92" s="252">
        <f>IFERROR(VLOOKUP(C92,'Multi Unit Grid'!C:D,2,FALSE),"")</f>
        <v/>
      </c>
      <c r="F92" s="253">
        <f>IFERROR(VLOOKUP(C92,'Multi Unit Grid'!C:E,3,FALSE),"")</f>
        <v/>
      </c>
      <c r="G92" s="253">
        <f>IFERROR(VLOOKUP(C92,'Multi Unit Grid'!C:EF,4,FALSE),"")</f>
        <v/>
      </c>
      <c r="H92" s="616" t="n"/>
      <c r="I92" s="267" t="n"/>
      <c r="J92" s="431" t="n"/>
      <c r="K92" s="261" t="n"/>
      <c r="L92" s="257" t="n"/>
      <c r="M92" s="262" t="n"/>
      <c r="N92" s="263" t="n"/>
      <c r="O92" s="262" t="n"/>
      <c r="P92" s="263" t="n"/>
      <c r="Q92" s="622" t="n"/>
      <c r="R92" s="263" t="n"/>
      <c r="S92" s="263" t="n"/>
      <c r="T92" s="263" t="n"/>
      <c r="U92" s="263" t="n"/>
      <c r="V92" s="262" t="n"/>
      <c r="W92" s="265" t="n"/>
      <c r="X92" s="266" t="n"/>
      <c r="Z92" s="490" t="n"/>
      <c r="AA92" s="616" t="n"/>
      <c r="AB92" s="270">
        <f>IF(C92="","",IF('Product Selections'!$L$11="CBA Lightning",1,IF('Product Selections'!$L$11="CBA Lightning Plus",0.7,IF('Product Selections'!$L$11="Management Services",0.7,IF('Product Selections'!$L$11="CBA Lightning Wholesale","Check with Finance","")))))</f>
        <v/>
      </c>
      <c r="AC92" s="616" t="n"/>
      <c r="AD92" s="270">
        <f>IF(C92="","",IF('Product Selections'!$L$11="CBA Lightning Wholesale","Check with Finance",1-AB92))</f>
        <v/>
      </c>
      <c r="AE92" s="616">
        <f>IF(C92="","",'Multi Unit Grid'!$G$5)</f>
        <v/>
      </c>
      <c r="AF92" s="271">
        <f>IF(C92="","",IF('Exhibit A'!Y84&lt;0,-'Exhibit A'!Y84,""))</f>
        <v/>
      </c>
      <c r="AG92" s="616">
        <f>IF($C92="","",'Product Selections'!$K$6)</f>
        <v/>
      </c>
      <c r="AH92" s="616">
        <f>IF($C92="","",'Product Selections'!$K$10)</f>
        <v/>
      </c>
      <c r="AI92" s="269">
        <f>IF(C92="","",IF('Product Selections'!L84="Management SErvices",VLOOKUP('Product Selections'!K76,Regions!C:D,2,FALSE),""))</f>
        <v/>
      </c>
      <c r="AJ92" s="445" t="n"/>
      <c r="AK92" s="618" t="n"/>
      <c r="AL92" s="440" t="n"/>
      <c r="AM92" s="448" t="n"/>
      <c r="AO92" s="267" t="n"/>
      <c r="AP92" s="441" t="n"/>
      <c r="AQ92" s="616" t="n"/>
      <c r="AR92" s="616" t="n"/>
      <c r="AS92" s="619" t="n"/>
    </row>
    <row r="93" ht="14.45" customHeight="1">
      <c r="B93" s="73">
        <f>B92+1</f>
        <v/>
      </c>
      <c r="C93" s="221">
        <f>IF('Multi Unit Grid'!C87="","",'Multi Unit Grid'!C87)</f>
        <v/>
      </c>
      <c r="D93" s="223">
        <f>IF(C93="","",'Exhibit A'!D85)</f>
        <v/>
      </c>
      <c r="E93" s="222">
        <f>IFERROR(VLOOKUP(C93,'Multi Unit Grid'!C:D,2,FALSE),"")</f>
        <v/>
      </c>
      <c r="F93" s="75">
        <f>IFERROR(VLOOKUP(C93,'Multi Unit Grid'!C:E,3,FALSE),"")</f>
        <v/>
      </c>
      <c r="G93" s="75">
        <f>IFERROR(VLOOKUP(C93,'Multi Unit Grid'!C:EF,4,FALSE),"")</f>
        <v/>
      </c>
      <c r="H93" s="612" t="n"/>
      <c r="I93" s="30" t="n"/>
      <c r="J93" s="430" t="n"/>
      <c r="K93" s="224" t="n"/>
      <c r="L93" s="24" t="n"/>
      <c r="M93" s="26" t="n"/>
      <c r="N93" s="28" t="n"/>
      <c r="O93" s="26" t="n"/>
      <c r="P93" s="28" t="n"/>
      <c r="Q93" s="623" t="n"/>
      <c r="R93" s="28" t="n"/>
      <c r="S93" s="28" t="n"/>
      <c r="T93" s="28" t="n"/>
      <c r="U93" s="28" t="n"/>
      <c r="V93" s="26" t="n"/>
      <c r="W93" s="29" t="n"/>
      <c r="Z93" s="491" t="n"/>
      <c r="AA93" s="612" t="n"/>
      <c r="AB93" s="83">
        <f>IF(C93="","",IF('Product Selections'!$L$11="CBA Lightning",1,IF('Product Selections'!$L$11="CBA Lightning Plus",0.7,IF('Product Selections'!$L$11="Management Services",0.7,IF('Product Selections'!$L$11="CBA Lightning Wholesale","Check with Finance","")))))</f>
        <v/>
      </c>
      <c r="AC93" s="612" t="n"/>
      <c r="AD93" s="83">
        <f>IF(C93="","",IF('Product Selections'!$L$11="CBA Lightning Wholesale","Check with Finance",1-AB93))</f>
        <v/>
      </c>
      <c r="AE93" s="612">
        <f>IF(C93="","",'Multi Unit Grid'!$G$5)</f>
        <v/>
      </c>
      <c r="AF93" s="84">
        <f>IF(C93="","",IF('Exhibit A'!Y85&lt;0,-'Exhibit A'!Y85,""))</f>
        <v/>
      </c>
      <c r="AG93" s="612">
        <f>IF($C93="","",'Product Selections'!$K$6)</f>
        <v/>
      </c>
      <c r="AH93" s="612">
        <f>IF($C93="","",'Product Selections'!$K$10)</f>
        <v/>
      </c>
      <c r="AI93" s="32">
        <f>IF(C93="","",IF('Product Selections'!L85="Management SErvices",VLOOKUP('Product Selections'!K77,Regions!C:D,2,FALSE),""))</f>
        <v/>
      </c>
      <c r="AJ93" s="444" t="n"/>
      <c r="AK93" s="621" t="n"/>
      <c r="AL93" s="438" t="n"/>
      <c r="AM93" s="447" t="n"/>
      <c r="AO93" s="30" t="n"/>
      <c r="AP93" s="439" t="n"/>
      <c r="AQ93" s="612" t="n"/>
      <c r="AR93" s="612" t="n"/>
      <c r="AS93" s="615" t="n"/>
    </row>
    <row r="94">
      <c r="B94" s="249">
        <f>B93+1</f>
        <v/>
      </c>
      <c r="C94" s="250">
        <f>IF('Multi Unit Grid'!C88="","",'Multi Unit Grid'!C88)</f>
        <v/>
      </c>
      <c r="D94" s="251">
        <f>IF(C94="","",'Exhibit A'!D86)</f>
        <v/>
      </c>
      <c r="E94" s="252">
        <f>IFERROR(VLOOKUP(C94,'Multi Unit Grid'!C:D,2,FALSE),"")</f>
        <v/>
      </c>
      <c r="F94" s="253">
        <f>IFERROR(VLOOKUP(C94,'Multi Unit Grid'!C:E,3,FALSE),"")</f>
        <v/>
      </c>
      <c r="G94" s="253">
        <f>IFERROR(VLOOKUP(C94,'Multi Unit Grid'!C:EF,4,FALSE),"")</f>
        <v/>
      </c>
      <c r="H94" s="616" t="n"/>
      <c r="I94" s="267" t="n"/>
      <c r="J94" s="431" t="n"/>
      <c r="K94" s="261" t="n"/>
      <c r="L94" s="257" t="n"/>
      <c r="M94" s="262" t="n"/>
      <c r="N94" s="263" t="n"/>
      <c r="O94" s="262" t="n"/>
      <c r="P94" s="263" t="n"/>
      <c r="Q94" s="622" t="n"/>
      <c r="R94" s="263" t="n"/>
      <c r="S94" s="263" t="n"/>
      <c r="T94" s="263" t="n"/>
      <c r="U94" s="263" t="n"/>
      <c r="V94" s="262" t="n"/>
      <c r="W94" s="265" t="n"/>
      <c r="X94" s="266" t="n"/>
      <c r="Z94" s="490" t="n"/>
      <c r="AA94" s="616" t="n"/>
      <c r="AB94" s="270">
        <f>IF(C94="","",IF('Product Selections'!$L$11="CBA Lightning",1,IF('Product Selections'!$L$11="CBA Lightning Plus",0.7,IF('Product Selections'!$L$11="Management Services",0.7,IF('Product Selections'!$L$11="CBA Lightning Wholesale","Check with Finance","")))))</f>
        <v/>
      </c>
      <c r="AC94" s="616" t="n"/>
      <c r="AD94" s="270">
        <f>IF(C94="","",IF('Product Selections'!$L$11="CBA Lightning Wholesale","Check with Finance",1-AB94))</f>
        <v/>
      </c>
      <c r="AE94" s="616">
        <f>IF(C94="","",'Multi Unit Grid'!$G$5)</f>
        <v/>
      </c>
      <c r="AF94" s="271">
        <f>IF(C94="","",IF('Exhibit A'!Y86&lt;0,-'Exhibit A'!Y86,""))</f>
        <v/>
      </c>
      <c r="AG94" s="616">
        <f>IF($C94="","",'Product Selections'!$K$6)</f>
        <v/>
      </c>
      <c r="AH94" s="616">
        <f>IF($C94="","",'Product Selections'!$K$10)</f>
        <v/>
      </c>
      <c r="AI94" s="269">
        <f>IF(C94="","",IF('Product Selections'!L86="Management SErvices",VLOOKUP('Product Selections'!K78,Regions!C:D,2,FALSE),""))</f>
        <v/>
      </c>
      <c r="AJ94" s="445" t="n"/>
      <c r="AK94" s="618" t="n"/>
      <c r="AL94" s="440" t="n"/>
      <c r="AM94" s="448" t="n"/>
      <c r="AO94" s="267" t="n"/>
      <c r="AP94" s="441" t="n"/>
      <c r="AQ94" s="616" t="n"/>
      <c r="AR94" s="616" t="n"/>
      <c r="AS94" s="619" t="n"/>
    </row>
    <row r="95" ht="14.45" customHeight="1">
      <c r="B95" s="73">
        <f>B94+1</f>
        <v/>
      </c>
      <c r="C95" s="221">
        <f>IF('Multi Unit Grid'!C89="","",'Multi Unit Grid'!C89)</f>
        <v/>
      </c>
      <c r="D95" s="223">
        <f>IF(C95="","",'Exhibit A'!D87)</f>
        <v/>
      </c>
      <c r="E95" s="222">
        <f>IFERROR(VLOOKUP(C95,'Multi Unit Grid'!C:D,2,FALSE),"")</f>
        <v/>
      </c>
      <c r="F95" s="75">
        <f>IFERROR(VLOOKUP(C95,'Multi Unit Grid'!C:E,3,FALSE),"")</f>
        <v/>
      </c>
      <c r="G95" s="75">
        <f>IFERROR(VLOOKUP(C95,'Multi Unit Grid'!C:EF,4,FALSE),"")</f>
        <v/>
      </c>
      <c r="H95" s="612" t="n"/>
      <c r="I95" s="30" t="n"/>
      <c r="J95" s="430" t="n"/>
      <c r="K95" s="224" t="n"/>
      <c r="L95" s="24" t="n"/>
      <c r="M95" s="26" t="n"/>
      <c r="N95" s="28" t="n"/>
      <c r="O95" s="26" t="n"/>
      <c r="P95" s="28" t="n"/>
      <c r="Q95" s="623" t="n"/>
      <c r="R95" s="28" t="n"/>
      <c r="S95" s="28" t="n"/>
      <c r="T95" s="28" t="n"/>
      <c r="U95" s="28" t="n"/>
      <c r="V95" s="26" t="n"/>
      <c r="W95" s="29" t="n"/>
      <c r="Z95" s="491" t="n"/>
      <c r="AA95" s="612" t="n"/>
      <c r="AB95" s="83">
        <f>IF(C95="","",IF('Product Selections'!$L$11="CBA Lightning",1,IF('Product Selections'!$L$11="CBA Lightning Plus",0.7,IF('Product Selections'!$L$11="Management Services",0.7,IF('Product Selections'!$L$11="CBA Lightning Wholesale","Check with Finance","")))))</f>
        <v/>
      </c>
      <c r="AC95" s="612" t="n"/>
      <c r="AD95" s="83">
        <f>IF(C95="","",IF('Product Selections'!$L$11="CBA Lightning Wholesale","Check with Finance",1-AB95))</f>
        <v/>
      </c>
      <c r="AE95" s="612">
        <f>IF(C95="","",'Multi Unit Grid'!$G$5)</f>
        <v/>
      </c>
      <c r="AF95" s="84">
        <f>IF(C95="","",IF('Exhibit A'!Y87&lt;0,-'Exhibit A'!Y87,""))</f>
        <v/>
      </c>
      <c r="AG95" s="612">
        <f>IF($C95="","",'Product Selections'!$K$6)</f>
        <v/>
      </c>
      <c r="AH95" s="612">
        <f>IF($C95="","",'Product Selections'!$K$10)</f>
        <v/>
      </c>
      <c r="AI95" s="32">
        <f>IF(C95="","",IF('Product Selections'!L87="Management SErvices",VLOOKUP('Product Selections'!K79,Regions!C:D,2,FALSE),""))</f>
        <v/>
      </c>
      <c r="AJ95" s="444" t="n"/>
      <c r="AK95" s="621" t="n"/>
      <c r="AL95" s="438" t="n"/>
      <c r="AM95" s="447" t="n"/>
      <c r="AO95" s="30" t="n"/>
      <c r="AP95" s="439" t="n"/>
      <c r="AQ95" s="612" t="n"/>
      <c r="AR95" s="612" t="n"/>
      <c r="AS95" s="615" t="n"/>
    </row>
    <row r="96">
      <c r="B96" s="249">
        <f>B95+1</f>
        <v/>
      </c>
      <c r="C96" s="250">
        <f>IF('Multi Unit Grid'!C90="","",'Multi Unit Grid'!C90)</f>
        <v/>
      </c>
      <c r="D96" s="251">
        <f>IF(C96="","",'Exhibit A'!D88)</f>
        <v/>
      </c>
      <c r="E96" s="252">
        <f>IFERROR(VLOOKUP(C96,'Multi Unit Grid'!C:D,2,FALSE),"")</f>
        <v/>
      </c>
      <c r="F96" s="253">
        <f>IFERROR(VLOOKUP(C96,'Multi Unit Grid'!C:E,3,FALSE),"")</f>
        <v/>
      </c>
      <c r="G96" s="253">
        <f>IFERROR(VLOOKUP(C96,'Multi Unit Grid'!C:EF,4,FALSE),"")</f>
        <v/>
      </c>
      <c r="H96" s="616" t="n"/>
      <c r="I96" s="267" t="n"/>
      <c r="J96" s="431" t="n"/>
      <c r="K96" s="261" t="n"/>
      <c r="L96" s="257" t="n"/>
      <c r="M96" s="262" t="n"/>
      <c r="N96" s="263" t="n"/>
      <c r="O96" s="262" t="n"/>
      <c r="P96" s="263" t="n"/>
      <c r="Q96" s="622" t="n"/>
      <c r="R96" s="263" t="n"/>
      <c r="S96" s="263" t="n"/>
      <c r="T96" s="263" t="n"/>
      <c r="U96" s="263" t="n"/>
      <c r="V96" s="262" t="n"/>
      <c r="W96" s="265" t="n"/>
      <c r="X96" s="266" t="n"/>
      <c r="Z96" s="490" t="n"/>
      <c r="AA96" s="616" t="n"/>
      <c r="AB96" s="270">
        <f>IF(C96="","",IF('Product Selections'!$L$11="CBA Lightning",1,IF('Product Selections'!$L$11="CBA Lightning Plus",0.7,IF('Product Selections'!$L$11="Management Services",0.7,IF('Product Selections'!$L$11="CBA Lightning Wholesale","Check with Finance","")))))</f>
        <v/>
      </c>
      <c r="AC96" s="616" t="n"/>
      <c r="AD96" s="270">
        <f>IF(C96="","",IF('Product Selections'!$L$11="CBA Lightning Wholesale","Check with Finance",1-AB96))</f>
        <v/>
      </c>
      <c r="AE96" s="616">
        <f>IF(C96="","",'Multi Unit Grid'!$G$5)</f>
        <v/>
      </c>
      <c r="AF96" s="271">
        <f>IF(C96="","",IF('Exhibit A'!Y88&lt;0,-'Exhibit A'!Y88,""))</f>
        <v/>
      </c>
      <c r="AG96" s="616">
        <f>IF($C96="","",'Product Selections'!$K$6)</f>
        <v/>
      </c>
      <c r="AH96" s="616">
        <f>IF($C96="","",'Product Selections'!$K$10)</f>
        <v/>
      </c>
      <c r="AI96" s="269">
        <f>IF(C96="","",IF('Product Selections'!L88="Management SErvices",VLOOKUP('Product Selections'!K80,Regions!C:D,2,FALSE),""))</f>
        <v/>
      </c>
      <c r="AJ96" s="445" t="n"/>
      <c r="AK96" s="618" t="n"/>
      <c r="AL96" s="440" t="n"/>
      <c r="AM96" s="448" t="n"/>
      <c r="AO96" s="267" t="n"/>
      <c r="AP96" s="441" t="n"/>
      <c r="AQ96" s="616" t="n"/>
      <c r="AR96" s="616" t="n"/>
      <c r="AS96" s="619" t="n"/>
    </row>
    <row r="97" ht="14.45" customHeight="1">
      <c r="B97" s="73">
        <f>B96+1</f>
        <v/>
      </c>
      <c r="C97" s="221">
        <f>IF('Multi Unit Grid'!C91="","",'Multi Unit Grid'!C91)</f>
        <v/>
      </c>
      <c r="D97" s="223">
        <f>IF(C97="","",'Exhibit A'!D89)</f>
        <v/>
      </c>
      <c r="E97" s="222">
        <f>IFERROR(VLOOKUP(C97,'Multi Unit Grid'!C:D,2,FALSE),"")</f>
        <v/>
      </c>
      <c r="F97" s="75">
        <f>IFERROR(VLOOKUP(C97,'Multi Unit Grid'!C:E,3,FALSE),"")</f>
        <v/>
      </c>
      <c r="G97" s="75">
        <f>IFERROR(VLOOKUP(C97,'Multi Unit Grid'!C:EF,4,FALSE),"")</f>
        <v/>
      </c>
      <c r="H97" s="612" t="n"/>
      <c r="I97" s="30" t="n"/>
      <c r="J97" s="430" t="n"/>
      <c r="K97" s="224" t="n"/>
      <c r="L97" s="24" t="n"/>
      <c r="M97" s="26" t="n"/>
      <c r="N97" s="28" t="n"/>
      <c r="O97" s="26" t="n"/>
      <c r="P97" s="28" t="n"/>
      <c r="Q97" s="623" t="n"/>
      <c r="R97" s="28" t="n"/>
      <c r="S97" s="28" t="n"/>
      <c r="T97" s="28" t="n"/>
      <c r="U97" s="28" t="n"/>
      <c r="V97" s="26" t="n"/>
      <c r="W97" s="29" t="n"/>
      <c r="Z97" s="491" t="n"/>
      <c r="AA97" s="612" t="n"/>
      <c r="AB97" s="83">
        <f>IF(C97="","",IF('Product Selections'!$L$11="CBA Lightning",1,IF('Product Selections'!$L$11="CBA Lightning Plus",0.7,IF('Product Selections'!$L$11="Management Services",0.7,IF('Product Selections'!$L$11="CBA Lightning Wholesale","Check with Finance","")))))</f>
        <v/>
      </c>
      <c r="AC97" s="612" t="n"/>
      <c r="AD97" s="83">
        <f>IF(C97="","",IF('Product Selections'!$L$11="CBA Lightning Wholesale","Check with Finance",1-AB97))</f>
        <v/>
      </c>
      <c r="AE97" s="612">
        <f>IF(C97="","",'Multi Unit Grid'!$G$5)</f>
        <v/>
      </c>
      <c r="AF97" s="84">
        <f>IF(C97="","",IF('Exhibit A'!Y89&lt;0,-'Exhibit A'!Y89,""))</f>
        <v/>
      </c>
      <c r="AG97" s="612">
        <f>IF($C97="","",'Product Selections'!$K$6)</f>
        <v/>
      </c>
      <c r="AH97" s="612">
        <f>IF($C97="","",'Product Selections'!$K$10)</f>
        <v/>
      </c>
      <c r="AI97" s="32">
        <f>IF(C97="","",IF('Product Selections'!L89="Management SErvices",VLOOKUP('Product Selections'!K81,Regions!C:D,2,FALSE),""))</f>
        <v/>
      </c>
      <c r="AJ97" s="444" t="n"/>
      <c r="AK97" s="621" t="n"/>
      <c r="AL97" s="438" t="n"/>
      <c r="AM97" s="447" t="n"/>
      <c r="AO97" s="30" t="n"/>
      <c r="AP97" s="439" t="n"/>
      <c r="AQ97" s="612" t="n"/>
      <c r="AR97" s="612" t="n"/>
      <c r="AS97" s="615" t="n"/>
    </row>
    <row r="98">
      <c r="B98" s="249">
        <f>B97+1</f>
        <v/>
      </c>
      <c r="C98" s="250">
        <f>IF('Multi Unit Grid'!C92="","",'Multi Unit Grid'!C92)</f>
        <v/>
      </c>
      <c r="D98" s="251">
        <f>IF(C98="","",'Exhibit A'!D90)</f>
        <v/>
      </c>
      <c r="E98" s="252">
        <f>IFERROR(VLOOKUP(C98,'Multi Unit Grid'!C:D,2,FALSE),"")</f>
        <v/>
      </c>
      <c r="F98" s="253">
        <f>IFERROR(VLOOKUP(C98,'Multi Unit Grid'!C:E,3,FALSE),"")</f>
        <v/>
      </c>
      <c r="G98" s="253">
        <f>IFERROR(VLOOKUP(C98,'Multi Unit Grid'!C:EF,4,FALSE),"")</f>
        <v/>
      </c>
      <c r="H98" s="616" t="n"/>
      <c r="I98" s="267" t="n"/>
      <c r="J98" s="431" t="n"/>
      <c r="K98" s="261" t="n"/>
      <c r="L98" s="257" t="n"/>
      <c r="M98" s="262" t="n"/>
      <c r="N98" s="263" t="n"/>
      <c r="O98" s="262" t="n"/>
      <c r="P98" s="263" t="n"/>
      <c r="Q98" s="622" t="n"/>
      <c r="R98" s="263" t="n"/>
      <c r="S98" s="263" t="n"/>
      <c r="T98" s="263" t="n"/>
      <c r="U98" s="263" t="n"/>
      <c r="V98" s="262" t="n"/>
      <c r="W98" s="265" t="n"/>
      <c r="X98" s="266" t="n"/>
      <c r="Z98" s="490" t="n"/>
      <c r="AA98" s="616" t="n"/>
      <c r="AB98" s="270">
        <f>IF(C98="","",IF('Product Selections'!$L$11="CBA Lightning",1,IF('Product Selections'!$L$11="CBA Lightning Plus",0.7,IF('Product Selections'!$L$11="Management Services",0.7,IF('Product Selections'!$L$11="CBA Lightning Wholesale","Check with Finance","")))))</f>
        <v/>
      </c>
      <c r="AC98" s="616" t="n"/>
      <c r="AD98" s="270">
        <f>IF(C98="","",IF('Product Selections'!$L$11="CBA Lightning Wholesale","Check with Finance",1-AB98))</f>
        <v/>
      </c>
      <c r="AE98" s="616">
        <f>IF(C98="","",'Multi Unit Grid'!$G$5)</f>
        <v/>
      </c>
      <c r="AF98" s="271">
        <f>IF(C98="","",IF('Exhibit A'!Y90&lt;0,-'Exhibit A'!Y90,""))</f>
        <v/>
      </c>
      <c r="AG98" s="616">
        <f>IF($C98="","",'Product Selections'!$K$6)</f>
        <v/>
      </c>
      <c r="AH98" s="616">
        <f>IF($C98="","",'Product Selections'!$K$10)</f>
        <v/>
      </c>
      <c r="AI98" s="269">
        <f>IF(C98="","",IF('Product Selections'!L90="Management SErvices",VLOOKUP('Product Selections'!K82,Regions!C:D,2,FALSE),""))</f>
        <v/>
      </c>
      <c r="AJ98" s="445" t="n"/>
      <c r="AK98" s="618" t="n"/>
      <c r="AL98" s="440" t="n"/>
      <c r="AM98" s="448" t="n"/>
      <c r="AO98" s="267" t="n"/>
      <c r="AP98" s="441" t="n"/>
      <c r="AQ98" s="616" t="n"/>
      <c r="AR98" s="616" t="n"/>
      <c r="AS98" s="619" t="n"/>
    </row>
    <row r="99" ht="14.45" customHeight="1">
      <c r="B99" s="73">
        <f>B98+1</f>
        <v/>
      </c>
      <c r="C99" s="221">
        <f>IF('Multi Unit Grid'!C93="","",'Multi Unit Grid'!C93)</f>
        <v/>
      </c>
      <c r="D99" s="223">
        <f>IF(C99="","",'Exhibit A'!D91)</f>
        <v/>
      </c>
      <c r="E99" s="222">
        <f>IFERROR(VLOOKUP(C99,'Multi Unit Grid'!C:D,2,FALSE),"")</f>
        <v/>
      </c>
      <c r="F99" s="75">
        <f>IFERROR(VLOOKUP(C99,'Multi Unit Grid'!C:E,3,FALSE),"")</f>
        <v/>
      </c>
      <c r="G99" s="75">
        <f>IFERROR(VLOOKUP(C99,'Multi Unit Grid'!C:EF,4,FALSE),"")</f>
        <v/>
      </c>
      <c r="H99" s="612" t="n"/>
      <c r="I99" s="30" t="n"/>
      <c r="J99" s="430" t="n"/>
      <c r="K99" s="224" t="n"/>
      <c r="L99" s="24" t="n"/>
      <c r="M99" s="26" t="n"/>
      <c r="N99" s="28" t="n"/>
      <c r="O99" s="26" t="n"/>
      <c r="P99" s="28" t="n"/>
      <c r="Q99" s="623" t="n"/>
      <c r="R99" s="28" t="n"/>
      <c r="S99" s="28" t="n"/>
      <c r="T99" s="28" t="n"/>
      <c r="U99" s="28" t="n"/>
      <c r="V99" s="26" t="n"/>
      <c r="W99" s="29" t="n"/>
      <c r="Z99" s="491" t="n"/>
      <c r="AA99" s="612" t="n"/>
      <c r="AB99" s="83">
        <f>IF(C99="","",IF('Product Selections'!$L$11="CBA Lightning",1,IF('Product Selections'!$L$11="CBA Lightning Plus",0.7,IF('Product Selections'!$L$11="Management Services",0.7,IF('Product Selections'!$L$11="CBA Lightning Wholesale","Check with Finance","")))))</f>
        <v/>
      </c>
      <c r="AC99" s="612" t="n"/>
      <c r="AD99" s="83">
        <f>IF(C99="","",IF('Product Selections'!$L$11="CBA Lightning Wholesale","Check with Finance",1-AB99))</f>
        <v/>
      </c>
      <c r="AE99" s="612">
        <f>IF(C99="","",'Multi Unit Grid'!$G$5)</f>
        <v/>
      </c>
      <c r="AF99" s="84">
        <f>IF(C99="","",IF('Exhibit A'!Y91&lt;0,-'Exhibit A'!Y91,""))</f>
        <v/>
      </c>
      <c r="AG99" s="612">
        <f>IF($C99="","",'Product Selections'!$K$6)</f>
        <v/>
      </c>
      <c r="AH99" s="612">
        <f>IF($C99="","",'Product Selections'!$K$10)</f>
        <v/>
      </c>
      <c r="AI99" s="32">
        <f>IF(C99="","",IF('Product Selections'!L91="Management SErvices",VLOOKUP('Product Selections'!K83,Regions!C:D,2,FALSE),""))</f>
        <v/>
      </c>
      <c r="AJ99" s="444" t="n"/>
      <c r="AK99" s="621" t="n"/>
      <c r="AL99" s="438" t="n"/>
      <c r="AM99" s="447" t="n"/>
      <c r="AO99" s="30" t="n"/>
      <c r="AP99" s="439" t="n"/>
      <c r="AQ99" s="612" t="n"/>
      <c r="AR99" s="612" t="n"/>
      <c r="AS99" s="615" t="n"/>
    </row>
    <row r="100">
      <c r="B100" s="249">
        <f>B99+1</f>
        <v/>
      </c>
      <c r="C100" s="250">
        <f>IF('Multi Unit Grid'!C94="","",'Multi Unit Grid'!C94)</f>
        <v/>
      </c>
      <c r="D100" s="251">
        <f>IF(C100="","",'Exhibit A'!D92)</f>
        <v/>
      </c>
      <c r="E100" s="252">
        <f>IFERROR(VLOOKUP(C100,'Multi Unit Grid'!C:D,2,FALSE),"")</f>
        <v/>
      </c>
      <c r="F100" s="253">
        <f>IFERROR(VLOOKUP(C100,'Multi Unit Grid'!C:E,3,FALSE),"")</f>
        <v/>
      </c>
      <c r="G100" s="253">
        <f>IFERROR(VLOOKUP(C100,'Multi Unit Grid'!C:EF,4,FALSE),"")</f>
        <v/>
      </c>
      <c r="H100" s="616" t="n"/>
      <c r="I100" s="267" t="n"/>
      <c r="J100" s="431" t="n"/>
      <c r="K100" s="261" t="n"/>
      <c r="L100" s="257" t="n"/>
      <c r="M100" s="262" t="n"/>
      <c r="N100" s="263" t="n"/>
      <c r="O100" s="262" t="n"/>
      <c r="P100" s="263" t="n"/>
      <c r="Q100" s="622" t="n"/>
      <c r="R100" s="263" t="n"/>
      <c r="S100" s="263" t="n"/>
      <c r="T100" s="263" t="n"/>
      <c r="U100" s="263" t="n"/>
      <c r="V100" s="262" t="n"/>
      <c r="W100" s="265" t="n"/>
      <c r="X100" s="266" t="n"/>
      <c r="Z100" s="490" t="n"/>
      <c r="AA100" s="616" t="n"/>
      <c r="AB100" s="270">
        <f>IF(C100="","",IF('Product Selections'!$L$11="CBA Lightning",1,IF('Product Selections'!$L$11="CBA Lightning Plus",0.7,IF('Product Selections'!$L$11="Management Services",0.7,IF('Product Selections'!$L$11="CBA Lightning Wholesale","Check with Finance","")))))</f>
        <v/>
      </c>
      <c r="AC100" s="616" t="n"/>
      <c r="AD100" s="270">
        <f>IF(C100="","",IF('Product Selections'!$L$11="CBA Lightning Wholesale","Check with Finance",1-AB100))</f>
        <v/>
      </c>
      <c r="AE100" s="616">
        <f>IF(C100="","",'Multi Unit Grid'!$G$5)</f>
        <v/>
      </c>
      <c r="AF100" s="271">
        <f>IF(C100="","",IF('Exhibit A'!Y92&lt;0,-'Exhibit A'!Y92,""))</f>
        <v/>
      </c>
      <c r="AG100" s="616">
        <f>IF($C100="","",'Product Selections'!$K$6)</f>
        <v/>
      </c>
      <c r="AH100" s="616">
        <f>IF($C100="","",'Product Selections'!$K$10)</f>
        <v/>
      </c>
      <c r="AI100" s="269">
        <f>IF(C100="","",IF('Product Selections'!L92="Management SErvices",VLOOKUP('Product Selections'!K84,Regions!C:D,2,FALSE),""))</f>
        <v/>
      </c>
      <c r="AJ100" s="445" t="n"/>
      <c r="AK100" s="618" t="n"/>
      <c r="AL100" s="440" t="n"/>
      <c r="AM100" s="448" t="n"/>
      <c r="AO100" s="267" t="n"/>
      <c r="AP100" s="441" t="n"/>
      <c r="AQ100" s="616" t="n"/>
      <c r="AR100" s="616" t="n"/>
      <c r="AS100" s="619" t="n"/>
    </row>
    <row r="101" ht="14.45" customHeight="1">
      <c r="B101" s="73">
        <f>B100+1</f>
        <v/>
      </c>
      <c r="C101" s="221">
        <f>IF('Multi Unit Grid'!C95="","",'Multi Unit Grid'!C95)</f>
        <v/>
      </c>
      <c r="D101" s="223">
        <f>IF(C101="","",'Exhibit A'!D93)</f>
        <v/>
      </c>
      <c r="E101" s="222">
        <f>IFERROR(VLOOKUP(C101,'Multi Unit Grid'!C:D,2,FALSE),"")</f>
        <v/>
      </c>
      <c r="F101" s="75">
        <f>IFERROR(VLOOKUP(C101,'Multi Unit Grid'!C:E,3,FALSE),"")</f>
        <v/>
      </c>
      <c r="G101" s="75">
        <f>IFERROR(VLOOKUP(C101,'Multi Unit Grid'!C:EF,4,FALSE),"")</f>
        <v/>
      </c>
      <c r="H101" s="612" t="n"/>
      <c r="I101" s="30" t="n"/>
      <c r="J101" s="430" t="n"/>
      <c r="K101" s="224" t="n"/>
      <c r="L101" s="24" t="n"/>
      <c r="M101" s="26" t="n"/>
      <c r="N101" s="28" t="n"/>
      <c r="O101" s="26" t="n"/>
      <c r="P101" s="28" t="n"/>
      <c r="Q101" s="623" t="n"/>
      <c r="R101" s="28" t="n"/>
      <c r="S101" s="28" t="n"/>
      <c r="T101" s="28" t="n"/>
      <c r="U101" s="28" t="n"/>
      <c r="V101" s="26" t="n"/>
      <c r="W101" s="29" t="n"/>
      <c r="Z101" s="491" t="n"/>
      <c r="AA101" s="612" t="n"/>
      <c r="AB101" s="83">
        <f>IF(C101="","",IF('Product Selections'!$L$11="CBA Lightning",1,IF('Product Selections'!$L$11="CBA Lightning Plus",0.7,IF('Product Selections'!$L$11="Management Services",0.7,IF('Product Selections'!$L$11="CBA Lightning Wholesale","Check with Finance","")))))</f>
        <v/>
      </c>
      <c r="AC101" s="612" t="n"/>
      <c r="AD101" s="83">
        <f>IF(C101="","",IF('Product Selections'!$L$11="CBA Lightning Wholesale","Check with Finance",1-AB101))</f>
        <v/>
      </c>
      <c r="AE101" s="612">
        <f>IF(C101="","",'Multi Unit Grid'!$G$5)</f>
        <v/>
      </c>
      <c r="AF101" s="84">
        <f>IF(C101="","",IF('Exhibit A'!Y93&lt;0,-'Exhibit A'!Y93,""))</f>
        <v/>
      </c>
      <c r="AG101" s="612">
        <f>IF($C101="","",'Product Selections'!$K$6)</f>
        <v/>
      </c>
      <c r="AH101" s="612">
        <f>IF($C101="","",'Product Selections'!$K$10)</f>
        <v/>
      </c>
      <c r="AI101" s="32">
        <f>IF(C101="","",IF('Product Selections'!L93="Management SErvices",VLOOKUP('Product Selections'!K85,Regions!C:D,2,FALSE),""))</f>
        <v/>
      </c>
      <c r="AJ101" s="444" t="n"/>
      <c r="AK101" s="621" t="n"/>
      <c r="AL101" s="438" t="n"/>
      <c r="AM101" s="447" t="n"/>
      <c r="AO101" s="30" t="n"/>
      <c r="AP101" s="439" t="n"/>
      <c r="AQ101" s="612" t="n"/>
      <c r="AR101" s="612" t="n"/>
      <c r="AS101" s="615" t="n"/>
    </row>
    <row r="102">
      <c r="B102" s="249">
        <f>B101+1</f>
        <v/>
      </c>
      <c r="C102" s="250">
        <f>IF('Multi Unit Grid'!C96="","",'Multi Unit Grid'!C96)</f>
        <v/>
      </c>
      <c r="D102" s="251">
        <f>IF(C102="","",'Exhibit A'!D94)</f>
        <v/>
      </c>
      <c r="E102" s="252">
        <f>IFERROR(VLOOKUP(C102,'Multi Unit Grid'!C:D,2,FALSE),"")</f>
        <v/>
      </c>
      <c r="F102" s="253">
        <f>IFERROR(VLOOKUP(C102,'Multi Unit Grid'!C:E,3,FALSE),"")</f>
        <v/>
      </c>
      <c r="G102" s="253">
        <f>IFERROR(VLOOKUP(C102,'Multi Unit Grid'!C:EF,4,FALSE),"")</f>
        <v/>
      </c>
      <c r="H102" s="616" t="n"/>
      <c r="I102" s="267" t="n"/>
      <c r="J102" s="431" t="n"/>
      <c r="K102" s="261" t="n"/>
      <c r="L102" s="257" t="n"/>
      <c r="M102" s="262" t="n"/>
      <c r="N102" s="263" t="n"/>
      <c r="O102" s="262" t="n"/>
      <c r="P102" s="263" t="n"/>
      <c r="Q102" s="622" t="n"/>
      <c r="R102" s="263" t="n"/>
      <c r="S102" s="263" t="n"/>
      <c r="T102" s="263" t="n"/>
      <c r="U102" s="263" t="n"/>
      <c r="V102" s="262" t="n"/>
      <c r="W102" s="265" t="n"/>
      <c r="X102" s="266" t="n"/>
      <c r="Z102" s="490" t="n"/>
      <c r="AA102" s="616" t="n"/>
      <c r="AB102" s="270">
        <f>IF(C102="","",IF('Product Selections'!$L$11="CBA Lightning",1,IF('Product Selections'!$L$11="CBA Lightning Plus",0.7,IF('Product Selections'!$L$11="Management Services",0.7,IF('Product Selections'!$L$11="CBA Lightning Wholesale","Check with Finance","")))))</f>
        <v/>
      </c>
      <c r="AC102" s="616" t="n"/>
      <c r="AD102" s="270">
        <f>IF(C102="","",IF('Product Selections'!$L$11="CBA Lightning Wholesale","Check with Finance",1-AB102))</f>
        <v/>
      </c>
      <c r="AE102" s="616">
        <f>IF(C102="","",'Multi Unit Grid'!$G$5)</f>
        <v/>
      </c>
      <c r="AF102" s="271">
        <f>IF(C102="","",IF('Exhibit A'!Y94&lt;0,-'Exhibit A'!Y94,""))</f>
        <v/>
      </c>
      <c r="AG102" s="616">
        <f>IF($C102="","",'Product Selections'!$K$6)</f>
        <v/>
      </c>
      <c r="AH102" s="616">
        <f>IF($C102="","",'Product Selections'!$K$10)</f>
        <v/>
      </c>
      <c r="AI102" s="269">
        <f>IF(C102="","",IF('Product Selections'!L94="Management SErvices",VLOOKUP('Product Selections'!K86,Regions!C:D,2,FALSE),""))</f>
        <v/>
      </c>
      <c r="AJ102" s="445" t="n"/>
      <c r="AK102" s="618" t="n"/>
      <c r="AL102" s="440" t="n"/>
      <c r="AM102" s="448" t="n"/>
      <c r="AO102" s="267" t="n"/>
      <c r="AP102" s="441" t="n"/>
      <c r="AQ102" s="616" t="n"/>
      <c r="AR102" s="616" t="n"/>
      <c r="AS102" s="619" t="n"/>
    </row>
    <row r="103" ht="14.45" customHeight="1">
      <c r="B103" s="73">
        <f>B102+1</f>
        <v/>
      </c>
      <c r="C103" s="221">
        <f>IF('Multi Unit Grid'!C97="","",'Multi Unit Grid'!C97)</f>
        <v/>
      </c>
      <c r="D103" s="223">
        <f>IF(C103="","",'Exhibit A'!D95)</f>
        <v/>
      </c>
      <c r="E103" s="222">
        <f>IFERROR(VLOOKUP(C103,'Multi Unit Grid'!C:D,2,FALSE),"")</f>
        <v/>
      </c>
      <c r="F103" s="75">
        <f>IFERROR(VLOOKUP(C103,'Multi Unit Grid'!C:E,3,FALSE),"")</f>
        <v/>
      </c>
      <c r="G103" s="75">
        <f>IFERROR(VLOOKUP(C103,'Multi Unit Grid'!C:EF,4,FALSE),"")</f>
        <v/>
      </c>
      <c r="H103" s="612" t="n"/>
      <c r="I103" s="30" t="n"/>
      <c r="J103" s="430" t="n"/>
      <c r="K103" s="224" t="n"/>
      <c r="L103" s="24" t="n"/>
      <c r="M103" s="26" t="n"/>
      <c r="N103" s="28" t="n"/>
      <c r="O103" s="26" t="n"/>
      <c r="P103" s="28" t="n"/>
      <c r="Q103" s="623" t="n"/>
      <c r="R103" s="28" t="n"/>
      <c r="S103" s="28" t="n"/>
      <c r="T103" s="28" t="n"/>
      <c r="U103" s="28" t="n"/>
      <c r="V103" s="26" t="n"/>
      <c r="W103" s="29" t="n"/>
      <c r="Z103" s="491" t="n"/>
      <c r="AA103" s="612" t="n"/>
      <c r="AB103" s="83">
        <f>IF(C103="","",IF('Product Selections'!$L$11="CBA Lightning",1,IF('Product Selections'!$L$11="CBA Lightning Plus",0.7,IF('Product Selections'!$L$11="Management Services",0.7,IF('Product Selections'!$L$11="CBA Lightning Wholesale","Check with Finance","")))))</f>
        <v/>
      </c>
      <c r="AC103" s="612" t="n"/>
      <c r="AD103" s="83">
        <f>IF(C103="","",IF('Product Selections'!$L$11="CBA Lightning Wholesale","Check with Finance",1-AB103))</f>
        <v/>
      </c>
      <c r="AE103" s="612">
        <f>IF(C103="","",'Multi Unit Grid'!$G$5)</f>
        <v/>
      </c>
      <c r="AF103" s="84">
        <f>IF(C103="","",IF('Exhibit A'!Y95&lt;0,-'Exhibit A'!Y95,""))</f>
        <v/>
      </c>
      <c r="AG103" s="612">
        <f>IF($C103="","",'Product Selections'!$K$6)</f>
        <v/>
      </c>
      <c r="AH103" s="612">
        <f>IF($C103="","",'Product Selections'!$K$10)</f>
        <v/>
      </c>
      <c r="AI103" s="32">
        <f>IF(C103="","",IF('Product Selections'!L95="Management SErvices",VLOOKUP('Product Selections'!K87,Regions!C:D,2,FALSE),""))</f>
        <v/>
      </c>
      <c r="AJ103" s="444" t="n"/>
      <c r="AK103" s="621" t="n"/>
      <c r="AL103" s="438" t="n"/>
      <c r="AM103" s="447" t="n"/>
      <c r="AO103" s="30" t="n"/>
      <c r="AP103" s="439" t="n"/>
      <c r="AQ103" s="612" t="n"/>
      <c r="AR103" s="612" t="n"/>
      <c r="AS103" s="615" t="n"/>
    </row>
    <row r="104">
      <c r="B104" s="249">
        <f>B103+1</f>
        <v/>
      </c>
      <c r="C104" s="250">
        <f>IF('Multi Unit Grid'!C98="","",'Multi Unit Grid'!C98)</f>
        <v/>
      </c>
      <c r="D104" s="251">
        <f>IF(C104="","",'Exhibit A'!D96)</f>
        <v/>
      </c>
      <c r="E104" s="252">
        <f>IFERROR(VLOOKUP(C104,'Multi Unit Grid'!C:D,2,FALSE),"")</f>
        <v/>
      </c>
      <c r="F104" s="253">
        <f>IFERROR(VLOOKUP(C104,'Multi Unit Grid'!C:E,3,FALSE),"")</f>
        <v/>
      </c>
      <c r="G104" s="253">
        <f>IFERROR(VLOOKUP(C104,'Multi Unit Grid'!C:EF,4,FALSE),"")</f>
        <v/>
      </c>
      <c r="H104" s="616" t="n"/>
      <c r="I104" s="267" t="n"/>
      <c r="J104" s="431" t="n"/>
      <c r="K104" s="261" t="n"/>
      <c r="L104" s="257" t="n"/>
      <c r="M104" s="262" t="n"/>
      <c r="N104" s="263" t="n"/>
      <c r="O104" s="262" t="n"/>
      <c r="P104" s="263" t="n"/>
      <c r="Q104" s="622" t="n"/>
      <c r="R104" s="263" t="n"/>
      <c r="S104" s="263" t="n"/>
      <c r="T104" s="263" t="n"/>
      <c r="U104" s="263" t="n"/>
      <c r="V104" s="262" t="n"/>
      <c r="W104" s="265" t="n"/>
      <c r="X104" s="266" t="n"/>
      <c r="Z104" s="490" t="n"/>
      <c r="AA104" s="616" t="n"/>
      <c r="AB104" s="270">
        <f>IF(C104="","",IF('Product Selections'!$L$11="CBA Lightning",1,IF('Product Selections'!$L$11="CBA Lightning Plus",0.7,IF('Product Selections'!$L$11="Management Services",0.7,IF('Product Selections'!$L$11="CBA Lightning Wholesale","Check with Finance","")))))</f>
        <v/>
      </c>
      <c r="AC104" s="616" t="n"/>
      <c r="AD104" s="270">
        <f>IF(C104="","",IF('Product Selections'!$L$11="CBA Lightning Wholesale","Check with Finance",1-AB104))</f>
        <v/>
      </c>
      <c r="AE104" s="616">
        <f>IF(C104="","",'Multi Unit Grid'!$G$5)</f>
        <v/>
      </c>
      <c r="AF104" s="271">
        <f>IF(C104="","",IF('Exhibit A'!Y96&lt;0,-'Exhibit A'!Y96,""))</f>
        <v/>
      </c>
      <c r="AG104" s="616">
        <f>IF($C104="","",'Product Selections'!$K$6)</f>
        <v/>
      </c>
      <c r="AH104" s="616">
        <f>IF($C104="","",'Product Selections'!$K$10)</f>
        <v/>
      </c>
      <c r="AI104" s="269">
        <f>IF(C104="","",IF('Product Selections'!L96="Management SErvices",VLOOKUP('Product Selections'!K88,Regions!C:D,2,FALSE),""))</f>
        <v/>
      </c>
      <c r="AJ104" s="445" t="n"/>
      <c r="AK104" s="618" t="n"/>
      <c r="AL104" s="440" t="n"/>
      <c r="AM104" s="448" t="n"/>
      <c r="AO104" s="267" t="n"/>
      <c r="AP104" s="441" t="n"/>
      <c r="AQ104" s="616" t="n"/>
      <c r="AR104" s="616" t="n"/>
      <c r="AS104" s="619" t="n"/>
    </row>
    <row r="105" ht="14.45" customHeight="1">
      <c r="B105" s="73">
        <f>B104+1</f>
        <v/>
      </c>
      <c r="C105" s="221">
        <f>IF('Multi Unit Grid'!C99="","",'Multi Unit Grid'!C99)</f>
        <v/>
      </c>
      <c r="D105" s="223">
        <f>IF(C105="","",'Exhibit A'!D97)</f>
        <v/>
      </c>
      <c r="E105" s="222">
        <f>IFERROR(VLOOKUP(C105,'Multi Unit Grid'!C:D,2,FALSE),"")</f>
        <v/>
      </c>
      <c r="F105" s="75">
        <f>IFERROR(VLOOKUP(C105,'Multi Unit Grid'!C:E,3,FALSE),"")</f>
        <v/>
      </c>
      <c r="G105" s="75">
        <f>IFERROR(VLOOKUP(C105,'Multi Unit Grid'!C:EF,4,FALSE),"")</f>
        <v/>
      </c>
      <c r="H105" s="612" t="n"/>
      <c r="I105" s="30" t="n"/>
      <c r="J105" s="430" t="n"/>
      <c r="K105" s="224" t="n"/>
      <c r="L105" s="24" t="n"/>
      <c r="M105" s="26" t="n"/>
      <c r="N105" s="28" t="n"/>
      <c r="O105" s="26" t="n"/>
      <c r="P105" s="28" t="n"/>
      <c r="Q105" s="623" t="n"/>
      <c r="R105" s="28" t="n"/>
      <c r="S105" s="28" t="n"/>
      <c r="T105" s="28" t="n"/>
      <c r="U105" s="28" t="n"/>
      <c r="V105" s="26" t="n"/>
      <c r="W105" s="29" t="n"/>
      <c r="Z105" s="491" t="n"/>
      <c r="AA105" s="612" t="n"/>
      <c r="AB105" s="83">
        <f>IF(C105="","",IF('Product Selections'!$L$11="CBA Lightning",1,IF('Product Selections'!$L$11="CBA Lightning Plus",0.7,IF('Product Selections'!$L$11="Management Services",0.7,IF('Product Selections'!$L$11="CBA Lightning Wholesale","Check with Finance","")))))</f>
        <v/>
      </c>
      <c r="AC105" s="612" t="n"/>
      <c r="AD105" s="83">
        <f>IF(C105="","",IF('Product Selections'!$L$11="CBA Lightning Wholesale","Check with Finance",1-AB105))</f>
        <v/>
      </c>
      <c r="AE105" s="612">
        <f>IF(C105="","",'Multi Unit Grid'!$G$5)</f>
        <v/>
      </c>
      <c r="AF105" s="84">
        <f>IF(C105="","",IF('Exhibit A'!Y97&lt;0,-'Exhibit A'!Y97,""))</f>
        <v/>
      </c>
      <c r="AG105" s="612">
        <f>IF($C105="","",'Product Selections'!$K$6)</f>
        <v/>
      </c>
      <c r="AH105" s="612">
        <f>IF($C105="","",'Product Selections'!$K$10)</f>
        <v/>
      </c>
      <c r="AI105" s="32">
        <f>IF(C105="","",IF('Product Selections'!L97="Management SErvices",VLOOKUP('Product Selections'!K89,Regions!C:D,2,FALSE),""))</f>
        <v/>
      </c>
      <c r="AJ105" s="444" t="n"/>
      <c r="AK105" s="621" t="n"/>
      <c r="AL105" s="438" t="n"/>
      <c r="AM105" s="447" t="n"/>
      <c r="AO105" s="30" t="n"/>
      <c r="AP105" s="439" t="n"/>
      <c r="AQ105" s="612" t="n"/>
      <c r="AR105" s="612" t="n"/>
      <c r="AS105" s="615" t="n"/>
    </row>
    <row r="106">
      <c r="B106" s="249">
        <f>B105+1</f>
        <v/>
      </c>
      <c r="C106" s="250">
        <f>IF('Multi Unit Grid'!C100="","",'Multi Unit Grid'!C100)</f>
        <v/>
      </c>
      <c r="D106" s="251">
        <f>IF(C106="","",'Exhibit A'!D98)</f>
        <v/>
      </c>
      <c r="E106" s="252">
        <f>IFERROR(VLOOKUP(C106,'Multi Unit Grid'!C:D,2,FALSE),"")</f>
        <v/>
      </c>
      <c r="F106" s="253">
        <f>IFERROR(VLOOKUP(C106,'Multi Unit Grid'!C:E,3,FALSE),"")</f>
        <v/>
      </c>
      <c r="G106" s="253">
        <f>IFERROR(VLOOKUP(C106,'Multi Unit Grid'!C:EF,4,FALSE),"")</f>
        <v/>
      </c>
      <c r="H106" s="616" t="n"/>
      <c r="I106" s="267" t="n"/>
      <c r="J106" s="431" t="n"/>
      <c r="K106" s="261" t="n"/>
      <c r="L106" s="257" t="n"/>
      <c r="M106" s="262" t="n"/>
      <c r="N106" s="263" t="n"/>
      <c r="O106" s="262" t="n"/>
      <c r="P106" s="263" t="n"/>
      <c r="Q106" s="622" t="n"/>
      <c r="R106" s="263" t="n"/>
      <c r="S106" s="263" t="n"/>
      <c r="T106" s="263" t="n"/>
      <c r="U106" s="263" t="n"/>
      <c r="V106" s="262" t="n"/>
      <c r="W106" s="265" t="n"/>
      <c r="X106" s="266" t="n"/>
      <c r="Z106" s="490" t="n"/>
      <c r="AA106" s="616" t="n"/>
      <c r="AB106" s="270">
        <f>IF(C106="","",IF('Product Selections'!$L$11="CBA Lightning",1,IF('Product Selections'!$L$11="CBA Lightning Plus",0.7,IF('Product Selections'!$L$11="Management Services",0.7,IF('Product Selections'!$L$11="CBA Lightning Wholesale","Check with Finance","")))))</f>
        <v/>
      </c>
      <c r="AC106" s="616" t="n"/>
      <c r="AD106" s="270">
        <f>IF(C106="","",IF('Product Selections'!$L$11="CBA Lightning Wholesale","Check with Finance",1-AB106))</f>
        <v/>
      </c>
      <c r="AE106" s="616">
        <f>IF(C106="","",'Multi Unit Grid'!$G$5)</f>
        <v/>
      </c>
      <c r="AF106" s="271">
        <f>IF(C106="","",IF('Exhibit A'!Y98&lt;0,-'Exhibit A'!Y98,""))</f>
        <v/>
      </c>
      <c r="AG106" s="616">
        <f>IF($C106="","",'Product Selections'!$K$6)</f>
        <v/>
      </c>
      <c r="AH106" s="616">
        <f>IF($C106="","",'Product Selections'!$K$10)</f>
        <v/>
      </c>
      <c r="AI106" s="269">
        <f>IF(C106="","",IF('Product Selections'!L98="Management SErvices",VLOOKUP('Product Selections'!K90,Regions!C:D,2,FALSE),""))</f>
        <v/>
      </c>
      <c r="AJ106" s="445" t="n"/>
      <c r="AK106" s="618" t="n"/>
      <c r="AL106" s="440" t="n"/>
      <c r="AM106" s="448" t="n"/>
      <c r="AO106" s="267" t="n"/>
      <c r="AP106" s="441" t="n"/>
      <c r="AQ106" s="616" t="n"/>
      <c r="AR106" s="616" t="n"/>
      <c r="AS106" s="619" t="n"/>
    </row>
    <row r="107" ht="14.45" customHeight="1">
      <c r="B107" s="73">
        <f>B106+1</f>
        <v/>
      </c>
      <c r="C107" s="221">
        <f>IF('Multi Unit Grid'!C101="","",'Multi Unit Grid'!C101)</f>
        <v/>
      </c>
      <c r="D107" s="223">
        <f>IF(C107="","",'Exhibit A'!D99)</f>
        <v/>
      </c>
      <c r="E107" s="222">
        <f>IFERROR(VLOOKUP(C107,'Multi Unit Grid'!C:D,2,FALSE),"")</f>
        <v/>
      </c>
      <c r="F107" s="75">
        <f>IFERROR(VLOOKUP(C107,'Multi Unit Grid'!C:E,3,FALSE),"")</f>
        <v/>
      </c>
      <c r="G107" s="75">
        <f>IFERROR(VLOOKUP(C107,'Multi Unit Grid'!C:EF,4,FALSE),"")</f>
        <v/>
      </c>
      <c r="H107" s="612" t="n"/>
      <c r="I107" s="30" t="n"/>
      <c r="J107" s="430" t="n"/>
      <c r="K107" s="224" t="n"/>
      <c r="L107" s="24" t="n"/>
      <c r="M107" s="26" t="n"/>
      <c r="N107" s="28" t="n"/>
      <c r="O107" s="26" t="n"/>
      <c r="P107" s="28" t="n"/>
      <c r="Q107" s="623" t="n"/>
      <c r="R107" s="28" t="n"/>
      <c r="S107" s="28" t="n"/>
      <c r="T107" s="28" t="n"/>
      <c r="U107" s="28" t="n"/>
      <c r="V107" s="26" t="n"/>
      <c r="W107" s="29" t="n"/>
      <c r="Z107" s="491" t="n"/>
      <c r="AA107" s="612" t="n"/>
      <c r="AB107" s="83">
        <f>IF(C107="","",IF('Product Selections'!$L$11="CBA Lightning",1,IF('Product Selections'!$L$11="CBA Lightning Plus",0.7,IF('Product Selections'!$L$11="Management Services",0.7,IF('Product Selections'!$L$11="CBA Lightning Wholesale","Check with Finance","")))))</f>
        <v/>
      </c>
      <c r="AC107" s="612" t="n"/>
      <c r="AD107" s="83">
        <f>IF(C107="","",IF('Product Selections'!$L$11="CBA Lightning Wholesale","Check with Finance",1-AB107))</f>
        <v/>
      </c>
      <c r="AE107" s="612">
        <f>IF(C107="","",'Multi Unit Grid'!$G$5)</f>
        <v/>
      </c>
      <c r="AF107" s="84">
        <f>IF(C107="","",IF('Exhibit A'!Y99&lt;0,-'Exhibit A'!Y99,""))</f>
        <v/>
      </c>
      <c r="AG107" s="612">
        <f>IF($C107="","",'Product Selections'!$K$6)</f>
        <v/>
      </c>
      <c r="AH107" s="612">
        <f>IF($C107="","",'Product Selections'!$K$10)</f>
        <v/>
      </c>
      <c r="AI107" s="32">
        <f>IF(C107="","",IF('Product Selections'!L99="Management SErvices",VLOOKUP('Product Selections'!K91,Regions!C:D,2,FALSE),""))</f>
        <v/>
      </c>
      <c r="AJ107" s="444" t="n"/>
      <c r="AK107" s="621" t="n"/>
      <c r="AL107" s="438" t="n"/>
      <c r="AM107" s="447" t="n"/>
      <c r="AO107" s="30" t="n"/>
      <c r="AP107" s="439" t="n"/>
      <c r="AQ107" s="612" t="n"/>
      <c r="AR107" s="612" t="n"/>
      <c r="AS107" s="615" t="n"/>
    </row>
    <row r="108">
      <c r="B108" s="249">
        <f>B107+1</f>
        <v/>
      </c>
      <c r="C108" s="250">
        <f>IF('Multi Unit Grid'!C102="","",'Multi Unit Grid'!C102)</f>
        <v/>
      </c>
      <c r="D108" s="251">
        <f>IF(C108="","",'Exhibit A'!D100)</f>
        <v/>
      </c>
      <c r="E108" s="252">
        <f>IFERROR(VLOOKUP(C108,'Multi Unit Grid'!C:D,2,FALSE),"")</f>
        <v/>
      </c>
      <c r="F108" s="253">
        <f>IFERROR(VLOOKUP(C108,'Multi Unit Grid'!C:E,3,FALSE),"")</f>
        <v/>
      </c>
      <c r="G108" s="253">
        <f>IFERROR(VLOOKUP(C108,'Multi Unit Grid'!C:EF,4,FALSE),"")</f>
        <v/>
      </c>
      <c r="H108" s="616" t="n"/>
      <c r="I108" s="267" t="n"/>
      <c r="J108" s="431" t="n"/>
      <c r="K108" s="261" t="n"/>
      <c r="L108" s="257" t="n"/>
      <c r="M108" s="262" t="n"/>
      <c r="N108" s="263" t="n"/>
      <c r="O108" s="262" t="n"/>
      <c r="P108" s="263" t="n"/>
      <c r="Q108" s="622" t="n"/>
      <c r="R108" s="263" t="n"/>
      <c r="S108" s="263" t="n"/>
      <c r="T108" s="263" t="n"/>
      <c r="U108" s="263" t="n"/>
      <c r="V108" s="262" t="n"/>
      <c r="W108" s="265" t="n"/>
      <c r="X108" s="266" t="n"/>
      <c r="Z108" s="490" t="n"/>
      <c r="AA108" s="616" t="n"/>
      <c r="AB108" s="270">
        <f>IF(C108="","",IF('Product Selections'!$L$11="CBA Lightning",1,IF('Product Selections'!$L$11="CBA Lightning Plus",0.7,IF('Product Selections'!$L$11="Management Services",0.7,IF('Product Selections'!$L$11="CBA Lightning Wholesale","Check with Finance","")))))</f>
        <v/>
      </c>
      <c r="AC108" s="616" t="n"/>
      <c r="AD108" s="270">
        <f>IF(C108="","",IF('Product Selections'!$L$11="CBA Lightning Wholesale","Check with Finance",1-AB108))</f>
        <v/>
      </c>
      <c r="AE108" s="616">
        <f>IF(C108="","",'Multi Unit Grid'!$G$5)</f>
        <v/>
      </c>
      <c r="AF108" s="271">
        <f>IF(C108="","",IF('Exhibit A'!Y100&lt;0,-'Exhibit A'!Y100,""))</f>
        <v/>
      </c>
      <c r="AG108" s="616">
        <f>IF($C108="","",'Product Selections'!$K$6)</f>
        <v/>
      </c>
      <c r="AH108" s="616">
        <f>IF($C108="","",'Product Selections'!$K$10)</f>
        <v/>
      </c>
      <c r="AI108" s="269">
        <f>IF(C108="","",IF('Product Selections'!L100="Management SErvices",VLOOKUP('Product Selections'!K92,Regions!C:D,2,FALSE),""))</f>
        <v/>
      </c>
      <c r="AJ108" s="445" t="n"/>
      <c r="AK108" s="618" t="n"/>
      <c r="AL108" s="440" t="n"/>
      <c r="AM108" s="448" t="n"/>
      <c r="AO108" s="267" t="n"/>
      <c r="AP108" s="441" t="n"/>
      <c r="AQ108" s="616" t="n"/>
      <c r="AR108" s="616" t="n"/>
      <c r="AS108" s="619" t="n"/>
    </row>
    <row r="109" ht="14.45" customHeight="1">
      <c r="B109" s="73">
        <f>B108+1</f>
        <v/>
      </c>
      <c r="C109" s="221">
        <f>IF('Multi Unit Grid'!C103="","",'Multi Unit Grid'!C103)</f>
        <v/>
      </c>
      <c r="D109" s="223">
        <f>IF(C109="","",'Exhibit A'!D101)</f>
        <v/>
      </c>
      <c r="E109" s="222">
        <f>IFERROR(VLOOKUP(C109,'Multi Unit Grid'!C:D,2,FALSE),"")</f>
        <v/>
      </c>
      <c r="F109" s="75">
        <f>IFERROR(VLOOKUP(C109,'Multi Unit Grid'!C:E,3,FALSE),"")</f>
        <v/>
      </c>
      <c r="G109" s="75">
        <f>IFERROR(VLOOKUP(C109,'Multi Unit Grid'!C:EF,4,FALSE),"")</f>
        <v/>
      </c>
      <c r="H109" s="612" t="n"/>
      <c r="I109" s="30" t="n"/>
      <c r="J109" s="430" t="n"/>
      <c r="K109" s="224" t="n"/>
      <c r="L109" s="24" t="n"/>
      <c r="M109" s="26" t="n"/>
      <c r="N109" s="28" t="n"/>
      <c r="O109" s="26" t="n"/>
      <c r="P109" s="28" t="n"/>
      <c r="Q109" s="623" t="n"/>
      <c r="R109" s="28" t="n"/>
      <c r="S109" s="28" t="n"/>
      <c r="T109" s="28" t="n"/>
      <c r="U109" s="28" t="n"/>
      <c r="V109" s="26" t="n"/>
      <c r="W109" s="29" t="n"/>
      <c r="Z109" s="491" t="n"/>
      <c r="AA109" s="612" t="n"/>
      <c r="AB109" s="83">
        <f>IF(C109="","",IF('Product Selections'!$L$11="CBA Lightning",1,IF('Product Selections'!$L$11="CBA Lightning Plus",0.7,IF('Product Selections'!$L$11="Management Services",0.7,IF('Product Selections'!$L$11="CBA Lightning Wholesale","Check with Finance","")))))</f>
        <v/>
      </c>
      <c r="AC109" s="612" t="n"/>
      <c r="AD109" s="83">
        <f>IF(C109="","",IF('Product Selections'!$L$11="CBA Lightning Wholesale","Check with Finance",1-AB109))</f>
        <v/>
      </c>
      <c r="AE109" s="612">
        <f>IF(C109="","",'Multi Unit Grid'!$G$5)</f>
        <v/>
      </c>
      <c r="AF109" s="84">
        <f>IF(C109="","",IF('Exhibit A'!Y101&lt;0,-'Exhibit A'!Y101,""))</f>
        <v/>
      </c>
      <c r="AG109" s="612">
        <f>IF($C109="","",'Product Selections'!$K$6)</f>
        <v/>
      </c>
      <c r="AH109" s="612">
        <f>IF($C109="","",'Product Selections'!$K$10)</f>
        <v/>
      </c>
      <c r="AI109" s="32">
        <f>IF(C109="","",IF('Product Selections'!L101="Management SErvices",VLOOKUP('Product Selections'!K93,Regions!C:D,2,FALSE),""))</f>
        <v/>
      </c>
      <c r="AJ109" s="444" t="n"/>
      <c r="AK109" s="621" t="n"/>
      <c r="AL109" s="438" t="n"/>
      <c r="AM109" s="447" t="n"/>
      <c r="AO109" s="30" t="n"/>
      <c r="AP109" s="439" t="n"/>
      <c r="AQ109" s="612" t="n"/>
      <c r="AR109" s="612" t="n"/>
      <c r="AS109" s="615" t="n"/>
    </row>
    <row r="110">
      <c r="B110" s="249">
        <f>B109+1</f>
        <v/>
      </c>
      <c r="C110" s="250">
        <f>IF('Multi Unit Grid'!C104="","",'Multi Unit Grid'!C104)</f>
        <v/>
      </c>
      <c r="D110" s="251">
        <f>IF(C110="","",'Exhibit A'!D102)</f>
        <v/>
      </c>
      <c r="E110" s="252">
        <f>IFERROR(VLOOKUP(C110,'Multi Unit Grid'!C:D,2,FALSE),"")</f>
        <v/>
      </c>
      <c r="F110" s="253">
        <f>IFERROR(VLOOKUP(C110,'Multi Unit Grid'!C:E,3,FALSE),"")</f>
        <v/>
      </c>
      <c r="G110" s="253">
        <f>IFERROR(VLOOKUP(C110,'Multi Unit Grid'!C:EF,4,FALSE),"")</f>
        <v/>
      </c>
      <c r="H110" s="616" t="n"/>
      <c r="I110" s="267" t="n"/>
      <c r="J110" s="431" t="n"/>
      <c r="K110" s="261" t="n"/>
      <c r="L110" s="257" t="n"/>
      <c r="M110" s="262" t="n"/>
      <c r="N110" s="263" t="n"/>
      <c r="O110" s="262" t="n"/>
      <c r="P110" s="263" t="n"/>
      <c r="Q110" s="622" t="n"/>
      <c r="R110" s="263" t="n"/>
      <c r="S110" s="263" t="n"/>
      <c r="T110" s="263" t="n"/>
      <c r="U110" s="263" t="n"/>
      <c r="V110" s="262" t="n"/>
      <c r="W110" s="265" t="n"/>
      <c r="X110" s="266" t="n"/>
      <c r="Z110" s="490" t="n"/>
      <c r="AA110" s="616" t="n"/>
      <c r="AB110" s="270">
        <f>IF(C110="","",IF('Product Selections'!$L$11="CBA Lightning",1,IF('Product Selections'!$L$11="CBA Lightning Plus",0.7,IF('Product Selections'!$L$11="Management Services",0.7,IF('Product Selections'!$L$11="CBA Lightning Wholesale","Check with Finance","")))))</f>
        <v/>
      </c>
      <c r="AC110" s="616" t="n"/>
      <c r="AD110" s="270">
        <f>IF(C110="","",IF('Product Selections'!$L$11="CBA Lightning Wholesale","Check with Finance",1-AB110))</f>
        <v/>
      </c>
      <c r="AE110" s="616">
        <f>IF(C110="","",'Multi Unit Grid'!$G$5)</f>
        <v/>
      </c>
      <c r="AF110" s="271">
        <f>IF(C110="","",IF('Exhibit A'!Y102&lt;0,-'Exhibit A'!Y102,""))</f>
        <v/>
      </c>
      <c r="AG110" s="616">
        <f>IF($C110="","",'Product Selections'!$K$6)</f>
        <v/>
      </c>
      <c r="AH110" s="616">
        <f>IF($C110="","",'Product Selections'!$K$10)</f>
        <v/>
      </c>
      <c r="AI110" s="269">
        <f>IF(C110="","",IF('Product Selections'!L102="Management SErvices",VLOOKUP('Product Selections'!K94,Regions!C:D,2,FALSE),""))</f>
        <v/>
      </c>
      <c r="AJ110" s="445" t="n"/>
      <c r="AK110" s="618" t="n"/>
      <c r="AL110" s="440" t="n"/>
      <c r="AM110" s="448" t="n"/>
      <c r="AO110" s="267" t="n"/>
      <c r="AP110" s="441" t="n"/>
      <c r="AQ110" s="616" t="n"/>
      <c r="AR110" s="616" t="n"/>
      <c r="AS110" s="619" t="n"/>
    </row>
    <row r="111" ht="14.45" customHeight="1">
      <c r="B111" s="73">
        <f>B110+1</f>
        <v/>
      </c>
      <c r="C111" s="221">
        <f>IF('Multi Unit Grid'!C105="","",'Multi Unit Grid'!C105)</f>
        <v/>
      </c>
      <c r="D111" s="223">
        <f>IF(C111="","",'Exhibit A'!D103)</f>
        <v/>
      </c>
      <c r="E111" s="222">
        <f>IFERROR(VLOOKUP(C111,'Multi Unit Grid'!C:D,2,FALSE),"")</f>
        <v/>
      </c>
      <c r="F111" s="75">
        <f>IFERROR(VLOOKUP(C111,'Multi Unit Grid'!C:E,3,FALSE),"")</f>
        <v/>
      </c>
      <c r="G111" s="75">
        <f>IFERROR(VLOOKUP(C111,'Multi Unit Grid'!C:EF,4,FALSE),"")</f>
        <v/>
      </c>
      <c r="H111" s="612" t="n"/>
      <c r="I111" s="30" t="n"/>
      <c r="J111" s="430" t="n"/>
      <c r="K111" s="224" t="n"/>
      <c r="L111" s="24" t="n"/>
      <c r="M111" s="26" t="n"/>
      <c r="N111" s="28" t="n"/>
      <c r="O111" s="26" t="n"/>
      <c r="P111" s="28" t="n"/>
      <c r="Q111" s="623" t="n"/>
      <c r="R111" s="28" t="n"/>
      <c r="S111" s="28" t="n"/>
      <c r="T111" s="28" t="n"/>
      <c r="U111" s="28" t="n"/>
      <c r="V111" s="26" t="n"/>
      <c r="W111" s="29" t="n"/>
      <c r="Z111" s="491" t="n"/>
      <c r="AA111" s="612" t="n"/>
      <c r="AB111" s="83">
        <f>IF(C111="","",IF('Product Selections'!$L$11="CBA Lightning",1,IF('Product Selections'!$L$11="CBA Lightning Plus",0.7,IF('Product Selections'!$L$11="Management Services",0.7,IF('Product Selections'!$L$11="CBA Lightning Wholesale","Check with Finance","")))))</f>
        <v/>
      </c>
      <c r="AC111" s="612" t="n"/>
      <c r="AD111" s="83">
        <f>IF(C111="","",IF('Product Selections'!$L$11="CBA Lightning Wholesale","Check with Finance",1-AB111))</f>
        <v/>
      </c>
      <c r="AE111" s="612">
        <f>IF(C111="","",'Multi Unit Grid'!$G$5)</f>
        <v/>
      </c>
      <c r="AF111" s="84">
        <f>IF(C111="","",IF('Exhibit A'!Y103&lt;0,-'Exhibit A'!Y103,""))</f>
        <v/>
      </c>
      <c r="AG111" s="612">
        <f>IF($C111="","",'Product Selections'!$K$6)</f>
        <v/>
      </c>
      <c r="AH111" s="612">
        <f>IF($C111="","",'Product Selections'!$K$10)</f>
        <v/>
      </c>
      <c r="AI111" s="32">
        <f>IF(C111="","",IF('Product Selections'!L103="Management SErvices",VLOOKUP('Product Selections'!K95,Regions!C:D,2,FALSE),""))</f>
        <v/>
      </c>
      <c r="AJ111" s="444" t="n"/>
      <c r="AK111" s="621" t="n"/>
      <c r="AL111" s="438" t="n"/>
      <c r="AM111" s="447" t="n"/>
      <c r="AO111" s="30" t="n"/>
      <c r="AP111" s="439" t="n"/>
      <c r="AQ111" s="612" t="n"/>
      <c r="AR111" s="612" t="n"/>
      <c r="AS111" s="615" t="n"/>
    </row>
    <row r="112">
      <c r="B112" s="249">
        <f>B111+1</f>
        <v/>
      </c>
      <c r="C112" s="250">
        <f>IF('Multi Unit Grid'!C106="","",'Multi Unit Grid'!C106)</f>
        <v/>
      </c>
      <c r="D112" s="251">
        <f>IF(C112="","",'Exhibit A'!D104)</f>
        <v/>
      </c>
      <c r="E112" s="252">
        <f>IFERROR(VLOOKUP(C112,'Multi Unit Grid'!C:D,2,FALSE),"")</f>
        <v/>
      </c>
      <c r="F112" s="253">
        <f>IFERROR(VLOOKUP(C112,'Multi Unit Grid'!C:E,3,FALSE),"")</f>
        <v/>
      </c>
      <c r="G112" s="253">
        <f>IFERROR(VLOOKUP(C112,'Multi Unit Grid'!C:EF,4,FALSE),"")</f>
        <v/>
      </c>
      <c r="H112" s="616" t="n"/>
      <c r="I112" s="267" t="n"/>
      <c r="J112" s="431" t="n"/>
      <c r="K112" s="261" t="n"/>
      <c r="L112" s="257" t="n"/>
      <c r="M112" s="262" t="n"/>
      <c r="N112" s="263" t="n"/>
      <c r="O112" s="262" t="n"/>
      <c r="P112" s="263" t="n"/>
      <c r="Q112" s="622" t="n"/>
      <c r="R112" s="263" t="n"/>
      <c r="S112" s="263" t="n"/>
      <c r="T112" s="263" t="n"/>
      <c r="U112" s="263" t="n"/>
      <c r="V112" s="262" t="n"/>
      <c r="W112" s="265" t="n"/>
      <c r="X112" s="266" t="n"/>
      <c r="Z112" s="490" t="n"/>
      <c r="AA112" s="616" t="n"/>
      <c r="AB112" s="270">
        <f>IF(C112="","",IF('Product Selections'!$L$11="CBA Lightning",1,IF('Product Selections'!$L$11="CBA Lightning Plus",0.7,IF('Product Selections'!$L$11="Management Services",0.7,IF('Product Selections'!$L$11="CBA Lightning Wholesale","Check with Finance","")))))</f>
        <v/>
      </c>
      <c r="AC112" s="616" t="n"/>
      <c r="AD112" s="270">
        <f>IF(C112="","",IF('Product Selections'!$L$11="CBA Lightning Wholesale","Check with Finance",1-AB112))</f>
        <v/>
      </c>
      <c r="AE112" s="616">
        <f>IF(C112="","",'Multi Unit Grid'!$G$5)</f>
        <v/>
      </c>
      <c r="AF112" s="271">
        <f>IF(C112="","",IF('Exhibit A'!Y104&lt;0,-'Exhibit A'!Y104,""))</f>
        <v/>
      </c>
      <c r="AG112" s="616">
        <f>IF($C112="","",'Product Selections'!$K$6)</f>
        <v/>
      </c>
      <c r="AH112" s="616">
        <f>IF($C112="","",'Product Selections'!$K$10)</f>
        <v/>
      </c>
      <c r="AI112" s="269">
        <f>IF(C112="","",IF('Product Selections'!L104="Management SErvices",VLOOKUP('Product Selections'!K96,Regions!C:D,2,FALSE),""))</f>
        <v/>
      </c>
      <c r="AJ112" s="445" t="n"/>
      <c r="AK112" s="618" t="n"/>
      <c r="AL112" s="440" t="n"/>
      <c r="AM112" s="448" t="n"/>
      <c r="AO112" s="267" t="n"/>
      <c r="AP112" s="441" t="n"/>
      <c r="AQ112" s="616" t="n"/>
      <c r="AR112" s="616" t="n"/>
      <c r="AS112" s="619" t="n"/>
    </row>
    <row r="113" ht="14.45" customHeight="1">
      <c r="B113" s="73">
        <f>B112+1</f>
        <v/>
      </c>
      <c r="C113" s="221">
        <f>IF('Multi Unit Grid'!C107="","",'Multi Unit Grid'!C107)</f>
        <v/>
      </c>
      <c r="D113" s="223">
        <f>IF(C113="","",'Exhibit A'!D105)</f>
        <v/>
      </c>
      <c r="E113" s="222">
        <f>IFERROR(VLOOKUP(C113,'Multi Unit Grid'!C:D,2,FALSE),"")</f>
        <v/>
      </c>
      <c r="F113" s="75">
        <f>IFERROR(VLOOKUP(C113,'Multi Unit Grid'!C:E,3,FALSE),"")</f>
        <v/>
      </c>
      <c r="G113" s="75">
        <f>IFERROR(VLOOKUP(C113,'Multi Unit Grid'!C:EF,4,FALSE),"")</f>
        <v/>
      </c>
      <c r="H113" s="612" t="n"/>
      <c r="I113" s="30" t="n"/>
      <c r="J113" s="430" t="n"/>
      <c r="K113" s="224" t="n"/>
      <c r="L113" s="24" t="n"/>
      <c r="M113" s="26" t="n"/>
      <c r="N113" s="28" t="n"/>
      <c r="O113" s="26" t="n"/>
      <c r="P113" s="28" t="n"/>
      <c r="Q113" s="623" t="n"/>
      <c r="R113" s="28" t="n"/>
      <c r="S113" s="28" t="n"/>
      <c r="T113" s="28" t="n"/>
      <c r="U113" s="28" t="n"/>
      <c r="V113" s="26" t="n"/>
      <c r="W113" s="29" t="n"/>
      <c r="Z113" s="491" t="n"/>
      <c r="AA113" s="612" t="n"/>
      <c r="AB113" s="83">
        <f>IF(C113="","",IF('Product Selections'!$L$11="CBA Lightning",1,IF('Product Selections'!$L$11="CBA Lightning Plus",0.7,IF('Product Selections'!$L$11="Management Services",0.7,IF('Product Selections'!$L$11="CBA Lightning Wholesale","Check with Finance","")))))</f>
        <v/>
      </c>
      <c r="AC113" s="612" t="n"/>
      <c r="AD113" s="83">
        <f>IF(C113="","",IF('Product Selections'!$L$11="CBA Lightning Wholesale","Check with Finance",1-AB113))</f>
        <v/>
      </c>
      <c r="AE113" s="612">
        <f>IF(C113="","",'Multi Unit Grid'!$G$5)</f>
        <v/>
      </c>
      <c r="AF113" s="84">
        <f>IF(C113="","",IF('Exhibit A'!Y105&lt;0,-'Exhibit A'!Y105,""))</f>
        <v/>
      </c>
      <c r="AG113" s="612">
        <f>IF($C113="","",'Product Selections'!$K$6)</f>
        <v/>
      </c>
      <c r="AH113" s="612">
        <f>IF($C113="","",'Product Selections'!$K$10)</f>
        <v/>
      </c>
      <c r="AI113" s="32">
        <f>IF(C113="","",IF('Product Selections'!L105="Management SErvices",VLOOKUP('Product Selections'!K97,Regions!C:D,2,FALSE),""))</f>
        <v/>
      </c>
      <c r="AJ113" s="444" t="n"/>
      <c r="AK113" s="621" t="n"/>
      <c r="AL113" s="438" t="n"/>
      <c r="AM113" s="447" t="n"/>
      <c r="AO113" s="30" t="n"/>
      <c r="AP113" s="439" t="n"/>
      <c r="AQ113" s="612" t="n"/>
      <c r="AR113" s="612" t="n"/>
      <c r="AS113" s="615" t="n"/>
    </row>
    <row r="114">
      <c r="B114" s="249">
        <f>B113+1</f>
        <v/>
      </c>
      <c r="C114" s="250">
        <f>IF('Multi Unit Grid'!C108="","",'Multi Unit Grid'!C108)</f>
        <v/>
      </c>
      <c r="D114" s="251">
        <f>IF(C114="","",'Exhibit A'!D106)</f>
        <v/>
      </c>
      <c r="E114" s="252">
        <f>IFERROR(VLOOKUP(C114,'Multi Unit Grid'!C:D,2,FALSE),"")</f>
        <v/>
      </c>
      <c r="F114" s="253">
        <f>IFERROR(VLOOKUP(C114,'Multi Unit Grid'!C:E,3,FALSE),"")</f>
        <v/>
      </c>
      <c r="G114" s="253">
        <f>IFERROR(VLOOKUP(C114,'Multi Unit Grid'!C:EF,4,FALSE),"")</f>
        <v/>
      </c>
      <c r="H114" s="616" t="n"/>
      <c r="I114" s="267" t="n"/>
      <c r="J114" s="431" t="n"/>
      <c r="K114" s="261" t="n"/>
      <c r="L114" s="257" t="n"/>
      <c r="M114" s="262" t="n"/>
      <c r="N114" s="263" t="n"/>
      <c r="O114" s="262" t="n"/>
      <c r="P114" s="263" t="n"/>
      <c r="Q114" s="622" t="n"/>
      <c r="R114" s="263" t="n"/>
      <c r="S114" s="263" t="n"/>
      <c r="T114" s="263" t="n"/>
      <c r="U114" s="263" t="n"/>
      <c r="V114" s="262" t="n"/>
      <c r="W114" s="265" t="n"/>
      <c r="X114" s="266" t="n"/>
      <c r="Z114" s="490" t="n"/>
      <c r="AA114" s="616" t="n"/>
      <c r="AB114" s="270">
        <f>IF(C114="","",IF('Product Selections'!$L$11="CBA Lightning",1,IF('Product Selections'!$L$11="CBA Lightning Plus",0.7,IF('Product Selections'!$L$11="Management Services",0.7,IF('Product Selections'!$L$11="CBA Lightning Wholesale","Check with Finance","")))))</f>
        <v/>
      </c>
      <c r="AC114" s="616" t="n"/>
      <c r="AD114" s="270">
        <f>IF(C114="","",IF('Product Selections'!$L$11="CBA Lightning Wholesale","Check with Finance",1-AB114))</f>
        <v/>
      </c>
      <c r="AE114" s="616">
        <f>IF(C114="","",'Multi Unit Grid'!$G$5)</f>
        <v/>
      </c>
      <c r="AF114" s="271">
        <f>IF(C114="","",IF('Exhibit A'!Y106&lt;0,-'Exhibit A'!Y106,""))</f>
        <v/>
      </c>
      <c r="AG114" s="616">
        <f>IF($C114="","",'Product Selections'!$K$6)</f>
        <v/>
      </c>
      <c r="AH114" s="616">
        <f>IF($C114="","",'Product Selections'!$K$10)</f>
        <v/>
      </c>
      <c r="AI114" s="269">
        <f>IF(C114="","",IF('Product Selections'!L106="Management SErvices",VLOOKUP('Product Selections'!K98,Regions!C:D,2,FALSE),""))</f>
        <v/>
      </c>
      <c r="AJ114" s="445" t="n"/>
      <c r="AK114" s="618" t="n"/>
      <c r="AL114" s="440" t="n"/>
      <c r="AM114" s="448" t="n"/>
      <c r="AO114" s="267" t="n"/>
      <c r="AP114" s="441" t="n"/>
      <c r="AQ114" s="616" t="n"/>
      <c r="AR114" s="616" t="n"/>
      <c r="AS114" s="619" t="n"/>
    </row>
    <row r="115" ht="14.45" customHeight="1">
      <c r="B115" s="73">
        <f>B114+1</f>
        <v/>
      </c>
      <c r="C115" s="221">
        <f>IF('Multi Unit Grid'!C109="","",'Multi Unit Grid'!C109)</f>
        <v/>
      </c>
      <c r="D115" s="223">
        <f>IF(C115="","",'Exhibit A'!D107)</f>
        <v/>
      </c>
      <c r="E115" s="222">
        <f>IFERROR(VLOOKUP(C115,'Multi Unit Grid'!C:D,2,FALSE),"")</f>
        <v/>
      </c>
      <c r="F115" s="75">
        <f>IFERROR(VLOOKUP(C115,'Multi Unit Grid'!C:E,3,FALSE),"")</f>
        <v/>
      </c>
      <c r="G115" s="75">
        <f>IFERROR(VLOOKUP(C115,'Multi Unit Grid'!C:EF,4,FALSE),"")</f>
        <v/>
      </c>
      <c r="H115" s="612" t="n"/>
      <c r="I115" s="30" t="n"/>
      <c r="J115" s="430" t="n"/>
      <c r="K115" s="224" t="n"/>
      <c r="L115" s="24" t="n"/>
      <c r="M115" s="26" t="n"/>
      <c r="N115" s="28" t="n"/>
      <c r="O115" s="26" t="n"/>
      <c r="P115" s="28" t="n"/>
      <c r="Q115" s="623" t="n"/>
      <c r="R115" s="28" t="n"/>
      <c r="S115" s="28" t="n"/>
      <c r="T115" s="28" t="n"/>
      <c r="U115" s="28" t="n"/>
      <c r="V115" s="26" t="n"/>
      <c r="W115" s="29" t="n"/>
      <c r="Z115" s="491" t="n"/>
      <c r="AA115" s="612" t="n"/>
      <c r="AB115" s="83">
        <f>IF(C115="","",IF('Product Selections'!$L$11="CBA Lightning",1,IF('Product Selections'!$L$11="CBA Lightning Plus",0.7,IF('Product Selections'!$L$11="Management Services",0.7,IF('Product Selections'!$L$11="CBA Lightning Wholesale","Check with Finance","")))))</f>
        <v/>
      </c>
      <c r="AC115" s="612" t="n"/>
      <c r="AD115" s="83">
        <f>IF(C115="","",IF('Product Selections'!$L$11="CBA Lightning Wholesale","Check with Finance",1-AB115))</f>
        <v/>
      </c>
      <c r="AE115" s="612">
        <f>IF(C115="","",'Multi Unit Grid'!$G$5)</f>
        <v/>
      </c>
      <c r="AF115" s="84">
        <f>IF(C115="","",IF('Exhibit A'!Y107&lt;0,-'Exhibit A'!Y107,""))</f>
        <v/>
      </c>
      <c r="AG115" s="612">
        <f>IF($C115="","",'Product Selections'!$K$6)</f>
        <v/>
      </c>
      <c r="AH115" s="612">
        <f>IF($C115="","",'Product Selections'!$K$10)</f>
        <v/>
      </c>
      <c r="AI115" s="32">
        <f>IF(C115="","",IF('Product Selections'!L107="Management SErvices",VLOOKUP('Product Selections'!K99,Regions!C:D,2,FALSE),""))</f>
        <v/>
      </c>
      <c r="AJ115" s="444" t="n"/>
      <c r="AK115" s="621" t="n"/>
      <c r="AL115" s="438" t="n"/>
      <c r="AM115" s="447" t="n"/>
      <c r="AO115" s="30" t="n"/>
      <c r="AP115" s="439" t="n"/>
      <c r="AQ115" s="612" t="n"/>
      <c r="AR115" s="612" t="n"/>
      <c r="AS115" s="615" t="n"/>
    </row>
    <row r="116">
      <c r="B116" s="249">
        <f>B115+1</f>
        <v/>
      </c>
      <c r="C116" s="250">
        <f>IF('Multi Unit Grid'!C110="","",'Multi Unit Grid'!C110)</f>
        <v/>
      </c>
      <c r="D116" s="251">
        <f>IF(C116="","",'Exhibit A'!D108)</f>
        <v/>
      </c>
      <c r="E116" s="252">
        <f>IFERROR(VLOOKUP(C116,'Multi Unit Grid'!C:D,2,FALSE),"")</f>
        <v/>
      </c>
      <c r="F116" s="253">
        <f>IFERROR(VLOOKUP(C116,'Multi Unit Grid'!C:E,3,FALSE),"")</f>
        <v/>
      </c>
      <c r="G116" s="253">
        <f>IFERROR(VLOOKUP(C116,'Multi Unit Grid'!C:EF,4,FALSE),"")</f>
        <v/>
      </c>
      <c r="H116" s="616" t="n"/>
      <c r="I116" s="267" t="n"/>
      <c r="J116" s="431" t="n"/>
      <c r="K116" s="261" t="n"/>
      <c r="L116" s="257" t="n"/>
      <c r="M116" s="262" t="n"/>
      <c r="N116" s="263" t="n"/>
      <c r="O116" s="262" t="n"/>
      <c r="P116" s="263" t="n"/>
      <c r="Q116" s="622" t="n"/>
      <c r="R116" s="263" t="n"/>
      <c r="S116" s="263" t="n"/>
      <c r="T116" s="263" t="n"/>
      <c r="U116" s="263" t="n"/>
      <c r="V116" s="262" t="n"/>
      <c r="W116" s="265" t="n"/>
      <c r="X116" s="266" t="n"/>
      <c r="Z116" s="490" t="n"/>
      <c r="AA116" s="616" t="n"/>
      <c r="AB116" s="270">
        <f>IF(C116="","",IF('Product Selections'!$L$11="CBA Lightning",1,IF('Product Selections'!$L$11="CBA Lightning Plus",0.7,IF('Product Selections'!$L$11="Management Services",0.7,IF('Product Selections'!$L$11="CBA Lightning Wholesale","Check with Finance","")))))</f>
        <v/>
      </c>
      <c r="AC116" s="616" t="n"/>
      <c r="AD116" s="270">
        <f>IF(C116="","",IF('Product Selections'!$L$11="CBA Lightning Wholesale","Check with Finance",1-AB116))</f>
        <v/>
      </c>
      <c r="AE116" s="616">
        <f>IF(C116="","",'Multi Unit Grid'!$G$5)</f>
        <v/>
      </c>
      <c r="AF116" s="271">
        <f>IF(C116="","",IF('Exhibit A'!Y108&lt;0,-'Exhibit A'!Y108,""))</f>
        <v/>
      </c>
      <c r="AG116" s="616">
        <f>IF($C116="","",'Product Selections'!$K$6)</f>
        <v/>
      </c>
      <c r="AH116" s="616">
        <f>IF($C116="","",'Product Selections'!$K$10)</f>
        <v/>
      </c>
      <c r="AI116" s="269">
        <f>IF(C116="","",IF('Product Selections'!L108="Management SErvices",VLOOKUP('Product Selections'!K100,Regions!C:D,2,FALSE),""))</f>
        <v/>
      </c>
      <c r="AJ116" s="445" t="n"/>
      <c r="AK116" s="618" t="n"/>
      <c r="AL116" s="440" t="n"/>
      <c r="AM116" s="448" t="n"/>
      <c r="AO116" s="267" t="n"/>
      <c r="AP116" s="441" t="n"/>
      <c r="AQ116" s="616" t="n"/>
      <c r="AR116" s="616" t="n"/>
      <c r="AS116" s="619" t="n"/>
    </row>
    <row r="117" ht="14.45" customHeight="1">
      <c r="B117" s="73">
        <f>B116+1</f>
        <v/>
      </c>
      <c r="C117" s="221">
        <f>IF('Multi Unit Grid'!C111="","",'Multi Unit Grid'!C111)</f>
        <v/>
      </c>
      <c r="D117" s="223">
        <f>IF(C117="","",'Exhibit A'!D109)</f>
        <v/>
      </c>
      <c r="E117" s="222">
        <f>IFERROR(VLOOKUP(C117,'Multi Unit Grid'!C:D,2,FALSE),"")</f>
        <v/>
      </c>
      <c r="F117" s="75">
        <f>IFERROR(VLOOKUP(C117,'Multi Unit Grid'!C:E,3,FALSE),"")</f>
        <v/>
      </c>
      <c r="G117" s="75">
        <f>IFERROR(VLOOKUP(C117,'Multi Unit Grid'!C:EF,4,FALSE),"")</f>
        <v/>
      </c>
      <c r="H117" s="612" t="n"/>
      <c r="I117" s="30" t="n"/>
      <c r="J117" s="430" t="n"/>
      <c r="K117" s="224" t="n"/>
      <c r="L117" s="24" t="n"/>
      <c r="M117" s="26" t="n"/>
      <c r="N117" s="28" t="n"/>
      <c r="O117" s="26" t="n"/>
      <c r="P117" s="28" t="n"/>
      <c r="Q117" s="623" t="n"/>
      <c r="R117" s="28" t="n"/>
      <c r="S117" s="28" t="n"/>
      <c r="T117" s="28" t="n"/>
      <c r="U117" s="28" t="n"/>
      <c r="V117" s="26" t="n"/>
      <c r="W117" s="29" t="n"/>
      <c r="Z117" s="491" t="n"/>
      <c r="AA117" s="612" t="n"/>
      <c r="AB117" s="83">
        <f>IF(C117="","",IF('Product Selections'!$L$11="CBA Lightning",1,IF('Product Selections'!$L$11="CBA Lightning Plus",0.7,IF('Product Selections'!$L$11="Management Services",0.7,IF('Product Selections'!$L$11="CBA Lightning Wholesale","Check with Finance","")))))</f>
        <v/>
      </c>
      <c r="AC117" s="612" t="n"/>
      <c r="AD117" s="83">
        <f>IF(C117="","",IF('Product Selections'!$L$11="CBA Lightning Wholesale","Check with Finance",1-AB117))</f>
        <v/>
      </c>
      <c r="AE117" s="612">
        <f>IF(C117="","",'Multi Unit Grid'!$G$5)</f>
        <v/>
      </c>
      <c r="AF117" s="84">
        <f>IF(C117="","",IF('Exhibit A'!Y109&lt;0,-'Exhibit A'!Y109,""))</f>
        <v/>
      </c>
      <c r="AG117" s="612">
        <f>IF($C117="","",'Product Selections'!$K$6)</f>
        <v/>
      </c>
      <c r="AH117" s="612">
        <f>IF($C117="","",'Product Selections'!$K$10)</f>
        <v/>
      </c>
      <c r="AI117" s="32">
        <f>IF(C117="","",IF('Product Selections'!L109="Management SErvices",VLOOKUP('Product Selections'!K101,Regions!C:D,2,FALSE),""))</f>
        <v/>
      </c>
      <c r="AJ117" s="444" t="n"/>
      <c r="AK117" s="621" t="n"/>
      <c r="AL117" s="438" t="n"/>
      <c r="AM117" s="447" t="n"/>
      <c r="AO117" s="30" t="n"/>
      <c r="AP117" s="439" t="n"/>
      <c r="AQ117" s="612" t="n"/>
      <c r="AR117" s="612" t="n"/>
      <c r="AS117" s="615" t="n"/>
    </row>
    <row r="118">
      <c r="B118" s="249">
        <f>B117+1</f>
        <v/>
      </c>
      <c r="C118" s="250">
        <f>IF('Multi Unit Grid'!C112="","",'Multi Unit Grid'!C112)</f>
        <v/>
      </c>
      <c r="D118" s="251">
        <f>IF(C118="","",'Exhibit A'!D110)</f>
        <v/>
      </c>
      <c r="E118" s="252">
        <f>IFERROR(VLOOKUP(C118,'Multi Unit Grid'!C:D,2,FALSE),"")</f>
        <v/>
      </c>
      <c r="F118" s="253">
        <f>IFERROR(VLOOKUP(C118,'Multi Unit Grid'!C:E,3,FALSE),"")</f>
        <v/>
      </c>
      <c r="G118" s="253">
        <f>IFERROR(VLOOKUP(C118,'Multi Unit Grid'!C:EF,4,FALSE),"")</f>
        <v/>
      </c>
      <c r="H118" s="616" t="n"/>
      <c r="I118" s="267" t="n"/>
      <c r="J118" s="431" t="n"/>
      <c r="K118" s="261" t="n"/>
      <c r="L118" s="257" t="n"/>
      <c r="M118" s="262" t="n"/>
      <c r="N118" s="263" t="n"/>
      <c r="O118" s="262" t="n"/>
      <c r="P118" s="263" t="n"/>
      <c r="Q118" s="622" t="n"/>
      <c r="R118" s="263" t="n"/>
      <c r="S118" s="263" t="n"/>
      <c r="T118" s="263" t="n"/>
      <c r="U118" s="263" t="n"/>
      <c r="V118" s="262" t="n"/>
      <c r="W118" s="265" t="n"/>
      <c r="X118" s="266" t="n"/>
      <c r="Z118" s="490" t="n"/>
      <c r="AA118" s="616" t="n"/>
      <c r="AB118" s="270">
        <f>IF(C118="","",IF('Product Selections'!$L$11="CBA Lightning",1,IF('Product Selections'!$L$11="CBA Lightning Plus",0.7,IF('Product Selections'!$L$11="Management Services",0.7,IF('Product Selections'!$L$11="CBA Lightning Wholesale","Check with Finance","")))))</f>
        <v/>
      </c>
      <c r="AC118" s="616" t="n"/>
      <c r="AD118" s="270">
        <f>IF(C118="","",IF('Product Selections'!$L$11="CBA Lightning Wholesale","Check with Finance",1-AB118))</f>
        <v/>
      </c>
      <c r="AE118" s="616">
        <f>IF(C118="","",'Multi Unit Grid'!$G$5)</f>
        <v/>
      </c>
      <c r="AF118" s="271">
        <f>IF(C118="","",IF('Exhibit A'!Y110&lt;0,-'Exhibit A'!Y110,""))</f>
        <v/>
      </c>
      <c r="AG118" s="616">
        <f>IF($C118="","",'Product Selections'!$K$6)</f>
        <v/>
      </c>
      <c r="AH118" s="616">
        <f>IF($C118="","",'Product Selections'!$K$10)</f>
        <v/>
      </c>
      <c r="AI118" s="269">
        <f>IF(C118="","",IF('Product Selections'!L110="Management SErvices",VLOOKUP('Product Selections'!K102,Regions!C:D,2,FALSE),""))</f>
        <v/>
      </c>
      <c r="AJ118" s="445" t="n"/>
      <c r="AK118" s="618" t="n"/>
      <c r="AL118" s="440" t="n"/>
      <c r="AM118" s="448" t="n"/>
      <c r="AO118" s="267" t="n"/>
      <c r="AP118" s="441" t="n"/>
      <c r="AQ118" s="616" t="n"/>
      <c r="AR118" s="616" t="n"/>
      <c r="AS118" s="619" t="n"/>
    </row>
    <row r="119" ht="14.45" customHeight="1">
      <c r="B119" s="73">
        <f>B118+1</f>
        <v/>
      </c>
      <c r="C119" s="221">
        <f>IF('Multi Unit Grid'!C113="","",'Multi Unit Grid'!C113)</f>
        <v/>
      </c>
      <c r="D119" s="223">
        <f>IF(C119="","",'Exhibit A'!D111)</f>
        <v/>
      </c>
      <c r="E119" s="222">
        <f>IFERROR(VLOOKUP(C119,'Multi Unit Grid'!C:D,2,FALSE),"")</f>
        <v/>
      </c>
      <c r="F119" s="75">
        <f>IFERROR(VLOOKUP(C119,'Multi Unit Grid'!C:E,3,FALSE),"")</f>
        <v/>
      </c>
      <c r="G119" s="75">
        <f>IFERROR(VLOOKUP(C119,'Multi Unit Grid'!C:EF,4,FALSE),"")</f>
        <v/>
      </c>
      <c r="H119" s="612" t="n"/>
      <c r="I119" s="30" t="n"/>
      <c r="J119" s="430" t="n"/>
      <c r="K119" s="224" t="n"/>
      <c r="L119" s="24" t="n"/>
      <c r="M119" s="26" t="n"/>
      <c r="N119" s="28" t="n"/>
      <c r="O119" s="26" t="n"/>
      <c r="P119" s="28" t="n"/>
      <c r="Q119" s="623" t="n"/>
      <c r="R119" s="28" t="n"/>
      <c r="S119" s="28" t="n"/>
      <c r="T119" s="28" t="n"/>
      <c r="U119" s="28" t="n"/>
      <c r="V119" s="26" t="n"/>
      <c r="W119" s="29" t="n"/>
      <c r="Z119" s="491" t="n"/>
      <c r="AA119" s="612" t="n"/>
      <c r="AB119" s="83">
        <f>IF(C119="","",IF('Product Selections'!$L$11="CBA Lightning",1,IF('Product Selections'!$L$11="CBA Lightning Plus",0.7,IF('Product Selections'!$L$11="Management Services",0.7,IF('Product Selections'!$L$11="CBA Lightning Wholesale","Check with Finance","")))))</f>
        <v/>
      </c>
      <c r="AC119" s="612" t="n"/>
      <c r="AD119" s="83">
        <f>IF(C119="","",IF('Product Selections'!$L$11="CBA Lightning Wholesale","Check with Finance",1-AB119))</f>
        <v/>
      </c>
      <c r="AE119" s="612">
        <f>IF(C119="","",'Multi Unit Grid'!$G$5)</f>
        <v/>
      </c>
      <c r="AF119" s="84">
        <f>IF(C119="","",IF('Exhibit A'!Y111&lt;0,-'Exhibit A'!Y111,""))</f>
        <v/>
      </c>
      <c r="AG119" s="612">
        <f>IF($C119="","",'Product Selections'!$K$6)</f>
        <v/>
      </c>
      <c r="AH119" s="612">
        <f>IF($C119="","",'Product Selections'!$K$10)</f>
        <v/>
      </c>
      <c r="AI119" s="32">
        <f>IF(C119="","",IF('Product Selections'!L111="Management SErvices",VLOOKUP('Product Selections'!K103,Regions!C:D,2,FALSE),""))</f>
        <v/>
      </c>
      <c r="AJ119" s="444" t="n"/>
      <c r="AK119" s="621" t="n"/>
      <c r="AL119" s="438" t="n"/>
      <c r="AM119" s="447" t="n"/>
      <c r="AO119" s="30" t="n"/>
      <c r="AP119" s="439" t="n"/>
      <c r="AQ119" s="612" t="n"/>
      <c r="AR119" s="612" t="n"/>
      <c r="AS119" s="615" t="n"/>
    </row>
    <row r="120">
      <c r="B120" s="249">
        <f>B119+1</f>
        <v/>
      </c>
      <c r="C120" s="250">
        <f>IF('Multi Unit Grid'!C114="","",'Multi Unit Grid'!C114)</f>
        <v/>
      </c>
      <c r="D120" s="251">
        <f>IF(C120="","",'Exhibit A'!D112)</f>
        <v/>
      </c>
      <c r="E120" s="252">
        <f>IFERROR(VLOOKUP(C120,'Multi Unit Grid'!C:D,2,FALSE),"")</f>
        <v/>
      </c>
      <c r="F120" s="253">
        <f>IFERROR(VLOOKUP(C120,'Multi Unit Grid'!C:E,3,FALSE),"")</f>
        <v/>
      </c>
      <c r="G120" s="253">
        <f>IFERROR(VLOOKUP(C120,'Multi Unit Grid'!C:EF,4,FALSE),"")</f>
        <v/>
      </c>
      <c r="H120" s="616" t="n"/>
      <c r="I120" s="267" t="n"/>
      <c r="J120" s="431" t="n"/>
      <c r="K120" s="261" t="n"/>
      <c r="L120" s="257" t="n"/>
      <c r="M120" s="262" t="n"/>
      <c r="N120" s="263" t="n"/>
      <c r="O120" s="262" t="n"/>
      <c r="P120" s="263" t="n"/>
      <c r="Q120" s="622" t="n"/>
      <c r="R120" s="263" t="n"/>
      <c r="S120" s="263" t="n"/>
      <c r="T120" s="263" t="n"/>
      <c r="U120" s="263" t="n"/>
      <c r="V120" s="262" t="n"/>
      <c r="W120" s="265" t="n"/>
      <c r="X120" s="266" t="n"/>
      <c r="Z120" s="490" t="n"/>
      <c r="AA120" s="616" t="n"/>
      <c r="AB120" s="270">
        <f>IF(C120="","",IF('Product Selections'!$L$11="CBA Lightning",1,IF('Product Selections'!$L$11="CBA Lightning Plus",0.7,IF('Product Selections'!$L$11="Management Services",0.7,IF('Product Selections'!$L$11="CBA Lightning Wholesale","Check with Finance","")))))</f>
        <v/>
      </c>
      <c r="AC120" s="616" t="n"/>
      <c r="AD120" s="270">
        <f>IF(C120="","",IF('Product Selections'!$L$11="CBA Lightning Wholesale","Check with Finance",1-AB120))</f>
        <v/>
      </c>
      <c r="AE120" s="616">
        <f>IF(C120="","",'Multi Unit Grid'!$G$5)</f>
        <v/>
      </c>
      <c r="AF120" s="271">
        <f>IF(C120="","",IF('Exhibit A'!Y112&lt;0,-'Exhibit A'!Y112,""))</f>
        <v/>
      </c>
      <c r="AG120" s="616">
        <f>IF($C120="","",'Product Selections'!$K$6)</f>
        <v/>
      </c>
      <c r="AH120" s="616">
        <f>IF($C120="","",'Product Selections'!$K$10)</f>
        <v/>
      </c>
      <c r="AI120" s="269">
        <f>IF(C120="","",IF('Product Selections'!L112="Management SErvices",VLOOKUP('Product Selections'!K104,Regions!C:D,2,FALSE),""))</f>
        <v/>
      </c>
      <c r="AJ120" s="445" t="n"/>
      <c r="AK120" s="618" t="n"/>
      <c r="AL120" s="440" t="n"/>
      <c r="AM120" s="448" t="n"/>
      <c r="AO120" s="267" t="n"/>
      <c r="AP120" s="441" t="n"/>
      <c r="AQ120" s="616" t="n"/>
      <c r="AR120" s="616" t="n"/>
      <c r="AS120" s="619" t="n"/>
    </row>
    <row r="121" ht="14.45" customHeight="1">
      <c r="B121" s="73">
        <f>B120+1</f>
        <v/>
      </c>
      <c r="C121" s="221">
        <f>IF('Multi Unit Grid'!C115="","",'Multi Unit Grid'!C115)</f>
        <v/>
      </c>
      <c r="D121" s="223">
        <f>IF(C121="","",'Exhibit A'!D113)</f>
        <v/>
      </c>
      <c r="E121" s="222">
        <f>IFERROR(VLOOKUP(C121,'Multi Unit Grid'!C:D,2,FALSE),"")</f>
        <v/>
      </c>
      <c r="F121" s="75">
        <f>IFERROR(VLOOKUP(C121,'Multi Unit Grid'!C:E,3,FALSE),"")</f>
        <v/>
      </c>
      <c r="G121" s="75">
        <f>IFERROR(VLOOKUP(C121,'Multi Unit Grid'!C:EF,4,FALSE),"")</f>
        <v/>
      </c>
      <c r="H121" s="612" t="n"/>
      <c r="I121" s="30" t="n"/>
      <c r="J121" s="430" t="n"/>
      <c r="K121" s="224" t="n"/>
      <c r="L121" s="24" t="n"/>
      <c r="M121" s="26" t="n"/>
      <c r="N121" s="28" t="n"/>
      <c r="O121" s="26" t="n"/>
      <c r="P121" s="28" t="n"/>
      <c r="Q121" s="623" t="n"/>
      <c r="R121" s="28" t="n"/>
      <c r="S121" s="28" t="n"/>
      <c r="T121" s="28" t="n"/>
      <c r="U121" s="28" t="n"/>
      <c r="V121" s="26" t="n"/>
      <c r="W121" s="29" t="n"/>
      <c r="Z121" s="491" t="n"/>
      <c r="AA121" s="612" t="n"/>
      <c r="AB121" s="83">
        <f>IF(C121="","",IF('Product Selections'!$L$11="CBA Lightning",1,IF('Product Selections'!$L$11="CBA Lightning Plus",0.7,IF('Product Selections'!$L$11="Management Services",0.7,IF('Product Selections'!$L$11="CBA Lightning Wholesale","Check with Finance","")))))</f>
        <v/>
      </c>
      <c r="AC121" s="612" t="n"/>
      <c r="AD121" s="83">
        <f>IF(C121="","",IF('Product Selections'!$L$11="CBA Lightning Wholesale","Check with Finance",1-AB121))</f>
        <v/>
      </c>
      <c r="AE121" s="612">
        <f>IF(C121="","",'Multi Unit Grid'!$G$5)</f>
        <v/>
      </c>
      <c r="AF121" s="84">
        <f>IF(C121="","",IF('Exhibit A'!Y113&lt;0,-'Exhibit A'!Y113,""))</f>
        <v/>
      </c>
      <c r="AG121" s="612">
        <f>IF($C121="","",'Product Selections'!$K$6)</f>
        <v/>
      </c>
      <c r="AH121" s="612">
        <f>IF($C121="","",'Product Selections'!$K$10)</f>
        <v/>
      </c>
      <c r="AI121" s="32">
        <f>IF(C121="","",IF('Product Selections'!L113="Management SErvices",VLOOKUP('Product Selections'!K105,Regions!C:D,2,FALSE),""))</f>
        <v/>
      </c>
      <c r="AJ121" s="444" t="n"/>
      <c r="AK121" s="621" t="n"/>
      <c r="AL121" s="438" t="n"/>
      <c r="AM121" s="447" t="n"/>
      <c r="AO121" s="30" t="n"/>
      <c r="AP121" s="439" t="n"/>
      <c r="AQ121" s="612" t="n"/>
      <c r="AR121" s="612" t="n"/>
      <c r="AS121" s="615" t="n"/>
    </row>
    <row r="122">
      <c r="B122" s="249">
        <f>B121+1</f>
        <v/>
      </c>
      <c r="C122" s="250">
        <f>IF('Multi Unit Grid'!C116="","",'Multi Unit Grid'!C116)</f>
        <v/>
      </c>
      <c r="D122" s="251">
        <f>IF(C122="","",'Exhibit A'!D114)</f>
        <v/>
      </c>
      <c r="E122" s="252">
        <f>IFERROR(VLOOKUP(C122,'Multi Unit Grid'!C:D,2,FALSE),"")</f>
        <v/>
      </c>
      <c r="F122" s="253">
        <f>IFERROR(VLOOKUP(C122,'Multi Unit Grid'!C:E,3,FALSE),"")</f>
        <v/>
      </c>
      <c r="G122" s="253">
        <f>IFERROR(VLOOKUP(C122,'Multi Unit Grid'!C:EF,4,FALSE),"")</f>
        <v/>
      </c>
      <c r="H122" s="616" t="n"/>
      <c r="I122" s="267" t="n"/>
      <c r="J122" s="431" t="n"/>
      <c r="K122" s="261" t="n"/>
      <c r="L122" s="257" t="n"/>
      <c r="M122" s="262" t="n"/>
      <c r="N122" s="263" t="n"/>
      <c r="O122" s="262" t="n"/>
      <c r="P122" s="263" t="n"/>
      <c r="Q122" s="622" t="n"/>
      <c r="R122" s="263" t="n"/>
      <c r="S122" s="263" t="n"/>
      <c r="T122" s="263" t="n"/>
      <c r="U122" s="263" t="n"/>
      <c r="V122" s="262" t="n"/>
      <c r="W122" s="265" t="n"/>
      <c r="X122" s="266" t="n"/>
      <c r="Z122" s="490" t="n"/>
      <c r="AA122" s="616" t="n"/>
      <c r="AB122" s="270">
        <f>IF(C122="","",IF('Product Selections'!$L$11="CBA Lightning",1,IF('Product Selections'!$L$11="CBA Lightning Plus",0.7,IF('Product Selections'!$L$11="Management Services",0.7,IF('Product Selections'!$L$11="CBA Lightning Wholesale","Check with Finance","")))))</f>
        <v/>
      </c>
      <c r="AC122" s="616" t="n"/>
      <c r="AD122" s="270">
        <f>IF(C122="","",IF('Product Selections'!$L$11="CBA Lightning Wholesale","Check with Finance",1-AB122))</f>
        <v/>
      </c>
      <c r="AE122" s="616">
        <f>IF(C122="","",'Multi Unit Grid'!$G$5)</f>
        <v/>
      </c>
      <c r="AF122" s="271">
        <f>IF(C122="","",IF('Exhibit A'!Y114&lt;0,-'Exhibit A'!Y114,""))</f>
        <v/>
      </c>
      <c r="AG122" s="616">
        <f>IF($C122="","",'Product Selections'!$K$6)</f>
        <v/>
      </c>
      <c r="AH122" s="616">
        <f>IF($C122="","",'Product Selections'!$K$10)</f>
        <v/>
      </c>
      <c r="AI122" s="269">
        <f>IF(C122="","",IF('Product Selections'!L114="Management SErvices",VLOOKUP('Product Selections'!K106,Regions!C:D,2,FALSE),""))</f>
        <v/>
      </c>
      <c r="AJ122" s="445" t="n"/>
      <c r="AK122" s="618" t="n"/>
      <c r="AL122" s="440" t="n"/>
      <c r="AM122" s="448" t="n"/>
      <c r="AO122" s="267" t="n"/>
      <c r="AP122" s="441" t="n"/>
      <c r="AQ122" s="616" t="n"/>
      <c r="AR122" s="616" t="n"/>
      <c r="AS122" s="619" t="n"/>
    </row>
    <row r="123" ht="14.45" customHeight="1">
      <c r="B123" s="73">
        <f>B122+1</f>
        <v/>
      </c>
      <c r="C123" s="221">
        <f>IF('Multi Unit Grid'!C117="","",'Multi Unit Grid'!C117)</f>
        <v/>
      </c>
      <c r="D123" s="223">
        <f>IF(C123="","",'Exhibit A'!D115)</f>
        <v/>
      </c>
      <c r="E123" s="222">
        <f>IFERROR(VLOOKUP(C123,'Multi Unit Grid'!C:D,2,FALSE),"")</f>
        <v/>
      </c>
      <c r="F123" s="75">
        <f>IFERROR(VLOOKUP(C123,'Multi Unit Grid'!C:E,3,FALSE),"")</f>
        <v/>
      </c>
      <c r="G123" s="75">
        <f>IFERROR(VLOOKUP(C123,'Multi Unit Grid'!C:EF,4,FALSE),"")</f>
        <v/>
      </c>
      <c r="H123" s="612" t="n"/>
      <c r="I123" s="30" t="n"/>
      <c r="J123" s="430" t="n"/>
      <c r="K123" s="224" t="n"/>
      <c r="L123" s="24" t="n"/>
      <c r="M123" s="26" t="n"/>
      <c r="N123" s="28" t="n"/>
      <c r="O123" s="26" t="n"/>
      <c r="P123" s="28" t="n"/>
      <c r="Q123" s="623" t="n"/>
      <c r="R123" s="28" t="n"/>
      <c r="S123" s="28" t="n"/>
      <c r="T123" s="28" t="n"/>
      <c r="U123" s="28" t="n"/>
      <c r="V123" s="26" t="n"/>
      <c r="W123" s="29" t="n"/>
      <c r="Z123" s="491" t="n"/>
      <c r="AA123" s="612" t="n"/>
      <c r="AB123" s="83">
        <f>IF(C123="","",IF('Product Selections'!$L$11="CBA Lightning",1,IF('Product Selections'!$L$11="CBA Lightning Plus",0.7,IF('Product Selections'!$L$11="Management Services",0.7,IF('Product Selections'!$L$11="CBA Lightning Wholesale","Check with Finance","")))))</f>
        <v/>
      </c>
      <c r="AC123" s="612" t="n"/>
      <c r="AD123" s="83">
        <f>IF(C123="","",IF('Product Selections'!$L$11="CBA Lightning Wholesale","Check with Finance",1-AB123))</f>
        <v/>
      </c>
      <c r="AE123" s="612">
        <f>IF(C123="","",'Multi Unit Grid'!$G$5)</f>
        <v/>
      </c>
      <c r="AF123" s="84">
        <f>IF(C123="","",IF('Exhibit A'!Y115&lt;0,-'Exhibit A'!Y115,""))</f>
        <v/>
      </c>
      <c r="AG123" s="612">
        <f>IF($C123="","",'Product Selections'!$K$6)</f>
        <v/>
      </c>
      <c r="AH123" s="612">
        <f>IF($C123="","",'Product Selections'!$K$10)</f>
        <v/>
      </c>
      <c r="AI123" s="32">
        <f>IF(C123="","",IF('Product Selections'!L115="Management SErvices",VLOOKUP('Product Selections'!K107,Regions!C:D,2,FALSE),""))</f>
        <v/>
      </c>
      <c r="AJ123" s="444" t="n"/>
      <c r="AK123" s="621" t="n"/>
      <c r="AL123" s="438" t="n"/>
      <c r="AM123" s="447" t="n"/>
      <c r="AO123" s="30" t="n"/>
      <c r="AP123" s="439" t="n"/>
      <c r="AQ123" s="612" t="n"/>
      <c r="AR123" s="612" t="n"/>
      <c r="AS123" s="615" t="n"/>
    </row>
    <row r="124">
      <c r="B124" s="249">
        <f>B123+1</f>
        <v/>
      </c>
      <c r="C124" s="250">
        <f>IF('Multi Unit Grid'!C118="","",'Multi Unit Grid'!C118)</f>
        <v/>
      </c>
      <c r="D124" s="251">
        <f>IF(C124="","",'Exhibit A'!D116)</f>
        <v/>
      </c>
      <c r="E124" s="252">
        <f>IFERROR(VLOOKUP(C124,'Multi Unit Grid'!C:D,2,FALSE),"")</f>
        <v/>
      </c>
      <c r="F124" s="253">
        <f>IFERROR(VLOOKUP(C124,'Multi Unit Grid'!C:E,3,FALSE),"")</f>
        <v/>
      </c>
      <c r="G124" s="253">
        <f>IFERROR(VLOOKUP(C124,'Multi Unit Grid'!C:EF,4,FALSE),"")</f>
        <v/>
      </c>
      <c r="H124" s="616" t="n"/>
      <c r="I124" s="267" t="n"/>
      <c r="J124" s="431" t="n"/>
      <c r="K124" s="261" t="n"/>
      <c r="L124" s="257" t="n"/>
      <c r="M124" s="262" t="n"/>
      <c r="N124" s="263" t="n"/>
      <c r="O124" s="262" t="n"/>
      <c r="P124" s="263" t="n"/>
      <c r="Q124" s="622" t="n"/>
      <c r="R124" s="263" t="n"/>
      <c r="S124" s="263" t="n"/>
      <c r="T124" s="263" t="n"/>
      <c r="U124" s="263" t="n"/>
      <c r="V124" s="262" t="n"/>
      <c r="W124" s="265" t="n"/>
      <c r="X124" s="266" t="n"/>
      <c r="Z124" s="490" t="n"/>
      <c r="AA124" s="616" t="n"/>
      <c r="AB124" s="270">
        <f>IF(C124="","",IF('Product Selections'!$L$11="CBA Lightning",1,IF('Product Selections'!$L$11="CBA Lightning Plus",0.7,IF('Product Selections'!$L$11="Management Services",0.7,IF('Product Selections'!$L$11="CBA Lightning Wholesale","Check with Finance","")))))</f>
        <v/>
      </c>
      <c r="AC124" s="616" t="n"/>
      <c r="AD124" s="270">
        <f>IF(C124="","",IF('Product Selections'!$L$11="CBA Lightning Wholesale","Check with Finance",1-AB124))</f>
        <v/>
      </c>
      <c r="AE124" s="616">
        <f>IF(C124="","",'Multi Unit Grid'!$G$5)</f>
        <v/>
      </c>
      <c r="AF124" s="271">
        <f>IF(C124="","",IF('Exhibit A'!Y116&lt;0,-'Exhibit A'!Y116,""))</f>
        <v/>
      </c>
      <c r="AG124" s="616">
        <f>IF($C124="","",'Product Selections'!$K$6)</f>
        <v/>
      </c>
      <c r="AH124" s="616">
        <f>IF($C124="","",'Product Selections'!$K$10)</f>
        <v/>
      </c>
      <c r="AI124" s="269">
        <f>IF(C124="","",IF('Product Selections'!L116="Management SErvices",VLOOKUP('Product Selections'!K108,Regions!C:D,2,FALSE),""))</f>
        <v/>
      </c>
      <c r="AJ124" s="445" t="n"/>
      <c r="AK124" s="618" t="n"/>
      <c r="AL124" s="440" t="n"/>
      <c r="AM124" s="448" t="n"/>
      <c r="AO124" s="267" t="n"/>
      <c r="AP124" s="441" t="n"/>
      <c r="AQ124" s="616" t="n"/>
      <c r="AR124" s="616" t="n"/>
      <c r="AS124" s="619" t="n"/>
    </row>
    <row r="125" ht="14.45" customHeight="1">
      <c r="B125" s="73">
        <f>B124+1</f>
        <v/>
      </c>
      <c r="C125" s="221">
        <f>IF('Multi Unit Grid'!C119="","",'Multi Unit Grid'!C119)</f>
        <v/>
      </c>
      <c r="D125" s="223">
        <f>IF(C125="","",'Exhibit A'!D117)</f>
        <v/>
      </c>
      <c r="E125" s="222">
        <f>IFERROR(VLOOKUP(C125,'Multi Unit Grid'!C:D,2,FALSE),"")</f>
        <v/>
      </c>
      <c r="F125" s="75">
        <f>IFERROR(VLOOKUP(C125,'Multi Unit Grid'!C:E,3,FALSE),"")</f>
        <v/>
      </c>
      <c r="G125" s="75">
        <f>IFERROR(VLOOKUP(C125,'Multi Unit Grid'!C:EF,4,FALSE),"")</f>
        <v/>
      </c>
      <c r="H125" s="612" t="n"/>
      <c r="I125" s="30" t="n"/>
      <c r="J125" s="430" t="n"/>
      <c r="K125" s="224" t="n"/>
      <c r="L125" s="24" t="n"/>
      <c r="M125" s="26" t="n"/>
      <c r="N125" s="28" t="n"/>
      <c r="O125" s="26" t="n"/>
      <c r="P125" s="28" t="n"/>
      <c r="Q125" s="623" t="n"/>
      <c r="R125" s="28" t="n"/>
      <c r="S125" s="28" t="n"/>
      <c r="T125" s="28" t="n"/>
      <c r="U125" s="28" t="n"/>
      <c r="V125" s="26" t="n"/>
      <c r="W125" s="29" t="n"/>
      <c r="Z125" s="491" t="n"/>
      <c r="AA125" s="612" t="n"/>
      <c r="AB125" s="83">
        <f>IF(C125="","",IF('Product Selections'!$L$11="CBA Lightning",1,IF('Product Selections'!$L$11="CBA Lightning Plus",0.7,IF('Product Selections'!$L$11="Management Services",0.7,IF('Product Selections'!$L$11="CBA Lightning Wholesale","Check with Finance","")))))</f>
        <v/>
      </c>
      <c r="AC125" s="612" t="n"/>
      <c r="AD125" s="83">
        <f>IF(C125="","",IF('Product Selections'!$L$11="CBA Lightning Wholesale","Check with Finance",1-AB125))</f>
        <v/>
      </c>
      <c r="AE125" s="612">
        <f>IF(C125="","",'Multi Unit Grid'!$G$5)</f>
        <v/>
      </c>
      <c r="AF125" s="84">
        <f>IF(C125="","",IF('Exhibit A'!Y117&lt;0,-'Exhibit A'!Y117,""))</f>
        <v/>
      </c>
      <c r="AG125" s="612">
        <f>IF($C125="","",'Product Selections'!$K$6)</f>
        <v/>
      </c>
      <c r="AH125" s="612">
        <f>IF($C125="","",'Product Selections'!$K$10)</f>
        <v/>
      </c>
      <c r="AI125" s="32">
        <f>IF(C125="","",IF('Product Selections'!L117="Management SErvices",VLOOKUP('Product Selections'!K109,Regions!C:D,2,FALSE),""))</f>
        <v/>
      </c>
      <c r="AJ125" s="444" t="n"/>
      <c r="AK125" s="621" t="n"/>
      <c r="AL125" s="438" t="n"/>
      <c r="AM125" s="447" t="n"/>
      <c r="AO125" s="30" t="n"/>
      <c r="AP125" s="439" t="n"/>
      <c r="AQ125" s="612" t="n"/>
      <c r="AR125" s="612" t="n"/>
      <c r="AS125" s="615" t="n"/>
    </row>
    <row r="126">
      <c r="B126" s="249">
        <f>B125+1</f>
        <v/>
      </c>
      <c r="C126" s="250">
        <f>IF('Multi Unit Grid'!C120="","",'Multi Unit Grid'!C120)</f>
        <v/>
      </c>
      <c r="D126" s="251">
        <f>IF(C126="","",'Exhibit A'!D118)</f>
        <v/>
      </c>
      <c r="E126" s="252">
        <f>IFERROR(VLOOKUP(C126,'Multi Unit Grid'!C:D,2,FALSE),"")</f>
        <v/>
      </c>
      <c r="F126" s="253">
        <f>IFERROR(VLOOKUP(C126,'Multi Unit Grid'!C:E,3,FALSE),"")</f>
        <v/>
      </c>
      <c r="G126" s="253">
        <f>IFERROR(VLOOKUP(C126,'Multi Unit Grid'!C:EF,4,FALSE),"")</f>
        <v/>
      </c>
      <c r="H126" s="616" t="n"/>
      <c r="I126" s="267" t="n"/>
      <c r="J126" s="431" t="n"/>
      <c r="K126" s="261" t="n"/>
      <c r="L126" s="257" t="n"/>
      <c r="M126" s="262" t="n"/>
      <c r="N126" s="263" t="n"/>
      <c r="O126" s="262" t="n"/>
      <c r="P126" s="263" t="n"/>
      <c r="Q126" s="622" t="n"/>
      <c r="R126" s="263" t="n"/>
      <c r="S126" s="263" t="n"/>
      <c r="T126" s="263" t="n"/>
      <c r="U126" s="263" t="n"/>
      <c r="V126" s="262" t="n"/>
      <c r="W126" s="265" t="n"/>
      <c r="X126" s="266" t="n"/>
      <c r="Z126" s="490" t="n"/>
      <c r="AA126" s="616" t="n"/>
      <c r="AB126" s="270">
        <f>IF(C126="","",IF('Product Selections'!$L$11="CBA Lightning",1,IF('Product Selections'!$L$11="CBA Lightning Plus",0.7,IF('Product Selections'!$L$11="Management Services",0.7,IF('Product Selections'!$L$11="CBA Lightning Wholesale","Check with Finance","")))))</f>
        <v/>
      </c>
      <c r="AC126" s="616" t="n"/>
      <c r="AD126" s="270">
        <f>IF(C126="","",IF('Product Selections'!$L$11="CBA Lightning Wholesale","Check with Finance",1-AB126))</f>
        <v/>
      </c>
      <c r="AE126" s="616">
        <f>IF(C126="","",'Multi Unit Grid'!$G$5)</f>
        <v/>
      </c>
      <c r="AF126" s="271">
        <f>IF(C126="","",IF('Exhibit A'!Y118&lt;0,-'Exhibit A'!Y118,""))</f>
        <v/>
      </c>
      <c r="AG126" s="616">
        <f>IF($C126="","",'Product Selections'!$K$6)</f>
        <v/>
      </c>
      <c r="AH126" s="616">
        <f>IF($C126="","",'Product Selections'!$K$10)</f>
        <v/>
      </c>
      <c r="AI126" s="269">
        <f>IF(C126="","",IF('Product Selections'!L118="Management SErvices",VLOOKUP('Product Selections'!K110,Regions!C:D,2,FALSE),""))</f>
        <v/>
      </c>
      <c r="AJ126" s="445" t="n"/>
      <c r="AK126" s="618" t="n"/>
      <c r="AL126" s="440" t="n"/>
      <c r="AM126" s="448" t="n"/>
      <c r="AO126" s="267" t="n"/>
      <c r="AP126" s="441" t="n"/>
      <c r="AQ126" s="616" t="n"/>
      <c r="AR126" s="616" t="n"/>
      <c r="AS126" s="619" t="n"/>
    </row>
    <row r="127" ht="14.45" customHeight="1">
      <c r="B127" s="73">
        <f>B126+1</f>
        <v/>
      </c>
      <c r="C127" s="221">
        <f>IF('Multi Unit Grid'!C121="","",'Multi Unit Grid'!C121)</f>
        <v/>
      </c>
      <c r="D127" s="223">
        <f>IF(C127="","",'Exhibit A'!D119)</f>
        <v/>
      </c>
      <c r="E127" s="222">
        <f>IFERROR(VLOOKUP(C127,'Multi Unit Grid'!C:D,2,FALSE),"")</f>
        <v/>
      </c>
      <c r="F127" s="75">
        <f>IFERROR(VLOOKUP(C127,'Multi Unit Grid'!C:E,3,FALSE),"")</f>
        <v/>
      </c>
      <c r="G127" s="75">
        <f>IFERROR(VLOOKUP(C127,'Multi Unit Grid'!C:EF,4,FALSE),"")</f>
        <v/>
      </c>
      <c r="H127" s="612" t="n"/>
      <c r="I127" s="30" t="n"/>
      <c r="J127" s="430" t="n"/>
      <c r="K127" s="224" t="n"/>
      <c r="L127" s="24" t="n"/>
      <c r="M127" s="26" t="n"/>
      <c r="N127" s="28" t="n"/>
      <c r="O127" s="26" t="n"/>
      <c r="P127" s="28" t="n"/>
      <c r="Q127" s="623" t="n"/>
      <c r="R127" s="28" t="n"/>
      <c r="S127" s="28" t="n"/>
      <c r="T127" s="28" t="n"/>
      <c r="U127" s="28" t="n"/>
      <c r="V127" s="26" t="n"/>
      <c r="W127" s="29" t="n"/>
      <c r="Z127" s="491" t="n"/>
      <c r="AA127" s="612" t="n"/>
      <c r="AB127" s="83">
        <f>IF(C127="","",IF('Product Selections'!$L$11="CBA Lightning",1,IF('Product Selections'!$L$11="CBA Lightning Plus",0.7,IF('Product Selections'!$L$11="Management Services",0.7,IF('Product Selections'!$L$11="CBA Lightning Wholesale","Check with Finance","")))))</f>
        <v/>
      </c>
      <c r="AC127" s="612" t="n"/>
      <c r="AD127" s="83">
        <f>IF(C127="","",IF('Product Selections'!$L$11="CBA Lightning Wholesale","Check with Finance",1-AB127))</f>
        <v/>
      </c>
      <c r="AE127" s="612">
        <f>IF(C127="","",'Multi Unit Grid'!$G$5)</f>
        <v/>
      </c>
      <c r="AF127" s="84">
        <f>IF(C127="","",IF('Exhibit A'!Y119&lt;0,-'Exhibit A'!Y119,""))</f>
        <v/>
      </c>
      <c r="AG127" s="612">
        <f>IF($C127="","",'Product Selections'!$K$6)</f>
        <v/>
      </c>
      <c r="AH127" s="612">
        <f>IF($C127="","",'Product Selections'!$K$10)</f>
        <v/>
      </c>
      <c r="AI127" s="32">
        <f>IF(C127="","",IF('Product Selections'!L119="Management SErvices",VLOOKUP('Product Selections'!K111,Regions!C:D,2,FALSE),""))</f>
        <v/>
      </c>
      <c r="AJ127" s="444" t="n"/>
      <c r="AK127" s="621" t="n"/>
      <c r="AL127" s="438" t="n"/>
      <c r="AM127" s="447" t="n"/>
      <c r="AO127" s="30" t="n"/>
      <c r="AP127" s="439" t="n"/>
      <c r="AQ127" s="612" t="n"/>
      <c r="AR127" s="612" t="n"/>
      <c r="AS127" s="615" t="n"/>
    </row>
    <row r="128">
      <c r="B128" s="249">
        <f>B127+1</f>
        <v/>
      </c>
      <c r="C128" s="250">
        <f>IF('Multi Unit Grid'!C122="","",'Multi Unit Grid'!C122)</f>
        <v/>
      </c>
      <c r="D128" s="251">
        <f>IF(C128="","",'Exhibit A'!D120)</f>
        <v/>
      </c>
      <c r="E128" s="252">
        <f>IFERROR(VLOOKUP(C128,'Multi Unit Grid'!C:D,2,FALSE),"")</f>
        <v/>
      </c>
      <c r="F128" s="253">
        <f>IFERROR(VLOOKUP(C128,'Multi Unit Grid'!C:E,3,FALSE),"")</f>
        <v/>
      </c>
      <c r="G128" s="253">
        <f>IFERROR(VLOOKUP(C128,'Multi Unit Grid'!C:EF,4,FALSE),"")</f>
        <v/>
      </c>
      <c r="H128" s="616" t="n"/>
      <c r="I128" s="267" t="n"/>
      <c r="J128" s="431" t="n"/>
      <c r="K128" s="261" t="n"/>
      <c r="L128" s="257" t="n"/>
      <c r="M128" s="262" t="n"/>
      <c r="N128" s="263" t="n"/>
      <c r="O128" s="262" t="n"/>
      <c r="P128" s="263" t="n"/>
      <c r="Q128" s="622" t="n"/>
      <c r="R128" s="263" t="n"/>
      <c r="S128" s="263" t="n"/>
      <c r="T128" s="263" t="n"/>
      <c r="U128" s="263" t="n"/>
      <c r="V128" s="262" t="n"/>
      <c r="W128" s="265" t="n"/>
      <c r="X128" s="266" t="n"/>
      <c r="Z128" s="490" t="n"/>
      <c r="AA128" s="616" t="n"/>
      <c r="AB128" s="270">
        <f>IF(C128="","",IF('Product Selections'!$L$11="CBA Lightning",1,IF('Product Selections'!$L$11="CBA Lightning Plus",0.7,IF('Product Selections'!$L$11="Management Services",0.7,IF('Product Selections'!$L$11="CBA Lightning Wholesale","Check with Finance","")))))</f>
        <v/>
      </c>
      <c r="AC128" s="616" t="n"/>
      <c r="AD128" s="270">
        <f>IF(C128="","",IF('Product Selections'!$L$11="CBA Lightning Wholesale","Check with Finance",1-AB128))</f>
        <v/>
      </c>
      <c r="AE128" s="616">
        <f>IF(C128="","",'Multi Unit Grid'!$G$5)</f>
        <v/>
      </c>
      <c r="AF128" s="271">
        <f>IF(C128="","",IF('Exhibit A'!Y120&lt;0,-'Exhibit A'!Y120,""))</f>
        <v/>
      </c>
      <c r="AG128" s="616">
        <f>IF($C128="","",'Product Selections'!$K$6)</f>
        <v/>
      </c>
      <c r="AH128" s="616">
        <f>IF($C128="","",'Product Selections'!$K$10)</f>
        <v/>
      </c>
      <c r="AI128" s="269">
        <f>IF(C128="","",IF('Product Selections'!L120="Management SErvices",VLOOKUP('Product Selections'!K112,Regions!C:D,2,FALSE),""))</f>
        <v/>
      </c>
      <c r="AJ128" s="445" t="n"/>
      <c r="AK128" s="618" t="n"/>
      <c r="AL128" s="440" t="n"/>
      <c r="AM128" s="448" t="n"/>
      <c r="AO128" s="267" t="n"/>
      <c r="AP128" s="441" t="n"/>
      <c r="AQ128" s="616" t="n"/>
      <c r="AR128" s="616" t="n"/>
      <c r="AS128" s="619" t="n"/>
    </row>
    <row r="129" ht="14.45" customHeight="1">
      <c r="B129" s="73">
        <f>B128+1</f>
        <v/>
      </c>
      <c r="C129" s="221">
        <f>IF('Multi Unit Grid'!C123="","",'Multi Unit Grid'!C123)</f>
        <v/>
      </c>
      <c r="D129" s="223">
        <f>IF(C129="","",'Exhibit A'!D121)</f>
        <v/>
      </c>
      <c r="E129" s="222">
        <f>IFERROR(VLOOKUP(C129,'Multi Unit Grid'!C:D,2,FALSE),"")</f>
        <v/>
      </c>
      <c r="F129" s="75">
        <f>IFERROR(VLOOKUP(C129,'Multi Unit Grid'!C:E,3,FALSE),"")</f>
        <v/>
      </c>
      <c r="G129" s="75">
        <f>IFERROR(VLOOKUP(C129,'Multi Unit Grid'!C:EF,4,FALSE),"")</f>
        <v/>
      </c>
      <c r="H129" s="612" t="n"/>
      <c r="I129" s="30" t="n"/>
      <c r="J129" s="430" t="n"/>
      <c r="K129" s="224" t="n"/>
      <c r="L129" s="24" t="n"/>
      <c r="M129" s="26" t="n"/>
      <c r="N129" s="28" t="n"/>
      <c r="O129" s="26" t="n"/>
      <c r="P129" s="28" t="n"/>
      <c r="Q129" s="623" t="n"/>
      <c r="R129" s="28" t="n"/>
      <c r="S129" s="28" t="n"/>
      <c r="T129" s="28" t="n"/>
      <c r="U129" s="28" t="n"/>
      <c r="V129" s="26" t="n"/>
      <c r="W129" s="29" t="n"/>
      <c r="Z129" s="491" t="n"/>
      <c r="AA129" s="612" t="n"/>
      <c r="AB129" s="83">
        <f>IF(C129="","",IF('Product Selections'!$L$11="CBA Lightning",1,IF('Product Selections'!$L$11="CBA Lightning Plus",0.7,IF('Product Selections'!$L$11="Management Services",0.7,IF('Product Selections'!$L$11="CBA Lightning Wholesale","Check with Finance","")))))</f>
        <v/>
      </c>
      <c r="AC129" s="612" t="n"/>
      <c r="AD129" s="83">
        <f>IF(C129="","",IF('Product Selections'!$L$11="CBA Lightning Wholesale","Check with Finance",1-AB129))</f>
        <v/>
      </c>
      <c r="AE129" s="612">
        <f>IF(C129="","",'Multi Unit Grid'!$G$5)</f>
        <v/>
      </c>
      <c r="AF129" s="84">
        <f>IF(C129="","",IF('Exhibit A'!Y121&lt;0,-'Exhibit A'!Y121,""))</f>
        <v/>
      </c>
      <c r="AG129" s="612">
        <f>IF($C129="","",'Product Selections'!$K$6)</f>
        <v/>
      </c>
      <c r="AH129" s="612">
        <f>IF($C129="","",'Product Selections'!$K$10)</f>
        <v/>
      </c>
      <c r="AI129" s="32">
        <f>IF(C129="","",IF('Product Selections'!L121="Management SErvices",VLOOKUP('Product Selections'!K113,Regions!C:D,2,FALSE),""))</f>
        <v/>
      </c>
      <c r="AJ129" s="444" t="n"/>
      <c r="AK129" s="621" t="n"/>
      <c r="AL129" s="438" t="n"/>
      <c r="AM129" s="447" t="n"/>
      <c r="AO129" s="30" t="n"/>
      <c r="AP129" s="439" t="n"/>
      <c r="AQ129" s="612" t="n"/>
      <c r="AR129" s="612" t="n"/>
      <c r="AS129" s="615" t="n"/>
    </row>
    <row r="130">
      <c r="B130" s="249">
        <f>B129+1</f>
        <v/>
      </c>
      <c r="C130" s="250">
        <f>IF('Multi Unit Grid'!C124="","",'Multi Unit Grid'!C124)</f>
        <v/>
      </c>
      <c r="D130" s="251">
        <f>IF(C130="","",'Exhibit A'!D122)</f>
        <v/>
      </c>
      <c r="E130" s="252">
        <f>IFERROR(VLOOKUP(C130,'Multi Unit Grid'!C:D,2,FALSE),"")</f>
        <v/>
      </c>
      <c r="F130" s="253">
        <f>IFERROR(VLOOKUP(C130,'Multi Unit Grid'!C:E,3,FALSE),"")</f>
        <v/>
      </c>
      <c r="G130" s="253">
        <f>IFERROR(VLOOKUP(C130,'Multi Unit Grid'!C:EF,4,FALSE),"")</f>
        <v/>
      </c>
      <c r="H130" s="616" t="n"/>
      <c r="I130" s="267" t="n"/>
      <c r="J130" s="431" t="n"/>
      <c r="K130" s="261" t="n"/>
      <c r="L130" s="257" t="n"/>
      <c r="M130" s="262" t="n"/>
      <c r="N130" s="263" t="n"/>
      <c r="O130" s="262" t="n"/>
      <c r="P130" s="263" t="n"/>
      <c r="Q130" s="622" t="n"/>
      <c r="R130" s="263" t="n"/>
      <c r="S130" s="263" t="n"/>
      <c r="T130" s="263" t="n"/>
      <c r="U130" s="263" t="n"/>
      <c r="V130" s="262" t="n"/>
      <c r="W130" s="265" t="n"/>
      <c r="X130" s="266" t="n"/>
      <c r="Z130" s="490" t="n"/>
      <c r="AA130" s="616" t="n"/>
      <c r="AB130" s="270">
        <f>IF(C130="","",IF('Product Selections'!$L$11="CBA Lightning",1,IF('Product Selections'!$L$11="CBA Lightning Plus",0.7,IF('Product Selections'!$L$11="Management Services",0.7,IF('Product Selections'!$L$11="CBA Lightning Wholesale","Check with Finance","")))))</f>
        <v/>
      </c>
      <c r="AC130" s="616" t="n"/>
      <c r="AD130" s="270">
        <f>IF(C130="","",IF('Product Selections'!$L$11="CBA Lightning Wholesale","Check with Finance",1-AB130))</f>
        <v/>
      </c>
      <c r="AE130" s="616">
        <f>IF(C130="","",'Multi Unit Grid'!$G$5)</f>
        <v/>
      </c>
      <c r="AF130" s="271">
        <f>IF(C130="","",IF('Exhibit A'!Y122&lt;0,-'Exhibit A'!Y122,""))</f>
        <v/>
      </c>
      <c r="AG130" s="616">
        <f>IF($C130="","",'Product Selections'!$K$6)</f>
        <v/>
      </c>
      <c r="AH130" s="616">
        <f>IF($C130="","",'Product Selections'!$K$10)</f>
        <v/>
      </c>
      <c r="AI130" s="269">
        <f>IF(C130="","",IF('Product Selections'!L122="Management SErvices",VLOOKUP('Product Selections'!K114,Regions!C:D,2,FALSE),""))</f>
        <v/>
      </c>
      <c r="AJ130" s="445" t="n"/>
      <c r="AK130" s="618" t="n"/>
      <c r="AL130" s="440" t="n"/>
      <c r="AM130" s="448" t="n"/>
      <c r="AO130" s="267" t="n"/>
      <c r="AP130" s="441" t="n"/>
      <c r="AQ130" s="616" t="n"/>
      <c r="AR130" s="616" t="n"/>
      <c r="AS130" s="619" t="n"/>
    </row>
    <row r="131" ht="14.45" customHeight="1">
      <c r="B131" s="73">
        <f>B130+1</f>
        <v/>
      </c>
      <c r="C131" s="221">
        <f>IF('Multi Unit Grid'!C125="","",'Multi Unit Grid'!C125)</f>
        <v/>
      </c>
      <c r="D131" s="223">
        <f>IF(C131="","",'Exhibit A'!D123)</f>
        <v/>
      </c>
      <c r="E131" s="222">
        <f>IFERROR(VLOOKUP(C131,'Multi Unit Grid'!C:D,2,FALSE),"")</f>
        <v/>
      </c>
      <c r="F131" s="75">
        <f>IFERROR(VLOOKUP(C131,'Multi Unit Grid'!C:E,3,FALSE),"")</f>
        <v/>
      </c>
      <c r="G131" s="75">
        <f>IFERROR(VLOOKUP(C131,'Multi Unit Grid'!C:EF,4,FALSE),"")</f>
        <v/>
      </c>
      <c r="H131" s="612" t="n"/>
      <c r="I131" s="30" t="n"/>
      <c r="J131" s="430" t="n"/>
      <c r="K131" s="224" t="n"/>
      <c r="L131" s="24" t="n"/>
      <c r="M131" s="26" t="n"/>
      <c r="N131" s="28" t="n"/>
      <c r="O131" s="26" t="n"/>
      <c r="P131" s="28" t="n"/>
      <c r="Q131" s="623" t="n"/>
      <c r="R131" s="28" t="n"/>
      <c r="S131" s="28" t="n"/>
      <c r="T131" s="28" t="n"/>
      <c r="U131" s="28" t="n"/>
      <c r="V131" s="26" t="n"/>
      <c r="W131" s="29" t="n"/>
      <c r="Z131" s="491" t="n"/>
      <c r="AA131" s="612" t="n"/>
      <c r="AB131" s="83">
        <f>IF(C131="","",IF('Product Selections'!$L$11="CBA Lightning",1,IF('Product Selections'!$L$11="CBA Lightning Plus",0.7,IF('Product Selections'!$L$11="Management Services",0.7,IF('Product Selections'!$L$11="CBA Lightning Wholesale","Check with Finance","")))))</f>
        <v/>
      </c>
      <c r="AC131" s="612" t="n"/>
      <c r="AD131" s="83">
        <f>IF(C131="","",IF('Product Selections'!$L$11="CBA Lightning Wholesale","Check with Finance",1-AB131))</f>
        <v/>
      </c>
      <c r="AE131" s="612">
        <f>IF(C131="","",'Multi Unit Grid'!$G$5)</f>
        <v/>
      </c>
      <c r="AF131" s="84">
        <f>IF(C131="","",IF('Exhibit A'!Y123&lt;0,-'Exhibit A'!Y123,""))</f>
        <v/>
      </c>
      <c r="AG131" s="612">
        <f>IF($C131="","",'Product Selections'!$K$6)</f>
        <v/>
      </c>
      <c r="AH131" s="612">
        <f>IF($C131="","",'Product Selections'!$K$10)</f>
        <v/>
      </c>
      <c r="AI131" s="32">
        <f>IF(C131="","",IF('Product Selections'!L123="Management SErvices",VLOOKUP('Product Selections'!K115,Regions!C:D,2,FALSE),""))</f>
        <v/>
      </c>
      <c r="AJ131" s="444" t="n"/>
      <c r="AK131" s="621" t="n"/>
      <c r="AL131" s="438" t="n"/>
      <c r="AM131" s="447" t="n"/>
      <c r="AO131" s="30" t="n"/>
      <c r="AP131" s="439" t="n"/>
      <c r="AQ131" s="612" t="n"/>
      <c r="AR131" s="612" t="n"/>
      <c r="AS131" s="615" t="n"/>
    </row>
    <row r="132">
      <c r="B132" s="249">
        <f>B131+1</f>
        <v/>
      </c>
      <c r="C132" s="250">
        <f>IF('Multi Unit Grid'!C126="","",'Multi Unit Grid'!C126)</f>
        <v/>
      </c>
      <c r="D132" s="251">
        <f>IF(C132="","",'Exhibit A'!D124)</f>
        <v/>
      </c>
      <c r="E132" s="252">
        <f>IFERROR(VLOOKUP(C132,'Multi Unit Grid'!C:D,2,FALSE),"")</f>
        <v/>
      </c>
      <c r="F132" s="253">
        <f>IFERROR(VLOOKUP(C132,'Multi Unit Grid'!C:E,3,FALSE),"")</f>
        <v/>
      </c>
      <c r="G132" s="253">
        <f>IFERROR(VLOOKUP(C132,'Multi Unit Grid'!C:EF,4,FALSE),"")</f>
        <v/>
      </c>
      <c r="H132" s="616" t="n"/>
      <c r="I132" s="267" t="n"/>
      <c r="J132" s="431" t="n"/>
      <c r="K132" s="261" t="n"/>
      <c r="L132" s="257" t="n"/>
      <c r="M132" s="262" t="n"/>
      <c r="N132" s="263" t="n"/>
      <c r="O132" s="262" t="n"/>
      <c r="P132" s="263" t="n"/>
      <c r="Q132" s="622" t="n"/>
      <c r="R132" s="263" t="n"/>
      <c r="S132" s="263" t="n"/>
      <c r="T132" s="263" t="n"/>
      <c r="U132" s="263" t="n"/>
      <c r="V132" s="262" t="n"/>
      <c r="W132" s="265" t="n"/>
      <c r="X132" s="266" t="n"/>
      <c r="Z132" s="490" t="n"/>
      <c r="AA132" s="616" t="n"/>
      <c r="AB132" s="270">
        <f>IF(C132="","",IF('Product Selections'!$L$11="CBA Lightning",1,IF('Product Selections'!$L$11="CBA Lightning Plus",0.7,IF('Product Selections'!$L$11="Management Services",0.7,IF('Product Selections'!$L$11="CBA Lightning Wholesale","Check with Finance","")))))</f>
        <v/>
      </c>
      <c r="AC132" s="616" t="n"/>
      <c r="AD132" s="270">
        <f>IF(C132="","",IF('Product Selections'!$L$11="CBA Lightning Wholesale","Check with Finance",1-AB132))</f>
        <v/>
      </c>
      <c r="AE132" s="616">
        <f>IF(C132="","",'Multi Unit Grid'!$G$5)</f>
        <v/>
      </c>
      <c r="AF132" s="271">
        <f>IF(C132="","",IF('Exhibit A'!Y124&lt;0,-'Exhibit A'!Y124,""))</f>
        <v/>
      </c>
      <c r="AG132" s="616">
        <f>IF($C132="","",'Product Selections'!$K$6)</f>
        <v/>
      </c>
      <c r="AH132" s="616">
        <f>IF($C132="","",'Product Selections'!$K$10)</f>
        <v/>
      </c>
      <c r="AI132" s="269">
        <f>IF(C132="","",IF('Product Selections'!L124="Management SErvices",VLOOKUP('Product Selections'!K116,Regions!C:D,2,FALSE),""))</f>
        <v/>
      </c>
      <c r="AJ132" s="445" t="n"/>
      <c r="AK132" s="618" t="n"/>
      <c r="AL132" s="440" t="n"/>
      <c r="AM132" s="448" t="n"/>
      <c r="AO132" s="267" t="n"/>
      <c r="AP132" s="441" t="n"/>
      <c r="AQ132" s="616" t="n"/>
      <c r="AR132" s="616" t="n"/>
      <c r="AS132" s="619" t="n"/>
    </row>
    <row r="133" ht="14.45" customHeight="1">
      <c r="B133" s="73">
        <f>B132+1</f>
        <v/>
      </c>
      <c r="C133" s="221">
        <f>IF('Multi Unit Grid'!C127="","",'Multi Unit Grid'!C127)</f>
        <v/>
      </c>
      <c r="D133" s="223">
        <f>IF(C133="","",'Exhibit A'!D125)</f>
        <v/>
      </c>
      <c r="E133" s="222">
        <f>IFERROR(VLOOKUP(C133,'Multi Unit Grid'!C:D,2,FALSE),"")</f>
        <v/>
      </c>
      <c r="F133" s="75">
        <f>IFERROR(VLOOKUP(C133,'Multi Unit Grid'!C:E,3,FALSE),"")</f>
        <v/>
      </c>
      <c r="G133" s="75">
        <f>IFERROR(VLOOKUP(C133,'Multi Unit Grid'!C:EF,4,FALSE),"")</f>
        <v/>
      </c>
      <c r="H133" s="612" t="n"/>
      <c r="I133" s="30" t="n"/>
      <c r="J133" s="430" t="n"/>
      <c r="K133" s="224" t="n"/>
      <c r="L133" s="24" t="n"/>
      <c r="M133" s="26" t="n"/>
      <c r="N133" s="28" t="n"/>
      <c r="O133" s="26" t="n"/>
      <c r="P133" s="28" t="n"/>
      <c r="Q133" s="623" t="n"/>
      <c r="R133" s="28" t="n"/>
      <c r="S133" s="28" t="n"/>
      <c r="T133" s="28" t="n"/>
      <c r="U133" s="28" t="n"/>
      <c r="V133" s="26" t="n"/>
      <c r="W133" s="29" t="n"/>
      <c r="Z133" s="491" t="n"/>
      <c r="AA133" s="612" t="n"/>
      <c r="AB133" s="83">
        <f>IF(C133="","",IF('Product Selections'!$L$11="CBA Lightning",1,IF('Product Selections'!$L$11="CBA Lightning Plus",0.7,IF('Product Selections'!$L$11="Management Services",0.7,IF('Product Selections'!$L$11="CBA Lightning Wholesale","Check with Finance","")))))</f>
        <v/>
      </c>
      <c r="AC133" s="612" t="n"/>
      <c r="AD133" s="83">
        <f>IF(C133="","",IF('Product Selections'!$L$11="CBA Lightning Wholesale","Check with Finance",1-AB133))</f>
        <v/>
      </c>
      <c r="AE133" s="612">
        <f>IF(C133="","",'Multi Unit Grid'!$G$5)</f>
        <v/>
      </c>
      <c r="AF133" s="84">
        <f>IF(C133="","",IF('Exhibit A'!Y125&lt;0,-'Exhibit A'!Y125,""))</f>
        <v/>
      </c>
      <c r="AG133" s="612">
        <f>IF($C133="","",'Product Selections'!$K$6)</f>
        <v/>
      </c>
      <c r="AH133" s="612">
        <f>IF($C133="","",'Product Selections'!$K$10)</f>
        <v/>
      </c>
      <c r="AI133" s="32">
        <f>IF(C133="","",IF('Product Selections'!L125="Management SErvices",VLOOKUP('Product Selections'!K117,Regions!C:D,2,FALSE),""))</f>
        <v/>
      </c>
      <c r="AJ133" s="444" t="n"/>
      <c r="AK133" s="621" t="n"/>
      <c r="AL133" s="438" t="n"/>
      <c r="AM133" s="447" t="n"/>
      <c r="AO133" s="30" t="n"/>
      <c r="AP133" s="439" t="n"/>
      <c r="AQ133" s="612" t="n"/>
      <c r="AR133" s="612" t="n"/>
      <c r="AS133" s="615" t="n"/>
    </row>
    <row r="134">
      <c r="B134" s="249">
        <f>B133+1</f>
        <v/>
      </c>
      <c r="C134" s="250">
        <f>IF('Multi Unit Grid'!C128="","",'Multi Unit Grid'!C128)</f>
        <v/>
      </c>
      <c r="D134" s="251">
        <f>IF(C134="","",'Exhibit A'!D126)</f>
        <v/>
      </c>
      <c r="E134" s="252">
        <f>IFERROR(VLOOKUP(C134,'Multi Unit Grid'!C:D,2,FALSE),"")</f>
        <v/>
      </c>
      <c r="F134" s="253">
        <f>IFERROR(VLOOKUP(C134,'Multi Unit Grid'!C:E,3,FALSE),"")</f>
        <v/>
      </c>
      <c r="G134" s="253">
        <f>IFERROR(VLOOKUP(C134,'Multi Unit Grid'!C:EF,4,FALSE),"")</f>
        <v/>
      </c>
      <c r="H134" s="616" t="n"/>
      <c r="I134" s="267" t="n"/>
      <c r="J134" s="431" t="n"/>
      <c r="K134" s="261" t="n"/>
      <c r="L134" s="257" t="n"/>
      <c r="M134" s="262" t="n"/>
      <c r="N134" s="263" t="n"/>
      <c r="O134" s="262" t="n"/>
      <c r="P134" s="263" t="n"/>
      <c r="Q134" s="622" t="n"/>
      <c r="R134" s="263" t="n"/>
      <c r="S134" s="263" t="n"/>
      <c r="T134" s="263" t="n"/>
      <c r="U134" s="263" t="n"/>
      <c r="V134" s="262" t="n"/>
      <c r="W134" s="265" t="n"/>
      <c r="X134" s="266" t="n"/>
      <c r="Z134" s="490" t="n"/>
      <c r="AA134" s="616" t="n"/>
      <c r="AB134" s="270">
        <f>IF(C134="","",IF('Product Selections'!$L$11="CBA Lightning",1,IF('Product Selections'!$L$11="CBA Lightning Plus",0.7,IF('Product Selections'!$L$11="Management Services",0.7,IF('Product Selections'!$L$11="CBA Lightning Wholesale","Check with Finance","")))))</f>
        <v/>
      </c>
      <c r="AC134" s="616" t="n"/>
      <c r="AD134" s="270">
        <f>IF(C134="","",IF('Product Selections'!$L$11="CBA Lightning Wholesale","Check with Finance",1-AB134))</f>
        <v/>
      </c>
      <c r="AE134" s="616">
        <f>IF(C134="","",'Multi Unit Grid'!$G$5)</f>
        <v/>
      </c>
      <c r="AF134" s="271">
        <f>IF(C134="","",IF('Exhibit A'!Y126&lt;0,-'Exhibit A'!Y126,""))</f>
        <v/>
      </c>
      <c r="AG134" s="616">
        <f>IF($C134="","",'Product Selections'!$K$6)</f>
        <v/>
      </c>
      <c r="AH134" s="616">
        <f>IF($C134="","",'Product Selections'!$K$10)</f>
        <v/>
      </c>
      <c r="AI134" s="269">
        <f>IF(C134="","",IF('Product Selections'!L126="Management SErvices",VLOOKUP('Product Selections'!K118,Regions!C:D,2,FALSE),""))</f>
        <v/>
      </c>
      <c r="AJ134" s="445" t="n"/>
      <c r="AK134" s="618" t="n"/>
      <c r="AL134" s="440" t="n"/>
      <c r="AM134" s="448" t="n"/>
      <c r="AO134" s="267" t="n"/>
      <c r="AP134" s="441" t="n"/>
      <c r="AQ134" s="616" t="n"/>
      <c r="AR134" s="616" t="n"/>
      <c r="AS134" s="619" t="n"/>
    </row>
    <row r="135" ht="14.45" customHeight="1">
      <c r="B135" s="73">
        <f>B134+1</f>
        <v/>
      </c>
      <c r="C135" s="221">
        <f>IF('Multi Unit Grid'!C129="","",'Multi Unit Grid'!C129)</f>
        <v/>
      </c>
      <c r="D135" s="223">
        <f>IF(C135="","",'Exhibit A'!D127)</f>
        <v/>
      </c>
      <c r="E135" s="222">
        <f>IFERROR(VLOOKUP(C135,'Multi Unit Grid'!C:D,2,FALSE),"")</f>
        <v/>
      </c>
      <c r="F135" s="75">
        <f>IFERROR(VLOOKUP(C135,'Multi Unit Grid'!C:E,3,FALSE),"")</f>
        <v/>
      </c>
      <c r="G135" s="75">
        <f>IFERROR(VLOOKUP(C135,'Multi Unit Grid'!C:EF,4,FALSE),"")</f>
        <v/>
      </c>
      <c r="H135" s="612" t="n"/>
      <c r="I135" s="30" t="n"/>
      <c r="J135" s="430" t="n"/>
      <c r="K135" s="224" t="n"/>
      <c r="L135" s="24" t="n"/>
      <c r="M135" s="26" t="n"/>
      <c r="N135" s="28" t="n"/>
      <c r="O135" s="26" t="n"/>
      <c r="P135" s="28" t="n"/>
      <c r="Q135" s="623" t="n"/>
      <c r="R135" s="28" t="n"/>
      <c r="S135" s="28" t="n"/>
      <c r="T135" s="28" t="n"/>
      <c r="U135" s="28" t="n"/>
      <c r="V135" s="26" t="n"/>
      <c r="W135" s="29" t="n"/>
      <c r="Z135" s="491" t="n"/>
      <c r="AA135" s="612" t="n"/>
      <c r="AB135" s="83">
        <f>IF(C135="","",IF('Product Selections'!$L$11="CBA Lightning",1,IF('Product Selections'!$L$11="CBA Lightning Plus",0.7,IF('Product Selections'!$L$11="Management Services",0.7,IF('Product Selections'!$L$11="CBA Lightning Wholesale","Check with Finance","")))))</f>
        <v/>
      </c>
      <c r="AC135" s="612" t="n"/>
      <c r="AD135" s="83">
        <f>IF(C135="","",IF('Product Selections'!$L$11="CBA Lightning Wholesale","Check with Finance",1-AB135))</f>
        <v/>
      </c>
      <c r="AE135" s="612">
        <f>IF(C135="","",'Multi Unit Grid'!$G$5)</f>
        <v/>
      </c>
      <c r="AF135" s="84">
        <f>IF(C135="","",IF('Exhibit A'!Y127&lt;0,-'Exhibit A'!Y127,""))</f>
        <v/>
      </c>
      <c r="AG135" s="612">
        <f>IF($C135="","",'Product Selections'!$K$6)</f>
        <v/>
      </c>
      <c r="AH135" s="612">
        <f>IF($C135="","",'Product Selections'!$K$10)</f>
        <v/>
      </c>
      <c r="AI135" s="32">
        <f>IF(C135="","",IF('Product Selections'!L127="Management SErvices",VLOOKUP('Product Selections'!K119,Regions!C:D,2,FALSE),""))</f>
        <v/>
      </c>
      <c r="AJ135" s="444" t="n"/>
      <c r="AK135" s="621" t="n"/>
      <c r="AL135" s="438" t="n"/>
      <c r="AM135" s="447" t="n"/>
      <c r="AO135" s="30" t="n"/>
      <c r="AP135" s="439" t="n"/>
      <c r="AQ135" s="612" t="n"/>
      <c r="AR135" s="612" t="n"/>
      <c r="AS135" s="615" t="n"/>
    </row>
    <row r="136">
      <c r="B136" s="249">
        <f>B135+1</f>
        <v/>
      </c>
      <c r="C136" s="250">
        <f>IF('Multi Unit Grid'!C130="","",'Multi Unit Grid'!C130)</f>
        <v/>
      </c>
      <c r="D136" s="251">
        <f>IF(C136="","",'Exhibit A'!D128)</f>
        <v/>
      </c>
      <c r="E136" s="252">
        <f>IFERROR(VLOOKUP(C136,'Multi Unit Grid'!C:D,2,FALSE),"")</f>
        <v/>
      </c>
      <c r="F136" s="253">
        <f>IFERROR(VLOOKUP(C136,'Multi Unit Grid'!C:E,3,FALSE),"")</f>
        <v/>
      </c>
      <c r="G136" s="253">
        <f>IFERROR(VLOOKUP(C136,'Multi Unit Grid'!C:EF,4,FALSE),"")</f>
        <v/>
      </c>
      <c r="H136" s="616" t="n"/>
      <c r="I136" s="267" t="n"/>
      <c r="J136" s="431" t="n"/>
      <c r="K136" s="261" t="n"/>
      <c r="L136" s="257" t="n"/>
      <c r="M136" s="262" t="n"/>
      <c r="N136" s="263" t="n"/>
      <c r="O136" s="262" t="n"/>
      <c r="P136" s="263" t="n"/>
      <c r="Q136" s="622" t="n"/>
      <c r="R136" s="263" t="n"/>
      <c r="S136" s="263" t="n"/>
      <c r="T136" s="263" t="n"/>
      <c r="U136" s="263" t="n"/>
      <c r="V136" s="262" t="n"/>
      <c r="W136" s="265" t="n"/>
      <c r="X136" s="266" t="n"/>
      <c r="Z136" s="490" t="n"/>
      <c r="AA136" s="616" t="n"/>
      <c r="AB136" s="270">
        <f>IF(C136="","",IF('Product Selections'!$L$11="CBA Lightning",1,IF('Product Selections'!$L$11="CBA Lightning Plus",0.7,IF('Product Selections'!$L$11="Management Services",0.7,IF('Product Selections'!$L$11="CBA Lightning Wholesale","Check with Finance","")))))</f>
        <v/>
      </c>
      <c r="AC136" s="616" t="n"/>
      <c r="AD136" s="270">
        <f>IF(C136="","",IF('Product Selections'!$L$11="CBA Lightning Wholesale","Check with Finance",1-AB136))</f>
        <v/>
      </c>
      <c r="AE136" s="616">
        <f>IF(C136="","",'Multi Unit Grid'!$G$5)</f>
        <v/>
      </c>
      <c r="AF136" s="271">
        <f>IF(C136="","",IF('Exhibit A'!Y128&lt;0,-'Exhibit A'!Y128,""))</f>
        <v/>
      </c>
      <c r="AG136" s="616">
        <f>IF($C136="","",'Product Selections'!$K$6)</f>
        <v/>
      </c>
      <c r="AH136" s="616">
        <f>IF($C136="","",'Product Selections'!$K$10)</f>
        <v/>
      </c>
      <c r="AI136" s="269">
        <f>IF(C136="","",IF('Product Selections'!L128="Management SErvices",VLOOKUP('Product Selections'!K120,Regions!C:D,2,FALSE),""))</f>
        <v/>
      </c>
      <c r="AJ136" s="445" t="n"/>
      <c r="AK136" s="618" t="n"/>
      <c r="AL136" s="440" t="n"/>
      <c r="AM136" s="448" t="n"/>
      <c r="AO136" s="267" t="n"/>
      <c r="AP136" s="441" t="n"/>
      <c r="AQ136" s="616" t="n"/>
      <c r="AR136" s="616" t="n"/>
      <c r="AS136" s="619" t="n"/>
    </row>
    <row r="137" ht="14.45" customHeight="1">
      <c r="B137" s="73">
        <f>B136+1</f>
        <v/>
      </c>
      <c r="C137" s="221">
        <f>IF('Multi Unit Grid'!C131="","",'Multi Unit Grid'!C131)</f>
        <v/>
      </c>
      <c r="D137" s="223">
        <f>IF(C137="","",'Exhibit A'!D129)</f>
        <v/>
      </c>
      <c r="E137" s="222">
        <f>IFERROR(VLOOKUP(C137,'Multi Unit Grid'!C:D,2,FALSE),"")</f>
        <v/>
      </c>
      <c r="F137" s="75">
        <f>IFERROR(VLOOKUP(C137,'Multi Unit Grid'!C:E,3,FALSE),"")</f>
        <v/>
      </c>
      <c r="G137" s="75">
        <f>IFERROR(VLOOKUP(C137,'Multi Unit Grid'!C:EF,4,FALSE),"")</f>
        <v/>
      </c>
      <c r="H137" s="612" t="n"/>
      <c r="I137" s="30" t="n"/>
      <c r="J137" s="430" t="n"/>
      <c r="K137" s="224" t="n"/>
      <c r="L137" s="24" t="n"/>
      <c r="M137" s="26" t="n"/>
      <c r="N137" s="28" t="n"/>
      <c r="O137" s="26" t="n"/>
      <c r="P137" s="28" t="n"/>
      <c r="Q137" s="623" t="n"/>
      <c r="R137" s="28" t="n"/>
      <c r="S137" s="28" t="n"/>
      <c r="T137" s="28" t="n"/>
      <c r="U137" s="28" t="n"/>
      <c r="V137" s="26" t="n"/>
      <c r="W137" s="29" t="n"/>
      <c r="Z137" s="491" t="n"/>
      <c r="AA137" s="612" t="n"/>
      <c r="AB137" s="83">
        <f>IF(C137="","",IF('Product Selections'!$L$11="CBA Lightning",1,IF('Product Selections'!$L$11="CBA Lightning Plus",0.7,IF('Product Selections'!$L$11="Management Services",0.7,IF('Product Selections'!$L$11="CBA Lightning Wholesale","Check with Finance","")))))</f>
        <v/>
      </c>
      <c r="AC137" s="612" t="n"/>
      <c r="AD137" s="83">
        <f>IF(C137="","",IF('Product Selections'!$L$11="CBA Lightning Wholesale","Check with Finance",1-AB137))</f>
        <v/>
      </c>
      <c r="AE137" s="612">
        <f>IF(C137="","",'Multi Unit Grid'!$G$5)</f>
        <v/>
      </c>
      <c r="AF137" s="84">
        <f>IF(C137="","",IF('Exhibit A'!Y129&lt;0,-'Exhibit A'!Y129,""))</f>
        <v/>
      </c>
      <c r="AG137" s="612">
        <f>IF($C137="","",'Product Selections'!$K$6)</f>
        <v/>
      </c>
      <c r="AH137" s="612">
        <f>IF($C137="","",'Product Selections'!$K$10)</f>
        <v/>
      </c>
      <c r="AI137" s="32">
        <f>IF(C137="","",IF('Product Selections'!L129="Management SErvices",VLOOKUP('Product Selections'!K121,Regions!C:D,2,FALSE),""))</f>
        <v/>
      </c>
      <c r="AJ137" s="444" t="n"/>
      <c r="AK137" s="621" t="n"/>
      <c r="AL137" s="438" t="n"/>
      <c r="AM137" s="447" t="n"/>
      <c r="AO137" s="30" t="n"/>
      <c r="AP137" s="439" t="n"/>
      <c r="AQ137" s="612" t="n"/>
      <c r="AR137" s="612" t="n"/>
      <c r="AS137" s="615" t="n"/>
    </row>
    <row r="138">
      <c r="B138" s="249">
        <f>B137+1</f>
        <v/>
      </c>
      <c r="C138" s="250">
        <f>IF('Multi Unit Grid'!C132="","",'Multi Unit Grid'!C132)</f>
        <v/>
      </c>
      <c r="D138" s="251">
        <f>IF(C138="","",'Exhibit A'!D130)</f>
        <v/>
      </c>
      <c r="E138" s="252">
        <f>IFERROR(VLOOKUP(C138,'Multi Unit Grid'!C:D,2,FALSE),"")</f>
        <v/>
      </c>
      <c r="F138" s="253">
        <f>IFERROR(VLOOKUP(C138,'Multi Unit Grid'!C:E,3,FALSE),"")</f>
        <v/>
      </c>
      <c r="G138" s="253">
        <f>IFERROR(VLOOKUP(C138,'Multi Unit Grid'!C:EF,4,FALSE),"")</f>
        <v/>
      </c>
      <c r="H138" s="616" t="n"/>
      <c r="I138" s="267" t="n"/>
      <c r="J138" s="431" t="n"/>
      <c r="K138" s="261" t="n"/>
      <c r="L138" s="257" t="n"/>
      <c r="M138" s="262" t="n"/>
      <c r="N138" s="263" t="n"/>
      <c r="O138" s="262" t="n"/>
      <c r="P138" s="263" t="n"/>
      <c r="Q138" s="622" t="n"/>
      <c r="R138" s="263" t="n"/>
      <c r="S138" s="263" t="n"/>
      <c r="T138" s="263" t="n"/>
      <c r="U138" s="263" t="n"/>
      <c r="V138" s="262" t="n"/>
      <c r="W138" s="265" t="n"/>
      <c r="X138" s="266" t="n"/>
      <c r="Z138" s="490" t="n"/>
      <c r="AA138" s="616" t="n"/>
      <c r="AB138" s="270">
        <f>IF(C138="","",IF('Product Selections'!$L$11="CBA Lightning",1,IF('Product Selections'!$L$11="CBA Lightning Plus",0.7,IF('Product Selections'!$L$11="Management Services",0.7,IF('Product Selections'!$L$11="CBA Lightning Wholesale","Check with Finance","")))))</f>
        <v/>
      </c>
      <c r="AC138" s="616" t="n"/>
      <c r="AD138" s="270">
        <f>IF(C138="","",IF('Product Selections'!$L$11="CBA Lightning Wholesale","Check with Finance",1-AB138))</f>
        <v/>
      </c>
      <c r="AE138" s="616">
        <f>IF(C138="","",'Multi Unit Grid'!$G$5)</f>
        <v/>
      </c>
      <c r="AF138" s="271">
        <f>IF(C138="","",IF('Exhibit A'!Y130&lt;0,-'Exhibit A'!Y130,""))</f>
        <v/>
      </c>
      <c r="AG138" s="616">
        <f>IF($C138="","",'Product Selections'!$K$6)</f>
        <v/>
      </c>
      <c r="AH138" s="616">
        <f>IF($C138="","",'Product Selections'!$K$10)</f>
        <v/>
      </c>
      <c r="AI138" s="269">
        <f>IF(C138="","",IF('Product Selections'!L130="Management SErvices",VLOOKUP('Product Selections'!K122,Regions!C:D,2,FALSE),""))</f>
        <v/>
      </c>
      <c r="AJ138" s="445" t="n"/>
      <c r="AK138" s="618" t="n"/>
      <c r="AL138" s="440" t="n"/>
      <c r="AM138" s="448" t="n"/>
      <c r="AO138" s="267" t="n"/>
      <c r="AP138" s="441" t="n"/>
      <c r="AQ138" s="616" t="n"/>
      <c r="AR138" s="616" t="n"/>
      <c r="AS138" s="619" t="n"/>
    </row>
    <row r="139" ht="14.45" customHeight="1">
      <c r="B139" s="73">
        <f>B138+1</f>
        <v/>
      </c>
      <c r="C139" s="221">
        <f>IF('Multi Unit Grid'!C133="","",'Multi Unit Grid'!C133)</f>
        <v/>
      </c>
      <c r="D139" s="223">
        <f>IF(C139="","",'Exhibit A'!D131)</f>
        <v/>
      </c>
      <c r="E139" s="222">
        <f>IFERROR(VLOOKUP(C139,'Multi Unit Grid'!C:D,2,FALSE),"")</f>
        <v/>
      </c>
      <c r="F139" s="75">
        <f>IFERROR(VLOOKUP(C139,'Multi Unit Grid'!C:E,3,FALSE),"")</f>
        <v/>
      </c>
      <c r="G139" s="75">
        <f>IFERROR(VLOOKUP(C139,'Multi Unit Grid'!C:EF,4,FALSE),"")</f>
        <v/>
      </c>
      <c r="H139" s="612" t="n"/>
      <c r="I139" s="30" t="n"/>
      <c r="J139" s="430" t="n"/>
      <c r="K139" s="224" t="n"/>
      <c r="L139" s="24" t="n"/>
      <c r="M139" s="26" t="n"/>
      <c r="N139" s="28" t="n"/>
      <c r="O139" s="26" t="n"/>
      <c r="P139" s="28" t="n"/>
      <c r="Q139" s="623" t="n"/>
      <c r="R139" s="28" t="n"/>
      <c r="S139" s="28" t="n"/>
      <c r="T139" s="28" t="n"/>
      <c r="U139" s="28" t="n"/>
      <c r="V139" s="26" t="n"/>
      <c r="W139" s="29" t="n"/>
      <c r="Z139" s="491" t="n"/>
      <c r="AA139" s="612" t="n"/>
      <c r="AB139" s="83">
        <f>IF(C139="","",IF('Product Selections'!$L$11="CBA Lightning",1,IF('Product Selections'!$L$11="CBA Lightning Plus",0.7,IF('Product Selections'!$L$11="Management Services",0.7,IF('Product Selections'!$L$11="CBA Lightning Wholesale","Check with Finance","")))))</f>
        <v/>
      </c>
      <c r="AC139" s="612" t="n"/>
      <c r="AD139" s="83">
        <f>IF(C139="","",IF('Product Selections'!$L$11="CBA Lightning Wholesale","Check with Finance",1-AB139))</f>
        <v/>
      </c>
      <c r="AE139" s="612">
        <f>IF(C139="","",'Multi Unit Grid'!$G$5)</f>
        <v/>
      </c>
      <c r="AF139" s="84">
        <f>IF(C139="","",IF('Exhibit A'!Y131&lt;0,-'Exhibit A'!Y131,""))</f>
        <v/>
      </c>
      <c r="AG139" s="612">
        <f>IF($C139="","",'Product Selections'!$K$6)</f>
        <v/>
      </c>
      <c r="AH139" s="612">
        <f>IF($C139="","",'Product Selections'!$K$10)</f>
        <v/>
      </c>
      <c r="AI139" s="32">
        <f>IF(C139="","",IF('Product Selections'!L131="Management SErvices",VLOOKUP('Product Selections'!K123,Regions!C:D,2,FALSE),""))</f>
        <v/>
      </c>
      <c r="AJ139" s="444" t="n"/>
      <c r="AK139" s="621" t="n"/>
      <c r="AL139" s="438" t="n"/>
      <c r="AM139" s="447" t="n"/>
      <c r="AO139" s="30" t="n"/>
      <c r="AP139" s="439" t="n"/>
      <c r="AQ139" s="612" t="n"/>
      <c r="AR139" s="612" t="n"/>
      <c r="AS139" s="615" t="n"/>
    </row>
    <row r="140">
      <c r="B140" s="249">
        <f>B139+1</f>
        <v/>
      </c>
      <c r="C140" s="250">
        <f>IF('Multi Unit Grid'!C134="","",'Multi Unit Grid'!C134)</f>
        <v/>
      </c>
      <c r="D140" s="251">
        <f>IF(C140="","",'Exhibit A'!D132)</f>
        <v/>
      </c>
      <c r="E140" s="252">
        <f>IFERROR(VLOOKUP(C140,'Multi Unit Grid'!C:D,2,FALSE),"")</f>
        <v/>
      </c>
      <c r="F140" s="253">
        <f>IFERROR(VLOOKUP(C140,'Multi Unit Grid'!C:E,3,FALSE),"")</f>
        <v/>
      </c>
      <c r="G140" s="253">
        <f>IFERROR(VLOOKUP(C140,'Multi Unit Grid'!C:EF,4,FALSE),"")</f>
        <v/>
      </c>
      <c r="H140" s="616" t="n"/>
      <c r="I140" s="267" t="n"/>
      <c r="J140" s="431" t="n"/>
      <c r="K140" s="261" t="n"/>
      <c r="L140" s="257" t="n"/>
      <c r="M140" s="262" t="n"/>
      <c r="N140" s="263" t="n"/>
      <c r="O140" s="262" t="n"/>
      <c r="P140" s="263" t="n"/>
      <c r="Q140" s="622" t="n"/>
      <c r="R140" s="263" t="n"/>
      <c r="S140" s="263" t="n"/>
      <c r="T140" s="263" t="n"/>
      <c r="U140" s="263" t="n"/>
      <c r="V140" s="262" t="n"/>
      <c r="W140" s="265" t="n"/>
      <c r="X140" s="266" t="n"/>
      <c r="Z140" s="490" t="n"/>
      <c r="AA140" s="616" t="n"/>
      <c r="AB140" s="270">
        <f>IF(C140="","",IF('Product Selections'!$L$11="CBA Lightning",1,IF('Product Selections'!$L$11="CBA Lightning Plus",0.7,IF('Product Selections'!$L$11="Management Services",0.7,IF('Product Selections'!$L$11="CBA Lightning Wholesale","Check with Finance","")))))</f>
        <v/>
      </c>
      <c r="AC140" s="616" t="n"/>
      <c r="AD140" s="270">
        <f>IF(C140="","",IF('Product Selections'!$L$11="CBA Lightning Wholesale","Check with Finance",1-AB140))</f>
        <v/>
      </c>
      <c r="AE140" s="616">
        <f>IF(C140="","",'Multi Unit Grid'!$G$5)</f>
        <v/>
      </c>
      <c r="AF140" s="271">
        <f>IF(C140="","",IF('Exhibit A'!Y132&lt;0,-'Exhibit A'!Y132,""))</f>
        <v/>
      </c>
      <c r="AG140" s="616">
        <f>IF($C140="","",'Product Selections'!$K$6)</f>
        <v/>
      </c>
      <c r="AH140" s="616">
        <f>IF($C140="","",'Product Selections'!$K$10)</f>
        <v/>
      </c>
      <c r="AI140" s="269">
        <f>IF(C140="","",IF('Product Selections'!L132="Management SErvices",VLOOKUP('Product Selections'!K124,Regions!C:D,2,FALSE),""))</f>
        <v/>
      </c>
      <c r="AJ140" s="445" t="n"/>
      <c r="AK140" s="618" t="n"/>
      <c r="AL140" s="440" t="n"/>
      <c r="AM140" s="448" t="n"/>
      <c r="AO140" s="267" t="n"/>
      <c r="AP140" s="441" t="n"/>
      <c r="AQ140" s="616" t="n"/>
      <c r="AR140" s="616" t="n"/>
      <c r="AS140" s="619" t="n"/>
    </row>
    <row r="141" ht="14.45" customHeight="1">
      <c r="B141" s="73">
        <f>B140+1</f>
        <v/>
      </c>
      <c r="C141" s="221">
        <f>IF('Multi Unit Grid'!C135="","",'Multi Unit Grid'!C135)</f>
        <v/>
      </c>
      <c r="D141" s="223">
        <f>IF(C141="","",'Exhibit A'!D133)</f>
        <v/>
      </c>
      <c r="E141" s="222">
        <f>IFERROR(VLOOKUP(C141,'Multi Unit Grid'!C:D,2,FALSE),"")</f>
        <v/>
      </c>
      <c r="F141" s="75">
        <f>IFERROR(VLOOKUP(C141,'Multi Unit Grid'!C:E,3,FALSE),"")</f>
        <v/>
      </c>
      <c r="G141" s="75">
        <f>IFERROR(VLOOKUP(C141,'Multi Unit Grid'!C:EF,4,FALSE),"")</f>
        <v/>
      </c>
      <c r="H141" s="612" t="n"/>
      <c r="I141" s="30" t="n"/>
      <c r="J141" s="430" t="n"/>
      <c r="K141" s="224" t="n"/>
      <c r="L141" s="24" t="n"/>
      <c r="M141" s="26" t="n"/>
      <c r="N141" s="28" t="n"/>
      <c r="O141" s="26" t="n"/>
      <c r="P141" s="28" t="n"/>
      <c r="Q141" s="623" t="n"/>
      <c r="R141" s="28" t="n"/>
      <c r="S141" s="28" t="n"/>
      <c r="T141" s="28" t="n"/>
      <c r="U141" s="28" t="n"/>
      <c r="V141" s="26" t="n"/>
      <c r="W141" s="29" t="n"/>
      <c r="Z141" s="491" t="n"/>
      <c r="AA141" s="612" t="n"/>
      <c r="AB141" s="83">
        <f>IF(C141="","",IF('Product Selections'!$L$11="CBA Lightning",1,IF('Product Selections'!$L$11="CBA Lightning Plus",0.7,IF('Product Selections'!$L$11="Management Services",0.7,IF('Product Selections'!$L$11="CBA Lightning Wholesale","Check with Finance","")))))</f>
        <v/>
      </c>
      <c r="AC141" s="612" t="n"/>
      <c r="AD141" s="83">
        <f>IF(C141="","",IF('Product Selections'!$L$11="CBA Lightning Wholesale","Check with Finance",1-AB141))</f>
        <v/>
      </c>
      <c r="AE141" s="612">
        <f>IF(C141="","",'Multi Unit Grid'!$G$5)</f>
        <v/>
      </c>
      <c r="AF141" s="84">
        <f>IF(C141="","",IF('Exhibit A'!Y133&lt;0,-'Exhibit A'!Y133,""))</f>
        <v/>
      </c>
      <c r="AG141" s="612">
        <f>IF($C141="","",'Product Selections'!$K$6)</f>
        <v/>
      </c>
      <c r="AH141" s="612">
        <f>IF($C141="","",'Product Selections'!$K$10)</f>
        <v/>
      </c>
      <c r="AI141" s="32">
        <f>IF(C141="","",IF('Product Selections'!L133="Management SErvices",VLOOKUP('Product Selections'!K125,Regions!C:D,2,FALSE),""))</f>
        <v/>
      </c>
      <c r="AJ141" s="444" t="n"/>
      <c r="AK141" s="621" t="n"/>
      <c r="AL141" s="438" t="n"/>
      <c r="AM141" s="447" t="n"/>
      <c r="AO141" s="30" t="n"/>
      <c r="AP141" s="439" t="n"/>
      <c r="AQ141" s="612" t="n"/>
      <c r="AR141" s="612" t="n"/>
      <c r="AS141" s="615" t="n"/>
    </row>
    <row r="142">
      <c r="B142" s="249">
        <f>B141+1</f>
        <v/>
      </c>
      <c r="C142" s="250">
        <f>IF('Multi Unit Grid'!C136="","",'Multi Unit Grid'!C136)</f>
        <v/>
      </c>
      <c r="D142" s="251">
        <f>IF(C142="","",'Exhibit A'!D134)</f>
        <v/>
      </c>
      <c r="E142" s="252">
        <f>IFERROR(VLOOKUP(C142,'Multi Unit Grid'!C:D,2,FALSE),"")</f>
        <v/>
      </c>
      <c r="F142" s="253">
        <f>IFERROR(VLOOKUP(C142,'Multi Unit Grid'!C:E,3,FALSE),"")</f>
        <v/>
      </c>
      <c r="G142" s="253">
        <f>IFERROR(VLOOKUP(C142,'Multi Unit Grid'!C:EF,4,FALSE),"")</f>
        <v/>
      </c>
      <c r="H142" s="616" t="n"/>
      <c r="I142" s="267" t="n"/>
      <c r="J142" s="431" t="n"/>
      <c r="K142" s="261" t="n"/>
      <c r="L142" s="257" t="n"/>
      <c r="M142" s="262" t="n"/>
      <c r="N142" s="263" t="n"/>
      <c r="O142" s="262" t="n"/>
      <c r="P142" s="263" t="n"/>
      <c r="Q142" s="622" t="n"/>
      <c r="R142" s="263" t="n"/>
      <c r="S142" s="263" t="n"/>
      <c r="T142" s="263" t="n"/>
      <c r="U142" s="263" t="n"/>
      <c r="V142" s="262" t="n"/>
      <c r="W142" s="265" t="n"/>
      <c r="X142" s="266" t="n"/>
      <c r="Z142" s="490" t="n"/>
      <c r="AA142" s="616" t="n"/>
      <c r="AB142" s="270">
        <f>IF(C142="","",IF('Product Selections'!$L$11="CBA Lightning",1,IF('Product Selections'!$L$11="CBA Lightning Plus",0.7,IF('Product Selections'!$L$11="Management Services",0.7,IF('Product Selections'!$L$11="CBA Lightning Wholesale","Check with Finance","")))))</f>
        <v/>
      </c>
      <c r="AC142" s="616" t="n"/>
      <c r="AD142" s="270">
        <f>IF(C142="","",IF('Product Selections'!$L$11="CBA Lightning Wholesale","Check with Finance",1-AB142))</f>
        <v/>
      </c>
      <c r="AE142" s="616">
        <f>IF(C142="","",'Multi Unit Grid'!$G$5)</f>
        <v/>
      </c>
      <c r="AF142" s="271">
        <f>IF(C142="","",IF('Exhibit A'!Y134&lt;0,-'Exhibit A'!Y134,""))</f>
        <v/>
      </c>
      <c r="AG142" s="616">
        <f>IF($C142="","",'Product Selections'!$K$6)</f>
        <v/>
      </c>
      <c r="AH142" s="616">
        <f>IF($C142="","",'Product Selections'!$K$10)</f>
        <v/>
      </c>
      <c r="AI142" s="269">
        <f>IF(C142="","",IF('Product Selections'!L134="Management SErvices",VLOOKUP('Product Selections'!K126,Regions!C:D,2,FALSE),""))</f>
        <v/>
      </c>
      <c r="AJ142" s="445" t="n"/>
      <c r="AK142" s="618" t="n"/>
      <c r="AL142" s="440" t="n"/>
      <c r="AM142" s="448" t="n"/>
      <c r="AO142" s="267" t="n"/>
      <c r="AP142" s="441" t="n"/>
      <c r="AQ142" s="616" t="n"/>
      <c r="AR142" s="616" t="n"/>
      <c r="AS142" s="619" t="n"/>
    </row>
    <row r="143" ht="14.45" customHeight="1">
      <c r="B143" s="73">
        <f>B142+1</f>
        <v/>
      </c>
      <c r="C143" s="221">
        <f>IF('Multi Unit Grid'!C137="","",'Multi Unit Grid'!C137)</f>
        <v/>
      </c>
      <c r="D143" s="223">
        <f>IF(C143="","",'Exhibit A'!D135)</f>
        <v/>
      </c>
      <c r="E143" s="222">
        <f>IFERROR(VLOOKUP(C143,'Multi Unit Grid'!C:D,2,FALSE),"")</f>
        <v/>
      </c>
      <c r="F143" s="75">
        <f>IFERROR(VLOOKUP(C143,'Multi Unit Grid'!C:E,3,FALSE),"")</f>
        <v/>
      </c>
      <c r="G143" s="75">
        <f>IFERROR(VLOOKUP(C143,'Multi Unit Grid'!C:EF,4,FALSE),"")</f>
        <v/>
      </c>
      <c r="H143" s="612" t="n"/>
      <c r="I143" s="30" t="n"/>
      <c r="J143" s="430" t="n"/>
      <c r="K143" s="224" t="n"/>
      <c r="L143" s="24" t="n"/>
      <c r="M143" s="26" t="n"/>
      <c r="N143" s="28" t="n"/>
      <c r="O143" s="26" t="n"/>
      <c r="P143" s="28" t="n"/>
      <c r="Q143" s="623" t="n"/>
      <c r="R143" s="28" t="n"/>
      <c r="S143" s="28" t="n"/>
      <c r="T143" s="28" t="n"/>
      <c r="U143" s="28" t="n"/>
      <c r="V143" s="26" t="n"/>
      <c r="W143" s="29" t="n"/>
      <c r="Z143" s="491" t="n"/>
      <c r="AA143" s="612" t="n"/>
      <c r="AB143" s="83">
        <f>IF(C143="","",IF('Product Selections'!$L$11="CBA Lightning",1,IF('Product Selections'!$L$11="CBA Lightning Plus",0.7,IF('Product Selections'!$L$11="Management Services",0.7,IF('Product Selections'!$L$11="CBA Lightning Wholesale","Check with Finance","")))))</f>
        <v/>
      </c>
      <c r="AC143" s="612" t="n"/>
      <c r="AD143" s="83">
        <f>IF(C143="","",IF('Product Selections'!$L$11="CBA Lightning Wholesale","Check with Finance",1-AB143))</f>
        <v/>
      </c>
      <c r="AE143" s="612">
        <f>IF(C143="","",'Multi Unit Grid'!$G$5)</f>
        <v/>
      </c>
      <c r="AF143" s="84">
        <f>IF(C143="","",IF('Exhibit A'!Y135&lt;0,-'Exhibit A'!Y135,""))</f>
        <v/>
      </c>
      <c r="AG143" s="612">
        <f>IF($C143="","",'Product Selections'!$K$6)</f>
        <v/>
      </c>
      <c r="AH143" s="612">
        <f>IF($C143="","",'Product Selections'!$K$10)</f>
        <v/>
      </c>
      <c r="AI143" s="32">
        <f>IF(C143="","",IF('Product Selections'!L135="Management SErvices",VLOOKUP('Product Selections'!K127,Regions!C:D,2,FALSE),""))</f>
        <v/>
      </c>
      <c r="AJ143" s="444" t="n"/>
      <c r="AK143" s="621" t="n"/>
      <c r="AL143" s="438" t="n"/>
      <c r="AM143" s="447" t="n"/>
      <c r="AO143" s="30" t="n"/>
      <c r="AP143" s="439" t="n"/>
      <c r="AQ143" s="612" t="n"/>
      <c r="AR143" s="612" t="n"/>
      <c r="AS143" s="615" t="n"/>
    </row>
    <row r="144">
      <c r="B144" s="249">
        <f>B143+1</f>
        <v/>
      </c>
      <c r="C144" s="250">
        <f>IF('Multi Unit Grid'!C138="","",'Multi Unit Grid'!C138)</f>
        <v/>
      </c>
      <c r="D144" s="251">
        <f>IF(C144="","",'Exhibit A'!D136)</f>
        <v/>
      </c>
      <c r="E144" s="252">
        <f>IFERROR(VLOOKUP(C144,'Multi Unit Grid'!C:D,2,FALSE),"")</f>
        <v/>
      </c>
      <c r="F144" s="253">
        <f>IFERROR(VLOOKUP(C144,'Multi Unit Grid'!C:E,3,FALSE),"")</f>
        <v/>
      </c>
      <c r="G144" s="253">
        <f>IFERROR(VLOOKUP(C144,'Multi Unit Grid'!C:EF,4,FALSE),"")</f>
        <v/>
      </c>
      <c r="H144" s="616" t="n"/>
      <c r="I144" s="267" t="n"/>
      <c r="J144" s="431" t="n"/>
      <c r="K144" s="261" t="n"/>
      <c r="L144" s="257" t="n"/>
      <c r="M144" s="262" t="n"/>
      <c r="N144" s="263" t="n"/>
      <c r="O144" s="262" t="n"/>
      <c r="P144" s="263" t="n"/>
      <c r="Q144" s="622" t="n"/>
      <c r="R144" s="263" t="n"/>
      <c r="S144" s="263" t="n"/>
      <c r="T144" s="263" t="n"/>
      <c r="U144" s="263" t="n"/>
      <c r="V144" s="262" t="n"/>
      <c r="W144" s="265" t="n"/>
      <c r="X144" s="266" t="n"/>
      <c r="Z144" s="490" t="n"/>
      <c r="AA144" s="616" t="n"/>
      <c r="AB144" s="270">
        <f>IF(C144="","",IF('Product Selections'!$L$11="CBA Lightning",1,IF('Product Selections'!$L$11="CBA Lightning Plus",0.7,IF('Product Selections'!$L$11="Management Services",0.7,IF('Product Selections'!$L$11="CBA Lightning Wholesale","Check with Finance","")))))</f>
        <v/>
      </c>
      <c r="AC144" s="616" t="n"/>
      <c r="AD144" s="270">
        <f>IF(C144="","",IF('Product Selections'!$L$11="CBA Lightning Wholesale","Check with Finance",1-AB144))</f>
        <v/>
      </c>
      <c r="AE144" s="616">
        <f>IF(C144="","",'Multi Unit Grid'!$G$5)</f>
        <v/>
      </c>
      <c r="AF144" s="271">
        <f>IF(C144="","",IF('Exhibit A'!Y136&lt;0,-'Exhibit A'!Y136,""))</f>
        <v/>
      </c>
      <c r="AG144" s="616">
        <f>IF($C144="","",'Product Selections'!$K$6)</f>
        <v/>
      </c>
      <c r="AH144" s="616">
        <f>IF($C144="","",'Product Selections'!$K$10)</f>
        <v/>
      </c>
      <c r="AI144" s="269">
        <f>IF(C144="","",IF('Product Selections'!L136="Management SErvices",VLOOKUP('Product Selections'!K128,Regions!C:D,2,FALSE),""))</f>
        <v/>
      </c>
      <c r="AJ144" s="445" t="n"/>
      <c r="AK144" s="618" t="n"/>
      <c r="AL144" s="440" t="n"/>
      <c r="AM144" s="448" t="n"/>
      <c r="AO144" s="267" t="n"/>
      <c r="AP144" s="441" t="n"/>
      <c r="AQ144" s="616" t="n"/>
      <c r="AR144" s="616" t="n"/>
      <c r="AS144" s="619" t="n"/>
    </row>
    <row r="145" ht="14.45" customHeight="1">
      <c r="B145" s="73">
        <f>B144+1</f>
        <v/>
      </c>
      <c r="C145" s="221">
        <f>IF('Multi Unit Grid'!C139="","",'Multi Unit Grid'!C139)</f>
        <v/>
      </c>
      <c r="D145" s="223">
        <f>IF(C145="","",'Exhibit A'!D137)</f>
        <v/>
      </c>
      <c r="E145" s="222">
        <f>IFERROR(VLOOKUP(C145,'Multi Unit Grid'!C:D,2,FALSE),"")</f>
        <v/>
      </c>
      <c r="F145" s="75">
        <f>IFERROR(VLOOKUP(C145,'Multi Unit Grid'!C:E,3,FALSE),"")</f>
        <v/>
      </c>
      <c r="G145" s="75">
        <f>IFERROR(VLOOKUP(C145,'Multi Unit Grid'!C:EF,4,FALSE),"")</f>
        <v/>
      </c>
      <c r="H145" s="612" t="n"/>
      <c r="I145" s="30" t="n"/>
      <c r="J145" s="430" t="n"/>
      <c r="K145" s="224" t="n"/>
      <c r="L145" s="24" t="n"/>
      <c r="M145" s="26" t="n"/>
      <c r="N145" s="28" t="n"/>
      <c r="O145" s="26" t="n"/>
      <c r="P145" s="28" t="n"/>
      <c r="Q145" s="623" t="n"/>
      <c r="R145" s="28" t="n"/>
      <c r="S145" s="28" t="n"/>
      <c r="T145" s="28" t="n"/>
      <c r="U145" s="28" t="n"/>
      <c r="V145" s="26" t="n"/>
      <c r="W145" s="29" t="n"/>
      <c r="Z145" s="491" t="n"/>
      <c r="AA145" s="612" t="n"/>
      <c r="AB145" s="83">
        <f>IF(C145="","",IF('Product Selections'!$L$11="CBA Lightning",1,IF('Product Selections'!$L$11="CBA Lightning Plus",0.7,IF('Product Selections'!$L$11="Management Services",0.7,IF('Product Selections'!$L$11="CBA Lightning Wholesale","Check with Finance","")))))</f>
        <v/>
      </c>
      <c r="AC145" s="612" t="n"/>
      <c r="AD145" s="83">
        <f>IF(C145="","",IF('Product Selections'!$L$11="CBA Lightning Wholesale","Check with Finance",1-AB145))</f>
        <v/>
      </c>
      <c r="AE145" s="612">
        <f>IF(C145="","",'Multi Unit Grid'!$G$5)</f>
        <v/>
      </c>
      <c r="AF145" s="84">
        <f>IF(C145="","",IF('Exhibit A'!Y137&lt;0,-'Exhibit A'!Y137,""))</f>
        <v/>
      </c>
      <c r="AG145" s="612">
        <f>IF($C145="","",'Product Selections'!$K$6)</f>
        <v/>
      </c>
      <c r="AH145" s="612">
        <f>IF($C145="","",'Product Selections'!$K$10)</f>
        <v/>
      </c>
      <c r="AI145" s="32">
        <f>IF(C145="","",IF('Product Selections'!L137="Management SErvices",VLOOKUP('Product Selections'!K129,Regions!C:D,2,FALSE),""))</f>
        <v/>
      </c>
      <c r="AJ145" s="444" t="n"/>
      <c r="AK145" s="621" t="n"/>
      <c r="AL145" s="438" t="n"/>
      <c r="AM145" s="447" t="n"/>
      <c r="AO145" s="30" t="n"/>
      <c r="AP145" s="439" t="n"/>
      <c r="AQ145" s="612" t="n"/>
      <c r="AR145" s="612" t="n"/>
      <c r="AS145" s="615" t="n"/>
    </row>
    <row r="146">
      <c r="B146" s="249">
        <f>B145+1</f>
        <v/>
      </c>
      <c r="C146" s="250">
        <f>IF('Multi Unit Grid'!C140="","",'Multi Unit Grid'!C140)</f>
        <v/>
      </c>
      <c r="D146" s="251">
        <f>IF(C146="","",'Exhibit A'!D138)</f>
        <v/>
      </c>
      <c r="E146" s="252">
        <f>IFERROR(VLOOKUP(C146,'Multi Unit Grid'!C:D,2,FALSE),"")</f>
        <v/>
      </c>
      <c r="F146" s="253">
        <f>IFERROR(VLOOKUP(C146,'Multi Unit Grid'!C:E,3,FALSE),"")</f>
        <v/>
      </c>
      <c r="G146" s="253">
        <f>IFERROR(VLOOKUP(C146,'Multi Unit Grid'!C:EF,4,FALSE),"")</f>
        <v/>
      </c>
      <c r="H146" s="616" t="n"/>
      <c r="I146" s="267" t="n"/>
      <c r="J146" s="431" t="n"/>
      <c r="K146" s="261" t="n"/>
      <c r="L146" s="257" t="n"/>
      <c r="M146" s="262" t="n"/>
      <c r="N146" s="263" t="n"/>
      <c r="O146" s="262" t="n"/>
      <c r="P146" s="263" t="n"/>
      <c r="Q146" s="622" t="n"/>
      <c r="R146" s="263" t="n"/>
      <c r="S146" s="263" t="n"/>
      <c r="T146" s="263" t="n"/>
      <c r="U146" s="263" t="n"/>
      <c r="V146" s="262" t="n"/>
      <c r="W146" s="265" t="n"/>
      <c r="X146" s="266" t="n"/>
      <c r="Z146" s="490" t="n"/>
      <c r="AA146" s="616" t="n"/>
      <c r="AB146" s="270">
        <f>IF(C146="","",IF('Product Selections'!$L$11="CBA Lightning",1,IF('Product Selections'!$L$11="CBA Lightning Plus",0.7,IF('Product Selections'!$L$11="Management Services",0.7,IF('Product Selections'!$L$11="CBA Lightning Wholesale","Check with Finance","")))))</f>
        <v/>
      </c>
      <c r="AC146" s="616" t="n"/>
      <c r="AD146" s="270">
        <f>IF(C146="","",IF('Product Selections'!$L$11="CBA Lightning Wholesale","Check with Finance",1-AB146))</f>
        <v/>
      </c>
      <c r="AE146" s="616">
        <f>IF(C146="","",'Multi Unit Grid'!$G$5)</f>
        <v/>
      </c>
      <c r="AF146" s="271">
        <f>IF(C146="","",IF('Exhibit A'!Y138&lt;0,-'Exhibit A'!Y138,""))</f>
        <v/>
      </c>
      <c r="AG146" s="616">
        <f>IF($C146="","",'Product Selections'!$K$6)</f>
        <v/>
      </c>
      <c r="AH146" s="616">
        <f>IF($C146="","",'Product Selections'!$K$10)</f>
        <v/>
      </c>
      <c r="AI146" s="269">
        <f>IF(C146="","",IF('Product Selections'!L138="Management SErvices",VLOOKUP('Product Selections'!K130,Regions!C:D,2,FALSE),""))</f>
        <v/>
      </c>
      <c r="AJ146" s="445" t="n"/>
      <c r="AK146" s="618" t="n"/>
      <c r="AL146" s="440" t="n"/>
      <c r="AM146" s="448" t="n"/>
      <c r="AO146" s="267" t="n"/>
      <c r="AP146" s="441" t="n"/>
      <c r="AQ146" s="616" t="n"/>
      <c r="AR146" s="616" t="n"/>
      <c r="AS146" s="619" t="n"/>
    </row>
    <row r="147" ht="14.45" customHeight="1">
      <c r="B147" s="73">
        <f>B146+1</f>
        <v/>
      </c>
      <c r="C147" s="221">
        <f>IF('Multi Unit Grid'!C141="","",'Multi Unit Grid'!C141)</f>
        <v/>
      </c>
      <c r="D147" s="223">
        <f>IF(C147="","",'Exhibit A'!D139)</f>
        <v/>
      </c>
      <c r="E147" s="222">
        <f>IFERROR(VLOOKUP(C147,'Multi Unit Grid'!C:D,2,FALSE),"")</f>
        <v/>
      </c>
      <c r="F147" s="75">
        <f>IFERROR(VLOOKUP(C147,'Multi Unit Grid'!C:E,3,FALSE),"")</f>
        <v/>
      </c>
      <c r="G147" s="75">
        <f>IFERROR(VLOOKUP(C147,'Multi Unit Grid'!C:EF,4,FALSE),"")</f>
        <v/>
      </c>
      <c r="H147" s="612" t="n"/>
      <c r="I147" s="30" t="n"/>
      <c r="J147" s="430" t="n"/>
      <c r="K147" s="224" t="n"/>
      <c r="L147" s="24" t="n"/>
      <c r="M147" s="26" t="n"/>
      <c r="N147" s="28" t="n"/>
      <c r="O147" s="26" t="n"/>
      <c r="P147" s="28" t="n"/>
      <c r="Q147" s="623" t="n"/>
      <c r="R147" s="28" t="n"/>
      <c r="S147" s="28" t="n"/>
      <c r="T147" s="28" t="n"/>
      <c r="U147" s="28" t="n"/>
      <c r="V147" s="26" t="n"/>
      <c r="W147" s="29" t="n"/>
      <c r="Z147" s="491" t="n"/>
      <c r="AA147" s="612" t="n"/>
      <c r="AB147" s="83">
        <f>IF(C147="","",IF('Product Selections'!$L$11="CBA Lightning",1,IF('Product Selections'!$L$11="CBA Lightning Plus",0.7,IF('Product Selections'!$L$11="Management Services",0.7,IF('Product Selections'!$L$11="CBA Lightning Wholesale","Check with Finance","")))))</f>
        <v/>
      </c>
      <c r="AC147" s="612" t="n"/>
      <c r="AD147" s="83">
        <f>IF(C147="","",IF('Product Selections'!$L$11="CBA Lightning Wholesale","Check with Finance",1-AB147))</f>
        <v/>
      </c>
      <c r="AE147" s="612">
        <f>IF(C147="","",'Multi Unit Grid'!$G$5)</f>
        <v/>
      </c>
      <c r="AF147" s="84">
        <f>IF(C147="","",IF('Exhibit A'!Y139&lt;0,-'Exhibit A'!Y139,""))</f>
        <v/>
      </c>
      <c r="AG147" s="612">
        <f>IF($C147="","",'Product Selections'!$K$6)</f>
        <v/>
      </c>
      <c r="AH147" s="612">
        <f>IF($C147="","",'Product Selections'!$K$10)</f>
        <v/>
      </c>
      <c r="AI147" s="32">
        <f>IF(C147="","",IF('Product Selections'!L139="Management SErvices",VLOOKUP('Product Selections'!K131,Regions!C:D,2,FALSE),""))</f>
        <v/>
      </c>
      <c r="AJ147" s="444" t="n"/>
      <c r="AK147" s="621" t="n"/>
      <c r="AL147" s="438" t="n"/>
      <c r="AM147" s="447" t="n"/>
      <c r="AO147" s="30" t="n"/>
      <c r="AP147" s="439" t="n"/>
      <c r="AQ147" s="612" t="n"/>
      <c r="AR147" s="612" t="n"/>
      <c r="AS147" s="615" t="n"/>
    </row>
    <row r="148">
      <c r="B148" s="249">
        <f>B147+1</f>
        <v/>
      </c>
      <c r="C148" s="250">
        <f>IF('Multi Unit Grid'!C142="","",'Multi Unit Grid'!C142)</f>
        <v/>
      </c>
      <c r="D148" s="251">
        <f>IF(C148="","",'Exhibit A'!D140)</f>
        <v/>
      </c>
      <c r="E148" s="252">
        <f>IFERROR(VLOOKUP(C148,'Multi Unit Grid'!C:D,2,FALSE),"")</f>
        <v/>
      </c>
      <c r="F148" s="253">
        <f>IFERROR(VLOOKUP(C148,'Multi Unit Grid'!C:E,3,FALSE),"")</f>
        <v/>
      </c>
      <c r="G148" s="253">
        <f>IFERROR(VLOOKUP(C148,'Multi Unit Grid'!C:EF,4,FALSE),"")</f>
        <v/>
      </c>
      <c r="H148" s="616" t="n"/>
      <c r="I148" s="267" t="n"/>
      <c r="J148" s="431" t="n"/>
      <c r="K148" s="261" t="n"/>
      <c r="L148" s="257" t="n"/>
      <c r="M148" s="262" t="n"/>
      <c r="N148" s="263" t="n"/>
      <c r="O148" s="262" t="n"/>
      <c r="P148" s="263" t="n"/>
      <c r="Q148" s="622" t="n"/>
      <c r="R148" s="263" t="n"/>
      <c r="S148" s="263" t="n"/>
      <c r="T148" s="263" t="n"/>
      <c r="U148" s="263" t="n"/>
      <c r="V148" s="262" t="n"/>
      <c r="W148" s="265" t="n"/>
      <c r="X148" s="266" t="n"/>
      <c r="Z148" s="490" t="n"/>
      <c r="AA148" s="616" t="n"/>
      <c r="AB148" s="270">
        <f>IF(C148="","",IF('Product Selections'!$L$11="CBA Lightning",1,IF('Product Selections'!$L$11="CBA Lightning Plus",0.7,IF('Product Selections'!$L$11="Management Services",0.7,IF('Product Selections'!$L$11="CBA Lightning Wholesale","Check with Finance","")))))</f>
        <v/>
      </c>
      <c r="AC148" s="616" t="n"/>
      <c r="AD148" s="270">
        <f>IF(C148="","",IF('Product Selections'!$L$11="CBA Lightning Wholesale","Check with Finance",1-AB148))</f>
        <v/>
      </c>
      <c r="AE148" s="616">
        <f>IF(C148="","",'Multi Unit Grid'!$G$5)</f>
        <v/>
      </c>
      <c r="AF148" s="271">
        <f>IF(C148="","",IF('Exhibit A'!Y140&lt;0,-'Exhibit A'!Y140,""))</f>
        <v/>
      </c>
      <c r="AG148" s="616">
        <f>IF($C148="","",'Product Selections'!$K$6)</f>
        <v/>
      </c>
      <c r="AH148" s="616">
        <f>IF($C148="","",'Product Selections'!$K$10)</f>
        <v/>
      </c>
      <c r="AI148" s="269">
        <f>IF(C148="","",IF('Product Selections'!L140="Management SErvices",VLOOKUP('Product Selections'!K132,Regions!C:D,2,FALSE),""))</f>
        <v/>
      </c>
      <c r="AJ148" s="445" t="n"/>
      <c r="AK148" s="618" t="n"/>
      <c r="AL148" s="440" t="n"/>
      <c r="AM148" s="448" t="n"/>
      <c r="AO148" s="267" t="n"/>
      <c r="AP148" s="441" t="n"/>
      <c r="AQ148" s="616" t="n"/>
      <c r="AR148" s="616" t="n"/>
      <c r="AS148" s="619" t="n"/>
    </row>
    <row r="149" ht="14.45" customHeight="1">
      <c r="B149" s="73">
        <f>B148+1</f>
        <v/>
      </c>
      <c r="C149" s="221">
        <f>IF('Multi Unit Grid'!C143="","",'Multi Unit Grid'!C143)</f>
        <v/>
      </c>
      <c r="D149" s="223">
        <f>IF(C149="","",'Exhibit A'!D141)</f>
        <v/>
      </c>
      <c r="E149" s="222">
        <f>IFERROR(VLOOKUP(C149,'Multi Unit Grid'!C:D,2,FALSE),"")</f>
        <v/>
      </c>
      <c r="F149" s="75">
        <f>IFERROR(VLOOKUP(C149,'Multi Unit Grid'!C:E,3,FALSE),"")</f>
        <v/>
      </c>
      <c r="G149" s="75">
        <f>IFERROR(VLOOKUP(C149,'Multi Unit Grid'!C:EF,4,FALSE),"")</f>
        <v/>
      </c>
      <c r="H149" s="612" t="n"/>
      <c r="I149" s="30" t="n"/>
      <c r="J149" s="430" t="n"/>
      <c r="K149" s="224" t="n"/>
      <c r="L149" s="24" t="n"/>
      <c r="M149" s="26" t="n"/>
      <c r="N149" s="28" t="n"/>
      <c r="O149" s="26" t="n"/>
      <c r="P149" s="28" t="n"/>
      <c r="Q149" s="623" t="n"/>
      <c r="R149" s="28" t="n"/>
      <c r="S149" s="28" t="n"/>
      <c r="T149" s="28" t="n"/>
      <c r="U149" s="28" t="n"/>
      <c r="V149" s="26" t="n"/>
      <c r="W149" s="29" t="n"/>
      <c r="Z149" s="491" t="n"/>
      <c r="AA149" s="612" t="n"/>
      <c r="AB149" s="83">
        <f>IF(C149="","",IF('Product Selections'!$L$11="CBA Lightning",1,IF('Product Selections'!$L$11="CBA Lightning Plus",0.7,IF('Product Selections'!$L$11="Management Services",0.7,IF('Product Selections'!$L$11="CBA Lightning Wholesale","Check with Finance","")))))</f>
        <v/>
      </c>
      <c r="AC149" s="612" t="n"/>
      <c r="AD149" s="83">
        <f>IF(C149="","",IF('Product Selections'!$L$11="CBA Lightning Wholesale","Check with Finance",1-AB149))</f>
        <v/>
      </c>
      <c r="AE149" s="612">
        <f>IF(C149="","",'Multi Unit Grid'!$G$5)</f>
        <v/>
      </c>
      <c r="AF149" s="84">
        <f>IF(C149="","",IF('Exhibit A'!Y141&lt;0,-'Exhibit A'!Y141,""))</f>
        <v/>
      </c>
      <c r="AG149" s="612">
        <f>IF($C149="","",'Product Selections'!$K$6)</f>
        <v/>
      </c>
      <c r="AH149" s="612">
        <f>IF($C149="","",'Product Selections'!$K$10)</f>
        <v/>
      </c>
      <c r="AI149" s="32">
        <f>IF(C149="","",IF('Product Selections'!L141="Management SErvices",VLOOKUP('Product Selections'!K133,Regions!C:D,2,FALSE),""))</f>
        <v/>
      </c>
      <c r="AJ149" s="444" t="n"/>
      <c r="AK149" s="621" t="n"/>
      <c r="AL149" s="438" t="n"/>
      <c r="AM149" s="447" t="n"/>
      <c r="AO149" s="30" t="n"/>
      <c r="AP149" s="439" t="n"/>
      <c r="AQ149" s="612" t="n"/>
      <c r="AR149" s="612" t="n"/>
      <c r="AS149" s="615" t="n"/>
    </row>
    <row r="150">
      <c r="B150" s="249">
        <f>B149+1</f>
        <v/>
      </c>
      <c r="C150" s="250">
        <f>IF('Multi Unit Grid'!C144="","",'Multi Unit Grid'!C144)</f>
        <v/>
      </c>
      <c r="D150" s="251">
        <f>IF(C150="","",'Exhibit A'!D142)</f>
        <v/>
      </c>
      <c r="E150" s="252">
        <f>IFERROR(VLOOKUP(C150,'Multi Unit Grid'!C:D,2,FALSE),"")</f>
        <v/>
      </c>
      <c r="F150" s="253">
        <f>IFERROR(VLOOKUP(C150,'Multi Unit Grid'!C:E,3,FALSE),"")</f>
        <v/>
      </c>
      <c r="G150" s="253">
        <f>IFERROR(VLOOKUP(C150,'Multi Unit Grid'!C:EF,4,FALSE),"")</f>
        <v/>
      </c>
      <c r="H150" s="616" t="n"/>
      <c r="I150" s="267" t="n"/>
      <c r="J150" s="431" t="n"/>
      <c r="K150" s="261" t="n"/>
      <c r="L150" s="257" t="n"/>
      <c r="M150" s="262" t="n"/>
      <c r="N150" s="263" t="n"/>
      <c r="O150" s="262" t="n"/>
      <c r="P150" s="263" t="n"/>
      <c r="Q150" s="622" t="n"/>
      <c r="R150" s="263" t="n"/>
      <c r="S150" s="263" t="n"/>
      <c r="T150" s="263" t="n"/>
      <c r="U150" s="263" t="n"/>
      <c r="V150" s="262" t="n"/>
      <c r="W150" s="265" t="n"/>
      <c r="X150" s="266" t="n"/>
      <c r="Z150" s="490" t="n"/>
      <c r="AA150" s="616" t="n"/>
      <c r="AB150" s="270">
        <f>IF(C150="","",IF('Product Selections'!$L$11="CBA Lightning",1,IF('Product Selections'!$L$11="CBA Lightning Plus",0.7,IF('Product Selections'!$L$11="Management Services",0.7,IF('Product Selections'!$L$11="CBA Lightning Wholesale","Check with Finance","")))))</f>
        <v/>
      </c>
      <c r="AC150" s="616" t="n"/>
      <c r="AD150" s="270">
        <f>IF(C150="","",IF('Product Selections'!$L$11="CBA Lightning Wholesale","Check with Finance",1-AB150))</f>
        <v/>
      </c>
      <c r="AE150" s="616">
        <f>IF(C150="","",'Multi Unit Grid'!$G$5)</f>
        <v/>
      </c>
      <c r="AF150" s="271">
        <f>IF(C150="","",IF('Exhibit A'!Y142&lt;0,-'Exhibit A'!Y142,""))</f>
        <v/>
      </c>
      <c r="AG150" s="616">
        <f>IF($C150="","",'Product Selections'!$K$6)</f>
        <v/>
      </c>
      <c r="AH150" s="616">
        <f>IF($C150="","",'Product Selections'!$K$10)</f>
        <v/>
      </c>
      <c r="AI150" s="269">
        <f>IF(C150="","",IF('Product Selections'!L142="Management SErvices",VLOOKUP('Product Selections'!K134,Regions!C:D,2,FALSE),""))</f>
        <v/>
      </c>
      <c r="AJ150" s="445" t="n"/>
      <c r="AK150" s="618" t="n"/>
      <c r="AL150" s="440" t="n"/>
      <c r="AM150" s="448" t="n"/>
      <c r="AO150" s="267" t="n"/>
      <c r="AP150" s="441" t="n"/>
      <c r="AQ150" s="616" t="n"/>
      <c r="AR150" s="616" t="n"/>
      <c r="AS150" s="619" t="n"/>
    </row>
    <row r="151" ht="14.45" customHeight="1">
      <c r="B151" s="73">
        <f>B150+1</f>
        <v/>
      </c>
      <c r="C151" s="221">
        <f>IF('Multi Unit Grid'!C145="","",'Multi Unit Grid'!C145)</f>
        <v/>
      </c>
      <c r="D151" s="223">
        <f>IF(C151="","",'Exhibit A'!D143)</f>
        <v/>
      </c>
      <c r="E151" s="222">
        <f>IFERROR(VLOOKUP(C151,'Multi Unit Grid'!C:D,2,FALSE),"")</f>
        <v/>
      </c>
      <c r="F151" s="75">
        <f>IFERROR(VLOOKUP(C151,'Multi Unit Grid'!C:E,3,FALSE),"")</f>
        <v/>
      </c>
      <c r="G151" s="75">
        <f>IFERROR(VLOOKUP(C151,'Multi Unit Grid'!C:EF,4,FALSE),"")</f>
        <v/>
      </c>
      <c r="H151" s="612" t="n"/>
      <c r="I151" s="30" t="n"/>
      <c r="J151" s="430" t="n"/>
      <c r="K151" s="224" t="n"/>
      <c r="L151" s="24" t="n"/>
      <c r="M151" s="26" t="n"/>
      <c r="N151" s="28" t="n"/>
      <c r="O151" s="26" t="n"/>
      <c r="P151" s="28" t="n"/>
      <c r="Q151" s="623" t="n"/>
      <c r="R151" s="28" t="n"/>
      <c r="S151" s="28" t="n"/>
      <c r="T151" s="28" t="n"/>
      <c r="U151" s="28" t="n"/>
      <c r="V151" s="26" t="n"/>
      <c r="W151" s="29" t="n"/>
      <c r="Z151" s="491" t="n"/>
      <c r="AA151" s="612" t="n"/>
      <c r="AB151" s="83">
        <f>IF(C151="","",IF('Product Selections'!$L$11="CBA Lightning",1,IF('Product Selections'!$L$11="CBA Lightning Plus",0.7,IF('Product Selections'!$L$11="Management Services",0.7,IF('Product Selections'!$L$11="CBA Lightning Wholesale","Check with Finance","")))))</f>
        <v/>
      </c>
      <c r="AC151" s="612" t="n"/>
      <c r="AD151" s="83">
        <f>IF(C151="","",IF('Product Selections'!$L$11="CBA Lightning Wholesale","Check with Finance",1-AB151))</f>
        <v/>
      </c>
      <c r="AE151" s="612">
        <f>IF(C151="","",'Multi Unit Grid'!$G$5)</f>
        <v/>
      </c>
      <c r="AF151" s="84">
        <f>IF(C151="","",IF('Exhibit A'!Y143&lt;0,-'Exhibit A'!Y143,""))</f>
        <v/>
      </c>
      <c r="AG151" s="612">
        <f>IF($C151="","",'Product Selections'!$K$6)</f>
        <v/>
      </c>
      <c r="AH151" s="612">
        <f>IF($C151="","",'Product Selections'!$K$10)</f>
        <v/>
      </c>
      <c r="AI151" s="32">
        <f>IF(C151="","",IF('Product Selections'!L143="Management SErvices",VLOOKUP('Product Selections'!K135,Regions!C:D,2,FALSE),""))</f>
        <v/>
      </c>
      <c r="AJ151" s="444" t="n"/>
      <c r="AK151" s="621" t="n"/>
      <c r="AL151" s="438" t="n"/>
      <c r="AM151" s="447" t="n"/>
      <c r="AO151" s="30" t="n"/>
      <c r="AP151" s="439" t="n"/>
      <c r="AQ151" s="612" t="n"/>
      <c r="AR151" s="612" t="n"/>
      <c r="AS151" s="615" t="n"/>
    </row>
    <row r="152">
      <c r="B152" s="249">
        <f>B151+1</f>
        <v/>
      </c>
      <c r="C152" s="250">
        <f>IF('Multi Unit Grid'!C146="","",'Multi Unit Grid'!C146)</f>
        <v/>
      </c>
      <c r="D152" s="251">
        <f>IF(C152="","",'Exhibit A'!D144)</f>
        <v/>
      </c>
      <c r="E152" s="252">
        <f>IFERROR(VLOOKUP(C152,'Multi Unit Grid'!C:D,2,FALSE),"")</f>
        <v/>
      </c>
      <c r="F152" s="253">
        <f>IFERROR(VLOOKUP(C152,'Multi Unit Grid'!C:E,3,FALSE),"")</f>
        <v/>
      </c>
      <c r="G152" s="253">
        <f>IFERROR(VLOOKUP(C152,'Multi Unit Grid'!C:EF,4,FALSE),"")</f>
        <v/>
      </c>
      <c r="H152" s="616" t="n"/>
      <c r="I152" s="267" t="n"/>
      <c r="J152" s="431" t="n"/>
      <c r="K152" s="261" t="n"/>
      <c r="L152" s="257" t="n"/>
      <c r="M152" s="262" t="n"/>
      <c r="N152" s="263" t="n"/>
      <c r="O152" s="262" t="n"/>
      <c r="P152" s="263" t="n"/>
      <c r="Q152" s="622" t="n"/>
      <c r="R152" s="263" t="n"/>
      <c r="S152" s="263" t="n"/>
      <c r="T152" s="263" t="n"/>
      <c r="U152" s="263" t="n"/>
      <c r="V152" s="262" t="n"/>
      <c r="W152" s="265" t="n"/>
      <c r="X152" s="266" t="n"/>
      <c r="Z152" s="490" t="n"/>
      <c r="AA152" s="616" t="n"/>
      <c r="AB152" s="270">
        <f>IF(C152="","",IF('Product Selections'!$L$11="CBA Lightning",1,IF('Product Selections'!$L$11="CBA Lightning Plus",0.7,IF('Product Selections'!$L$11="Management Services",0.7,IF('Product Selections'!$L$11="CBA Lightning Wholesale","Check with Finance","")))))</f>
        <v/>
      </c>
      <c r="AC152" s="616" t="n"/>
      <c r="AD152" s="270">
        <f>IF(C152="","",IF('Product Selections'!$L$11="CBA Lightning Wholesale","Check with Finance",1-AB152))</f>
        <v/>
      </c>
      <c r="AE152" s="616">
        <f>IF(C152="","",'Multi Unit Grid'!$G$5)</f>
        <v/>
      </c>
      <c r="AF152" s="271">
        <f>IF(C152="","",IF('Exhibit A'!Y144&lt;0,-'Exhibit A'!Y144,""))</f>
        <v/>
      </c>
      <c r="AG152" s="616">
        <f>IF($C152="","",'Product Selections'!$K$6)</f>
        <v/>
      </c>
      <c r="AH152" s="616">
        <f>IF($C152="","",'Product Selections'!$K$10)</f>
        <v/>
      </c>
      <c r="AI152" s="269">
        <f>IF(C152="","",IF('Product Selections'!L144="Management SErvices",VLOOKUP('Product Selections'!K136,Regions!C:D,2,FALSE),""))</f>
        <v/>
      </c>
      <c r="AJ152" s="445" t="n"/>
      <c r="AK152" s="618" t="n"/>
      <c r="AL152" s="440" t="n"/>
      <c r="AM152" s="448" t="n"/>
      <c r="AO152" s="267" t="n"/>
      <c r="AP152" s="441" t="n"/>
      <c r="AQ152" s="616" t="n"/>
      <c r="AR152" s="616" t="n"/>
      <c r="AS152" s="619" t="n"/>
    </row>
    <row r="153" ht="14.45" customHeight="1">
      <c r="B153" s="73">
        <f>B152+1</f>
        <v/>
      </c>
      <c r="C153" s="221">
        <f>IF('Multi Unit Grid'!C147="","",'Multi Unit Grid'!C147)</f>
        <v/>
      </c>
      <c r="D153" s="223">
        <f>IF(C153="","",'Exhibit A'!D145)</f>
        <v/>
      </c>
      <c r="E153" s="222">
        <f>IFERROR(VLOOKUP(C153,'Multi Unit Grid'!C:D,2,FALSE),"")</f>
        <v/>
      </c>
      <c r="F153" s="75">
        <f>IFERROR(VLOOKUP(C153,'Multi Unit Grid'!C:E,3,FALSE),"")</f>
        <v/>
      </c>
      <c r="G153" s="75">
        <f>IFERROR(VLOOKUP(C153,'Multi Unit Grid'!C:EF,4,FALSE),"")</f>
        <v/>
      </c>
      <c r="H153" s="612" t="n"/>
      <c r="I153" s="30" t="n"/>
      <c r="J153" s="430" t="n"/>
      <c r="K153" s="224" t="n"/>
      <c r="L153" s="24" t="n"/>
      <c r="M153" s="26" t="n"/>
      <c r="N153" s="28" t="n"/>
      <c r="O153" s="26" t="n"/>
      <c r="P153" s="28" t="n"/>
      <c r="Q153" s="623" t="n"/>
      <c r="R153" s="28" t="n"/>
      <c r="S153" s="28" t="n"/>
      <c r="T153" s="28" t="n"/>
      <c r="U153" s="28" t="n"/>
      <c r="V153" s="26" t="n"/>
      <c r="W153" s="29" t="n"/>
      <c r="Z153" s="491" t="n"/>
      <c r="AA153" s="612" t="n"/>
      <c r="AB153" s="83">
        <f>IF(C153="","",IF('Product Selections'!$L$11="CBA Lightning",1,IF('Product Selections'!$L$11="CBA Lightning Plus",0.7,IF('Product Selections'!$L$11="Management Services",0.7,IF('Product Selections'!$L$11="CBA Lightning Wholesale","Check with Finance","")))))</f>
        <v/>
      </c>
      <c r="AC153" s="612" t="n"/>
      <c r="AD153" s="83">
        <f>IF(C153="","",IF('Product Selections'!$L$11="CBA Lightning Wholesale","Check with Finance",1-AB153))</f>
        <v/>
      </c>
      <c r="AE153" s="612">
        <f>IF(C153="","",'Multi Unit Grid'!$G$5)</f>
        <v/>
      </c>
      <c r="AF153" s="84">
        <f>IF(C153="","",IF('Exhibit A'!Y145&lt;0,-'Exhibit A'!Y145,""))</f>
        <v/>
      </c>
      <c r="AG153" s="612">
        <f>IF($C153="","",'Product Selections'!$K$6)</f>
        <v/>
      </c>
      <c r="AH153" s="612">
        <f>IF($C153="","",'Product Selections'!$K$10)</f>
        <v/>
      </c>
      <c r="AI153" s="32">
        <f>IF(C153="","",IF('Product Selections'!L145="Management SErvices",VLOOKUP('Product Selections'!K137,Regions!C:D,2,FALSE),""))</f>
        <v/>
      </c>
      <c r="AJ153" s="444" t="n"/>
      <c r="AK153" s="621" t="n"/>
      <c r="AL153" s="438" t="n"/>
      <c r="AM153" s="447" t="n"/>
      <c r="AO153" s="30" t="n"/>
      <c r="AP153" s="439" t="n"/>
      <c r="AQ153" s="612" t="n"/>
      <c r="AR153" s="612" t="n"/>
      <c r="AS153" s="615" t="n"/>
    </row>
    <row r="154">
      <c r="B154" s="249">
        <f>B153+1</f>
        <v/>
      </c>
      <c r="C154" s="250">
        <f>IF('Multi Unit Grid'!C148="","",'Multi Unit Grid'!C148)</f>
        <v/>
      </c>
      <c r="D154" s="251">
        <f>IF(C154="","",'Exhibit A'!D146)</f>
        <v/>
      </c>
      <c r="E154" s="252">
        <f>IFERROR(VLOOKUP(C154,'Multi Unit Grid'!C:D,2,FALSE),"")</f>
        <v/>
      </c>
      <c r="F154" s="253">
        <f>IFERROR(VLOOKUP(C154,'Multi Unit Grid'!C:E,3,FALSE),"")</f>
        <v/>
      </c>
      <c r="G154" s="253">
        <f>IFERROR(VLOOKUP(C154,'Multi Unit Grid'!C:EF,4,FALSE),"")</f>
        <v/>
      </c>
      <c r="H154" s="616" t="n"/>
      <c r="I154" s="267" t="n"/>
      <c r="J154" s="431" t="n"/>
      <c r="K154" s="261" t="n"/>
      <c r="L154" s="257" t="n"/>
      <c r="M154" s="262" t="n"/>
      <c r="N154" s="263" t="n"/>
      <c r="O154" s="262" t="n"/>
      <c r="P154" s="263" t="n"/>
      <c r="Q154" s="622" t="n"/>
      <c r="R154" s="263" t="n"/>
      <c r="S154" s="263" t="n"/>
      <c r="T154" s="263" t="n"/>
      <c r="U154" s="263" t="n"/>
      <c r="V154" s="262" t="n"/>
      <c r="W154" s="265" t="n"/>
      <c r="X154" s="266" t="n"/>
      <c r="Z154" s="490" t="n"/>
      <c r="AA154" s="616" t="n"/>
      <c r="AB154" s="270">
        <f>IF(C154="","",IF('Product Selections'!$L$11="CBA Lightning",1,IF('Product Selections'!$L$11="CBA Lightning Plus",0.7,IF('Product Selections'!$L$11="Management Services",0.7,IF('Product Selections'!$L$11="CBA Lightning Wholesale","Check with Finance","")))))</f>
        <v/>
      </c>
      <c r="AC154" s="616" t="n"/>
      <c r="AD154" s="270">
        <f>IF(C154="","",IF('Product Selections'!$L$11="CBA Lightning Wholesale","Check with Finance",1-AB154))</f>
        <v/>
      </c>
      <c r="AE154" s="616">
        <f>IF(C154="","",'Multi Unit Grid'!$G$5)</f>
        <v/>
      </c>
      <c r="AF154" s="271">
        <f>IF(C154="","",IF('Exhibit A'!Y146&lt;0,-'Exhibit A'!Y146,""))</f>
        <v/>
      </c>
      <c r="AG154" s="616">
        <f>IF($C154="","",'Product Selections'!$K$6)</f>
        <v/>
      </c>
      <c r="AH154" s="616">
        <f>IF($C154="","",'Product Selections'!$K$10)</f>
        <v/>
      </c>
      <c r="AI154" s="269">
        <f>IF(C154="","",IF('Product Selections'!L146="Management SErvices",VLOOKUP('Product Selections'!K138,Regions!C:D,2,FALSE),""))</f>
        <v/>
      </c>
      <c r="AJ154" s="445" t="n"/>
      <c r="AK154" s="618" t="n"/>
      <c r="AL154" s="440" t="n"/>
      <c r="AM154" s="448" t="n"/>
      <c r="AO154" s="267" t="n"/>
      <c r="AP154" s="441" t="n"/>
      <c r="AQ154" s="616" t="n"/>
      <c r="AR154" s="616" t="n"/>
      <c r="AS154" s="619" t="n"/>
    </row>
    <row r="155" ht="14.45" customHeight="1">
      <c r="B155" s="73">
        <f>B154+1</f>
        <v/>
      </c>
      <c r="C155" s="221">
        <f>IF('Multi Unit Grid'!C149="","",'Multi Unit Grid'!C149)</f>
        <v/>
      </c>
      <c r="D155" s="223">
        <f>IF(C155="","",'Exhibit A'!D147)</f>
        <v/>
      </c>
      <c r="E155" s="222">
        <f>IFERROR(VLOOKUP(C155,'Multi Unit Grid'!C:D,2,FALSE),"")</f>
        <v/>
      </c>
      <c r="F155" s="75">
        <f>IFERROR(VLOOKUP(C155,'Multi Unit Grid'!C:E,3,FALSE),"")</f>
        <v/>
      </c>
      <c r="G155" s="75">
        <f>IFERROR(VLOOKUP(C155,'Multi Unit Grid'!C:EF,4,FALSE),"")</f>
        <v/>
      </c>
      <c r="H155" s="612" t="n"/>
      <c r="I155" s="30" t="n"/>
      <c r="J155" s="430" t="n"/>
      <c r="K155" s="224" t="n"/>
      <c r="L155" s="24" t="n"/>
      <c r="M155" s="26" t="n"/>
      <c r="N155" s="28" t="n"/>
      <c r="O155" s="26" t="n"/>
      <c r="P155" s="28" t="n"/>
      <c r="Q155" s="623" t="n"/>
      <c r="R155" s="28" t="n"/>
      <c r="S155" s="28" t="n"/>
      <c r="T155" s="28" t="n"/>
      <c r="U155" s="28" t="n"/>
      <c r="V155" s="26" t="n"/>
      <c r="W155" s="29" t="n"/>
      <c r="Z155" s="491" t="n"/>
      <c r="AA155" s="612" t="n"/>
      <c r="AB155" s="83">
        <f>IF(C155="","",IF('Product Selections'!$L$11="CBA Lightning",1,IF('Product Selections'!$L$11="CBA Lightning Plus",0.7,IF('Product Selections'!$L$11="Management Services",0.7,IF('Product Selections'!$L$11="CBA Lightning Wholesale","Check with Finance","")))))</f>
        <v/>
      </c>
      <c r="AC155" s="612" t="n"/>
      <c r="AD155" s="83">
        <f>IF(C155="","",IF('Product Selections'!$L$11="CBA Lightning Wholesale","Check with Finance",1-AB155))</f>
        <v/>
      </c>
      <c r="AE155" s="612">
        <f>IF(C155="","",'Multi Unit Grid'!$G$5)</f>
        <v/>
      </c>
      <c r="AF155" s="84">
        <f>IF(C155="","",IF('Exhibit A'!Y147&lt;0,-'Exhibit A'!Y147,""))</f>
        <v/>
      </c>
      <c r="AG155" s="612">
        <f>IF($C155="","",'Product Selections'!$K$6)</f>
        <v/>
      </c>
      <c r="AH155" s="612">
        <f>IF($C155="","",'Product Selections'!$K$10)</f>
        <v/>
      </c>
      <c r="AI155" s="32">
        <f>IF(C155="","",IF('Product Selections'!L147="Management SErvices",VLOOKUP('Product Selections'!K139,Regions!C:D,2,FALSE),""))</f>
        <v/>
      </c>
      <c r="AJ155" s="444" t="n"/>
      <c r="AK155" s="621" t="n"/>
      <c r="AL155" s="438" t="n"/>
      <c r="AM155" s="447" t="n"/>
      <c r="AO155" s="30" t="n"/>
      <c r="AP155" s="439" t="n"/>
      <c r="AQ155" s="612" t="n"/>
      <c r="AR155" s="612" t="n"/>
      <c r="AS155" s="615" t="n"/>
    </row>
    <row r="156">
      <c r="B156" s="249">
        <f>B155+1</f>
        <v/>
      </c>
      <c r="C156" s="250">
        <f>IF('Multi Unit Grid'!C150="","",'Multi Unit Grid'!C150)</f>
        <v/>
      </c>
      <c r="D156" s="251">
        <f>IF(C156="","",'Exhibit A'!D148)</f>
        <v/>
      </c>
      <c r="E156" s="252">
        <f>IFERROR(VLOOKUP(C156,'Multi Unit Grid'!C:D,2,FALSE),"")</f>
        <v/>
      </c>
      <c r="F156" s="253">
        <f>IFERROR(VLOOKUP(C156,'Multi Unit Grid'!C:E,3,FALSE),"")</f>
        <v/>
      </c>
      <c r="G156" s="253">
        <f>IFERROR(VLOOKUP(C156,'Multi Unit Grid'!C:EF,4,FALSE),"")</f>
        <v/>
      </c>
      <c r="H156" s="616" t="n"/>
      <c r="I156" s="267" t="n"/>
      <c r="J156" s="431" t="n"/>
      <c r="K156" s="261" t="n"/>
      <c r="L156" s="257" t="n"/>
      <c r="M156" s="262" t="n"/>
      <c r="N156" s="263" t="n"/>
      <c r="O156" s="262" t="n"/>
      <c r="P156" s="263" t="n"/>
      <c r="Q156" s="622" t="n"/>
      <c r="R156" s="263" t="n"/>
      <c r="S156" s="263" t="n"/>
      <c r="T156" s="263" t="n"/>
      <c r="U156" s="263" t="n"/>
      <c r="V156" s="262" t="n"/>
      <c r="W156" s="265" t="n"/>
      <c r="X156" s="266" t="n"/>
      <c r="Z156" s="490" t="n"/>
      <c r="AA156" s="616" t="n"/>
      <c r="AB156" s="270">
        <f>IF(C156="","",IF('Product Selections'!$L$11="CBA Lightning",1,IF('Product Selections'!$L$11="CBA Lightning Plus",0.7,IF('Product Selections'!$L$11="Management Services",0.7,IF('Product Selections'!$L$11="CBA Lightning Wholesale","Check with Finance","")))))</f>
        <v/>
      </c>
      <c r="AC156" s="616" t="n"/>
      <c r="AD156" s="270">
        <f>IF(C156="","",IF('Product Selections'!$L$11="CBA Lightning Wholesale","Check with Finance",1-AB156))</f>
        <v/>
      </c>
      <c r="AE156" s="616">
        <f>IF(C156="","",'Multi Unit Grid'!$G$5)</f>
        <v/>
      </c>
      <c r="AF156" s="271">
        <f>IF(C156="","",IF('Exhibit A'!Y148&lt;0,-'Exhibit A'!Y148,""))</f>
        <v/>
      </c>
      <c r="AG156" s="616">
        <f>IF($C156="","",'Product Selections'!$K$6)</f>
        <v/>
      </c>
      <c r="AH156" s="616">
        <f>IF($C156="","",'Product Selections'!$K$10)</f>
        <v/>
      </c>
      <c r="AI156" s="269">
        <f>IF(C156="","",IF('Product Selections'!L148="Management SErvices",VLOOKUP('Product Selections'!K140,Regions!C:D,2,FALSE),""))</f>
        <v/>
      </c>
      <c r="AJ156" s="445" t="n"/>
      <c r="AK156" s="618" t="n"/>
      <c r="AL156" s="440" t="n"/>
      <c r="AM156" s="448" t="n"/>
      <c r="AO156" s="267" t="n"/>
      <c r="AP156" s="441" t="n"/>
      <c r="AQ156" s="616" t="n"/>
      <c r="AR156" s="616" t="n"/>
      <c r="AS156" s="619" t="n"/>
    </row>
    <row r="157" ht="14.45" customHeight="1">
      <c r="B157" s="73">
        <f>B156+1</f>
        <v/>
      </c>
      <c r="C157" s="221">
        <f>IF('Multi Unit Grid'!C151="","",'Multi Unit Grid'!C151)</f>
        <v/>
      </c>
      <c r="D157" s="223">
        <f>IF(C157="","",'Exhibit A'!D149)</f>
        <v/>
      </c>
      <c r="E157" s="222">
        <f>IFERROR(VLOOKUP(C157,'Multi Unit Grid'!C:D,2,FALSE),"")</f>
        <v/>
      </c>
      <c r="F157" s="75">
        <f>IFERROR(VLOOKUP(C157,'Multi Unit Grid'!C:E,3,FALSE),"")</f>
        <v/>
      </c>
      <c r="G157" s="75">
        <f>IFERROR(VLOOKUP(C157,'Multi Unit Grid'!C:EF,4,FALSE),"")</f>
        <v/>
      </c>
      <c r="H157" s="612" t="n"/>
      <c r="I157" s="30" t="n"/>
      <c r="J157" s="430" t="n"/>
      <c r="K157" s="224" t="n"/>
      <c r="L157" s="24" t="n"/>
      <c r="M157" s="26" t="n"/>
      <c r="N157" s="28" t="n"/>
      <c r="O157" s="26" t="n"/>
      <c r="P157" s="28" t="n"/>
      <c r="Q157" s="623" t="n"/>
      <c r="R157" s="28" t="n"/>
      <c r="S157" s="28" t="n"/>
      <c r="T157" s="28" t="n"/>
      <c r="U157" s="28" t="n"/>
      <c r="V157" s="26" t="n"/>
      <c r="W157" s="29" t="n"/>
      <c r="Z157" s="491" t="n"/>
      <c r="AA157" s="612" t="n"/>
      <c r="AB157" s="83">
        <f>IF(C157="","",IF('Product Selections'!$L$11="CBA Lightning",1,IF('Product Selections'!$L$11="CBA Lightning Plus",0.7,IF('Product Selections'!$L$11="Management Services",0.7,IF('Product Selections'!$L$11="CBA Lightning Wholesale","Check with Finance","")))))</f>
        <v/>
      </c>
      <c r="AC157" s="612" t="n"/>
      <c r="AD157" s="83">
        <f>IF(C157="","",IF('Product Selections'!$L$11="CBA Lightning Wholesale","Check with Finance",1-AB157))</f>
        <v/>
      </c>
      <c r="AE157" s="612">
        <f>IF(C157="","",'Multi Unit Grid'!$G$5)</f>
        <v/>
      </c>
      <c r="AF157" s="84">
        <f>IF(C157="","",IF('Exhibit A'!Y149&lt;0,-'Exhibit A'!Y149,""))</f>
        <v/>
      </c>
      <c r="AG157" s="612">
        <f>IF($C157="","",'Product Selections'!$K$6)</f>
        <v/>
      </c>
      <c r="AH157" s="612">
        <f>IF($C157="","",'Product Selections'!$K$10)</f>
        <v/>
      </c>
      <c r="AI157" s="32">
        <f>IF(C157="","",IF('Product Selections'!L149="Management SErvices",VLOOKUP('Product Selections'!K141,Regions!C:D,2,FALSE),""))</f>
        <v/>
      </c>
      <c r="AJ157" s="444" t="n"/>
      <c r="AK157" s="621" t="n"/>
      <c r="AL157" s="438" t="n"/>
      <c r="AM157" s="447" t="n"/>
      <c r="AO157" s="30" t="n"/>
      <c r="AP157" s="439" t="n"/>
      <c r="AQ157" s="612" t="n"/>
      <c r="AR157" s="612" t="n"/>
      <c r="AS157" s="615" t="n"/>
    </row>
    <row r="158">
      <c r="B158" s="249">
        <f>B157+1</f>
        <v/>
      </c>
      <c r="C158" s="250">
        <f>IF('Multi Unit Grid'!C152="","",'Multi Unit Grid'!C152)</f>
        <v/>
      </c>
      <c r="D158" s="251">
        <f>IF(C158="","",'Exhibit A'!D150)</f>
        <v/>
      </c>
      <c r="E158" s="252">
        <f>IFERROR(VLOOKUP(C158,'Multi Unit Grid'!C:D,2,FALSE),"")</f>
        <v/>
      </c>
      <c r="F158" s="253">
        <f>IFERROR(VLOOKUP(C158,'Multi Unit Grid'!C:E,3,FALSE),"")</f>
        <v/>
      </c>
      <c r="G158" s="253">
        <f>IFERROR(VLOOKUP(C158,'Multi Unit Grid'!C:EF,4,FALSE),"")</f>
        <v/>
      </c>
      <c r="H158" s="616" t="n"/>
      <c r="I158" s="267" t="n"/>
      <c r="J158" s="431" t="n"/>
      <c r="K158" s="261" t="n"/>
      <c r="L158" s="257" t="n"/>
      <c r="M158" s="262" t="n"/>
      <c r="N158" s="263" t="n"/>
      <c r="O158" s="262" t="n"/>
      <c r="P158" s="263" t="n"/>
      <c r="Q158" s="622" t="n"/>
      <c r="R158" s="263" t="n"/>
      <c r="S158" s="263" t="n"/>
      <c r="T158" s="263" t="n"/>
      <c r="U158" s="263" t="n"/>
      <c r="V158" s="262" t="n"/>
      <c r="W158" s="265" t="n"/>
      <c r="X158" s="266" t="n"/>
      <c r="Z158" s="490" t="n"/>
      <c r="AA158" s="616" t="n"/>
      <c r="AB158" s="270">
        <f>IF(C158="","",IF('Product Selections'!$L$11="CBA Lightning",1,IF('Product Selections'!$L$11="CBA Lightning Plus",0.7,IF('Product Selections'!$L$11="Management Services",0.7,IF('Product Selections'!$L$11="CBA Lightning Wholesale","Check with Finance","")))))</f>
        <v/>
      </c>
      <c r="AC158" s="616" t="n"/>
      <c r="AD158" s="270">
        <f>IF(C158="","",IF('Product Selections'!$L$11="CBA Lightning Wholesale","Check with Finance",1-AB158))</f>
        <v/>
      </c>
      <c r="AE158" s="616">
        <f>IF(C158="","",'Multi Unit Grid'!$G$5)</f>
        <v/>
      </c>
      <c r="AF158" s="271">
        <f>IF(C158="","",IF('Exhibit A'!Y150&lt;0,-'Exhibit A'!Y150,""))</f>
        <v/>
      </c>
      <c r="AG158" s="616">
        <f>IF($C158="","",'Product Selections'!$K$6)</f>
        <v/>
      </c>
      <c r="AH158" s="616">
        <f>IF($C158="","",'Product Selections'!$K$10)</f>
        <v/>
      </c>
      <c r="AI158" s="269">
        <f>IF(C158="","",IF('Product Selections'!L150="Management SErvices",VLOOKUP('Product Selections'!K142,Regions!C:D,2,FALSE),""))</f>
        <v/>
      </c>
      <c r="AJ158" s="445" t="n"/>
      <c r="AK158" s="618" t="n"/>
      <c r="AL158" s="440" t="n"/>
      <c r="AM158" s="448" t="n"/>
      <c r="AO158" s="267" t="n"/>
      <c r="AP158" s="441" t="n"/>
      <c r="AQ158" s="616" t="n"/>
      <c r="AR158" s="616" t="n"/>
      <c r="AS158" s="619" t="n"/>
    </row>
    <row r="159" ht="14.45" customHeight="1">
      <c r="B159" s="73">
        <f>B158+1</f>
        <v/>
      </c>
      <c r="C159" s="221">
        <f>IF('Multi Unit Grid'!C153="","",'Multi Unit Grid'!C153)</f>
        <v/>
      </c>
      <c r="D159" s="223">
        <f>IF(C159="","",'Exhibit A'!D151)</f>
        <v/>
      </c>
      <c r="E159" s="222">
        <f>IFERROR(VLOOKUP(C159,'Multi Unit Grid'!C:D,2,FALSE),"")</f>
        <v/>
      </c>
      <c r="F159" s="75">
        <f>IFERROR(VLOOKUP(C159,'Multi Unit Grid'!C:E,3,FALSE),"")</f>
        <v/>
      </c>
      <c r="G159" s="75">
        <f>IFERROR(VLOOKUP(C159,'Multi Unit Grid'!C:EF,4,FALSE),"")</f>
        <v/>
      </c>
      <c r="H159" s="612" t="n"/>
      <c r="I159" s="30" t="n"/>
      <c r="J159" s="430" t="n"/>
      <c r="K159" s="224" t="n"/>
      <c r="L159" s="24" t="n"/>
      <c r="M159" s="26" t="n"/>
      <c r="N159" s="28" t="n"/>
      <c r="O159" s="26" t="n"/>
      <c r="P159" s="28" t="n"/>
      <c r="Q159" s="623" t="n"/>
      <c r="R159" s="28" t="n"/>
      <c r="S159" s="28" t="n"/>
      <c r="T159" s="28" t="n"/>
      <c r="U159" s="28" t="n"/>
      <c r="V159" s="26" t="n"/>
      <c r="W159" s="29" t="n"/>
      <c r="Z159" s="491" t="n"/>
      <c r="AA159" s="612" t="n"/>
      <c r="AB159" s="83">
        <f>IF(C159="","",IF('Product Selections'!$L$11="CBA Lightning",1,IF('Product Selections'!$L$11="CBA Lightning Plus",0.7,IF('Product Selections'!$L$11="Management Services",0.7,IF('Product Selections'!$L$11="CBA Lightning Wholesale","Check with Finance","")))))</f>
        <v/>
      </c>
      <c r="AC159" s="612" t="n"/>
      <c r="AD159" s="83">
        <f>IF(C159="","",IF('Product Selections'!$L$11="CBA Lightning Wholesale","Check with Finance",1-AB159))</f>
        <v/>
      </c>
      <c r="AE159" s="612">
        <f>IF(C159="","",'Multi Unit Grid'!$G$5)</f>
        <v/>
      </c>
      <c r="AF159" s="84">
        <f>IF(C159="","",IF('Exhibit A'!Y151&lt;0,-'Exhibit A'!Y151,""))</f>
        <v/>
      </c>
      <c r="AG159" s="612">
        <f>IF($C159="","",'Product Selections'!$K$6)</f>
        <v/>
      </c>
      <c r="AH159" s="612">
        <f>IF($C159="","",'Product Selections'!$K$10)</f>
        <v/>
      </c>
      <c r="AI159" s="32">
        <f>IF(C159="","",IF('Product Selections'!L151="Management SErvices",VLOOKUP('Product Selections'!K143,Regions!C:D,2,FALSE),""))</f>
        <v/>
      </c>
      <c r="AJ159" s="444" t="n"/>
      <c r="AK159" s="621" t="n"/>
      <c r="AL159" s="438" t="n"/>
      <c r="AM159" s="447" t="n"/>
      <c r="AO159" s="30" t="n"/>
      <c r="AP159" s="439" t="n"/>
      <c r="AQ159" s="612" t="n"/>
      <c r="AR159" s="612" t="n"/>
      <c r="AS159" s="615" t="n"/>
    </row>
    <row r="160">
      <c r="B160" s="249">
        <f>B159+1</f>
        <v/>
      </c>
      <c r="C160" s="250">
        <f>IF('Multi Unit Grid'!C154="","",'Multi Unit Grid'!C154)</f>
        <v/>
      </c>
      <c r="D160" s="251">
        <f>IF(C160="","",'Exhibit A'!D152)</f>
        <v/>
      </c>
      <c r="E160" s="252">
        <f>IFERROR(VLOOKUP(C160,'Multi Unit Grid'!C:D,2,FALSE),"")</f>
        <v/>
      </c>
      <c r="F160" s="253">
        <f>IFERROR(VLOOKUP(C160,'Multi Unit Grid'!C:E,3,FALSE),"")</f>
        <v/>
      </c>
      <c r="G160" s="253">
        <f>IFERROR(VLOOKUP(C160,'Multi Unit Grid'!C:EF,4,FALSE),"")</f>
        <v/>
      </c>
      <c r="H160" s="616" t="n"/>
      <c r="I160" s="267" t="n"/>
      <c r="J160" s="431" t="n"/>
      <c r="K160" s="261" t="n"/>
      <c r="L160" s="257" t="n"/>
      <c r="M160" s="262" t="n"/>
      <c r="N160" s="263" t="n"/>
      <c r="O160" s="262" t="n"/>
      <c r="P160" s="263" t="n"/>
      <c r="Q160" s="622" t="n"/>
      <c r="R160" s="263" t="n"/>
      <c r="S160" s="263" t="n"/>
      <c r="T160" s="263" t="n"/>
      <c r="U160" s="263" t="n"/>
      <c r="V160" s="262" t="n"/>
      <c r="W160" s="265" t="n"/>
      <c r="X160" s="266" t="n"/>
      <c r="Z160" s="490" t="n"/>
      <c r="AA160" s="616" t="n"/>
      <c r="AB160" s="270">
        <f>IF(C160="","",IF('Product Selections'!$L$11="CBA Lightning",1,IF('Product Selections'!$L$11="CBA Lightning Plus",0.7,IF('Product Selections'!$L$11="Management Services",0.7,IF('Product Selections'!$L$11="CBA Lightning Wholesale","Check with Finance","")))))</f>
        <v/>
      </c>
      <c r="AC160" s="616" t="n"/>
      <c r="AD160" s="270">
        <f>IF(C160="","",IF('Product Selections'!$L$11="CBA Lightning Wholesale","Check with Finance",1-AB160))</f>
        <v/>
      </c>
      <c r="AE160" s="616">
        <f>IF(C160="","",'Multi Unit Grid'!$G$5)</f>
        <v/>
      </c>
      <c r="AF160" s="271">
        <f>IF(C160="","",IF('Exhibit A'!Y152&lt;0,-'Exhibit A'!Y152,""))</f>
        <v/>
      </c>
      <c r="AG160" s="616">
        <f>IF($C160="","",'Product Selections'!$K$6)</f>
        <v/>
      </c>
      <c r="AH160" s="616">
        <f>IF($C160="","",'Product Selections'!$K$10)</f>
        <v/>
      </c>
      <c r="AI160" s="269">
        <f>IF(C160="","",IF('Product Selections'!L152="Management SErvices",VLOOKUP('Product Selections'!K144,Regions!C:D,2,FALSE),""))</f>
        <v/>
      </c>
      <c r="AJ160" s="445" t="n"/>
      <c r="AK160" s="618" t="n"/>
      <c r="AL160" s="440" t="n"/>
      <c r="AM160" s="448" t="n"/>
      <c r="AO160" s="267" t="n"/>
      <c r="AP160" s="441" t="n"/>
      <c r="AQ160" s="616" t="n"/>
      <c r="AR160" s="616" t="n"/>
      <c r="AS160" s="619" t="n"/>
    </row>
    <row r="161" ht="14.45" customHeight="1">
      <c r="B161" s="73">
        <f>B160+1</f>
        <v/>
      </c>
      <c r="C161" s="221">
        <f>IF('Multi Unit Grid'!C155="","",'Multi Unit Grid'!C155)</f>
        <v/>
      </c>
      <c r="D161" s="223">
        <f>IF(C161="","",'Exhibit A'!D153)</f>
        <v/>
      </c>
      <c r="E161" s="222">
        <f>IFERROR(VLOOKUP(C161,'Multi Unit Grid'!C:D,2,FALSE),"")</f>
        <v/>
      </c>
      <c r="F161" s="75">
        <f>IFERROR(VLOOKUP(C161,'Multi Unit Grid'!C:E,3,FALSE),"")</f>
        <v/>
      </c>
      <c r="G161" s="75">
        <f>IFERROR(VLOOKUP(C161,'Multi Unit Grid'!C:EF,4,FALSE),"")</f>
        <v/>
      </c>
      <c r="H161" s="612" t="n"/>
      <c r="I161" s="30" t="n"/>
      <c r="J161" s="430" t="n"/>
      <c r="K161" s="224" t="n"/>
      <c r="L161" s="24" t="n"/>
      <c r="M161" s="26" t="n"/>
      <c r="N161" s="28" t="n"/>
      <c r="O161" s="26" t="n"/>
      <c r="P161" s="28" t="n"/>
      <c r="Q161" s="623" t="n"/>
      <c r="R161" s="28" t="n"/>
      <c r="S161" s="28" t="n"/>
      <c r="T161" s="28" t="n"/>
      <c r="U161" s="28" t="n"/>
      <c r="V161" s="26" t="n"/>
      <c r="W161" s="29" t="n"/>
      <c r="Z161" s="491" t="n"/>
      <c r="AA161" s="612" t="n"/>
      <c r="AB161" s="83">
        <f>IF(C161="","",IF('Product Selections'!$L$11="CBA Lightning",1,IF('Product Selections'!$L$11="CBA Lightning Plus",0.7,IF('Product Selections'!$L$11="Management Services",0.7,IF('Product Selections'!$L$11="CBA Lightning Wholesale","Check with Finance","")))))</f>
        <v/>
      </c>
      <c r="AC161" s="612" t="n"/>
      <c r="AD161" s="83">
        <f>IF(C161="","",IF('Product Selections'!$L$11="CBA Lightning Wholesale","Check with Finance",1-AB161))</f>
        <v/>
      </c>
      <c r="AE161" s="612">
        <f>IF(C161="","",'Multi Unit Grid'!$G$5)</f>
        <v/>
      </c>
      <c r="AF161" s="84">
        <f>IF(C161="","",IF('Exhibit A'!Y153&lt;0,-'Exhibit A'!Y153,""))</f>
        <v/>
      </c>
      <c r="AG161" s="612">
        <f>IF($C161="","",'Product Selections'!$K$6)</f>
        <v/>
      </c>
      <c r="AH161" s="612">
        <f>IF($C161="","",'Product Selections'!$K$10)</f>
        <v/>
      </c>
      <c r="AI161" s="32">
        <f>IF(C161="","",IF('Product Selections'!L153="Management SErvices",VLOOKUP('Product Selections'!K145,Regions!C:D,2,FALSE),""))</f>
        <v/>
      </c>
      <c r="AJ161" s="444" t="n"/>
      <c r="AK161" s="621" t="n"/>
      <c r="AL161" s="438" t="n"/>
      <c r="AM161" s="447" t="n"/>
      <c r="AO161" s="30" t="n"/>
      <c r="AP161" s="439" t="n"/>
      <c r="AQ161" s="612" t="n"/>
      <c r="AR161" s="612" t="n"/>
      <c r="AS161" s="615" t="n"/>
    </row>
    <row r="162">
      <c r="B162" s="249">
        <f>B161+1</f>
        <v/>
      </c>
      <c r="C162" s="250">
        <f>IF('Multi Unit Grid'!C156="","",'Multi Unit Grid'!C156)</f>
        <v/>
      </c>
      <c r="D162" s="251">
        <f>IF(C162="","",'Exhibit A'!D154)</f>
        <v/>
      </c>
      <c r="E162" s="252">
        <f>IFERROR(VLOOKUP(C162,'Multi Unit Grid'!C:D,2,FALSE),"")</f>
        <v/>
      </c>
      <c r="F162" s="253">
        <f>IFERROR(VLOOKUP(C162,'Multi Unit Grid'!C:E,3,FALSE),"")</f>
        <v/>
      </c>
      <c r="G162" s="253">
        <f>IFERROR(VLOOKUP(C162,'Multi Unit Grid'!C:EF,4,FALSE),"")</f>
        <v/>
      </c>
      <c r="H162" s="616" t="n"/>
      <c r="I162" s="267" t="n"/>
      <c r="J162" s="431" t="n"/>
      <c r="K162" s="261" t="n"/>
      <c r="L162" s="257" t="n"/>
      <c r="M162" s="262" t="n"/>
      <c r="N162" s="263" t="n"/>
      <c r="O162" s="262" t="n"/>
      <c r="P162" s="263" t="n"/>
      <c r="Q162" s="622" t="n"/>
      <c r="R162" s="263" t="n"/>
      <c r="S162" s="263" t="n"/>
      <c r="T162" s="263" t="n"/>
      <c r="U162" s="263" t="n"/>
      <c r="V162" s="262" t="n"/>
      <c r="W162" s="265" t="n"/>
      <c r="X162" s="266" t="n"/>
      <c r="Z162" s="490" t="n"/>
      <c r="AA162" s="616" t="n"/>
      <c r="AB162" s="270">
        <f>IF(C162="","",IF('Product Selections'!$L$11="CBA Lightning",1,IF('Product Selections'!$L$11="CBA Lightning Plus",0.7,IF('Product Selections'!$L$11="Management Services",0.7,IF('Product Selections'!$L$11="CBA Lightning Wholesale","Check with Finance","")))))</f>
        <v/>
      </c>
      <c r="AC162" s="616" t="n"/>
      <c r="AD162" s="270">
        <f>IF(C162="","",IF('Product Selections'!$L$11="CBA Lightning Wholesale","Check with Finance",1-AB162))</f>
        <v/>
      </c>
      <c r="AE162" s="616">
        <f>IF(C162="","",'Multi Unit Grid'!$G$5)</f>
        <v/>
      </c>
      <c r="AF162" s="271">
        <f>IF(C162="","",IF('Exhibit A'!Y154&lt;0,-'Exhibit A'!Y154,""))</f>
        <v/>
      </c>
      <c r="AG162" s="616">
        <f>IF($C162="","",'Product Selections'!$K$6)</f>
        <v/>
      </c>
      <c r="AH162" s="616">
        <f>IF($C162="","",'Product Selections'!$K$10)</f>
        <v/>
      </c>
      <c r="AI162" s="269">
        <f>IF(C162="","",IF('Product Selections'!L154="Management SErvices",VLOOKUP('Product Selections'!K146,Regions!C:D,2,FALSE),""))</f>
        <v/>
      </c>
      <c r="AJ162" s="445" t="n"/>
      <c r="AK162" s="618" t="n"/>
      <c r="AL162" s="440" t="n"/>
      <c r="AM162" s="448" t="n"/>
      <c r="AO162" s="267" t="n"/>
      <c r="AP162" s="441" t="n"/>
      <c r="AQ162" s="616" t="n"/>
      <c r="AR162" s="616" t="n"/>
      <c r="AS162" s="619" t="n"/>
    </row>
    <row r="163" ht="14.45" customHeight="1">
      <c r="B163" s="73">
        <f>B162+1</f>
        <v/>
      </c>
      <c r="C163" s="221">
        <f>IF('Multi Unit Grid'!C157="","",'Multi Unit Grid'!C157)</f>
        <v/>
      </c>
      <c r="D163" s="223">
        <f>IF(C163="","",'Exhibit A'!D155)</f>
        <v/>
      </c>
      <c r="E163" s="222">
        <f>IFERROR(VLOOKUP(C163,'Multi Unit Grid'!C:D,2,FALSE),"")</f>
        <v/>
      </c>
      <c r="F163" s="75">
        <f>IFERROR(VLOOKUP(C163,'Multi Unit Grid'!C:E,3,FALSE),"")</f>
        <v/>
      </c>
      <c r="G163" s="75">
        <f>IFERROR(VLOOKUP(C163,'Multi Unit Grid'!C:EF,4,FALSE),"")</f>
        <v/>
      </c>
      <c r="H163" s="612" t="n"/>
      <c r="I163" s="30" t="n"/>
      <c r="J163" s="430" t="n"/>
      <c r="K163" s="224" t="n"/>
      <c r="L163" s="24" t="n"/>
      <c r="M163" s="26" t="n"/>
      <c r="N163" s="28" t="n"/>
      <c r="O163" s="26" t="n"/>
      <c r="P163" s="28" t="n"/>
      <c r="Q163" s="623" t="n"/>
      <c r="R163" s="28" t="n"/>
      <c r="S163" s="28" t="n"/>
      <c r="T163" s="28" t="n"/>
      <c r="U163" s="28" t="n"/>
      <c r="V163" s="26" t="n"/>
      <c r="W163" s="29" t="n"/>
      <c r="Z163" s="491" t="n"/>
      <c r="AA163" s="612" t="n"/>
      <c r="AB163" s="83">
        <f>IF(C163="","",IF('Product Selections'!$L$11="CBA Lightning",1,IF('Product Selections'!$L$11="CBA Lightning Plus",0.7,IF('Product Selections'!$L$11="Management Services",0.7,IF('Product Selections'!$L$11="CBA Lightning Wholesale","Check with Finance","")))))</f>
        <v/>
      </c>
      <c r="AC163" s="612" t="n"/>
      <c r="AD163" s="83">
        <f>IF(C163="","",IF('Product Selections'!$L$11="CBA Lightning Wholesale","Check with Finance",1-AB163))</f>
        <v/>
      </c>
      <c r="AE163" s="612">
        <f>IF(C163="","",'Multi Unit Grid'!$G$5)</f>
        <v/>
      </c>
      <c r="AF163" s="84">
        <f>IF(C163="","",IF('Exhibit A'!Y155&lt;0,-'Exhibit A'!Y155,""))</f>
        <v/>
      </c>
      <c r="AG163" s="612">
        <f>IF($C163="","",'Product Selections'!$K$6)</f>
        <v/>
      </c>
      <c r="AH163" s="612">
        <f>IF($C163="","",'Product Selections'!$K$10)</f>
        <v/>
      </c>
      <c r="AI163" s="32">
        <f>IF(C163="","",IF('Product Selections'!L155="Management SErvices",VLOOKUP('Product Selections'!K147,Regions!C:D,2,FALSE),""))</f>
        <v/>
      </c>
      <c r="AJ163" s="444" t="n"/>
      <c r="AK163" s="621" t="n"/>
      <c r="AL163" s="438" t="n"/>
      <c r="AM163" s="447" t="n"/>
      <c r="AO163" s="30" t="n"/>
      <c r="AP163" s="439" t="n"/>
      <c r="AQ163" s="612" t="n"/>
      <c r="AR163" s="612" t="n"/>
      <c r="AS163" s="615" t="n"/>
    </row>
    <row r="164">
      <c r="B164" s="249">
        <f>B163+1</f>
        <v/>
      </c>
      <c r="C164" s="250">
        <f>IF('Multi Unit Grid'!C158="","",'Multi Unit Grid'!C158)</f>
        <v/>
      </c>
      <c r="D164" s="251">
        <f>IF(C164="","",'Exhibit A'!D156)</f>
        <v/>
      </c>
      <c r="E164" s="252">
        <f>IFERROR(VLOOKUP(C164,'Multi Unit Grid'!C:D,2,FALSE),"")</f>
        <v/>
      </c>
      <c r="F164" s="253">
        <f>IFERROR(VLOOKUP(C164,'Multi Unit Grid'!C:E,3,FALSE),"")</f>
        <v/>
      </c>
      <c r="G164" s="253">
        <f>IFERROR(VLOOKUP(C164,'Multi Unit Grid'!C:EF,4,FALSE),"")</f>
        <v/>
      </c>
      <c r="H164" s="616" t="n"/>
      <c r="I164" s="267" t="n"/>
      <c r="J164" s="431" t="n"/>
      <c r="K164" s="261" t="n"/>
      <c r="L164" s="257" t="n"/>
      <c r="M164" s="262" t="n"/>
      <c r="N164" s="263" t="n"/>
      <c r="O164" s="262" t="n"/>
      <c r="P164" s="263" t="n"/>
      <c r="Q164" s="622" t="n"/>
      <c r="R164" s="263" t="n"/>
      <c r="S164" s="263" t="n"/>
      <c r="T164" s="263" t="n"/>
      <c r="U164" s="263" t="n"/>
      <c r="V164" s="262" t="n"/>
      <c r="W164" s="265" t="n"/>
      <c r="X164" s="266" t="n"/>
      <c r="Z164" s="490" t="n"/>
      <c r="AA164" s="616" t="n"/>
      <c r="AB164" s="270">
        <f>IF(C164="","",IF('Product Selections'!$L$11="CBA Lightning",1,IF('Product Selections'!$L$11="CBA Lightning Plus",0.7,IF('Product Selections'!$L$11="Management Services",0.7,IF('Product Selections'!$L$11="CBA Lightning Wholesale","Check with Finance","")))))</f>
        <v/>
      </c>
      <c r="AC164" s="616" t="n"/>
      <c r="AD164" s="270">
        <f>IF(C164="","",IF('Product Selections'!$L$11="CBA Lightning Wholesale","Check with Finance",1-AB164))</f>
        <v/>
      </c>
      <c r="AE164" s="616">
        <f>IF(C164="","",'Multi Unit Grid'!$G$5)</f>
        <v/>
      </c>
      <c r="AF164" s="271">
        <f>IF(C164="","",IF('Exhibit A'!Y156&lt;0,-'Exhibit A'!Y156,""))</f>
        <v/>
      </c>
      <c r="AG164" s="616">
        <f>IF($C164="","",'Product Selections'!$K$6)</f>
        <v/>
      </c>
      <c r="AH164" s="616">
        <f>IF($C164="","",'Product Selections'!$K$10)</f>
        <v/>
      </c>
      <c r="AI164" s="269">
        <f>IF(C164="","",IF('Product Selections'!L156="Management SErvices",VLOOKUP('Product Selections'!K148,Regions!C:D,2,FALSE),""))</f>
        <v/>
      </c>
      <c r="AJ164" s="445" t="n"/>
      <c r="AK164" s="618" t="n"/>
      <c r="AL164" s="440" t="n"/>
      <c r="AM164" s="448" t="n"/>
      <c r="AO164" s="267" t="n"/>
      <c r="AP164" s="441" t="n"/>
      <c r="AQ164" s="616" t="n"/>
      <c r="AR164" s="616" t="n"/>
      <c r="AS164" s="619" t="n"/>
    </row>
    <row r="165" ht="14.45" customHeight="1">
      <c r="B165" s="73">
        <f>B164+1</f>
        <v/>
      </c>
      <c r="C165" s="221">
        <f>IF('Multi Unit Grid'!C159="","",'Multi Unit Grid'!C159)</f>
        <v/>
      </c>
      <c r="D165" s="223">
        <f>IF(C165="","",'Exhibit A'!D157)</f>
        <v/>
      </c>
      <c r="E165" s="222">
        <f>IFERROR(VLOOKUP(C165,'Multi Unit Grid'!C:D,2,FALSE),"")</f>
        <v/>
      </c>
      <c r="F165" s="75">
        <f>IFERROR(VLOOKUP(C165,'Multi Unit Grid'!C:E,3,FALSE),"")</f>
        <v/>
      </c>
      <c r="G165" s="75">
        <f>IFERROR(VLOOKUP(C165,'Multi Unit Grid'!C:EF,4,FALSE),"")</f>
        <v/>
      </c>
      <c r="H165" s="612" t="n"/>
      <c r="I165" s="30" t="n"/>
      <c r="J165" s="430" t="n"/>
      <c r="K165" s="224" t="n"/>
      <c r="L165" s="24" t="n"/>
      <c r="M165" s="26" t="n"/>
      <c r="N165" s="28" t="n"/>
      <c r="O165" s="26" t="n"/>
      <c r="P165" s="28" t="n"/>
      <c r="Q165" s="623" t="n"/>
      <c r="R165" s="28" t="n"/>
      <c r="S165" s="28" t="n"/>
      <c r="T165" s="28" t="n"/>
      <c r="U165" s="28" t="n"/>
      <c r="V165" s="26" t="n"/>
      <c r="W165" s="29" t="n"/>
      <c r="Z165" s="491" t="n"/>
      <c r="AA165" s="612" t="n"/>
      <c r="AB165" s="83">
        <f>IF(C165="","",IF('Product Selections'!$L$11="CBA Lightning",1,IF('Product Selections'!$L$11="CBA Lightning Plus",0.7,IF('Product Selections'!$L$11="Management Services",0.7,IF('Product Selections'!$L$11="CBA Lightning Wholesale","Check with Finance","")))))</f>
        <v/>
      </c>
      <c r="AC165" s="612" t="n"/>
      <c r="AD165" s="83">
        <f>IF(C165="","",IF('Product Selections'!$L$11="CBA Lightning Wholesale","Check with Finance",1-AB165))</f>
        <v/>
      </c>
      <c r="AE165" s="612">
        <f>IF(C165="","",'Multi Unit Grid'!$G$5)</f>
        <v/>
      </c>
      <c r="AF165" s="84">
        <f>IF(C165="","",IF('Exhibit A'!Y157&lt;0,-'Exhibit A'!Y157,""))</f>
        <v/>
      </c>
      <c r="AG165" s="612">
        <f>IF($C165="","",'Product Selections'!$K$6)</f>
        <v/>
      </c>
      <c r="AH165" s="612">
        <f>IF($C165="","",'Product Selections'!$K$10)</f>
        <v/>
      </c>
      <c r="AI165" s="32">
        <f>IF(C165="","",IF('Product Selections'!L157="Management SErvices",VLOOKUP('Product Selections'!K149,Regions!C:D,2,FALSE),""))</f>
        <v/>
      </c>
      <c r="AJ165" s="444" t="n"/>
      <c r="AK165" s="621" t="n"/>
      <c r="AL165" s="438" t="n"/>
      <c r="AM165" s="447" t="n"/>
      <c r="AO165" s="30" t="n"/>
      <c r="AP165" s="439" t="n"/>
      <c r="AQ165" s="612" t="n"/>
      <c r="AR165" s="612" t="n"/>
      <c r="AS165" s="615" t="n"/>
    </row>
    <row r="166">
      <c r="B166" s="249">
        <f>B165+1</f>
        <v/>
      </c>
      <c r="C166" s="250">
        <f>IF('Multi Unit Grid'!C160="","",'Multi Unit Grid'!C160)</f>
        <v/>
      </c>
      <c r="D166" s="251">
        <f>IF(C166="","",'Exhibit A'!D158)</f>
        <v/>
      </c>
      <c r="E166" s="252">
        <f>IFERROR(VLOOKUP(C166,'Multi Unit Grid'!C:D,2,FALSE),"")</f>
        <v/>
      </c>
      <c r="F166" s="253">
        <f>IFERROR(VLOOKUP(C166,'Multi Unit Grid'!C:E,3,FALSE),"")</f>
        <v/>
      </c>
      <c r="G166" s="253">
        <f>IFERROR(VLOOKUP(C166,'Multi Unit Grid'!C:EF,4,FALSE),"")</f>
        <v/>
      </c>
      <c r="H166" s="616" t="n"/>
      <c r="I166" s="267" t="n"/>
      <c r="J166" s="431" t="n"/>
      <c r="K166" s="261" t="n"/>
      <c r="L166" s="257" t="n"/>
      <c r="M166" s="262" t="n"/>
      <c r="N166" s="263" t="n"/>
      <c r="O166" s="262" t="n"/>
      <c r="P166" s="263" t="n"/>
      <c r="Q166" s="622" t="n"/>
      <c r="R166" s="263" t="n"/>
      <c r="S166" s="263" t="n"/>
      <c r="T166" s="263" t="n"/>
      <c r="U166" s="263" t="n"/>
      <c r="V166" s="262" t="n"/>
      <c r="W166" s="265" t="n"/>
      <c r="X166" s="266" t="n"/>
      <c r="Z166" s="490" t="n"/>
      <c r="AA166" s="616" t="n"/>
      <c r="AB166" s="270">
        <f>IF(C166="","",IF('Product Selections'!$L$11="CBA Lightning",1,IF('Product Selections'!$L$11="CBA Lightning Plus",0.7,IF('Product Selections'!$L$11="Management Services",0.7,IF('Product Selections'!$L$11="CBA Lightning Wholesale","Check with Finance","")))))</f>
        <v/>
      </c>
      <c r="AC166" s="616" t="n"/>
      <c r="AD166" s="270">
        <f>IF(C166="","",IF('Product Selections'!$L$11="CBA Lightning Wholesale","Check with Finance",1-AB166))</f>
        <v/>
      </c>
      <c r="AE166" s="616">
        <f>IF(C166="","",'Multi Unit Grid'!$G$5)</f>
        <v/>
      </c>
      <c r="AF166" s="271">
        <f>IF(C166="","",IF('Exhibit A'!Y158&lt;0,-'Exhibit A'!Y158,""))</f>
        <v/>
      </c>
      <c r="AG166" s="616">
        <f>IF($C166="","",'Product Selections'!$K$6)</f>
        <v/>
      </c>
      <c r="AH166" s="616">
        <f>IF($C166="","",'Product Selections'!$K$10)</f>
        <v/>
      </c>
      <c r="AI166" s="269">
        <f>IF(C166="","",IF('Product Selections'!L158="Management SErvices",VLOOKUP('Product Selections'!K150,Regions!C:D,2,FALSE),""))</f>
        <v/>
      </c>
      <c r="AJ166" s="445" t="n"/>
      <c r="AK166" s="618" t="n"/>
      <c r="AL166" s="440" t="n"/>
      <c r="AM166" s="448" t="n"/>
      <c r="AO166" s="267" t="n"/>
      <c r="AP166" s="441" t="n"/>
      <c r="AQ166" s="616" t="n"/>
      <c r="AR166" s="616" t="n"/>
      <c r="AS166" s="619" t="n"/>
    </row>
    <row r="167" ht="14.45" customHeight="1">
      <c r="B167" s="73">
        <f>B166+1</f>
        <v/>
      </c>
      <c r="C167" s="221">
        <f>IF('Multi Unit Grid'!C161="","",'Multi Unit Grid'!C161)</f>
        <v/>
      </c>
      <c r="D167" s="223">
        <f>IF(C167="","",'Exhibit A'!D159)</f>
        <v/>
      </c>
      <c r="E167" s="222">
        <f>IFERROR(VLOOKUP(C167,'Multi Unit Grid'!C:D,2,FALSE),"")</f>
        <v/>
      </c>
      <c r="F167" s="75">
        <f>IFERROR(VLOOKUP(C167,'Multi Unit Grid'!C:E,3,FALSE),"")</f>
        <v/>
      </c>
      <c r="G167" s="75">
        <f>IFERROR(VLOOKUP(C167,'Multi Unit Grid'!C:EF,4,FALSE),"")</f>
        <v/>
      </c>
      <c r="H167" s="612" t="n"/>
      <c r="I167" s="30" t="n"/>
      <c r="J167" s="430" t="n"/>
      <c r="K167" s="224" t="n"/>
      <c r="L167" s="24" t="n"/>
      <c r="M167" s="26" t="n"/>
      <c r="N167" s="28" t="n"/>
      <c r="O167" s="26" t="n"/>
      <c r="P167" s="28" t="n"/>
      <c r="Q167" s="623" t="n"/>
      <c r="R167" s="28" t="n"/>
      <c r="S167" s="28" t="n"/>
      <c r="T167" s="28" t="n"/>
      <c r="U167" s="28" t="n"/>
      <c r="V167" s="26" t="n"/>
      <c r="W167" s="29" t="n"/>
      <c r="Z167" s="491" t="n"/>
      <c r="AA167" s="612" t="n"/>
      <c r="AB167" s="83">
        <f>IF(C167="","",IF('Product Selections'!$L$11="CBA Lightning",1,IF('Product Selections'!$L$11="CBA Lightning Plus",0.7,IF('Product Selections'!$L$11="Management Services",0.7,IF('Product Selections'!$L$11="CBA Lightning Wholesale","Check with Finance","")))))</f>
        <v/>
      </c>
      <c r="AC167" s="612" t="n"/>
      <c r="AD167" s="83">
        <f>IF(C167="","",IF('Product Selections'!$L$11="CBA Lightning Wholesale","Check with Finance",1-AB167))</f>
        <v/>
      </c>
      <c r="AE167" s="612">
        <f>IF(C167="","",'Multi Unit Grid'!$G$5)</f>
        <v/>
      </c>
      <c r="AF167" s="84">
        <f>IF(C167="","",IF('Exhibit A'!Y159&lt;0,-'Exhibit A'!Y159,""))</f>
        <v/>
      </c>
      <c r="AG167" s="612">
        <f>IF($C167="","",'Product Selections'!$K$6)</f>
        <v/>
      </c>
      <c r="AH167" s="612">
        <f>IF($C167="","",'Product Selections'!$K$10)</f>
        <v/>
      </c>
      <c r="AI167" s="32">
        <f>IF(C167="","",IF('Product Selections'!L159="Management SErvices",VLOOKUP('Product Selections'!K151,Regions!C:D,2,FALSE),""))</f>
        <v/>
      </c>
      <c r="AJ167" s="444" t="n"/>
      <c r="AK167" s="621" t="n"/>
      <c r="AL167" s="438" t="n"/>
      <c r="AM167" s="447" t="n"/>
      <c r="AO167" s="30" t="n"/>
      <c r="AP167" s="439" t="n"/>
      <c r="AQ167" s="612" t="n"/>
      <c r="AR167" s="612" t="n"/>
      <c r="AS167" s="615" t="n"/>
    </row>
    <row r="168">
      <c r="B168" s="249">
        <f>B167+1</f>
        <v/>
      </c>
      <c r="C168" s="250">
        <f>IF('Multi Unit Grid'!C162="","",'Multi Unit Grid'!C162)</f>
        <v/>
      </c>
      <c r="D168" s="251">
        <f>IF(C168="","",'Exhibit A'!D160)</f>
        <v/>
      </c>
      <c r="E168" s="252">
        <f>IFERROR(VLOOKUP(C168,'Multi Unit Grid'!C:D,2,FALSE),"")</f>
        <v/>
      </c>
      <c r="F168" s="253">
        <f>IFERROR(VLOOKUP(C168,'Multi Unit Grid'!C:E,3,FALSE),"")</f>
        <v/>
      </c>
      <c r="G168" s="253">
        <f>IFERROR(VLOOKUP(C168,'Multi Unit Grid'!C:EF,4,FALSE),"")</f>
        <v/>
      </c>
      <c r="H168" s="616" t="n"/>
      <c r="I168" s="267" t="n"/>
      <c r="J168" s="431" t="n"/>
      <c r="K168" s="261" t="n"/>
      <c r="L168" s="257" t="n"/>
      <c r="M168" s="262" t="n"/>
      <c r="N168" s="263" t="n"/>
      <c r="O168" s="262" t="n"/>
      <c r="P168" s="263" t="n"/>
      <c r="Q168" s="622" t="n"/>
      <c r="R168" s="263" t="n"/>
      <c r="S168" s="263" t="n"/>
      <c r="T168" s="263" t="n"/>
      <c r="U168" s="263" t="n"/>
      <c r="V168" s="262" t="n"/>
      <c r="W168" s="265" t="n"/>
      <c r="X168" s="266" t="n"/>
      <c r="Z168" s="490" t="n"/>
      <c r="AA168" s="616" t="n"/>
      <c r="AB168" s="270">
        <f>IF(C168="","",IF('Product Selections'!$L$11="CBA Lightning",1,IF('Product Selections'!$L$11="CBA Lightning Plus",0.7,IF('Product Selections'!$L$11="Management Services",0.7,IF('Product Selections'!$L$11="CBA Lightning Wholesale","Check with Finance","")))))</f>
        <v/>
      </c>
      <c r="AC168" s="616" t="n"/>
      <c r="AD168" s="270">
        <f>IF(C168="","",IF('Product Selections'!$L$11="CBA Lightning Wholesale","Check with Finance",1-AB168))</f>
        <v/>
      </c>
      <c r="AE168" s="616">
        <f>IF(C168="","",'Multi Unit Grid'!$G$5)</f>
        <v/>
      </c>
      <c r="AF168" s="271">
        <f>IF(C168="","",IF('Exhibit A'!Y160&lt;0,-'Exhibit A'!Y160,""))</f>
        <v/>
      </c>
      <c r="AG168" s="616">
        <f>IF($C168="","",'Product Selections'!$K$6)</f>
        <v/>
      </c>
      <c r="AH168" s="616">
        <f>IF($C168="","",'Product Selections'!$K$10)</f>
        <v/>
      </c>
      <c r="AI168" s="269">
        <f>IF(C168="","",IF('Product Selections'!L160="Management SErvices",VLOOKUP('Product Selections'!K152,Regions!C:D,2,FALSE),""))</f>
        <v/>
      </c>
      <c r="AJ168" s="445" t="n"/>
      <c r="AK168" s="618" t="n"/>
      <c r="AL168" s="440" t="n"/>
      <c r="AM168" s="448" t="n"/>
      <c r="AO168" s="267" t="n"/>
      <c r="AP168" s="441" t="n"/>
      <c r="AQ168" s="616" t="n"/>
      <c r="AR168" s="616" t="n"/>
      <c r="AS168" s="619" t="n"/>
    </row>
    <row r="169" ht="14.45" customHeight="1">
      <c r="B169" s="73">
        <f>B168+1</f>
        <v/>
      </c>
      <c r="C169" s="221">
        <f>IF('Multi Unit Grid'!C163="","",'Multi Unit Grid'!C163)</f>
        <v/>
      </c>
      <c r="D169" s="223">
        <f>IF(C169="","",'Exhibit A'!D161)</f>
        <v/>
      </c>
      <c r="E169" s="222">
        <f>IFERROR(VLOOKUP(C169,'Multi Unit Grid'!C:D,2,FALSE),"")</f>
        <v/>
      </c>
      <c r="F169" s="75">
        <f>IFERROR(VLOOKUP(C169,'Multi Unit Grid'!C:E,3,FALSE),"")</f>
        <v/>
      </c>
      <c r="G169" s="75">
        <f>IFERROR(VLOOKUP(C169,'Multi Unit Grid'!C:EF,4,FALSE),"")</f>
        <v/>
      </c>
      <c r="H169" s="612" t="n"/>
      <c r="I169" s="30" t="n"/>
      <c r="J169" s="430" t="n"/>
      <c r="K169" s="224" t="n"/>
      <c r="L169" s="24" t="n"/>
      <c r="M169" s="26" t="n"/>
      <c r="N169" s="28" t="n"/>
      <c r="O169" s="26" t="n"/>
      <c r="P169" s="28" t="n"/>
      <c r="Q169" s="623" t="n"/>
      <c r="R169" s="28" t="n"/>
      <c r="S169" s="28" t="n"/>
      <c r="T169" s="28" t="n"/>
      <c r="U169" s="28" t="n"/>
      <c r="V169" s="26" t="n"/>
      <c r="W169" s="29" t="n"/>
      <c r="Z169" s="491" t="n"/>
      <c r="AA169" s="612" t="n"/>
      <c r="AB169" s="83">
        <f>IF(C169="","",IF('Product Selections'!$L$11="CBA Lightning",1,IF('Product Selections'!$L$11="CBA Lightning Plus",0.7,IF('Product Selections'!$L$11="Management Services",0.7,IF('Product Selections'!$L$11="CBA Lightning Wholesale","Check with Finance","")))))</f>
        <v/>
      </c>
      <c r="AC169" s="612" t="n"/>
      <c r="AD169" s="83">
        <f>IF(C169="","",IF('Product Selections'!$L$11="CBA Lightning Wholesale","Check with Finance",1-AB169))</f>
        <v/>
      </c>
      <c r="AE169" s="612">
        <f>IF(C169="","",'Multi Unit Grid'!$G$5)</f>
        <v/>
      </c>
      <c r="AF169" s="84">
        <f>IF(C169="","",IF('Exhibit A'!Y161&lt;0,-'Exhibit A'!Y161,""))</f>
        <v/>
      </c>
      <c r="AG169" s="612">
        <f>IF($C169="","",'Product Selections'!$K$6)</f>
        <v/>
      </c>
      <c r="AH169" s="612">
        <f>IF($C169="","",'Product Selections'!$K$10)</f>
        <v/>
      </c>
      <c r="AI169" s="32">
        <f>IF(C169="","",IF('Product Selections'!L161="Management SErvices",VLOOKUP('Product Selections'!K153,Regions!C:D,2,FALSE),""))</f>
        <v/>
      </c>
      <c r="AJ169" s="444" t="n"/>
      <c r="AK169" s="621" t="n"/>
      <c r="AL169" s="438" t="n"/>
      <c r="AM169" s="447" t="n"/>
      <c r="AO169" s="30" t="n"/>
      <c r="AP169" s="439" t="n"/>
      <c r="AQ169" s="612" t="n"/>
      <c r="AR169" s="612" t="n"/>
      <c r="AS169" s="615" t="n"/>
    </row>
    <row r="170">
      <c r="B170" s="249">
        <f>B169+1</f>
        <v/>
      </c>
      <c r="C170" s="250">
        <f>IF('Multi Unit Grid'!C164="","",'Multi Unit Grid'!C164)</f>
        <v/>
      </c>
      <c r="D170" s="251">
        <f>IF(C170="","",'Exhibit A'!D162)</f>
        <v/>
      </c>
      <c r="E170" s="252">
        <f>IFERROR(VLOOKUP(C170,'Multi Unit Grid'!C:D,2,FALSE),"")</f>
        <v/>
      </c>
      <c r="F170" s="253">
        <f>IFERROR(VLOOKUP(C170,'Multi Unit Grid'!C:E,3,FALSE),"")</f>
        <v/>
      </c>
      <c r="G170" s="253">
        <f>IFERROR(VLOOKUP(C170,'Multi Unit Grid'!C:EF,4,FALSE),"")</f>
        <v/>
      </c>
      <c r="H170" s="616" t="n"/>
      <c r="I170" s="267" t="n"/>
      <c r="J170" s="431" t="n"/>
      <c r="K170" s="261" t="n"/>
      <c r="L170" s="257" t="n"/>
      <c r="M170" s="262" t="n"/>
      <c r="N170" s="263" t="n"/>
      <c r="O170" s="262" t="n"/>
      <c r="P170" s="263" t="n"/>
      <c r="Q170" s="622" t="n"/>
      <c r="R170" s="263" t="n"/>
      <c r="S170" s="263" t="n"/>
      <c r="T170" s="263" t="n"/>
      <c r="U170" s="263" t="n"/>
      <c r="V170" s="262" t="n"/>
      <c r="W170" s="265" t="n"/>
      <c r="X170" s="266" t="n"/>
      <c r="Z170" s="490" t="n"/>
      <c r="AA170" s="616" t="n"/>
      <c r="AB170" s="270">
        <f>IF(C170="","",IF('Product Selections'!$L$11="CBA Lightning",1,IF('Product Selections'!$L$11="CBA Lightning Plus",0.7,IF('Product Selections'!$L$11="Management Services",0.7,IF('Product Selections'!$L$11="CBA Lightning Wholesale","Check with Finance","")))))</f>
        <v/>
      </c>
      <c r="AC170" s="616" t="n"/>
      <c r="AD170" s="270">
        <f>IF(C170="","",IF('Product Selections'!$L$11="CBA Lightning Wholesale","Check with Finance",1-AB170))</f>
        <v/>
      </c>
      <c r="AE170" s="616">
        <f>IF(C170="","",'Multi Unit Grid'!$G$5)</f>
        <v/>
      </c>
      <c r="AF170" s="271">
        <f>IF(C170="","",IF('Exhibit A'!Y162&lt;0,-'Exhibit A'!Y162,""))</f>
        <v/>
      </c>
      <c r="AG170" s="616">
        <f>IF($C170="","",'Product Selections'!$K$6)</f>
        <v/>
      </c>
      <c r="AH170" s="616">
        <f>IF($C170="","",'Product Selections'!$K$10)</f>
        <v/>
      </c>
      <c r="AI170" s="269">
        <f>IF(C170="","",IF('Product Selections'!L162="Management SErvices",VLOOKUP('Product Selections'!K154,Regions!C:D,2,FALSE),""))</f>
        <v/>
      </c>
      <c r="AJ170" s="445" t="n"/>
      <c r="AK170" s="618" t="n"/>
      <c r="AL170" s="440" t="n"/>
      <c r="AM170" s="448" t="n"/>
      <c r="AO170" s="267" t="n"/>
      <c r="AP170" s="441" t="n"/>
      <c r="AQ170" s="616" t="n"/>
      <c r="AR170" s="616" t="n"/>
      <c r="AS170" s="619" t="n"/>
    </row>
    <row r="171" ht="14.45" customHeight="1">
      <c r="B171" s="73">
        <f>B170+1</f>
        <v/>
      </c>
      <c r="C171" s="221">
        <f>IF('Multi Unit Grid'!C165="","",'Multi Unit Grid'!C165)</f>
        <v/>
      </c>
      <c r="D171" s="223">
        <f>IF(C171="","",'Exhibit A'!D163)</f>
        <v/>
      </c>
      <c r="E171" s="222">
        <f>IFERROR(VLOOKUP(C171,'Multi Unit Grid'!C:D,2,FALSE),"")</f>
        <v/>
      </c>
      <c r="F171" s="75">
        <f>IFERROR(VLOOKUP(C171,'Multi Unit Grid'!C:E,3,FALSE),"")</f>
        <v/>
      </c>
      <c r="G171" s="75">
        <f>IFERROR(VLOOKUP(C171,'Multi Unit Grid'!C:EF,4,FALSE),"")</f>
        <v/>
      </c>
      <c r="H171" s="612" t="n"/>
      <c r="I171" s="30" t="n"/>
      <c r="J171" s="430" t="n"/>
      <c r="K171" s="224" t="n"/>
      <c r="L171" s="24" t="n"/>
      <c r="M171" s="26" t="n"/>
      <c r="N171" s="28" t="n"/>
      <c r="O171" s="26" t="n"/>
      <c r="P171" s="28" t="n"/>
      <c r="Q171" s="623" t="n"/>
      <c r="R171" s="28" t="n"/>
      <c r="S171" s="28" t="n"/>
      <c r="T171" s="28" t="n"/>
      <c r="U171" s="28" t="n"/>
      <c r="V171" s="26" t="n"/>
      <c r="W171" s="29" t="n"/>
      <c r="Z171" s="491" t="n"/>
      <c r="AA171" s="612" t="n"/>
      <c r="AB171" s="83">
        <f>IF(C171="","",IF('Product Selections'!$L$11="CBA Lightning",1,IF('Product Selections'!$L$11="CBA Lightning Plus",0.7,IF('Product Selections'!$L$11="Management Services",0.7,IF('Product Selections'!$L$11="CBA Lightning Wholesale","Check with Finance","")))))</f>
        <v/>
      </c>
      <c r="AC171" s="612" t="n"/>
      <c r="AD171" s="83">
        <f>IF(C171="","",IF('Product Selections'!$L$11="CBA Lightning Wholesale","Check with Finance",1-AB171))</f>
        <v/>
      </c>
      <c r="AE171" s="612">
        <f>IF(C171="","",'Multi Unit Grid'!$G$5)</f>
        <v/>
      </c>
      <c r="AF171" s="84">
        <f>IF(C171="","",IF('Exhibit A'!Y163&lt;0,-'Exhibit A'!Y163,""))</f>
        <v/>
      </c>
      <c r="AG171" s="612">
        <f>IF($C171="","",'Product Selections'!$K$6)</f>
        <v/>
      </c>
      <c r="AH171" s="612">
        <f>IF($C171="","",'Product Selections'!$K$10)</f>
        <v/>
      </c>
      <c r="AI171" s="32">
        <f>IF(C171="","",IF('Product Selections'!L163="Management SErvices",VLOOKUP('Product Selections'!K155,Regions!C:D,2,FALSE),""))</f>
        <v/>
      </c>
      <c r="AJ171" s="444" t="n"/>
      <c r="AK171" s="621" t="n"/>
      <c r="AL171" s="438" t="n"/>
      <c r="AM171" s="447" t="n"/>
      <c r="AO171" s="30" t="n"/>
      <c r="AP171" s="439" t="n"/>
      <c r="AQ171" s="612" t="n"/>
      <c r="AR171" s="612" t="n"/>
      <c r="AS171" s="615" t="n"/>
    </row>
    <row r="172">
      <c r="B172" s="249">
        <f>B171+1</f>
        <v/>
      </c>
      <c r="C172" s="250">
        <f>IF('Multi Unit Grid'!C166="","",'Multi Unit Grid'!C166)</f>
        <v/>
      </c>
      <c r="D172" s="251">
        <f>IF(C172="","",'Exhibit A'!D164)</f>
        <v/>
      </c>
      <c r="E172" s="252">
        <f>IFERROR(VLOOKUP(C172,'Multi Unit Grid'!C:D,2,FALSE),"")</f>
        <v/>
      </c>
      <c r="F172" s="253">
        <f>IFERROR(VLOOKUP(C172,'Multi Unit Grid'!C:E,3,FALSE),"")</f>
        <v/>
      </c>
      <c r="G172" s="253">
        <f>IFERROR(VLOOKUP(C172,'Multi Unit Grid'!C:EF,4,FALSE),"")</f>
        <v/>
      </c>
      <c r="H172" s="616" t="n"/>
      <c r="I172" s="267" t="n"/>
      <c r="J172" s="431" t="n"/>
      <c r="K172" s="261" t="n"/>
      <c r="L172" s="257" t="n"/>
      <c r="M172" s="262" t="n"/>
      <c r="N172" s="263" t="n"/>
      <c r="O172" s="262" t="n"/>
      <c r="P172" s="263" t="n"/>
      <c r="Q172" s="622" t="n"/>
      <c r="R172" s="263" t="n"/>
      <c r="S172" s="263" t="n"/>
      <c r="T172" s="263" t="n"/>
      <c r="U172" s="263" t="n"/>
      <c r="V172" s="262" t="n"/>
      <c r="W172" s="265" t="n"/>
      <c r="X172" s="266" t="n"/>
      <c r="Z172" s="490" t="n"/>
      <c r="AA172" s="616" t="n"/>
      <c r="AB172" s="270">
        <f>IF(C172="","",IF('Product Selections'!$L$11="CBA Lightning",1,IF('Product Selections'!$L$11="CBA Lightning Plus",0.7,IF('Product Selections'!$L$11="Management Services",0.7,IF('Product Selections'!$L$11="CBA Lightning Wholesale","Check with Finance","")))))</f>
        <v/>
      </c>
      <c r="AC172" s="616" t="n"/>
      <c r="AD172" s="270">
        <f>IF(C172="","",IF('Product Selections'!$L$11="CBA Lightning Wholesale","Check with Finance",1-AB172))</f>
        <v/>
      </c>
      <c r="AE172" s="616">
        <f>IF(C172="","",'Multi Unit Grid'!$G$5)</f>
        <v/>
      </c>
      <c r="AF172" s="271">
        <f>IF(C172="","",IF('Exhibit A'!Y164&lt;0,-'Exhibit A'!Y164,""))</f>
        <v/>
      </c>
      <c r="AG172" s="616">
        <f>IF($C172="","",'Product Selections'!$K$6)</f>
        <v/>
      </c>
      <c r="AH172" s="616">
        <f>IF($C172="","",'Product Selections'!$K$10)</f>
        <v/>
      </c>
      <c r="AI172" s="269">
        <f>IF(C172="","",IF('Product Selections'!L164="Management SErvices",VLOOKUP('Product Selections'!K156,Regions!C:D,2,FALSE),""))</f>
        <v/>
      </c>
      <c r="AJ172" s="445" t="n"/>
      <c r="AK172" s="618" t="n"/>
      <c r="AL172" s="440" t="n"/>
      <c r="AM172" s="448" t="n"/>
      <c r="AO172" s="267" t="n"/>
      <c r="AP172" s="441" t="n"/>
      <c r="AQ172" s="616" t="n"/>
      <c r="AR172" s="616" t="n"/>
      <c r="AS172" s="619" t="n"/>
    </row>
    <row r="173" ht="14.45" customHeight="1">
      <c r="B173" s="73">
        <f>B172+1</f>
        <v/>
      </c>
      <c r="C173" s="221">
        <f>IF('Multi Unit Grid'!C167="","",'Multi Unit Grid'!C167)</f>
        <v/>
      </c>
      <c r="D173" s="223">
        <f>IF(C173="","",'Exhibit A'!D165)</f>
        <v/>
      </c>
      <c r="E173" s="222">
        <f>IFERROR(VLOOKUP(C173,'Multi Unit Grid'!C:D,2,FALSE),"")</f>
        <v/>
      </c>
      <c r="F173" s="75">
        <f>IFERROR(VLOOKUP(C173,'Multi Unit Grid'!C:E,3,FALSE),"")</f>
        <v/>
      </c>
      <c r="G173" s="75">
        <f>IFERROR(VLOOKUP(C173,'Multi Unit Grid'!C:EF,4,FALSE),"")</f>
        <v/>
      </c>
      <c r="H173" s="612" t="n"/>
      <c r="I173" s="30" t="n"/>
      <c r="J173" s="430" t="n"/>
      <c r="K173" s="224" t="n"/>
      <c r="L173" s="24" t="n"/>
      <c r="M173" s="26" t="n"/>
      <c r="N173" s="28" t="n"/>
      <c r="O173" s="26" t="n"/>
      <c r="P173" s="28" t="n"/>
      <c r="Q173" s="623" t="n"/>
      <c r="R173" s="28" t="n"/>
      <c r="S173" s="28" t="n"/>
      <c r="T173" s="28" t="n"/>
      <c r="U173" s="28" t="n"/>
      <c r="V173" s="26" t="n"/>
      <c r="W173" s="29" t="n"/>
      <c r="Z173" s="491" t="n"/>
      <c r="AA173" s="612" t="n"/>
      <c r="AB173" s="83">
        <f>IF(C173="","",IF('Product Selections'!$L$11="CBA Lightning",1,IF('Product Selections'!$L$11="CBA Lightning Plus",0.7,IF('Product Selections'!$L$11="Management Services",0.7,IF('Product Selections'!$L$11="CBA Lightning Wholesale","Check with Finance","")))))</f>
        <v/>
      </c>
      <c r="AC173" s="612" t="n"/>
      <c r="AD173" s="83">
        <f>IF(C173="","",IF('Product Selections'!$L$11="CBA Lightning Wholesale","Check with Finance",1-AB173))</f>
        <v/>
      </c>
      <c r="AE173" s="612">
        <f>IF(C173="","",'Multi Unit Grid'!$G$5)</f>
        <v/>
      </c>
      <c r="AF173" s="84">
        <f>IF(C173="","",IF('Exhibit A'!Y165&lt;0,-'Exhibit A'!Y165,""))</f>
        <v/>
      </c>
      <c r="AG173" s="612">
        <f>IF($C173="","",'Product Selections'!$K$6)</f>
        <v/>
      </c>
      <c r="AH173" s="612">
        <f>IF($C173="","",'Product Selections'!$K$10)</f>
        <v/>
      </c>
      <c r="AI173" s="32">
        <f>IF(C173="","",IF('Product Selections'!L165="Management SErvices",VLOOKUP('Product Selections'!K157,Regions!C:D,2,FALSE),""))</f>
        <v/>
      </c>
      <c r="AJ173" s="444" t="n"/>
      <c r="AK173" s="621" t="n"/>
      <c r="AL173" s="438" t="n"/>
      <c r="AM173" s="447" t="n"/>
      <c r="AO173" s="30" t="n"/>
      <c r="AP173" s="439" t="n"/>
      <c r="AQ173" s="612" t="n"/>
      <c r="AR173" s="612" t="n"/>
      <c r="AS173" s="615" t="n"/>
    </row>
    <row r="174">
      <c r="B174" s="249">
        <f>B173+1</f>
        <v/>
      </c>
      <c r="C174" s="250">
        <f>IF('Multi Unit Grid'!C168="","",'Multi Unit Grid'!C168)</f>
        <v/>
      </c>
      <c r="D174" s="251">
        <f>IF(C174="","",'Exhibit A'!D166)</f>
        <v/>
      </c>
      <c r="E174" s="252">
        <f>IFERROR(VLOOKUP(C174,'Multi Unit Grid'!C:D,2,FALSE),"")</f>
        <v/>
      </c>
      <c r="F174" s="253">
        <f>IFERROR(VLOOKUP(C174,'Multi Unit Grid'!C:E,3,FALSE),"")</f>
        <v/>
      </c>
      <c r="G174" s="253">
        <f>IFERROR(VLOOKUP(C174,'Multi Unit Grid'!C:EF,4,FALSE),"")</f>
        <v/>
      </c>
      <c r="H174" s="616" t="n"/>
      <c r="I174" s="267" t="n"/>
      <c r="J174" s="431" t="n"/>
      <c r="K174" s="261" t="n"/>
      <c r="L174" s="257" t="n"/>
      <c r="M174" s="262" t="n"/>
      <c r="N174" s="263" t="n"/>
      <c r="O174" s="262" t="n"/>
      <c r="P174" s="263" t="n"/>
      <c r="Q174" s="622" t="n"/>
      <c r="R174" s="263" t="n"/>
      <c r="S174" s="263" t="n"/>
      <c r="T174" s="263" t="n"/>
      <c r="U174" s="263" t="n"/>
      <c r="V174" s="262" t="n"/>
      <c r="W174" s="265" t="n"/>
      <c r="X174" s="266" t="n"/>
      <c r="Z174" s="490" t="n"/>
      <c r="AA174" s="616" t="n"/>
      <c r="AB174" s="270">
        <f>IF(C174="","",IF('Product Selections'!$L$11="CBA Lightning",1,IF('Product Selections'!$L$11="CBA Lightning Plus",0.7,IF('Product Selections'!$L$11="Management Services",0.7,IF('Product Selections'!$L$11="CBA Lightning Wholesale","Check with Finance","")))))</f>
        <v/>
      </c>
      <c r="AC174" s="616" t="n"/>
      <c r="AD174" s="270">
        <f>IF(C174="","",IF('Product Selections'!$L$11="CBA Lightning Wholesale","Check with Finance",1-AB174))</f>
        <v/>
      </c>
      <c r="AE174" s="616">
        <f>IF(C174="","",'Multi Unit Grid'!$G$5)</f>
        <v/>
      </c>
      <c r="AF174" s="271">
        <f>IF(C174="","",IF('Exhibit A'!Y166&lt;0,-'Exhibit A'!Y166,""))</f>
        <v/>
      </c>
      <c r="AG174" s="616">
        <f>IF($C174="","",'Product Selections'!$K$6)</f>
        <v/>
      </c>
      <c r="AH174" s="616">
        <f>IF($C174="","",'Product Selections'!$K$10)</f>
        <v/>
      </c>
      <c r="AI174" s="269">
        <f>IF(C174="","",IF('Product Selections'!L166="Management SErvices",VLOOKUP('Product Selections'!K158,Regions!C:D,2,FALSE),""))</f>
        <v/>
      </c>
      <c r="AJ174" s="445" t="n"/>
      <c r="AK174" s="618" t="n"/>
      <c r="AL174" s="440" t="n"/>
      <c r="AM174" s="448" t="n"/>
      <c r="AO174" s="267" t="n"/>
      <c r="AP174" s="441" t="n"/>
      <c r="AQ174" s="616" t="n"/>
      <c r="AR174" s="616" t="n"/>
      <c r="AS174" s="619" t="n"/>
    </row>
    <row r="175" ht="14.45" customHeight="1">
      <c r="B175" s="73">
        <f>B174+1</f>
        <v/>
      </c>
      <c r="C175" s="221">
        <f>IF('Multi Unit Grid'!C169="","",'Multi Unit Grid'!C169)</f>
        <v/>
      </c>
      <c r="D175" s="223">
        <f>IF(C175="","",'Exhibit A'!D167)</f>
        <v/>
      </c>
      <c r="E175" s="222">
        <f>IFERROR(VLOOKUP(C175,'Multi Unit Grid'!C:D,2,FALSE),"")</f>
        <v/>
      </c>
      <c r="F175" s="75">
        <f>IFERROR(VLOOKUP(C175,'Multi Unit Grid'!C:E,3,FALSE),"")</f>
        <v/>
      </c>
      <c r="G175" s="75">
        <f>IFERROR(VLOOKUP(C175,'Multi Unit Grid'!C:EF,4,FALSE),"")</f>
        <v/>
      </c>
      <c r="H175" s="612" t="n"/>
      <c r="I175" s="30" t="n"/>
      <c r="J175" s="430" t="n"/>
      <c r="K175" s="224" t="n"/>
      <c r="L175" s="24" t="n"/>
      <c r="M175" s="26" t="n"/>
      <c r="N175" s="28" t="n"/>
      <c r="O175" s="26" t="n"/>
      <c r="P175" s="28" t="n"/>
      <c r="Q175" s="623" t="n"/>
      <c r="R175" s="28" t="n"/>
      <c r="S175" s="28" t="n"/>
      <c r="T175" s="28" t="n"/>
      <c r="U175" s="28" t="n"/>
      <c r="V175" s="26" t="n"/>
      <c r="W175" s="29" t="n"/>
      <c r="Z175" s="491" t="n"/>
      <c r="AA175" s="612" t="n"/>
      <c r="AB175" s="83">
        <f>IF(C175="","",IF('Product Selections'!$L$11="CBA Lightning",1,IF('Product Selections'!$L$11="CBA Lightning Plus",0.7,IF('Product Selections'!$L$11="Management Services",0.7,IF('Product Selections'!$L$11="CBA Lightning Wholesale","Check with Finance","")))))</f>
        <v/>
      </c>
      <c r="AC175" s="612" t="n"/>
      <c r="AD175" s="83">
        <f>IF(C175="","",IF('Product Selections'!$L$11="CBA Lightning Wholesale","Check with Finance",1-AB175))</f>
        <v/>
      </c>
      <c r="AE175" s="612">
        <f>IF(C175="","",'Multi Unit Grid'!$G$5)</f>
        <v/>
      </c>
      <c r="AF175" s="84">
        <f>IF(C175="","",IF('Exhibit A'!Y167&lt;0,-'Exhibit A'!Y167,""))</f>
        <v/>
      </c>
      <c r="AG175" s="612">
        <f>IF($C175="","",'Product Selections'!$K$6)</f>
        <v/>
      </c>
      <c r="AH175" s="612">
        <f>IF($C175="","",'Product Selections'!$K$10)</f>
        <v/>
      </c>
      <c r="AI175" s="32">
        <f>IF(C175="","",IF('Product Selections'!L167="Management SErvices",VLOOKUP('Product Selections'!K159,Regions!C:D,2,FALSE),""))</f>
        <v/>
      </c>
      <c r="AJ175" s="444" t="n"/>
      <c r="AK175" s="621" t="n"/>
      <c r="AL175" s="438" t="n"/>
      <c r="AM175" s="447" t="n"/>
      <c r="AO175" s="30" t="n"/>
      <c r="AP175" s="439" t="n"/>
      <c r="AQ175" s="612" t="n"/>
      <c r="AR175" s="612" t="n"/>
      <c r="AS175" s="615" t="n"/>
    </row>
    <row r="176">
      <c r="B176" s="249">
        <f>B175+1</f>
        <v/>
      </c>
      <c r="C176" s="250">
        <f>IF('Multi Unit Grid'!C170="","",'Multi Unit Grid'!C170)</f>
        <v/>
      </c>
      <c r="D176" s="251">
        <f>IF(C176="","",'Exhibit A'!D168)</f>
        <v/>
      </c>
      <c r="E176" s="252">
        <f>IFERROR(VLOOKUP(C176,'Multi Unit Grid'!C:D,2,FALSE),"")</f>
        <v/>
      </c>
      <c r="F176" s="253">
        <f>IFERROR(VLOOKUP(C176,'Multi Unit Grid'!C:E,3,FALSE),"")</f>
        <v/>
      </c>
      <c r="G176" s="253">
        <f>IFERROR(VLOOKUP(C176,'Multi Unit Grid'!C:EF,4,FALSE),"")</f>
        <v/>
      </c>
      <c r="H176" s="616" t="n"/>
      <c r="I176" s="267" t="n"/>
      <c r="J176" s="431" t="n"/>
      <c r="K176" s="261" t="n"/>
      <c r="L176" s="257" t="n"/>
      <c r="M176" s="262" t="n"/>
      <c r="N176" s="263" t="n"/>
      <c r="O176" s="262" t="n"/>
      <c r="P176" s="263" t="n"/>
      <c r="Q176" s="622" t="n"/>
      <c r="R176" s="263" t="n"/>
      <c r="S176" s="263" t="n"/>
      <c r="T176" s="263" t="n"/>
      <c r="U176" s="263" t="n"/>
      <c r="V176" s="262" t="n"/>
      <c r="W176" s="265" t="n"/>
      <c r="X176" s="266" t="n"/>
      <c r="Z176" s="490" t="n"/>
      <c r="AA176" s="616" t="n"/>
      <c r="AB176" s="270">
        <f>IF(C176="","",IF('Product Selections'!$L$11="CBA Lightning",1,IF('Product Selections'!$L$11="CBA Lightning Plus",0.7,IF('Product Selections'!$L$11="Management Services",0.7,IF('Product Selections'!$L$11="CBA Lightning Wholesale","Check with Finance","")))))</f>
        <v/>
      </c>
      <c r="AC176" s="616" t="n"/>
      <c r="AD176" s="270">
        <f>IF(C176="","",IF('Product Selections'!$L$11="CBA Lightning Wholesale","Check with Finance",1-AB176))</f>
        <v/>
      </c>
      <c r="AE176" s="616">
        <f>IF(C176="","",'Multi Unit Grid'!$G$5)</f>
        <v/>
      </c>
      <c r="AF176" s="271">
        <f>IF(C176="","",IF('Exhibit A'!Y168&lt;0,-'Exhibit A'!Y168,""))</f>
        <v/>
      </c>
      <c r="AG176" s="616">
        <f>IF($C176="","",'Product Selections'!$K$6)</f>
        <v/>
      </c>
      <c r="AH176" s="616">
        <f>IF($C176="","",'Product Selections'!$K$10)</f>
        <v/>
      </c>
      <c r="AI176" s="269">
        <f>IF(C176="","",IF('Product Selections'!L168="Management SErvices",VLOOKUP('Product Selections'!K160,Regions!C:D,2,FALSE),""))</f>
        <v/>
      </c>
      <c r="AJ176" s="445" t="n"/>
      <c r="AK176" s="618" t="n"/>
      <c r="AL176" s="440" t="n"/>
      <c r="AM176" s="448" t="n"/>
      <c r="AO176" s="267" t="n"/>
      <c r="AP176" s="441" t="n"/>
      <c r="AQ176" s="616" t="n"/>
      <c r="AR176" s="616" t="n"/>
      <c r="AS176" s="619" t="n"/>
    </row>
    <row r="177" ht="14.45" customHeight="1">
      <c r="B177" s="73">
        <f>B176+1</f>
        <v/>
      </c>
      <c r="C177" s="221">
        <f>IF('Multi Unit Grid'!C171="","",'Multi Unit Grid'!C171)</f>
        <v/>
      </c>
      <c r="D177" s="223">
        <f>IF(C177="","",'Exhibit A'!D169)</f>
        <v/>
      </c>
      <c r="E177" s="222">
        <f>IFERROR(VLOOKUP(C177,'Multi Unit Grid'!C:D,2,FALSE),"")</f>
        <v/>
      </c>
      <c r="F177" s="75">
        <f>IFERROR(VLOOKUP(C177,'Multi Unit Grid'!C:E,3,FALSE),"")</f>
        <v/>
      </c>
      <c r="G177" s="75">
        <f>IFERROR(VLOOKUP(C177,'Multi Unit Grid'!C:EF,4,FALSE),"")</f>
        <v/>
      </c>
      <c r="H177" s="612" t="n"/>
      <c r="I177" s="30" t="n"/>
      <c r="J177" s="430" t="n"/>
      <c r="K177" s="224" t="n"/>
      <c r="L177" s="24" t="n"/>
      <c r="M177" s="26" t="n"/>
      <c r="N177" s="28" t="n"/>
      <c r="O177" s="26" t="n"/>
      <c r="P177" s="28" t="n"/>
      <c r="Q177" s="623" t="n"/>
      <c r="R177" s="28" t="n"/>
      <c r="S177" s="28" t="n"/>
      <c r="T177" s="28" t="n"/>
      <c r="U177" s="28" t="n"/>
      <c r="V177" s="26" t="n"/>
      <c r="W177" s="29" t="n"/>
      <c r="Z177" s="491" t="n"/>
      <c r="AA177" s="612" t="n"/>
      <c r="AB177" s="83">
        <f>IF(C177="","",IF('Product Selections'!$L$11="CBA Lightning",1,IF('Product Selections'!$L$11="CBA Lightning Plus",0.7,IF('Product Selections'!$L$11="Management Services",0.7,IF('Product Selections'!$L$11="CBA Lightning Wholesale","Check with Finance","")))))</f>
        <v/>
      </c>
      <c r="AC177" s="612" t="n"/>
      <c r="AD177" s="83">
        <f>IF(C177="","",IF('Product Selections'!$L$11="CBA Lightning Wholesale","Check with Finance",1-AB177))</f>
        <v/>
      </c>
      <c r="AE177" s="612">
        <f>IF(C177="","",'Multi Unit Grid'!$G$5)</f>
        <v/>
      </c>
      <c r="AF177" s="84">
        <f>IF(C177="","",IF('Exhibit A'!Y169&lt;0,-'Exhibit A'!Y169,""))</f>
        <v/>
      </c>
      <c r="AG177" s="612">
        <f>IF($C177="","",'Product Selections'!$K$6)</f>
        <v/>
      </c>
      <c r="AH177" s="612">
        <f>IF($C177="","",'Product Selections'!$K$10)</f>
        <v/>
      </c>
      <c r="AI177" s="32">
        <f>IF(C177="","",IF('Product Selections'!L169="Management SErvices",VLOOKUP('Product Selections'!K161,Regions!C:D,2,FALSE),""))</f>
        <v/>
      </c>
      <c r="AJ177" s="444" t="n"/>
      <c r="AK177" s="621" t="n"/>
      <c r="AL177" s="438" t="n"/>
      <c r="AM177" s="447" t="n"/>
      <c r="AO177" s="30" t="n"/>
      <c r="AP177" s="439" t="n"/>
      <c r="AQ177" s="612" t="n"/>
      <c r="AR177" s="612" t="n"/>
      <c r="AS177" s="615" t="n"/>
    </row>
    <row r="178">
      <c r="B178" s="249">
        <f>B177+1</f>
        <v/>
      </c>
      <c r="C178" s="250">
        <f>IF('Multi Unit Grid'!C172="","",'Multi Unit Grid'!C172)</f>
        <v/>
      </c>
      <c r="D178" s="251">
        <f>IF(C178="","",'Exhibit A'!D170)</f>
        <v/>
      </c>
      <c r="E178" s="252">
        <f>IFERROR(VLOOKUP(C178,'Multi Unit Grid'!C:D,2,FALSE),"")</f>
        <v/>
      </c>
      <c r="F178" s="253">
        <f>IFERROR(VLOOKUP(C178,'Multi Unit Grid'!C:E,3,FALSE),"")</f>
        <v/>
      </c>
      <c r="G178" s="253">
        <f>IFERROR(VLOOKUP(C178,'Multi Unit Grid'!C:EF,4,FALSE),"")</f>
        <v/>
      </c>
      <c r="H178" s="616" t="n"/>
      <c r="I178" s="267" t="n"/>
      <c r="J178" s="431" t="n"/>
      <c r="K178" s="261" t="n"/>
      <c r="L178" s="257" t="n"/>
      <c r="M178" s="262" t="n"/>
      <c r="N178" s="263" t="n"/>
      <c r="O178" s="262" t="n"/>
      <c r="P178" s="263" t="n"/>
      <c r="Q178" s="622" t="n"/>
      <c r="R178" s="263" t="n"/>
      <c r="S178" s="263" t="n"/>
      <c r="T178" s="263" t="n"/>
      <c r="U178" s="263" t="n"/>
      <c r="V178" s="262" t="n"/>
      <c r="W178" s="265" t="n"/>
      <c r="X178" s="266" t="n"/>
      <c r="Z178" s="490" t="n"/>
      <c r="AA178" s="616" t="n"/>
      <c r="AB178" s="270">
        <f>IF(C178="","",IF('Product Selections'!$L$11="CBA Lightning",1,IF('Product Selections'!$L$11="CBA Lightning Plus",0.7,IF('Product Selections'!$L$11="Management Services",0.7,IF('Product Selections'!$L$11="CBA Lightning Wholesale","Check with Finance","")))))</f>
        <v/>
      </c>
      <c r="AC178" s="616" t="n"/>
      <c r="AD178" s="270">
        <f>IF(C178="","",IF('Product Selections'!$L$11="CBA Lightning Wholesale","Check with Finance",1-AB178))</f>
        <v/>
      </c>
      <c r="AE178" s="616">
        <f>IF(C178="","",'Multi Unit Grid'!$G$5)</f>
        <v/>
      </c>
      <c r="AF178" s="271">
        <f>IF(C178="","",IF('Exhibit A'!Y170&lt;0,-'Exhibit A'!Y170,""))</f>
        <v/>
      </c>
      <c r="AG178" s="616">
        <f>IF($C178="","",'Product Selections'!$K$6)</f>
        <v/>
      </c>
      <c r="AH178" s="616">
        <f>IF($C178="","",'Product Selections'!$K$10)</f>
        <v/>
      </c>
      <c r="AI178" s="269">
        <f>IF(C178="","",IF('Product Selections'!L170="Management SErvices",VLOOKUP('Product Selections'!K162,Regions!C:D,2,FALSE),""))</f>
        <v/>
      </c>
      <c r="AJ178" s="445" t="n"/>
      <c r="AK178" s="618" t="n"/>
      <c r="AL178" s="440" t="n"/>
      <c r="AM178" s="448" t="n"/>
      <c r="AO178" s="267" t="n"/>
      <c r="AP178" s="441" t="n"/>
      <c r="AQ178" s="616" t="n"/>
      <c r="AR178" s="616" t="n"/>
      <c r="AS178" s="619" t="n"/>
    </row>
    <row r="179" ht="14.45" customHeight="1">
      <c r="B179" s="73">
        <f>B178+1</f>
        <v/>
      </c>
      <c r="C179" s="221">
        <f>IF('Multi Unit Grid'!C173="","",'Multi Unit Grid'!C173)</f>
        <v/>
      </c>
      <c r="D179" s="223">
        <f>IF(C179="","",'Exhibit A'!D171)</f>
        <v/>
      </c>
      <c r="E179" s="222">
        <f>IFERROR(VLOOKUP(C179,'Multi Unit Grid'!C:D,2,FALSE),"")</f>
        <v/>
      </c>
      <c r="F179" s="75">
        <f>IFERROR(VLOOKUP(C179,'Multi Unit Grid'!C:E,3,FALSE),"")</f>
        <v/>
      </c>
      <c r="G179" s="75">
        <f>IFERROR(VLOOKUP(C179,'Multi Unit Grid'!C:EF,4,FALSE),"")</f>
        <v/>
      </c>
      <c r="H179" s="612" t="n"/>
      <c r="I179" s="30" t="n"/>
      <c r="J179" s="430" t="n"/>
      <c r="K179" s="224" t="n"/>
      <c r="L179" s="24" t="n"/>
      <c r="M179" s="26" t="n"/>
      <c r="N179" s="28" t="n"/>
      <c r="O179" s="26" t="n"/>
      <c r="P179" s="28" t="n"/>
      <c r="Q179" s="623" t="n"/>
      <c r="R179" s="28" t="n"/>
      <c r="S179" s="28" t="n"/>
      <c r="T179" s="28" t="n"/>
      <c r="U179" s="28" t="n"/>
      <c r="V179" s="26" t="n"/>
      <c r="W179" s="29" t="n"/>
      <c r="Z179" s="491" t="n"/>
      <c r="AA179" s="612" t="n"/>
      <c r="AB179" s="83">
        <f>IF(C179="","",IF('Product Selections'!$L$11="CBA Lightning",1,IF('Product Selections'!$L$11="CBA Lightning Plus",0.7,IF('Product Selections'!$L$11="Management Services",0.7,IF('Product Selections'!$L$11="CBA Lightning Wholesale","Check with Finance","")))))</f>
        <v/>
      </c>
      <c r="AC179" s="612" t="n"/>
      <c r="AD179" s="83">
        <f>IF(C179="","",IF('Product Selections'!$L$11="CBA Lightning Wholesale","Check with Finance",1-AB179))</f>
        <v/>
      </c>
      <c r="AE179" s="612">
        <f>IF(C179="","",'Multi Unit Grid'!$G$5)</f>
        <v/>
      </c>
      <c r="AF179" s="84">
        <f>IF(C179="","",IF('Exhibit A'!Y171&lt;0,-'Exhibit A'!Y171,""))</f>
        <v/>
      </c>
      <c r="AG179" s="612">
        <f>IF($C179="","",'Product Selections'!$K$6)</f>
        <v/>
      </c>
      <c r="AH179" s="612">
        <f>IF($C179="","",'Product Selections'!$K$10)</f>
        <v/>
      </c>
      <c r="AI179" s="32">
        <f>IF(C179="","",IF('Product Selections'!L171="Management SErvices",VLOOKUP('Product Selections'!K163,Regions!C:D,2,FALSE),""))</f>
        <v/>
      </c>
      <c r="AJ179" s="444" t="n"/>
      <c r="AK179" s="621" t="n"/>
      <c r="AL179" s="438" t="n"/>
      <c r="AM179" s="447" t="n"/>
      <c r="AO179" s="30" t="n"/>
      <c r="AP179" s="439" t="n"/>
      <c r="AQ179" s="612" t="n"/>
      <c r="AR179" s="612" t="n"/>
      <c r="AS179" s="615" t="n"/>
    </row>
    <row r="180">
      <c r="B180" s="249">
        <f>B179+1</f>
        <v/>
      </c>
      <c r="C180" s="250">
        <f>IF('Multi Unit Grid'!C174="","",'Multi Unit Grid'!C174)</f>
        <v/>
      </c>
      <c r="D180" s="251">
        <f>IF(C180="","",'Exhibit A'!D172)</f>
        <v/>
      </c>
      <c r="E180" s="252">
        <f>IFERROR(VLOOKUP(C180,'Multi Unit Grid'!C:D,2,FALSE),"")</f>
        <v/>
      </c>
      <c r="F180" s="253">
        <f>IFERROR(VLOOKUP(C180,'Multi Unit Grid'!C:E,3,FALSE),"")</f>
        <v/>
      </c>
      <c r="G180" s="253">
        <f>IFERROR(VLOOKUP(C180,'Multi Unit Grid'!C:EF,4,FALSE),"")</f>
        <v/>
      </c>
      <c r="H180" s="616" t="n"/>
      <c r="I180" s="267" t="n"/>
      <c r="J180" s="431" t="n"/>
      <c r="K180" s="261" t="n"/>
      <c r="L180" s="257" t="n"/>
      <c r="M180" s="262" t="n"/>
      <c r="N180" s="263" t="n"/>
      <c r="O180" s="262" t="n"/>
      <c r="P180" s="263" t="n"/>
      <c r="Q180" s="622" t="n"/>
      <c r="R180" s="263" t="n"/>
      <c r="S180" s="263" t="n"/>
      <c r="T180" s="263" t="n"/>
      <c r="U180" s="263" t="n"/>
      <c r="V180" s="262" t="n"/>
      <c r="W180" s="265" t="n"/>
      <c r="X180" s="266" t="n"/>
      <c r="Z180" s="490" t="n"/>
      <c r="AA180" s="616" t="n"/>
      <c r="AB180" s="270">
        <f>IF(C180="","",IF('Product Selections'!$L$11="CBA Lightning",1,IF('Product Selections'!$L$11="CBA Lightning Plus",0.7,IF('Product Selections'!$L$11="Management Services",0.7,IF('Product Selections'!$L$11="CBA Lightning Wholesale","Check with Finance","")))))</f>
        <v/>
      </c>
      <c r="AC180" s="616" t="n"/>
      <c r="AD180" s="270">
        <f>IF(C180="","",IF('Product Selections'!$L$11="CBA Lightning Wholesale","Check with Finance",1-AB180))</f>
        <v/>
      </c>
      <c r="AE180" s="616">
        <f>IF(C180="","",'Multi Unit Grid'!$G$5)</f>
        <v/>
      </c>
      <c r="AF180" s="271">
        <f>IF(C180="","",IF('Exhibit A'!Y172&lt;0,-'Exhibit A'!Y172,""))</f>
        <v/>
      </c>
      <c r="AG180" s="616">
        <f>IF($C180="","",'Product Selections'!$K$6)</f>
        <v/>
      </c>
      <c r="AH180" s="616">
        <f>IF($C180="","",'Product Selections'!$K$10)</f>
        <v/>
      </c>
      <c r="AI180" s="269">
        <f>IF(C180="","",IF('Product Selections'!L172="Management SErvices",VLOOKUP('Product Selections'!K164,Regions!C:D,2,FALSE),""))</f>
        <v/>
      </c>
      <c r="AJ180" s="445" t="n"/>
      <c r="AK180" s="618" t="n"/>
      <c r="AL180" s="440" t="n"/>
      <c r="AM180" s="448" t="n"/>
      <c r="AO180" s="267" t="n"/>
      <c r="AP180" s="441" t="n"/>
      <c r="AQ180" s="616" t="n"/>
      <c r="AR180" s="616" t="n"/>
      <c r="AS180" s="619" t="n"/>
    </row>
    <row r="181" ht="14.45" customHeight="1">
      <c r="B181" s="73">
        <f>B180+1</f>
        <v/>
      </c>
      <c r="C181" s="221">
        <f>IF('Multi Unit Grid'!C175="","",'Multi Unit Grid'!C175)</f>
        <v/>
      </c>
      <c r="D181" s="223">
        <f>IF(C181="","",'Exhibit A'!D173)</f>
        <v/>
      </c>
      <c r="E181" s="222">
        <f>IFERROR(VLOOKUP(C181,'Multi Unit Grid'!C:D,2,FALSE),"")</f>
        <v/>
      </c>
      <c r="F181" s="75">
        <f>IFERROR(VLOOKUP(C181,'Multi Unit Grid'!C:E,3,FALSE),"")</f>
        <v/>
      </c>
      <c r="G181" s="75">
        <f>IFERROR(VLOOKUP(C181,'Multi Unit Grid'!C:EF,4,FALSE),"")</f>
        <v/>
      </c>
      <c r="H181" s="612" t="n"/>
      <c r="I181" s="30" t="n"/>
      <c r="J181" s="430" t="n"/>
      <c r="K181" s="224" t="n"/>
      <c r="L181" s="24" t="n"/>
      <c r="M181" s="26" t="n"/>
      <c r="N181" s="28" t="n"/>
      <c r="O181" s="26" t="n"/>
      <c r="P181" s="28" t="n"/>
      <c r="Q181" s="623" t="n"/>
      <c r="R181" s="28" t="n"/>
      <c r="S181" s="28" t="n"/>
      <c r="T181" s="28" t="n"/>
      <c r="U181" s="28" t="n"/>
      <c r="V181" s="26" t="n"/>
      <c r="W181" s="29" t="n"/>
      <c r="Z181" s="491" t="n"/>
      <c r="AA181" s="612" t="n"/>
      <c r="AB181" s="83">
        <f>IF(C181="","",IF('Product Selections'!$L$11="CBA Lightning",1,IF('Product Selections'!$L$11="CBA Lightning Plus",0.7,IF('Product Selections'!$L$11="Management Services",0.7,IF('Product Selections'!$L$11="CBA Lightning Wholesale","Check with Finance","")))))</f>
        <v/>
      </c>
      <c r="AC181" s="612" t="n"/>
      <c r="AD181" s="83">
        <f>IF(C181="","",IF('Product Selections'!$L$11="CBA Lightning Wholesale","Check with Finance",1-AB181))</f>
        <v/>
      </c>
      <c r="AE181" s="612">
        <f>IF(C181="","",'Multi Unit Grid'!$G$5)</f>
        <v/>
      </c>
      <c r="AF181" s="84">
        <f>IF(C181="","",IF('Exhibit A'!Y173&lt;0,-'Exhibit A'!Y173,""))</f>
        <v/>
      </c>
      <c r="AG181" s="612">
        <f>IF($C181="","",'Product Selections'!$K$6)</f>
        <v/>
      </c>
      <c r="AH181" s="612">
        <f>IF($C181="","",'Product Selections'!$K$10)</f>
        <v/>
      </c>
      <c r="AI181" s="32">
        <f>IF(C181="","",IF('Product Selections'!L173="Management SErvices",VLOOKUP('Product Selections'!K165,Regions!C:D,2,FALSE),""))</f>
        <v/>
      </c>
      <c r="AJ181" s="444" t="n"/>
      <c r="AK181" s="621" t="n"/>
      <c r="AL181" s="438" t="n"/>
      <c r="AM181" s="447" t="n"/>
      <c r="AO181" s="30" t="n"/>
      <c r="AP181" s="439" t="n"/>
      <c r="AQ181" s="612" t="n"/>
      <c r="AR181" s="612" t="n"/>
      <c r="AS181" s="615" t="n"/>
    </row>
    <row r="182">
      <c r="B182" s="249">
        <f>B181+1</f>
        <v/>
      </c>
      <c r="C182" s="250">
        <f>IF('Multi Unit Grid'!C176="","",'Multi Unit Grid'!C176)</f>
        <v/>
      </c>
      <c r="D182" s="251">
        <f>IF(C182="","",'Exhibit A'!D174)</f>
        <v/>
      </c>
      <c r="E182" s="252">
        <f>IFERROR(VLOOKUP(C182,'Multi Unit Grid'!C:D,2,FALSE),"")</f>
        <v/>
      </c>
      <c r="F182" s="253">
        <f>IFERROR(VLOOKUP(C182,'Multi Unit Grid'!C:E,3,FALSE),"")</f>
        <v/>
      </c>
      <c r="G182" s="253">
        <f>IFERROR(VLOOKUP(C182,'Multi Unit Grid'!C:EF,4,FALSE),"")</f>
        <v/>
      </c>
      <c r="H182" s="616" t="n"/>
      <c r="I182" s="267" t="n"/>
      <c r="J182" s="431" t="n"/>
      <c r="K182" s="261" t="n"/>
      <c r="L182" s="257" t="n"/>
      <c r="M182" s="262" t="n"/>
      <c r="N182" s="263" t="n"/>
      <c r="O182" s="262" t="n"/>
      <c r="P182" s="263" t="n"/>
      <c r="Q182" s="622" t="n"/>
      <c r="R182" s="263" t="n"/>
      <c r="S182" s="263" t="n"/>
      <c r="T182" s="263" t="n"/>
      <c r="U182" s="263" t="n"/>
      <c r="V182" s="262" t="n"/>
      <c r="W182" s="265" t="n"/>
      <c r="X182" s="266" t="n"/>
      <c r="Z182" s="490" t="n"/>
      <c r="AA182" s="616" t="n"/>
      <c r="AB182" s="270">
        <f>IF(C182="","",IF('Product Selections'!$L$11="CBA Lightning",1,IF('Product Selections'!$L$11="CBA Lightning Plus",0.7,IF('Product Selections'!$L$11="Management Services",0.7,IF('Product Selections'!$L$11="CBA Lightning Wholesale","Check with Finance","")))))</f>
        <v/>
      </c>
      <c r="AC182" s="616" t="n"/>
      <c r="AD182" s="270">
        <f>IF(C182="","",IF('Product Selections'!$L$11="CBA Lightning Wholesale","Check with Finance",1-AB182))</f>
        <v/>
      </c>
      <c r="AE182" s="616">
        <f>IF(C182="","",'Multi Unit Grid'!$G$5)</f>
        <v/>
      </c>
      <c r="AF182" s="271">
        <f>IF(C182="","",IF('Exhibit A'!Y174&lt;0,-'Exhibit A'!Y174,""))</f>
        <v/>
      </c>
      <c r="AG182" s="616">
        <f>IF($C182="","",'Product Selections'!$K$6)</f>
        <v/>
      </c>
      <c r="AH182" s="616">
        <f>IF($C182="","",'Product Selections'!$K$10)</f>
        <v/>
      </c>
      <c r="AI182" s="269">
        <f>IF(C182="","",IF('Product Selections'!L174="Management SErvices",VLOOKUP('Product Selections'!K166,Regions!C:D,2,FALSE),""))</f>
        <v/>
      </c>
      <c r="AJ182" s="445" t="n"/>
      <c r="AK182" s="618" t="n"/>
      <c r="AL182" s="440" t="n"/>
      <c r="AM182" s="448" t="n"/>
      <c r="AO182" s="267" t="n"/>
      <c r="AP182" s="441" t="n"/>
      <c r="AQ182" s="616" t="n"/>
      <c r="AR182" s="616" t="n"/>
      <c r="AS182" s="619" t="n"/>
    </row>
    <row r="183" ht="14.45" customHeight="1">
      <c r="B183" s="73">
        <f>B182+1</f>
        <v/>
      </c>
      <c r="C183" s="221">
        <f>IF('Multi Unit Grid'!C177="","",'Multi Unit Grid'!C177)</f>
        <v/>
      </c>
      <c r="D183" s="223">
        <f>IF(C183="","",'Exhibit A'!D175)</f>
        <v/>
      </c>
      <c r="E183" s="222">
        <f>IFERROR(VLOOKUP(C183,'Multi Unit Grid'!C:D,2,FALSE),"")</f>
        <v/>
      </c>
      <c r="F183" s="75">
        <f>IFERROR(VLOOKUP(C183,'Multi Unit Grid'!C:E,3,FALSE),"")</f>
        <v/>
      </c>
      <c r="G183" s="75">
        <f>IFERROR(VLOOKUP(C183,'Multi Unit Grid'!C:EF,4,FALSE),"")</f>
        <v/>
      </c>
      <c r="H183" s="612" t="n"/>
      <c r="I183" s="30" t="n"/>
      <c r="J183" s="430" t="n"/>
      <c r="K183" s="224" t="n"/>
      <c r="L183" s="24" t="n"/>
      <c r="M183" s="26" t="n"/>
      <c r="N183" s="28" t="n"/>
      <c r="O183" s="26" t="n"/>
      <c r="P183" s="28" t="n"/>
      <c r="Q183" s="623" t="n"/>
      <c r="R183" s="28" t="n"/>
      <c r="S183" s="28" t="n"/>
      <c r="T183" s="28" t="n"/>
      <c r="U183" s="28" t="n"/>
      <c r="V183" s="26" t="n"/>
      <c r="W183" s="29" t="n"/>
      <c r="Z183" s="491" t="n"/>
      <c r="AA183" s="612" t="n"/>
      <c r="AB183" s="83">
        <f>IF(C183="","",IF('Product Selections'!$L$11="CBA Lightning",1,IF('Product Selections'!$L$11="CBA Lightning Plus",0.7,IF('Product Selections'!$L$11="Management Services",0.7,IF('Product Selections'!$L$11="CBA Lightning Wholesale","Check with Finance","")))))</f>
        <v/>
      </c>
      <c r="AC183" s="612" t="n"/>
      <c r="AD183" s="83">
        <f>IF(C183="","",IF('Product Selections'!$L$11="CBA Lightning Wholesale","Check with Finance",1-AB183))</f>
        <v/>
      </c>
      <c r="AE183" s="612">
        <f>IF(C183="","",'Multi Unit Grid'!$G$5)</f>
        <v/>
      </c>
      <c r="AF183" s="84">
        <f>IF(C183="","",IF('Exhibit A'!Y175&lt;0,-'Exhibit A'!Y175,""))</f>
        <v/>
      </c>
      <c r="AG183" s="612">
        <f>IF($C183="","",'Product Selections'!$K$6)</f>
        <v/>
      </c>
      <c r="AH183" s="612">
        <f>IF($C183="","",'Product Selections'!$K$10)</f>
        <v/>
      </c>
      <c r="AI183" s="32">
        <f>IF(C183="","",IF('Product Selections'!L175="Management SErvices",VLOOKUP('Product Selections'!K167,Regions!C:D,2,FALSE),""))</f>
        <v/>
      </c>
      <c r="AJ183" s="444" t="n"/>
      <c r="AK183" s="621" t="n"/>
      <c r="AL183" s="438" t="n"/>
      <c r="AM183" s="447" t="n"/>
      <c r="AO183" s="30" t="n"/>
      <c r="AP183" s="439" t="n"/>
      <c r="AQ183" s="612" t="n"/>
      <c r="AR183" s="612" t="n"/>
      <c r="AS183" s="615" t="n"/>
    </row>
    <row r="184">
      <c r="B184" s="249">
        <f>B183+1</f>
        <v/>
      </c>
      <c r="C184" s="250">
        <f>IF('Multi Unit Grid'!C178="","",'Multi Unit Grid'!C178)</f>
        <v/>
      </c>
      <c r="D184" s="251">
        <f>IF(C184="","",'Exhibit A'!D176)</f>
        <v/>
      </c>
      <c r="E184" s="252">
        <f>IFERROR(VLOOKUP(C184,'Multi Unit Grid'!C:D,2,FALSE),"")</f>
        <v/>
      </c>
      <c r="F184" s="253">
        <f>IFERROR(VLOOKUP(C184,'Multi Unit Grid'!C:E,3,FALSE),"")</f>
        <v/>
      </c>
      <c r="G184" s="253">
        <f>IFERROR(VLOOKUP(C184,'Multi Unit Grid'!C:EF,4,FALSE),"")</f>
        <v/>
      </c>
      <c r="H184" s="616" t="n"/>
      <c r="I184" s="267" t="n"/>
      <c r="J184" s="431" t="n"/>
      <c r="K184" s="261" t="n"/>
      <c r="L184" s="257" t="n"/>
      <c r="M184" s="262" t="n"/>
      <c r="N184" s="263" t="n"/>
      <c r="O184" s="262" t="n"/>
      <c r="P184" s="263" t="n"/>
      <c r="Q184" s="622" t="n"/>
      <c r="R184" s="263" t="n"/>
      <c r="S184" s="263" t="n"/>
      <c r="T184" s="263" t="n"/>
      <c r="U184" s="263" t="n"/>
      <c r="V184" s="262" t="n"/>
      <c r="W184" s="265" t="n"/>
      <c r="X184" s="266" t="n"/>
      <c r="Z184" s="490" t="n"/>
      <c r="AA184" s="616" t="n"/>
      <c r="AB184" s="270">
        <f>IF(C184="","",IF('Product Selections'!$L$11="CBA Lightning",1,IF('Product Selections'!$L$11="CBA Lightning Plus",0.7,IF('Product Selections'!$L$11="Management Services",0.7,IF('Product Selections'!$L$11="CBA Lightning Wholesale","Check with Finance","")))))</f>
        <v/>
      </c>
      <c r="AC184" s="616" t="n"/>
      <c r="AD184" s="270">
        <f>IF(C184="","",IF('Product Selections'!$L$11="CBA Lightning Wholesale","Check with Finance",1-AB184))</f>
        <v/>
      </c>
      <c r="AE184" s="616">
        <f>IF(C184="","",'Multi Unit Grid'!$G$5)</f>
        <v/>
      </c>
      <c r="AF184" s="271">
        <f>IF(C184="","",IF('Exhibit A'!Y176&lt;0,-'Exhibit A'!Y176,""))</f>
        <v/>
      </c>
      <c r="AG184" s="616">
        <f>IF($C184="","",'Product Selections'!$K$6)</f>
        <v/>
      </c>
      <c r="AH184" s="616">
        <f>IF($C184="","",'Product Selections'!$K$10)</f>
        <v/>
      </c>
      <c r="AI184" s="269">
        <f>IF(C184="","",IF('Product Selections'!L176="Management SErvices",VLOOKUP('Product Selections'!K168,Regions!C:D,2,FALSE),""))</f>
        <v/>
      </c>
      <c r="AJ184" s="445" t="n"/>
      <c r="AK184" s="618" t="n"/>
      <c r="AL184" s="440" t="n"/>
      <c r="AM184" s="448" t="n"/>
      <c r="AO184" s="267" t="n"/>
      <c r="AP184" s="441" t="n"/>
      <c r="AQ184" s="616" t="n"/>
      <c r="AR184" s="616" t="n"/>
      <c r="AS184" s="619" t="n"/>
    </row>
    <row r="185" ht="14.45" customHeight="1">
      <c r="B185" s="73">
        <f>B184+1</f>
        <v/>
      </c>
      <c r="C185" s="221">
        <f>IF('Multi Unit Grid'!C179="","",'Multi Unit Grid'!C179)</f>
        <v/>
      </c>
      <c r="D185" s="223">
        <f>IF(C185="","",'Exhibit A'!D177)</f>
        <v/>
      </c>
      <c r="E185" s="222">
        <f>IFERROR(VLOOKUP(C185,'Multi Unit Grid'!C:D,2,FALSE),"")</f>
        <v/>
      </c>
      <c r="F185" s="75">
        <f>IFERROR(VLOOKUP(C185,'Multi Unit Grid'!C:E,3,FALSE),"")</f>
        <v/>
      </c>
      <c r="G185" s="75">
        <f>IFERROR(VLOOKUP(C185,'Multi Unit Grid'!C:EF,4,FALSE),"")</f>
        <v/>
      </c>
      <c r="H185" s="612" t="n"/>
      <c r="I185" s="30" t="n"/>
      <c r="J185" s="430" t="n"/>
      <c r="K185" s="224" t="n"/>
      <c r="L185" s="24" t="n"/>
      <c r="M185" s="26" t="n"/>
      <c r="N185" s="28" t="n"/>
      <c r="O185" s="26" t="n"/>
      <c r="P185" s="28" t="n"/>
      <c r="Q185" s="623" t="n"/>
      <c r="R185" s="28" t="n"/>
      <c r="S185" s="28" t="n"/>
      <c r="T185" s="28" t="n"/>
      <c r="U185" s="28" t="n"/>
      <c r="V185" s="26" t="n"/>
      <c r="W185" s="29" t="n"/>
      <c r="Z185" s="491" t="n"/>
      <c r="AA185" s="612" t="n"/>
      <c r="AB185" s="83">
        <f>IF(C185="","",IF('Product Selections'!$L$11="CBA Lightning",1,IF('Product Selections'!$L$11="CBA Lightning Plus",0.7,IF('Product Selections'!$L$11="Management Services",0.7,IF('Product Selections'!$L$11="CBA Lightning Wholesale","Check with Finance","")))))</f>
        <v/>
      </c>
      <c r="AC185" s="612" t="n"/>
      <c r="AD185" s="83">
        <f>IF(C185="","",IF('Product Selections'!$L$11="CBA Lightning Wholesale","Check with Finance",1-AB185))</f>
        <v/>
      </c>
      <c r="AE185" s="612">
        <f>IF(C185="","",'Multi Unit Grid'!$G$5)</f>
        <v/>
      </c>
      <c r="AF185" s="84">
        <f>IF(C185="","",IF('Exhibit A'!Y177&lt;0,-'Exhibit A'!Y177,""))</f>
        <v/>
      </c>
      <c r="AG185" s="612">
        <f>IF($C185="","",'Product Selections'!$K$6)</f>
        <v/>
      </c>
      <c r="AH185" s="612">
        <f>IF($C185="","",'Product Selections'!$K$10)</f>
        <v/>
      </c>
      <c r="AI185" s="32">
        <f>IF(C185="","",IF('Product Selections'!L177="Management SErvices",VLOOKUP('Product Selections'!K169,Regions!C:D,2,FALSE),""))</f>
        <v/>
      </c>
      <c r="AJ185" s="444" t="n"/>
      <c r="AK185" s="621" t="n"/>
      <c r="AL185" s="438" t="n"/>
      <c r="AM185" s="447" t="n"/>
      <c r="AO185" s="30" t="n"/>
      <c r="AP185" s="439" t="n"/>
      <c r="AQ185" s="612" t="n"/>
      <c r="AR185" s="612" t="n"/>
      <c r="AS185" s="615" t="n"/>
    </row>
    <row r="186">
      <c r="B186" s="249">
        <f>B185+1</f>
        <v/>
      </c>
      <c r="C186" s="250">
        <f>IF('Multi Unit Grid'!C180="","",'Multi Unit Grid'!C180)</f>
        <v/>
      </c>
      <c r="D186" s="251">
        <f>IF(C186="","",'Exhibit A'!D178)</f>
        <v/>
      </c>
      <c r="E186" s="252">
        <f>IFERROR(VLOOKUP(C186,'Multi Unit Grid'!C:D,2,FALSE),"")</f>
        <v/>
      </c>
      <c r="F186" s="253">
        <f>IFERROR(VLOOKUP(C186,'Multi Unit Grid'!C:E,3,FALSE),"")</f>
        <v/>
      </c>
      <c r="G186" s="253">
        <f>IFERROR(VLOOKUP(C186,'Multi Unit Grid'!C:EF,4,FALSE),"")</f>
        <v/>
      </c>
      <c r="H186" s="616" t="n"/>
      <c r="I186" s="267" t="n"/>
      <c r="J186" s="431" t="n"/>
      <c r="K186" s="261" t="n"/>
      <c r="L186" s="257" t="n"/>
      <c r="M186" s="262" t="n"/>
      <c r="N186" s="263" t="n"/>
      <c r="O186" s="262" t="n"/>
      <c r="P186" s="263" t="n"/>
      <c r="Q186" s="622" t="n"/>
      <c r="R186" s="263" t="n"/>
      <c r="S186" s="263" t="n"/>
      <c r="T186" s="263" t="n"/>
      <c r="U186" s="263" t="n"/>
      <c r="V186" s="262" t="n"/>
      <c r="W186" s="265" t="n"/>
      <c r="X186" s="266" t="n"/>
      <c r="Z186" s="490" t="n"/>
      <c r="AA186" s="616" t="n"/>
      <c r="AB186" s="270">
        <f>IF(C186="","",IF('Product Selections'!$L$11="CBA Lightning",1,IF('Product Selections'!$L$11="CBA Lightning Plus",0.7,IF('Product Selections'!$L$11="Management Services",0.7,IF('Product Selections'!$L$11="CBA Lightning Wholesale","Check with Finance","")))))</f>
        <v/>
      </c>
      <c r="AC186" s="616" t="n"/>
      <c r="AD186" s="270">
        <f>IF(C186="","",IF('Product Selections'!$L$11="CBA Lightning Wholesale","Check with Finance",1-AB186))</f>
        <v/>
      </c>
      <c r="AE186" s="616">
        <f>IF(C186="","",'Multi Unit Grid'!$G$5)</f>
        <v/>
      </c>
      <c r="AF186" s="271">
        <f>IF(C186="","",IF('Exhibit A'!Y178&lt;0,-'Exhibit A'!Y178,""))</f>
        <v/>
      </c>
      <c r="AG186" s="616">
        <f>IF($C186="","",'Product Selections'!$K$6)</f>
        <v/>
      </c>
      <c r="AH186" s="616">
        <f>IF($C186="","",'Product Selections'!$K$10)</f>
        <v/>
      </c>
      <c r="AI186" s="269">
        <f>IF(C186="","",IF('Product Selections'!L178="Management SErvices",VLOOKUP('Product Selections'!K170,Regions!C:D,2,FALSE),""))</f>
        <v/>
      </c>
      <c r="AJ186" s="445" t="n"/>
      <c r="AK186" s="618" t="n"/>
      <c r="AL186" s="440" t="n"/>
      <c r="AM186" s="448" t="n"/>
      <c r="AO186" s="267" t="n"/>
      <c r="AP186" s="441" t="n"/>
      <c r="AQ186" s="616" t="n"/>
      <c r="AR186" s="616" t="n"/>
      <c r="AS186" s="619" t="n"/>
    </row>
    <row r="187" ht="14.45" customHeight="1">
      <c r="B187" s="73">
        <f>B186+1</f>
        <v/>
      </c>
      <c r="C187" s="221">
        <f>IF('Multi Unit Grid'!C181="","",'Multi Unit Grid'!C181)</f>
        <v/>
      </c>
      <c r="D187" s="223">
        <f>IF(C187="","",'Exhibit A'!D179)</f>
        <v/>
      </c>
      <c r="E187" s="222">
        <f>IFERROR(VLOOKUP(C187,'Multi Unit Grid'!C:D,2,FALSE),"")</f>
        <v/>
      </c>
      <c r="F187" s="75">
        <f>IFERROR(VLOOKUP(C187,'Multi Unit Grid'!C:E,3,FALSE),"")</f>
        <v/>
      </c>
      <c r="G187" s="75">
        <f>IFERROR(VLOOKUP(C187,'Multi Unit Grid'!C:EF,4,FALSE),"")</f>
        <v/>
      </c>
      <c r="H187" s="612" t="n"/>
      <c r="I187" s="30" t="n"/>
      <c r="J187" s="430" t="n"/>
      <c r="K187" s="224" t="n"/>
      <c r="L187" s="24" t="n"/>
      <c r="M187" s="26" t="n"/>
      <c r="N187" s="28" t="n"/>
      <c r="O187" s="26" t="n"/>
      <c r="P187" s="28" t="n"/>
      <c r="Q187" s="623" t="n"/>
      <c r="R187" s="28" t="n"/>
      <c r="S187" s="28" t="n"/>
      <c r="T187" s="28" t="n"/>
      <c r="U187" s="28" t="n"/>
      <c r="V187" s="26" t="n"/>
      <c r="W187" s="29" t="n"/>
      <c r="Z187" s="491" t="n"/>
      <c r="AA187" s="612" t="n"/>
      <c r="AB187" s="83">
        <f>IF(C187="","",IF('Product Selections'!$L$11="CBA Lightning",1,IF('Product Selections'!$L$11="CBA Lightning Plus",0.7,IF('Product Selections'!$L$11="Management Services",0.7,IF('Product Selections'!$L$11="CBA Lightning Wholesale","Check with Finance","")))))</f>
        <v/>
      </c>
      <c r="AC187" s="612" t="n"/>
      <c r="AD187" s="83">
        <f>IF(C187="","",IF('Product Selections'!$L$11="CBA Lightning Wholesale","Check with Finance",1-AB187))</f>
        <v/>
      </c>
      <c r="AE187" s="612">
        <f>IF(C187="","",'Multi Unit Grid'!$G$5)</f>
        <v/>
      </c>
      <c r="AF187" s="84">
        <f>IF(C187="","",IF('Exhibit A'!Y179&lt;0,-'Exhibit A'!Y179,""))</f>
        <v/>
      </c>
      <c r="AG187" s="612">
        <f>IF($C187="","",'Product Selections'!$K$6)</f>
        <v/>
      </c>
      <c r="AH187" s="612">
        <f>IF($C187="","",'Product Selections'!$K$10)</f>
        <v/>
      </c>
      <c r="AI187" s="32">
        <f>IF(C187="","",IF('Product Selections'!L179="Management SErvices",VLOOKUP('Product Selections'!K171,Regions!C:D,2,FALSE),""))</f>
        <v/>
      </c>
      <c r="AJ187" s="444" t="n"/>
      <c r="AK187" s="621" t="n"/>
      <c r="AL187" s="438" t="n"/>
      <c r="AM187" s="447" t="n"/>
      <c r="AO187" s="30" t="n"/>
      <c r="AP187" s="439" t="n"/>
      <c r="AQ187" s="612" t="n"/>
      <c r="AR187" s="612" t="n"/>
      <c r="AS187" s="615" t="n"/>
    </row>
    <row r="188">
      <c r="B188" s="249">
        <f>B187+1</f>
        <v/>
      </c>
      <c r="C188" s="250">
        <f>IF('Multi Unit Grid'!C182="","",'Multi Unit Grid'!C182)</f>
        <v/>
      </c>
      <c r="D188" s="251">
        <f>IF(C188="","",'Exhibit A'!D180)</f>
        <v/>
      </c>
      <c r="E188" s="252">
        <f>IFERROR(VLOOKUP(C188,'Multi Unit Grid'!C:D,2,FALSE),"")</f>
        <v/>
      </c>
      <c r="F188" s="253">
        <f>IFERROR(VLOOKUP(C188,'Multi Unit Grid'!C:E,3,FALSE),"")</f>
        <v/>
      </c>
      <c r="G188" s="253">
        <f>IFERROR(VLOOKUP(C188,'Multi Unit Grid'!C:EF,4,FALSE),"")</f>
        <v/>
      </c>
      <c r="H188" s="616" t="n"/>
      <c r="I188" s="267" t="n"/>
      <c r="J188" s="431" t="n"/>
      <c r="K188" s="261" t="n"/>
      <c r="L188" s="257" t="n"/>
      <c r="M188" s="262" t="n"/>
      <c r="N188" s="263" t="n"/>
      <c r="O188" s="262" t="n"/>
      <c r="P188" s="263" t="n"/>
      <c r="Q188" s="622" t="n"/>
      <c r="R188" s="263" t="n"/>
      <c r="S188" s="263" t="n"/>
      <c r="T188" s="263" t="n"/>
      <c r="U188" s="263" t="n"/>
      <c r="V188" s="262" t="n"/>
      <c r="W188" s="265" t="n"/>
      <c r="X188" s="266" t="n"/>
      <c r="Z188" s="490" t="n"/>
      <c r="AA188" s="616" t="n"/>
      <c r="AB188" s="270">
        <f>IF(C188="","",IF('Product Selections'!$L$11="CBA Lightning",1,IF('Product Selections'!$L$11="CBA Lightning Plus",0.7,IF('Product Selections'!$L$11="Management Services",0.7,IF('Product Selections'!$L$11="CBA Lightning Wholesale","Check with Finance","")))))</f>
        <v/>
      </c>
      <c r="AC188" s="616" t="n"/>
      <c r="AD188" s="270">
        <f>IF(C188="","",IF('Product Selections'!$L$11="CBA Lightning Wholesale","Check with Finance",1-AB188))</f>
        <v/>
      </c>
      <c r="AE188" s="616">
        <f>IF(C188="","",'Multi Unit Grid'!$G$5)</f>
        <v/>
      </c>
      <c r="AF188" s="271">
        <f>IF(C188="","",IF('Exhibit A'!Y180&lt;0,-'Exhibit A'!Y180,""))</f>
        <v/>
      </c>
      <c r="AG188" s="616">
        <f>IF($C188="","",'Product Selections'!$K$6)</f>
        <v/>
      </c>
      <c r="AH188" s="616">
        <f>IF($C188="","",'Product Selections'!$K$10)</f>
        <v/>
      </c>
      <c r="AI188" s="269">
        <f>IF(C188="","",IF('Product Selections'!L180="Management SErvices",VLOOKUP('Product Selections'!K172,Regions!C:D,2,FALSE),""))</f>
        <v/>
      </c>
      <c r="AJ188" s="445" t="n"/>
      <c r="AK188" s="618" t="n"/>
      <c r="AL188" s="440" t="n"/>
      <c r="AM188" s="448" t="n"/>
      <c r="AO188" s="267" t="n"/>
      <c r="AP188" s="441" t="n"/>
      <c r="AQ188" s="616" t="n"/>
      <c r="AR188" s="616" t="n"/>
      <c r="AS188" s="619" t="n"/>
    </row>
    <row r="189" ht="14.45" customHeight="1">
      <c r="B189" s="73">
        <f>B188+1</f>
        <v/>
      </c>
      <c r="C189" s="221">
        <f>IF('Multi Unit Grid'!C183="","",'Multi Unit Grid'!C183)</f>
        <v/>
      </c>
      <c r="D189" s="223">
        <f>IF(C189="","",'Exhibit A'!D181)</f>
        <v/>
      </c>
      <c r="E189" s="222">
        <f>IFERROR(VLOOKUP(C189,'Multi Unit Grid'!C:D,2,FALSE),"")</f>
        <v/>
      </c>
      <c r="F189" s="75">
        <f>IFERROR(VLOOKUP(C189,'Multi Unit Grid'!C:E,3,FALSE),"")</f>
        <v/>
      </c>
      <c r="G189" s="75">
        <f>IFERROR(VLOOKUP(C189,'Multi Unit Grid'!C:EF,4,FALSE),"")</f>
        <v/>
      </c>
      <c r="H189" s="612" t="n"/>
      <c r="I189" s="30" t="n"/>
      <c r="J189" s="430" t="n"/>
      <c r="K189" s="224" t="n"/>
      <c r="L189" s="24" t="n"/>
      <c r="M189" s="26" t="n"/>
      <c r="N189" s="28" t="n"/>
      <c r="O189" s="26" t="n"/>
      <c r="P189" s="28" t="n"/>
      <c r="Q189" s="623" t="n"/>
      <c r="R189" s="28" t="n"/>
      <c r="S189" s="28" t="n"/>
      <c r="T189" s="28" t="n"/>
      <c r="U189" s="28" t="n"/>
      <c r="V189" s="26" t="n"/>
      <c r="W189" s="29" t="n"/>
      <c r="Z189" s="491" t="n"/>
      <c r="AA189" s="612" t="n"/>
      <c r="AB189" s="83">
        <f>IF(C189="","",IF('Product Selections'!$L$11="CBA Lightning",1,IF('Product Selections'!$L$11="CBA Lightning Plus",0.7,IF('Product Selections'!$L$11="Management Services",0.7,IF('Product Selections'!$L$11="CBA Lightning Wholesale","Check with Finance","")))))</f>
        <v/>
      </c>
      <c r="AC189" s="612" t="n"/>
      <c r="AD189" s="83">
        <f>IF(C189="","",IF('Product Selections'!$L$11="CBA Lightning Wholesale","Check with Finance",1-AB189))</f>
        <v/>
      </c>
      <c r="AE189" s="612">
        <f>IF(C189="","",'Multi Unit Grid'!$G$5)</f>
        <v/>
      </c>
      <c r="AF189" s="84">
        <f>IF(C189="","",IF('Exhibit A'!Y181&lt;0,-'Exhibit A'!Y181,""))</f>
        <v/>
      </c>
      <c r="AG189" s="612">
        <f>IF($C189="","",'Product Selections'!$K$6)</f>
        <v/>
      </c>
      <c r="AH189" s="612">
        <f>IF($C189="","",'Product Selections'!$K$10)</f>
        <v/>
      </c>
      <c r="AI189" s="32">
        <f>IF(C189="","",IF('Product Selections'!L181="Management SErvices",VLOOKUP('Product Selections'!K173,Regions!C:D,2,FALSE),""))</f>
        <v/>
      </c>
      <c r="AJ189" s="444" t="n"/>
      <c r="AK189" s="621" t="n"/>
      <c r="AL189" s="438" t="n"/>
      <c r="AM189" s="447" t="n"/>
      <c r="AO189" s="30" t="n"/>
      <c r="AP189" s="439" t="n"/>
      <c r="AQ189" s="612" t="n"/>
      <c r="AR189" s="612" t="n"/>
      <c r="AS189" s="615" t="n"/>
    </row>
    <row r="190">
      <c r="B190" s="249">
        <f>B189+1</f>
        <v/>
      </c>
      <c r="C190" s="250">
        <f>IF('Multi Unit Grid'!C184="","",'Multi Unit Grid'!C184)</f>
        <v/>
      </c>
      <c r="D190" s="251">
        <f>IF(C190="","",'Exhibit A'!D182)</f>
        <v/>
      </c>
      <c r="E190" s="252">
        <f>IFERROR(VLOOKUP(C190,'Multi Unit Grid'!C:D,2,FALSE),"")</f>
        <v/>
      </c>
      <c r="F190" s="253">
        <f>IFERROR(VLOOKUP(C190,'Multi Unit Grid'!C:E,3,FALSE),"")</f>
        <v/>
      </c>
      <c r="G190" s="253">
        <f>IFERROR(VLOOKUP(C190,'Multi Unit Grid'!C:EF,4,FALSE),"")</f>
        <v/>
      </c>
      <c r="H190" s="616" t="n"/>
      <c r="I190" s="267" t="n"/>
      <c r="J190" s="431" t="n"/>
      <c r="K190" s="261" t="n"/>
      <c r="L190" s="257" t="n"/>
      <c r="M190" s="262" t="n"/>
      <c r="N190" s="263" t="n"/>
      <c r="O190" s="262" t="n"/>
      <c r="P190" s="263" t="n"/>
      <c r="Q190" s="622" t="n"/>
      <c r="R190" s="263" t="n"/>
      <c r="S190" s="263" t="n"/>
      <c r="T190" s="263" t="n"/>
      <c r="U190" s="263" t="n"/>
      <c r="V190" s="262" t="n"/>
      <c r="W190" s="265" t="n"/>
      <c r="X190" s="266" t="n"/>
      <c r="Z190" s="490" t="n"/>
      <c r="AA190" s="616" t="n"/>
      <c r="AB190" s="270">
        <f>IF(C190="","",IF('Product Selections'!$L$11="CBA Lightning",1,IF('Product Selections'!$L$11="CBA Lightning Plus",0.7,IF('Product Selections'!$L$11="Management Services",0.7,IF('Product Selections'!$L$11="CBA Lightning Wholesale","Check with Finance","")))))</f>
        <v/>
      </c>
      <c r="AC190" s="616" t="n"/>
      <c r="AD190" s="270">
        <f>IF(C190="","",IF('Product Selections'!$L$11="CBA Lightning Wholesale","Check with Finance",1-AB190))</f>
        <v/>
      </c>
      <c r="AE190" s="616">
        <f>IF(C190="","",'Multi Unit Grid'!$G$5)</f>
        <v/>
      </c>
      <c r="AF190" s="271">
        <f>IF(C190="","",IF('Exhibit A'!Y182&lt;0,-'Exhibit A'!Y182,""))</f>
        <v/>
      </c>
      <c r="AG190" s="616">
        <f>IF($C190="","",'Product Selections'!$K$6)</f>
        <v/>
      </c>
      <c r="AH190" s="616">
        <f>IF($C190="","",'Product Selections'!$K$10)</f>
        <v/>
      </c>
      <c r="AI190" s="269">
        <f>IF(C190="","",IF('Product Selections'!L182="Management SErvices",VLOOKUP('Product Selections'!K174,Regions!C:D,2,FALSE),""))</f>
        <v/>
      </c>
      <c r="AJ190" s="445" t="n"/>
      <c r="AK190" s="618" t="n"/>
      <c r="AL190" s="440" t="n"/>
      <c r="AM190" s="448" t="n"/>
      <c r="AO190" s="267" t="n"/>
      <c r="AP190" s="441" t="n"/>
      <c r="AQ190" s="616" t="n"/>
      <c r="AR190" s="616" t="n"/>
      <c r="AS190" s="619" t="n"/>
    </row>
    <row r="191" ht="14.45" customHeight="1">
      <c r="B191" s="73">
        <f>B190+1</f>
        <v/>
      </c>
      <c r="C191" s="221">
        <f>IF('Multi Unit Grid'!C185="","",'Multi Unit Grid'!C185)</f>
        <v/>
      </c>
      <c r="D191" s="223">
        <f>IF(C191="","",'Exhibit A'!D183)</f>
        <v/>
      </c>
      <c r="E191" s="222">
        <f>IFERROR(VLOOKUP(C191,'Multi Unit Grid'!C:D,2,FALSE),"")</f>
        <v/>
      </c>
      <c r="F191" s="75">
        <f>IFERROR(VLOOKUP(C191,'Multi Unit Grid'!C:E,3,FALSE),"")</f>
        <v/>
      </c>
      <c r="G191" s="75">
        <f>IFERROR(VLOOKUP(C191,'Multi Unit Grid'!C:EF,4,FALSE),"")</f>
        <v/>
      </c>
      <c r="H191" s="612" t="n"/>
      <c r="I191" s="30" t="n"/>
      <c r="J191" s="430" t="n"/>
      <c r="K191" s="224" t="n"/>
      <c r="L191" s="24" t="n"/>
      <c r="M191" s="26" t="n"/>
      <c r="N191" s="28" t="n"/>
      <c r="O191" s="26" t="n"/>
      <c r="P191" s="28" t="n"/>
      <c r="Q191" s="623" t="n"/>
      <c r="R191" s="28" t="n"/>
      <c r="S191" s="28" t="n"/>
      <c r="T191" s="28" t="n"/>
      <c r="U191" s="28" t="n"/>
      <c r="V191" s="26" t="n"/>
      <c r="W191" s="29" t="n"/>
      <c r="Z191" s="491" t="n"/>
      <c r="AA191" s="612" t="n"/>
      <c r="AB191" s="83">
        <f>IF(C191="","",IF('Product Selections'!$L$11="CBA Lightning",1,IF('Product Selections'!$L$11="CBA Lightning Plus",0.7,IF('Product Selections'!$L$11="Management Services",0.7,IF('Product Selections'!$L$11="CBA Lightning Wholesale","Check with Finance","")))))</f>
        <v/>
      </c>
      <c r="AC191" s="612" t="n"/>
      <c r="AD191" s="83">
        <f>IF(C191="","",IF('Product Selections'!$L$11="CBA Lightning Wholesale","Check with Finance",1-AB191))</f>
        <v/>
      </c>
      <c r="AE191" s="612">
        <f>IF(C191="","",'Multi Unit Grid'!$G$5)</f>
        <v/>
      </c>
      <c r="AF191" s="84">
        <f>IF(C191="","",IF('Exhibit A'!Y183&lt;0,-'Exhibit A'!Y183,""))</f>
        <v/>
      </c>
      <c r="AG191" s="612">
        <f>IF($C191="","",'Product Selections'!$K$6)</f>
        <v/>
      </c>
      <c r="AH191" s="612">
        <f>IF($C191="","",'Product Selections'!$K$10)</f>
        <v/>
      </c>
      <c r="AI191" s="32">
        <f>IF(C191="","",IF('Product Selections'!L183="Management SErvices",VLOOKUP('Product Selections'!K175,Regions!C:D,2,FALSE),""))</f>
        <v/>
      </c>
      <c r="AJ191" s="444" t="n"/>
      <c r="AK191" s="621" t="n"/>
      <c r="AL191" s="438" t="n"/>
      <c r="AM191" s="447" t="n"/>
      <c r="AO191" s="30" t="n"/>
      <c r="AP191" s="439" t="n"/>
      <c r="AQ191" s="612" t="n"/>
      <c r="AR191" s="612" t="n"/>
      <c r="AS191" s="615" t="n"/>
    </row>
    <row r="192">
      <c r="B192" s="249">
        <f>B191+1</f>
        <v/>
      </c>
      <c r="C192" s="250">
        <f>IF('Multi Unit Grid'!C186="","",'Multi Unit Grid'!C186)</f>
        <v/>
      </c>
      <c r="D192" s="251">
        <f>IF(C192="","",'Exhibit A'!D184)</f>
        <v/>
      </c>
      <c r="E192" s="252">
        <f>IFERROR(VLOOKUP(C192,'Multi Unit Grid'!C:D,2,FALSE),"")</f>
        <v/>
      </c>
      <c r="F192" s="253">
        <f>IFERROR(VLOOKUP(C192,'Multi Unit Grid'!C:E,3,FALSE),"")</f>
        <v/>
      </c>
      <c r="G192" s="253">
        <f>IFERROR(VLOOKUP(C192,'Multi Unit Grid'!C:EF,4,FALSE),"")</f>
        <v/>
      </c>
      <c r="H192" s="616" t="n"/>
      <c r="I192" s="267" t="n"/>
      <c r="J192" s="431" t="n"/>
      <c r="K192" s="261" t="n"/>
      <c r="L192" s="257" t="n"/>
      <c r="M192" s="262" t="n"/>
      <c r="N192" s="263" t="n"/>
      <c r="O192" s="262" t="n"/>
      <c r="P192" s="263" t="n"/>
      <c r="Q192" s="622" t="n"/>
      <c r="R192" s="263" t="n"/>
      <c r="S192" s="263" t="n"/>
      <c r="T192" s="263" t="n"/>
      <c r="U192" s="263" t="n"/>
      <c r="V192" s="262" t="n"/>
      <c r="W192" s="265" t="n"/>
      <c r="X192" s="266" t="n"/>
      <c r="Z192" s="490" t="n"/>
      <c r="AA192" s="616" t="n"/>
      <c r="AB192" s="270">
        <f>IF(C192="","",IF('Product Selections'!$L$11="CBA Lightning",1,IF('Product Selections'!$L$11="CBA Lightning Plus",0.7,IF('Product Selections'!$L$11="Management Services",0.7,IF('Product Selections'!$L$11="CBA Lightning Wholesale","Check with Finance","")))))</f>
        <v/>
      </c>
      <c r="AC192" s="616" t="n"/>
      <c r="AD192" s="270">
        <f>IF(C192="","",IF('Product Selections'!$L$11="CBA Lightning Wholesale","Check with Finance",1-AB192))</f>
        <v/>
      </c>
      <c r="AE192" s="616">
        <f>IF(C192="","",'Multi Unit Grid'!$G$5)</f>
        <v/>
      </c>
      <c r="AF192" s="271">
        <f>IF(C192="","",IF('Exhibit A'!Y184&lt;0,-'Exhibit A'!Y184,""))</f>
        <v/>
      </c>
      <c r="AG192" s="616">
        <f>IF($C192="","",'Product Selections'!$K$6)</f>
        <v/>
      </c>
      <c r="AH192" s="616">
        <f>IF($C192="","",'Product Selections'!$K$10)</f>
        <v/>
      </c>
      <c r="AI192" s="269">
        <f>IF(C192="","",IF('Product Selections'!L184="Management SErvices",VLOOKUP('Product Selections'!K176,Regions!C:D,2,FALSE),""))</f>
        <v/>
      </c>
      <c r="AJ192" s="445" t="n"/>
      <c r="AK192" s="618" t="n"/>
      <c r="AL192" s="440" t="n"/>
      <c r="AM192" s="448" t="n"/>
      <c r="AO192" s="267" t="n"/>
      <c r="AP192" s="441" t="n"/>
      <c r="AQ192" s="616" t="n"/>
      <c r="AR192" s="616" t="n"/>
      <c r="AS192" s="619" t="n"/>
    </row>
    <row r="193" ht="14.45" customHeight="1">
      <c r="B193" s="73">
        <f>B192+1</f>
        <v/>
      </c>
      <c r="C193" s="221">
        <f>IF('Multi Unit Grid'!C187="","",'Multi Unit Grid'!C187)</f>
        <v/>
      </c>
      <c r="D193" s="223">
        <f>IF(C193="","",'Exhibit A'!D185)</f>
        <v/>
      </c>
      <c r="E193" s="222">
        <f>IFERROR(VLOOKUP(C193,'Multi Unit Grid'!C:D,2,FALSE),"")</f>
        <v/>
      </c>
      <c r="F193" s="75">
        <f>IFERROR(VLOOKUP(C193,'Multi Unit Grid'!C:E,3,FALSE),"")</f>
        <v/>
      </c>
      <c r="G193" s="75">
        <f>IFERROR(VLOOKUP(C193,'Multi Unit Grid'!C:EF,4,FALSE),"")</f>
        <v/>
      </c>
      <c r="H193" s="612" t="n"/>
      <c r="I193" s="30" t="n"/>
      <c r="J193" s="430" t="n"/>
      <c r="K193" s="224" t="n"/>
      <c r="L193" s="24" t="n"/>
      <c r="M193" s="26" t="n"/>
      <c r="N193" s="28" t="n"/>
      <c r="O193" s="26" t="n"/>
      <c r="P193" s="28" t="n"/>
      <c r="Q193" s="623" t="n"/>
      <c r="R193" s="28" t="n"/>
      <c r="S193" s="28" t="n"/>
      <c r="T193" s="28" t="n"/>
      <c r="U193" s="28" t="n"/>
      <c r="V193" s="26" t="n"/>
      <c r="W193" s="29" t="n"/>
      <c r="Z193" s="491" t="n"/>
      <c r="AA193" s="612" t="n"/>
      <c r="AB193" s="83">
        <f>IF(C193="","",IF('Product Selections'!$L$11="CBA Lightning",1,IF('Product Selections'!$L$11="CBA Lightning Plus",0.7,IF('Product Selections'!$L$11="Management Services",0.7,IF('Product Selections'!$L$11="CBA Lightning Wholesale","Check with Finance","")))))</f>
        <v/>
      </c>
      <c r="AC193" s="612" t="n"/>
      <c r="AD193" s="83">
        <f>IF(C193="","",IF('Product Selections'!$L$11="CBA Lightning Wholesale","Check with Finance",1-AB193))</f>
        <v/>
      </c>
      <c r="AE193" s="612">
        <f>IF(C193="","",'Multi Unit Grid'!$G$5)</f>
        <v/>
      </c>
      <c r="AF193" s="84">
        <f>IF(C193="","",IF('Exhibit A'!Y185&lt;0,-'Exhibit A'!Y185,""))</f>
        <v/>
      </c>
      <c r="AG193" s="612">
        <f>IF($C193="","",'Product Selections'!$K$6)</f>
        <v/>
      </c>
      <c r="AH193" s="612">
        <f>IF($C193="","",'Product Selections'!$K$10)</f>
        <v/>
      </c>
      <c r="AI193" s="32">
        <f>IF(C193="","",IF('Product Selections'!L185="Management SErvices",VLOOKUP('Product Selections'!K177,Regions!C:D,2,FALSE),""))</f>
        <v/>
      </c>
      <c r="AJ193" s="444" t="n"/>
      <c r="AK193" s="621" t="n"/>
      <c r="AL193" s="438" t="n"/>
      <c r="AM193" s="447" t="n"/>
      <c r="AO193" s="30" t="n"/>
      <c r="AP193" s="439" t="n"/>
      <c r="AQ193" s="612" t="n"/>
      <c r="AR193" s="612" t="n"/>
      <c r="AS193" s="615" t="n"/>
    </row>
    <row r="194">
      <c r="B194" s="249">
        <f>B193+1</f>
        <v/>
      </c>
      <c r="C194" s="250">
        <f>IF('Multi Unit Grid'!C188="","",'Multi Unit Grid'!C188)</f>
        <v/>
      </c>
      <c r="D194" s="251">
        <f>IF(C194="","",'Exhibit A'!D186)</f>
        <v/>
      </c>
      <c r="E194" s="252">
        <f>IFERROR(VLOOKUP(C194,'Multi Unit Grid'!C:D,2,FALSE),"")</f>
        <v/>
      </c>
      <c r="F194" s="253">
        <f>IFERROR(VLOOKUP(C194,'Multi Unit Grid'!C:E,3,FALSE),"")</f>
        <v/>
      </c>
      <c r="G194" s="253">
        <f>IFERROR(VLOOKUP(C194,'Multi Unit Grid'!C:EF,4,FALSE),"")</f>
        <v/>
      </c>
      <c r="H194" s="616" t="n"/>
      <c r="I194" s="267" t="n"/>
      <c r="J194" s="431" t="n"/>
      <c r="K194" s="261" t="n"/>
      <c r="L194" s="257" t="n"/>
      <c r="M194" s="262" t="n"/>
      <c r="N194" s="263" t="n"/>
      <c r="O194" s="262" t="n"/>
      <c r="P194" s="263" t="n"/>
      <c r="Q194" s="622" t="n"/>
      <c r="R194" s="263" t="n"/>
      <c r="S194" s="263" t="n"/>
      <c r="T194" s="263" t="n"/>
      <c r="U194" s="263" t="n"/>
      <c r="V194" s="262" t="n"/>
      <c r="W194" s="265" t="n"/>
      <c r="X194" s="266" t="n"/>
      <c r="Z194" s="490" t="n"/>
      <c r="AA194" s="616" t="n"/>
      <c r="AB194" s="270">
        <f>IF(C194="","",IF('Product Selections'!$L$11="CBA Lightning",1,IF('Product Selections'!$L$11="CBA Lightning Plus",0.7,IF('Product Selections'!$L$11="Management Services",0.7,IF('Product Selections'!$L$11="CBA Lightning Wholesale","Check with Finance","")))))</f>
        <v/>
      </c>
      <c r="AC194" s="616" t="n"/>
      <c r="AD194" s="270">
        <f>IF(C194="","",IF('Product Selections'!$L$11="CBA Lightning Wholesale","Check with Finance",1-AB194))</f>
        <v/>
      </c>
      <c r="AE194" s="616">
        <f>IF(C194="","",'Multi Unit Grid'!$G$5)</f>
        <v/>
      </c>
      <c r="AF194" s="271">
        <f>IF(C194="","",IF('Exhibit A'!Y186&lt;0,-'Exhibit A'!Y186,""))</f>
        <v/>
      </c>
      <c r="AG194" s="616">
        <f>IF($C194="","",'Product Selections'!$K$6)</f>
        <v/>
      </c>
      <c r="AH194" s="616">
        <f>IF($C194="","",'Product Selections'!$K$10)</f>
        <v/>
      </c>
      <c r="AI194" s="269">
        <f>IF(C194="","",IF('Product Selections'!L186="Management SErvices",VLOOKUP('Product Selections'!K178,Regions!C:D,2,FALSE),""))</f>
        <v/>
      </c>
      <c r="AJ194" s="445" t="n"/>
      <c r="AK194" s="618" t="n"/>
      <c r="AL194" s="440" t="n"/>
      <c r="AM194" s="448" t="n"/>
      <c r="AO194" s="267" t="n"/>
      <c r="AP194" s="441" t="n"/>
      <c r="AQ194" s="616" t="n"/>
      <c r="AR194" s="616" t="n"/>
      <c r="AS194" s="619" t="n"/>
    </row>
    <row r="195" ht="14.45" customHeight="1">
      <c r="B195" s="73">
        <f>B194+1</f>
        <v/>
      </c>
      <c r="C195" s="221">
        <f>IF('Multi Unit Grid'!C189="","",'Multi Unit Grid'!C189)</f>
        <v/>
      </c>
      <c r="D195" s="223">
        <f>IF(C195="","",'Exhibit A'!D187)</f>
        <v/>
      </c>
      <c r="E195" s="222">
        <f>IFERROR(VLOOKUP(C195,'Multi Unit Grid'!C:D,2,FALSE),"")</f>
        <v/>
      </c>
      <c r="F195" s="75">
        <f>IFERROR(VLOOKUP(C195,'Multi Unit Grid'!C:E,3,FALSE),"")</f>
        <v/>
      </c>
      <c r="G195" s="75">
        <f>IFERROR(VLOOKUP(C195,'Multi Unit Grid'!C:EF,4,FALSE),"")</f>
        <v/>
      </c>
      <c r="H195" s="612" t="n"/>
      <c r="I195" s="30" t="n"/>
      <c r="J195" s="430" t="n"/>
      <c r="K195" s="224" t="n"/>
      <c r="L195" s="24" t="n"/>
      <c r="M195" s="26" t="n"/>
      <c r="N195" s="28" t="n"/>
      <c r="O195" s="26" t="n"/>
      <c r="P195" s="28" t="n"/>
      <c r="Q195" s="623" t="n"/>
      <c r="R195" s="28" t="n"/>
      <c r="S195" s="28" t="n"/>
      <c r="T195" s="28" t="n"/>
      <c r="U195" s="28" t="n"/>
      <c r="V195" s="26" t="n"/>
      <c r="W195" s="29" t="n"/>
      <c r="Z195" s="491" t="n"/>
      <c r="AA195" s="612" t="n"/>
      <c r="AB195" s="83">
        <f>IF(C195="","",IF('Product Selections'!$L$11="CBA Lightning",1,IF('Product Selections'!$L$11="CBA Lightning Plus",0.7,IF('Product Selections'!$L$11="Management Services",0.7,IF('Product Selections'!$L$11="CBA Lightning Wholesale","Check with Finance","")))))</f>
        <v/>
      </c>
      <c r="AC195" s="612" t="n"/>
      <c r="AD195" s="83">
        <f>IF(C195="","",IF('Product Selections'!$L$11="CBA Lightning Wholesale","Check with Finance",1-AB195))</f>
        <v/>
      </c>
      <c r="AE195" s="612">
        <f>IF(C195="","",'Multi Unit Grid'!$G$5)</f>
        <v/>
      </c>
      <c r="AF195" s="84">
        <f>IF(C195="","",IF('Exhibit A'!Y187&lt;0,-'Exhibit A'!Y187,""))</f>
        <v/>
      </c>
      <c r="AG195" s="612">
        <f>IF($C195="","",'Product Selections'!$K$6)</f>
        <v/>
      </c>
      <c r="AH195" s="612">
        <f>IF($C195="","",'Product Selections'!$K$10)</f>
        <v/>
      </c>
      <c r="AI195" s="32">
        <f>IF(C195="","",IF('Product Selections'!L187="Management SErvices",VLOOKUP('Product Selections'!K179,Regions!C:D,2,FALSE),""))</f>
        <v/>
      </c>
      <c r="AJ195" s="444" t="n"/>
      <c r="AK195" s="621" t="n"/>
      <c r="AL195" s="438" t="n"/>
      <c r="AM195" s="447" t="n"/>
      <c r="AO195" s="30" t="n"/>
      <c r="AP195" s="439" t="n"/>
      <c r="AQ195" s="612" t="n"/>
      <c r="AR195" s="612" t="n"/>
      <c r="AS195" s="615" t="n"/>
    </row>
    <row r="196">
      <c r="B196" s="249">
        <f>B195+1</f>
        <v/>
      </c>
      <c r="C196" s="250">
        <f>IF('Multi Unit Grid'!C190="","",'Multi Unit Grid'!C190)</f>
        <v/>
      </c>
      <c r="D196" s="251">
        <f>IF(C196="","",'Exhibit A'!D188)</f>
        <v/>
      </c>
      <c r="E196" s="252">
        <f>IFERROR(VLOOKUP(C196,'Multi Unit Grid'!C:D,2,FALSE),"")</f>
        <v/>
      </c>
      <c r="F196" s="253">
        <f>IFERROR(VLOOKUP(C196,'Multi Unit Grid'!C:E,3,FALSE),"")</f>
        <v/>
      </c>
      <c r="G196" s="253">
        <f>IFERROR(VLOOKUP(C196,'Multi Unit Grid'!C:EF,4,FALSE),"")</f>
        <v/>
      </c>
      <c r="H196" s="616" t="n"/>
      <c r="I196" s="267" t="n"/>
      <c r="J196" s="431" t="n"/>
      <c r="K196" s="261" t="n"/>
      <c r="L196" s="257" t="n"/>
      <c r="M196" s="262" t="n"/>
      <c r="N196" s="263" t="n"/>
      <c r="O196" s="262" t="n"/>
      <c r="P196" s="263" t="n"/>
      <c r="Q196" s="622" t="n"/>
      <c r="R196" s="263" t="n"/>
      <c r="S196" s="263" t="n"/>
      <c r="T196" s="263" t="n"/>
      <c r="U196" s="263" t="n"/>
      <c r="V196" s="262" t="n"/>
      <c r="W196" s="265" t="n"/>
      <c r="X196" s="266" t="n"/>
      <c r="Z196" s="490" t="n"/>
      <c r="AA196" s="616" t="n"/>
      <c r="AB196" s="270">
        <f>IF(C196="","",IF('Product Selections'!$L$11="CBA Lightning",1,IF('Product Selections'!$L$11="CBA Lightning Plus",0.7,IF('Product Selections'!$L$11="Management Services",0.7,IF('Product Selections'!$L$11="CBA Lightning Wholesale","Check with Finance","")))))</f>
        <v/>
      </c>
      <c r="AC196" s="616" t="n"/>
      <c r="AD196" s="270">
        <f>IF(C196="","",IF('Product Selections'!$L$11="CBA Lightning Wholesale","Check with Finance",1-AB196))</f>
        <v/>
      </c>
      <c r="AE196" s="616">
        <f>IF(C196="","",'Multi Unit Grid'!$G$5)</f>
        <v/>
      </c>
      <c r="AF196" s="271">
        <f>IF(C196="","",IF('Exhibit A'!Y188&lt;0,-'Exhibit A'!Y188,""))</f>
        <v/>
      </c>
      <c r="AG196" s="616">
        <f>IF($C196="","",'Product Selections'!$K$6)</f>
        <v/>
      </c>
      <c r="AH196" s="616">
        <f>IF($C196="","",'Product Selections'!$K$10)</f>
        <v/>
      </c>
      <c r="AI196" s="269">
        <f>IF(C196="","",IF('Product Selections'!L188="Management SErvices",VLOOKUP('Product Selections'!K180,Regions!C:D,2,FALSE),""))</f>
        <v/>
      </c>
      <c r="AJ196" s="445" t="n"/>
      <c r="AK196" s="618" t="n"/>
      <c r="AL196" s="440" t="n"/>
      <c r="AM196" s="448" t="n"/>
      <c r="AO196" s="267" t="n"/>
      <c r="AP196" s="441" t="n"/>
      <c r="AQ196" s="616" t="n"/>
      <c r="AR196" s="616" t="n"/>
      <c r="AS196" s="619" t="n"/>
    </row>
    <row r="197" ht="14.45" customHeight="1">
      <c r="B197" s="73">
        <f>B196+1</f>
        <v/>
      </c>
      <c r="C197" s="221">
        <f>IF('Multi Unit Grid'!C191="","",'Multi Unit Grid'!C191)</f>
        <v/>
      </c>
      <c r="D197" s="223">
        <f>IF(C197="","",'Exhibit A'!D189)</f>
        <v/>
      </c>
      <c r="E197" s="222">
        <f>IFERROR(VLOOKUP(C197,'Multi Unit Grid'!C:D,2,FALSE),"")</f>
        <v/>
      </c>
      <c r="F197" s="75">
        <f>IFERROR(VLOOKUP(C197,'Multi Unit Grid'!C:E,3,FALSE),"")</f>
        <v/>
      </c>
      <c r="G197" s="75">
        <f>IFERROR(VLOOKUP(C197,'Multi Unit Grid'!C:EF,4,FALSE),"")</f>
        <v/>
      </c>
      <c r="H197" s="612" t="n"/>
      <c r="I197" s="30" t="n"/>
      <c r="J197" s="430" t="n"/>
      <c r="K197" s="224" t="n"/>
      <c r="L197" s="24" t="n"/>
      <c r="M197" s="26" t="n"/>
      <c r="N197" s="28" t="n"/>
      <c r="O197" s="26" t="n"/>
      <c r="P197" s="28" t="n"/>
      <c r="Q197" s="623" t="n"/>
      <c r="R197" s="28" t="n"/>
      <c r="S197" s="28" t="n"/>
      <c r="T197" s="28" t="n"/>
      <c r="U197" s="28" t="n"/>
      <c r="V197" s="26" t="n"/>
      <c r="W197" s="29" t="n"/>
      <c r="Z197" s="491" t="n"/>
      <c r="AA197" s="612" t="n"/>
      <c r="AB197" s="83">
        <f>IF(C197="","",IF('Product Selections'!$L$11="CBA Lightning",1,IF('Product Selections'!$L$11="CBA Lightning Plus",0.7,IF('Product Selections'!$L$11="Management Services",0.7,IF('Product Selections'!$L$11="CBA Lightning Wholesale","Check with Finance","")))))</f>
        <v/>
      </c>
      <c r="AC197" s="612" t="n"/>
      <c r="AD197" s="83">
        <f>IF(C197="","",IF('Product Selections'!$L$11="CBA Lightning Wholesale","Check with Finance",1-AB197))</f>
        <v/>
      </c>
      <c r="AE197" s="612">
        <f>IF(C197="","",'Multi Unit Grid'!$G$5)</f>
        <v/>
      </c>
      <c r="AF197" s="84">
        <f>IF(C197="","",IF('Exhibit A'!Y189&lt;0,-'Exhibit A'!Y189,""))</f>
        <v/>
      </c>
      <c r="AG197" s="612">
        <f>IF($C197="","",'Product Selections'!$K$6)</f>
        <v/>
      </c>
      <c r="AH197" s="612">
        <f>IF($C197="","",'Product Selections'!$K$10)</f>
        <v/>
      </c>
      <c r="AI197" s="32">
        <f>IF(C197="","",IF('Product Selections'!L189="Management SErvices",VLOOKUP('Product Selections'!K181,Regions!C:D,2,FALSE),""))</f>
        <v/>
      </c>
      <c r="AJ197" s="444" t="n"/>
      <c r="AK197" s="621" t="n"/>
      <c r="AL197" s="438" t="n"/>
      <c r="AM197" s="447" t="n"/>
      <c r="AO197" s="30" t="n"/>
      <c r="AP197" s="439" t="n"/>
      <c r="AQ197" s="612" t="n"/>
      <c r="AR197" s="612" t="n"/>
      <c r="AS197" s="615" t="n"/>
    </row>
    <row r="198">
      <c r="B198" s="249">
        <f>B197+1</f>
        <v/>
      </c>
      <c r="C198" s="250">
        <f>IF('Multi Unit Grid'!C192="","",'Multi Unit Grid'!C192)</f>
        <v/>
      </c>
      <c r="D198" s="251">
        <f>IF(C198="","",'Exhibit A'!D190)</f>
        <v/>
      </c>
      <c r="E198" s="252">
        <f>IFERROR(VLOOKUP(C198,'Multi Unit Grid'!C:D,2,FALSE),"")</f>
        <v/>
      </c>
      <c r="F198" s="253">
        <f>IFERROR(VLOOKUP(C198,'Multi Unit Grid'!C:E,3,FALSE),"")</f>
        <v/>
      </c>
      <c r="G198" s="253">
        <f>IFERROR(VLOOKUP(C198,'Multi Unit Grid'!C:EF,4,FALSE),"")</f>
        <v/>
      </c>
      <c r="H198" s="616" t="n"/>
      <c r="I198" s="267" t="n"/>
      <c r="J198" s="431" t="n"/>
      <c r="K198" s="261" t="n"/>
      <c r="L198" s="257" t="n"/>
      <c r="M198" s="262" t="n"/>
      <c r="N198" s="263" t="n"/>
      <c r="O198" s="262" t="n"/>
      <c r="P198" s="263" t="n"/>
      <c r="Q198" s="622" t="n"/>
      <c r="R198" s="263" t="n"/>
      <c r="S198" s="263" t="n"/>
      <c r="T198" s="263" t="n"/>
      <c r="U198" s="263" t="n"/>
      <c r="V198" s="262" t="n"/>
      <c r="W198" s="265" t="n"/>
      <c r="X198" s="266" t="n"/>
      <c r="Z198" s="490" t="n"/>
      <c r="AA198" s="616" t="n"/>
      <c r="AB198" s="270">
        <f>IF(C198="","",IF('Product Selections'!$L$11="CBA Lightning",1,IF('Product Selections'!$L$11="CBA Lightning Plus",0.7,IF('Product Selections'!$L$11="Management Services",0.7,IF('Product Selections'!$L$11="CBA Lightning Wholesale","Check with Finance","")))))</f>
        <v/>
      </c>
      <c r="AC198" s="616" t="n"/>
      <c r="AD198" s="270">
        <f>IF(C198="","",IF('Product Selections'!$L$11="CBA Lightning Wholesale","Check with Finance",1-AB198))</f>
        <v/>
      </c>
      <c r="AE198" s="616">
        <f>IF(C198="","",'Multi Unit Grid'!$G$5)</f>
        <v/>
      </c>
      <c r="AF198" s="271">
        <f>IF(C198="","",IF('Exhibit A'!Y190&lt;0,-'Exhibit A'!Y190,""))</f>
        <v/>
      </c>
      <c r="AG198" s="616">
        <f>IF($C198="","",'Product Selections'!$K$6)</f>
        <v/>
      </c>
      <c r="AH198" s="616">
        <f>IF($C198="","",'Product Selections'!$K$10)</f>
        <v/>
      </c>
      <c r="AI198" s="269">
        <f>IF(C198="","",IF('Product Selections'!L190="Management SErvices",VLOOKUP('Product Selections'!K182,Regions!C:D,2,FALSE),""))</f>
        <v/>
      </c>
      <c r="AJ198" s="445" t="n"/>
      <c r="AK198" s="618" t="n"/>
      <c r="AL198" s="440" t="n"/>
      <c r="AM198" s="448" t="n"/>
      <c r="AO198" s="267" t="n"/>
      <c r="AP198" s="441" t="n"/>
      <c r="AQ198" s="616" t="n"/>
      <c r="AR198" s="616" t="n"/>
      <c r="AS198" s="619" t="n"/>
    </row>
    <row r="199" ht="14.45" customHeight="1">
      <c r="B199" s="73">
        <f>B198+1</f>
        <v/>
      </c>
      <c r="C199" s="221">
        <f>IF('Multi Unit Grid'!C193="","",'Multi Unit Grid'!C193)</f>
        <v/>
      </c>
      <c r="D199" s="223">
        <f>IF(C199="","",'Exhibit A'!D191)</f>
        <v/>
      </c>
      <c r="E199" s="222">
        <f>IFERROR(VLOOKUP(C199,'Multi Unit Grid'!C:D,2,FALSE),"")</f>
        <v/>
      </c>
      <c r="F199" s="75">
        <f>IFERROR(VLOOKUP(C199,'Multi Unit Grid'!C:E,3,FALSE),"")</f>
        <v/>
      </c>
      <c r="G199" s="75">
        <f>IFERROR(VLOOKUP(C199,'Multi Unit Grid'!C:EF,4,FALSE),"")</f>
        <v/>
      </c>
      <c r="H199" s="612" t="n"/>
      <c r="I199" s="30" t="n"/>
      <c r="J199" s="430" t="n"/>
      <c r="K199" s="224" t="n"/>
      <c r="L199" s="24" t="n"/>
      <c r="M199" s="26" t="n"/>
      <c r="N199" s="28" t="n"/>
      <c r="O199" s="26" t="n"/>
      <c r="P199" s="28" t="n"/>
      <c r="Q199" s="623" t="n"/>
      <c r="R199" s="28" t="n"/>
      <c r="S199" s="28" t="n"/>
      <c r="T199" s="28" t="n"/>
      <c r="U199" s="28" t="n"/>
      <c r="V199" s="26" t="n"/>
      <c r="W199" s="29" t="n"/>
      <c r="Z199" s="491" t="n"/>
      <c r="AA199" s="612" t="n"/>
      <c r="AB199" s="83">
        <f>IF(C199="","",IF('Product Selections'!$L$11="CBA Lightning",1,IF('Product Selections'!$L$11="CBA Lightning Plus",0.7,IF('Product Selections'!$L$11="Management Services",0.7,IF('Product Selections'!$L$11="CBA Lightning Wholesale","Check with Finance","")))))</f>
        <v/>
      </c>
      <c r="AC199" s="612" t="n"/>
      <c r="AD199" s="83">
        <f>IF(C199="","",IF('Product Selections'!$L$11="CBA Lightning Wholesale","Check with Finance",1-AB199))</f>
        <v/>
      </c>
      <c r="AE199" s="612">
        <f>IF(C199="","",'Multi Unit Grid'!$G$5)</f>
        <v/>
      </c>
      <c r="AF199" s="84">
        <f>IF(C199="","",IF('Exhibit A'!Y191&lt;0,-'Exhibit A'!Y191,""))</f>
        <v/>
      </c>
      <c r="AG199" s="612">
        <f>IF($C199="","",'Product Selections'!$K$6)</f>
        <v/>
      </c>
      <c r="AH199" s="612">
        <f>IF($C199="","",'Product Selections'!$K$10)</f>
        <v/>
      </c>
      <c r="AI199" s="32">
        <f>IF(C199="","",IF('Product Selections'!L191="Management SErvices",VLOOKUP('Product Selections'!K183,Regions!C:D,2,FALSE),""))</f>
        <v/>
      </c>
      <c r="AJ199" s="444" t="n"/>
      <c r="AK199" s="621" t="n"/>
      <c r="AL199" s="438" t="n"/>
      <c r="AM199" s="447" t="n"/>
      <c r="AO199" s="30" t="n"/>
      <c r="AP199" s="439" t="n"/>
      <c r="AQ199" s="612" t="n"/>
      <c r="AR199" s="612" t="n"/>
      <c r="AS199" s="615" t="n"/>
    </row>
    <row r="200">
      <c r="B200" s="249">
        <f>B199+1</f>
        <v/>
      </c>
      <c r="C200" s="250">
        <f>IF('Multi Unit Grid'!C194="","",'Multi Unit Grid'!C194)</f>
        <v/>
      </c>
      <c r="D200" s="251">
        <f>IF(C200="","",'Exhibit A'!D192)</f>
        <v/>
      </c>
      <c r="E200" s="252">
        <f>IFERROR(VLOOKUP(C200,'Multi Unit Grid'!C:D,2,FALSE),"")</f>
        <v/>
      </c>
      <c r="F200" s="253">
        <f>IFERROR(VLOOKUP(C200,'Multi Unit Grid'!C:E,3,FALSE),"")</f>
        <v/>
      </c>
      <c r="G200" s="253">
        <f>IFERROR(VLOOKUP(C200,'Multi Unit Grid'!C:EF,4,FALSE),"")</f>
        <v/>
      </c>
      <c r="H200" s="616" t="n"/>
      <c r="I200" s="267" t="n"/>
      <c r="J200" s="431" t="n"/>
      <c r="K200" s="261" t="n"/>
      <c r="L200" s="257" t="n"/>
      <c r="M200" s="262" t="n"/>
      <c r="N200" s="263" t="n"/>
      <c r="O200" s="262" t="n"/>
      <c r="P200" s="263" t="n"/>
      <c r="Q200" s="622" t="n"/>
      <c r="R200" s="263" t="n"/>
      <c r="S200" s="263" t="n"/>
      <c r="T200" s="263" t="n"/>
      <c r="U200" s="263" t="n"/>
      <c r="V200" s="262" t="n"/>
      <c r="W200" s="265" t="n"/>
      <c r="X200" s="266" t="n"/>
      <c r="Z200" s="490" t="n"/>
      <c r="AA200" s="616" t="n"/>
      <c r="AB200" s="270">
        <f>IF(C200="","",IF('Product Selections'!$L$11="CBA Lightning",1,IF('Product Selections'!$L$11="CBA Lightning Plus",0.7,IF('Product Selections'!$L$11="Management Services",0.7,IF('Product Selections'!$L$11="CBA Lightning Wholesale","Check with Finance","")))))</f>
        <v/>
      </c>
      <c r="AC200" s="616" t="n"/>
      <c r="AD200" s="270">
        <f>IF(C200="","",IF('Product Selections'!$L$11="CBA Lightning Wholesale","Check with Finance",1-AB200))</f>
        <v/>
      </c>
      <c r="AE200" s="616">
        <f>IF(C200="","",'Multi Unit Grid'!$G$5)</f>
        <v/>
      </c>
      <c r="AF200" s="271">
        <f>IF(C200="","",IF('Exhibit A'!Y192&lt;0,-'Exhibit A'!Y192,""))</f>
        <v/>
      </c>
      <c r="AG200" s="616">
        <f>IF($C200="","",'Product Selections'!$K$6)</f>
        <v/>
      </c>
      <c r="AH200" s="616">
        <f>IF($C200="","",'Product Selections'!$K$10)</f>
        <v/>
      </c>
      <c r="AI200" s="269">
        <f>IF(C200="","",IF('Product Selections'!L192="Management SErvices",VLOOKUP('Product Selections'!K184,Regions!C:D,2,FALSE),""))</f>
        <v/>
      </c>
      <c r="AJ200" s="445" t="n"/>
      <c r="AK200" s="618" t="n"/>
      <c r="AL200" s="440" t="n"/>
      <c r="AM200" s="448" t="n"/>
      <c r="AO200" s="267" t="n"/>
      <c r="AP200" s="441" t="n"/>
      <c r="AQ200" s="616" t="n"/>
      <c r="AR200" s="616" t="n"/>
      <c r="AS200" s="619" t="n"/>
    </row>
    <row r="201" ht="14.45" customHeight="1">
      <c r="B201" s="73">
        <f>B200+1</f>
        <v/>
      </c>
      <c r="C201" s="221">
        <f>IF('Multi Unit Grid'!C195="","",'Multi Unit Grid'!C195)</f>
        <v/>
      </c>
      <c r="D201" s="223">
        <f>IF(C201="","",'Exhibit A'!D193)</f>
        <v/>
      </c>
      <c r="E201" s="222">
        <f>IFERROR(VLOOKUP(C201,'Multi Unit Grid'!C:D,2,FALSE),"")</f>
        <v/>
      </c>
      <c r="F201" s="75">
        <f>IFERROR(VLOOKUP(C201,'Multi Unit Grid'!C:E,3,FALSE),"")</f>
        <v/>
      </c>
      <c r="G201" s="75">
        <f>IFERROR(VLOOKUP(C201,'Multi Unit Grid'!C:EF,4,FALSE),"")</f>
        <v/>
      </c>
      <c r="H201" s="612" t="n"/>
      <c r="I201" s="30" t="n"/>
      <c r="J201" s="430" t="n"/>
      <c r="K201" s="224" t="n"/>
      <c r="L201" s="24" t="n"/>
      <c r="M201" s="26" t="n"/>
      <c r="N201" s="28" t="n"/>
      <c r="O201" s="26" t="n"/>
      <c r="P201" s="28" t="n"/>
      <c r="Q201" s="623" t="n"/>
      <c r="R201" s="28" t="n"/>
      <c r="S201" s="28" t="n"/>
      <c r="T201" s="28" t="n"/>
      <c r="U201" s="28" t="n"/>
      <c r="V201" s="26" t="n"/>
      <c r="W201" s="29" t="n"/>
      <c r="Z201" s="491" t="n"/>
      <c r="AA201" s="612" t="n"/>
      <c r="AB201" s="83">
        <f>IF(C201="","",IF('Product Selections'!$L$11="CBA Lightning",1,IF('Product Selections'!$L$11="CBA Lightning Plus",0.7,IF('Product Selections'!$L$11="Management Services",0.7,IF('Product Selections'!$L$11="CBA Lightning Wholesale","Check with Finance","")))))</f>
        <v/>
      </c>
      <c r="AC201" s="612" t="n"/>
      <c r="AD201" s="83">
        <f>IF(C201="","",IF('Product Selections'!$L$11="CBA Lightning Wholesale","Check with Finance",1-AB201))</f>
        <v/>
      </c>
      <c r="AE201" s="612">
        <f>IF(C201="","",'Multi Unit Grid'!$G$5)</f>
        <v/>
      </c>
      <c r="AF201" s="84">
        <f>IF(C201="","",IF('Exhibit A'!Y193&lt;0,-'Exhibit A'!Y193,""))</f>
        <v/>
      </c>
      <c r="AG201" s="612">
        <f>IF($C201="","",'Product Selections'!$K$6)</f>
        <v/>
      </c>
      <c r="AH201" s="612">
        <f>IF($C201="","",'Product Selections'!$K$10)</f>
        <v/>
      </c>
      <c r="AI201" s="32">
        <f>IF(C201="","",IF('Product Selections'!L193="Management SErvices",VLOOKUP('Product Selections'!K185,Regions!C:D,2,FALSE),""))</f>
        <v/>
      </c>
      <c r="AJ201" s="444" t="n"/>
      <c r="AK201" s="621" t="n"/>
      <c r="AL201" s="438" t="n"/>
      <c r="AM201" s="447" t="n"/>
      <c r="AO201" s="30" t="n"/>
      <c r="AP201" s="439" t="n"/>
      <c r="AQ201" s="612" t="n"/>
      <c r="AR201" s="612" t="n"/>
      <c r="AS201" s="615" t="n"/>
    </row>
    <row r="202">
      <c r="B202" s="249">
        <f>B201+1</f>
        <v/>
      </c>
      <c r="C202" s="250">
        <f>IF('Multi Unit Grid'!C196="","",'Multi Unit Grid'!C196)</f>
        <v/>
      </c>
      <c r="D202" s="251">
        <f>IF(C202="","",'Exhibit A'!D194)</f>
        <v/>
      </c>
      <c r="E202" s="252">
        <f>IFERROR(VLOOKUP(C202,'Multi Unit Grid'!C:D,2,FALSE),"")</f>
        <v/>
      </c>
      <c r="F202" s="253">
        <f>IFERROR(VLOOKUP(C202,'Multi Unit Grid'!C:E,3,FALSE),"")</f>
        <v/>
      </c>
      <c r="G202" s="253">
        <f>IFERROR(VLOOKUP(C202,'Multi Unit Grid'!C:EF,4,FALSE),"")</f>
        <v/>
      </c>
      <c r="H202" s="616" t="n"/>
      <c r="I202" s="267" t="n"/>
      <c r="J202" s="431" t="n"/>
      <c r="K202" s="261" t="n"/>
      <c r="L202" s="257" t="n"/>
      <c r="M202" s="262" t="n"/>
      <c r="N202" s="263" t="n"/>
      <c r="O202" s="262" t="n"/>
      <c r="P202" s="263" t="n"/>
      <c r="Q202" s="622" t="n"/>
      <c r="R202" s="263" t="n"/>
      <c r="S202" s="263" t="n"/>
      <c r="T202" s="263" t="n"/>
      <c r="U202" s="263" t="n"/>
      <c r="V202" s="262" t="n"/>
      <c r="W202" s="265" t="n"/>
      <c r="X202" s="266" t="n"/>
      <c r="Z202" s="490" t="n"/>
      <c r="AA202" s="616" t="n"/>
      <c r="AB202" s="270">
        <f>IF(C202="","",IF('Product Selections'!$L$11="CBA Lightning",1,IF('Product Selections'!$L$11="CBA Lightning Plus",0.7,IF('Product Selections'!$L$11="Management Services",0.7,IF('Product Selections'!$L$11="CBA Lightning Wholesale","Check with Finance","")))))</f>
        <v/>
      </c>
      <c r="AC202" s="616" t="n"/>
      <c r="AD202" s="270">
        <f>IF(C202="","",IF('Product Selections'!$L$11="CBA Lightning Wholesale","Check with Finance",1-AB202))</f>
        <v/>
      </c>
      <c r="AE202" s="616">
        <f>IF(C202="","",'Multi Unit Grid'!$G$5)</f>
        <v/>
      </c>
      <c r="AF202" s="271">
        <f>IF(C202="","",IF('Exhibit A'!Y194&lt;0,-'Exhibit A'!Y194,""))</f>
        <v/>
      </c>
      <c r="AG202" s="616">
        <f>IF($C202="","",'Product Selections'!$K$6)</f>
        <v/>
      </c>
      <c r="AH202" s="616">
        <f>IF($C202="","",'Product Selections'!$K$10)</f>
        <v/>
      </c>
      <c r="AI202" s="269">
        <f>IF(C202="","",IF('Product Selections'!L194="Management SErvices",VLOOKUP('Product Selections'!K186,Regions!C:D,2,FALSE),""))</f>
        <v/>
      </c>
      <c r="AJ202" s="445" t="n"/>
      <c r="AK202" s="618" t="n"/>
      <c r="AL202" s="440" t="n"/>
      <c r="AM202" s="448" t="n"/>
      <c r="AO202" s="267" t="n"/>
      <c r="AP202" s="441" t="n"/>
      <c r="AQ202" s="616" t="n"/>
      <c r="AR202" s="616" t="n"/>
      <c r="AS202" s="619" t="n"/>
    </row>
    <row r="203" ht="14.45" customHeight="1">
      <c r="B203" s="73">
        <f>B202+1</f>
        <v/>
      </c>
      <c r="C203" s="221">
        <f>IF('Multi Unit Grid'!C197="","",'Multi Unit Grid'!C197)</f>
        <v/>
      </c>
      <c r="D203" s="223">
        <f>IF(C203="","",'Exhibit A'!D195)</f>
        <v/>
      </c>
      <c r="E203" s="222">
        <f>IFERROR(VLOOKUP(C203,'Multi Unit Grid'!C:D,2,FALSE),"")</f>
        <v/>
      </c>
      <c r="F203" s="75">
        <f>IFERROR(VLOOKUP(C203,'Multi Unit Grid'!C:E,3,FALSE),"")</f>
        <v/>
      </c>
      <c r="G203" s="75">
        <f>IFERROR(VLOOKUP(C203,'Multi Unit Grid'!C:EF,4,FALSE),"")</f>
        <v/>
      </c>
      <c r="H203" s="612" t="n"/>
      <c r="I203" s="30" t="n"/>
      <c r="J203" s="430" t="n"/>
      <c r="K203" s="224" t="n"/>
      <c r="L203" s="24" t="n"/>
      <c r="M203" s="26" t="n"/>
      <c r="N203" s="28" t="n"/>
      <c r="O203" s="26" t="n"/>
      <c r="P203" s="28" t="n"/>
      <c r="Q203" s="623" t="n"/>
      <c r="R203" s="28" t="n"/>
      <c r="S203" s="28" t="n"/>
      <c r="T203" s="28" t="n"/>
      <c r="U203" s="28" t="n"/>
      <c r="V203" s="26" t="n"/>
      <c r="W203" s="29" t="n"/>
      <c r="Z203" s="491" t="n"/>
      <c r="AA203" s="612" t="n"/>
      <c r="AB203" s="83">
        <f>IF(C203="","",IF('Product Selections'!$L$11="CBA Lightning",1,IF('Product Selections'!$L$11="CBA Lightning Plus",0.7,IF('Product Selections'!$L$11="Management Services",0.7,IF('Product Selections'!$L$11="CBA Lightning Wholesale","Check with Finance","")))))</f>
        <v/>
      </c>
      <c r="AC203" s="612" t="n"/>
      <c r="AD203" s="83">
        <f>IF(C203="","",IF('Product Selections'!$L$11="CBA Lightning Wholesale","Check with Finance",1-AB203))</f>
        <v/>
      </c>
      <c r="AE203" s="612">
        <f>IF(C203="","",'Multi Unit Grid'!$G$5)</f>
        <v/>
      </c>
      <c r="AF203" s="84">
        <f>IF(C203="","",IF('Exhibit A'!Y195&lt;0,-'Exhibit A'!Y195,""))</f>
        <v/>
      </c>
      <c r="AG203" s="612">
        <f>IF($C203="","",'Product Selections'!$K$6)</f>
        <v/>
      </c>
      <c r="AH203" s="612">
        <f>IF($C203="","",'Product Selections'!$K$10)</f>
        <v/>
      </c>
      <c r="AI203" s="32">
        <f>IF(C203="","",IF('Product Selections'!L195="Management SErvices",VLOOKUP('Product Selections'!K187,Regions!C:D,2,FALSE),""))</f>
        <v/>
      </c>
      <c r="AJ203" s="444" t="n"/>
      <c r="AK203" s="621" t="n"/>
      <c r="AL203" s="438" t="n"/>
      <c r="AM203" s="447" t="n"/>
      <c r="AO203" s="30" t="n"/>
      <c r="AP203" s="439" t="n"/>
      <c r="AQ203" s="612" t="n"/>
      <c r="AR203" s="612" t="n"/>
      <c r="AS203" s="615" t="n"/>
    </row>
    <row r="204">
      <c r="B204" s="249">
        <f>B203+1</f>
        <v/>
      </c>
      <c r="C204" s="250">
        <f>IF('Multi Unit Grid'!C198="","",'Multi Unit Grid'!C198)</f>
        <v/>
      </c>
      <c r="D204" s="251">
        <f>IF(C204="","",'Exhibit A'!D196)</f>
        <v/>
      </c>
      <c r="E204" s="252">
        <f>IFERROR(VLOOKUP(C204,'Multi Unit Grid'!C:D,2,FALSE),"")</f>
        <v/>
      </c>
      <c r="F204" s="253">
        <f>IFERROR(VLOOKUP(C204,'Multi Unit Grid'!C:E,3,FALSE),"")</f>
        <v/>
      </c>
      <c r="G204" s="253">
        <f>IFERROR(VLOOKUP(C204,'Multi Unit Grid'!C:EF,4,FALSE),"")</f>
        <v/>
      </c>
      <c r="H204" s="616" t="n"/>
      <c r="I204" s="267" t="n"/>
      <c r="J204" s="431" t="n"/>
      <c r="K204" s="261" t="n"/>
      <c r="L204" s="257" t="n"/>
      <c r="M204" s="262" t="n"/>
      <c r="N204" s="263" t="n"/>
      <c r="O204" s="262" t="n"/>
      <c r="P204" s="263" t="n"/>
      <c r="Q204" s="622" t="n"/>
      <c r="R204" s="263" t="n"/>
      <c r="S204" s="263" t="n"/>
      <c r="T204" s="263" t="n"/>
      <c r="U204" s="263" t="n"/>
      <c r="V204" s="262" t="n"/>
      <c r="W204" s="265" t="n"/>
      <c r="X204" s="266" t="n"/>
      <c r="Z204" s="490" t="n"/>
      <c r="AA204" s="616" t="n"/>
      <c r="AB204" s="270">
        <f>IF(C204="","",IF('Product Selections'!$L$11="CBA Lightning",1,IF('Product Selections'!$L$11="CBA Lightning Plus",0.7,IF('Product Selections'!$L$11="Management Services",0.7,IF('Product Selections'!$L$11="CBA Lightning Wholesale","Check with Finance","")))))</f>
        <v/>
      </c>
      <c r="AC204" s="616" t="n"/>
      <c r="AD204" s="270">
        <f>IF(C204="","",IF('Product Selections'!$L$11="CBA Lightning Wholesale","Check with Finance",1-AB204))</f>
        <v/>
      </c>
      <c r="AE204" s="616">
        <f>IF(C204="","",'Multi Unit Grid'!$G$5)</f>
        <v/>
      </c>
      <c r="AF204" s="271">
        <f>IF(C204="","",IF('Exhibit A'!Y196&lt;0,-'Exhibit A'!Y196,""))</f>
        <v/>
      </c>
      <c r="AG204" s="616">
        <f>IF($C204="","",'Product Selections'!$K$6)</f>
        <v/>
      </c>
      <c r="AH204" s="616">
        <f>IF($C204="","",'Product Selections'!$K$10)</f>
        <v/>
      </c>
      <c r="AI204" s="269">
        <f>IF(C204="","",IF('Product Selections'!L196="Management SErvices",VLOOKUP('Product Selections'!K188,Regions!C:D,2,FALSE),""))</f>
        <v/>
      </c>
      <c r="AJ204" s="445" t="n"/>
      <c r="AK204" s="618" t="n"/>
      <c r="AL204" s="440" t="n"/>
      <c r="AM204" s="448" t="n"/>
      <c r="AO204" s="267" t="n"/>
      <c r="AP204" s="441" t="n"/>
      <c r="AQ204" s="616" t="n"/>
      <c r="AR204" s="616" t="n"/>
      <c r="AS204" s="619" t="n"/>
    </row>
    <row r="205" ht="14.45" customHeight="1">
      <c r="B205" s="73">
        <f>B204+1</f>
        <v/>
      </c>
      <c r="C205" s="221">
        <f>IF('Multi Unit Grid'!C199="","",'Multi Unit Grid'!C199)</f>
        <v/>
      </c>
      <c r="D205" s="223">
        <f>IF(C205="","",'Exhibit A'!D197)</f>
        <v/>
      </c>
      <c r="E205" s="222">
        <f>IFERROR(VLOOKUP(C205,'Multi Unit Grid'!C:D,2,FALSE),"")</f>
        <v/>
      </c>
      <c r="F205" s="75">
        <f>IFERROR(VLOOKUP(C205,'Multi Unit Grid'!C:E,3,FALSE),"")</f>
        <v/>
      </c>
      <c r="G205" s="75">
        <f>IFERROR(VLOOKUP(C205,'Multi Unit Grid'!C:EF,4,FALSE),"")</f>
        <v/>
      </c>
      <c r="H205" s="612" t="n"/>
      <c r="I205" s="30" t="n"/>
      <c r="J205" s="430" t="n"/>
      <c r="K205" s="224" t="n"/>
      <c r="L205" s="24" t="n"/>
      <c r="M205" s="26" t="n"/>
      <c r="N205" s="28" t="n"/>
      <c r="O205" s="26" t="n"/>
      <c r="P205" s="28" t="n"/>
      <c r="Q205" s="623" t="n"/>
      <c r="R205" s="28" t="n"/>
      <c r="S205" s="28" t="n"/>
      <c r="T205" s="28" t="n"/>
      <c r="U205" s="28" t="n"/>
      <c r="V205" s="26" t="n"/>
      <c r="W205" s="29" t="n"/>
      <c r="Z205" s="491" t="n"/>
      <c r="AA205" s="612" t="n"/>
      <c r="AB205" s="83">
        <f>IF(C205="","",IF('Product Selections'!$L$11="CBA Lightning",1,IF('Product Selections'!$L$11="CBA Lightning Plus",0.7,IF('Product Selections'!$L$11="Management Services",0.7,IF('Product Selections'!$L$11="CBA Lightning Wholesale","Check with Finance","")))))</f>
        <v/>
      </c>
      <c r="AC205" s="612" t="n"/>
      <c r="AD205" s="83">
        <f>IF(C205="","",IF('Product Selections'!$L$11="CBA Lightning Wholesale","Check with Finance",1-AB205))</f>
        <v/>
      </c>
      <c r="AE205" s="612">
        <f>IF(C205="","",'Multi Unit Grid'!$G$5)</f>
        <v/>
      </c>
      <c r="AF205" s="84">
        <f>IF(C205="","",IF('Exhibit A'!Y197&lt;0,-'Exhibit A'!Y197,""))</f>
        <v/>
      </c>
      <c r="AG205" s="612">
        <f>IF($C205="","",'Product Selections'!$K$6)</f>
        <v/>
      </c>
      <c r="AH205" s="612">
        <f>IF($C205="","",'Product Selections'!$K$10)</f>
        <v/>
      </c>
      <c r="AI205" s="32">
        <f>IF(C205="","",IF('Product Selections'!L197="Management SErvices",VLOOKUP('Product Selections'!K189,Regions!C:D,2,FALSE),""))</f>
        <v/>
      </c>
      <c r="AJ205" s="444" t="n"/>
      <c r="AK205" s="621" t="n"/>
      <c r="AL205" s="438" t="n"/>
      <c r="AM205" s="447" t="n"/>
      <c r="AO205" s="30" t="n"/>
      <c r="AP205" s="439" t="n"/>
      <c r="AQ205" s="612" t="n"/>
      <c r="AR205" s="612" t="n"/>
      <c r="AS205" s="615" t="n"/>
    </row>
    <row r="206">
      <c r="B206" s="249">
        <f>B205+1</f>
        <v/>
      </c>
      <c r="C206" s="250">
        <f>IF('Multi Unit Grid'!C200="","",'Multi Unit Grid'!C200)</f>
        <v/>
      </c>
      <c r="D206" s="251">
        <f>IF(C206="","",'Exhibit A'!D198)</f>
        <v/>
      </c>
      <c r="E206" s="252">
        <f>IFERROR(VLOOKUP(C206,'Multi Unit Grid'!C:D,2,FALSE),"")</f>
        <v/>
      </c>
      <c r="F206" s="253">
        <f>IFERROR(VLOOKUP(C206,'Multi Unit Grid'!C:E,3,FALSE),"")</f>
        <v/>
      </c>
      <c r="G206" s="253">
        <f>IFERROR(VLOOKUP(C206,'Multi Unit Grid'!C:EF,4,FALSE),"")</f>
        <v/>
      </c>
      <c r="H206" s="616" t="n"/>
      <c r="I206" s="267" t="n"/>
      <c r="J206" s="431" t="n"/>
      <c r="K206" s="261" t="n"/>
      <c r="L206" s="257" t="n"/>
      <c r="M206" s="262" t="n"/>
      <c r="N206" s="263" t="n"/>
      <c r="O206" s="262" t="n"/>
      <c r="P206" s="263" t="n"/>
      <c r="Q206" s="622" t="n"/>
      <c r="R206" s="263" t="n"/>
      <c r="S206" s="263" t="n"/>
      <c r="T206" s="263" t="n"/>
      <c r="U206" s="263" t="n"/>
      <c r="V206" s="262" t="n"/>
      <c r="W206" s="265" t="n"/>
      <c r="X206" s="266" t="n"/>
      <c r="Z206" s="490" t="n"/>
      <c r="AA206" s="616" t="n"/>
      <c r="AB206" s="270">
        <f>IF(C206="","",IF('Product Selections'!$L$11="CBA Lightning",1,IF('Product Selections'!$L$11="CBA Lightning Plus",0.7,IF('Product Selections'!$L$11="Management Services",0.7,IF('Product Selections'!$L$11="CBA Lightning Wholesale","Check with Finance","")))))</f>
        <v/>
      </c>
      <c r="AC206" s="616" t="n"/>
      <c r="AD206" s="270">
        <f>IF(C206="","",IF('Product Selections'!$L$11="CBA Lightning Wholesale","Check with Finance",1-AB206))</f>
        <v/>
      </c>
      <c r="AE206" s="616">
        <f>IF(C206="","",'Multi Unit Grid'!$G$5)</f>
        <v/>
      </c>
      <c r="AF206" s="271">
        <f>IF(C206="","",IF('Exhibit A'!Y198&lt;0,-'Exhibit A'!Y198,""))</f>
        <v/>
      </c>
      <c r="AG206" s="616">
        <f>IF($C206="","",'Product Selections'!$K$6)</f>
        <v/>
      </c>
      <c r="AH206" s="616">
        <f>IF($C206="","",'Product Selections'!$K$10)</f>
        <v/>
      </c>
      <c r="AI206" s="269">
        <f>IF(C206="","",IF('Product Selections'!L198="Management SErvices",VLOOKUP('Product Selections'!K190,Regions!C:D,2,FALSE),""))</f>
        <v/>
      </c>
      <c r="AJ206" s="445" t="n"/>
      <c r="AK206" s="618" t="n"/>
      <c r="AL206" s="440" t="n"/>
      <c r="AM206" s="448" t="n"/>
      <c r="AO206" s="267" t="n"/>
      <c r="AP206" s="441" t="n"/>
      <c r="AQ206" s="616" t="n"/>
      <c r="AR206" s="616" t="n"/>
      <c r="AS206" s="619" t="n"/>
    </row>
    <row r="207" ht="14.45" customHeight="1">
      <c r="B207" s="73">
        <f>B206+1</f>
        <v/>
      </c>
      <c r="C207" s="221">
        <f>IF('Multi Unit Grid'!C201="","",'Multi Unit Grid'!C201)</f>
        <v/>
      </c>
      <c r="D207" s="223">
        <f>IF(C207="","",'Exhibit A'!D199)</f>
        <v/>
      </c>
      <c r="E207" s="222">
        <f>IFERROR(VLOOKUP(C207,'Multi Unit Grid'!C:D,2,FALSE),"")</f>
        <v/>
      </c>
      <c r="F207" s="75">
        <f>IFERROR(VLOOKUP(C207,'Multi Unit Grid'!C:E,3,FALSE),"")</f>
        <v/>
      </c>
      <c r="G207" s="75">
        <f>IFERROR(VLOOKUP(C207,'Multi Unit Grid'!C:EF,4,FALSE),"")</f>
        <v/>
      </c>
      <c r="H207" s="612" t="n"/>
      <c r="I207" s="30" t="n"/>
      <c r="J207" s="430" t="n"/>
      <c r="K207" s="224" t="n"/>
      <c r="L207" s="24" t="n"/>
      <c r="M207" s="26" t="n"/>
      <c r="N207" s="28" t="n"/>
      <c r="O207" s="26" t="n"/>
      <c r="P207" s="28" t="n"/>
      <c r="Q207" s="623" t="n"/>
      <c r="R207" s="28" t="n"/>
      <c r="S207" s="28" t="n"/>
      <c r="T207" s="28" t="n"/>
      <c r="U207" s="28" t="n"/>
      <c r="V207" s="26" t="n"/>
      <c r="W207" s="29" t="n"/>
      <c r="Z207" s="491" t="n"/>
      <c r="AA207" s="612" t="n"/>
      <c r="AB207" s="83">
        <f>IF(C207="","",IF('Product Selections'!$L$11="CBA Lightning",1,IF('Product Selections'!$L$11="CBA Lightning Plus",0.7,IF('Product Selections'!$L$11="Management Services",0.7,IF('Product Selections'!$L$11="CBA Lightning Wholesale","Check with Finance","")))))</f>
        <v/>
      </c>
      <c r="AC207" s="612" t="n"/>
      <c r="AD207" s="83">
        <f>IF(C207="","",IF('Product Selections'!$L$11="CBA Lightning Wholesale","Check with Finance",1-AB207))</f>
        <v/>
      </c>
      <c r="AE207" s="612">
        <f>IF(C207="","",'Multi Unit Grid'!$G$5)</f>
        <v/>
      </c>
      <c r="AF207" s="84">
        <f>IF(C207="","",IF('Exhibit A'!Y199&lt;0,-'Exhibit A'!Y199,""))</f>
        <v/>
      </c>
      <c r="AG207" s="612">
        <f>IF($C207="","",'Product Selections'!$K$6)</f>
        <v/>
      </c>
      <c r="AH207" s="612">
        <f>IF($C207="","",'Product Selections'!$K$10)</f>
        <v/>
      </c>
      <c r="AI207" s="32">
        <f>IF(C207="","",IF('Product Selections'!L199="Management SErvices",VLOOKUP('Product Selections'!K191,Regions!C:D,2,FALSE),""))</f>
        <v/>
      </c>
      <c r="AJ207" s="444" t="n"/>
      <c r="AK207" s="621" t="n"/>
      <c r="AL207" s="438" t="n"/>
      <c r="AM207" s="447" t="n"/>
      <c r="AO207" s="30" t="n"/>
      <c r="AP207" s="439" t="n"/>
      <c r="AQ207" s="612" t="n"/>
      <c r="AR207" s="612" t="n"/>
      <c r="AS207" s="615" t="n"/>
    </row>
    <row r="208">
      <c r="B208" s="249">
        <f>B207+1</f>
        <v/>
      </c>
      <c r="C208" s="250">
        <f>IF('Multi Unit Grid'!C202="","",'Multi Unit Grid'!C202)</f>
        <v/>
      </c>
      <c r="D208" s="251">
        <f>IF(C208="","",'Exhibit A'!D200)</f>
        <v/>
      </c>
      <c r="E208" s="252">
        <f>IFERROR(VLOOKUP(C208,'Multi Unit Grid'!C:D,2,FALSE),"")</f>
        <v/>
      </c>
      <c r="F208" s="253">
        <f>IFERROR(VLOOKUP(C208,'Multi Unit Grid'!C:E,3,FALSE),"")</f>
        <v/>
      </c>
      <c r="G208" s="253">
        <f>IFERROR(VLOOKUP(C208,'Multi Unit Grid'!C:EF,4,FALSE),"")</f>
        <v/>
      </c>
      <c r="H208" s="616" t="n"/>
      <c r="I208" s="267" t="n"/>
      <c r="J208" s="431" t="n"/>
      <c r="K208" s="261" t="n"/>
      <c r="L208" s="257" t="n"/>
      <c r="M208" s="262" t="n"/>
      <c r="N208" s="263" t="n"/>
      <c r="O208" s="262" t="n"/>
      <c r="P208" s="263" t="n"/>
      <c r="Q208" s="622" t="n"/>
      <c r="R208" s="263" t="n"/>
      <c r="S208" s="263" t="n"/>
      <c r="T208" s="263" t="n"/>
      <c r="U208" s="263" t="n"/>
      <c r="V208" s="262" t="n"/>
      <c r="W208" s="265" t="n"/>
      <c r="X208" s="266" t="n"/>
      <c r="Z208" s="490" t="n"/>
      <c r="AA208" s="616" t="n"/>
      <c r="AB208" s="270">
        <f>IF(C208="","",IF('Product Selections'!$L$11="CBA Lightning",1,IF('Product Selections'!$L$11="CBA Lightning Plus",0.7,IF('Product Selections'!$L$11="Management Services",0.7,IF('Product Selections'!$L$11="CBA Lightning Wholesale","Check with Finance","")))))</f>
        <v/>
      </c>
      <c r="AC208" s="616" t="n"/>
      <c r="AD208" s="270">
        <f>IF(C208="","",IF('Product Selections'!$L$11="CBA Lightning Wholesale","Check with Finance",1-AB208))</f>
        <v/>
      </c>
      <c r="AE208" s="616">
        <f>IF(C208="","",'Multi Unit Grid'!$G$5)</f>
        <v/>
      </c>
      <c r="AF208" s="271">
        <f>IF(C208="","",IF('Exhibit A'!Y200&lt;0,-'Exhibit A'!Y200,""))</f>
        <v/>
      </c>
      <c r="AG208" s="616">
        <f>IF($C208="","",'Product Selections'!$K$6)</f>
        <v/>
      </c>
      <c r="AH208" s="616">
        <f>IF($C208="","",'Product Selections'!$K$10)</f>
        <v/>
      </c>
      <c r="AI208" s="269">
        <f>IF(C208="","",IF('Product Selections'!L200="Management SErvices",VLOOKUP('Product Selections'!K192,Regions!C:D,2,FALSE),""))</f>
        <v/>
      </c>
      <c r="AJ208" s="445" t="n"/>
      <c r="AK208" s="618" t="n"/>
      <c r="AL208" s="440" t="n"/>
      <c r="AM208" s="448" t="n"/>
      <c r="AO208" s="267" t="n"/>
      <c r="AP208" s="441" t="n"/>
      <c r="AQ208" s="616" t="n"/>
      <c r="AR208" s="616" t="n"/>
      <c r="AS208" s="619" t="n"/>
    </row>
    <row r="209" ht="14.45" customHeight="1">
      <c r="B209" s="73">
        <f>B208+1</f>
        <v/>
      </c>
      <c r="C209" s="221">
        <f>IF('Multi Unit Grid'!C203="","",'Multi Unit Grid'!C203)</f>
        <v/>
      </c>
      <c r="D209" s="223">
        <f>IF(C209="","",'Exhibit A'!D201)</f>
        <v/>
      </c>
      <c r="E209" s="222">
        <f>IFERROR(VLOOKUP(C209,'Multi Unit Grid'!C:D,2,FALSE),"")</f>
        <v/>
      </c>
      <c r="F209" s="75">
        <f>IFERROR(VLOOKUP(C209,'Multi Unit Grid'!C:E,3,FALSE),"")</f>
        <v/>
      </c>
      <c r="G209" s="75">
        <f>IFERROR(VLOOKUP(C209,'Multi Unit Grid'!C:EF,4,FALSE),"")</f>
        <v/>
      </c>
      <c r="H209" s="612" t="n"/>
      <c r="I209" s="30" t="n"/>
      <c r="J209" s="430" t="n"/>
      <c r="K209" s="224" t="n"/>
      <c r="L209" s="24" t="n"/>
      <c r="M209" s="26" t="n"/>
      <c r="N209" s="28" t="n"/>
      <c r="O209" s="26" t="n"/>
      <c r="P209" s="28" t="n"/>
      <c r="Q209" s="623" t="n"/>
      <c r="R209" s="28" t="n"/>
      <c r="S209" s="28" t="n"/>
      <c r="T209" s="28" t="n"/>
      <c r="U209" s="28" t="n"/>
      <c r="V209" s="26" t="n"/>
      <c r="W209" s="29" t="n"/>
      <c r="Z209" s="491" t="n"/>
      <c r="AA209" s="612" t="n"/>
      <c r="AB209" s="83">
        <f>IF(C209="","",IF('Product Selections'!$L$11="CBA Lightning",1,IF('Product Selections'!$L$11="CBA Lightning Plus",0.7,IF('Product Selections'!$L$11="Management Services",0.7,IF('Product Selections'!$L$11="CBA Lightning Wholesale","Check with Finance","")))))</f>
        <v/>
      </c>
      <c r="AC209" s="612" t="n"/>
      <c r="AD209" s="83">
        <f>IF(C209="","",IF('Product Selections'!$L$11="CBA Lightning Wholesale","Check with Finance",1-AB209))</f>
        <v/>
      </c>
      <c r="AE209" s="612">
        <f>IF(C209="","",'Multi Unit Grid'!$G$5)</f>
        <v/>
      </c>
      <c r="AF209" s="84">
        <f>IF(C209="","",IF('Exhibit A'!Y201&lt;0,-'Exhibit A'!Y201,""))</f>
        <v/>
      </c>
      <c r="AG209" s="612">
        <f>IF($C209="","",'Product Selections'!$K$6)</f>
        <v/>
      </c>
      <c r="AH209" s="612">
        <f>IF($C209="","",'Product Selections'!$K$10)</f>
        <v/>
      </c>
      <c r="AI209" s="32">
        <f>IF(C209="","",IF('Product Selections'!L201="Management SErvices",VLOOKUP('Product Selections'!K193,Regions!C:D,2,FALSE),""))</f>
        <v/>
      </c>
      <c r="AJ209" s="444" t="n"/>
      <c r="AK209" s="621" t="n"/>
      <c r="AL209" s="438" t="n"/>
      <c r="AM209" s="447" t="n"/>
      <c r="AO209" s="30" t="n"/>
      <c r="AP209" s="439" t="n"/>
      <c r="AQ209" s="612" t="n"/>
      <c r="AR209" s="612" t="n"/>
      <c r="AS209" s="615" t="n"/>
    </row>
    <row r="210">
      <c r="B210" s="249">
        <f>B209+1</f>
        <v/>
      </c>
      <c r="C210" s="250">
        <f>IF('Multi Unit Grid'!C204="","",'Multi Unit Grid'!C204)</f>
        <v/>
      </c>
      <c r="D210" s="251">
        <f>IF(C210="","",'Exhibit A'!D202)</f>
        <v/>
      </c>
      <c r="E210" s="252">
        <f>IFERROR(VLOOKUP(C210,'Multi Unit Grid'!C:D,2,FALSE),"")</f>
        <v/>
      </c>
      <c r="F210" s="253">
        <f>IFERROR(VLOOKUP(C210,'Multi Unit Grid'!C:E,3,FALSE),"")</f>
        <v/>
      </c>
      <c r="G210" s="253">
        <f>IFERROR(VLOOKUP(C210,'Multi Unit Grid'!C:EF,4,FALSE),"")</f>
        <v/>
      </c>
      <c r="H210" s="616" t="n"/>
      <c r="I210" s="267" t="n"/>
      <c r="J210" s="431" t="n"/>
      <c r="K210" s="261" t="n"/>
      <c r="L210" s="257" t="n"/>
      <c r="M210" s="262" t="n"/>
      <c r="N210" s="263" t="n"/>
      <c r="O210" s="262" t="n"/>
      <c r="P210" s="263" t="n"/>
      <c r="Q210" s="622" t="n"/>
      <c r="R210" s="263" t="n"/>
      <c r="S210" s="263" t="n"/>
      <c r="T210" s="263" t="n"/>
      <c r="U210" s="263" t="n"/>
      <c r="V210" s="262" t="n"/>
      <c r="W210" s="265" t="n"/>
      <c r="X210" s="266" t="n"/>
      <c r="Z210" s="490" t="n"/>
      <c r="AA210" s="616" t="n"/>
      <c r="AB210" s="270">
        <f>IF(C210="","",IF('Product Selections'!$L$11="CBA Lightning",1,IF('Product Selections'!$L$11="CBA Lightning Plus",0.7,IF('Product Selections'!$L$11="Management Services",0.7,IF('Product Selections'!$L$11="CBA Lightning Wholesale","Check with Finance","")))))</f>
        <v/>
      </c>
      <c r="AC210" s="616" t="n"/>
      <c r="AD210" s="270">
        <f>IF(C210="","",IF('Product Selections'!$L$11="CBA Lightning Wholesale","Check with Finance",1-AB210))</f>
        <v/>
      </c>
      <c r="AE210" s="616">
        <f>IF(C210="","",'Multi Unit Grid'!$G$5)</f>
        <v/>
      </c>
      <c r="AF210" s="271">
        <f>IF(C210="","",IF('Exhibit A'!Y202&lt;0,-'Exhibit A'!Y202,""))</f>
        <v/>
      </c>
      <c r="AG210" s="616">
        <f>IF($C210="","",'Product Selections'!$K$6)</f>
        <v/>
      </c>
      <c r="AH210" s="616">
        <f>IF($C210="","",'Product Selections'!$K$10)</f>
        <v/>
      </c>
      <c r="AI210" s="269">
        <f>IF(C210="","",IF('Product Selections'!L202="Management SErvices",VLOOKUP('Product Selections'!K194,Regions!C:D,2,FALSE),""))</f>
        <v/>
      </c>
      <c r="AJ210" s="445" t="n"/>
      <c r="AK210" s="618" t="n"/>
      <c r="AL210" s="440" t="n"/>
      <c r="AM210" s="448" t="n"/>
      <c r="AO210" s="267" t="n"/>
      <c r="AP210" s="441" t="n"/>
      <c r="AQ210" s="616" t="n"/>
      <c r="AR210" s="616" t="n"/>
      <c r="AS210" s="619" t="n"/>
    </row>
    <row r="211" ht="14.45" customHeight="1">
      <c r="B211" s="73">
        <f>B210+1</f>
        <v/>
      </c>
      <c r="C211" s="221">
        <f>IF('Multi Unit Grid'!C205="","",'Multi Unit Grid'!C205)</f>
        <v/>
      </c>
      <c r="D211" s="223">
        <f>IF(C211="","",'Exhibit A'!D203)</f>
        <v/>
      </c>
      <c r="E211" s="222">
        <f>IFERROR(VLOOKUP(C211,'Multi Unit Grid'!C:D,2,FALSE),"")</f>
        <v/>
      </c>
      <c r="F211" s="75">
        <f>IFERROR(VLOOKUP(C211,'Multi Unit Grid'!C:E,3,FALSE),"")</f>
        <v/>
      </c>
      <c r="G211" s="75">
        <f>IFERROR(VLOOKUP(C211,'Multi Unit Grid'!C:EF,4,FALSE),"")</f>
        <v/>
      </c>
      <c r="H211" s="612" t="n"/>
      <c r="I211" s="30" t="n"/>
      <c r="J211" s="430" t="n"/>
      <c r="K211" s="224" t="n"/>
      <c r="L211" s="24" t="n"/>
      <c r="M211" s="26" t="n"/>
      <c r="N211" s="28" t="n"/>
      <c r="O211" s="26" t="n"/>
      <c r="P211" s="28" t="n"/>
      <c r="Q211" s="623" t="n"/>
      <c r="R211" s="28" t="n"/>
      <c r="S211" s="28" t="n"/>
      <c r="T211" s="28" t="n"/>
      <c r="U211" s="28" t="n"/>
      <c r="V211" s="26" t="n"/>
      <c r="W211" s="29" t="n"/>
      <c r="Z211" s="491" t="n"/>
      <c r="AA211" s="612" t="n"/>
      <c r="AB211" s="83">
        <f>IF(C211="","",IF('Product Selections'!$L$11="CBA Lightning",1,IF('Product Selections'!$L$11="CBA Lightning Plus",0.7,IF('Product Selections'!$L$11="Management Services",0.7,IF('Product Selections'!$L$11="CBA Lightning Wholesale","Check with Finance","")))))</f>
        <v/>
      </c>
      <c r="AC211" s="612" t="n"/>
      <c r="AD211" s="83">
        <f>IF(C211="","",IF('Product Selections'!$L$11="CBA Lightning Wholesale","Check with Finance",1-AB211))</f>
        <v/>
      </c>
      <c r="AE211" s="612">
        <f>IF(C211="","",'Multi Unit Grid'!$G$5)</f>
        <v/>
      </c>
      <c r="AF211" s="84">
        <f>IF(C211="","",IF('Exhibit A'!Y203&lt;0,-'Exhibit A'!Y203,""))</f>
        <v/>
      </c>
      <c r="AG211" s="612">
        <f>IF($C211="","",'Product Selections'!$K$6)</f>
        <v/>
      </c>
      <c r="AH211" s="612">
        <f>IF($C211="","",'Product Selections'!$K$10)</f>
        <v/>
      </c>
      <c r="AI211" s="32">
        <f>IF(C211="","",IF('Product Selections'!L203="Management SErvices",VLOOKUP('Product Selections'!K195,Regions!C:D,2,FALSE),""))</f>
        <v/>
      </c>
      <c r="AJ211" s="444" t="n"/>
      <c r="AK211" s="621" t="n"/>
      <c r="AL211" s="438" t="n"/>
      <c r="AM211" s="447" t="n"/>
      <c r="AO211" s="30" t="n"/>
      <c r="AP211" s="439" t="n"/>
      <c r="AQ211" s="612" t="n"/>
      <c r="AR211" s="612" t="n"/>
      <c r="AS211" s="615" t="n"/>
    </row>
    <row r="212">
      <c r="B212" s="249">
        <f>B211+1</f>
        <v/>
      </c>
      <c r="C212" s="250">
        <f>IF('Multi Unit Grid'!C206="","",'Multi Unit Grid'!C206)</f>
        <v/>
      </c>
      <c r="D212" s="251">
        <f>IF(C212="","",'Exhibit A'!D204)</f>
        <v/>
      </c>
      <c r="E212" s="252">
        <f>IFERROR(VLOOKUP(C212,'Multi Unit Grid'!C:D,2,FALSE),"")</f>
        <v/>
      </c>
      <c r="F212" s="253">
        <f>IFERROR(VLOOKUP(C212,'Multi Unit Grid'!C:E,3,FALSE),"")</f>
        <v/>
      </c>
      <c r="G212" s="253">
        <f>IFERROR(VLOOKUP(C212,'Multi Unit Grid'!C:EF,4,FALSE),"")</f>
        <v/>
      </c>
      <c r="H212" s="616" t="n"/>
      <c r="I212" s="267" t="n"/>
      <c r="J212" s="431" t="n"/>
      <c r="K212" s="261" t="n"/>
      <c r="L212" s="257" t="n"/>
      <c r="M212" s="262" t="n"/>
      <c r="N212" s="263" t="n"/>
      <c r="O212" s="262" t="n"/>
      <c r="P212" s="263" t="n"/>
      <c r="Q212" s="622" t="n"/>
      <c r="R212" s="263" t="n"/>
      <c r="S212" s="263" t="n"/>
      <c r="T212" s="263" t="n"/>
      <c r="U212" s="263" t="n"/>
      <c r="V212" s="262" t="n"/>
      <c r="W212" s="265" t="n"/>
      <c r="X212" s="266" t="n"/>
      <c r="Z212" s="490" t="n"/>
      <c r="AA212" s="616" t="n"/>
      <c r="AB212" s="270">
        <f>IF(C212="","",IF('Product Selections'!$L$11="CBA Lightning",1,IF('Product Selections'!$L$11="CBA Lightning Plus",0.7,IF('Product Selections'!$L$11="Management Services",0.7,IF('Product Selections'!$L$11="CBA Lightning Wholesale","Check with Finance","")))))</f>
        <v/>
      </c>
      <c r="AC212" s="616" t="n"/>
      <c r="AD212" s="270">
        <f>IF(C212="","",IF('Product Selections'!$L$11="CBA Lightning Wholesale","Check with Finance",1-AB212))</f>
        <v/>
      </c>
      <c r="AE212" s="616">
        <f>IF(C212="","",'Multi Unit Grid'!$G$5)</f>
        <v/>
      </c>
      <c r="AF212" s="271">
        <f>IF(C212="","",IF('Exhibit A'!Y204&lt;0,-'Exhibit A'!Y204,""))</f>
        <v/>
      </c>
      <c r="AG212" s="616">
        <f>IF($C212="","",'Product Selections'!$K$6)</f>
        <v/>
      </c>
      <c r="AH212" s="616">
        <f>IF($C212="","",'Product Selections'!$K$10)</f>
        <v/>
      </c>
      <c r="AI212" s="269">
        <f>IF(C212="","",IF('Product Selections'!L204="Management SErvices",VLOOKUP('Product Selections'!K196,Regions!C:D,2,FALSE),""))</f>
        <v/>
      </c>
      <c r="AJ212" s="445" t="n"/>
      <c r="AK212" s="618" t="n"/>
      <c r="AL212" s="440" t="n"/>
      <c r="AM212" s="448" t="n"/>
      <c r="AO212" s="267" t="n"/>
      <c r="AP212" s="441" t="n"/>
      <c r="AQ212" s="616" t="n"/>
      <c r="AR212" s="616" t="n"/>
      <c r="AS212" s="619" t="n"/>
    </row>
    <row r="213" ht="14.45" customHeight="1">
      <c r="B213" s="73">
        <f>B212+1</f>
        <v/>
      </c>
      <c r="C213" s="221">
        <f>IF('Multi Unit Grid'!C207="","",'Multi Unit Grid'!C207)</f>
        <v/>
      </c>
      <c r="D213" s="223">
        <f>IF(C213="","",'Exhibit A'!D205)</f>
        <v/>
      </c>
      <c r="E213" s="222">
        <f>IFERROR(VLOOKUP(C213,'Multi Unit Grid'!C:D,2,FALSE),"")</f>
        <v/>
      </c>
      <c r="F213" s="75">
        <f>IFERROR(VLOOKUP(C213,'Multi Unit Grid'!C:E,3,FALSE),"")</f>
        <v/>
      </c>
      <c r="G213" s="75">
        <f>IFERROR(VLOOKUP(C213,'Multi Unit Grid'!C:EF,4,FALSE),"")</f>
        <v/>
      </c>
      <c r="H213" s="612" t="n"/>
      <c r="I213" s="30" t="n"/>
      <c r="J213" s="430" t="n"/>
      <c r="K213" s="224" t="n"/>
      <c r="L213" s="24" t="n"/>
      <c r="M213" s="26" t="n"/>
      <c r="N213" s="28" t="n"/>
      <c r="O213" s="26" t="n"/>
      <c r="P213" s="28" t="n"/>
      <c r="Q213" s="623" t="n"/>
      <c r="R213" s="28" t="n"/>
      <c r="S213" s="28" t="n"/>
      <c r="T213" s="28" t="n"/>
      <c r="U213" s="28" t="n"/>
      <c r="V213" s="26" t="n"/>
      <c r="W213" s="29" t="n"/>
      <c r="Z213" s="491" t="n"/>
      <c r="AA213" s="612" t="n"/>
      <c r="AB213" s="83">
        <f>IF(C213="","",IF('Product Selections'!$L$11="CBA Lightning",1,IF('Product Selections'!$L$11="CBA Lightning Plus",0.7,IF('Product Selections'!$L$11="Management Services",0.7,IF('Product Selections'!$L$11="CBA Lightning Wholesale","Check with Finance","")))))</f>
        <v/>
      </c>
      <c r="AC213" s="612" t="n"/>
      <c r="AD213" s="83">
        <f>IF(C213="","",IF('Product Selections'!$L$11="CBA Lightning Wholesale","Check with Finance",1-AB213))</f>
        <v/>
      </c>
      <c r="AE213" s="612">
        <f>IF(C213="","",'Multi Unit Grid'!$G$5)</f>
        <v/>
      </c>
      <c r="AF213" s="84">
        <f>IF(C213="","",IF('Exhibit A'!Y205&lt;0,-'Exhibit A'!Y205,""))</f>
        <v/>
      </c>
      <c r="AG213" s="612">
        <f>IF($C213="","",'Product Selections'!$K$6)</f>
        <v/>
      </c>
      <c r="AH213" s="612">
        <f>IF($C213="","",'Product Selections'!$K$10)</f>
        <v/>
      </c>
      <c r="AI213" s="32">
        <f>IF(C213="","",IF('Product Selections'!L205="Management SErvices",VLOOKUP('Product Selections'!K197,Regions!C:D,2,FALSE),""))</f>
        <v/>
      </c>
      <c r="AJ213" s="444" t="n"/>
      <c r="AK213" s="621" t="n"/>
      <c r="AL213" s="438" t="n"/>
      <c r="AM213" s="447" t="n"/>
      <c r="AO213" s="30" t="n"/>
      <c r="AP213" s="439" t="n"/>
      <c r="AQ213" s="612" t="n"/>
      <c r="AR213" s="612" t="n"/>
      <c r="AS213" s="615" t="n"/>
    </row>
    <row r="214">
      <c r="B214" s="249">
        <f>B213+1</f>
        <v/>
      </c>
      <c r="C214" s="250">
        <f>IF('Multi Unit Grid'!C208="","",'Multi Unit Grid'!C208)</f>
        <v/>
      </c>
      <c r="D214" s="251">
        <f>IF(C214="","",'Exhibit A'!D206)</f>
        <v/>
      </c>
      <c r="E214" s="252">
        <f>IFERROR(VLOOKUP(C214,'Multi Unit Grid'!C:D,2,FALSE),"")</f>
        <v/>
      </c>
      <c r="F214" s="253">
        <f>IFERROR(VLOOKUP(C214,'Multi Unit Grid'!C:E,3,FALSE),"")</f>
        <v/>
      </c>
      <c r="G214" s="253">
        <f>IFERROR(VLOOKUP(C214,'Multi Unit Grid'!C:EF,4,FALSE),"")</f>
        <v/>
      </c>
      <c r="H214" s="616" t="n"/>
      <c r="I214" s="267" t="n"/>
      <c r="J214" s="431" t="n"/>
      <c r="K214" s="261" t="n"/>
      <c r="L214" s="257" t="n"/>
      <c r="M214" s="262" t="n"/>
      <c r="N214" s="263" t="n"/>
      <c r="O214" s="262" t="n"/>
      <c r="P214" s="263" t="n"/>
      <c r="Q214" s="622" t="n"/>
      <c r="R214" s="263" t="n"/>
      <c r="S214" s="263" t="n"/>
      <c r="T214" s="263" t="n"/>
      <c r="U214" s="263" t="n"/>
      <c r="V214" s="262" t="n"/>
      <c r="W214" s="265" t="n"/>
      <c r="X214" s="266" t="n"/>
      <c r="Z214" s="490" t="n"/>
      <c r="AA214" s="616" t="n"/>
      <c r="AB214" s="270">
        <f>IF(C214="","",IF('Product Selections'!$L$11="CBA Lightning",1,IF('Product Selections'!$L$11="CBA Lightning Plus",0.7,IF('Product Selections'!$L$11="Management Services",0.7,IF('Product Selections'!$L$11="CBA Lightning Wholesale","Check with Finance","")))))</f>
        <v/>
      </c>
      <c r="AC214" s="616" t="n"/>
      <c r="AD214" s="270">
        <f>IF(C214="","",IF('Product Selections'!$L$11="CBA Lightning Wholesale","Check with Finance",1-AB214))</f>
        <v/>
      </c>
      <c r="AE214" s="616">
        <f>IF(C214="","",'Multi Unit Grid'!$G$5)</f>
        <v/>
      </c>
      <c r="AF214" s="271">
        <f>IF(C214="","",IF('Exhibit A'!Y206&lt;0,-'Exhibit A'!Y206,""))</f>
        <v/>
      </c>
      <c r="AG214" s="616">
        <f>IF($C214="","",'Product Selections'!$K$6)</f>
        <v/>
      </c>
      <c r="AH214" s="616">
        <f>IF($C214="","",'Product Selections'!$K$10)</f>
        <v/>
      </c>
      <c r="AI214" s="269">
        <f>IF(C214="","",IF('Product Selections'!L206="Management SErvices",VLOOKUP('Product Selections'!K198,Regions!C:D,2,FALSE),""))</f>
        <v/>
      </c>
      <c r="AJ214" s="445" t="n"/>
      <c r="AK214" s="618" t="n"/>
      <c r="AL214" s="440" t="n"/>
      <c r="AM214" s="448" t="n"/>
      <c r="AO214" s="267" t="n"/>
      <c r="AP214" s="441" t="n"/>
      <c r="AQ214" s="616" t="n"/>
      <c r="AR214" s="616" t="n"/>
      <c r="AS214" s="619" t="n"/>
    </row>
    <row r="215" ht="14.45" customHeight="1">
      <c r="B215" s="73">
        <f>B214+1</f>
        <v/>
      </c>
      <c r="C215" s="221">
        <f>IF('Multi Unit Grid'!C209="","",'Multi Unit Grid'!C209)</f>
        <v/>
      </c>
      <c r="D215" s="223">
        <f>IF(C215="","",'Exhibit A'!D207)</f>
        <v/>
      </c>
      <c r="E215" s="222">
        <f>IFERROR(VLOOKUP(C215,'Multi Unit Grid'!C:D,2,FALSE),"")</f>
        <v/>
      </c>
      <c r="F215" s="75">
        <f>IFERROR(VLOOKUP(C215,'Multi Unit Grid'!C:E,3,FALSE),"")</f>
        <v/>
      </c>
      <c r="G215" s="75">
        <f>IFERROR(VLOOKUP(C215,'Multi Unit Grid'!C:EF,4,FALSE),"")</f>
        <v/>
      </c>
      <c r="H215" s="612" t="n"/>
      <c r="I215" s="30" t="n"/>
      <c r="J215" s="430" t="n"/>
      <c r="K215" s="224" t="n"/>
      <c r="L215" s="24" t="n"/>
      <c r="M215" s="26" t="n"/>
      <c r="N215" s="28" t="n"/>
      <c r="O215" s="26" t="n"/>
      <c r="P215" s="28" t="n"/>
      <c r="Q215" s="623" t="n"/>
      <c r="R215" s="28" t="n"/>
      <c r="S215" s="28" t="n"/>
      <c r="T215" s="28" t="n"/>
      <c r="U215" s="28" t="n"/>
      <c r="V215" s="26" t="n"/>
      <c r="W215" s="29" t="n"/>
      <c r="Z215" s="491" t="n"/>
      <c r="AA215" s="612" t="n"/>
      <c r="AB215" s="83">
        <f>IF(C215="","",IF('Product Selections'!$L$11="CBA Lightning",1,IF('Product Selections'!$L$11="CBA Lightning Plus",0.7,IF('Product Selections'!$L$11="Management Services",0.7,IF('Product Selections'!$L$11="CBA Lightning Wholesale","Check with Finance","")))))</f>
        <v/>
      </c>
      <c r="AC215" s="612" t="n"/>
      <c r="AD215" s="83">
        <f>IF(C215="","",IF('Product Selections'!$L$11="CBA Lightning Wholesale","Check with Finance",1-AB215))</f>
        <v/>
      </c>
      <c r="AE215" s="612">
        <f>IF(C215="","",'Multi Unit Grid'!$G$5)</f>
        <v/>
      </c>
      <c r="AF215" s="84">
        <f>IF(C215="","",IF('Exhibit A'!Y207&lt;0,-'Exhibit A'!Y207,""))</f>
        <v/>
      </c>
      <c r="AG215" s="612">
        <f>IF($C215="","",'Product Selections'!$K$6)</f>
        <v/>
      </c>
      <c r="AH215" s="612">
        <f>IF($C215="","",'Product Selections'!$K$10)</f>
        <v/>
      </c>
      <c r="AI215" s="32">
        <f>IF(C215="","",IF('Product Selections'!L207="Management SErvices",VLOOKUP('Product Selections'!K199,Regions!C:D,2,FALSE),""))</f>
        <v/>
      </c>
      <c r="AJ215" s="444" t="n"/>
      <c r="AK215" s="621" t="n"/>
      <c r="AL215" s="438" t="n"/>
      <c r="AM215" s="447" t="n"/>
      <c r="AO215" s="30" t="n"/>
      <c r="AP215" s="439" t="n"/>
      <c r="AQ215" s="612" t="n"/>
      <c r="AR215" s="612" t="n"/>
      <c r="AS215" s="615" t="n"/>
    </row>
    <row r="216">
      <c r="B216" s="249">
        <f>B215+1</f>
        <v/>
      </c>
      <c r="C216" s="250">
        <f>IF('Multi Unit Grid'!C210="","",'Multi Unit Grid'!C210)</f>
        <v/>
      </c>
      <c r="D216" s="251">
        <f>IF(C216="","",'Exhibit A'!D208)</f>
        <v/>
      </c>
      <c r="E216" s="252">
        <f>IFERROR(VLOOKUP(C216,'Multi Unit Grid'!C:D,2,FALSE),"")</f>
        <v/>
      </c>
      <c r="F216" s="253">
        <f>IFERROR(VLOOKUP(C216,'Multi Unit Grid'!C:E,3,FALSE),"")</f>
        <v/>
      </c>
      <c r="G216" s="253">
        <f>IFERROR(VLOOKUP(C216,'Multi Unit Grid'!C:EF,4,FALSE),"")</f>
        <v/>
      </c>
      <c r="H216" s="616" t="n"/>
      <c r="I216" s="267" t="n"/>
      <c r="J216" s="431" t="n"/>
      <c r="K216" s="261" t="n"/>
      <c r="L216" s="257" t="n"/>
      <c r="M216" s="262" t="n"/>
      <c r="N216" s="263" t="n"/>
      <c r="O216" s="262" t="n"/>
      <c r="P216" s="263" t="n"/>
      <c r="Q216" s="622" t="n"/>
      <c r="R216" s="263" t="n"/>
      <c r="S216" s="263" t="n"/>
      <c r="T216" s="263" t="n"/>
      <c r="U216" s="263" t="n"/>
      <c r="V216" s="262" t="n"/>
      <c r="W216" s="265" t="n"/>
      <c r="X216" s="266" t="n"/>
      <c r="Z216" s="490" t="n"/>
      <c r="AA216" s="616" t="n"/>
      <c r="AB216" s="270">
        <f>IF(C216="","",IF('Product Selections'!$L$11="CBA Lightning",1,IF('Product Selections'!$L$11="CBA Lightning Plus",0.7,IF('Product Selections'!$L$11="Management Services",0.7,IF('Product Selections'!$L$11="CBA Lightning Wholesale","Check with Finance","")))))</f>
        <v/>
      </c>
      <c r="AC216" s="616" t="n"/>
      <c r="AD216" s="270">
        <f>IF(C216="","",IF('Product Selections'!$L$11="CBA Lightning Wholesale","Check with Finance",1-AB216))</f>
        <v/>
      </c>
      <c r="AE216" s="616">
        <f>IF(C216="","",'Multi Unit Grid'!$G$5)</f>
        <v/>
      </c>
      <c r="AF216" s="271">
        <f>IF(C216="","",IF('Exhibit A'!Y208&lt;0,-'Exhibit A'!Y208,""))</f>
        <v/>
      </c>
      <c r="AG216" s="616">
        <f>IF($C216="","",'Product Selections'!$K$6)</f>
        <v/>
      </c>
      <c r="AH216" s="616">
        <f>IF($C216="","",'Product Selections'!$K$10)</f>
        <v/>
      </c>
      <c r="AI216" s="269">
        <f>IF(C216="","",IF('Product Selections'!L208="Management SErvices",VLOOKUP('Product Selections'!K200,Regions!C:D,2,FALSE),""))</f>
        <v/>
      </c>
      <c r="AJ216" s="445" t="n"/>
      <c r="AK216" s="618" t="n"/>
      <c r="AL216" s="440" t="n"/>
      <c r="AM216" s="448" t="n"/>
      <c r="AO216" s="267" t="n"/>
      <c r="AP216" s="441" t="n"/>
      <c r="AQ216" s="616" t="n"/>
      <c r="AR216" s="616" t="n"/>
      <c r="AS216" s="619" t="n"/>
    </row>
    <row r="217" ht="14.45" customHeight="1">
      <c r="B217" s="73">
        <f>B216+1</f>
        <v/>
      </c>
      <c r="C217" s="221">
        <f>IF('Multi Unit Grid'!C211="","",'Multi Unit Grid'!C211)</f>
        <v/>
      </c>
      <c r="D217" s="223">
        <f>IF(C217="","",'Exhibit A'!D209)</f>
        <v/>
      </c>
      <c r="E217" s="222">
        <f>IFERROR(VLOOKUP(C217,'Multi Unit Grid'!C:D,2,FALSE),"")</f>
        <v/>
      </c>
      <c r="F217" s="75">
        <f>IFERROR(VLOOKUP(C217,'Multi Unit Grid'!C:E,3,FALSE),"")</f>
        <v/>
      </c>
      <c r="G217" s="75">
        <f>IFERROR(VLOOKUP(C217,'Multi Unit Grid'!C:EF,4,FALSE),"")</f>
        <v/>
      </c>
      <c r="H217" s="612" t="n"/>
      <c r="I217" s="30" t="n"/>
      <c r="J217" s="430" t="n"/>
      <c r="K217" s="224" t="n"/>
      <c r="L217" s="24" t="n"/>
      <c r="M217" s="26" t="n"/>
      <c r="N217" s="28" t="n"/>
      <c r="O217" s="26" t="n"/>
      <c r="P217" s="28" t="n"/>
      <c r="Q217" s="623" t="n"/>
      <c r="R217" s="28" t="n"/>
      <c r="S217" s="28" t="n"/>
      <c r="T217" s="28" t="n"/>
      <c r="U217" s="28" t="n"/>
      <c r="V217" s="26" t="n"/>
      <c r="W217" s="29" t="n"/>
      <c r="Z217" s="491" t="n"/>
      <c r="AA217" s="612" t="n"/>
      <c r="AB217" s="83">
        <f>IF(C217="","",IF('Product Selections'!$L$11="CBA Lightning",1,IF('Product Selections'!$L$11="CBA Lightning Plus",0.7,IF('Product Selections'!$L$11="Management Services",0.7,IF('Product Selections'!$L$11="CBA Lightning Wholesale","Check with Finance","")))))</f>
        <v/>
      </c>
      <c r="AC217" s="612" t="n"/>
      <c r="AD217" s="83">
        <f>IF(C217="","",IF('Product Selections'!$L$11="CBA Lightning Wholesale","Check with Finance",1-AB217))</f>
        <v/>
      </c>
      <c r="AE217" s="612">
        <f>IF(C217="","",'Multi Unit Grid'!$G$5)</f>
        <v/>
      </c>
      <c r="AF217" s="84">
        <f>IF(C217="","",IF('Exhibit A'!Y209&lt;0,-'Exhibit A'!Y209,""))</f>
        <v/>
      </c>
      <c r="AG217" s="612">
        <f>IF($C217="","",'Product Selections'!$K$6)</f>
        <v/>
      </c>
      <c r="AH217" s="612">
        <f>IF($C217="","",'Product Selections'!$K$10)</f>
        <v/>
      </c>
      <c r="AI217" s="32">
        <f>IF(C217="","",IF('Product Selections'!L209="Management SErvices",VLOOKUP('Product Selections'!K201,Regions!C:D,2,FALSE),""))</f>
        <v/>
      </c>
      <c r="AJ217" s="444" t="n"/>
      <c r="AK217" s="621" t="n"/>
      <c r="AL217" s="438" t="n"/>
      <c r="AM217" s="447" t="n"/>
      <c r="AO217" s="30" t="n"/>
      <c r="AP217" s="439" t="n"/>
      <c r="AQ217" s="612" t="n"/>
      <c r="AR217" s="612" t="n"/>
      <c r="AS217" s="615" t="n"/>
    </row>
    <row r="218">
      <c r="B218" s="249">
        <f>B217+1</f>
        <v/>
      </c>
      <c r="C218" s="250">
        <f>IF('Multi Unit Grid'!C212="","",'Multi Unit Grid'!C212)</f>
        <v/>
      </c>
      <c r="D218" s="251">
        <f>IF(C218="","",'Exhibit A'!D210)</f>
        <v/>
      </c>
      <c r="E218" s="252">
        <f>IFERROR(VLOOKUP(C218,'Multi Unit Grid'!C:D,2,FALSE),"")</f>
        <v/>
      </c>
      <c r="F218" s="253">
        <f>IFERROR(VLOOKUP(C218,'Multi Unit Grid'!C:E,3,FALSE),"")</f>
        <v/>
      </c>
      <c r="G218" s="253">
        <f>IFERROR(VLOOKUP(C218,'Multi Unit Grid'!C:EF,4,FALSE),"")</f>
        <v/>
      </c>
      <c r="H218" s="616" t="n"/>
      <c r="I218" s="267" t="n"/>
      <c r="J218" s="431" t="n"/>
      <c r="K218" s="261" t="n"/>
      <c r="L218" s="257" t="n"/>
      <c r="M218" s="262" t="n"/>
      <c r="N218" s="263" t="n"/>
      <c r="O218" s="262" t="n"/>
      <c r="P218" s="263" t="n"/>
      <c r="Q218" s="622" t="n"/>
      <c r="R218" s="263" t="n"/>
      <c r="S218" s="263" t="n"/>
      <c r="T218" s="263" t="n"/>
      <c r="U218" s="263" t="n"/>
      <c r="V218" s="262" t="n"/>
      <c r="W218" s="265" t="n"/>
      <c r="X218" s="266" t="n"/>
      <c r="Z218" s="490" t="n"/>
      <c r="AA218" s="616" t="n"/>
      <c r="AB218" s="270">
        <f>IF(C218="","",IF('Product Selections'!$L$11="CBA Lightning",1,IF('Product Selections'!$L$11="CBA Lightning Plus",0.7,IF('Product Selections'!$L$11="Management Services",0.7,IF('Product Selections'!$L$11="CBA Lightning Wholesale","Check with Finance","")))))</f>
        <v/>
      </c>
      <c r="AC218" s="616" t="n"/>
      <c r="AD218" s="270">
        <f>IF(C218="","",IF('Product Selections'!$L$11="CBA Lightning Wholesale","Check with Finance",1-AB218))</f>
        <v/>
      </c>
      <c r="AE218" s="616">
        <f>IF(C218="","",'Multi Unit Grid'!$G$5)</f>
        <v/>
      </c>
      <c r="AF218" s="271">
        <f>IF(C218="","",IF('Exhibit A'!Y960&lt;0,-'Exhibit A'!Y960,""))</f>
        <v/>
      </c>
      <c r="AG218" s="616">
        <f>IF($C218="","",'Product Selections'!$K$6)</f>
        <v/>
      </c>
      <c r="AH218" s="616">
        <f>IF($C218="","",'Product Selections'!$K$10)</f>
        <v/>
      </c>
      <c r="AI218" s="269">
        <f>IF(C218="","",IF('Product Selections'!L210="Management SErvices",VLOOKUP('Product Selections'!K202,Regions!C:D,2,FALSE),""))</f>
        <v/>
      </c>
      <c r="AJ218" s="445" t="n"/>
      <c r="AK218" s="618" t="n"/>
      <c r="AL218" s="440" t="n"/>
      <c r="AM218" s="448" t="n"/>
      <c r="AO218" s="267" t="n"/>
      <c r="AP218" s="441" t="n"/>
      <c r="AQ218" s="616" t="n"/>
      <c r="AR218" s="616" t="n"/>
      <c r="AS218" s="619" t="n"/>
    </row>
    <row r="219" ht="14.45" customHeight="1">
      <c r="B219" s="73">
        <f>B218+1</f>
        <v/>
      </c>
      <c r="C219" s="221">
        <f>IF('Multi Unit Grid'!C213="","",'Multi Unit Grid'!C213)</f>
        <v/>
      </c>
      <c r="D219" s="223">
        <f>IF(C219="","",'Exhibit A'!D211)</f>
        <v/>
      </c>
      <c r="E219" s="222">
        <f>IFERROR(VLOOKUP(C219,'Multi Unit Grid'!C:D,2,FALSE),"")</f>
        <v/>
      </c>
      <c r="F219" s="75">
        <f>IFERROR(VLOOKUP(C219,'Multi Unit Grid'!C:E,3,FALSE),"")</f>
        <v/>
      </c>
      <c r="G219" s="75">
        <f>IFERROR(VLOOKUP(C219,'Multi Unit Grid'!C:EF,4,FALSE),"")</f>
        <v/>
      </c>
      <c r="H219" s="612" t="n"/>
      <c r="I219" s="30" t="n"/>
      <c r="J219" s="430" t="n"/>
      <c r="K219" s="224" t="n"/>
      <c r="L219" s="24" t="n"/>
      <c r="M219" s="26" t="n"/>
      <c r="N219" s="28" t="n"/>
      <c r="O219" s="26" t="n"/>
      <c r="P219" s="28" t="n"/>
      <c r="Q219" s="623" t="n"/>
      <c r="R219" s="28" t="n"/>
      <c r="S219" s="28" t="n"/>
      <c r="T219" s="28" t="n"/>
      <c r="U219" s="28" t="n"/>
      <c r="V219" s="26" t="n"/>
      <c r="W219" s="29" t="n"/>
      <c r="Z219" s="491" t="n"/>
      <c r="AA219" s="612" t="n"/>
      <c r="AB219" s="83">
        <f>IF(C219="","",IF('Product Selections'!$L$11="CBA Lightning",1,IF('Product Selections'!$L$11="CBA Lightning Plus",0.7,IF('Product Selections'!$L$11="Management Services",0.7,IF('Product Selections'!$L$11="CBA Lightning Wholesale","Check with Finance","")))))</f>
        <v/>
      </c>
      <c r="AC219" s="612" t="n"/>
      <c r="AD219" s="83">
        <f>IF(C219="","",IF('Product Selections'!$L$11="CBA Lightning Wholesale","Check with Finance",1-AB219))</f>
        <v/>
      </c>
      <c r="AE219" s="612">
        <f>IF(C219="","",'Multi Unit Grid'!$G$5)</f>
        <v/>
      </c>
      <c r="AF219" s="84">
        <f>IF(C219="","",IF('Exhibit A'!Y961&lt;0,-'Exhibit A'!Y961,""))</f>
        <v/>
      </c>
      <c r="AG219" s="612">
        <f>IF($C219="","",'Product Selections'!$K$6)</f>
        <v/>
      </c>
      <c r="AH219" s="612">
        <f>IF($C219="","",'Product Selections'!$K$10)</f>
        <v/>
      </c>
      <c r="AI219" s="32">
        <f>IF(C219="","",IF('Product Selections'!L211="Management SErvices",VLOOKUP('Product Selections'!K203,Regions!C:D,2,FALSE),""))</f>
        <v/>
      </c>
      <c r="AJ219" s="444" t="n"/>
      <c r="AK219" s="621" t="n"/>
      <c r="AL219" s="438" t="n"/>
      <c r="AM219" s="447" t="n"/>
      <c r="AO219" s="30" t="n"/>
      <c r="AP219" s="439" t="n"/>
      <c r="AQ219" s="612" t="n"/>
      <c r="AR219" s="612" t="n"/>
      <c r="AS219" s="615" t="n"/>
    </row>
    <row r="220">
      <c r="B220" s="249">
        <f>B219+1</f>
        <v/>
      </c>
      <c r="C220" s="250">
        <f>IF('Multi Unit Grid'!C214="","",'Multi Unit Grid'!C214)</f>
        <v/>
      </c>
      <c r="D220" s="251">
        <f>IF(C220="","",'Exhibit A'!D212)</f>
        <v/>
      </c>
      <c r="E220" s="252">
        <f>IFERROR(VLOOKUP(C220,'Multi Unit Grid'!C:D,2,FALSE),"")</f>
        <v/>
      </c>
      <c r="F220" s="253">
        <f>IFERROR(VLOOKUP(C220,'Multi Unit Grid'!C:E,3,FALSE),"")</f>
        <v/>
      </c>
      <c r="G220" s="253">
        <f>IFERROR(VLOOKUP(C220,'Multi Unit Grid'!C:EF,4,FALSE),"")</f>
        <v/>
      </c>
      <c r="H220" s="616" t="n"/>
      <c r="I220" s="267" t="n"/>
      <c r="J220" s="431" t="n"/>
      <c r="K220" s="261" t="n"/>
      <c r="L220" s="257" t="n"/>
      <c r="M220" s="262" t="n"/>
      <c r="N220" s="263" t="n"/>
      <c r="O220" s="262" t="n"/>
      <c r="P220" s="263" t="n"/>
      <c r="Q220" s="622" t="n"/>
      <c r="R220" s="263" t="n"/>
      <c r="S220" s="263" t="n"/>
      <c r="T220" s="263" t="n"/>
      <c r="U220" s="263" t="n"/>
      <c r="V220" s="262" t="n"/>
      <c r="W220" s="265" t="n"/>
      <c r="X220" s="266" t="n"/>
      <c r="Z220" s="490" t="n"/>
      <c r="AA220" s="616" t="n"/>
      <c r="AB220" s="270">
        <f>IF(C220="","",IF('Product Selections'!$L$11="CBA Lightning",1,IF('Product Selections'!$L$11="CBA Lightning Plus",0.7,IF('Product Selections'!$L$11="Management Services",0.7,IF('Product Selections'!$L$11="CBA Lightning Wholesale","Check with Finance","")))))</f>
        <v/>
      </c>
      <c r="AC220" s="616" t="n"/>
      <c r="AD220" s="270">
        <f>IF(C220="","",IF('Product Selections'!$L$11="CBA Lightning Wholesale","Check with Finance",1-AB220))</f>
        <v/>
      </c>
      <c r="AE220" s="616">
        <f>IF(C220="","",'Multi Unit Grid'!$G$5)</f>
        <v/>
      </c>
      <c r="AF220" s="271">
        <f>IF(C220="","",IF('Exhibit A'!Y962&lt;0,-'Exhibit A'!Y962,""))</f>
        <v/>
      </c>
      <c r="AG220" s="616">
        <f>IF($C220="","",'Product Selections'!$K$6)</f>
        <v/>
      </c>
      <c r="AH220" s="616">
        <f>IF($C220="","",'Product Selections'!$K$10)</f>
        <v/>
      </c>
      <c r="AI220" s="269">
        <f>IF(C220="","",IF('Product Selections'!L212="Management SErvices",VLOOKUP('Product Selections'!K204,Regions!C:D,2,FALSE),""))</f>
        <v/>
      </c>
      <c r="AJ220" s="445" t="n"/>
      <c r="AK220" s="618" t="n"/>
      <c r="AL220" s="440" t="n"/>
      <c r="AM220" s="448" t="n"/>
      <c r="AO220" s="267" t="n"/>
      <c r="AP220" s="441" t="n"/>
      <c r="AQ220" s="616" t="n"/>
      <c r="AR220" s="616" t="n"/>
      <c r="AS220" s="619" t="n"/>
    </row>
    <row r="221" ht="14.45" customHeight="1">
      <c r="B221" s="73">
        <f>B220+1</f>
        <v/>
      </c>
      <c r="C221" s="221">
        <f>IF('Multi Unit Grid'!C215="","",'Multi Unit Grid'!C215)</f>
        <v/>
      </c>
      <c r="D221" s="223">
        <f>IF(C221="","",'Exhibit A'!D213)</f>
        <v/>
      </c>
      <c r="E221" s="222">
        <f>IFERROR(VLOOKUP(C221,'Multi Unit Grid'!C:D,2,FALSE),"")</f>
        <v/>
      </c>
      <c r="F221" s="75">
        <f>IFERROR(VLOOKUP(C221,'Multi Unit Grid'!C:E,3,FALSE),"")</f>
        <v/>
      </c>
      <c r="G221" s="75">
        <f>IFERROR(VLOOKUP(C221,'Multi Unit Grid'!C:EF,4,FALSE),"")</f>
        <v/>
      </c>
      <c r="H221" s="612" t="n"/>
      <c r="I221" s="30" t="n"/>
      <c r="J221" s="430" t="n"/>
      <c r="K221" s="224" t="n"/>
      <c r="L221" s="24" t="n"/>
      <c r="M221" s="26" t="n"/>
      <c r="N221" s="28" t="n"/>
      <c r="O221" s="26" t="n"/>
      <c r="P221" s="28" t="n"/>
      <c r="Q221" s="623" t="n"/>
      <c r="R221" s="28" t="n"/>
      <c r="S221" s="28" t="n"/>
      <c r="T221" s="28" t="n"/>
      <c r="U221" s="28" t="n"/>
      <c r="V221" s="26" t="n"/>
      <c r="W221" s="29" t="n"/>
      <c r="Z221" s="491" t="n"/>
      <c r="AA221" s="612" t="n"/>
      <c r="AB221" s="83">
        <f>IF(C221="","",IF('Product Selections'!$L$11="CBA Lightning",1,IF('Product Selections'!$L$11="CBA Lightning Plus",0.7,IF('Product Selections'!$L$11="Management Services",0.7,IF('Product Selections'!$L$11="CBA Lightning Wholesale","Check with Finance","")))))</f>
        <v/>
      </c>
      <c r="AC221" s="612" t="n"/>
      <c r="AD221" s="83">
        <f>IF(C221="","",IF('Product Selections'!$L$11="CBA Lightning Wholesale","Check with Finance",1-AB221))</f>
        <v/>
      </c>
      <c r="AE221" s="612">
        <f>IF(C221="","",'Multi Unit Grid'!$G$5)</f>
        <v/>
      </c>
      <c r="AF221" s="84">
        <f>IF(C221="","",IF('Exhibit A'!Y963&lt;0,-'Exhibit A'!Y963,""))</f>
        <v/>
      </c>
      <c r="AG221" s="612">
        <f>IF($C221="","",'Product Selections'!$K$6)</f>
        <v/>
      </c>
      <c r="AH221" s="612">
        <f>IF($C221="","",'Product Selections'!$K$10)</f>
        <v/>
      </c>
      <c r="AI221" s="32">
        <f>IF(C221="","",IF('Product Selections'!L213="Management SErvices",VLOOKUP('Product Selections'!K205,Regions!C:D,2,FALSE),""))</f>
        <v/>
      </c>
      <c r="AJ221" s="444" t="n"/>
      <c r="AK221" s="621" t="n"/>
      <c r="AL221" s="438" t="n"/>
      <c r="AM221" s="447" t="n"/>
      <c r="AO221" s="30" t="n"/>
      <c r="AP221" s="439" t="n"/>
      <c r="AQ221" s="612" t="n"/>
      <c r="AR221" s="612" t="n"/>
      <c r="AS221" s="615" t="n"/>
    </row>
    <row r="222">
      <c r="B222" s="249">
        <f>B221+1</f>
        <v/>
      </c>
      <c r="C222" s="250">
        <f>IF('Multi Unit Grid'!C216="","",'Multi Unit Grid'!C216)</f>
        <v/>
      </c>
      <c r="D222" s="251">
        <f>IF(C222="","",'Exhibit A'!D214)</f>
        <v/>
      </c>
      <c r="E222" s="252">
        <f>IFERROR(VLOOKUP(C222,'Multi Unit Grid'!C:D,2,FALSE),"")</f>
        <v/>
      </c>
      <c r="F222" s="253">
        <f>IFERROR(VLOOKUP(C222,'Multi Unit Grid'!C:E,3,FALSE),"")</f>
        <v/>
      </c>
      <c r="G222" s="253">
        <f>IFERROR(VLOOKUP(C222,'Multi Unit Grid'!C:EF,4,FALSE),"")</f>
        <v/>
      </c>
      <c r="H222" s="616" t="n"/>
      <c r="I222" s="267" t="n"/>
      <c r="J222" s="431" t="n"/>
      <c r="K222" s="261" t="n"/>
      <c r="L222" s="257" t="n"/>
      <c r="M222" s="262" t="n"/>
      <c r="N222" s="263" t="n"/>
      <c r="O222" s="262" t="n"/>
      <c r="P222" s="263" t="n"/>
      <c r="Q222" s="622" t="n"/>
      <c r="R222" s="263" t="n"/>
      <c r="S222" s="263" t="n"/>
      <c r="T222" s="263" t="n"/>
      <c r="U222" s="263" t="n"/>
      <c r="V222" s="262" t="n"/>
      <c r="W222" s="265" t="n"/>
      <c r="X222" s="266" t="n"/>
      <c r="Z222" s="490" t="n"/>
      <c r="AA222" s="616" t="n"/>
      <c r="AB222" s="270">
        <f>IF(C222="","",IF('Product Selections'!$L$11="CBA Lightning",1,IF('Product Selections'!$L$11="CBA Lightning Plus",0.7,IF('Product Selections'!$L$11="Management Services",0.7,IF('Product Selections'!$L$11="CBA Lightning Wholesale","Check with Finance","")))))</f>
        <v/>
      </c>
      <c r="AC222" s="616" t="n"/>
      <c r="AD222" s="270">
        <f>IF(C222="","",IF('Product Selections'!$L$11="CBA Lightning Wholesale","Check with Finance",1-AB222))</f>
        <v/>
      </c>
      <c r="AE222" s="616">
        <f>IF(C222="","",'Multi Unit Grid'!$G$5)</f>
        <v/>
      </c>
      <c r="AF222" s="271">
        <f>IF(C222="","",IF('Exhibit A'!Y964&lt;0,-'Exhibit A'!Y964,""))</f>
        <v/>
      </c>
      <c r="AG222" s="616">
        <f>IF($C222="","",'Product Selections'!$K$6)</f>
        <v/>
      </c>
      <c r="AH222" s="616">
        <f>IF($C222="","",'Product Selections'!$K$10)</f>
        <v/>
      </c>
      <c r="AI222" s="269">
        <f>IF(C222="","",IF('Product Selections'!L214="Management SErvices",VLOOKUP('Product Selections'!K206,Regions!C:D,2,FALSE),""))</f>
        <v/>
      </c>
      <c r="AJ222" s="445" t="n"/>
      <c r="AK222" s="618" t="n"/>
      <c r="AL222" s="440" t="n"/>
      <c r="AM222" s="448" t="n"/>
      <c r="AO222" s="267" t="n"/>
      <c r="AP222" s="441" t="n"/>
      <c r="AQ222" s="616" t="n"/>
      <c r="AR222" s="616" t="n"/>
      <c r="AS222" s="619" t="n"/>
    </row>
    <row r="223" ht="14.45" customHeight="1">
      <c r="B223" s="73">
        <f>B222+1</f>
        <v/>
      </c>
      <c r="C223" s="221">
        <f>IF('Multi Unit Grid'!C217="","",'Multi Unit Grid'!C217)</f>
        <v/>
      </c>
      <c r="D223" s="223">
        <f>IF(C223="","",'Exhibit A'!D215)</f>
        <v/>
      </c>
      <c r="E223" s="222">
        <f>IFERROR(VLOOKUP(C223,'Multi Unit Grid'!C:D,2,FALSE),"")</f>
        <v/>
      </c>
      <c r="F223" s="75">
        <f>IFERROR(VLOOKUP(C223,'Multi Unit Grid'!C:E,3,FALSE),"")</f>
        <v/>
      </c>
      <c r="G223" s="75">
        <f>IFERROR(VLOOKUP(C223,'Multi Unit Grid'!C:EF,4,FALSE),"")</f>
        <v/>
      </c>
      <c r="H223" s="612" t="n"/>
      <c r="I223" s="30" t="n"/>
      <c r="J223" s="430" t="n"/>
      <c r="K223" s="224" t="n"/>
      <c r="L223" s="24" t="n"/>
      <c r="M223" s="26" t="n"/>
      <c r="N223" s="28" t="n"/>
      <c r="O223" s="26" t="n"/>
      <c r="P223" s="28" t="n"/>
      <c r="Q223" s="623" t="n"/>
      <c r="R223" s="28" t="n"/>
      <c r="S223" s="28" t="n"/>
      <c r="T223" s="28" t="n"/>
      <c r="U223" s="28" t="n"/>
      <c r="V223" s="26" t="n"/>
      <c r="W223" s="29" t="n"/>
      <c r="Z223" s="491" t="n"/>
      <c r="AA223" s="612" t="n"/>
      <c r="AB223" s="83">
        <f>IF(C223="","",IF('Product Selections'!$L$11="CBA Lightning",1,IF('Product Selections'!$L$11="CBA Lightning Plus",0.7,IF('Product Selections'!$L$11="Management Services",0.7,IF('Product Selections'!$L$11="CBA Lightning Wholesale","Check with Finance","")))))</f>
        <v/>
      </c>
      <c r="AC223" s="612" t="n"/>
      <c r="AD223" s="83">
        <f>IF(C223="","",IF('Product Selections'!$L$11="CBA Lightning Wholesale","Check with Finance",1-AB223))</f>
        <v/>
      </c>
      <c r="AE223" s="612">
        <f>IF(C223="","",'Multi Unit Grid'!$G$5)</f>
        <v/>
      </c>
      <c r="AF223" s="84">
        <f>IF(C223="","",IF('Exhibit A'!Y965&lt;0,-'Exhibit A'!Y965,""))</f>
        <v/>
      </c>
      <c r="AG223" s="612">
        <f>IF($C223="","",'Product Selections'!$K$6)</f>
        <v/>
      </c>
      <c r="AH223" s="612">
        <f>IF($C223="","",'Product Selections'!$K$10)</f>
        <v/>
      </c>
      <c r="AI223" s="32">
        <f>IF(C223="","",IF('Product Selections'!L215="Management SErvices",VLOOKUP('Product Selections'!K207,Regions!C:D,2,FALSE),""))</f>
        <v/>
      </c>
      <c r="AJ223" s="444" t="n"/>
      <c r="AK223" s="621" t="n"/>
      <c r="AL223" s="438" t="n"/>
      <c r="AM223" s="447" t="n"/>
      <c r="AO223" s="30" t="n"/>
      <c r="AP223" s="439" t="n"/>
      <c r="AQ223" s="612" t="n"/>
      <c r="AR223" s="612" t="n"/>
      <c r="AS223" s="615" t="n"/>
    </row>
    <row r="224">
      <c r="B224" s="249">
        <f>B223+1</f>
        <v/>
      </c>
      <c r="C224" s="250">
        <f>IF('Multi Unit Grid'!C218="","",'Multi Unit Grid'!C218)</f>
        <v/>
      </c>
      <c r="D224" s="251">
        <f>IF(C224="","",'Exhibit A'!D216)</f>
        <v/>
      </c>
      <c r="E224" s="252">
        <f>IFERROR(VLOOKUP(C224,'Multi Unit Grid'!C:D,2,FALSE),"")</f>
        <v/>
      </c>
      <c r="F224" s="253">
        <f>IFERROR(VLOOKUP(C224,'Multi Unit Grid'!C:E,3,FALSE),"")</f>
        <v/>
      </c>
      <c r="G224" s="253">
        <f>IFERROR(VLOOKUP(C224,'Multi Unit Grid'!C:EF,4,FALSE),"")</f>
        <v/>
      </c>
      <c r="H224" s="616" t="n"/>
      <c r="I224" s="267" t="n"/>
      <c r="J224" s="431" t="n"/>
      <c r="K224" s="261" t="n"/>
      <c r="L224" s="257" t="n"/>
      <c r="M224" s="262" t="n"/>
      <c r="N224" s="263" t="n"/>
      <c r="O224" s="262" t="n"/>
      <c r="P224" s="263" t="n"/>
      <c r="Q224" s="622" t="n"/>
      <c r="R224" s="263" t="n"/>
      <c r="S224" s="263" t="n"/>
      <c r="T224" s="263" t="n"/>
      <c r="U224" s="263" t="n"/>
      <c r="V224" s="262" t="n"/>
      <c r="W224" s="265" t="n"/>
      <c r="X224" s="266" t="n"/>
      <c r="Z224" s="490" t="n"/>
      <c r="AA224" s="616" t="n"/>
      <c r="AB224" s="270">
        <f>IF(C224="","",IF('Product Selections'!$L$11="CBA Lightning",1,IF('Product Selections'!$L$11="CBA Lightning Plus",0.7,IF('Product Selections'!$L$11="Management Services",0.7,IF('Product Selections'!$L$11="CBA Lightning Wholesale","Check with Finance","")))))</f>
        <v/>
      </c>
      <c r="AC224" s="616" t="n"/>
      <c r="AD224" s="270">
        <f>IF(C224="","",IF('Product Selections'!$L$11="CBA Lightning Wholesale","Check with Finance",1-AB224))</f>
        <v/>
      </c>
      <c r="AE224" s="616">
        <f>IF(C224="","",'Multi Unit Grid'!$G$5)</f>
        <v/>
      </c>
      <c r="AF224" s="271">
        <f>IF(C224="","",IF('Exhibit A'!Y966&lt;0,-'Exhibit A'!Y966,""))</f>
        <v/>
      </c>
      <c r="AG224" s="616">
        <f>IF($C224="","",'Product Selections'!$K$6)</f>
        <v/>
      </c>
      <c r="AH224" s="616">
        <f>IF($C224="","",'Product Selections'!$K$10)</f>
        <v/>
      </c>
      <c r="AI224" s="269">
        <f>IF(C224="","",IF('Product Selections'!L216="Management SErvices",VLOOKUP('Product Selections'!K208,Regions!C:D,2,FALSE),""))</f>
        <v/>
      </c>
      <c r="AJ224" s="445" t="n"/>
      <c r="AK224" s="618" t="n"/>
      <c r="AL224" s="440" t="n"/>
      <c r="AM224" s="448" t="n"/>
      <c r="AO224" s="267" t="n"/>
      <c r="AP224" s="441" t="n"/>
      <c r="AQ224" s="616" t="n"/>
      <c r="AR224" s="616" t="n"/>
      <c r="AS224" s="619" t="n"/>
    </row>
    <row r="225" ht="14.45" customHeight="1">
      <c r="B225" s="73">
        <f>B224+1</f>
        <v/>
      </c>
      <c r="C225" s="221">
        <f>IF('Multi Unit Grid'!C219="","",'Multi Unit Grid'!C219)</f>
        <v/>
      </c>
      <c r="D225" s="223">
        <f>IF(C225="","",'Exhibit A'!D217)</f>
        <v/>
      </c>
      <c r="E225" s="222">
        <f>IFERROR(VLOOKUP(C225,'Multi Unit Grid'!C:D,2,FALSE),"")</f>
        <v/>
      </c>
      <c r="F225" s="75">
        <f>IFERROR(VLOOKUP(C225,'Multi Unit Grid'!C:E,3,FALSE),"")</f>
        <v/>
      </c>
      <c r="G225" s="75">
        <f>IFERROR(VLOOKUP(C225,'Multi Unit Grid'!C:EF,4,FALSE),"")</f>
        <v/>
      </c>
      <c r="H225" s="612" t="n"/>
      <c r="I225" s="30" t="n"/>
      <c r="J225" s="430" t="n"/>
      <c r="K225" s="224" t="n"/>
      <c r="L225" s="24" t="n"/>
      <c r="M225" s="26" t="n"/>
      <c r="N225" s="28" t="n"/>
      <c r="O225" s="26" t="n"/>
      <c r="P225" s="28" t="n"/>
      <c r="Q225" s="623" t="n"/>
      <c r="R225" s="28" t="n"/>
      <c r="S225" s="28" t="n"/>
      <c r="T225" s="28" t="n"/>
      <c r="U225" s="28" t="n"/>
      <c r="V225" s="26" t="n"/>
      <c r="W225" s="29" t="n"/>
      <c r="Z225" s="491" t="n"/>
      <c r="AA225" s="612" t="n"/>
      <c r="AB225" s="83">
        <f>IF(C225="","",IF('Product Selections'!$L$11="CBA Lightning",1,IF('Product Selections'!$L$11="CBA Lightning Plus",0.7,IF('Product Selections'!$L$11="Management Services",0.7,IF('Product Selections'!$L$11="CBA Lightning Wholesale","Check with Finance","")))))</f>
        <v/>
      </c>
      <c r="AC225" s="612" t="n"/>
      <c r="AD225" s="83">
        <f>IF(C225="","",IF('Product Selections'!$L$11="CBA Lightning Wholesale","Check with Finance",1-AB225))</f>
        <v/>
      </c>
      <c r="AE225" s="612">
        <f>IF(C225="","",'Multi Unit Grid'!$G$5)</f>
        <v/>
      </c>
      <c r="AF225" s="84">
        <f>IF(C225="","",IF('Exhibit A'!Y967&lt;0,-'Exhibit A'!Y967,""))</f>
        <v/>
      </c>
      <c r="AG225" s="612">
        <f>IF($C225="","",'Product Selections'!$K$6)</f>
        <v/>
      </c>
      <c r="AH225" s="612">
        <f>IF($C225="","",'Product Selections'!$K$10)</f>
        <v/>
      </c>
      <c r="AI225" s="32">
        <f>IF(C225="","",IF('Product Selections'!L217="Management SErvices",VLOOKUP('Product Selections'!K209,Regions!C:D,2,FALSE),""))</f>
        <v/>
      </c>
      <c r="AJ225" s="444" t="n"/>
      <c r="AK225" s="621" t="n"/>
      <c r="AL225" s="438" t="n"/>
      <c r="AM225" s="447" t="n"/>
      <c r="AO225" s="30" t="n"/>
      <c r="AP225" s="439" t="n"/>
      <c r="AQ225" s="612" t="n"/>
      <c r="AR225" s="612" t="n"/>
      <c r="AS225" s="615" t="n"/>
    </row>
    <row r="226">
      <c r="B226" s="249">
        <f>B225+1</f>
        <v/>
      </c>
      <c r="C226" s="250">
        <f>IF('Multi Unit Grid'!C220="","",'Multi Unit Grid'!C220)</f>
        <v/>
      </c>
      <c r="D226" s="251">
        <f>IF(C226="","",'Exhibit A'!D218)</f>
        <v/>
      </c>
      <c r="E226" s="252">
        <f>IFERROR(VLOOKUP(C226,'Multi Unit Grid'!C:D,2,FALSE),"")</f>
        <v/>
      </c>
      <c r="F226" s="253">
        <f>IFERROR(VLOOKUP(C226,'Multi Unit Grid'!C:E,3,FALSE),"")</f>
        <v/>
      </c>
      <c r="G226" s="253">
        <f>IFERROR(VLOOKUP(C226,'Multi Unit Grid'!C:EF,4,FALSE),"")</f>
        <v/>
      </c>
      <c r="H226" s="616" t="n"/>
      <c r="I226" s="267" t="n"/>
      <c r="J226" s="431" t="n"/>
      <c r="K226" s="261" t="n"/>
      <c r="L226" s="257" t="n"/>
      <c r="M226" s="262" t="n"/>
      <c r="N226" s="263" t="n"/>
      <c r="O226" s="262" t="n"/>
      <c r="P226" s="263" t="n"/>
      <c r="Q226" s="622" t="n"/>
      <c r="R226" s="263" t="n"/>
      <c r="S226" s="263" t="n"/>
      <c r="T226" s="263" t="n"/>
      <c r="U226" s="263" t="n"/>
      <c r="V226" s="262" t="n"/>
      <c r="W226" s="265" t="n"/>
      <c r="X226" s="266" t="n"/>
      <c r="Z226" s="490" t="n"/>
      <c r="AA226" s="616" t="n"/>
      <c r="AB226" s="270">
        <f>IF(C226="","",IF('Product Selections'!$L$11="CBA Lightning",1,IF('Product Selections'!$L$11="CBA Lightning Plus",0.7,IF('Product Selections'!$L$11="Management Services",0.7,IF('Product Selections'!$L$11="CBA Lightning Wholesale","Check with Finance","")))))</f>
        <v/>
      </c>
      <c r="AC226" s="616" t="n"/>
      <c r="AD226" s="270">
        <f>IF(C226="","",IF('Product Selections'!$L$11="CBA Lightning Wholesale","Check with Finance",1-AB226))</f>
        <v/>
      </c>
      <c r="AE226" s="616">
        <f>IF(C226="","",'Multi Unit Grid'!$G$5)</f>
        <v/>
      </c>
      <c r="AF226" s="271">
        <f>IF(C226="","",IF('Exhibit A'!Y968&lt;0,-'Exhibit A'!Y968,""))</f>
        <v/>
      </c>
      <c r="AG226" s="616">
        <f>IF($C226="","",'Product Selections'!$K$6)</f>
        <v/>
      </c>
      <c r="AH226" s="616">
        <f>IF($C226="","",'Product Selections'!$K$10)</f>
        <v/>
      </c>
      <c r="AI226" s="269">
        <f>IF(C226="","",IF('Product Selections'!L218="Management SErvices",VLOOKUP('Product Selections'!K210,Regions!C:D,2,FALSE),""))</f>
        <v/>
      </c>
      <c r="AJ226" s="445" t="n"/>
      <c r="AK226" s="618" t="n"/>
      <c r="AL226" s="440" t="n"/>
      <c r="AM226" s="448" t="n"/>
      <c r="AO226" s="267" t="n"/>
      <c r="AP226" s="441" t="n"/>
      <c r="AQ226" s="616" t="n"/>
      <c r="AR226" s="616" t="n"/>
      <c r="AS226" s="619" t="n"/>
    </row>
    <row r="227" ht="14.45" customHeight="1">
      <c r="B227" s="73">
        <f>B226+1</f>
        <v/>
      </c>
      <c r="C227" s="221">
        <f>IF('Multi Unit Grid'!C221="","",'Multi Unit Grid'!C221)</f>
        <v/>
      </c>
      <c r="D227" s="223">
        <f>IF(C227="","",'Exhibit A'!D219)</f>
        <v/>
      </c>
      <c r="E227" s="222">
        <f>IFERROR(VLOOKUP(C227,'Multi Unit Grid'!C:D,2,FALSE),"")</f>
        <v/>
      </c>
      <c r="F227" s="75">
        <f>IFERROR(VLOOKUP(C227,'Multi Unit Grid'!C:E,3,FALSE),"")</f>
        <v/>
      </c>
      <c r="G227" s="75">
        <f>IFERROR(VLOOKUP(C227,'Multi Unit Grid'!C:EF,4,FALSE),"")</f>
        <v/>
      </c>
      <c r="H227" s="612" t="n"/>
      <c r="I227" s="30" t="n"/>
      <c r="J227" s="430" t="n"/>
      <c r="K227" s="224" t="n"/>
      <c r="L227" s="24" t="n"/>
      <c r="M227" s="26" t="n"/>
      <c r="N227" s="28" t="n"/>
      <c r="O227" s="26" t="n"/>
      <c r="P227" s="28" t="n"/>
      <c r="Q227" s="623" t="n"/>
      <c r="R227" s="28" t="n"/>
      <c r="S227" s="28" t="n"/>
      <c r="T227" s="28" t="n"/>
      <c r="U227" s="28" t="n"/>
      <c r="V227" s="26" t="n"/>
      <c r="W227" s="29" t="n"/>
      <c r="Z227" s="491" t="n"/>
      <c r="AA227" s="612" t="n"/>
      <c r="AB227" s="83">
        <f>IF(C227="","",IF('Product Selections'!$L$11="CBA Lightning",1,IF('Product Selections'!$L$11="CBA Lightning Plus",0.7,IF('Product Selections'!$L$11="Management Services",0.7,IF('Product Selections'!$L$11="CBA Lightning Wholesale","Check with Finance","")))))</f>
        <v/>
      </c>
      <c r="AC227" s="612" t="n"/>
      <c r="AD227" s="83">
        <f>IF(C227="","",IF('Product Selections'!$L$11="CBA Lightning Wholesale","Check with Finance",1-AB227))</f>
        <v/>
      </c>
      <c r="AE227" s="612">
        <f>IF(C227="","",'Multi Unit Grid'!$G$5)</f>
        <v/>
      </c>
      <c r="AF227" s="84">
        <f>IF(C227="","",IF('Exhibit A'!Y969&lt;0,-'Exhibit A'!Y969,""))</f>
        <v/>
      </c>
      <c r="AG227" s="612">
        <f>IF($C227="","",'Product Selections'!$K$6)</f>
        <v/>
      </c>
      <c r="AH227" s="612">
        <f>IF($C227="","",'Product Selections'!$K$10)</f>
        <v/>
      </c>
      <c r="AI227" s="32">
        <f>IF(C227="","",IF('Product Selections'!L219="Management SErvices",VLOOKUP('Product Selections'!K211,Regions!C:D,2,FALSE),""))</f>
        <v/>
      </c>
      <c r="AJ227" s="444" t="n"/>
      <c r="AK227" s="621" t="n"/>
      <c r="AL227" s="438" t="n"/>
      <c r="AM227" s="447" t="n"/>
      <c r="AO227" s="30" t="n"/>
      <c r="AP227" s="439" t="n"/>
      <c r="AQ227" s="612" t="n"/>
      <c r="AR227" s="612" t="n"/>
      <c r="AS227" s="615" t="n"/>
    </row>
    <row r="228">
      <c r="B228" s="249">
        <f>B227+1</f>
        <v/>
      </c>
      <c r="C228" s="250">
        <f>IF('Multi Unit Grid'!C222="","",'Multi Unit Grid'!C222)</f>
        <v/>
      </c>
      <c r="D228" s="251">
        <f>IF(C228="","",'Exhibit A'!D220)</f>
        <v/>
      </c>
      <c r="E228" s="252">
        <f>IFERROR(VLOOKUP(C228,'Multi Unit Grid'!C:D,2,FALSE),"")</f>
        <v/>
      </c>
      <c r="F228" s="253">
        <f>IFERROR(VLOOKUP(C228,'Multi Unit Grid'!C:E,3,FALSE),"")</f>
        <v/>
      </c>
      <c r="G228" s="253">
        <f>IFERROR(VLOOKUP(C228,'Multi Unit Grid'!C:EF,4,FALSE),"")</f>
        <v/>
      </c>
      <c r="H228" s="616" t="n"/>
      <c r="I228" s="267" t="n"/>
      <c r="J228" s="431" t="n"/>
      <c r="K228" s="261" t="n"/>
      <c r="L228" s="257" t="n"/>
      <c r="M228" s="262" t="n"/>
      <c r="N228" s="263" t="n"/>
      <c r="O228" s="262" t="n"/>
      <c r="P228" s="263" t="n"/>
      <c r="Q228" s="622" t="n"/>
      <c r="R228" s="263" t="n"/>
      <c r="S228" s="263" t="n"/>
      <c r="T228" s="263" t="n"/>
      <c r="U228" s="263" t="n"/>
      <c r="V228" s="262" t="n"/>
      <c r="W228" s="265" t="n"/>
      <c r="X228" s="266" t="n"/>
      <c r="Z228" s="490" t="n"/>
      <c r="AA228" s="616" t="n"/>
      <c r="AB228" s="270">
        <f>IF(C228="","",IF('Product Selections'!$L$11="CBA Lightning",1,IF('Product Selections'!$L$11="CBA Lightning Plus",0.7,IF('Product Selections'!$L$11="Management Services",0.7,IF('Product Selections'!$L$11="CBA Lightning Wholesale","Check with Finance","")))))</f>
        <v/>
      </c>
      <c r="AC228" s="616" t="n"/>
      <c r="AD228" s="270">
        <f>IF(C228="","",IF('Product Selections'!$L$11="CBA Lightning Wholesale","Check with Finance",1-AB228))</f>
        <v/>
      </c>
      <c r="AE228" s="616">
        <f>IF(C228="","",'Multi Unit Grid'!$G$5)</f>
        <v/>
      </c>
      <c r="AF228" s="271">
        <f>IF(C228="","",IF('Exhibit A'!Y970&lt;0,-'Exhibit A'!Y970,""))</f>
        <v/>
      </c>
      <c r="AG228" s="616">
        <f>IF($C228="","",'Product Selections'!$K$6)</f>
        <v/>
      </c>
      <c r="AH228" s="616">
        <f>IF($C228="","",'Product Selections'!$K$10)</f>
        <v/>
      </c>
      <c r="AI228" s="269">
        <f>IF(C228="","",IF('Product Selections'!L220="Management SErvices",VLOOKUP('Product Selections'!K212,Regions!C:D,2,FALSE),""))</f>
        <v/>
      </c>
      <c r="AJ228" s="445" t="n"/>
      <c r="AK228" s="618" t="n"/>
      <c r="AL228" s="440" t="n"/>
      <c r="AM228" s="448" t="n"/>
      <c r="AO228" s="267" t="n"/>
      <c r="AP228" s="441" t="n"/>
      <c r="AQ228" s="616" t="n"/>
      <c r="AR228" s="616" t="n"/>
      <c r="AS228" s="619" t="n"/>
    </row>
    <row r="229" ht="14.45" customHeight="1">
      <c r="B229" s="73">
        <f>B228+1</f>
        <v/>
      </c>
      <c r="C229" s="221">
        <f>IF('Multi Unit Grid'!C223="","",'Multi Unit Grid'!C223)</f>
        <v/>
      </c>
      <c r="D229" s="223">
        <f>IF(C229="","",'Exhibit A'!D221)</f>
        <v/>
      </c>
      <c r="E229" s="222">
        <f>IFERROR(VLOOKUP(C229,'Multi Unit Grid'!C:D,2,FALSE),"")</f>
        <v/>
      </c>
      <c r="F229" s="75">
        <f>IFERROR(VLOOKUP(C229,'Multi Unit Grid'!C:E,3,FALSE),"")</f>
        <v/>
      </c>
      <c r="G229" s="75">
        <f>IFERROR(VLOOKUP(C229,'Multi Unit Grid'!C:EF,4,FALSE),"")</f>
        <v/>
      </c>
      <c r="H229" s="612" t="n"/>
      <c r="I229" s="30" t="n"/>
      <c r="J229" s="430" t="n"/>
      <c r="K229" s="224" t="n"/>
      <c r="L229" s="24" t="n"/>
      <c r="M229" s="26" t="n"/>
      <c r="N229" s="28" t="n"/>
      <c r="O229" s="26" t="n"/>
      <c r="P229" s="28" t="n"/>
      <c r="Q229" s="623" t="n"/>
      <c r="R229" s="28" t="n"/>
      <c r="S229" s="28" t="n"/>
      <c r="T229" s="28" t="n"/>
      <c r="U229" s="28" t="n"/>
      <c r="V229" s="26" t="n"/>
      <c r="W229" s="29" t="n"/>
      <c r="Z229" s="491" t="n"/>
      <c r="AA229" s="612" t="n"/>
      <c r="AB229" s="83">
        <f>IF(C229="","",IF('Product Selections'!$L$11="CBA Lightning",1,IF('Product Selections'!$L$11="CBA Lightning Plus",0.7,IF('Product Selections'!$L$11="Management Services",0.7,IF('Product Selections'!$L$11="CBA Lightning Wholesale","Check with Finance","")))))</f>
        <v/>
      </c>
      <c r="AC229" s="612" t="n"/>
      <c r="AD229" s="83">
        <f>IF(C229="","",IF('Product Selections'!$L$11="CBA Lightning Wholesale","Check with Finance",1-AB229))</f>
        <v/>
      </c>
      <c r="AE229" s="612">
        <f>IF(C229="","",'Multi Unit Grid'!$G$5)</f>
        <v/>
      </c>
      <c r="AF229" s="84">
        <f>IF(C229="","",IF('Exhibit A'!Y971&lt;0,-'Exhibit A'!Y971,""))</f>
        <v/>
      </c>
      <c r="AG229" s="612">
        <f>IF($C229="","",'Product Selections'!$K$6)</f>
        <v/>
      </c>
      <c r="AH229" s="612">
        <f>IF($C229="","",'Product Selections'!$K$10)</f>
        <v/>
      </c>
      <c r="AI229" s="32">
        <f>IF(C229="","",IF('Product Selections'!L221="Management SErvices",VLOOKUP('Product Selections'!K213,Regions!C:D,2,FALSE),""))</f>
        <v/>
      </c>
      <c r="AJ229" s="444" t="n"/>
      <c r="AK229" s="621" t="n"/>
      <c r="AL229" s="438" t="n"/>
      <c r="AM229" s="447" t="n"/>
      <c r="AO229" s="30" t="n"/>
      <c r="AP229" s="439" t="n"/>
      <c r="AQ229" s="612" t="n"/>
      <c r="AR229" s="612" t="n"/>
      <c r="AS229" s="615" t="n"/>
    </row>
    <row r="230">
      <c r="B230" s="249">
        <f>B229+1</f>
        <v/>
      </c>
      <c r="C230" s="250">
        <f>IF('Multi Unit Grid'!C224="","",'Multi Unit Grid'!C224)</f>
        <v/>
      </c>
      <c r="D230" s="251">
        <f>IF(C230="","",'Exhibit A'!D222)</f>
        <v/>
      </c>
      <c r="E230" s="252">
        <f>IFERROR(VLOOKUP(C230,'Multi Unit Grid'!C:D,2,FALSE),"")</f>
        <v/>
      </c>
      <c r="F230" s="253">
        <f>IFERROR(VLOOKUP(C230,'Multi Unit Grid'!C:E,3,FALSE),"")</f>
        <v/>
      </c>
      <c r="G230" s="253">
        <f>IFERROR(VLOOKUP(C230,'Multi Unit Grid'!C:EF,4,FALSE),"")</f>
        <v/>
      </c>
      <c r="H230" s="616" t="n"/>
      <c r="I230" s="267" t="n"/>
      <c r="J230" s="431" t="n"/>
      <c r="K230" s="261" t="n"/>
      <c r="L230" s="257" t="n"/>
      <c r="M230" s="262" t="n"/>
      <c r="N230" s="263" t="n"/>
      <c r="O230" s="262" t="n"/>
      <c r="P230" s="263" t="n"/>
      <c r="Q230" s="622" t="n"/>
      <c r="R230" s="263" t="n"/>
      <c r="S230" s="263" t="n"/>
      <c r="T230" s="263" t="n"/>
      <c r="U230" s="263" t="n"/>
      <c r="V230" s="262" t="n"/>
      <c r="W230" s="265" t="n"/>
      <c r="X230" s="266" t="n"/>
      <c r="Z230" s="490" t="n"/>
      <c r="AA230" s="616" t="n"/>
      <c r="AB230" s="270">
        <f>IF(C230="","",IF('Product Selections'!$L$11="CBA Lightning",1,IF('Product Selections'!$L$11="CBA Lightning Plus",0.7,IF('Product Selections'!$L$11="Management Services",0.7,IF('Product Selections'!$L$11="CBA Lightning Wholesale","Check with Finance","")))))</f>
        <v/>
      </c>
      <c r="AC230" s="616" t="n"/>
      <c r="AD230" s="270">
        <f>IF(C230="","",IF('Product Selections'!$L$11="CBA Lightning Wholesale","Check with Finance",1-AB230))</f>
        <v/>
      </c>
      <c r="AE230" s="616">
        <f>IF(C230="","",'Multi Unit Grid'!$G$5)</f>
        <v/>
      </c>
      <c r="AF230" s="271">
        <f>IF(C230="","",IF('Exhibit A'!Y972&lt;0,-'Exhibit A'!Y972,""))</f>
        <v/>
      </c>
      <c r="AG230" s="616">
        <f>IF($C230="","",'Product Selections'!$K$6)</f>
        <v/>
      </c>
      <c r="AH230" s="616">
        <f>IF($C230="","",'Product Selections'!$K$10)</f>
        <v/>
      </c>
      <c r="AI230" s="269">
        <f>IF(C230="","",IF('Product Selections'!L222="Management SErvices",VLOOKUP('Product Selections'!K214,Regions!C:D,2,FALSE),""))</f>
        <v/>
      </c>
      <c r="AJ230" s="445" t="n"/>
      <c r="AK230" s="618" t="n"/>
      <c r="AL230" s="440" t="n"/>
      <c r="AM230" s="448" t="n"/>
      <c r="AO230" s="267" t="n"/>
      <c r="AP230" s="441" t="n"/>
      <c r="AQ230" s="616" t="n"/>
      <c r="AR230" s="616" t="n"/>
      <c r="AS230" s="619" t="n"/>
    </row>
    <row r="231" ht="14.45" customHeight="1">
      <c r="B231" s="73">
        <f>B230+1</f>
        <v/>
      </c>
      <c r="C231" s="221">
        <f>IF('Multi Unit Grid'!C225="","",'Multi Unit Grid'!C225)</f>
        <v/>
      </c>
      <c r="D231" s="223">
        <f>IF(C231="","",'Exhibit A'!D223)</f>
        <v/>
      </c>
      <c r="E231" s="222">
        <f>IFERROR(VLOOKUP(C231,'Multi Unit Grid'!C:D,2,FALSE),"")</f>
        <v/>
      </c>
      <c r="F231" s="75">
        <f>IFERROR(VLOOKUP(C231,'Multi Unit Grid'!C:E,3,FALSE),"")</f>
        <v/>
      </c>
      <c r="G231" s="75">
        <f>IFERROR(VLOOKUP(C231,'Multi Unit Grid'!C:EF,4,FALSE),"")</f>
        <v/>
      </c>
      <c r="H231" s="612" t="n"/>
      <c r="I231" s="30" t="n"/>
      <c r="J231" s="430" t="n"/>
      <c r="K231" s="224" t="n"/>
      <c r="L231" s="24" t="n"/>
      <c r="M231" s="26" t="n"/>
      <c r="N231" s="28" t="n"/>
      <c r="O231" s="26" t="n"/>
      <c r="P231" s="28" t="n"/>
      <c r="Q231" s="623" t="n"/>
      <c r="R231" s="28" t="n"/>
      <c r="S231" s="28" t="n"/>
      <c r="T231" s="28" t="n"/>
      <c r="U231" s="28" t="n"/>
      <c r="V231" s="26" t="n"/>
      <c r="W231" s="29" t="n"/>
      <c r="Z231" s="491" t="n"/>
      <c r="AA231" s="612" t="n"/>
      <c r="AB231" s="83">
        <f>IF(C231="","",IF('Product Selections'!$L$11="CBA Lightning",1,IF('Product Selections'!$L$11="CBA Lightning Plus",0.7,IF('Product Selections'!$L$11="Management Services",0.7,IF('Product Selections'!$L$11="CBA Lightning Wholesale","Check with Finance","")))))</f>
        <v/>
      </c>
      <c r="AC231" s="612" t="n"/>
      <c r="AD231" s="83">
        <f>IF(C231="","",IF('Product Selections'!$L$11="CBA Lightning Wholesale","Check with Finance",1-AB231))</f>
        <v/>
      </c>
      <c r="AE231" s="612">
        <f>IF(C231="","",'Multi Unit Grid'!$G$5)</f>
        <v/>
      </c>
      <c r="AF231" s="84">
        <f>IF(C231="","",IF('Exhibit A'!Y973&lt;0,-'Exhibit A'!Y973,""))</f>
        <v/>
      </c>
      <c r="AG231" s="612">
        <f>IF($C231="","",'Product Selections'!$K$6)</f>
        <v/>
      </c>
      <c r="AH231" s="612">
        <f>IF($C231="","",'Product Selections'!$K$10)</f>
        <v/>
      </c>
      <c r="AI231" s="32">
        <f>IF(C231="","",IF('Product Selections'!L223="Management SErvices",VLOOKUP('Product Selections'!K215,Regions!C:D,2,FALSE),""))</f>
        <v/>
      </c>
      <c r="AJ231" s="444" t="n"/>
      <c r="AK231" s="621" t="n"/>
      <c r="AL231" s="438" t="n"/>
      <c r="AM231" s="447" t="n"/>
      <c r="AO231" s="30" t="n"/>
      <c r="AP231" s="439" t="n"/>
      <c r="AQ231" s="612" t="n"/>
      <c r="AR231" s="612" t="n"/>
      <c r="AS231" s="615" t="n"/>
    </row>
    <row r="232">
      <c r="B232" s="249">
        <f>B231+1</f>
        <v/>
      </c>
      <c r="C232" s="250">
        <f>IF('Multi Unit Grid'!C226="","",'Multi Unit Grid'!C226)</f>
        <v/>
      </c>
      <c r="D232" s="251">
        <f>IF(C232="","",'Exhibit A'!D224)</f>
        <v/>
      </c>
      <c r="E232" s="252">
        <f>IFERROR(VLOOKUP(C232,'Multi Unit Grid'!C:D,2,FALSE),"")</f>
        <v/>
      </c>
      <c r="F232" s="253">
        <f>IFERROR(VLOOKUP(C232,'Multi Unit Grid'!C:E,3,FALSE),"")</f>
        <v/>
      </c>
      <c r="G232" s="253">
        <f>IFERROR(VLOOKUP(C232,'Multi Unit Grid'!C:EF,4,FALSE),"")</f>
        <v/>
      </c>
      <c r="H232" s="616" t="n"/>
      <c r="I232" s="267" t="n"/>
      <c r="J232" s="431" t="n"/>
      <c r="K232" s="261" t="n"/>
      <c r="L232" s="257" t="n"/>
      <c r="M232" s="262" t="n"/>
      <c r="N232" s="263" t="n"/>
      <c r="O232" s="262" t="n"/>
      <c r="P232" s="263" t="n"/>
      <c r="Q232" s="622" t="n"/>
      <c r="R232" s="263" t="n"/>
      <c r="S232" s="263" t="n"/>
      <c r="T232" s="263" t="n"/>
      <c r="U232" s="263" t="n"/>
      <c r="V232" s="262" t="n"/>
      <c r="W232" s="265" t="n"/>
      <c r="X232" s="266" t="n"/>
      <c r="Z232" s="490" t="n"/>
      <c r="AA232" s="616" t="n"/>
      <c r="AB232" s="270">
        <f>IF(C232="","",IF('Product Selections'!$L$11="CBA Lightning",1,IF('Product Selections'!$L$11="CBA Lightning Plus",0.7,IF('Product Selections'!$L$11="Management Services",0.7,IF('Product Selections'!$L$11="CBA Lightning Wholesale","Check with Finance","")))))</f>
        <v/>
      </c>
      <c r="AC232" s="616" t="n"/>
      <c r="AD232" s="270">
        <f>IF(C232="","",IF('Product Selections'!$L$11="CBA Lightning Wholesale","Check with Finance",1-AB232))</f>
        <v/>
      </c>
      <c r="AE232" s="616">
        <f>IF(C232="","",'Multi Unit Grid'!$G$5)</f>
        <v/>
      </c>
      <c r="AF232" s="271">
        <f>IF(C232="","",IF('Exhibit A'!Y974&lt;0,-'Exhibit A'!Y974,""))</f>
        <v/>
      </c>
      <c r="AG232" s="616">
        <f>IF($C232="","",'Product Selections'!$K$6)</f>
        <v/>
      </c>
      <c r="AH232" s="616">
        <f>IF($C232="","",'Product Selections'!$K$10)</f>
        <v/>
      </c>
      <c r="AI232" s="269">
        <f>IF(C232="","",IF('Product Selections'!L224="Management SErvices",VLOOKUP('Product Selections'!K216,Regions!C:D,2,FALSE),""))</f>
        <v/>
      </c>
      <c r="AJ232" s="445" t="n"/>
      <c r="AK232" s="618" t="n"/>
      <c r="AL232" s="440" t="n"/>
      <c r="AM232" s="448" t="n"/>
      <c r="AO232" s="267" t="n"/>
      <c r="AP232" s="441" t="n"/>
      <c r="AQ232" s="616" t="n"/>
      <c r="AR232" s="616" t="n"/>
      <c r="AS232" s="619" t="n"/>
    </row>
    <row r="233" ht="14.45" customHeight="1">
      <c r="B233" s="73">
        <f>B232+1</f>
        <v/>
      </c>
      <c r="C233" s="221">
        <f>IF('Multi Unit Grid'!C227="","",'Multi Unit Grid'!C227)</f>
        <v/>
      </c>
      <c r="D233" s="223">
        <f>IF(C233="","",'Exhibit A'!D225)</f>
        <v/>
      </c>
      <c r="E233" s="222">
        <f>IFERROR(VLOOKUP(C233,'Multi Unit Grid'!C:D,2,FALSE),"")</f>
        <v/>
      </c>
      <c r="F233" s="75">
        <f>IFERROR(VLOOKUP(C233,'Multi Unit Grid'!C:E,3,FALSE),"")</f>
        <v/>
      </c>
      <c r="G233" s="75">
        <f>IFERROR(VLOOKUP(C233,'Multi Unit Grid'!C:EF,4,FALSE),"")</f>
        <v/>
      </c>
      <c r="H233" s="612" t="n"/>
      <c r="I233" s="30" t="n"/>
      <c r="J233" s="430" t="n"/>
      <c r="K233" s="224" t="n"/>
      <c r="L233" s="24" t="n"/>
      <c r="M233" s="26" t="n"/>
      <c r="N233" s="28" t="n"/>
      <c r="O233" s="26" t="n"/>
      <c r="P233" s="28" t="n"/>
      <c r="Q233" s="623" t="n"/>
      <c r="R233" s="28" t="n"/>
      <c r="S233" s="28" t="n"/>
      <c r="T233" s="28" t="n"/>
      <c r="U233" s="28" t="n"/>
      <c r="V233" s="26" t="n"/>
      <c r="W233" s="29" t="n"/>
      <c r="Z233" s="491" t="n"/>
      <c r="AA233" s="612" t="n"/>
      <c r="AB233" s="83">
        <f>IF(C233="","",IF('Product Selections'!$L$11="CBA Lightning",1,IF('Product Selections'!$L$11="CBA Lightning Plus",0.7,IF('Product Selections'!$L$11="Management Services",0.7,IF('Product Selections'!$L$11="CBA Lightning Wholesale","Check with Finance","")))))</f>
        <v/>
      </c>
      <c r="AC233" s="612" t="n"/>
      <c r="AD233" s="83">
        <f>IF(C233="","",IF('Product Selections'!$L$11="CBA Lightning Wholesale","Check with Finance",1-AB233))</f>
        <v/>
      </c>
      <c r="AE233" s="612">
        <f>IF(C233="","",'Multi Unit Grid'!$G$5)</f>
        <v/>
      </c>
      <c r="AF233" s="84">
        <f>IF(C233="","",IF('Exhibit A'!Y975&lt;0,-'Exhibit A'!Y975,""))</f>
        <v/>
      </c>
      <c r="AG233" s="612">
        <f>IF($C233="","",'Product Selections'!$K$6)</f>
        <v/>
      </c>
      <c r="AH233" s="612">
        <f>IF($C233="","",'Product Selections'!$K$10)</f>
        <v/>
      </c>
      <c r="AI233" s="32">
        <f>IF(C233="","",IF('Product Selections'!L225="Management SErvices",VLOOKUP('Product Selections'!K217,Regions!C:D,2,FALSE),""))</f>
        <v/>
      </c>
      <c r="AJ233" s="444" t="n"/>
      <c r="AK233" s="621" t="n"/>
      <c r="AL233" s="438" t="n"/>
      <c r="AM233" s="447" t="n"/>
      <c r="AO233" s="30" t="n"/>
      <c r="AP233" s="439" t="n"/>
      <c r="AQ233" s="612" t="n"/>
      <c r="AR233" s="612" t="n"/>
      <c r="AS233" s="615" t="n"/>
    </row>
    <row r="234">
      <c r="B234" s="249">
        <f>B233+1</f>
        <v/>
      </c>
      <c r="C234" s="250">
        <f>IF('Multi Unit Grid'!C228="","",'Multi Unit Grid'!C228)</f>
        <v/>
      </c>
      <c r="D234" s="251">
        <f>IF(C234="","",'Exhibit A'!D226)</f>
        <v/>
      </c>
      <c r="E234" s="252">
        <f>IFERROR(VLOOKUP(C234,'Multi Unit Grid'!C:D,2,FALSE),"")</f>
        <v/>
      </c>
      <c r="F234" s="253">
        <f>IFERROR(VLOOKUP(C234,'Multi Unit Grid'!C:E,3,FALSE),"")</f>
        <v/>
      </c>
      <c r="G234" s="253">
        <f>IFERROR(VLOOKUP(C234,'Multi Unit Grid'!C:EF,4,FALSE),"")</f>
        <v/>
      </c>
      <c r="H234" s="616" t="n"/>
      <c r="I234" s="267" t="n"/>
      <c r="J234" s="431" t="n"/>
      <c r="K234" s="261" t="n"/>
      <c r="L234" s="257" t="n"/>
      <c r="M234" s="262" t="n"/>
      <c r="N234" s="263" t="n"/>
      <c r="O234" s="262" t="n"/>
      <c r="P234" s="263" t="n"/>
      <c r="Q234" s="622" t="n"/>
      <c r="R234" s="263" t="n"/>
      <c r="S234" s="263" t="n"/>
      <c r="T234" s="263" t="n"/>
      <c r="U234" s="263" t="n"/>
      <c r="V234" s="262" t="n"/>
      <c r="W234" s="265" t="n"/>
      <c r="X234" s="266" t="n"/>
      <c r="Z234" s="490" t="n"/>
      <c r="AA234" s="616" t="n"/>
      <c r="AB234" s="270">
        <f>IF(C234="","",IF('Product Selections'!$L$11="CBA Lightning",1,IF('Product Selections'!$L$11="CBA Lightning Plus",0.7,IF('Product Selections'!$L$11="Management Services",0.7,IF('Product Selections'!$L$11="CBA Lightning Wholesale","Check with Finance","")))))</f>
        <v/>
      </c>
      <c r="AC234" s="616" t="n"/>
      <c r="AD234" s="270">
        <f>IF(C234="","",IF('Product Selections'!$L$11="CBA Lightning Wholesale","Check with Finance",1-AB234))</f>
        <v/>
      </c>
      <c r="AE234" s="616">
        <f>IF(C234="","",'Multi Unit Grid'!$G$5)</f>
        <v/>
      </c>
      <c r="AF234" s="271">
        <f>IF(C234="","",IF('Exhibit A'!Y976&lt;0,-'Exhibit A'!Y976,""))</f>
        <v/>
      </c>
      <c r="AG234" s="616">
        <f>IF($C234="","",'Product Selections'!$K$6)</f>
        <v/>
      </c>
      <c r="AH234" s="616">
        <f>IF($C234="","",'Product Selections'!$K$10)</f>
        <v/>
      </c>
      <c r="AI234" s="269">
        <f>IF(C234="","",IF('Product Selections'!L226="Management SErvices",VLOOKUP('Product Selections'!K218,Regions!C:D,2,FALSE),""))</f>
        <v/>
      </c>
      <c r="AJ234" s="445" t="n"/>
      <c r="AK234" s="618" t="n"/>
      <c r="AL234" s="440" t="n"/>
      <c r="AM234" s="448" t="n"/>
      <c r="AO234" s="267" t="n"/>
      <c r="AP234" s="441" t="n"/>
      <c r="AQ234" s="616" t="n"/>
      <c r="AR234" s="616" t="n"/>
      <c r="AS234" s="619" t="n"/>
    </row>
    <row r="235" ht="14.45" customHeight="1">
      <c r="B235" s="73">
        <f>B234+1</f>
        <v/>
      </c>
      <c r="C235" s="221">
        <f>IF('Multi Unit Grid'!C229="","",'Multi Unit Grid'!C229)</f>
        <v/>
      </c>
      <c r="D235" s="223">
        <f>IF(C235="","",'Exhibit A'!D227)</f>
        <v/>
      </c>
      <c r="E235" s="222">
        <f>IFERROR(VLOOKUP(C235,'Multi Unit Grid'!C:D,2,FALSE),"")</f>
        <v/>
      </c>
      <c r="F235" s="75">
        <f>IFERROR(VLOOKUP(C235,'Multi Unit Grid'!C:E,3,FALSE),"")</f>
        <v/>
      </c>
      <c r="G235" s="75">
        <f>IFERROR(VLOOKUP(C235,'Multi Unit Grid'!C:EF,4,FALSE),"")</f>
        <v/>
      </c>
      <c r="H235" s="612" t="n"/>
      <c r="I235" s="30" t="n"/>
      <c r="J235" s="430" t="n"/>
      <c r="K235" s="224" t="n"/>
      <c r="L235" s="24" t="n"/>
      <c r="M235" s="26" t="n"/>
      <c r="N235" s="28" t="n"/>
      <c r="O235" s="26" t="n"/>
      <c r="P235" s="28" t="n"/>
      <c r="Q235" s="623" t="n"/>
      <c r="R235" s="28" t="n"/>
      <c r="S235" s="28" t="n"/>
      <c r="T235" s="28" t="n"/>
      <c r="U235" s="28" t="n"/>
      <c r="V235" s="26" t="n"/>
      <c r="W235" s="29" t="n"/>
      <c r="Z235" s="491" t="n"/>
      <c r="AA235" s="612" t="n"/>
      <c r="AB235" s="83">
        <f>IF(C235="","",IF('Product Selections'!$L$11="CBA Lightning",1,IF('Product Selections'!$L$11="CBA Lightning Plus",0.7,IF('Product Selections'!$L$11="Management Services",0.7,IF('Product Selections'!$L$11="CBA Lightning Wholesale","Check with Finance","")))))</f>
        <v/>
      </c>
      <c r="AC235" s="612" t="n"/>
      <c r="AD235" s="83">
        <f>IF(C235="","",IF('Product Selections'!$L$11="CBA Lightning Wholesale","Check with Finance",1-AB235))</f>
        <v/>
      </c>
      <c r="AE235" s="612">
        <f>IF(C235="","",'Multi Unit Grid'!$G$5)</f>
        <v/>
      </c>
      <c r="AF235" s="84">
        <f>IF(C235="","",IF('Exhibit A'!Y977&lt;0,-'Exhibit A'!Y977,""))</f>
        <v/>
      </c>
      <c r="AG235" s="612">
        <f>IF($C235="","",'Product Selections'!$K$6)</f>
        <v/>
      </c>
      <c r="AH235" s="612">
        <f>IF($C235="","",'Product Selections'!$K$10)</f>
        <v/>
      </c>
      <c r="AI235" s="32">
        <f>IF(C235="","",IF('Product Selections'!L227="Management SErvices",VLOOKUP('Product Selections'!K219,Regions!C:D,2,FALSE),""))</f>
        <v/>
      </c>
      <c r="AJ235" s="444" t="n"/>
      <c r="AK235" s="621" t="n"/>
      <c r="AL235" s="438" t="n"/>
      <c r="AM235" s="447" t="n"/>
      <c r="AO235" s="30" t="n"/>
      <c r="AP235" s="439" t="n"/>
      <c r="AQ235" s="612" t="n"/>
      <c r="AR235" s="612" t="n"/>
      <c r="AS235" s="615" t="n"/>
    </row>
    <row r="236">
      <c r="B236" s="249">
        <f>B235+1</f>
        <v/>
      </c>
      <c r="C236" s="250">
        <f>IF('Multi Unit Grid'!C230="","",'Multi Unit Grid'!C230)</f>
        <v/>
      </c>
      <c r="D236" s="251">
        <f>IF(C236="","",'Exhibit A'!D228)</f>
        <v/>
      </c>
      <c r="E236" s="252">
        <f>IFERROR(VLOOKUP(C236,'Multi Unit Grid'!C:D,2,FALSE),"")</f>
        <v/>
      </c>
      <c r="F236" s="253">
        <f>IFERROR(VLOOKUP(C236,'Multi Unit Grid'!C:E,3,FALSE),"")</f>
        <v/>
      </c>
      <c r="G236" s="253">
        <f>IFERROR(VLOOKUP(C236,'Multi Unit Grid'!C:EF,4,FALSE),"")</f>
        <v/>
      </c>
      <c r="H236" s="616" t="n"/>
      <c r="I236" s="267" t="n"/>
      <c r="J236" s="431" t="n"/>
      <c r="K236" s="261" t="n"/>
      <c r="L236" s="257" t="n"/>
      <c r="M236" s="262" t="n"/>
      <c r="N236" s="263" t="n"/>
      <c r="O236" s="262" t="n"/>
      <c r="P236" s="263" t="n"/>
      <c r="Q236" s="622" t="n"/>
      <c r="R236" s="263" t="n"/>
      <c r="S236" s="263" t="n"/>
      <c r="T236" s="263" t="n"/>
      <c r="U236" s="263" t="n"/>
      <c r="V236" s="262" t="n"/>
      <c r="W236" s="265" t="n"/>
      <c r="X236" s="266" t="n"/>
      <c r="Z236" s="490" t="n"/>
      <c r="AA236" s="616" t="n"/>
      <c r="AB236" s="270">
        <f>IF(C236="","",IF('Product Selections'!$L$11="CBA Lightning",1,IF('Product Selections'!$L$11="CBA Lightning Plus",0.7,IF('Product Selections'!$L$11="Management Services",0.7,IF('Product Selections'!$L$11="CBA Lightning Wholesale","Check with Finance","")))))</f>
        <v/>
      </c>
      <c r="AC236" s="616" t="n"/>
      <c r="AD236" s="270">
        <f>IF(C236="","",IF('Product Selections'!$L$11="CBA Lightning Wholesale","Check with Finance",1-AB236))</f>
        <v/>
      </c>
      <c r="AE236" s="616">
        <f>IF(C236="","",'Multi Unit Grid'!$G$5)</f>
        <v/>
      </c>
      <c r="AF236" s="271">
        <f>IF(C236="","",IF('Exhibit A'!Y978&lt;0,-'Exhibit A'!Y978,""))</f>
        <v/>
      </c>
      <c r="AG236" s="616">
        <f>IF($C236="","",'Product Selections'!$K$6)</f>
        <v/>
      </c>
      <c r="AH236" s="616">
        <f>IF($C236="","",'Product Selections'!$K$10)</f>
        <v/>
      </c>
      <c r="AI236" s="269">
        <f>IF(C236="","",IF('Product Selections'!L228="Management SErvices",VLOOKUP('Product Selections'!K220,Regions!C:D,2,FALSE),""))</f>
        <v/>
      </c>
      <c r="AJ236" s="445" t="n"/>
      <c r="AK236" s="618" t="n"/>
      <c r="AL236" s="440" t="n"/>
      <c r="AM236" s="448" t="n"/>
      <c r="AO236" s="267" t="n"/>
      <c r="AP236" s="441" t="n"/>
      <c r="AQ236" s="616" t="n"/>
      <c r="AR236" s="616" t="n"/>
      <c r="AS236" s="619" t="n"/>
    </row>
    <row r="237" ht="14.45" customHeight="1">
      <c r="B237" s="73">
        <f>B236+1</f>
        <v/>
      </c>
      <c r="C237" s="221">
        <f>IF('Multi Unit Grid'!C231="","",'Multi Unit Grid'!C231)</f>
        <v/>
      </c>
      <c r="D237" s="223">
        <f>IF(C237="","",'Exhibit A'!D229)</f>
        <v/>
      </c>
      <c r="E237" s="222">
        <f>IFERROR(VLOOKUP(C237,'Multi Unit Grid'!C:D,2,FALSE),"")</f>
        <v/>
      </c>
      <c r="F237" s="75">
        <f>IFERROR(VLOOKUP(C237,'Multi Unit Grid'!C:E,3,FALSE),"")</f>
        <v/>
      </c>
      <c r="G237" s="75">
        <f>IFERROR(VLOOKUP(C237,'Multi Unit Grid'!C:EF,4,FALSE),"")</f>
        <v/>
      </c>
      <c r="H237" s="612" t="n"/>
      <c r="I237" s="30" t="n"/>
      <c r="J237" s="430" t="n"/>
      <c r="K237" s="224" t="n"/>
      <c r="L237" s="24" t="n"/>
      <c r="M237" s="26" t="n"/>
      <c r="N237" s="28" t="n"/>
      <c r="O237" s="26" t="n"/>
      <c r="P237" s="28" t="n"/>
      <c r="Q237" s="623" t="n"/>
      <c r="R237" s="28" t="n"/>
      <c r="S237" s="28" t="n"/>
      <c r="T237" s="28" t="n"/>
      <c r="U237" s="28" t="n"/>
      <c r="V237" s="26" t="n"/>
      <c r="W237" s="29" t="n"/>
      <c r="Z237" s="491" t="n"/>
      <c r="AA237" s="612" t="n"/>
      <c r="AB237" s="83">
        <f>IF(C237="","",IF('Product Selections'!$L$11="CBA Lightning",1,IF('Product Selections'!$L$11="CBA Lightning Plus",0.7,IF('Product Selections'!$L$11="Management Services",0.7,IF('Product Selections'!$L$11="CBA Lightning Wholesale","Check with Finance","")))))</f>
        <v/>
      </c>
      <c r="AC237" s="612" t="n"/>
      <c r="AD237" s="83">
        <f>IF(C237="","",IF('Product Selections'!$L$11="CBA Lightning Wholesale","Check with Finance",1-AB237))</f>
        <v/>
      </c>
      <c r="AE237" s="612">
        <f>IF(C237="","",'Multi Unit Grid'!$G$5)</f>
        <v/>
      </c>
      <c r="AF237" s="84">
        <f>IF(C237="","",IF('Exhibit A'!Y979&lt;0,-'Exhibit A'!Y979,""))</f>
        <v/>
      </c>
      <c r="AG237" s="612">
        <f>IF($C237="","",'Product Selections'!$K$6)</f>
        <v/>
      </c>
      <c r="AH237" s="612">
        <f>IF($C237="","",'Product Selections'!$K$10)</f>
        <v/>
      </c>
      <c r="AI237" s="32">
        <f>IF(C237="","",IF('Product Selections'!L229="Management SErvices",VLOOKUP('Product Selections'!K221,Regions!C:D,2,FALSE),""))</f>
        <v/>
      </c>
      <c r="AJ237" s="444" t="n"/>
      <c r="AK237" s="621" t="n"/>
      <c r="AL237" s="438" t="n"/>
      <c r="AM237" s="447" t="n"/>
      <c r="AO237" s="30" t="n"/>
      <c r="AP237" s="439" t="n"/>
      <c r="AQ237" s="612" t="n"/>
      <c r="AR237" s="612" t="n"/>
      <c r="AS237" s="615" t="n"/>
    </row>
    <row r="238">
      <c r="B238" s="249">
        <f>B237+1</f>
        <v/>
      </c>
      <c r="C238" s="250">
        <f>IF('Multi Unit Grid'!C232="","",'Multi Unit Grid'!C232)</f>
        <v/>
      </c>
      <c r="D238" s="251">
        <f>IF(C238="","",'Exhibit A'!D230)</f>
        <v/>
      </c>
      <c r="E238" s="252">
        <f>IFERROR(VLOOKUP(C238,'Multi Unit Grid'!C:D,2,FALSE),"")</f>
        <v/>
      </c>
      <c r="F238" s="253">
        <f>IFERROR(VLOOKUP(C238,'Multi Unit Grid'!C:E,3,FALSE),"")</f>
        <v/>
      </c>
      <c r="G238" s="253">
        <f>IFERROR(VLOOKUP(C238,'Multi Unit Grid'!C:EF,4,FALSE),"")</f>
        <v/>
      </c>
      <c r="H238" s="616" t="n"/>
      <c r="I238" s="267" t="n"/>
      <c r="J238" s="431" t="n"/>
      <c r="K238" s="261" t="n"/>
      <c r="L238" s="257" t="n"/>
      <c r="M238" s="262" t="n"/>
      <c r="N238" s="263" t="n"/>
      <c r="O238" s="262" t="n"/>
      <c r="P238" s="263" t="n"/>
      <c r="Q238" s="622" t="n"/>
      <c r="R238" s="263" t="n"/>
      <c r="S238" s="263" t="n"/>
      <c r="T238" s="263" t="n"/>
      <c r="U238" s="263" t="n"/>
      <c r="V238" s="262" t="n"/>
      <c r="W238" s="265" t="n"/>
      <c r="X238" s="266" t="n"/>
      <c r="Z238" s="490" t="n"/>
      <c r="AA238" s="616" t="n"/>
      <c r="AB238" s="270">
        <f>IF(C238="","",IF('Product Selections'!$L$11="CBA Lightning",1,IF('Product Selections'!$L$11="CBA Lightning Plus",0.7,IF('Product Selections'!$L$11="Management Services",0.7,IF('Product Selections'!$L$11="CBA Lightning Wholesale","Check with Finance","")))))</f>
        <v/>
      </c>
      <c r="AC238" s="616" t="n"/>
      <c r="AD238" s="270">
        <f>IF(C238="","",IF('Product Selections'!$L$11="CBA Lightning Wholesale","Check with Finance",1-AB238))</f>
        <v/>
      </c>
      <c r="AE238" s="616">
        <f>IF(C238="","",'Multi Unit Grid'!$G$5)</f>
        <v/>
      </c>
      <c r="AF238" s="271">
        <f>IF(C238="","",IF('Exhibit A'!Y980&lt;0,-'Exhibit A'!Y980,""))</f>
        <v/>
      </c>
      <c r="AG238" s="616">
        <f>IF($C238="","",'Product Selections'!$K$6)</f>
        <v/>
      </c>
      <c r="AH238" s="616">
        <f>IF($C238="","",'Product Selections'!$K$10)</f>
        <v/>
      </c>
      <c r="AI238" s="269">
        <f>IF(C238="","",IF('Product Selections'!L230="Management SErvices",VLOOKUP('Product Selections'!K222,Regions!C:D,2,FALSE),""))</f>
        <v/>
      </c>
      <c r="AJ238" s="445" t="n"/>
      <c r="AK238" s="618" t="n"/>
      <c r="AL238" s="440" t="n"/>
      <c r="AM238" s="448" t="n"/>
      <c r="AO238" s="267" t="n"/>
      <c r="AP238" s="441" t="n"/>
      <c r="AQ238" s="616" t="n"/>
      <c r="AR238" s="616" t="n"/>
      <c r="AS238" s="619" t="n"/>
    </row>
    <row r="239" ht="14.45" customHeight="1">
      <c r="B239" s="73">
        <f>B238+1</f>
        <v/>
      </c>
      <c r="C239" s="221">
        <f>IF('Multi Unit Grid'!C233="","",'Multi Unit Grid'!C233)</f>
        <v/>
      </c>
      <c r="D239" s="223">
        <f>IF(C239="","",'Exhibit A'!D231)</f>
        <v/>
      </c>
      <c r="E239" s="222">
        <f>IFERROR(VLOOKUP(C239,'Multi Unit Grid'!C:D,2,FALSE),"")</f>
        <v/>
      </c>
      <c r="F239" s="75">
        <f>IFERROR(VLOOKUP(C239,'Multi Unit Grid'!C:E,3,FALSE),"")</f>
        <v/>
      </c>
      <c r="G239" s="75">
        <f>IFERROR(VLOOKUP(C239,'Multi Unit Grid'!C:EF,4,FALSE),"")</f>
        <v/>
      </c>
      <c r="H239" s="612" t="n"/>
      <c r="I239" s="30" t="n"/>
      <c r="J239" s="430" t="n"/>
      <c r="K239" s="224" t="n"/>
      <c r="L239" s="24" t="n"/>
      <c r="M239" s="26" t="n"/>
      <c r="N239" s="28" t="n"/>
      <c r="O239" s="26" t="n"/>
      <c r="P239" s="28" t="n"/>
      <c r="Q239" s="623" t="n"/>
      <c r="R239" s="28" t="n"/>
      <c r="S239" s="28" t="n"/>
      <c r="T239" s="28" t="n"/>
      <c r="U239" s="28" t="n"/>
      <c r="V239" s="26" t="n"/>
      <c r="W239" s="29" t="n"/>
      <c r="Z239" s="491" t="n"/>
      <c r="AA239" s="612" t="n"/>
      <c r="AB239" s="83">
        <f>IF(C239="","",IF('Product Selections'!$L$11="CBA Lightning",1,IF('Product Selections'!$L$11="CBA Lightning Plus",0.7,IF('Product Selections'!$L$11="Management Services",0.7,IF('Product Selections'!$L$11="CBA Lightning Wholesale","Check with Finance","")))))</f>
        <v/>
      </c>
      <c r="AC239" s="612" t="n"/>
      <c r="AD239" s="83">
        <f>IF(C239="","",IF('Product Selections'!$L$11="CBA Lightning Wholesale","Check with Finance",1-AB239))</f>
        <v/>
      </c>
      <c r="AE239" s="612">
        <f>IF(C239="","",'Multi Unit Grid'!$G$5)</f>
        <v/>
      </c>
      <c r="AF239" s="84">
        <f>IF(C239="","",IF('Exhibit A'!Y981&lt;0,-'Exhibit A'!Y981,""))</f>
        <v/>
      </c>
      <c r="AG239" s="612">
        <f>IF($C239="","",'Product Selections'!$K$6)</f>
        <v/>
      </c>
      <c r="AH239" s="612">
        <f>IF($C239="","",'Product Selections'!$K$10)</f>
        <v/>
      </c>
      <c r="AI239" s="32">
        <f>IF(C239="","",IF('Product Selections'!L231="Management SErvices",VLOOKUP('Product Selections'!K223,Regions!C:D,2,FALSE),""))</f>
        <v/>
      </c>
      <c r="AJ239" s="444" t="n"/>
      <c r="AK239" s="621" t="n"/>
      <c r="AL239" s="438" t="n"/>
      <c r="AM239" s="447" t="n"/>
      <c r="AO239" s="30" t="n"/>
      <c r="AP239" s="439" t="n"/>
      <c r="AQ239" s="612" t="n"/>
      <c r="AR239" s="612" t="n"/>
      <c r="AS239" s="615" t="n"/>
    </row>
    <row r="240">
      <c r="B240" s="249">
        <f>B239+1</f>
        <v/>
      </c>
      <c r="C240" s="250">
        <f>IF('Multi Unit Grid'!C234="","",'Multi Unit Grid'!C234)</f>
        <v/>
      </c>
      <c r="D240" s="251">
        <f>IF(C240="","",'Exhibit A'!D232)</f>
        <v/>
      </c>
      <c r="E240" s="252">
        <f>IFERROR(VLOOKUP(C240,'Multi Unit Grid'!C:D,2,FALSE),"")</f>
        <v/>
      </c>
      <c r="F240" s="253">
        <f>IFERROR(VLOOKUP(C240,'Multi Unit Grid'!C:E,3,FALSE),"")</f>
        <v/>
      </c>
      <c r="G240" s="253">
        <f>IFERROR(VLOOKUP(C240,'Multi Unit Grid'!C:EF,4,FALSE),"")</f>
        <v/>
      </c>
      <c r="H240" s="616" t="n"/>
      <c r="I240" s="267" t="n"/>
      <c r="J240" s="431" t="n"/>
      <c r="K240" s="261" t="n"/>
      <c r="L240" s="257" t="n"/>
      <c r="M240" s="262" t="n"/>
      <c r="N240" s="263" t="n"/>
      <c r="O240" s="262" t="n"/>
      <c r="P240" s="263" t="n"/>
      <c r="Q240" s="622" t="n"/>
      <c r="R240" s="263" t="n"/>
      <c r="S240" s="263" t="n"/>
      <c r="T240" s="263" t="n"/>
      <c r="U240" s="263" t="n"/>
      <c r="V240" s="262" t="n"/>
      <c r="W240" s="265" t="n"/>
      <c r="X240" s="266" t="n"/>
      <c r="Z240" s="490" t="n"/>
      <c r="AA240" s="616" t="n"/>
      <c r="AB240" s="270">
        <f>IF(C240="","",IF('Product Selections'!$L$11="CBA Lightning",1,IF('Product Selections'!$L$11="CBA Lightning Plus",0.7,IF('Product Selections'!$L$11="Management Services",0.7,IF('Product Selections'!$L$11="CBA Lightning Wholesale","Check with Finance","")))))</f>
        <v/>
      </c>
      <c r="AC240" s="616" t="n"/>
      <c r="AD240" s="270">
        <f>IF(C240="","",IF('Product Selections'!$L$11="CBA Lightning Wholesale","Check with Finance",1-AB240))</f>
        <v/>
      </c>
      <c r="AE240" s="616">
        <f>IF(C240="","",'Multi Unit Grid'!$G$5)</f>
        <v/>
      </c>
      <c r="AF240" s="271">
        <f>IF(C240="","",IF('Exhibit A'!Y982&lt;0,-'Exhibit A'!Y982,""))</f>
        <v/>
      </c>
      <c r="AG240" s="616">
        <f>IF($C240="","",'Product Selections'!$K$6)</f>
        <v/>
      </c>
      <c r="AH240" s="616">
        <f>IF($C240="","",'Product Selections'!$K$10)</f>
        <v/>
      </c>
      <c r="AI240" s="269">
        <f>IF(C240="","",IF('Product Selections'!L232="Management SErvices",VLOOKUP('Product Selections'!K224,Regions!C:D,2,FALSE),""))</f>
        <v/>
      </c>
      <c r="AJ240" s="445" t="n"/>
      <c r="AK240" s="618" t="n"/>
      <c r="AL240" s="440" t="n"/>
      <c r="AM240" s="448" t="n"/>
      <c r="AO240" s="267" t="n"/>
      <c r="AP240" s="441" t="n"/>
      <c r="AQ240" s="616" t="n"/>
      <c r="AR240" s="616" t="n"/>
      <c r="AS240" s="619" t="n"/>
    </row>
    <row r="241" ht="14.45" customHeight="1">
      <c r="B241" s="73">
        <f>B240+1</f>
        <v/>
      </c>
      <c r="C241" s="221">
        <f>IF('Multi Unit Grid'!C235="","",'Multi Unit Grid'!C235)</f>
        <v/>
      </c>
      <c r="D241" s="223">
        <f>IF(C241="","",'Exhibit A'!D233)</f>
        <v/>
      </c>
      <c r="E241" s="222">
        <f>IFERROR(VLOOKUP(C241,'Multi Unit Grid'!C:D,2,FALSE),"")</f>
        <v/>
      </c>
      <c r="F241" s="75">
        <f>IFERROR(VLOOKUP(C241,'Multi Unit Grid'!C:E,3,FALSE),"")</f>
        <v/>
      </c>
      <c r="G241" s="75">
        <f>IFERROR(VLOOKUP(C241,'Multi Unit Grid'!C:EF,4,FALSE),"")</f>
        <v/>
      </c>
      <c r="H241" s="612" t="n"/>
      <c r="I241" s="30" t="n"/>
      <c r="J241" s="430" t="n"/>
      <c r="K241" s="224" t="n"/>
      <c r="L241" s="24" t="n"/>
      <c r="M241" s="26" t="n"/>
      <c r="N241" s="28" t="n"/>
      <c r="O241" s="26" t="n"/>
      <c r="P241" s="28" t="n"/>
      <c r="Q241" s="623" t="n"/>
      <c r="R241" s="28" t="n"/>
      <c r="S241" s="28" t="n"/>
      <c r="T241" s="28" t="n"/>
      <c r="U241" s="28" t="n"/>
      <c r="V241" s="26" t="n"/>
      <c r="W241" s="29" t="n"/>
      <c r="Z241" s="491" t="n"/>
      <c r="AA241" s="612" t="n"/>
      <c r="AB241" s="83">
        <f>IF(C241="","",IF('Product Selections'!$L$11="CBA Lightning",1,IF('Product Selections'!$L$11="CBA Lightning Plus",0.7,IF('Product Selections'!$L$11="Management Services",0.7,IF('Product Selections'!$L$11="CBA Lightning Wholesale","Check with Finance","")))))</f>
        <v/>
      </c>
      <c r="AC241" s="612" t="n"/>
      <c r="AD241" s="83">
        <f>IF(C241="","",IF('Product Selections'!$L$11="CBA Lightning Wholesale","Check with Finance",1-AB241))</f>
        <v/>
      </c>
      <c r="AE241" s="612">
        <f>IF(C241="","",'Multi Unit Grid'!$G$5)</f>
        <v/>
      </c>
      <c r="AF241" s="84">
        <f>IF(C241="","",IF('Exhibit A'!Y983&lt;0,-'Exhibit A'!Y983,""))</f>
        <v/>
      </c>
      <c r="AG241" s="612">
        <f>IF($C241="","",'Product Selections'!$K$6)</f>
        <v/>
      </c>
      <c r="AH241" s="612">
        <f>IF($C241="","",'Product Selections'!$K$10)</f>
        <v/>
      </c>
      <c r="AI241" s="32">
        <f>IF(C241="","",IF('Product Selections'!L233="Management SErvices",VLOOKUP('Product Selections'!K225,Regions!C:D,2,FALSE),""))</f>
        <v/>
      </c>
      <c r="AJ241" s="444" t="n"/>
      <c r="AK241" s="621" t="n"/>
      <c r="AL241" s="438" t="n"/>
      <c r="AM241" s="447" t="n"/>
      <c r="AO241" s="30" t="n"/>
      <c r="AP241" s="439" t="n"/>
      <c r="AQ241" s="612" t="n"/>
      <c r="AR241" s="612" t="n"/>
      <c r="AS241" s="615" t="n"/>
    </row>
    <row r="242">
      <c r="B242" s="249">
        <f>B241+1</f>
        <v/>
      </c>
      <c r="C242" s="250">
        <f>IF('Multi Unit Grid'!C236="","",'Multi Unit Grid'!C236)</f>
        <v/>
      </c>
      <c r="D242" s="251">
        <f>IF(C242="","",'Exhibit A'!D234)</f>
        <v/>
      </c>
      <c r="E242" s="252">
        <f>IFERROR(VLOOKUP(C242,'Multi Unit Grid'!C:D,2,FALSE),"")</f>
        <v/>
      </c>
      <c r="F242" s="253">
        <f>IFERROR(VLOOKUP(C242,'Multi Unit Grid'!C:E,3,FALSE),"")</f>
        <v/>
      </c>
      <c r="G242" s="253">
        <f>IFERROR(VLOOKUP(C242,'Multi Unit Grid'!C:EF,4,FALSE),"")</f>
        <v/>
      </c>
      <c r="H242" s="616" t="n"/>
      <c r="I242" s="267" t="n"/>
      <c r="J242" s="431" t="n"/>
      <c r="K242" s="261" t="n"/>
      <c r="L242" s="257" t="n"/>
      <c r="M242" s="262" t="n"/>
      <c r="N242" s="263" t="n"/>
      <c r="O242" s="262" t="n"/>
      <c r="P242" s="263" t="n"/>
      <c r="Q242" s="622" t="n"/>
      <c r="R242" s="263" t="n"/>
      <c r="S242" s="263" t="n"/>
      <c r="T242" s="263" t="n"/>
      <c r="U242" s="263" t="n"/>
      <c r="V242" s="262" t="n"/>
      <c r="W242" s="265" t="n"/>
      <c r="X242" s="266" t="n"/>
      <c r="Z242" s="490" t="n"/>
      <c r="AA242" s="616" t="n"/>
      <c r="AB242" s="270">
        <f>IF(C242="","",IF('Product Selections'!$L$11="CBA Lightning",1,IF('Product Selections'!$L$11="CBA Lightning Plus",0.7,IF('Product Selections'!$L$11="Management Services",0.7,IF('Product Selections'!$L$11="CBA Lightning Wholesale","Check with Finance","")))))</f>
        <v/>
      </c>
      <c r="AC242" s="616" t="n"/>
      <c r="AD242" s="270">
        <f>IF(C242="","",IF('Product Selections'!$L$11="CBA Lightning Wholesale","Check with Finance",1-AB242))</f>
        <v/>
      </c>
      <c r="AE242" s="616">
        <f>IF(C242="","",'Multi Unit Grid'!$G$5)</f>
        <v/>
      </c>
      <c r="AF242" s="271">
        <f>IF(C242="","",IF('Exhibit A'!Y984&lt;0,-'Exhibit A'!Y984,""))</f>
        <v/>
      </c>
      <c r="AG242" s="616">
        <f>IF($C242="","",'Product Selections'!$K$6)</f>
        <v/>
      </c>
      <c r="AH242" s="616">
        <f>IF($C242="","",'Product Selections'!$K$10)</f>
        <v/>
      </c>
      <c r="AI242" s="269">
        <f>IF(C242="","",IF('Product Selections'!L234="Management SErvices",VLOOKUP('Product Selections'!K226,Regions!C:D,2,FALSE),""))</f>
        <v/>
      </c>
      <c r="AJ242" s="445" t="n"/>
      <c r="AK242" s="618" t="n"/>
      <c r="AL242" s="440" t="n"/>
      <c r="AM242" s="448" t="n"/>
      <c r="AO242" s="267" t="n"/>
      <c r="AP242" s="441" t="n"/>
      <c r="AQ242" s="616" t="n"/>
      <c r="AR242" s="616" t="n"/>
      <c r="AS242" s="619" t="n"/>
    </row>
    <row r="243" ht="14.45" customHeight="1">
      <c r="B243" s="73">
        <f>B242+1</f>
        <v/>
      </c>
      <c r="C243" s="221">
        <f>IF('Multi Unit Grid'!C237="","",'Multi Unit Grid'!C237)</f>
        <v/>
      </c>
      <c r="D243" s="223">
        <f>IF(C243="","",'Exhibit A'!D235)</f>
        <v/>
      </c>
      <c r="E243" s="222">
        <f>IFERROR(VLOOKUP(C243,'Multi Unit Grid'!C:D,2,FALSE),"")</f>
        <v/>
      </c>
      <c r="F243" s="75">
        <f>IFERROR(VLOOKUP(C243,'Multi Unit Grid'!C:E,3,FALSE),"")</f>
        <v/>
      </c>
      <c r="G243" s="75">
        <f>IFERROR(VLOOKUP(C243,'Multi Unit Grid'!C:EF,4,FALSE),"")</f>
        <v/>
      </c>
      <c r="H243" s="612" t="n"/>
      <c r="I243" s="30" t="n"/>
      <c r="J243" s="430" t="n"/>
      <c r="K243" s="224" t="n"/>
      <c r="L243" s="24" t="n"/>
      <c r="M243" s="26" t="n"/>
      <c r="N243" s="28" t="n"/>
      <c r="O243" s="26" t="n"/>
      <c r="P243" s="28" t="n"/>
      <c r="Q243" s="623" t="n"/>
      <c r="R243" s="28" t="n"/>
      <c r="S243" s="28" t="n"/>
      <c r="T243" s="28" t="n"/>
      <c r="U243" s="28" t="n"/>
      <c r="V243" s="26" t="n"/>
      <c r="W243" s="29" t="n"/>
      <c r="Z243" s="491" t="n"/>
      <c r="AA243" s="612" t="n"/>
      <c r="AB243" s="83">
        <f>IF(C243="","",IF('Product Selections'!$L$11="CBA Lightning",1,IF('Product Selections'!$L$11="CBA Lightning Plus",0.7,IF('Product Selections'!$L$11="Management Services",0.7,IF('Product Selections'!$L$11="CBA Lightning Wholesale","Check with Finance","")))))</f>
        <v/>
      </c>
      <c r="AC243" s="612" t="n"/>
      <c r="AD243" s="83">
        <f>IF(C243="","",IF('Product Selections'!$L$11="CBA Lightning Wholesale","Check with Finance",1-AB243))</f>
        <v/>
      </c>
      <c r="AE243" s="612">
        <f>IF(C243="","",'Multi Unit Grid'!$G$5)</f>
        <v/>
      </c>
      <c r="AF243" s="84">
        <f>IF(C243="","",IF('Exhibit A'!Y985&lt;0,-'Exhibit A'!Y985,""))</f>
        <v/>
      </c>
      <c r="AG243" s="612">
        <f>IF($C243="","",'Product Selections'!$K$6)</f>
        <v/>
      </c>
      <c r="AH243" s="612">
        <f>IF($C243="","",'Product Selections'!$K$10)</f>
        <v/>
      </c>
      <c r="AI243" s="32">
        <f>IF(C243="","",IF('Product Selections'!L235="Management SErvices",VLOOKUP('Product Selections'!K227,Regions!C:D,2,FALSE),""))</f>
        <v/>
      </c>
      <c r="AJ243" s="444" t="n"/>
      <c r="AK243" s="621" t="n"/>
      <c r="AL243" s="438" t="n"/>
      <c r="AM243" s="447" t="n"/>
      <c r="AO243" s="30" t="n"/>
      <c r="AP243" s="439" t="n"/>
      <c r="AQ243" s="612" t="n"/>
      <c r="AR243" s="612" t="n"/>
      <c r="AS243" s="615" t="n"/>
    </row>
    <row r="244">
      <c r="B244" s="249">
        <f>B243+1</f>
        <v/>
      </c>
      <c r="C244" s="250">
        <f>IF('Multi Unit Grid'!C238="","",'Multi Unit Grid'!C238)</f>
        <v/>
      </c>
      <c r="D244" s="251">
        <f>IF(C244="","",'Exhibit A'!D236)</f>
        <v/>
      </c>
      <c r="E244" s="252">
        <f>IFERROR(VLOOKUP(C244,'Multi Unit Grid'!C:D,2,FALSE),"")</f>
        <v/>
      </c>
      <c r="F244" s="253">
        <f>IFERROR(VLOOKUP(C244,'Multi Unit Grid'!C:E,3,FALSE),"")</f>
        <v/>
      </c>
      <c r="G244" s="253">
        <f>IFERROR(VLOOKUP(C244,'Multi Unit Grid'!C:EF,4,FALSE),"")</f>
        <v/>
      </c>
      <c r="H244" s="616" t="n"/>
      <c r="I244" s="267" t="n"/>
      <c r="J244" s="431" t="n"/>
      <c r="K244" s="261" t="n"/>
      <c r="L244" s="257" t="n"/>
      <c r="M244" s="262" t="n"/>
      <c r="N244" s="263" t="n"/>
      <c r="O244" s="262" t="n"/>
      <c r="P244" s="263" t="n"/>
      <c r="Q244" s="622" t="n"/>
      <c r="R244" s="263" t="n"/>
      <c r="S244" s="263" t="n"/>
      <c r="T244" s="263" t="n"/>
      <c r="U244" s="263" t="n"/>
      <c r="V244" s="262" t="n"/>
      <c r="W244" s="265" t="n"/>
      <c r="X244" s="266" t="n"/>
      <c r="Z244" s="490" t="n"/>
      <c r="AA244" s="616" t="n"/>
      <c r="AB244" s="270">
        <f>IF(C244="","",IF('Product Selections'!$L$11="CBA Lightning",1,IF('Product Selections'!$L$11="CBA Lightning Plus",0.7,IF('Product Selections'!$L$11="Management Services",0.7,IF('Product Selections'!$L$11="CBA Lightning Wholesale","Check with Finance","")))))</f>
        <v/>
      </c>
      <c r="AC244" s="616" t="n"/>
      <c r="AD244" s="270">
        <f>IF(C244="","",IF('Product Selections'!$L$11="CBA Lightning Wholesale","Check with Finance",1-AB244))</f>
        <v/>
      </c>
      <c r="AE244" s="616">
        <f>IF(C244="","",'Multi Unit Grid'!$G$5)</f>
        <v/>
      </c>
      <c r="AF244" s="271">
        <f>IF(C244="","",IF('Exhibit A'!Y986&lt;0,-'Exhibit A'!Y986,""))</f>
        <v/>
      </c>
      <c r="AG244" s="616">
        <f>IF($C244="","",'Product Selections'!$K$6)</f>
        <v/>
      </c>
      <c r="AH244" s="616">
        <f>IF($C244="","",'Product Selections'!$K$10)</f>
        <v/>
      </c>
      <c r="AI244" s="269">
        <f>IF(C244="","",IF('Product Selections'!L236="Management SErvices",VLOOKUP('Product Selections'!K228,Regions!C:D,2,FALSE),""))</f>
        <v/>
      </c>
      <c r="AJ244" s="445" t="n"/>
      <c r="AK244" s="618" t="n"/>
      <c r="AL244" s="440" t="n"/>
      <c r="AM244" s="448" t="n"/>
      <c r="AO244" s="267" t="n"/>
      <c r="AP244" s="441" t="n"/>
      <c r="AQ244" s="616" t="n"/>
      <c r="AR244" s="616" t="n"/>
      <c r="AS244" s="619" t="n"/>
    </row>
    <row r="245" ht="14.45" customHeight="1">
      <c r="B245" s="73">
        <f>B244+1</f>
        <v/>
      </c>
      <c r="C245" s="221">
        <f>IF('Multi Unit Grid'!C239="","",'Multi Unit Grid'!C239)</f>
        <v/>
      </c>
      <c r="D245" s="223">
        <f>IF(C245="","",'Exhibit A'!D237)</f>
        <v/>
      </c>
      <c r="E245" s="222">
        <f>IFERROR(VLOOKUP(C245,'Multi Unit Grid'!C:D,2,FALSE),"")</f>
        <v/>
      </c>
      <c r="F245" s="75">
        <f>IFERROR(VLOOKUP(C245,'Multi Unit Grid'!C:E,3,FALSE),"")</f>
        <v/>
      </c>
      <c r="G245" s="75">
        <f>IFERROR(VLOOKUP(C245,'Multi Unit Grid'!C:EF,4,FALSE),"")</f>
        <v/>
      </c>
      <c r="H245" s="612" t="n"/>
      <c r="I245" s="30" t="n"/>
      <c r="J245" s="430" t="n"/>
      <c r="K245" s="224" t="n"/>
      <c r="L245" s="24" t="n"/>
      <c r="M245" s="26" t="n"/>
      <c r="N245" s="28" t="n"/>
      <c r="O245" s="26" t="n"/>
      <c r="P245" s="28" t="n"/>
      <c r="Q245" s="623" t="n"/>
      <c r="R245" s="28" t="n"/>
      <c r="S245" s="28" t="n"/>
      <c r="T245" s="28" t="n"/>
      <c r="U245" s="28" t="n"/>
      <c r="V245" s="26" t="n"/>
      <c r="W245" s="29" t="n"/>
      <c r="Z245" s="491" t="n"/>
      <c r="AA245" s="612" t="n"/>
      <c r="AB245" s="83">
        <f>IF(C245="","",IF('Product Selections'!$L$11="CBA Lightning",1,IF('Product Selections'!$L$11="CBA Lightning Plus",0.7,IF('Product Selections'!$L$11="Management Services",0.7,IF('Product Selections'!$L$11="CBA Lightning Wholesale","Check with Finance","")))))</f>
        <v/>
      </c>
      <c r="AC245" s="612" t="n"/>
      <c r="AD245" s="83">
        <f>IF(C245="","",IF('Product Selections'!$L$11="CBA Lightning Wholesale","Check with Finance",1-AB245))</f>
        <v/>
      </c>
      <c r="AE245" s="612">
        <f>IF(C245="","",'Multi Unit Grid'!$G$5)</f>
        <v/>
      </c>
      <c r="AF245" s="84">
        <f>IF(C245="","",IF('Exhibit A'!Y987&lt;0,-'Exhibit A'!Y987,""))</f>
        <v/>
      </c>
      <c r="AG245" s="612">
        <f>IF($C245="","",'Product Selections'!$K$6)</f>
        <v/>
      </c>
      <c r="AH245" s="612">
        <f>IF($C245="","",'Product Selections'!$K$10)</f>
        <v/>
      </c>
      <c r="AI245" s="32">
        <f>IF(C245="","",IF('Product Selections'!L237="Management SErvices",VLOOKUP('Product Selections'!K229,Regions!C:D,2,FALSE),""))</f>
        <v/>
      </c>
      <c r="AJ245" s="444" t="n"/>
      <c r="AK245" s="621" t="n"/>
      <c r="AL245" s="438" t="n"/>
      <c r="AM245" s="447" t="n"/>
      <c r="AO245" s="30" t="n"/>
      <c r="AP245" s="439" t="n"/>
      <c r="AQ245" s="612" t="n"/>
      <c r="AR245" s="612" t="n"/>
      <c r="AS245" s="615" t="n"/>
    </row>
    <row r="246">
      <c r="B246" s="249">
        <f>B245+1</f>
        <v/>
      </c>
      <c r="C246" s="250">
        <f>IF('Multi Unit Grid'!C240="","",'Multi Unit Grid'!C240)</f>
        <v/>
      </c>
      <c r="D246" s="251">
        <f>IF(C246="","",'Exhibit A'!D238)</f>
        <v/>
      </c>
      <c r="E246" s="252">
        <f>IFERROR(VLOOKUP(C246,'Multi Unit Grid'!C:D,2,FALSE),"")</f>
        <v/>
      </c>
      <c r="F246" s="253">
        <f>IFERROR(VLOOKUP(C246,'Multi Unit Grid'!C:E,3,FALSE),"")</f>
        <v/>
      </c>
      <c r="G246" s="253">
        <f>IFERROR(VLOOKUP(C246,'Multi Unit Grid'!C:EF,4,FALSE),"")</f>
        <v/>
      </c>
      <c r="H246" s="616" t="n"/>
      <c r="I246" s="267" t="n"/>
      <c r="J246" s="431" t="n"/>
      <c r="K246" s="261" t="n"/>
      <c r="L246" s="257" t="n"/>
      <c r="M246" s="262" t="n"/>
      <c r="N246" s="263" t="n"/>
      <c r="O246" s="262" t="n"/>
      <c r="P246" s="263" t="n"/>
      <c r="Q246" s="622" t="n"/>
      <c r="R246" s="263" t="n"/>
      <c r="S246" s="263" t="n"/>
      <c r="T246" s="263" t="n"/>
      <c r="U246" s="263" t="n"/>
      <c r="V246" s="262" t="n"/>
      <c r="W246" s="265" t="n"/>
      <c r="X246" s="266" t="n"/>
      <c r="Z246" s="490" t="n"/>
      <c r="AA246" s="616" t="n"/>
      <c r="AB246" s="270">
        <f>IF(C246="","",IF('Product Selections'!$L$11="CBA Lightning",1,IF('Product Selections'!$L$11="CBA Lightning Plus",0.7,IF('Product Selections'!$L$11="Management Services",0.7,IF('Product Selections'!$L$11="CBA Lightning Wholesale","Check with Finance","")))))</f>
        <v/>
      </c>
      <c r="AC246" s="616" t="n"/>
      <c r="AD246" s="270">
        <f>IF(C246="","",IF('Product Selections'!$L$11="CBA Lightning Wholesale","Check with Finance",1-AB246))</f>
        <v/>
      </c>
      <c r="AE246" s="616">
        <f>IF(C246="","",'Multi Unit Grid'!$G$5)</f>
        <v/>
      </c>
      <c r="AF246" s="271">
        <f>IF(C246="","",IF('Exhibit A'!Y988&lt;0,-'Exhibit A'!Y988,""))</f>
        <v/>
      </c>
      <c r="AG246" s="616">
        <f>IF($C246="","",'Product Selections'!$K$6)</f>
        <v/>
      </c>
      <c r="AH246" s="616">
        <f>IF($C246="","",'Product Selections'!$K$10)</f>
        <v/>
      </c>
      <c r="AI246" s="269">
        <f>IF(C246="","",IF('Product Selections'!L238="Management SErvices",VLOOKUP('Product Selections'!K230,Regions!C:D,2,FALSE),""))</f>
        <v/>
      </c>
      <c r="AJ246" s="445" t="n"/>
      <c r="AK246" s="618" t="n"/>
      <c r="AL246" s="440" t="n"/>
      <c r="AM246" s="448" t="n"/>
      <c r="AO246" s="267" t="n"/>
      <c r="AP246" s="441" t="n"/>
      <c r="AQ246" s="616" t="n"/>
      <c r="AR246" s="616" t="n"/>
      <c r="AS246" s="619" t="n"/>
    </row>
    <row r="247" ht="14.45" customHeight="1">
      <c r="B247" s="73">
        <f>B246+1</f>
        <v/>
      </c>
      <c r="C247" s="221">
        <f>IF('Multi Unit Grid'!C241="","",'Multi Unit Grid'!C241)</f>
        <v/>
      </c>
      <c r="D247" s="223">
        <f>IF(C247="","",'Exhibit A'!D239)</f>
        <v/>
      </c>
      <c r="E247" s="222">
        <f>IFERROR(VLOOKUP(C247,'Multi Unit Grid'!C:D,2,FALSE),"")</f>
        <v/>
      </c>
      <c r="F247" s="75">
        <f>IFERROR(VLOOKUP(C247,'Multi Unit Grid'!C:E,3,FALSE),"")</f>
        <v/>
      </c>
      <c r="G247" s="75">
        <f>IFERROR(VLOOKUP(C247,'Multi Unit Grid'!C:EF,4,FALSE),"")</f>
        <v/>
      </c>
      <c r="H247" s="612" t="n"/>
      <c r="I247" s="30" t="n"/>
      <c r="J247" s="430" t="n"/>
      <c r="K247" s="224" t="n"/>
      <c r="L247" s="24" t="n"/>
      <c r="M247" s="26" t="n"/>
      <c r="N247" s="28" t="n"/>
      <c r="O247" s="26" t="n"/>
      <c r="P247" s="28" t="n"/>
      <c r="Q247" s="623" t="n"/>
      <c r="R247" s="28" t="n"/>
      <c r="S247" s="28" t="n"/>
      <c r="T247" s="28" t="n"/>
      <c r="U247" s="28" t="n"/>
      <c r="V247" s="26" t="n"/>
      <c r="W247" s="29" t="n"/>
      <c r="Z247" s="491" t="n"/>
      <c r="AA247" s="612" t="n"/>
      <c r="AB247" s="83">
        <f>IF(C247="","",IF('Product Selections'!$L$11="CBA Lightning",1,IF('Product Selections'!$L$11="CBA Lightning Plus",0.7,IF('Product Selections'!$L$11="Management Services",0.7,IF('Product Selections'!$L$11="CBA Lightning Wholesale","Check with Finance","")))))</f>
        <v/>
      </c>
      <c r="AC247" s="612" t="n"/>
      <c r="AD247" s="83">
        <f>IF(C247="","",IF('Product Selections'!$L$11="CBA Lightning Wholesale","Check with Finance",1-AB247))</f>
        <v/>
      </c>
      <c r="AE247" s="612">
        <f>IF(C247="","",'Multi Unit Grid'!$G$5)</f>
        <v/>
      </c>
      <c r="AF247" s="84">
        <f>IF(C247="","",IF('Exhibit A'!Y989&lt;0,-'Exhibit A'!Y989,""))</f>
        <v/>
      </c>
      <c r="AG247" s="612">
        <f>IF($C247="","",'Product Selections'!$K$6)</f>
        <v/>
      </c>
      <c r="AH247" s="612">
        <f>IF($C247="","",'Product Selections'!$K$10)</f>
        <v/>
      </c>
      <c r="AI247" s="32">
        <f>IF(C247="","",IF('Product Selections'!L239="Management SErvices",VLOOKUP('Product Selections'!K231,Regions!C:D,2,FALSE),""))</f>
        <v/>
      </c>
      <c r="AJ247" s="444" t="n"/>
      <c r="AK247" s="621" t="n"/>
      <c r="AL247" s="438" t="n"/>
      <c r="AM247" s="447" t="n"/>
      <c r="AO247" s="30" t="n"/>
      <c r="AP247" s="439" t="n"/>
      <c r="AQ247" s="612" t="n"/>
      <c r="AR247" s="612" t="n"/>
      <c r="AS247" s="615" t="n"/>
    </row>
    <row r="248">
      <c r="B248" s="249">
        <f>B247+1</f>
        <v/>
      </c>
      <c r="C248" s="250">
        <f>IF('Multi Unit Grid'!C242="","",'Multi Unit Grid'!C242)</f>
        <v/>
      </c>
      <c r="D248" s="251">
        <f>IF(C248="","",'Exhibit A'!D240)</f>
        <v/>
      </c>
      <c r="E248" s="252">
        <f>IFERROR(VLOOKUP(C248,'Multi Unit Grid'!C:D,2,FALSE),"")</f>
        <v/>
      </c>
      <c r="F248" s="253">
        <f>IFERROR(VLOOKUP(C248,'Multi Unit Grid'!C:E,3,FALSE),"")</f>
        <v/>
      </c>
      <c r="G248" s="253">
        <f>IFERROR(VLOOKUP(C248,'Multi Unit Grid'!C:EF,4,FALSE),"")</f>
        <v/>
      </c>
      <c r="H248" s="616" t="n"/>
      <c r="I248" s="267" t="n"/>
      <c r="J248" s="431" t="n"/>
      <c r="K248" s="261" t="n"/>
      <c r="L248" s="257" t="n"/>
      <c r="M248" s="262" t="n"/>
      <c r="N248" s="263" t="n"/>
      <c r="O248" s="262" t="n"/>
      <c r="P248" s="263" t="n"/>
      <c r="Q248" s="622" t="n"/>
      <c r="R248" s="263" t="n"/>
      <c r="S248" s="263" t="n"/>
      <c r="T248" s="263" t="n"/>
      <c r="U248" s="263" t="n"/>
      <c r="V248" s="262" t="n"/>
      <c r="W248" s="265" t="n"/>
      <c r="X248" s="266" t="n"/>
      <c r="Z248" s="490" t="n"/>
      <c r="AA248" s="616" t="n"/>
      <c r="AB248" s="270">
        <f>IF(C248="","",IF('Product Selections'!$L$11="CBA Lightning",1,IF('Product Selections'!$L$11="CBA Lightning Plus",0.7,IF('Product Selections'!$L$11="Management Services",0.7,IF('Product Selections'!$L$11="CBA Lightning Wholesale","Check with Finance","")))))</f>
        <v/>
      </c>
      <c r="AC248" s="616" t="n"/>
      <c r="AD248" s="270">
        <f>IF(C248="","",IF('Product Selections'!$L$11="CBA Lightning Wholesale","Check with Finance",1-AB248))</f>
        <v/>
      </c>
      <c r="AE248" s="616">
        <f>IF(C248="","",'Multi Unit Grid'!$G$5)</f>
        <v/>
      </c>
      <c r="AF248" s="271">
        <f>IF(C248="","",IF('Exhibit A'!Y990&lt;0,-'Exhibit A'!Y990,""))</f>
        <v/>
      </c>
      <c r="AG248" s="616">
        <f>IF($C248="","",'Product Selections'!$K$6)</f>
        <v/>
      </c>
      <c r="AH248" s="616">
        <f>IF($C248="","",'Product Selections'!$K$10)</f>
        <v/>
      </c>
      <c r="AI248" s="269">
        <f>IF(C248="","",IF('Product Selections'!L240="Management SErvices",VLOOKUP('Product Selections'!K232,Regions!C:D,2,FALSE),""))</f>
        <v/>
      </c>
      <c r="AJ248" s="445" t="n"/>
      <c r="AK248" s="618" t="n"/>
      <c r="AL248" s="440" t="n"/>
      <c r="AM248" s="448" t="n"/>
      <c r="AO248" s="267" t="n"/>
      <c r="AP248" s="441" t="n"/>
      <c r="AQ248" s="616" t="n"/>
      <c r="AR248" s="616" t="n"/>
      <c r="AS248" s="619" t="n"/>
    </row>
    <row r="249" ht="14.45" customHeight="1">
      <c r="B249" s="73">
        <f>B248+1</f>
        <v/>
      </c>
      <c r="C249" s="221">
        <f>IF('Multi Unit Grid'!C243="","",'Multi Unit Grid'!C243)</f>
        <v/>
      </c>
      <c r="D249" s="223">
        <f>IF(C249="","",'Exhibit A'!D241)</f>
        <v/>
      </c>
      <c r="E249" s="222">
        <f>IFERROR(VLOOKUP(C249,'Multi Unit Grid'!C:D,2,FALSE),"")</f>
        <v/>
      </c>
      <c r="F249" s="75">
        <f>IFERROR(VLOOKUP(C249,'Multi Unit Grid'!C:E,3,FALSE),"")</f>
        <v/>
      </c>
      <c r="G249" s="75">
        <f>IFERROR(VLOOKUP(C249,'Multi Unit Grid'!C:EF,4,FALSE),"")</f>
        <v/>
      </c>
      <c r="H249" s="612" t="n"/>
      <c r="I249" s="30" t="n"/>
      <c r="J249" s="430" t="n"/>
      <c r="K249" s="224" t="n"/>
      <c r="L249" s="24" t="n"/>
      <c r="M249" s="26" t="n"/>
      <c r="N249" s="28" t="n"/>
      <c r="O249" s="26" t="n"/>
      <c r="P249" s="28" t="n"/>
      <c r="Q249" s="623" t="n"/>
      <c r="R249" s="28" t="n"/>
      <c r="S249" s="28" t="n"/>
      <c r="T249" s="28" t="n"/>
      <c r="U249" s="28" t="n"/>
      <c r="V249" s="26" t="n"/>
      <c r="W249" s="29" t="n"/>
      <c r="Z249" s="491" t="n"/>
      <c r="AA249" s="612" t="n"/>
      <c r="AB249" s="83">
        <f>IF(C249="","",IF('Product Selections'!$L$11="CBA Lightning",1,IF('Product Selections'!$L$11="CBA Lightning Plus",0.7,IF('Product Selections'!$L$11="Management Services",0.7,IF('Product Selections'!$L$11="CBA Lightning Wholesale","Check with Finance","")))))</f>
        <v/>
      </c>
      <c r="AC249" s="612" t="n"/>
      <c r="AD249" s="83">
        <f>IF(C249="","",IF('Product Selections'!$L$11="CBA Lightning Wholesale","Check with Finance",1-AB249))</f>
        <v/>
      </c>
      <c r="AE249" s="612">
        <f>IF(C249="","",'Multi Unit Grid'!$G$5)</f>
        <v/>
      </c>
      <c r="AF249" s="84">
        <f>IF(C249="","",IF('Exhibit A'!Y991&lt;0,-'Exhibit A'!Y991,""))</f>
        <v/>
      </c>
      <c r="AG249" s="612">
        <f>IF($C249="","",'Product Selections'!$K$6)</f>
        <v/>
      </c>
      <c r="AH249" s="612">
        <f>IF($C249="","",'Product Selections'!$K$10)</f>
        <v/>
      </c>
      <c r="AI249" s="32">
        <f>IF(C249="","",IF('Product Selections'!L241="Management SErvices",VLOOKUP('Product Selections'!K233,Regions!C:D,2,FALSE),""))</f>
        <v/>
      </c>
      <c r="AJ249" s="444" t="n"/>
      <c r="AK249" s="621" t="n"/>
      <c r="AL249" s="438" t="n"/>
      <c r="AM249" s="447" t="n"/>
      <c r="AO249" s="30" t="n"/>
      <c r="AP249" s="439" t="n"/>
      <c r="AQ249" s="612" t="n"/>
      <c r="AR249" s="612" t="n"/>
      <c r="AS249" s="615" t="n"/>
    </row>
    <row r="250">
      <c r="B250" s="249">
        <f>B249+1</f>
        <v/>
      </c>
      <c r="C250" s="250">
        <f>IF('Multi Unit Grid'!C244="","",'Multi Unit Grid'!C244)</f>
        <v/>
      </c>
      <c r="D250" s="251">
        <f>IF(C250="","",'Exhibit A'!D242)</f>
        <v/>
      </c>
      <c r="E250" s="252">
        <f>IFERROR(VLOOKUP(C250,'Multi Unit Grid'!C:D,2,FALSE),"")</f>
        <v/>
      </c>
      <c r="F250" s="253">
        <f>IFERROR(VLOOKUP(C250,'Multi Unit Grid'!C:E,3,FALSE),"")</f>
        <v/>
      </c>
      <c r="G250" s="253">
        <f>IFERROR(VLOOKUP(C250,'Multi Unit Grid'!C:EF,4,FALSE),"")</f>
        <v/>
      </c>
      <c r="H250" s="616" t="n"/>
      <c r="I250" s="267" t="n"/>
      <c r="J250" s="431" t="n"/>
      <c r="K250" s="261" t="n"/>
      <c r="L250" s="257" t="n"/>
      <c r="M250" s="262" t="n"/>
      <c r="N250" s="263" t="n"/>
      <c r="O250" s="262" t="n"/>
      <c r="P250" s="263" t="n"/>
      <c r="Q250" s="622" t="n"/>
      <c r="R250" s="263" t="n"/>
      <c r="S250" s="263" t="n"/>
      <c r="T250" s="263" t="n"/>
      <c r="U250" s="263" t="n"/>
      <c r="V250" s="262" t="n"/>
      <c r="W250" s="265" t="n"/>
      <c r="X250" s="266" t="n"/>
      <c r="Z250" s="490" t="n"/>
      <c r="AA250" s="616" t="n"/>
      <c r="AB250" s="270">
        <f>IF(C250="","",IF('Product Selections'!$L$11="CBA Lightning",1,IF('Product Selections'!$L$11="CBA Lightning Plus",0.7,IF('Product Selections'!$L$11="Management Services",0.7,IF('Product Selections'!$L$11="CBA Lightning Wholesale","Check with Finance","")))))</f>
        <v/>
      </c>
      <c r="AC250" s="616" t="n"/>
      <c r="AD250" s="270">
        <f>IF(C250="","",IF('Product Selections'!$L$11="CBA Lightning Wholesale","Check with Finance",1-AB250))</f>
        <v/>
      </c>
      <c r="AE250" s="616">
        <f>IF(C250="","",'Multi Unit Grid'!$G$5)</f>
        <v/>
      </c>
      <c r="AF250" s="271">
        <f>IF(C250="","",IF('Exhibit A'!Y992&lt;0,-'Exhibit A'!Y992,""))</f>
        <v/>
      </c>
      <c r="AG250" s="616">
        <f>IF($C250="","",'Product Selections'!$K$6)</f>
        <v/>
      </c>
      <c r="AH250" s="616">
        <f>IF($C250="","",'Product Selections'!$K$10)</f>
        <v/>
      </c>
      <c r="AI250" s="269">
        <f>IF(C250="","",IF('Product Selections'!L242="Management SErvices",VLOOKUP('Product Selections'!K234,Regions!C:D,2,FALSE),""))</f>
        <v/>
      </c>
      <c r="AJ250" s="445" t="n"/>
      <c r="AK250" s="618" t="n"/>
      <c r="AL250" s="440" t="n"/>
      <c r="AM250" s="448" t="n"/>
      <c r="AO250" s="267" t="n"/>
      <c r="AP250" s="441" t="n"/>
      <c r="AQ250" s="616" t="n"/>
      <c r="AR250" s="616" t="n"/>
      <c r="AS250" s="619" t="n"/>
    </row>
    <row r="251" ht="14.45" customHeight="1">
      <c r="B251" s="73">
        <f>B250+1</f>
        <v/>
      </c>
      <c r="C251" s="221">
        <f>IF('Multi Unit Grid'!C245="","",'Multi Unit Grid'!C245)</f>
        <v/>
      </c>
      <c r="D251" s="223">
        <f>IF(C251="","",'Exhibit A'!D243)</f>
        <v/>
      </c>
      <c r="E251" s="222">
        <f>IFERROR(VLOOKUP(C251,'Multi Unit Grid'!C:D,2,FALSE),"")</f>
        <v/>
      </c>
      <c r="F251" s="75">
        <f>IFERROR(VLOOKUP(C251,'Multi Unit Grid'!C:E,3,FALSE),"")</f>
        <v/>
      </c>
      <c r="G251" s="75">
        <f>IFERROR(VLOOKUP(C251,'Multi Unit Grid'!C:EF,4,FALSE),"")</f>
        <v/>
      </c>
      <c r="H251" s="612" t="n"/>
      <c r="I251" s="30" t="n"/>
      <c r="J251" s="430" t="n"/>
      <c r="K251" s="224" t="n"/>
      <c r="L251" s="24" t="n"/>
      <c r="M251" s="26" t="n"/>
      <c r="N251" s="28" t="n"/>
      <c r="O251" s="26" t="n"/>
      <c r="P251" s="28" t="n"/>
      <c r="Q251" s="623" t="n"/>
      <c r="R251" s="28" t="n"/>
      <c r="S251" s="28" t="n"/>
      <c r="T251" s="28" t="n"/>
      <c r="U251" s="28" t="n"/>
      <c r="V251" s="26" t="n"/>
      <c r="W251" s="29" t="n"/>
      <c r="Z251" s="491" t="n"/>
      <c r="AA251" s="612" t="n"/>
      <c r="AB251" s="83">
        <f>IF(C251="","",IF('Product Selections'!$L$11="CBA Lightning",1,IF('Product Selections'!$L$11="CBA Lightning Plus",0.7,IF('Product Selections'!$L$11="Management Services",0.7,IF('Product Selections'!$L$11="CBA Lightning Wholesale","Check with Finance","")))))</f>
        <v/>
      </c>
      <c r="AC251" s="612" t="n"/>
      <c r="AD251" s="83">
        <f>IF(C251="","",IF('Product Selections'!$L$11="CBA Lightning Wholesale","Check with Finance",1-AB251))</f>
        <v/>
      </c>
      <c r="AE251" s="612">
        <f>IF(C251="","",'Multi Unit Grid'!$G$5)</f>
        <v/>
      </c>
      <c r="AF251" s="84">
        <f>IF(C251="","",IF('Exhibit A'!Y993&lt;0,-'Exhibit A'!Y993,""))</f>
        <v/>
      </c>
      <c r="AG251" s="612">
        <f>IF($C251="","",'Product Selections'!$K$6)</f>
        <v/>
      </c>
      <c r="AH251" s="612">
        <f>IF($C251="","",'Product Selections'!$K$10)</f>
        <v/>
      </c>
      <c r="AI251" s="32">
        <f>IF(C251="","",IF('Product Selections'!L243="Management SErvices",VLOOKUP('Product Selections'!K235,Regions!C:D,2,FALSE),""))</f>
        <v/>
      </c>
      <c r="AJ251" s="444" t="n"/>
      <c r="AK251" s="621" t="n"/>
      <c r="AL251" s="438" t="n"/>
      <c r="AM251" s="447" t="n"/>
      <c r="AO251" s="30" t="n"/>
      <c r="AP251" s="439" t="n"/>
      <c r="AQ251" s="612" t="n"/>
      <c r="AR251" s="612" t="n"/>
      <c r="AS251" s="615" t="n"/>
    </row>
    <row r="252">
      <c r="B252" s="249">
        <f>B251+1</f>
        <v/>
      </c>
      <c r="C252" s="250">
        <f>IF('Multi Unit Grid'!C246="","",'Multi Unit Grid'!C246)</f>
        <v/>
      </c>
      <c r="D252" s="251">
        <f>IF(C252="","",'Exhibit A'!D244)</f>
        <v/>
      </c>
      <c r="E252" s="252">
        <f>IFERROR(VLOOKUP(C252,'Multi Unit Grid'!C:D,2,FALSE),"")</f>
        <v/>
      </c>
      <c r="F252" s="253">
        <f>IFERROR(VLOOKUP(C252,'Multi Unit Grid'!C:E,3,FALSE),"")</f>
        <v/>
      </c>
      <c r="G252" s="253">
        <f>IFERROR(VLOOKUP(C252,'Multi Unit Grid'!C:EF,4,FALSE),"")</f>
        <v/>
      </c>
      <c r="H252" s="616" t="n"/>
      <c r="I252" s="267" t="n"/>
      <c r="J252" s="431" t="n"/>
      <c r="K252" s="261" t="n"/>
      <c r="L252" s="257" t="n"/>
      <c r="M252" s="262" t="n"/>
      <c r="N252" s="263" t="n"/>
      <c r="O252" s="262" t="n"/>
      <c r="P252" s="263" t="n"/>
      <c r="Q252" s="622" t="n"/>
      <c r="R252" s="263" t="n"/>
      <c r="S252" s="263" t="n"/>
      <c r="T252" s="263" t="n"/>
      <c r="U252" s="263" t="n"/>
      <c r="V252" s="262" t="n"/>
      <c r="W252" s="265" t="n"/>
      <c r="X252" s="266" t="n"/>
      <c r="Z252" s="490" t="n"/>
      <c r="AA252" s="616" t="n"/>
      <c r="AB252" s="270">
        <f>IF(C252="","",IF('Product Selections'!$L$11="CBA Lightning",1,IF('Product Selections'!$L$11="CBA Lightning Plus",0.7,IF('Product Selections'!$L$11="Management Services",0.7,IF('Product Selections'!$L$11="CBA Lightning Wholesale","Check with Finance","")))))</f>
        <v/>
      </c>
      <c r="AC252" s="616" t="n"/>
      <c r="AD252" s="270">
        <f>IF(C252="","",IF('Product Selections'!$L$11="CBA Lightning Wholesale","Check with Finance",1-AB252))</f>
        <v/>
      </c>
      <c r="AE252" s="616">
        <f>IF(C252="","",'Multi Unit Grid'!$G$5)</f>
        <v/>
      </c>
      <c r="AF252" s="271">
        <f>IF(C252="","",IF('Exhibit A'!Y994&lt;0,-'Exhibit A'!Y994,""))</f>
        <v/>
      </c>
      <c r="AG252" s="616">
        <f>IF($C252="","",'Product Selections'!$K$6)</f>
        <v/>
      </c>
      <c r="AH252" s="616">
        <f>IF($C252="","",'Product Selections'!$K$10)</f>
        <v/>
      </c>
      <c r="AI252" s="269">
        <f>IF(C252="","",IF('Product Selections'!L244="Management SErvices",VLOOKUP('Product Selections'!K236,Regions!C:D,2,FALSE),""))</f>
        <v/>
      </c>
      <c r="AJ252" s="445" t="n"/>
      <c r="AK252" s="618" t="n"/>
      <c r="AL252" s="440" t="n"/>
      <c r="AM252" s="448" t="n"/>
      <c r="AO252" s="267" t="n"/>
      <c r="AP252" s="441" t="n"/>
      <c r="AQ252" s="616" t="n"/>
      <c r="AR252" s="616" t="n"/>
      <c r="AS252" s="619" t="n"/>
    </row>
    <row r="253" ht="14.45" customHeight="1">
      <c r="B253" s="73">
        <f>B252+1</f>
        <v/>
      </c>
      <c r="C253" s="221">
        <f>IF('Multi Unit Grid'!C247="","",'Multi Unit Grid'!C247)</f>
        <v/>
      </c>
      <c r="D253" s="223">
        <f>IF(C253="","",'Exhibit A'!D245)</f>
        <v/>
      </c>
      <c r="E253" s="222">
        <f>IFERROR(VLOOKUP(C253,'Multi Unit Grid'!C:D,2,FALSE),"")</f>
        <v/>
      </c>
      <c r="F253" s="75">
        <f>IFERROR(VLOOKUP(C253,'Multi Unit Grid'!C:E,3,FALSE),"")</f>
        <v/>
      </c>
      <c r="G253" s="75">
        <f>IFERROR(VLOOKUP(C253,'Multi Unit Grid'!C:EF,4,FALSE),"")</f>
        <v/>
      </c>
      <c r="H253" s="612" t="n"/>
      <c r="I253" s="30" t="n"/>
      <c r="J253" s="430" t="n"/>
      <c r="K253" s="224" t="n"/>
      <c r="L253" s="24" t="n"/>
      <c r="M253" s="26" t="n"/>
      <c r="N253" s="28" t="n"/>
      <c r="O253" s="26" t="n"/>
      <c r="P253" s="28" t="n"/>
      <c r="Q253" s="623" t="n"/>
      <c r="R253" s="28" t="n"/>
      <c r="S253" s="28" t="n"/>
      <c r="T253" s="28" t="n"/>
      <c r="U253" s="28" t="n"/>
      <c r="V253" s="26" t="n"/>
      <c r="W253" s="29" t="n"/>
      <c r="Z253" s="491" t="n"/>
      <c r="AA253" s="612" t="n"/>
      <c r="AB253" s="83">
        <f>IF(C253="","",IF('Product Selections'!$L$11="CBA Lightning",1,IF('Product Selections'!$L$11="CBA Lightning Plus",0.7,IF('Product Selections'!$L$11="Management Services",0.7,IF('Product Selections'!$L$11="CBA Lightning Wholesale","Check with Finance","")))))</f>
        <v/>
      </c>
      <c r="AC253" s="612" t="n"/>
      <c r="AD253" s="83">
        <f>IF(C253="","",IF('Product Selections'!$L$11="CBA Lightning Wholesale","Check with Finance",1-AB253))</f>
        <v/>
      </c>
      <c r="AE253" s="612">
        <f>IF(C253="","",'Multi Unit Grid'!$G$5)</f>
        <v/>
      </c>
      <c r="AF253" s="84">
        <f>IF(C253="","",IF('Exhibit A'!Y995&lt;0,-'Exhibit A'!Y995,""))</f>
        <v/>
      </c>
      <c r="AG253" s="612">
        <f>IF($C253="","",'Product Selections'!$K$6)</f>
        <v/>
      </c>
      <c r="AH253" s="612">
        <f>IF($C253="","",'Product Selections'!$K$10)</f>
        <v/>
      </c>
      <c r="AI253" s="32">
        <f>IF(C253="","",IF('Product Selections'!L245="Management SErvices",VLOOKUP('Product Selections'!K237,Regions!C:D,2,FALSE),""))</f>
        <v/>
      </c>
      <c r="AJ253" s="444" t="n"/>
      <c r="AK253" s="621" t="n"/>
      <c r="AL253" s="438" t="n"/>
      <c r="AM253" s="447" t="n"/>
      <c r="AO253" s="30" t="n"/>
      <c r="AP253" s="439" t="n"/>
      <c r="AQ253" s="612" t="n"/>
      <c r="AR253" s="612" t="n"/>
      <c r="AS253" s="615" t="n"/>
    </row>
    <row r="254">
      <c r="B254" s="249">
        <f>B253+1</f>
        <v/>
      </c>
      <c r="C254" s="250">
        <f>IF('Multi Unit Grid'!C248="","",'Multi Unit Grid'!C248)</f>
        <v/>
      </c>
      <c r="D254" s="251">
        <f>IF(C254="","",'Exhibit A'!D246)</f>
        <v/>
      </c>
      <c r="E254" s="252">
        <f>IFERROR(VLOOKUP(C254,'Multi Unit Grid'!C:D,2,FALSE),"")</f>
        <v/>
      </c>
      <c r="F254" s="253">
        <f>IFERROR(VLOOKUP(C254,'Multi Unit Grid'!C:E,3,FALSE),"")</f>
        <v/>
      </c>
      <c r="G254" s="253">
        <f>IFERROR(VLOOKUP(C254,'Multi Unit Grid'!C:EF,4,FALSE),"")</f>
        <v/>
      </c>
      <c r="H254" s="616" t="n"/>
      <c r="I254" s="267" t="n"/>
      <c r="J254" s="431" t="n"/>
      <c r="K254" s="261" t="n"/>
      <c r="L254" s="257" t="n"/>
      <c r="M254" s="262" t="n"/>
      <c r="N254" s="263" t="n"/>
      <c r="O254" s="262" t="n"/>
      <c r="P254" s="263" t="n"/>
      <c r="Q254" s="622" t="n"/>
      <c r="R254" s="263" t="n"/>
      <c r="S254" s="263" t="n"/>
      <c r="T254" s="263" t="n"/>
      <c r="U254" s="263" t="n"/>
      <c r="V254" s="262" t="n"/>
      <c r="W254" s="265" t="n"/>
      <c r="X254" s="266" t="n"/>
      <c r="Z254" s="490" t="n"/>
      <c r="AA254" s="616" t="n"/>
      <c r="AB254" s="270">
        <f>IF(C254="","",IF('Product Selections'!$L$11="CBA Lightning",1,IF('Product Selections'!$L$11="CBA Lightning Plus",0.7,IF('Product Selections'!$L$11="Management Services",0.7,IF('Product Selections'!$L$11="CBA Lightning Wholesale","Check with Finance","")))))</f>
        <v/>
      </c>
      <c r="AC254" s="616" t="n"/>
      <c r="AD254" s="270">
        <f>IF(C254="","",IF('Product Selections'!$L$11="CBA Lightning Wholesale","Check with Finance",1-AB254))</f>
        <v/>
      </c>
      <c r="AE254" s="616">
        <f>IF(C254="","",'Multi Unit Grid'!$G$5)</f>
        <v/>
      </c>
      <c r="AF254" s="271">
        <f>IF(C254="","",IF('Exhibit A'!Y996&lt;0,-'Exhibit A'!Y996,""))</f>
        <v/>
      </c>
      <c r="AG254" s="616">
        <f>IF($C254="","",'Product Selections'!$K$6)</f>
        <v/>
      </c>
      <c r="AH254" s="616">
        <f>IF($C254="","",'Product Selections'!$K$10)</f>
        <v/>
      </c>
      <c r="AI254" s="269">
        <f>IF(C254="","",IF('Product Selections'!L246="Management SErvices",VLOOKUP('Product Selections'!K238,Regions!C:D,2,FALSE),""))</f>
        <v/>
      </c>
      <c r="AJ254" s="445" t="n"/>
      <c r="AK254" s="618" t="n"/>
      <c r="AL254" s="440" t="n"/>
      <c r="AM254" s="448" t="n"/>
      <c r="AO254" s="267" t="n"/>
      <c r="AP254" s="441" t="n"/>
      <c r="AQ254" s="616" t="n"/>
      <c r="AR254" s="616" t="n"/>
      <c r="AS254" s="619" t="n"/>
    </row>
    <row r="255" ht="14.45" customHeight="1">
      <c r="B255" s="73">
        <f>B254+1</f>
        <v/>
      </c>
      <c r="C255" s="221">
        <f>IF('Multi Unit Grid'!C249="","",'Multi Unit Grid'!C249)</f>
        <v/>
      </c>
      <c r="D255" s="223">
        <f>IF(C255="","",'Exhibit A'!D247)</f>
        <v/>
      </c>
      <c r="E255" s="222">
        <f>IFERROR(VLOOKUP(C255,'Multi Unit Grid'!C:D,2,FALSE),"")</f>
        <v/>
      </c>
      <c r="F255" s="75">
        <f>IFERROR(VLOOKUP(C255,'Multi Unit Grid'!C:E,3,FALSE),"")</f>
        <v/>
      </c>
      <c r="G255" s="75">
        <f>IFERROR(VLOOKUP(C255,'Multi Unit Grid'!C:EF,4,FALSE),"")</f>
        <v/>
      </c>
      <c r="H255" s="612" t="n"/>
      <c r="I255" s="30" t="n"/>
      <c r="J255" s="430" t="n"/>
      <c r="K255" s="224" t="n"/>
      <c r="L255" s="24" t="n"/>
      <c r="M255" s="26" t="n"/>
      <c r="N255" s="28" t="n"/>
      <c r="O255" s="26" t="n"/>
      <c r="P255" s="28" t="n"/>
      <c r="Q255" s="623" t="n"/>
      <c r="R255" s="28" t="n"/>
      <c r="S255" s="28" t="n"/>
      <c r="T255" s="28" t="n"/>
      <c r="U255" s="28" t="n"/>
      <c r="V255" s="26" t="n"/>
      <c r="W255" s="29" t="n"/>
      <c r="Z255" s="491" t="n"/>
      <c r="AA255" s="612" t="n"/>
      <c r="AB255" s="83">
        <f>IF(C255="","",IF('Product Selections'!$L$11="CBA Lightning",1,IF('Product Selections'!$L$11="CBA Lightning Plus",0.7,IF('Product Selections'!$L$11="Management Services",0.7,IF('Product Selections'!$L$11="CBA Lightning Wholesale","Check with Finance","")))))</f>
        <v/>
      </c>
      <c r="AC255" s="612" t="n"/>
      <c r="AD255" s="83">
        <f>IF(C255="","",IF('Product Selections'!$L$11="CBA Lightning Wholesale","Check with Finance",1-AB255))</f>
        <v/>
      </c>
      <c r="AE255" s="612">
        <f>IF(C255="","",'Multi Unit Grid'!$G$5)</f>
        <v/>
      </c>
      <c r="AF255" s="84">
        <f>IF(C255="","",IF('Exhibit A'!Y997&lt;0,-'Exhibit A'!Y997,""))</f>
        <v/>
      </c>
      <c r="AG255" s="612">
        <f>IF($C255="","",'Product Selections'!$K$6)</f>
        <v/>
      </c>
      <c r="AH255" s="612">
        <f>IF($C255="","",'Product Selections'!$K$10)</f>
        <v/>
      </c>
      <c r="AI255" s="32">
        <f>IF(C255="","",IF('Product Selections'!L247="Management SErvices",VLOOKUP('Product Selections'!K239,Regions!C:D,2,FALSE),""))</f>
        <v/>
      </c>
      <c r="AJ255" s="444" t="n"/>
      <c r="AK255" s="621" t="n"/>
      <c r="AL255" s="438" t="n"/>
      <c r="AM255" s="447" t="n"/>
      <c r="AO255" s="30" t="n"/>
      <c r="AP255" s="439" t="n"/>
      <c r="AQ255" s="612" t="n"/>
      <c r="AR255" s="612" t="n"/>
      <c r="AS255" s="615" t="n"/>
    </row>
    <row r="256">
      <c r="B256" s="249">
        <f>B255+1</f>
        <v/>
      </c>
      <c r="C256" s="250">
        <f>IF('Multi Unit Grid'!C250="","",'Multi Unit Grid'!C250)</f>
        <v/>
      </c>
      <c r="D256" s="251">
        <f>IF(C256="","",'Exhibit A'!D248)</f>
        <v/>
      </c>
      <c r="E256" s="252">
        <f>IFERROR(VLOOKUP(C256,'Multi Unit Grid'!C:D,2,FALSE),"")</f>
        <v/>
      </c>
      <c r="F256" s="253">
        <f>IFERROR(VLOOKUP(C256,'Multi Unit Grid'!C:E,3,FALSE),"")</f>
        <v/>
      </c>
      <c r="G256" s="253">
        <f>IFERROR(VLOOKUP(C256,'Multi Unit Grid'!C:EF,4,FALSE),"")</f>
        <v/>
      </c>
      <c r="H256" s="616" t="n"/>
      <c r="I256" s="267" t="n"/>
      <c r="J256" s="431" t="n"/>
      <c r="K256" s="261" t="n"/>
      <c r="L256" s="257" t="n"/>
      <c r="M256" s="262" t="n"/>
      <c r="N256" s="263" t="n"/>
      <c r="O256" s="262" t="n"/>
      <c r="P256" s="263" t="n"/>
      <c r="Q256" s="622" t="n"/>
      <c r="R256" s="263" t="n"/>
      <c r="S256" s="263" t="n"/>
      <c r="T256" s="263" t="n"/>
      <c r="U256" s="263" t="n"/>
      <c r="V256" s="262" t="n"/>
      <c r="W256" s="265" t="n"/>
      <c r="X256" s="266" t="n"/>
      <c r="Z256" s="490" t="n"/>
      <c r="AA256" s="616" t="n"/>
      <c r="AB256" s="270">
        <f>IF(C256="","",IF('Product Selections'!$L$11="CBA Lightning",1,IF('Product Selections'!$L$11="CBA Lightning Plus",0.7,IF('Product Selections'!$L$11="Management Services",0.7,IF('Product Selections'!$L$11="CBA Lightning Wholesale","Check with Finance","")))))</f>
        <v/>
      </c>
      <c r="AC256" s="616" t="n"/>
      <c r="AD256" s="270">
        <f>IF(C256="","",IF('Product Selections'!$L$11="CBA Lightning Wholesale","Check with Finance",1-AB256))</f>
        <v/>
      </c>
      <c r="AE256" s="616">
        <f>IF(C256="","",'Multi Unit Grid'!$G$5)</f>
        <v/>
      </c>
      <c r="AF256" s="271">
        <f>IF(C256="","",IF('Exhibit A'!Y998&lt;0,-'Exhibit A'!Y998,""))</f>
        <v/>
      </c>
      <c r="AG256" s="616">
        <f>IF($C256="","",'Product Selections'!$K$6)</f>
        <v/>
      </c>
      <c r="AH256" s="616">
        <f>IF($C256="","",'Product Selections'!$K$10)</f>
        <v/>
      </c>
      <c r="AI256" s="269">
        <f>IF(C256="","",IF('Product Selections'!L248="Management SErvices",VLOOKUP('Product Selections'!K240,Regions!C:D,2,FALSE),""))</f>
        <v/>
      </c>
      <c r="AJ256" s="445" t="n"/>
      <c r="AK256" s="618" t="n"/>
      <c r="AL256" s="440" t="n"/>
      <c r="AM256" s="448" t="n"/>
      <c r="AO256" s="267" t="n"/>
      <c r="AP256" s="441" t="n"/>
      <c r="AQ256" s="616" t="n"/>
      <c r="AR256" s="616" t="n"/>
      <c r="AS256" s="619" t="n"/>
    </row>
    <row r="257" ht="14.45" customHeight="1">
      <c r="B257" s="73">
        <f>B256+1</f>
        <v/>
      </c>
      <c r="C257" s="221">
        <f>IF('Multi Unit Grid'!C251="","",'Multi Unit Grid'!C251)</f>
        <v/>
      </c>
      <c r="D257" s="223">
        <f>IF(C257="","",'Exhibit A'!D249)</f>
        <v/>
      </c>
      <c r="E257" s="222">
        <f>IFERROR(VLOOKUP(C257,'Multi Unit Grid'!C:D,2,FALSE),"")</f>
        <v/>
      </c>
      <c r="F257" s="75">
        <f>IFERROR(VLOOKUP(C257,'Multi Unit Grid'!C:E,3,FALSE),"")</f>
        <v/>
      </c>
      <c r="G257" s="75">
        <f>IFERROR(VLOOKUP(C257,'Multi Unit Grid'!C:EF,4,FALSE),"")</f>
        <v/>
      </c>
      <c r="H257" s="612" t="n"/>
      <c r="I257" s="30" t="n"/>
      <c r="J257" s="430" t="n"/>
      <c r="K257" s="224" t="n"/>
      <c r="L257" s="24" t="n"/>
      <c r="M257" s="26" t="n"/>
      <c r="N257" s="28" t="n"/>
      <c r="O257" s="26" t="n"/>
      <c r="P257" s="28" t="n"/>
      <c r="Q257" s="623" t="n"/>
      <c r="R257" s="28" t="n"/>
      <c r="S257" s="28" t="n"/>
      <c r="T257" s="28" t="n"/>
      <c r="U257" s="28" t="n"/>
      <c r="V257" s="26" t="n"/>
      <c r="W257" s="29" t="n"/>
      <c r="Z257" s="491" t="n"/>
      <c r="AA257" s="612" t="n"/>
      <c r="AB257" s="83">
        <f>IF(C257="","",IF('Product Selections'!$L$11="CBA Lightning",1,IF('Product Selections'!$L$11="CBA Lightning Plus",0.7,IF('Product Selections'!$L$11="Management Services",0.7,IF('Product Selections'!$L$11="CBA Lightning Wholesale","Check with Finance","")))))</f>
        <v/>
      </c>
      <c r="AC257" s="612" t="n"/>
      <c r="AD257" s="83">
        <f>IF(C257="","",IF('Product Selections'!$L$11="CBA Lightning Wholesale","Check with Finance",1-AB257))</f>
        <v/>
      </c>
      <c r="AE257" s="612">
        <f>IF(C257="","",'Multi Unit Grid'!$G$5)</f>
        <v/>
      </c>
      <c r="AF257" s="84">
        <f>IF(C257="","",IF('Exhibit A'!Y999&lt;0,-'Exhibit A'!Y999,""))</f>
        <v/>
      </c>
      <c r="AG257" s="612">
        <f>IF($C257="","",'Product Selections'!$K$6)</f>
        <v/>
      </c>
      <c r="AH257" s="612">
        <f>IF($C257="","",'Product Selections'!$K$10)</f>
        <v/>
      </c>
      <c r="AI257" s="32">
        <f>IF(C257="","",IF('Product Selections'!L249="Management SErvices",VLOOKUP('Product Selections'!K241,Regions!C:D,2,FALSE),""))</f>
        <v/>
      </c>
      <c r="AJ257" s="444" t="n"/>
      <c r="AK257" s="621" t="n"/>
      <c r="AL257" s="438" t="n"/>
      <c r="AM257" s="447" t="n"/>
      <c r="AO257" s="30" t="n"/>
      <c r="AP257" s="439" t="n"/>
      <c r="AQ257" s="612" t="n"/>
      <c r="AR257" s="612" t="n"/>
      <c r="AS257" s="615" t="n"/>
    </row>
    <row r="258">
      <c r="B258" s="249">
        <f>B257+1</f>
        <v/>
      </c>
      <c r="C258" s="250">
        <f>IF('Multi Unit Grid'!C252="","",'Multi Unit Grid'!C252)</f>
        <v/>
      </c>
      <c r="D258" s="251">
        <f>IF(C258="","",'Exhibit A'!D250)</f>
        <v/>
      </c>
      <c r="E258" s="252">
        <f>IFERROR(VLOOKUP(C258,'Multi Unit Grid'!C:D,2,FALSE),"")</f>
        <v/>
      </c>
      <c r="F258" s="253">
        <f>IFERROR(VLOOKUP(C258,'Multi Unit Grid'!C:E,3,FALSE),"")</f>
        <v/>
      </c>
      <c r="G258" s="253">
        <f>IFERROR(VLOOKUP(C258,'Multi Unit Grid'!C:EF,4,FALSE),"")</f>
        <v/>
      </c>
      <c r="H258" s="616" t="n"/>
      <c r="I258" s="267" t="n"/>
      <c r="J258" s="431" t="n"/>
      <c r="K258" s="261" t="n"/>
      <c r="L258" s="257" t="n"/>
      <c r="M258" s="262" t="n"/>
      <c r="N258" s="263" t="n"/>
      <c r="O258" s="262" t="n"/>
      <c r="P258" s="263" t="n"/>
      <c r="Q258" s="622" t="n"/>
      <c r="R258" s="263" t="n"/>
      <c r="S258" s="263" t="n"/>
      <c r="T258" s="263" t="n"/>
      <c r="U258" s="263" t="n"/>
      <c r="V258" s="262" t="n"/>
      <c r="W258" s="265" t="n"/>
      <c r="X258" s="266" t="n"/>
      <c r="Z258" s="490" t="n"/>
      <c r="AA258" s="616" t="n"/>
      <c r="AB258" s="270">
        <f>IF(C258="","",IF('Product Selections'!$L$11="CBA Lightning",1,IF('Product Selections'!$L$11="CBA Lightning Plus",0.7,IF('Product Selections'!$L$11="Management Services",0.7,IF('Product Selections'!$L$11="CBA Lightning Wholesale","Check with Finance","")))))</f>
        <v/>
      </c>
      <c r="AC258" s="616" t="n"/>
      <c r="AD258" s="270">
        <f>IF(C258="","",IF('Product Selections'!$L$11="CBA Lightning Wholesale","Check with Finance",1-AB258))</f>
        <v/>
      </c>
      <c r="AE258" s="616">
        <f>IF(C258="","",'Multi Unit Grid'!$G$5)</f>
        <v/>
      </c>
      <c r="AF258" s="271">
        <f>IF(C258="","",IF('Exhibit A'!Y1000&lt;0,-'Exhibit A'!Y1000,""))</f>
        <v/>
      </c>
      <c r="AG258" s="616">
        <f>IF($C258="","",'Product Selections'!$K$6)</f>
        <v/>
      </c>
      <c r="AH258" s="616">
        <f>IF($C258="","",'Product Selections'!$K$10)</f>
        <v/>
      </c>
      <c r="AI258" s="269">
        <f>IF(C258="","",IF('Product Selections'!L250="Management SErvices",VLOOKUP('Product Selections'!K242,Regions!C:D,2,FALSE),""))</f>
        <v/>
      </c>
      <c r="AJ258" s="445" t="n"/>
      <c r="AK258" s="618" t="n"/>
      <c r="AL258" s="440" t="n"/>
      <c r="AM258" s="448" t="n"/>
      <c r="AO258" s="267" t="n"/>
      <c r="AP258" s="441" t="n"/>
      <c r="AQ258" s="616" t="n"/>
      <c r="AR258" s="616" t="n"/>
      <c r="AS258" s="619" t="n"/>
    </row>
    <row r="259" ht="14.45" customHeight="1">
      <c r="B259" s="73">
        <f>B258+1</f>
        <v/>
      </c>
      <c r="C259" s="221">
        <f>IF('Multi Unit Grid'!C253="","",'Multi Unit Grid'!C253)</f>
        <v/>
      </c>
      <c r="D259" s="223">
        <f>IF(C259="","",'Exhibit A'!D251)</f>
        <v/>
      </c>
      <c r="E259" s="222">
        <f>IFERROR(VLOOKUP(C259,'Multi Unit Grid'!C:D,2,FALSE),"")</f>
        <v/>
      </c>
      <c r="F259" s="75">
        <f>IFERROR(VLOOKUP(C259,'Multi Unit Grid'!C:E,3,FALSE),"")</f>
        <v/>
      </c>
      <c r="G259" s="75">
        <f>IFERROR(VLOOKUP(C259,'Multi Unit Grid'!C:EF,4,FALSE),"")</f>
        <v/>
      </c>
      <c r="H259" s="612" t="n"/>
      <c r="I259" s="30" t="n"/>
      <c r="J259" s="430" t="n"/>
      <c r="K259" s="224" t="n"/>
      <c r="L259" s="24" t="n"/>
      <c r="M259" s="26" t="n"/>
      <c r="N259" s="28" t="n"/>
      <c r="O259" s="26" t="n"/>
      <c r="P259" s="28" t="n"/>
      <c r="Q259" s="623" t="n"/>
      <c r="R259" s="28" t="n"/>
      <c r="S259" s="28" t="n"/>
      <c r="T259" s="28" t="n"/>
      <c r="U259" s="28" t="n"/>
      <c r="V259" s="26" t="n"/>
      <c r="W259" s="29" t="n"/>
      <c r="Z259" s="491" t="n"/>
      <c r="AA259" s="612" t="n"/>
      <c r="AB259" s="83">
        <f>IF(C259="","",IF('Product Selections'!$L$11="CBA Lightning",1,IF('Product Selections'!$L$11="CBA Lightning Plus",0.7,IF('Product Selections'!$L$11="Management Services",0.7,IF('Product Selections'!$L$11="CBA Lightning Wholesale","Check with Finance","")))))</f>
        <v/>
      </c>
      <c r="AC259" s="612" t="n"/>
      <c r="AD259" s="83">
        <f>IF(C259="","",IF('Product Selections'!$L$11="CBA Lightning Wholesale","Check with Finance",1-AB259))</f>
        <v/>
      </c>
      <c r="AE259" s="612">
        <f>IF(C259="","",'Multi Unit Grid'!$G$5)</f>
        <v/>
      </c>
      <c r="AF259" s="84">
        <f>IF(C259="","",IF('Exhibit A'!Y1001&lt;0,-'Exhibit A'!Y1001,""))</f>
        <v/>
      </c>
      <c r="AG259" s="612">
        <f>IF($C259="","",'Product Selections'!$K$6)</f>
        <v/>
      </c>
      <c r="AH259" s="612">
        <f>IF($C259="","",'Product Selections'!$K$10)</f>
        <v/>
      </c>
      <c r="AI259" s="32">
        <f>IF(C259="","",IF('Product Selections'!L251="Management SErvices",VLOOKUP('Product Selections'!K243,Regions!C:D,2,FALSE),""))</f>
        <v/>
      </c>
      <c r="AJ259" s="444" t="n"/>
      <c r="AK259" s="621" t="n"/>
      <c r="AL259" s="438" t="n"/>
      <c r="AM259" s="447" t="n"/>
      <c r="AO259" s="30" t="n"/>
      <c r="AP259" s="439" t="n"/>
      <c r="AQ259" s="612" t="n"/>
      <c r="AR259" s="612" t="n"/>
      <c r="AS259" s="615" t="n"/>
    </row>
    <row r="260">
      <c r="B260" s="249">
        <f>B259+1</f>
        <v/>
      </c>
      <c r="C260" s="250">
        <f>IF('Multi Unit Grid'!C254="","",'Multi Unit Grid'!C254)</f>
        <v/>
      </c>
      <c r="D260" s="251">
        <f>IF(C260="","",'Exhibit A'!D252)</f>
        <v/>
      </c>
      <c r="E260" s="252">
        <f>IFERROR(VLOOKUP(C260,'Multi Unit Grid'!C:D,2,FALSE),"")</f>
        <v/>
      </c>
      <c r="F260" s="253">
        <f>IFERROR(VLOOKUP(C260,'Multi Unit Grid'!C:E,3,FALSE),"")</f>
        <v/>
      </c>
      <c r="G260" s="253">
        <f>IFERROR(VLOOKUP(C260,'Multi Unit Grid'!C:EF,4,FALSE),"")</f>
        <v/>
      </c>
      <c r="H260" s="616" t="n"/>
      <c r="I260" s="267" t="n"/>
      <c r="J260" s="431" t="n"/>
      <c r="K260" s="261" t="n"/>
      <c r="L260" s="257" t="n"/>
      <c r="M260" s="262" t="n"/>
      <c r="N260" s="263" t="n"/>
      <c r="O260" s="262" t="n"/>
      <c r="P260" s="263" t="n"/>
      <c r="Q260" s="622" t="n"/>
      <c r="R260" s="263" t="n"/>
      <c r="S260" s="263" t="n"/>
      <c r="T260" s="263" t="n"/>
      <c r="U260" s="263" t="n"/>
      <c r="V260" s="262" t="n"/>
      <c r="W260" s="265" t="n"/>
      <c r="X260" s="266" t="n"/>
      <c r="Z260" s="490" t="n"/>
      <c r="AA260" s="616" t="n"/>
      <c r="AB260" s="270">
        <f>IF(C260="","",IF('Product Selections'!$L$11="CBA Lightning",1,IF('Product Selections'!$L$11="CBA Lightning Plus",0.7,IF('Product Selections'!$L$11="Management Services",0.7,IF('Product Selections'!$L$11="CBA Lightning Wholesale","Check with Finance","")))))</f>
        <v/>
      </c>
      <c r="AC260" s="616" t="n"/>
      <c r="AD260" s="270">
        <f>IF(C260="","",IF('Product Selections'!$L$11="CBA Lightning Wholesale","Check with Finance",1-AB260))</f>
        <v/>
      </c>
      <c r="AE260" s="616">
        <f>IF(C260="","",'Multi Unit Grid'!$G$5)</f>
        <v/>
      </c>
      <c r="AF260" s="271">
        <f>IF(C260="","",IF('Exhibit A'!Y1002&lt;0,-'Exhibit A'!Y1002,""))</f>
        <v/>
      </c>
      <c r="AG260" s="616">
        <f>IF($C260="","",'Product Selections'!$K$6)</f>
        <v/>
      </c>
      <c r="AH260" s="616">
        <f>IF($C260="","",'Product Selections'!$K$10)</f>
        <v/>
      </c>
      <c r="AI260" s="269">
        <f>IF(C260="","",IF('Product Selections'!L252="Management SErvices",VLOOKUP('Product Selections'!K244,Regions!C:D,2,FALSE),""))</f>
        <v/>
      </c>
      <c r="AJ260" s="445" t="n"/>
      <c r="AK260" s="618" t="n"/>
      <c r="AL260" s="440" t="n"/>
      <c r="AM260" s="448" t="n"/>
      <c r="AO260" s="267" t="n"/>
      <c r="AP260" s="441" t="n"/>
      <c r="AQ260" s="616" t="n"/>
      <c r="AR260" s="616" t="n"/>
      <c r="AS260" s="619" t="n"/>
    </row>
    <row r="261" ht="14.45" customHeight="1">
      <c r="B261" s="73">
        <f>B260+1</f>
        <v/>
      </c>
      <c r="C261" s="221">
        <f>IF('Multi Unit Grid'!C255="","",'Multi Unit Grid'!C255)</f>
        <v/>
      </c>
      <c r="D261" s="223">
        <f>IF(C261="","",'Exhibit A'!D253)</f>
        <v/>
      </c>
      <c r="E261" s="222">
        <f>IFERROR(VLOOKUP(C261,'Multi Unit Grid'!C:D,2,FALSE),"")</f>
        <v/>
      </c>
      <c r="F261" s="75">
        <f>IFERROR(VLOOKUP(C261,'Multi Unit Grid'!C:E,3,FALSE),"")</f>
        <v/>
      </c>
      <c r="G261" s="75">
        <f>IFERROR(VLOOKUP(C261,'Multi Unit Grid'!C:EF,4,FALSE),"")</f>
        <v/>
      </c>
      <c r="H261" s="612" t="n"/>
      <c r="I261" s="30" t="n"/>
      <c r="J261" s="430" t="n"/>
      <c r="K261" s="224" t="n"/>
      <c r="L261" s="24" t="n"/>
      <c r="M261" s="26" t="n"/>
      <c r="N261" s="28" t="n"/>
      <c r="O261" s="26" t="n"/>
      <c r="P261" s="28" t="n"/>
      <c r="Q261" s="623" t="n"/>
      <c r="R261" s="28" t="n"/>
      <c r="S261" s="28" t="n"/>
      <c r="T261" s="28" t="n"/>
      <c r="U261" s="28" t="n"/>
      <c r="V261" s="26" t="n"/>
      <c r="W261" s="29" t="n"/>
      <c r="Z261" s="491" t="n"/>
      <c r="AA261" s="612" t="n"/>
      <c r="AB261" s="83">
        <f>IF(C261="","",IF('Product Selections'!$L$11="CBA Lightning",1,IF('Product Selections'!$L$11="CBA Lightning Plus",0.7,IF('Product Selections'!$L$11="Management Services",0.7,IF('Product Selections'!$L$11="CBA Lightning Wholesale","Check with Finance","")))))</f>
        <v/>
      </c>
      <c r="AC261" s="612" t="n"/>
      <c r="AD261" s="83">
        <f>IF(C261="","",IF('Product Selections'!$L$11="CBA Lightning Wholesale","Check with Finance",1-AB261))</f>
        <v/>
      </c>
      <c r="AE261" s="612">
        <f>IF(C261="","",'Multi Unit Grid'!$G$5)</f>
        <v/>
      </c>
      <c r="AF261" s="84">
        <f>IF(C261="","",IF('Exhibit A'!Y1003&lt;0,-'Exhibit A'!Y1003,""))</f>
        <v/>
      </c>
      <c r="AG261" s="612">
        <f>IF($C261="","",'Product Selections'!$K$6)</f>
        <v/>
      </c>
      <c r="AH261" s="612">
        <f>IF($C261="","",'Product Selections'!$K$10)</f>
        <v/>
      </c>
      <c r="AI261" s="32">
        <f>IF(C261="","",IF('Product Selections'!L253="Management SErvices",VLOOKUP('Product Selections'!K245,Regions!C:D,2,FALSE),""))</f>
        <v/>
      </c>
      <c r="AJ261" s="444" t="n"/>
      <c r="AK261" s="621" t="n"/>
      <c r="AL261" s="438" t="n"/>
      <c r="AM261" s="447" t="n"/>
      <c r="AO261" s="30" t="n"/>
      <c r="AP261" s="439" t="n"/>
      <c r="AQ261" s="612" t="n"/>
      <c r="AR261" s="612" t="n"/>
      <c r="AS261" s="615" t="n"/>
    </row>
    <row r="262">
      <c r="B262" s="249">
        <f>B261+1</f>
        <v/>
      </c>
      <c r="C262" s="250">
        <f>IF('Multi Unit Grid'!C256="","",'Multi Unit Grid'!C256)</f>
        <v/>
      </c>
      <c r="D262" s="251">
        <f>IF(C262="","",'Exhibit A'!D254)</f>
        <v/>
      </c>
      <c r="E262" s="252">
        <f>IFERROR(VLOOKUP(C262,'Multi Unit Grid'!C:D,2,FALSE),"")</f>
        <v/>
      </c>
      <c r="F262" s="253">
        <f>IFERROR(VLOOKUP(C262,'Multi Unit Grid'!C:E,3,FALSE),"")</f>
        <v/>
      </c>
      <c r="G262" s="253">
        <f>IFERROR(VLOOKUP(C262,'Multi Unit Grid'!C:EF,4,FALSE),"")</f>
        <v/>
      </c>
      <c r="H262" s="616" t="n"/>
      <c r="I262" s="267" t="n"/>
      <c r="J262" s="431" t="n"/>
      <c r="K262" s="261" t="n"/>
      <c r="L262" s="257" t="n"/>
      <c r="M262" s="262" t="n"/>
      <c r="N262" s="263" t="n"/>
      <c r="O262" s="262" t="n"/>
      <c r="P262" s="263" t="n"/>
      <c r="Q262" s="622" t="n"/>
      <c r="R262" s="263" t="n"/>
      <c r="S262" s="263" t="n"/>
      <c r="T262" s="263" t="n"/>
      <c r="U262" s="263" t="n"/>
      <c r="V262" s="262" t="n"/>
      <c r="W262" s="265" t="n"/>
      <c r="X262" s="266" t="n"/>
      <c r="Z262" s="490" t="n"/>
      <c r="AA262" s="616" t="n"/>
      <c r="AB262" s="270">
        <f>IF(C262="","",IF('Product Selections'!$L$11="CBA Lightning",1,IF('Product Selections'!$L$11="CBA Lightning Plus",0.7,IF('Product Selections'!$L$11="Management Services",0.7,IF('Product Selections'!$L$11="CBA Lightning Wholesale","Check with Finance","")))))</f>
        <v/>
      </c>
      <c r="AC262" s="616" t="n"/>
      <c r="AD262" s="270">
        <f>IF(C262="","",IF('Product Selections'!$L$11="CBA Lightning Wholesale","Check with Finance",1-AB262))</f>
        <v/>
      </c>
      <c r="AE262" s="616">
        <f>IF(C262="","",'Multi Unit Grid'!$G$5)</f>
        <v/>
      </c>
      <c r="AF262" s="271">
        <f>IF(C262="","",IF('Exhibit A'!Y1004&lt;0,-'Exhibit A'!Y1004,""))</f>
        <v/>
      </c>
      <c r="AG262" s="616">
        <f>IF($C262="","",'Product Selections'!$K$6)</f>
        <v/>
      </c>
      <c r="AH262" s="616">
        <f>IF($C262="","",'Product Selections'!$K$10)</f>
        <v/>
      </c>
      <c r="AI262" s="269">
        <f>IF(C262="","",IF('Product Selections'!L254="Management SErvices",VLOOKUP('Product Selections'!K246,Regions!C:D,2,FALSE),""))</f>
        <v/>
      </c>
      <c r="AJ262" s="445" t="n"/>
      <c r="AK262" s="618" t="n"/>
      <c r="AL262" s="440" t="n"/>
      <c r="AM262" s="448" t="n"/>
      <c r="AO262" s="267" t="n"/>
      <c r="AP262" s="441" t="n"/>
      <c r="AQ262" s="616" t="n"/>
      <c r="AR262" s="616" t="n"/>
      <c r="AS262" s="619" t="n"/>
    </row>
    <row r="263" ht="14.45" customHeight="1">
      <c r="B263" s="73">
        <f>B262+1</f>
        <v/>
      </c>
      <c r="C263" s="221">
        <f>IF('Multi Unit Grid'!C257="","",'Multi Unit Grid'!C257)</f>
        <v/>
      </c>
      <c r="D263" s="223">
        <f>IF(C263="","",'Exhibit A'!D255)</f>
        <v/>
      </c>
      <c r="E263" s="222">
        <f>IFERROR(VLOOKUP(C263,'Multi Unit Grid'!C:D,2,FALSE),"")</f>
        <v/>
      </c>
      <c r="F263" s="75">
        <f>IFERROR(VLOOKUP(C263,'Multi Unit Grid'!C:E,3,FALSE),"")</f>
        <v/>
      </c>
      <c r="G263" s="75">
        <f>IFERROR(VLOOKUP(C263,'Multi Unit Grid'!C:EF,4,FALSE),"")</f>
        <v/>
      </c>
      <c r="H263" s="612" t="n"/>
      <c r="I263" s="30" t="n"/>
      <c r="J263" s="430" t="n"/>
      <c r="K263" s="224" t="n"/>
      <c r="L263" s="24" t="n"/>
      <c r="M263" s="26" t="n"/>
      <c r="N263" s="28" t="n"/>
      <c r="O263" s="26" t="n"/>
      <c r="P263" s="28" t="n"/>
      <c r="Q263" s="623" t="n"/>
      <c r="R263" s="28" t="n"/>
      <c r="S263" s="28" t="n"/>
      <c r="T263" s="28" t="n"/>
      <c r="U263" s="28" t="n"/>
      <c r="V263" s="26" t="n"/>
      <c r="W263" s="29" t="n"/>
      <c r="Z263" s="491" t="n"/>
      <c r="AA263" s="612" t="n"/>
      <c r="AB263" s="83">
        <f>IF(C263="","",IF('Product Selections'!$L$11="CBA Lightning",1,IF('Product Selections'!$L$11="CBA Lightning Plus",0.7,IF('Product Selections'!$L$11="Management Services",0.7,IF('Product Selections'!$L$11="CBA Lightning Wholesale","Check with Finance","")))))</f>
        <v/>
      </c>
      <c r="AC263" s="612" t="n"/>
      <c r="AD263" s="83">
        <f>IF(C263="","",IF('Product Selections'!$L$11="CBA Lightning Wholesale","Check with Finance",1-AB263))</f>
        <v/>
      </c>
      <c r="AE263" s="612">
        <f>IF(C263="","",'Multi Unit Grid'!$G$5)</f>
        <v/>
      </c>
      <c r="AF263" s="84">
        <f>IF(C263="","",IF('Exhibit A'!Y1005&lt;0,-'Exhibit A'!Y1005,""))</f>
        <v/>
      </c>
      <c r="AG263" s="612">
        <f>IF($C263="","",'Product Selections'!$K$6)</f>
        <v/>
      </c>
      <c r="AH263" s="612">
        <f>IF($C263="","",'Product Selections'!$K$10)</f>
        <v/>
      </c>
      <c r="AI263" s="32">
        <f>IF(C263="","",IF('Product Selections'!L255="Management SErvices",VLOOKUP('Product Selections'!K247,Regions!C:D,2,FALSE),""))</f>
        <v/>
      </c>
      <c r="AJ263" s="444" t="n"/>
      <c r="AK263" s="621" t="n"/>
      <c r="AL263" s="438" t="n"/>
      <c r="AM263" s="447" t="n"/>
      <c r="AO263" s="30" t="n"/>
      <c r="AP263" s="439" t="n"/>
      <c r="AQ263" s="612" t="n"/>
      <c r="AR263" s="612" t="n"/>
      <c r="AS263" s="615" t="n"/>
    </row>
    <row r="264">
      <c r="B264" s="249">
        <f>B263+1</f>
        <v/>
      </c>
      <c r="C264" s="250">
        <f>IF('Multi Unit Grid'!C258="","",'Multi Unit Grid'!C258)</f>
        <v/>
      </c>
      <c r="D264" s="251">
        <f>IF(C264="","",'Exhibit A'!D256)</f>
        <v/>
      </c>
      <c r="E264" s="252">
        <f>IFERROR(VLOOKUP(C264,'Multi Unit Grid'!C:D,2,FALSE),"")</f>
        <v/>
      </c>
      <c r="F264" s="253">
        <f>IFERROR(VLOOKUP(C264,'Multi Unit Grid'!C:E,3,FALSE),"")</f>
        <v/>
      </c>
      <c r="G264" s="253">
        <f>IFERROR(VLOOKUP(C264,'Multi Unit Grid'!C:EF,4,FALSE),"")</f>
        <v/>
      </c>
      <c r="H264" s="616" t="n"/>
      <c r="I264" s="267" t="n"/>
      <c r="J264" s="431" t="n"/>
      <c r="K264" s="261" t="n"/>
      <c r="L264" s="257" t="n"/>
      <c r="M264" s="262" t="n"/>
      <c r="N264" s="263" t="n"/>
      <c r="O264" s="262" t="n"/>
      <c r="P264" s="263" t="n"/>
      <c r="Q264" s="622" t="n"/>
      <c r="R264" s="263" t="n"/>
      <c r="S264" s="263" t="n"/>
      <c r="T264" s="263" t="n"/>
      <c r="U264" s="263" t="n"/>
      <c r="V264" s="262" t="n"/>
      <c r="W264" s="265" t="n"/>
      <c r="X264" s="266" t="n"/>
      <c r="Z264" s="490" t="n"/>
      <c r="AA264" s="616" t="n"/>
      <c r="AB264" s="270">
        <f>IF(C264="","",IF('Product Selections'!$L$11="CBA Lightning",1,IF('Product Selections'!$L$11="CBA Lightning Plus",0.7,IF('Product Selections'!$L$11="Management Services",0.7,IF('Product Selections'!$L$11="CBA Lightning Wholesale","Check with Finance","")))))</f>
        <v/>
      </c>
      <c r="AC264" s="616" t="n"/>
      <c r="AD264" s="270">
        <f>IF(C264="","",IF('Product Selections'!$L$11="CBA Lightning Wholesale","Check with Finance",1-AB264))</f>
        <v/>
      </c>
      <c r="AE264" s="616">
        <f>IF(C264="","",'Multi Unit Grid'!$G$5)</f>
        <v/>
      </c>
      <c r="AF264" s="271">
        <f>IF(C264="","",IF('Exhibit A'!Y1006&lt;0,-'Exhibit A'!Y1006,""))</f>
        <v/>
      </c>
      <c r="AG264" s="616">
        <f>IF($C264="","",'Product Selections'!$K$6)</f>
        <v/>
      </c>
      <c r="AH264" s="616">
        <f>IF($C264="","",'Product Selections'!$K$10)</f>
        <v/>
      </c>
      <c r="AI264" s="269">
        <f>IF(C264="","",IF('Product Selections'!L256="Management SErvices",VLOOKUP('Product Selections'!K248,Regions!C:D,2,FALSE),""))</f>
        <v/>
      </c>
      <c r="AJ264" s="445" t="n"/>
      <c r="AK264" s="618" t="n"/>
      <c r="AL264" s="440" t="n"/>
      <c r="AM264" s="448" t="n"/>
      <c r="AO264" s="267" t="n"/>
      <c r="AP264" s="441" t="n"/>
      <c r="AQ264" s="616" t="n"/>
      <c r="AR264" s="616" t="n"/>
      <c r="AS264" s="619" t="n"/>
    </row>
    <row r="265" ht="14.45" customHeight="1">
      <c r="B265" s="73">
        <f>B264+1</f>
        <v/>
      </c>
      <c r="C265" s="221">
        <f>IF('Multi Unit Grid'!C259="","",'Multi Unit Grid'!C259)</f>
        <v/>
      </c>
      <c r="D265" s="223">
        <f>IF(C265="","",'Exhibit A'!D257)</f>
        <v/>
      </c>
      <c r="E265" s="222">
        <f>IFERROR(VLOOKUP(C265,'Multi Unit Grid'!C:D,2,FALSE),"")</f>
        <v/>
      </c>
      <c r="F265" s="75">
        <f>IFERROR(VLOOKUP(C265,'Multi Unit Grid'!C:E,3,FALSE),"")</f>
        <v/>
      </c>
      <c r="G265" s="75">
        <f>IFERROR(VLOOKUP(C265,'Multi Unit Grid'!C:EF,4,FALSE),"")</f>
        <v/>
      </c>
      <c r="H265" s="612" t="n"/>
      <c r="I265" s="30" t="n"/>
      <c r="J265" s="430" t="n"/>
      <c r="K265" s="224" t="n"/>
      <c r="L265" s="24" t="n"/>
      <c r="M265" s="26" t="n"/>
      <c r="N265" s="28" t="n"/>
      <c r="O265" s="26" t="n"/>
      <c r="P265" s="28" t="n"/>
      <c r="Q265" s="623" t="n"/>
      <c r="R265" s="28" t="n"/>
      <c r="S265" s="28" t="n"/>
      <c r="T265" s="28" t="n"/>
      <c r="U265" s="28" t="n"/>
      <c r="V265" s="26" t="n"/>
      <c r="W265" s="29" t="n"/>
      <c r="Z265" s="491" t="n"/>
      <c r="AA265" s="612" t="n"/>
      <c r="AB265" s="83">
        <f>IF(C265="","",IF('Product Selections'!$L$11="CBA Lightning",1,IF('Product Selections'!$L$11="CBA Lightning Plus",0.7,IF('Product Selections'!$L$11="Management Services",0.7,IF('Product Selections'!$L$11="CBA Lightning Wholesale","Check with Finance","")))))</f>
        <v/>
      </c>
      <c r="AC265" s="612" t="n"/>
      <c r="AD265" s="83">
        <f>IF(C265="","",IF('Product Selections'!$L$11="CBA Lightning Wholesale","Check with Finance",1-AB265))</f>
        <v/>
      </c>
      <c r="AE265" s="612">
        <f>IF(C265="","",'Multi Unit Grid'!$G$5)</f>
        <v/>
      </c>
      <c r="AF265" s="84">
        <f>IF(C265="","",IF('Exhibit A'!Y1007&lt;0,-'Exhibit A'!Y1007,""))</f>
        <v/>
      </c>
      <c r="AG265" s="612">
        <f>IF($C265="","",'Product Selections'!$K$6)</f>
        <v/>
      </c>
      <c r="AH265" s="612">
        <f>IF($C265="","",'Product Selections'!$K$10)</f>
        <v/>
      </c>
      <c r="AI265" s="32">
        <f>IF(C265="","",IF('Product Selections'!L257="Management SErvices",VLOOKUP('Product Selections'!K249,Regions!C:D,2,FALSE),""))</f>
        <v/>
      </c>
      <c r="AJ265" s="444" t="n"/>
      <c r="AK265" s="621" t="n"/>
      <c r="AL265" s="438" t="n"/>
      <c r="AM265" s="447" t="n"/>
      <c r="AO265" s="30" t="n"/>
      <c r="AP265" s="439" t="n"/>
      <c r="AQ265" s="612" t="n"/>
      <c r="AR265" s="612" t="n"/>
      <c r="AS265" s="615" t="n"/>
    </row>
    <row r="266">
      <c r="B266" s="249">
        <f>B265+1</f>
        <v/>
      </c>
      <c r="C266" s="250">
        <f>IF('Multi Unit Grid'!C260="","",'Multi Unit Grid'!C260)</f>
        <v/>
      </c>
      <c r="D266" s="251">
        <f>IF(C266="","",'Exhibit A'!D258)</f>
        <v/>
      </c>
      <c r="E266" s="252">
        <f>IFERROR(VLOOKUP(C266,'Multi Unit Grid'!C:D,2,FALSE),"")</f>
        <v/>
      </c>
      <c r="F266" s="253">
        <f>IFERROR(VLOOKUP(C266,'Multi Unit Grid'!C:E,3,FALSE),"")</f>
        <v/>
      </c>
      <c r="G266" s="253">
        <f>IFERROR(VLOOKUP(C266,'Multi Unit Grid'!C:EF,4,FALSE),"")</f>
        <v/>
      </c>
      <c r="H266" s="616" t="n"/>
      <c r="I266" s="267" t="n"/>
      <c r="J266" s="431" t="n"/>
      <c r="K266" s="261" t="n"/>
      <c r="L266" s="257" t="n"/>
      <c r="M266" s="262" t="n"/>
      <c r="N266" s="263" t="n"/>
      <c r="O266" s="262" t="n"/>
      <c r="P266" s="263" t="n"/>
      <c r="Q266" s="622" t="n"/>
      <c r="R266" s="263" t="n"/>
      <c r="S266" s="263" t="n"/>
      <c r="T266" s="263" t="n"/>
      <c r="U266" s="263" t="n"/>
      <c r="V266" s="262" t="n"/>
      <c r="W266" s="265" t="n"/>
      <c r="X266" s="266" t="n"/>
      <c r="Z266" s="490" t="n"/>
      <c r="AA266" s="616" t="n"/>
      <c r="AB266" s="270">
        <f>IF(C266="","",IF('Product Selections'!$L$11="CBA Lightning",1,IF('Product Selections'!$L$11="CBA Lightning Plus",0.7,IF('Product Selections'!$L$11="Management Services",0.7,IF('Product Selections'!$L$11="CBA Lightning Wholesale","Check with Finance","")))))</f>
        <v/>
      </c>
      <c r="AC266" s="616" t="n"/>
      <c r="AD266" s="270">
        <f>IF(C266="","",IF('Product Selections'!$L$11="CBA Lightning Wholesale","Check with Finance",1-AB266))</f>
        <v/>
      </c>
      <c r="AE266" s="616">
        <f>IF(C266="","",'Multi Unit Grid'!$G$5)</f>
        <v/>
      </c>
      <c r="AF266" s="271">
        <f>IF(C266="","",IF('Exhibit A'!Y1008&lt;0,-'Exhibit A'!Y1008,""))</f>
        <v/>
      </c>
      <c r="AG266" s="616">
        <f>IF($C266="","",'Product Selections'!$K$6)</f>
        <v/>
      </c>
      <c r="AH266" s="616">
        <f>IF($C266="","",'Product Selections'!$K$10)</f>
        <v/>
      </c>
      <c r="AI266" s="269">
        <f>IF(C266="","",IF('Product Selections'!L258="Management SErvices",VLOOKUP('Product Selections'!K250,Regions!C:D,2,FALSE),""))</f>
        <v/>
      </c>
      <c r="AJ266" s="445" t="n"/>
      <c r="AK266" s="618" t="n"/>
      <c r="AL266" s="440" t="n"/>
      <c r="AM266" s="448" t="n"/>
      <c r="AO266" s="267" t="n"/>
      <c r="AP266" s="441" t="n"/>
      <c r="AQ266" s="616" t="n"/>
      <c r="AR266" s="616" t="n"/>
      <c r="AS266" s="619" t="n"/>
    </row>
    <row r="267" ht="14.45" customHeight="1">
      <c r="B267" s="73">
        <f>B266+1</f>
        <v/>
      </c>
      <c r="C267" s="221">
        <f>IF('Multi Unit Grid'!C261="","",'Multi Unit Grid'!C261)</f>
        <v/>
      </c>
      <c r="D267" s="223">
        <f>IF(C267="","",'Exhibit A'!D259)</f>
        <v/>
      </c>
      <c r="E267" s="222">
        <f>IFERROR(VLOOKUP(C267,'Multi Unit Grid'!C:D,2,FALSE),"")</f>
        <v/>
      </c>
      <c r="F267" s="75">
        <f>IFERROR(VLOOKUP(C267,'Multi Unit Grid'!C:E,3,FALSE),"")</f>
        <v/>
      </c>
      <c r="G267" s="75">
        <f>IFERROR(VLOOKUP(C267,'Multi Unit Grid'!C:EF,4,FALSE),"")</f>
        <v/>
      </c>
      <c r="H267" s="612" t="n"/>
      <c r="I267" s="30" t="n"/>
      <c r="J267" s="430" t="n"/>
      <c r="K267" s="224" t="n"/>
      <c r="L267" s="24" t="n"/>
      <c r="M267" s="26" t="n"/>
      <c r="N267" s="28" t="n"/>
      <c r="O267" s="26" t="n"/>
      <c r="P267" s="28" t="n"/>
      <c r="Q267" s="623" t="n"/>
      <c r="R267" s="28" t="n"/>
      <c r="S267" s="28" t="n"/>
      <c r="T267" s="28" t="n"/>
      <c r="U267" s="28" t="n"/>
      <c r="V267" s="26" t="n"/>
      <c r="W267" s="29" t="n"/>
      <c r="Z267" s="491" t="n"/>
      <c r="AA267" s="612" t="n"/>
      <c r="AB267" s="83">
        <f>IF(C267="","",IF('Product Selections'!$L$11="CBA Lightning",1,IF('Product Selections'!$L$11="CBA Lightning Plus",0.7,IF('Product Selections'!$L$11="Management Services",0.7,IF('Product Selections'!$L$11="CBA Lightning Wholesale","Check with Finance","")))))</f>
        <v/>
      </c>
      <c r="AC267" s="612" t="n"/>
      <c r="AD267" s="83">
        <f>IF(C267="","",IF('Product Selections'!$L$11="CBA Lightning Wholesale","Check with Finance",1-AB267))</f>
        <v/>
      </c>
      <c r="AE267" s="612">
        <f>IF(C267="","",'Multi Unit Grid'!$G$5)</f>
        <v/>
      </c>
      <c r="AF267" s="84">
        <f>IF(C267="","",IF('Exhibit A'!Y1009&lt;0,-'Exhibit A'!Y1009,""))</f>
        <v/>
      </c>
      <c r="AG267" s="612">
        <f>IF($C267="","",'Product Selections'!$K$6)</f>
        <v/>
      </c>
      <c r="AH267" s="612">
        <f>IF($C267="","",'Product Selections'!$K$10)</f>
        <v/>
      </c>
      <c r="AI267" s="32">
        <f>IF(C267="","",IF('Product Selections'!L259="Management SErvices",VLOOKUP('Product Selections'!K251,Regions!C:D,2,FALSE),""))</f>
        <v/>
      </c>
      <c r="AJ267" s="444" t="n"/>
      <c r="AK267" s="621" t="n"/>
      <c r="AL267" s="438" t="n"/>
      <c r="AM267" s="447" t="n"/>
      <c r="AO267" s="30" t="n"/>
      <c r="AP267" s="439" t="n"/>
      <c r="AQ267" s="612" t="n"/>
      <c r="AR267" s="612" t="n"/>
      <c r="AS267" s="615" t="n"/>
    </row>
    <row r="268">
      <c r="B268" s="249">
        <f>B267+1</f>
        <v/>
      </c>
      <c r="C268" s="250">
        <f>IF('Multi Unit Grid'!C262="","",'Multi Unit Grid'!C262)</f>
        <v/>
      </c>
      <c r="D268" s="251">
        <f>IF(C268="","",'Exhibit A'!D260)</f>
        <v/>
      </c>
      <c r="E268" s="252">
        <f>IFERROR(VLOOKUP(C268,'Multi Unit Grid'!C:D,2,FALSE),"")</f>
        <v/>
      </c>
      <c r="F268" s="253">
        <f>IFERROR(VLOOKUP(C268,'Multi Unit Grid'!C:E,3,FALSE),"")</f>
        <v/>
      </c>
      <c r="G268" s="253">
        <f>IFERROR(VLOOKUP(C268,'Multi Unit Grid'!C:EF,4,FALSE),"")</f>
        <v/>
      </c>
      <c r="H268" s="616" t="n"/>
      <c r="I268" s="267" t="n"/>
      <c r="J268" s="431" t="n"/>
      <c r="K268" s="261" t="n"/>
      <c r="L268" s="257" t="n"/>
      <c r="M268" s="262" t="n"/>
      <c r="N268" s="263" t="n"/>
      <c r="O268" s="262" t="n"/>
      <c r="P268" s="263" t="n"/>
      <c r="Q268" s="622" t="n"/>
      <c r="R268" s="263" t="n"/>
      <c r="S268" s="263" t="n"/>
      <c r="T268" s="263" t="n"/>
      <c r="U268" s="263" t="n"/>
      <c r="V268" s="262" t="n"/>
      <c r="W268" s="265" t="n"/>
      <c r="X268" s="266" t="n"/>
      <c r="Z268" s="490" t="n"/>
      <c r="AA268" s="616" t="n"/>
      <c r="AB268" s="270">
        <f>IF(C268="","",IF('Product Selections'!$L$11="CBA Lightning",1,IF('Product Selections'!$L$11="CBA Lightning Plus",0.7,IF('Product Selections'!$L$11="Management Services",0.7,IF('Product Selections'!$L$11="CBA Lightning Wholesale","Check with Finance","")))))</f>
        <v/>
      </c>
      <c r="AC268" s="616" t="n"/>
      <c r="AD268" s="270">
        <f>IF(C268="","",IF('Product Selections'!$L$11="CBA Lightning Wholesale","Check with Finance",1-AB268))</f>
        <v/>
      </c>
      <c r="AE268" s="616">
        <f>IF(C268="","",'Multi Unit Grid'!$G$5)</f>
        <v/>
      </c>
      <c r="AF268" s="271">
        <f>IF(C268="","",IF('Exhibit A'!Y1010&lt;0,-'Exhibit A'!Y1010,""))</f>
        <v/>
      </c>
      <c r="AG268" s="616">
        <f>IF($C268="","",'Product Selections'!$K$6)</f>
        <v/>
      </c>
      <c r="AH268" s="616">
        <f>IF($C268="","",'Product Selections'!$K$10)</f>
        <v/>
      </c>
      <c r="AI268" s="269">
        <f>IF(C268="","",IF('Product Selections'!L260="Management SErvices",VLOOKUP('Product Selections'!K252,Regions!C:D,2,FALSE),""))</f>
        <v/>
      </c>
      <c r="AJ268" s="445" t="n"/>
      <c r="AK268" s="618" t="n"/>
      <c r="AL268" s="440" t="n"/>
      <c r="AM268" s="448" t="n"/>
      <c r="AO268" s="267" t="n"/>
      <c r="AP268" s="441" t="n"/>
      <c r="AQ268" s="616" t="n"/>
      <c r="AR268" s="616" t="n"/>
      <c r="AS268" s="619" t="n"/>
    </row>
    <row r="269" ht="14.45" customHeight="1">
      <c r="B269" s="73">
        <f>B268+1</f>
        <v/>
      </c>
      <c r="C269" s="221">
        <f>IF('Multi Unit Grid'!C263="","",'Multi Unit Grid'!C263)</f>
        <v/>
      </c>
      <c r="D269" s="223">
        <f>IF(C269="","",'Exhibit A'!D261)</f>
        <v/>
      </c>
      <c r="E269" s="222">
        <f>IFERROR(VLOOKUP(C269,'Multi Unit Grid'!C:D,2,FALSE),"")</f>
        <v/>
      </c>
      <c r="F269" s="75">
        <f>IFERROR(VLOOKUP(C269,'Multi Unit Grid'!C:E,3,FALSE),"")</f>
        <v/>
      </c>
      <c r="G269" s="75">
        <f>IFERROR(VLOOKUP(C269,'Multi Unit Grid'!C:EF,4,FALSE),"")</f>
        <v/>
      </c>
      <c r="H269" s="612" t="n"/>
      <c r="I269" s="30" t="n"/>
      <c r="J269" s="430" t="n"/>
      <c r="K269" s="224" t="n"/>
      <c r="L269" s="24" t="n"/>
      <c r="M269" s="26" t="n"/>
      <c r="N269" s="28" t="n"/>
      <c r="O269" s="26" t="n"/>
      <c r="P269" s="28" t="n"/>
      <c r="Q269" s="623" t="n"/>
      <c r="R269" s="28" t="n"/>
      <c r="S269" s="28" t="n"/>
      <c r="T269" s="28" t="n"/>
      <c r="U269" s="28" t="n"/>
      <c r="V269" s="26" t="n"/>
      <c r="W269" s="29" t="n"/>
      <c r="Z269" s="491" t="n"/>
      <c r="AA269" s="612" t="n"/>
      <c r="AB269" s="83">
        <f>IF(C269="","",IF('Product Selections'!$L$11="CBA Lightning",1,IF('Product Selections'!$L$11="CBA Lightning Plus",0.7,IF('Product Selections'!$L$11="Management Services",0.7,IF('Product Selections'!$L$11="CBA Lightning Wholesale","Check with Finance","")))))</f>
        <v/>
      </c>
      <c r="AC269" s="612" t="n"/>
      <c r="AD269" s="83">
        <f>IF(C269="","",IF('Product Selections'!$L$11="CBA Lightning Wholesale","Check with Finance",1-AB269))</f>
        <v/>
      </c>
      <c r="AE269" s="612">
        <f>IF(C269="","",'Multi Unit Grid'!$G$5)</f>
        <v/>
      </c>
      <c r="AF269" s="84">
        <f>IF(C269="","",IF('Exhibit A'!Y1011&lt;0,-'Exhibit A'!Y1011,""))</f>
        <v/>
      </c>
      <c r="AG269" s="612">
        <f>IF($C269="","",'Product Selections'!$K$6)</f>
        <v/>
      </c>
      <c r="AH269" s="612">
        <f>IF($C269="","",'Product Selections'!$K$10)</f>
        <v/>
      </c>
      <c r="AI269" s="32">
        <f>IF(C269="","",IF('Product Selections'!L261="Management SErvices",VLOOKUP('Product Selections'!K253,Regions!C:D,2,FALSE),""))</f>
        <v/>
      </c>
      <c r="AJ269" s="444" t="n"/>
      <c r="AK269" s="621" t="n"/>
      <c r="AL269" s="438" t="n"/>
      <c r="AM269" s="447" t="n"/>
      <c r="AO269" s="30" t="n"/>
      <c r="AP269" s="439" t="n"/>
      <c r="AQ269" s="612" t="n"/>
      <c r="AR269" s="612" t="n"/>
      <c r="AS269" s="615" t="n"/>
    </row>
    <row r="270">
      <c r="B270" s="249">
        <f>B269+1</f>
        <v/>
      </c>
      <c r="C270" s="250">
        <f>IF('Multi Unit Grid'!C264="","",'Multi Unit Grid'!C264)</f>
        <v/>
      </c>
      <c r="D270" s="251">
        <f>IF(C270="","",'Exhibit A'!D262)</f>
        <v/>
      </c>
      <c r="E270" s="252">
        <f>IFERROR(VLOOKUP(C270,'Multi Unit Grid'!C:D,2,FALSE),"")</f>
        <v/>
      </c>
      <c r="F270" s="253">
        <f>IFERROR(VLOOKUP(C270,'Multi Unit Grid'!C:E,3,FALSE),"")</f>
        <v/>
      </c>
      <c r="G270" s="253">
        <f>IFERROR(VLOOKUP(C270,'Multi Unit Grid'!C:EF,4,FALSE),"")</f>
        <v/>
      </c>
      <c r="H270" s="616" t="n"/>
      <c r="I270" s="267" t="n"/>
      <c r="J270" s="431" t="n"/>
      <c r="K270" s="261" t="n"/>
      <c r="L270" s="257" t="n"/>
      <c r="M270" s="262" t="n"/>
      <c r="N270" s="263" t="n"/>
      <c r="O270" s="262" t="n"/>
      <c r="P270" s="263" t="n"/>
      <c r="Q270" s="622" t="n"/>
      <c r="R270" s="263" t="n"/>
      <c r="S270" s="263" t="n"/>
      <c r="T270" s="263" t="n"/>
      <c r="U270" s="263" t="n"/>
      <c r="V270" s="262" t="n"/>
      <c r="W270" s="265" t="n"/>
      <c r="X270" s="266" t="n"/>
      <c r="Z270" s="490" t="n"/>
      <c r="AA270" s="616" t="n"/>
      <c r="AB270" s="270">
        <f>IF(C270="","",IF('Product Selections'!$L$11="CBA Lightning",1,IF('Product Selections'!$L$11="CBA Lightning Plus",0.7,IF('Product Selections'!$L$11="Management Services",0.7,IF('Product Selections'!$L$11="CBA Lightning Wholesale","Check with Finance","")))))</f>
        <v/>
      </c>
      <c r="AC270" s="616" t="n"/>
      <c r="AD270" s="270">
        <f>IF(C270="","",IF('Product Selections'!$L$11="CBA Lightning Wholesale","Check with Finance",1-AB270))</f>
        <v/>
      </c>
      <c r="AE270" s="616">
        <f>IF(C270="","",'Multi Unit Grid'!$G$5)</f>
        <v/>
      </c>
      <c r="AF270" s="271">
        <f>IF(C270="","",IF('Exhibit A'!Y1012&lt;0,-'Exhibit A'!Y1012,""))</f>
        <v/>
      </c>
      <c r="AG270" s="616">
        <f>IF($C270="","",'Product Selections'!$K$6)</f>
        <v/>
      </c>
      <c r="AH270" s="616">
        <f>IF($C270="","",'Product Selections'!$K$10)</f>
        <v/>
      </c>
      <c r="AI270" s="269">
        <f>IF(C270="","",IF('Product Selections'!L262="Management SErvices",VLOOKUP('Product Selections'!K254,Regions!C:D,2,FALSE),""))</f>
        <v/>
      </c>
      <c r="AJ270" s="445" t="n"/>
      <c r="AK270" s="618" t="n"/>
      <c r="AL270" s="440" t="n"/>
      <c r="AM270" s="448" t="n"/>
      <c r="AO270" s="267" t="n"/>
      <c r="AP270" s="441" t="n"/>
      <c r="AQ270" s="616" t="n"/>
      <c r="AR270" s="616" t="n"/>
      <c r="AS270" s="619" t="n"/>
    </row>
    <row r="271" ht="14.45" customHeight="1">
      <c r="B271" s="73">
        <f>B270+1</f>
        <v/>
      </c>
      <c r="C271" s="221">
        <f>IF('Multi Unit Grid'!C265="","",'Multi Unit Grid'!C265)</f>
        <v/>
      </c>
      <c r="D271" s="223">
        <f>IF(C271="","",'Exhibit A'!D263)</f>
        <v/>
      </c>
      <c r="E271" s="222">
        <f>IFERROR(VLOOKUP(C271,'Multi Unit Grid'!C:D,2,FALSE),"")</f>
        <v/>
      </c>
      <c r="F271" s="75">
        <f>IFERROR(VLOOKUP(C271,'Multi Unit Grid'!C:E,3,FALSE),"")</f>
        <v/>
      </c>
      <c r="G271" s="75">
        <f>IFERROR(VLOOKUP(C271,'Multi Unit Grid'!C:EF,4,FALSE),"")</f>
        <v/>
      </c>
      <c r="H271" s="612" t="n"/>
      <c r="I271" s="30" t="n"/>
      <c r="J271" s="430" t="n"/>
      <c r="K271" s="224" t="n"/>
      <c r="L271" s="24" t="n"/>
      <c r="M271" s="26" t="n"/>
      <c r="N271" s="28" t="n"/>
      <c r="O271" s="26" t="n"/>
      <c r="P271" s="28" t="n"/>
      <c r="Q271" s="623" t="n"/>
      <c r="R271" s="28" t="n"/>
      <c r="S271" s="28" t="n"/>
      <c r="T271" s="28" t="n"/>
      <c r="U271" s="28" t="n"/>
      <c r="V271" s="26" t="n"/>
      <c r="W271" s="29" t="n"/>
      <c r="Z271" s="491" t="n"/>
      <c r="AA271" s="612" t="n"/>
      <c r="AB271" s="83">
        <f>IF(C271="","",IF('Product Selections'!$L$11="CBA Lightning",1,IF('Product Selections'!$L$11="CBA Lightning Plus",0.7,IF('Product Selections'!$L$11="Management Services",0.7,IF('Product Selections'!$L$11="CBA Lightning Wholesale","Check with Finance","")))))</f>
        <v/>
      </c>
      <c r="AC271" s="612" t="n"/>
      <c r="AD271" s="83">
        <f>IF(C271="","",IF('Product Selections'!$L$11="CBA Lightning Wholesale","Check with Finance",1-AB271))</f>
        <v/>
      </c>
      <c r="AE271" s="612">
        <f>IF(C271="","",'Multi Unit Grid'!$G$5)</f>
        <v/>
      </c>
      <c r="AF271" s="84">
        <f>IF(C271="","",IF('Exhibit A'!Y1013&lt;0,-'Exhibit A'!Y1013,""))</f>
        <v/>
      </c>
      <c r="AG271" s="612">
        <f>IF($C271="","",'Product Selections'!$K$6)</f>
        <v/>
      </c>
      <c r="AH271" s="612">
        <f>IF($C271="","",'Product Selections'!$K$10)</f>
        <v/>
      </c>
      <c r="AI271" s="32">
        <f>IF(C271="","",IF('Product Selections'!L263="Management SErvices",VLOOKUP('Product Selections'!K255,Regions!C:D,2,FALSE),""))</f>
        <v/>
      </c>
      <c r="AJ271" s="444" t="n"/>
      <c r="AK271" s="621" t="n"/>
      <c r="AL271" s="438" t="n"/>
      <c r="AM271" s="447" t="n"/>
      <c r="AO271" s="30" t="n"/>
      <c r="AP271" s="439" t="n"/>
      <c r="AQ271" s="612" t="n"/>
      <c r="AR271" s="612" t="n"/>
      <c r="AS271" s="615" t="n"/>
    </row>
    <row r="272">
      <c r="B272" s="249">
        <f>B271+1</f>
        <v/>
      </c>
      <c r="C272" s="250">
        <f>IF('Multi Unit Grid'!C266="","",'Multi Unit Grid'!C266)</f>
        <v/>
      </c>
      <c r="D272" s="251">
        <f>IF(C272="","",'Exhibit A'!D264)</f>
        <v/>
      </c>
      <c r="E272" s="252">
        <f>IFERROR(VLOOKUP(C272,'Multi Unit Grid'!C:D,2,FALSE),"")</f>
        <v/>
      </c>
      <c r="F272" s="253">
        <f>IFERROR(VLOOKUP(C272,'Multi Unit Grid'!C:E,3,FALSE),"")</f>
        <v/>
      </c>
      <c r="G272" s="253">
        <f>IFERROR(VLOOKUP(C272,'Multi Unit Grid'!C:EF,4,FALSE),"")</f>
        <v/>
      </c>
      <c r="H272" s="616" t="n"/>
      <c r="I272" s="267" t="n"/>
      <c r="J272" s="431" t="n"/>
      <c r="K272" s="261" t="n"/>
      <c r="L272" s="257" t="n"/>
      <c r="M272" s="262" t="n"/>
      <c r="N272" s="263" t="n"/>
      <c r="O272" s="262" t="n"/>
      <c r="P272" s="263" t="n"/>
      <c r="Q272" s="622" t="n"/>
      <c r="R272" s="263" t="n"/>
      <c r="S272" s="263" t="n"/>
      <c r="T272" s="263" t="n"/>
      <c r="U272" s="263" t="n"/>
      <c r="V272" s="262" t="n"/>
      <c r="W272" s="265" t="n"/>
      <c r="X272" s="266" t="n"/>
      <c r="Z272" s="490" t="n"/>
      <c r="AA272" s="616" t="n"/>
      <c r="AB272" s="270">
        <f>IF(C272="","",IF('Product Selections'!$L$11="CBA Lightning",1,IF('Product Selections'!$L$11="CBA Lightning Plus",0.7,IF('Product Selections'!$L$11="Management Services",0.7,IF('Product Selections'!$L$11="CBA Lightning Wholesale","Check with Finance","")))))</f>
        <v/>
      </c>
      <c r="AC272" s="616" t="n"/>
      <c r="AD272" s="270">
        <f>IF(C272="","",IF('Product Selections'!$L$11="CBA Lightning Wholesale","Check with Finance",1-AB272))</f>
        <v/>
      </c>
      <c r="AE272" s="616">
        <f>IF(C272="","",'Multi Unit Grid'!$G$5)</f>
        <v/>
      </c>
      <c r="AF272" s="271">
        <f>IF(C272="","",IF('Exhibit A'!Y1014&lt;0,-'Exhibit A'!Y1014,""))</f>
        <v/>
      </c>
      <c r="AG272" s="616">
        <f>IF($C272="","",'Product Selections'!$K$6)</f>
        <v/>
      </c>
      <c r="AH272" s="616">
        <f>IF($C272="","",'Product Selections'!$K$10)</f>
        <v/>
      </c>
      <c r="AI272" s="269">
        <f>IF(C272="","",IF('Product Selections'!L264="Management SErvices",VLOOKUP('Product Selections'!K256,Regions!C:D,2,FALSE),""))</f>
        <v/>
      </c>
      <c r="AJ272" s="445" t="n"/>
      <c r="AK272" s="618" t="n"/>
      <c r="AL272" s="440" t="n"/>
      <c r="AM272" s="448" t="n"/>
      <c r="AO272" s="267" t="n"/>
      <c r="AP272" s="441" t="n"/>
      <c r="AQ272" s="616" t="n"/>
      <c r="AR272" s="616" t="n"/>
      <c r="AS272" s="619" t="n"/>
    </row>
    <row r="273" ht="14.45" customHeight="1">
      <c r="B273" s="73">
        <f>B272+1</f>
        <v/>
      </c>
      <c r="C273" s="221">
        <f>IF('Multi Unit Grid'!C267="","",'Multi Unit Grid'!C267)</f>
        <v/>
      </c>
      <c r="D273" s="223">
        <f>IF(C273="","",'Exhibit A'!D265)</f>
        <v/>
      </c>
      <c r="E273" s="222">
        <f>IFERROR(VLOOKUP(C273,'Multi Unit Grid'!C:D,2,FALSE),"")</f>
        <v/>
      </c>
      <c r="F273" s="75">
        <f>IFERROR(VLOOKUP(C273,'Multi Unit Grid'!C:E,3,FALSE),"")</f>
        <v/>
      </c>
      <c r="G273" s="75">
        <f>IFERROR(VLOOKUP(C273,'Multi Unit Grid'!C:EF,4,FALSE),"")</f>
        <v/>
      </c>
      <c r="H273" s="612" t="n"/>
      <c r="I273" s="30" t="n"/>
      <c r="J273" s="430" t="n"/>
      <c r="K273" s="224" t="n"/>
      <c r="L273" s="24" t="n"/>
      <c r="M273" s="26" t="n"/>
      <c r="N273" s="28" t="n"/>
      <c r="O273" s="26" t="n"/>
      <c r="P273" s="28" t="n"/>
      <c r="Q273" s="623" t="n"/>
      <c r="R273" s="28" t="n"/>
      <c r="S273" s="28" t="n"/>
      <c r="T273" s="28" t="n"/>
      <c r="U273" s="28" t="n"/>
      <c r="V273" s="26" t="n"/>
      <c r="W273" s="29" t="n"/>
      <c r="Z273" s="491" t="n"/>
      <c r="AA273" s="612" t="n"/>
      <c r="AB273" s="83">
        <f>IF(C273="","",IF('Product Selections'!$L$11="CBA Lightning",1,IF('Product Selections'!$L$11="CBA Lightning Plus",0.7,IF('Product Selections'!$L$11="Management Services",0.7,IF('Product Selections'!$L$11="CBA Lightning Wholesale","Check with Finance","")))))</f>
        <v/>
      </c>
      <c r="AC273" s="612" t="n"/>
      <c r="AD273" s="83">
        <f>IF(C273="","",IF('Product Selections'!$L$11="CBA Lightning Wholesale","Check with Finance",1-AB273))</f>
        <v/>
      </c>
      <c r="AE273" s="612">
        <f>IF(C273="","",'Multi Unit Grid'!$G$5)</f>
        <v/>
      </c>
      <c r="AF273" s="84">
        <f>IF(C273="","",IF('Exhibit A'!Y1015&lt;0,-'Exhibit A'!Y1015,""))</f>
        <v/>
      </c>
      <c r="AG273" s="612">
        <f>IF($C273="","",'Product Selections'!$K$6)</f>
        <v/>
      </c>
      <c r="AH273" s="612">
        <f>IF($C273="","",'Product Selections'!$K$10)</f>
        <v/>
      </c>
      <c r="AI273" s="32">
        <f>IF(C273="","",IF('Product Selections'!L265="Management SErvices",VLOOKUP('Product Selections'!K257,Regions!C:D,2,FALSE),""))</f>
        <v/>
      </c>
      <c r="AJ273" s="444" t="n"/>
      <c r="AK273" s="621" t="n"/>
      <c r="AL273" s="438" t="n"/>
      <c r="AM273" s="447" t="n"/>
      <c r="AO273" s="30" t="n"/>
      <c r="AP273" s="439" t="n"/>
      <c r="AQ273" s="612" t="n"/>
      <c r="AR273" s="612" t="n"/>
      <c r="AS273" s="615" t="n"/>
    </row>
    <row r="274">
      <c r="B274" s="249">
        <f>B273+1</f>
        <v/>
      </c>
      <c r="C274" s="250">
        <f>IF('Multi Unit Grid'!C268="","",'Multi Unit Grid'!C268)</f>
        <v/>
      </c>
      <c r="D274" s="251">
        <f>IF(C274="","",'Exhibit A'!D266)</f>
        <v/>
      </c>
      <c r="E274" s="252">
        <f>IFERROR(VLOOKUP(C274,'Multi Unit Grid'!C:D,2,FALSE),"")</f>
        <v/>
      </c>
      <c r="F274" s="253">
        <f>IFERROR(VLOOKUP(C274,'Multi Unit Grid'!C:E,3,FALSE),"")</f>
        <v/>
      </c>
      <c r="G274" s="253">
        <f>IFERROR(VLOOKUP(C274,'Multi Unit Grid'!C:EF,4,FALSE),"")</f>
        <v/>
      </c>
      <c r="H274" s="616" t="n"/>
      <c r="I274" s="267" t="n"/>
      <c r="J274" s="431" t="n"/>
      <c r="K274" s="261" t="n"/>
      <c r="L274" s="257" t="n"/>
      <c r="M274" s="262" t="n"/>
      <c r="N274" s="263" t="n"/>
      <c r="O274" s="262" t="n"/>
      <c r="P274" s="263" t="n"/>
      <c r="Q274" s="622" t="n"/>
      <c r="R274" s="263" t="n"/>
      <c r="S274" s="263" t="n"/>
      <c r="T274" s="263" t="n"/>
      <c r="U274" s="263" t="n"/>
      <c r="V274" s="262" t="n"/>
      <c r="W274" s="265" t="n"/>
      <c r="X274" s="266" t="n"/>
      <c r="Z274" s="490" t="n"/>
      <c r="AA274" s="616" t="n"/>
      <c r="AB274" s="270">
        <f>IF(C274="","",IF('Product Selections'!$L$11="CBA Lightning",1,IF('Product Selections'!$L$11="CBA Lightning Plus",0.7,IF('Product Selections'!$L$11="Management Services",0.7,IF('Product Selections'!$L$11="CBA Lightning Wholesale","Check with Finance","")))))</f>
        <v/>
      </c>
      <c r="AC274" s="616" t="n"/>
      <c r="AD274" s="270">
        <f>IF(C274="","",IF('Product Selections'!$L$11="CBA Lightning Wholesale","Check with Finance",1-AB274))</f>
        <v/>
      </c>
      <c r="AE274" s="616">
        <f>IF(C274="","",'Multi Unit Grid'!$G$5)</f>
        <v/>
      </c>
      <c r="AF274" s="271">
        <f>IF(C274="","",IF('Exhibit A'!Y1016&lt;0,-'Exhibit A'!Y1016,""))</f>
        <v/>
      </c>
      <c r="AG274" s="616">
        <f>IF($C274="","",'Product Selections'!$K$6)</f>
        <v/>
      </c>
      <c r="AH274" s="616">
        <f>IF($C274="","",'Product Selections'!$K$10)</f>
        <v/>
      </c>
      <c r="AI274" s="269">
        <f>IF(C274="","",IF('Product Selections'!L266="Management SErvices",VLOOKUP('Product Selections'!K258,Regions!C:D,2,FALSE),""))</f>
        <v/>
      </c>
      <c r="AJ274" s="445" t="n"/>
      <c r="AK274" s="618" t="n"/>
      <c r="AL274" s="440" t="n"/>
      <c r="AM274" s="448" t="n"/>
      <c r="AO274" s="267" t="n"/>
      <c r="AP274" s="441" t="n"/>
      <c r="AQ274" s="616" t="n"/>
      <c r="AR274" s="616" t="n"/>
      <c r="AS274" s="619" t="n"/>
    </row>
    <row r="275" ht="14.45" customHeight="1">
      <c r="B275" s="73">
        <f>B274+1</f>
        <v/>
      </c>
      <c r="C275" s="221">
        <f>IF('Multi Unit Grid'!C269="","",'Multi Unit Grid'!C269)</f>
        <v/>
      </c>
      <c r="D275" s="223">
        <f>IF(C275="","",'Exhibit A'!D267)</f>
        <v/>
      </c>
      <c r="E275" s="222">
        <f>IFERROR(VLOOKUP(C275,'Multi Unit Grid'!C:D,2,FALSE),"")</f>
        <v/>
      </c>
      <c r="F275" s="75">
        <f>IFERROR(VLOOKUP(C275,'Multi Unit Grid'!C:E,3,FALSE),"")</f>
        <v/>
      </c>
      <c r="G275" s="75">
        <f>IFERROR(VLOOKUP(C275,'Multi Unit Grid'!C:EF,4,FALSE),"")</f>
        <v/>
      </c>
      <c r="H275" s="612" t="n"/>
      <c r="I275" s="30" t="n"/>
      <c r="J275" s="430" t="n"/>
      <c r="K275" s="224" t="n"/>
      <c r="L275" s="24" t="n"/>
      <c r="M275" s="26" t="n"/>
      <c r="N275" s="28" t="n"/>
      <c r="O275" s="26" t="n"/>
      <c r="P275" s="28" t="n"/>
      <c r="Q275" s="623" t="n"/>
      <c r="R275" s="28" t="n"/>
      <c r="S275" s="28" t="n"/>
      <c r="T275" s="28" t="n"/>
      <c r="U275" s="28" t="n"/>
      <c r="V275" s="26" t="n"/>
      <c r="W275" s="29" t="n"/>
      <c r="Z275" s="491" t="n"/>
      <c r="AA275" s="612" t="n"/>
      <c r="AB275" s="83">
        <f>IF(C275="","",IF('Product Selections'!$L$11="CBA Lightning",1,IF('Product Selections'!$L$11="CBA Lightning Plus",0.7,IF('Product Selections'!$L$11="Management Services",0.7,IF('Product Selections'!$L$11="CBA Lightning Wholesale","Check with Finance","")))))</f>
        <v/>
      </c>
      <c r="AC275" s="612" t="n"/>
      <c r="AD275" s="83">
        <f>IF(C275="","",IF('Product Selections'!$L$11="CBA Lightning Wholesale","Check with Finance",1-AB275))</f>
        <v/>
      </c>
      <c r="AE275" s="612">
        <f>IF(C275="","",'Multi Unit Grid'!$G$5)</f>
        <v/>
      </c>
      <c r="AF275" s="84">
        <f>IF(C275="","",IF('Exhibit A'!Y1017&lt;0,-'Exhibit A'!Y1017,""))</f>
        <v/>
      </c>
      <c r="AG275" s="612">
        <f>IF($C275="","",'Product Selections'!$K$6)</f>
        <v/>
      </c>
      <c r="AH275" s="612">
        <f>IF($C275="","",'Product Selections'!$K$10)</f>
        <v/>
      </c>
      <c r="AI275" s="32">
        <f>IF(C275="","",IF('Product Selections'!L267="Management SErvices",VLOOKUP('Product Selections'!K259,Regions!C:D,2,FALSE),""))</f>
        <v/>
      </c>
      <c r="AJ275" s="444" t="n"/>
      <c r="AK275" s="621" t="n"/>
      <c r="AL275" s="438" t="n"/>
      <c r="AM275" s="447" t="n"/>
      <c r="AO275" s="30" t="n"/>
      <c r="AP275" s="439" t="n"/>
      <c r="AQ275" s="612" t="n"/>
      <c r="AR275" s="612" t="n"/>
      <c r="AS275" s="615" t="n"/>
    </row>
    <row r="276">
      <c r="B276" s="249">
        <f>B275+1</f>
        <v/>
      </c>
      <c r="C276" s="250">
        <f>IF('Multi Unit Grid'!C270="","",'Multi Unit Grid'!C270)</f>
        <v/>
      </c>
      <c r="D276" s="251">
        <f>IF(C276="","",'Exhibit A'!D268)</f>
        <v/>
      </c>
      <c r="E276" s="252">
        <f>IFERROR(VLOOKUP(C276,'Multi Unit Grid'!C:D,2,FALSE),"")</f>
        <v/>
      </c>
      <c r="F276" s="253">
        <f>IFERROR(VLOOKUP(C276,'Multi Unit Grid'!C:E,3,FALSE),"")</f>
        <v/>
      </c>
      <c r="G276" s="253">
        <f>IFERROR(VLOOKUP(C276,'Multi Unit Grid'!C:EF,4,FALSE),"")</f>
        <v/>
      </c>
      <c r="H276" s="616" t="n"/>
      <c r="I276" s="267" t="n"/>
      <c r="J276" s="431" t="n"/>
      <c r="K276" s="261" t="n"/>
      <c r="L276" s="257" t="n"/>
      <c r="M276" s="262" t="n"/>
      <c r="N276" s="263" t="n"/>
      <c r="O276" s="262" t="n"/>
      <c r="P276" s="263" t="n"/>
      <c r="Q276" s="622" t="n"/>
      <c r="R276" s="263" t="n"/>
      <c r="S276" s="263" t="n"/>
      <c r="T276" s="263" t="n"/>
      <c r="U276" s="263" t="n"/>
      <c r="V276" s="262" t="n"/>
      <c r="W276" s="265" t="n"/>
      <c r="X276" s="266" t="n"/>
      <c r="Z276" s="490" t="n"/>
      <c r="AA276" s="616" t="n"/>
      <c r="AB276" s="270">
        <f>IF(C276="","",IF('Product Selections'!$L$11="CBA Lightning",1,IF('Product Selections'!$L$11="CBA Lightning Plus",0.7,IF('Product Selections'!$L$11="Management Services",0.7,IF('Product Selections'!$L$11="CBA Lightning Wholesale","Check with Finance","")))))</f>
        <v/>
      </c>
      <c r="AC276" s="616" t="n"/>
      <c r="AD276" s="270">
        <f>IF(C276="","",IF('Product Selections'!$L$11="CBA Lightning Wholesale","Check with Finance",1-AB276))</f>
        <v/>
      </c>
      <c r="AE276" s="616">
        <f>IF(C276="","",'Multi Unit Grid'!$G$5)</f>
        <v/>
      </c>
      <c r="AF276" s="271">
        <f>IF(C276="","",IF('Exhibit A'!Y1018&lt;0,-'Exhibit A'!Y1018,""))</f>
        <v/>
      </c>
      <c r="AG276" s="616">
        <f>IF($C276="","",'Product Selections'!$K$6)</f>
        <v/>
      </c>
      <c r="AH276" s="616">
        <f>IF($C276="","",'Product Selections'!$K$10)</f>
        <v/>
      </c>
      <c r="AI276" s="269">
        <f>IF(C276="","",IF('Product Selections'!L268="Management SErvices",VLOOKUP('Product Selections'!K260,Regions!C:D,2,FALSE),""))</f>
        <v/>
      </c>
      <c r="AJ276" s="445" t="n"/>
      <c r="AK276" s="618" t="n"/>
      <c r="AL276" s="440" t="n"/>
      <c r="AM276" s="448" t="n"/>
      <c r="AO276" s="267" t="n"/>
      <c r="AP276" s="441" t="n"/>
      <c r="AQ276" s="616" t="n"/>
      <c r="AR276" s="616" t="n"/>
      <c r="AS276" s="619" t="n"/>
    </row>
    <row r="277" ht="14.45" customHeight="1">
      <c r="B277" s="73">
        <f>B276+1</f>
        <v/>
      </c>
      <c r="C277" s="221">
        <f>IF('Multi Unit Grid'!C271="","",'Multi Unit Grid'!C271)</f>
        <v/>
      </c>
      <c r="D277" s="223">
        <f>IF(C277="","",'Exhibit A'!D269)</f>
        <v/>
      </c>
      <c r="E277" s="222">
        <f>IFERROR(VLOOKUP(C277,'Multi Unit Grid'!C:D,2,FALSE),"")</f>
        <v/>
      </c>
      <c r="F277" s="75">
        <f>IFERROR(VLOOKUP(C277,'Multi Unit Grid'!C:E,3,FALSE),"")</f>
        <v/>
      </c>
      <c r="G277" s="75">
        <f>IFERROR(VLOOKUP(C277,'Multi Unit Grid'!C:EF,4,FALSE),"")</f>
        <v/>
      </c>
      <c r="H277" s="612" t="n"/>
      <c r="I277" s="30" t="n"/>
      <c r="J277" s="430" t="n"/>
      <c r="K277" s="224" t="n"/>
      <c r="L277" s="24" t="n"/>
      <c r="M277" s="26" t="n"/>
      <c r="N277" s="28" t="n"/>
      <c r="O277" s="26" t="n"/>
      <c r="P277" s="28" t="n"/>
      <c r="Q277" s="623" t="n"/>
      <c r="R277" s="28" t="n"/>
      <c r="S277" s="28" t="n"/>
      <c r="T277" s="28" t="n"/>
      <c r="U277" s="28" t="n"/>
      <c r="V277" s="26" t="n"/>
      <c r="W277" s="29" t="n"/>
      <c r="Z277" s="491" t="n"/>
      <c r="AA277" s="612" t="n"/>
      <c r="AB277" s="83">
        <f>IF(C277="","",IF('Product Selections'!$L$11="CBA Lightning",1,IF('Product Selections'!$L$11="CBA Lightning Plus",0.7,IF('Product Selections'!$L$11="Management Services",0.7,IF('Product Selections'!$L$11="CBA Lightning Wholesale","Check with Finance","")))))</f>
        <v/>
      </c>
      <c r="AC277" s="612" t="n"/>
      <c r="AD277" s="83">
        <f>IF(C277="","",IF('Product Selections'!$L$11="CBA Lightning Wholesale","Check with Finance",1-AB277))</f>
        <v/>
      </c>
      <c r="AE277" s="612">
        <f>IF(C277="","",'Multi Unit Grid'!$G$5)</f>
        <v/>
      </c>
      <c r="AF277" s="84">
        <f>IF(C277="","",IF('Exhibit A'!Y1019&lt;0,-'Exhibit A'!Y1019,""))</f>
        <v/>
      </c>
      <c r="AG277" s="612">
        <f>IF($C277="","",'Product Selections'!$K$6)</f>
        <v/>
      </c>
      <c r="AH277" s="612">
        <f>IF($C277="","",'Product Selections'!$K$10)</f>
        <v/>
      </c>
      <c r="AI277" s="32">
        <f>IF(C277="","",IF('Product Selections'!L269="Management SErvices",VLOOKUP('Product Selections'!K261,Regions!C:D,2,FALSE),""))</f>
        <v/>
      </c>
      <c r="AJ277" s="444" t="n"/>
      <c r="AK277" s="621" t="n"/>
      <c r="AL277" s="438" t="n"/>
      <c r="AM277" s="447" t="n"/>
      <c r="AO277" s="30" t="n"/>
      <c r="AP277" s="439" t="n"/>
      <c r="AQ277" s="612" t="n"/>
      <c r="AR277" s="612" t="n"/>
      <c r="AS277" s="615" t="n"/>
    </row>
    <row r="278">
      <c r="B278" s="249">
        <f>B277+1</f>
        <v/>
      </c>
      <c r="C278" s="250">
        <f>IF('Multi Unit Grid'!C272="","",'Multi Unit Grid'!C272)</f>
        <v/>
      </c>
      <c r="D278" s="251">
        <f>IF(C278="","",'Exhibit A'!D270)</f>
        <v/>
      </c>
      <c r="E278" s="252">
        <f>IFERROR(VLOOKUP(C278,'Multi Unit Grid'!C:D,2,FALSE),"")</f>
        <v/>
      </c>
      <c r="F278" s="253">
        <f>IFERROR(VLOOKUP(C278,'Multi Unit Grid'!C:E,3,FALSE),"")</f>
        <v/>
      </c>
      <c r="G278" s="253">
        <f>IFERROR(VLOOKUP(C278,'Multi Unit Grid'!C:EF,4,FALSE),"")</f>
        <v/>
      </c>
      <c r="H278" s="616" t="n"/>
      <c r="I278" s="267" t="n"/>
      <c r="J278" s="431" t="n"/>
      <c r="K278" s="261" t="n"/>
      <c r="L278" s="257" t="n"/>
      <c r="M278" s="262" t="n"/>
      <c r="N278" s="263" t="n"/>
      <c r="O278" s="262" t="n"/>
      <c r="P278" s="263" t="n"/>
      <c r="Q278" s="622" t="n"/>
      <c r="R278" s="263" t="n"/>
      <c r="S278" s="263" t="n"/>
      <c r="T278" s="263" t="n"/>
      <c r="U278" s="263" t="n"/>
      <c r="V278" s="262" t="n"/>
      <c r="W278" s="265" t="n"/>
      <c r="X278" s="266" t="n"/>
      <c r="Z278" s="490" t="n"/>
      <c r="AA278" s="616" t="n"/>
      <c r="AB278" s="270">
        <f>IF(C278="","",IF('Product Selections'!$L$11="CBA Lightning",1,IF('Product Selections'!$L$11="CBA Lightning Plus",0.7,IF('Product Selections'!$L$11="Management Services",0.7,IF('Product Selections'!$L$11="CBA Lightning Wholesale","Check with Finance","")))))</f>
        <v/>
      </c>
      <c r="AC278" s="616" t="n"/>
      <c r="AD278" s="270">
        <f>IF(C278="","",IF('Product Selections'!$L$11="CBA Lightning Wholesale","Check with Finance",1-AB278))</f>
        <v/>
      </c>
      <c r="AE278" s="616">
        <f>IF(C278="","",'Multi Unit Grid'!$G$5)</f>
        <v/>
      </c>
      <c r="AF278" s="271">
        <f>IF(C278="","",IF('Exhibit A'!Y1020&lt;0,-'Exhibit A'!Y1020,""))</f>
        <v/>
      </c>
      <c r="AG278" s="616">
        <f>IF($C278="","",'Product Selections'!$K$6)</f>
        <v/>
      </c>
      <c r="AH278" s="616">
        <f>IF($C278="","",'Product Selections'!$K$10)</f>
        <v/>
      </c>
      <c r="AI278" s="269">
        <f>IF(C278="","",IF('Product Selections'!L270="Management SErvices",VLOOKUP('Product Selections'!K262,Regions!C:D,2,FALSE),""))</f>
        <v/>
      </c>
      <c r="AJ278" s="445" t="n"/>
      <c r="AK278" s="618" t="n"/>
      <c r="AL278" s="440" t="n"/>
      <c r="AM278" s="448" t="n"/>
      <c r="AO278" s="267" t="n"/>
      <c r="AP278" s="441" t="n"/>
      <c r="AQ278" s="616" t="n"/>
      <c r="AR278" s="616" t="n"/>
      <c r="AS278" s="619" t="n"/>
    </row>
    <row r="279" ht="14.45" customHeight="1">
      <c r="B279" s="73">
        <f>B278+1</f>
        <v/>
      </c>
      <c r="C279" s="221">
        <f>IF('Multi Unit Grid'!C273="","",'Multi Unit Grid'!C273)</f>
        <v/>
      </c>
      <c r="D279" s="223">
        <f>IF(C279="","",'Exhibit A'!D271)</f>
        <v/>
      </c>
      <c r="E279" s="222">
        <f>IFERROR(VLOOKUP(C279,'Multi Unit Grid'!C:D,2,FALSE),"")</f>
        <v/>
      </c>
      <c r="F279" s="75">
        <f>IFERROR(VLOOKUP(C279,'Multi Unit Grid'!C:E,3,FALSE),"")</f>
        <v/>
      </c>
      <c r="G279" s="75">
        <f>IFERROR(VLOOKUP(C279,'Multi Unit Grid'!C:EF,4,FALSE),"")</f>
        <v/>
      </c>
      <c r="H279" s="612" t="n"/>
      <c r="I279" s="30" t="n"/>
      <c r="J279" s="430" t="n"/>
      <c r="K279" s="224" t="n"/>
      <c r="L279" s="24" t="n"/>
      <c r="M279" s="26" t="n"/>
      <c r="N279" s="28" t="n"/>
      <c r="O279" s="26" t="n"/>
      <c r="P279" s="28" t="n"/>
      <c r="Q279" s="623" t="n"/>
      <c r="R279" s="28" t="n"/>
      <c r="S279" s="28" t="n"/>
      <c r="T279" s="28" t="n"/>
      <c r="U279" s="28" t="n"/>
      <c r="V279" s="26" t="n"/>
      <c r="W279" s="29" t="n"/>
      <c r="Z279" s="491" t="n"/>
      <c r="AA279" s="612" t="n"/>
      <c r="AB279" s="83">
        <f>IF(C279="","",IF('Product Selections'!$L$11="CBA Lightning",1,IF('Product Selections'!$L$11="CBA Lightning Plus",0.7,IF('Product Selections'!$L$11="Management Services",0.7,IF('Product Selections'!$L$11="CBA Lightning Wholesale","Check with Finance","")))))</f>
        <v/>
      </c>
      <c r="AC279" s="612" t="n"/>
      <c r="AD279" s="83">
        <f>IF(C279="","",IF('Product Selections'!$L$11="CBA Lightning Wholesale","Check with Finance",1-AB279))</f>
        <v/>
      </c>
      <c r="AE279" s="612">
        <f>IF(C279="","",'Multi Unit Grid'!$G$5)</f>
        <v/>
      </c>
      <c r="AF279" s="84">
        <f>IF(C279="","",IF('Exhibit A'!Y1021&lt;0,-'Exhibit A'!Y1021,""))</f>
        <v/>
      </c>
      <c r="AG279" s="612">
        <f>IF($C279="","",'Product Selections'!$K$6)</f>
        <v/>
      </c>
      <c r="AH279" s="612">
        <f>IF($C279="","",'Product Selections'!$K$10)</f>
        <v/>
      </c>
      <c r="AI279" s="32">
        <f>IF(C279="","",IF('Product Selections'!L271="Management SErvices",VLOOKUP('Product Selections'!K263,Regions!C:D,2,FALSE),""))</f>
        <v/>
      </c>
      <c r="AJ279" s="444" t="n"/>
      <c r="AK279" s="621" t="n"/>
      <c r="AL279" s="438" t="n"/>
      <c r="AM279" s="447" t="n"/>
      <c r="AO279" s="30" t="n"/>
      <c r="AP279" s="439" t="n"/>
      <c r="AQ279" s="612" t="n"/>
      <c r="AR279" s="612" t="n"/>
      <c r="AS279" s="615" t="n"/>
    </row>
    <row r="280">
      <c r="B280" s="249">
        <f>B279+1</f>
        <v/>
      </c>
      <c r="C280" s="250">
        <f>IF('Multi Unit Grid'!C274="","",'Multi Unit Grid'!C274)</f>
        <v/>
      </c>
      <c r="D280" s="251">
        <f>IF(C280="","",'Exhibit A'!D272)</f>
        <v/>
      </c>
      <c r="E280" s="252">
        <f>IFERROR(VLOOKUP(C280,'Multi Unit Grid'!C:D,2,FALSE),"")</f>
        <v/>
      </c>
      <c r="F280" s="253">
        <f>IFERROR(VLOOKUP(C280,'Multi Unit Grid'!C:E,3,FALSE),"")</f>
        <v/>
      </c>
      <c r="G280" s="253">
        <f>IFERROR(VLOOKUP(C280,'Multi Unit Grid'!C:EF,4,FALSE),"")</f>
        <v/>
      </c>
      <c r="H280" s="616" t="n"/>
      <c r="I280" s="267" t="n"/>
      <c r="J280" s="431" t="n"/>
      <c r="K280" s="261" t="n"/>
      <c r="L280" s="257" t="n"/>
      <c r="M280" s="262" t="n"/>
      <c r="N280" s="263" t="n"/>
      <c r="O280" s="262" t="n"/>
      <c r="P280" s="263" t="n"/>
      <c r="Q280" s="622" t="n"/>
      <c r="R280" s="263" t="n"/>
      <c r="S280" s="263" t="n"/>
      <c r="T280" s="263" t="n"/>
      <c r="U280" s="263" t="n"/>
      <c r="V280" s="262" t="n"/>
      <c r="W280" s="265" t="n"/>
      <c r="X280" s="266" t="n"/>
      <c r="Z280" s="490" t="n"/>
      <c r="AA280" s="616" t="n"/>
      <c r="AB280" s="270">
        <f>IF(C280="","",IF('Product Selections'!$L$11="CBA Lightning",1,IF('Product Selections'!$L$11="CBA Lightning Plus",0.7,IF('Product Selections'!$L$11="Management Services",0.7,IF('Product Selections'!$L$11="CBA Lightning Wholesale","Check with Finance","")))))</f>
        <v/>
      </c>
      <c r="AC280" s="616" t="n"/>
      <c r="AD280" s="270">
        <f>IF(C280="","",IF('Product Selections'!$L$11="CBA Lightning Wholesale","Check with Finance",1-AB280))</f>
        <v/>
      </c>
      <c r="AE280" s="616">
        <f>IF(C280="","",'Multi Unit Grid'!$G$5)</f>
        <v/>
      </c>
      <c r="AF280" s="271">
        <f>IF(C280="","",IF('Exhibit A'!Y1022&lt;0,-'Exhibit A'!Y1022,""))</f>
        <v/>
      </c>
      <c r="AG280" s="616">
        <f>IF($C280="","",'Product Selections'!$K$6)</f>
        <v/>
      </c>
      <c r="AH280" s="616">
        <f>IF($C280="","",'Product Selections'!$K$10)</f>
        <v/>
      </c>
      <c r="AI280" s="269">
        <f>IF(C280="","",IF('Product Selections'!L272="Management SErvices",VLOOKUP('Product Selections'!K264,Regions!C:D,2,FALSE),""))</f>
        <v/>
      </c>
      <c r="AJ280" s="445" t="n"/>
      <c r="AK280" s="618" t="n"/>
      <c r="AL280" s="440" t="n"/>
      <c r="AM280" s="448" t="n"/>
      <c r="AO280" s="267" t="n"/>
      <c r="AP280" s="441" t="n"/>
      <c r="AQ280" s="616" t="n"/>
      <c r="AR280" s="616" t="n"/>
      <c r="AS280" s="619" t="n"/>
    </row>
    <row r="281" ht="14.45" customHeight="1">
      <c r="B281" s="73">
        <f>B280+1</f>
        <v/>
      </c>
      <c r="C281" s="221">
        <f>IF('Multi Unit Grid'!C275="","",'Multi Unit Grid'!C275)</f>
        <v/>
      </c>
      <c r="D281" s="223">
        <f>IF(C281="","",'Exhibit A'!D273)</f>
        <v/>
      </c>
      <c r="E281" s="222">
        <f>IFERROR(VLOOKUP(C281,'Multi Unit Grid'!C:D,2,FALSE),"")</f>
        <v/>
      </c>
      <c r="F281" s="75">
        <f>IFERROR(VLOOKUP(C281,'Multi Unit Grid'!C:E,3,FALSE),"")</f>
        <v/>
      </c>
      <c r="G281" s="75">
        <f>IFERROR(VLOOKUP(C281,'Multi Unit Grid'!C:EF,4,FALSE),"")</f>
        <v/>
      </c>
      <c r="H281" s="612" t="n"/>
      <c r="I281" s="30" t="n"/>
      <c r="J281" s="430" t="n"/>
      <c r="K281" s="224" t="n"/>
      <c r="L281" s="24" t="n"/>
      <c r="M281" s="26" t="n"/>
      <c r="N281" s="28" t="n"/>
      <c r="O281" s="26" t="n"/>
      <c r="P281" s="28" t="n"/>
      <c r="Q281" s="623" t="n"/>
      <c r="R281" s="28" t="n"/>
      <c r="S281" s="28" t="n"/>
      <c r="T281" s="28" t="n"/>
      <c r="U281" s="28" t="n"/>
      <c r="V281" s="26" t="n"/>
      <c r="W281" s="29" t="n"/>
      <c r="Z281" s="491" t="n"/>
      <c r="AA281" s="612" t="n"/>
      <c r="AB281" s="83">
        <f>IF(C281="","",IF('Product Selections'!$L$11="CBA Lightning",1,IF('Product Selections'!$L$11="CBA Lightning Plus",0.7,IF('Product Selections'!$L$11="Management Services",0.7,IF('Product Selections'!$L$11="CBA Lightning Wholesale","Check with Finance","")))))</f>
        <v/>
      </c>
      <c r="AC281" s="612" t="n"/>
      <c r="AD281" s="83">
        <f>IF(C281="","",IF('Product Selections'!$L$11="CBA Lightning Wholesale","Check with Finance",1-AB281))</f>
        <v/>
      </c>
      <c r="AE281" s="612">
        <f>IF(C281="","",'Multi Unit Grid'!$G$5)</f>
        <v/>
      </c>
      <c r="AF281" s="84">
        <f>IF(C281="","",IF('Exhibit A'!Y1023&lt;0,-'Exhibit A'!Y1023,""))</f>
        <v/>
      </c>
      <c r="AG281" s="612">
        <f>IF($C281="","",'Product Selections'!$K$6)</f>
        <v/>
      </c>
      <c r="AH281" s="612">
        <f>IF($C281="","",'Product Selections'!$K$10)</f>
        <v/>
      </c>
      <c r="AI281" s="32">
        <f>IF(C281="","",IF('Product Selections'!L273="Management SErvices",VLOOKUP('Product Selections'!K265,Regions!C:D,2,FALSE),""))</f>
        <v/>
      </c>
      <c r="AJ281" s="444" t="n"/>
      <c r="AK281" s="621" t="n"/>
      <c r="AL281" s="438" t="n"/>
      <c r="AM281" s="447" t="n"/>
      <c r="AO281" s="30" t="n"/>
      <c r="AP281" s="439" t="n"/>
      <c r="AQ281" s="612" t="n"/>
      <c r="AR281" s="612" t="n"/>
      <c r="AS281" s="615" t="n"/>
    </row>
    <row r="282">
      <c r="B282" s="249">
        <f>B281+1</f>
        <v/>
      </c>
      <c r="C282" s="250">
        <f>IF('Multi Unit Grid'!C276="","",'Multi Unit Grid'!C276)</f>
        <v/>
      </c>
      <c r="D282" s="251">
        <f>IF(C282="","",'Exhibit A'!D274)</f>
        <v/>
      </c>
      <c r="E282" s="252">
        <f>IFERROR(VLOOKUP(C282,'Multi Unit Grid'!C:D,2,FALSE),"")</f>
        <v/>
      </c>
      <c r="F282" s="253">
        <f>IFERROR(VLOOKUP(C282,'Multi Unit Grid'!C:E,3,FALSE),"")</f>
        <v/>
      </c>
      <c r="G282" s="253">
        <f>IFERROR(VLOOKUP(C282,'Multi Unit Grid'!C:EF,4,FALSE),"")</f>
        <v/>
      </c>
      <c r="H282" s="616" t="n"/>
      <c r="I282" s="267" t="n"/>
      <c r="J282" s="431" t="n"/>
      <c r="K282" s="261" t="n"/>
      <c r="L282" s="257" t="n"/>
      <c r="M282" s="262" t="n"/>
      <c r="N282" s="263" t="n"/>
      <c r="O282" s="262" t="n"/>
      <c r="P282" s="263" t="n"/>
      <c r="Q282" s="622" t="n"/>
      <c r="R282" s="263" t="n"/>
      <c r="S282" s="263" t="n"/>
      <c r="T282" s="263" t="n"/>
      <c r="U282" s="263" t="n"/>
      <c r="V282" s="262" t="n"/>
      <c r="W282" s="265" t="n"/>
      <c r="X282" s="266" t="n"/>
      <c r="Z282" s="490" t="n"/>
      <c r="AA282" s="616" t="n"/>
      <c r="AB282" s="270">
        <f>IF(C282="","",IF('Product Selections'!$L$11="CBA Lightning",1,IF('Product Selections'!$L$11="CBA Lightning Plus",0.7,IF('Product Selections'!$L$11="Management Services",0.7,IF('Product Selections'!$L$11="CBA Lightning Wholesale","Check with Finance","")))))</f>
        <v/>
      </c>
      <c r="AC282" s="616" t="n"/>
      <c r="AD282" s="270">
        <f>IF(C282="","",IF('Product Selections'!$L$11="CBA Lightning Wholesale","Check with Finance",1-AB282))</f>
        <v/>
      </c>
      <c r="AE282" s="616">
        <f>IF(C282="","",'Multi Unit Grid'!$G$5)</f>
        <v/>
      </c>
      <c r="AF282" s="271">
        <f>IF(C282="","",IF('Exhibit A'!Y1024&lt;0,-'Exhibit A'!Y1024,""))</f>
        <v/>
      </c>
      <c r="AG282" s="616">
        <f>IF($C282="","",'Product Selections'!$K$6)</f>
        <v/>
      </c>
      <c r="AH282" s="616">
        <f>IF($C282="","",'Product Selections'!$K$10)</f>
        <v/>
      </c>
      <c r="AI282" s="269">
        <f>IF(C282="","",IF('Product Selections'!L274="Management SErvices",VLOOKUP('Product Selections'!K266,Regions!C:D,2,FALSE),""))</f>
        <v/>
      </c>
      <c r="AJ282" s="445" t="n"/>
      <c r="AK282" s="618" t="n"/>
      <c r="AL282" s="440" t="n"/>
      <c r="AM282" s="448" t="n"/>
      <c r="AO282" s="267" t="n"/>
      <c r="AP282" s="441" t="n"/>
      <c r="AQ282" s="616" t="n"/>
      <c r="AR282" s="616" t="n"/>
      <c r="AS282" s="619" t="n"/>
    </row>
    <row r="283" ht="14.45" customHeight="1">
      <c r="B283" s="73">
        <f>B282+1</f>
        <v/>
      </c>
      <c r="C283" s="221">
        <f>IF('Multi Unit Grid'!C277="","",'Multi Unit Grid'!C277)</f>
        <v/>
      </c>
      <c r="D283" s="223">
        <f>IF(C283="","",'Exhibit A'!D275)</f>
        <v/>
      </c>
      <c r="E283" s="222">
        <f>IFERROR(VLOOKUP(C283,'Multi Unit Grid'!C:D,2,FALSE),"")</f>
        <v/>
      </c>
      <c r="F283" s="75">
        <f>IFERROR(VLOOKUP(C283,'Multi Unit Grid'!C:E,3,FALSE),"")</f>
        <v/>
      </c>
      <c r="G283" s="75">
        <f>IFERROR(VLOOKUP(C283,'Multi Unit Grid'!C:EF,4,FALSE),"")</f>
        <v/>
      </c>
      <c r="H283" s="612" t="n"/>
      <c r="I283" s="30" t="n"/>
      <c r="J283" s="430" t="n"/>
      <c r="K283" s="224" t="n"/>
      <c r="L283" s="24" t="n"/>
      <c r="M283" s="26" t="n"/>
      <c r="N283" s="28" t="n"/>
      <c r="O283" s="26" t="n"/>
      <c r="P283" s="28" t="n"/>
      <c r="Q283" s="623" t="n"/>
      <c r="R283" s="28" t="n"/>
      <c r="S283" s="28" t="n"/>
      <c r="T283" s="28" t="n"/>
      <c r="U283" s="28" t="n"/>
      <c r="V283" s="26" t="n"/>
      <c r="W283" s="29" t="n"/>
      <c r="Z283" s="491" t="n"/>
      <c r="AA283" s="612" t="n"/>
      <c r="AB283" s="83">
        <f>IF(C283="","",IF('Product Selections'!$L$11="CBA Lightning",1,IF('Product Selections'!$L$11="CBA Lightning Plus",0.7,IF('Product Selections'!$L$11="Management Services",0.7,IF('Product Selections'!$L$11="CBA Lightning Wholesale","Check with Finance","")))))</f>
        <v/>
      </c>
      <c r="AC283" s="612" t="n"/>
      <c r="AD283" s="83">
        <f>IF(C283="","",IF('Product Selections'!$L$11="CBA Lightning Wholesale","Check with Finance",1-AB283))</f>
        <v/>
      </c>
      <c r="AE283" s="612">
        <f>IF(C283="","",'Multi Unit Grid'!$G$5)</f>
        <v/>
      </c>
      <c r="AF283" s="84">
        <f>IF(C283="","",IF('Exhibit A'!Y1025&lt;0,-'Exhibit A'!Y1025,""))</f>
        <v/>
      </c>
      <c r="AG283" s="612">
        <f>IF($C283="","",'Product Selections'!$K$6)</f>
        <v/>
      </c>
      <c r="AH283" s="612">
        <f>IF($C283="","",'Product Selections'!$K$10)</f>
        <v/>
      </c>
      <c r="AI283" s="32">
        <f>IF(C283="","",IF('Product Selections'!L275="Management SErvices",VLOOKUP('Product Selections'!K267,Regions!C:D,2,FALSE),""))</f>
        <v/>
      </c>
      <c r="AJ283" s="444" t="n"/>
      <c r="AK283" s="621" t="n"/>
      <c r="AL283" s="438" t="n"/>
      <c r="AM283" s="447" t="n"/>
      <c r="AO283" s="30" t="n"/>
      <c r="AP283" s="439" t="n"/>
      <c r="AQ283" s="612" t="n"/>
      <c r="AR283" s="612" t="n"/>
      <c r="AS283" s="615" t="n"/>
    </row>
    <row r="284">
      <c r="B284" s="249">
        <f>B283+1</f>
        <v/>
      </c>
      <c r="C284" s="250">
        <f>IF('Multi Unit Grid'!C278="","",'Multi Unit Grid'!C278)</f>
        <v/>
      </c>
      <c r="D284" s="251">
        <f>IF(C284="","",'Exhibit A'!D276)</f>
        <v/>
      </c>
      <c r="E284" s="252">
        <f>IFERROR(VLOOKUP(C284,'Multi Unit Grid'!C:D,2,FALSE),"")</f>
        <v/>
      </c>
      <c r="F284" s="253">
        <f>IFERROR(VLOOKUP(C284,'Multi Unit Grid'!C:E,3,FALSE),"")</f>
        <v/>
      </c>
      <c r="G284" s="253">
        <f>IFERROR(VLOOKUP(C284,'Multi Unit Grid'!C:EF,4,FALSE),"")</f>
        <v/>
      </c>
      <c r="H284" s="616" t="n"/>
      <c r="I284" s="267" t="n"/>
      <c r="J284" s="431" t="n"/>
      <c r="K284" s="261" t="n"/>
      <c r="L284" s="257" t="n"/>
      <c r="M284" s="262" t="n"/>
      <c r="N284" s="263" t="n"/>
      <c r="O284" s="262" t="n"/>
      <c r="P284" s="263" t="n"/>
      <c r="Q284" s="622" t="n"/>
      <c r="R284" s="263" t="n"/>
      <c r="S284" s="263" t="n"/>
      <c r="T284" s="263" t="n"/>
      <c r="U284" s="263" t="n"/>
      <c r="V284" s="262" t="n"/>
      <c r="W284" s="265" t="n"/>
      <c r="X284" s="266" t="n"/>
      <c r="Z284" s="490" t="n"/>
      <c r="AA284" s="616" t="n"/>
      <c r="AB284" s="270">
        <f>IF(C284="","",IF('Product Selections'!$L$11="CBA Lightning",1,IF('Product Selections'!$L$11="CBA Lightning Plus",0.7,IF('Product Selections'!$L$11="Management Services",0.7,IF('Product Selections'!$L$11="CBA Lightning Wholesale","Check with Finance","")))))</f>
        <v/>
      </c>
      <c r="AC284" s="616" t="n"/>
      <c r="AD284" s="270">
        <f>IF(C284="","",IF('Product Selections'!$L$11="CBA Lightning Wholesale","Check with Finance",1-AB284))</f>
        <v/>
      </c>
      <c r="AE284" s="616">
        <f>IF(C284="","",'Multi Unit Grid'!$G$5)</f>
        <v/>
      </c>
      <c r="AF284" s="271">
        <f>IF(C284="","",IF('Exhibit A'!Y1026&lt;0,-'Exhibit A'!Y1026,""))</f>
        <v/>
      </c>
      <c r="AG284" s="616">
        <f>IF($C284="","",'Product Selections'!$K$6)</f>
        <v/>
      </c>
      <c r="AH284" s="616">
        <f>IF($C284="","",'Product Selections'!$K$10)</f>
        <v/>
      </c>
      <c r="AI284" s="269">
        <f>IF(C284="","",IF('Product Selections'!L276="Management SErvices",VLOOKUP('Product Selections'!K268,Regions!C:D,2,FALSE),""))</f>
        <v/>
      </c>
      <c r="AJ284" s="445" t="n"/>
      <c r="AK284" s="618" t="n"/>
      <c r="AL284" s="440" t="n"/>
      <c r="AM284" s="448" t="n"/>
      <c r="AO284" s="267" t="n"/>
      <c r="AP284" s="441" t="n"/>
      <c r="AQ284" s="616" t="n"/>
      <c r="AR284" s="616" t="n"/>
      <c r="AS284" s="619" t="n"/>
    </row>
    <row r="285" ht="14.45" customHeight="1">
      <c r="B285" s="73">
        <f>B284+1</f>
        <v/>
      </c>
      <c r="C285" s="221">
        <f>IF('Multi Unit Grid'!C279="","",'Multi Unit Grid'!C279)</f>
        <v/>
      </c>
      <c r="D285" s="223">
        <f>IF(C285="","",'Exhibit A'!D277)</f>
        <v/>
      </c>
      <c r="E285" s="222">
        <f>IFERROR(VLOOKUP(C285,'Multi Unit Grid'!C:D,2,FALSE),"")</f>
        <v/>
      </c>
      <c r="F285" s="75">
        <f>IFERROR(VLOOKUP(C285,'Multi Unit Grid'!C:E,3,FALSE),"")</f>
        <v/>
      </c>
      <c r="G285" s="75">
        <f>IFERROR(VLOOKUP(C285,'Multi Unit Grid'!C:EF,4,FALSE),"")</f>
        <v/>
      </c>
      <c r="H285" s="612" t="n"/>
      <c r="I285" s="30" t="n"/>
      <c r="J285" s="430" t="n"/>
      <c r="K285" s="224" t="n"/>
      <c r="L285" s="24" t="n"/>
      <c r="M285" s="26" t="n"/>
      <c r="N285" s="28" t="n"/>
      <c r="O285" s="26" t="n"/>
      <c r="P285" s="28" t="n"/>
      <c r="Q285" s="623" t="n"/>
      <c r="R285" s="28" t="n"/>
      <c r="S285" s="28" t="n"/>
      <c r="T285" s="28" t="n"/>
      <c r="U285" s="28" t="n"/>
      <c r="V285" s="26" t="n"/>
      <c r="W285" s="29" t="n"/>
      <c r="Z285" s="491" t="n"/>
      <c r="AA285" s="612" t="n"/>
      <c r="AB285" s="83">
        <f>IF(C285="","",IF('Product Selections'!$L$11="CBA Lightning",1,IF('Product Selections'!$L$11="CBA Lightning Plus",0.7,IF('Product Selections'!$L$11="Management Services",0.7,IF('Product Selections'!$L$11="CBA Lightning Wholesale","Check with Finance","")))))</f>
        <v/>
      </c>
      <c r="AC285" s="612" t="n"/>
      <c r="AD285" s="83">
        <f>IF(C285="","",IF('Product Selections'!$L$11="CBA Lightning Wholesale","Check with Finance",1-AB285))</f>
        <v/>
      </c>
      <c r="AE285" s="612">
        <f>IF(C285="","",'Multi Unit Grid'!$G$5)</f>
        <v/>
      </c>
      <c r="AF285" s="84">
        <f>IF(C285="","",IF('Exhibit A'!Y1027&lt;0,-'Exhibit A'!Y1027,""))</f>
        <v/>
      </c>
      <c r="AG285" s="612">
        <f>IF($C285="","",'Product Selections'!$K$6)</f>
        <v/>
      </c>
      <c r="AH285" s="612">
        <f>IF($C285="","",'Product Selections'!$K$10)</f>
        <v/>
      </c>
      <c r="AI285" s="32">
        <f>IF(C285="","",IF('Product Selections'!L277="Management SErvices",VLOOKUP('Product Selections'!K269,Regions!C:D,2,FALSE),""))</f>
        <v/>
      </c>
      <c r="AJ285" s="444" t="n"/>
      <c r="AK285" s="621" t="n"/>
      <c r="AL285" s="438" t="n"/>
      <c r="AM285" s="447" t="n"/>
      <c r="AO285" s="30" t="n"/>
      <c r="AP285" s="439" t="n"/>
      <c r="AQ285" s="612" t="n"/>
      <c r="AR285" s="612" t="n"/>
      <c r="AS285" s="615" t="n"/>
    </row>
    <row r="286">
      <c r="B286" s="249">
        <f>B285+1</f>
        <v/>
      </c>
      <c r="C286" s="250">
        <f>IF('Multi Unit Grid'!C280="","",'Multi Unit Grid'!C280)</f>
        <v/>
      </c>
      <c r="D286" s="251">
        <f>IF(C286="","",'Exhibit A'!D278)</f>
        <v/>
      </c>
      <c r="E286" s="252">
        <f>IFERROR(VLOOKUP(C286,'Multi Unit Grid'!C:D,2,FALSE),"")</f>
        <v/>
      </c>
      <c r="F286" s="253">
        <f>IFERROR(VLOOKUP(C286,'Multi Unit Grid'!C:E,3,FALSE),"")</f>
        <v/>
      </c>
      <c r="G286" s="253">
        <f>IFERROR(VLOOKUP(C286,'Multi Unit Grid'!C:EF,4,FALSE),"")</f>
        <v/>
      </c>
      <c r="H286" s="616" t="n"/>
      <c r="I286" s="267" t="n"/>
      <c r="J286" s="431" t="n"/>
      <c r="K286" s="261" t="n"/>
      <c r="L286" s="257" t="n"/>
      <c r="M286" s="262" t="n"/>
      <c r="N286" s="263" t="n"/>
      <c r="O286" s="262" t="n"/>
      <c r="P286" s="263" t="n"/>
      <c r="Q286" s="622" t="n"/>
      <c r="R286" s="263" t="n"/>
      <c r="S286" s="263" t="n"/>
      <c r="T286" s="263" t="n"/>
      <c r="U286" s="263" t="n"/>
      <c r="V286" s="262" t="n"/>
      <c r="W286" s="265" t="n"/>
      <c r="X286" s="266" t="n"/>
      <c r="Z286" s="490" t="n"/>
      <c r="AA286" s="616" t="n"/>
      <c r="AB286" s="270">
        <f>IF(C286="","",IF('Product Selections'!$L$11="CBA Lightning",1,IF('Product Selections'!$L$11="CBA Lightning Plus",0.7,IF('Product Selections'!$L$11="Management Services",0.7,IF('Product Selections'!$L$11="CBA Lightning Wholesale","Check with Finance","")))))</f>
        <v/>
      </c>
      <c r="AC286" s="616" t="n"/>
      <c r="AD286" s="270">
        <f>IF(C286="","",IF('Product Selections'!$L$11="CBA Lightning Wholesale","Check with Finance",1-AB286))</f>
        <v/>
      </c>
      <c r="AE286" s="616">
        <f>IF(C286="","",'Multi Unit Grid'!$G$5)</f>
        <v/>
      </c>
      <c r="AF286" s="271">
        <f>IF(C286="","",IF('Exhibit A'!Y1028&lt;0,-'Exhibit A'!Y1028,""))</f>
        <v/>
      </c>
      <c r="AG286" s="616">
        <f>IF($C286="","",'Product Selections'!$K$6)</f>
        <v/>
      </c>
      <c r="AH286" s="616">
        <f>IF($C286="","",'Product Selections'!$K$10)</f>
        <v/>
      </c>
      <c r="AI286" s="269">
        <f>IF(C286="","",IF('Product Selections'!L278="Management SErvices",VLOOKUP('Product Selections'!K270,Regions!C:D,2,FALSE),""))</f>
        <v/>
      </c>
      <c r="AJ286" s="445" t="n"/>
      <c r="AK286" s="618" t="n"/>
      <c r="AL286" s="440" t="n"/>
      <c r="AM286" s="448" t="n"/>
      <c r="AO286" s="267" t="n"/>
      <c r="AP286" s="441" t="n"/>
      <c r="AQ286" s="616" t="n"/>
      <c r="AR286" s="616" t="n"/>
      <c r="AS286" s="619" t="n"/>
    </row>
    <row r="287" ht="14.45" customHeight="1">
      <c r="B287" s="73">
        <f>B286+1</f>
        <v/>
      </c>
      <c r="C287" s="221">
        <f>IF('Multi Unit Grid'!C281="","",'Multi Unit Grid'!C281)</f>
        <v/>
      </c>
      <c r="D287" s="223">
        <f>IF(C287="","",'Exhibit A'!D279)</f>
        <v/>
      </c>
      <c r="E287" s="222">
        <f>IFERROR(VLOOKUP(C287,'Multi Unit Grid'!C:D,2,FALSE),"")</f>
        <v/>
      </c>
      <c r="F287" s="75">
        <f>IFERROR(VLOOKUP(C287,'Multi Unit Grid'!C:E,3,FALSE),"")</f>
        <v/>
      </c>
      <c r="G287" s="75">
        <f>IFERROR(VLOOKUP(C287,'Multi Unit Grid'!C:EF,4,FALSE),"")</f>
        <v/>
      </c>
      <c r="H287" s="612" t="n"/>
      <c r="I287" s="30" t="n"/>
      <c r="J287" s="430" t="n"/>
      <c r="K287" s="224" t="n"/>
      <c r="L287" s="24" t="n"/>
      <c r="M287" s="26" t="n"/>
      <c r="N287" s="28" t="n"/>
      <c r="O287" s="26" t="n"/>
      <c r="P287" s="28" t="n"/>
      <c r="Q287" s="623" t="n"/>
      <c r="R287" s="28" t="n"/>
      <c r="S287" s="28" t="n"/>
      <c r="T287" s="28" t="n"/>
      <c r="U287" s="28" t="n"/>
      <c r="V287" s="26" t="n"/>
      <c r="W287" s="29" t="n"/>
      <c r="Z287" s="491" t="n"/>
      <c r="AA287" s="612" t="n"/>
      <c r="AB287" s="83">
        <f>IF(C287="","",IF('Product Selections'!$L$11="CBA Lightning",1,IF('Product Selections'!$L$11="CBA Lightning Plus",0.7,IF('Product Selections'!$L$11="Management Services",0.7,IF('Product Selections'!$L$11="CBA Lightning Wholesale","Check with Finance","")))))</f>
        <v/>
      </c>
      <c r="AC287" s="612" t="n"/>
      <c r="AD287" s="83">
        <f>IF(C287="","",IF('Product Selections'!$L$11="CBA Lightning Wholesale","Check with Finance",1-AB287))</f>
        <v/>
      </c>
      <c r="AE287" s="612">
        <f>IF(C287="","",'Multi Unit Grid'!$G$5)</f>
        <v/>
      </c>
      <c r="AF287" s="84">
        <f>IF(C287="","",IF('Exhibit A'!Y1029&lt;0,-'Exhibit A'!Y1029,""))</f>
        <v/>
      </c>
      <c r="AG287" s="612">
        <f>IF($C287="","",'Product Selections'!$K$6)</f>
        <v/>
      </c>
      <c r="AH287" s="612">
        <f>IF($C287="","",'Product Selections'!$K$10)</f>
        <v/>
      </c>
      <c r="AI287" s="32">
        <f>IF(C287="","",IF('Product Selections'!L279="Management SErvices",VLOOKUP('Product Selections'!K271,Regions!C:D,2,FALSE),""))</f>
        <v/>
      </c>
      <c r="AJ287" s="444" t="n"/>
      <c r="AK287" s="621" t="n"/>
      <c r="AL287" s="438" t="n"/>
      <c r="AM287" s="447" t="n"/>
      <c r="AO287" s="30" t="n"/>
      <c r="AP287" s="439" t="n"/>
      <c r="AQ287" s="612" t="n"/>
      <c r="AR287" s="612" t="n"/>
      <c r="AS287" s="615" t="n"/>
    </row>
    <row r="288">
      <c r="B288" s="249">
        <f>B287+1</f>
        <v/>
      </c>
      <c r="C288" s="250">
        <f>IF('Multi Unit Grid'!C282="","",'Multi Unit Grid'!C282)</f>
        <v/>
      </c>
      <c r="D288" s="251">
        <f>IF(C288="","",'Exhibit A'!D280)</f>
        <v/>
      </c>
      <c r="E288" s="252">
        <f>IFERROR(VLOOKUP(C288,'Multi Unit Grid'!C:D,2,FALSE),"")</f>
        <v/>
      </c>
      <c r="F288" s="253">
        <f>IFERROR(VLOOKUP(C288,'Multi Unit Grid'!C:E,3,FALSE),"")</f>
        <v/>
      </c>
      <c r="G288" s="253">
        <f>IFERROR(VLOOKUP(C288,'Multi Unit Grid'!C:EF,4,FALSE),"")</f>
        <v/>
      </c>
      <c r="H288" s="616" t="n"/>
      <c r="I288" s="267" t="n"/>
      <c r="J288" s="431" t="n"/>
      <c r="K288" s="261" t="n"/>
      <c r="L288" s="257" t="n"/>
      <c r="M288" s="262" t="n"/>
      <c r="N288" s="263" t="n"/>
      <c r="O288" s="262" t="n"/>
      <c r="P288" s="263" t="n"/>
      <c r="Q288" s="622" t="n"/>
      <c r="R288" s="263" t="n"/>
      <c r="S288" s="263" t="n"/>
      <c r="T288" s="263" t="n"/>
      <c r="U288" s="263" t="n"/>
      <c r="V288" s="262" t="n"/>
      <c r="W288" s="265" t="n"/>
      <c r="X288" s="266" t="n"/>
      <c r="Z288" s="490" t="n"/>
      <c r="AA288" s="616" t="n"/>
      <c r="AB288" s="270">
        <f>IF(C288="","",IF('Product Selections'!$L$11="CBA Lightning",1,IF('Product Selections'!$L$11="CBA Lightning Plus",0.7,IF('Product Selections'!$L$11="Management Services",0.7,IF('Product Selections'!$L$11="CBA Lightning Wholesale","Check with Finance","")))))</f>
        <v/>
      </c>
      <c r="AC288" s="616" t="n"/>
      <c r="AD288" s="270">
        <f>IF(C288="","",IF('Product Selections'!$L$11="CBA Lightning Wholesale","Check with Finance",1-AB288))</f>
        <v/>
      </c>
      <c r="AE288" s="616">
        <f>IF(C288="","",'Multi Unit Grid'!$G$5)</f>
        <v/>
      </c>
      <c r="AF288" s="271">
        <f>IF(C288="","",IF('Exhibit A'!Y1030&lt;0,-'Exhibit A'!Y1030,""))</f>
        <v/>
      </c>
      <c r="AG288" s="616">
        <f>IF($C288="","",'Product Selections'!$K$6)</f>
        <v/>
      </c>
      <c r="AH288" s="616">
        <f>IF($C288="","",'Product Selections'!$K$10)</f>
        <v/>
      </c>
      <c r="AI288" s="269">
        <f>IF(C288="","",IF('Product Selections'!L280="Management SErvices",VLOOKUP('Product Selections'!K272,Regions!C:D,2,FALSE),""))</f>
        <v/>
      </c>
      <c r="AJ288" s="445" t="n"/>
      <c r="AK288" s="618" t="n"/>
      <c r="AL288" s="440" t="n"/>
      <c r="AM288" s="448" t="n"/>
      <c r="AO288" s="267" t="n"/>
      <c r="AP288" s="441" t="n"/>
      <c r="AQ288" s="616" t="n"/>
      <c r="AR288" s="616" t="n"/>
      <c r="AS288" s="619" t="n"/>
    </row>
    <row r="289" ht="14.45" customHeight="1">
      <c r="B289" s="73">
        <f>B288+1</f>
        <v/>
      </c>
      <c r="C289" s="221">
        <f>IF('Multi Unit Grid'!C283="","",'Multi Unit Grid'!C283)</f>
        <v/>
      </c>
      <c r="D289" s="223">
        <f>IF(C289="","",'Exhibit A'!D281)</f>
        <v/>
      </c>
      <c r="E289" s="222">
        <f>IFERROR(VLOOKUP(C289,'Multi Unit Grid'!C:D,2,FALSE),"")</f>
        <v/>
      </c>
      <c r="F289" s="75">
        <f>IFERROR(VLOOKUP(C289,'Multi Unit Grid'!C:E,3,FALSE),"")</f>
        <v/>
      </c>
      <c r="G289" s="75">
        <f>IFERROR(VLOOKUP(C289,'Multi Unit Grid'!C:EF,4,FALSE),"")</f>
        <v/>
      </c>
      <c r="H289" s="612" t="n"/>
      <c r="I289" s="30" t="n"/>
      <c r="J289" s="430" t="n"/>
      <c r="K289" s="224" t="n"/>
      <c r="L289" s="24" t="n"/>
      <c r="M289" s="26" t="n"/>
      <c r="N289" s="28" t="n"/>
      <c r="O289" s="26" t="n"/>
      <c r="P289" s="28" t="n"/>
      <c r="Q289" s="623" t="n"/>
      <c r="R289" s="28" t="n"/>
      <c r="S289" s="28" t="n"/>
      <c r="T289" s="28" t="n"/>
      <c r="U289" s="28" t="n"/>
      <c r="V289" s="26" t="n"/>
      <c r="W289" s="29" t="n"/>
      <c r="Z289" s="491" t="n"/>
      <c r="AA289" s="612" t="n"/>
      <c r="AB289" s="83">
        <f>IF(C289="","",IF('Product Selections'!$L$11="CBA Lightning",1,IF('Product Selections'!$L$11="CBA Lightning Plus",0.7,IF('Product Selections'!$L$11="Management Services",0.7,IF('Product Selections'!$L$11="CBA Lightning Wholesale","Check with Finance","")))))</f>
        <v/>
      </c>
      <c r="AC289" s="612" t="n"/>
      <c r="AD289" s="83">
        <f>IF(C289="","",IF('Product Selections'!$L$11="CBA Lightning Wholesale","Check with Finance",1-AB289))</f>
        <v/>
      </c>
      <c r="AE289" s="612">
        <f>IF(C289="","",'Multi Unit Grid'!$G$5)</f>
        <v/>
      </c>
      <c r="AF289" s="84">
        <f>IF(C289="","",IF('Exhibit A'!Y1031&lt;0,-'Exhibit A'!Y1031,""))</f>
        <v/>
      </c>
      <c r="AG289" s="612">
        <f>IF($C289="","",'Product Selections'!$K$6)</f>
        <v/>
      </c>
      <c r="AH289" s="612">
        <f>IF($C289="","",'Product Selections'!$K$10)</f>
        <v/>
      </c>
      <c r="AI289" s="32">
        <f>IF(C289="","",IF('Product Selections'!L281="Management SErvices",VLOOKUP('Product Selections'!K273,Regions!C:D,2,FALSE),""))</f>
        <v/>
      </c>
      <c r="AJ289" s="444" t="n"/>
      <c r="AK289" s="621" t="n"/>
      <c r="AL289" s="438" t="n"/>
      <c r="AM289" s="447" t="n"/>
      <c r="AO289" s="30" t="n"/>
      <c r="AP289" s="439" t="n"/>
      <c r="AQ289" s="612" t="n"/>
      <c r="AR289" s="612" t="n"/>
      <c r="AS289" s="615" t="n"/>
    </row>
    <row r="290">
      <c r="B290" s="249">
        <f>B289+1</f>
        <v/>
      </c>
      <c r="C290" s="250">
        <f>IF('Multi Unit Grid'!C284="","",'Multi Unit Grid'!C284)</f>
        <v/>
      </c>
      <c r="D290" s="251">
        <f>IF(C290="","",'Exhibit A'!D282)</f>
        <v/>
      </c>
      <c r="E290" s="252">
        <f>IFERROR(VLOOKUP(C290,'Multi Unit Grid'!C:D,2,FALSE),"")</f>
        <v/>
      </c>
      <c r="F290" s="253">
        <f>IFERROR(VLOOKUP(C290,'Multi Unit Grid'!C:E,3,FALSE),"")</f>
        <v/>
      </c>
      <c r="G290" s="253">
        <f>IFERROR(VLOOKUP(C290,'Multi Unit Grid'!C:EF,4,FALSE),"")</f>
        <v/>
      </c>
      <c r="H290" s="616" t="n"/>
      <c r="I290" s="267" t="n"/>
      <c r="J290" s="431" t="n"/>
      <c r="K290" s="261" t="n"/>
      <c r="L290" s="257" t="n"/>
      <c r="M290" s="262" t="n"/>
      <c r="N290" s="263" t="n"/>
      <c r="O290" s="262" t="n"/>
      <c r="P290" s="263" t="n"/>
      <c r="Q290" s="622" t="n"/>
      <c r="R290" s="263" t="n"/>
      <c r="S290" s="263" t="n"/>
      <c r="T290" s="263" t="n"/>
      <c r="U290" s="263" t="n"/>
      <c r="V290" s="262" t="n"/>
      <c r="W290" s="265" t="n"/>
      <c r="X290" s="266" t="n"/>
      <c r="Z290" s="490" t="n"/>
      <c r="AA290" s="616" t="n"/>
      <c r="AB290" s="270">
        <f>IF(C290="","",IF('Product Selections'!$L$11="CBA Lightning",1,IF('Product Selections'!$L$11="CBA Lightning Plus",0.7,IF('Product Selections'!$L$11="Management Services",0.7,IF('Product Selections'!$L$11="CBA Lightning Wholesale","Check with Finance","")))))</f>
        <v/>
      </c>
      <c r="AC290" s="616" t="n"/>
      <c r="AD290" s="270">
        <f>IF(C290="","",IF('Product Selections'!$L$11="CBA Lightning Wholesale","Check with Finance",1-AB290))</f>
        <v/>
      </c>
      <c r="AE290" s="616">
        <f>IF(C290="","",'Multi Unit Grid'!$G$5)</f>
        <v/>
      </c>
      <c r="AF290" s="271">
        <f>IF(C290="","",IF('Exhibit A'!Y1032&lt;0,-'Exhibit A'!Y1032,""))</f>
        <v/>
      </c>
      <c r="AG290" s="616">
        <f>IF($C290="","",'Product Selections'!$K$6)</f>
        <v/>
      </c>
      <c r="AH290" s="616">
        <f>IF($C290="","",'Product Selections'!$K$10)</f>
        <v/>
      </c>
      <c r="AI290" s="269">
        <f>IF(C290="","",IF('Product Selections'!L282="Management SErvices",VLOOKUP('Product Selections'!K274,Regions!C:D,2,FALSE),""))</f>
        <v/>
      </c>
      <c r="AJ290" s="445" t="n"/>
      <c r="AK290" s="618" t="n"/>
      <c r="AL290" s="440" t="n"/>
      <c r="AM290" s="448" t="n"/>
      <c r="AO290" s="267" t="n"/>
      <c r="AP290" s="441" t="n"/>
      <c r="AQ290" s="616" t="n"/>
      <c r="AR290" s="616" t="n"/>
      <c r="AS290" s="619" t="n"/>
    </row>
    <row r="291" ht="14.45" customHeight="1">
      <c r="B291" s="73">
        <f>B290+1</f>
        <v/>
      </c>
      <c r="C291" s="221">
        <f>IF('Multi Unit Grid'!C285="","",'Multi Unit Grid'!C285)</f>
        <v/>
      </c>
      <c r="D291" s="223">
        <f>IF(C291="","",'Exhibit A'!D283)</f>
        <v/>
      </c>
      <c r="E291" s="222">
        <f>IFERROR(VLOOKUP(C291,'Multi Unit Grid'!C:D,2,FALSE),"")</f>
        <v/>
      </c>
      <c r="F291" s="75">
        <f>IFERROR(VLOOKUP(C291,'Multi Unit Grid'!C:E,3,FALSE),"")</f>
        <v/>
      </c>
      <c r="G291" s="75">
        <f>IFERROR(VLOOKUP(C291,'Multi Unit Grid'!C:EF,4,FALSE),"")</f>
        <v/>
      </c>
      <c r="H291" s="612" t="n"/>
      <c r="I291" s="30" t="n"/>
      <c r="J291" s="430" t="n"/>
      <c r="K291" s="224" t="n"/>
      <c r="L291" s="24" t="n"/>
      <c r="M291" s="26" t="n"/>
      <c r="N291" s="28" t="n"/>
      <c r="O291" s="26" t="n"/>
      <c r="P291" s="28" t="n"/>
      <c r="Q291" s="623" t="n"/>
      <c r="R291" s="28" t="n"/>
      <c r="S291" s="28" t="n"/>
      <c r="T291" s="28" t="n"/>
      <c r="U291" s="28" t="n"/>
      <c r="V291" s="26" t="n"/>
      <c r="W291" s="29" t="n"/>
      <c r="Z291" s="491" t="n"/>
      <c r="AA291" s="612" t="n"/>
      <c r="AB291" s="83">
        <f>IF(C291="","",IF('Product Selections'!$L$11="CBA Lightning",1,IF('Product Selections'!$L$11="CBA Lightning Plus",0.7,IF('Product Selections'!$L$11="Management Services",0.7,IF('Product Selections'!$L$11="CBA Lightning Wholesale","Check with Finance","")))))</f>
        <v/>
      </c>
      <c r="AC291" s="612" t="n"/>
      <c r="AD291" s="83">
        <f>IF(C291="","",IF('Product Selections'!$L$11="CBA Lightning Wholesale","Check with Finance",1-AB291))</f>
        <v/>
      </c>
      <c r="AE291" s="612">
        <f>IF(C291="","",'Multi Unit Grid'!$G$5)</f>
        <v/>
      </c>
      <c r="AF291" s="84">
        <f>IF(C291="","",IF('Exhibit A'!Y1033&lt;0,-'Exhibit A'!Y1033,""))</f>
        <v/>
      </c>
      <c r="AG291" s="612">
        <f>IF($C291="","",'Product Selections'!$K$6)</f>
        <v/>
      </c>
      <c r="AH291" s="612">
        <f>IF($C291="","",'Product Selections'!$K$10)</f>
        <v/>
      </c>
      <c r="AI291" s="32">
        <f>IF(C291="","",IF('Product Selections'!L283="Management SErvices",VLOOKUP('Product Selections'!K275,Regions!C:D,2,FALSE),""))</f>
        <v/>
      </c>
      <c r="AJ291" s="444" t="n"/>
      <c r="AK291" s="621" t="n"/>
      <c r="AL291" s="438" t="n"/>
      <c r="AM291" s="447" t="n"/>
      <c r="AO291" s="30" t="n"/>
      <c r="AP291" s="439" t="n"/>
      <c r="AQ291" s="612" t="n"/>
      <c r="AR291" s="612" t="n"/>
      <c r="AS291" s="615" t="n"/>
    </row>
    <row r="292">
      <c r="B292" s="249">
        <f>B291+1</f>
        <v/>
      </c>
      <c r="C292" s="250">
        <f>IF('Multi Unit Grid'!C286="","",'Multi Unit Grid'!C286)</f>
        <v/>
      </c>
      <c r="D292" s="251">
        <f>IF(C292="","",'Exhibit A'!D284)</f>
        <v/>
      </c>
      <c r="E292" s="252">
        <f>IFERROR(VLOOKUP(C292,'Multi Unit Grid'!C:D,2,FALSE),"")</f>
        <v/>
      </c>
      <c r="F292" s="253">
        <f>IFERROR(VLOOKUP(C292,'Multi Unit Grid'!C:E,3,FALSE),"")</f>
        <v/>
      </c>
      <c r="G292" s="253">
        <f>IFERROR(VLOOKUP(C292,'Multi Unit Grid'!C:EF,4,FALSE),"")</f>
        <v/>
      </c>
      <c r="H292" s="616" t="n"/>
      <c r="I292" s="267" t="n"/>
      <c r="J292" s="431" t="n"/>
      <c r="K292" s="261" t="n"/>
      <c r="L292" s="257" t="n"/>
      <c r="M292" s="262" t="n"/>
      <c r="N292" s="263" t="n"/>
      <c r="O292" s="262" t="n"/>
      <c r="P292" s="263" t="n"/>
      <c r="Q292" s="622" t="n"/>
      <c r="R292" s="263" t="n"/>
      <c r="S292" s="263" t="n"/>
      <c r="T292" s="263" t="n"/>
      <c r="U292" s="263" t="n"/>
      <c r="V292" s="262" t="n"/>
      <c r="W292" s="265" t="n"/>
      <c r="X292" s="266" t="n"/>
      <c r="Z292" s="490" t="n"/>
      <c r="AA292" s="616" t="n"/>
      <c r="AB292" s="270">
        <f>IF(C292="","",IF('Product Selections'!$L$11="CBA Lightning",1,IF('Product Selections'!$L$11="CBA Lightning Plus",0.7,IF('Product Selections'!$L$11="Management Services",0.7,IF('Product Selections'!$L$11="CBA Lightning Wholesale","Check with Finance","")))))</f>
        <v/>
      </c>
      <c r="AC292" s="616" t="n"/>
      <c r="AD292" s="270">
        <f>IF(C292="","",IF('Product Selections'!$L$11="CBA Lightning Wholesale","Check with Finance",1-AB292))</f>
        <v/>
      </c>
      <c r="AE292" s="616">
        <f>IF(C292="","",'Multi Unit Grid'!$G$5)</f>
        <v/>
      </c>
      <c r="AF292" s="271">
        <f>IF(C292="","",IF('Exhibit A'!Y1034&lt;0,-'Exhibit A'!Y1034,""))</f>
        <v/>
      </c>
      <c r="AG292" s="616">
        <f>IF($C292="","",'Product Selections'!$K$6)</f>
        <v/>
      </c>
      <c r="AH292" s="616">
        <f>IF($C292="","",'Product Selections'!$K$10)</f>
        <v/>
      </c>
      <c r="AI292" s="269">
        <f>IF(C292="","",IF('Product Selections'!L284="Management SErvices",VLOOKUP('Product Selections'!K276,Regions!C:D,2,FALSE),""))</f>
        <v/>
      </c>
      <c r="AJ292" s="445" t="n"/>
      <c r="AK292" s="618" t="n"/>
      <c r="AL292" s="440" t="n"/>
      <c r="AM292" s="448" t="n"/>
      <c r="AO292" s="267" t="n"/>
      <c r="AP292" s="441" t="n"/>
      <c r="AQ292" s="616" t="n"/>
      <c r="AR292" s="616" t="n"/>
      <c r="AS292" s="619" t="n"/>
    </row>
    <row r="293" ht="14.45" customHeight="1">
      <c r="B293" s="73">
        <f>B292+1</f>
        <v/>
      </c>
      <c r="C293" s="221">
        <f>IF('Multi Unit Grid'!C287="","",'Multi Unit Grid'!C287)</f>
        <v/>
      </c>
      <c r="D293" s="223">
        <f>IF(C293="","",'Exhibit A'!D285)</f>
        <v/>
      </c>
      <c r="E293" s="222">
        <f>IFERROR(VLOOKUP(C293,'Multi Unit Grid'!C:D,2,FALSE),"")</f>
        <v/>
      </c>
      <c r="F293" s="75">
        <f>IFERROR(VLOOKUP(C293,'Multi Unit Grid'!C:E,3,FALSE),"")</f>
        <v/>
      </c>
      <c r="G293" s="75">
        <f>IFERROR(VLOOKUP(C293,'Multi Unit Grid'!C:EF,4,FALSE),"")</f>
        <v/>
      </c>
      <c r="H293" s="612" t="n"/>
      <c r="I293" s="30" t="n"/>
      <c r="J293" s="430" t="n"/>
      <c r="K293" s="224" t="n"/>
      <c r="L293" s="24" t="n"/>
      <c r="M293" s="26" t="n"/>
      <c r="N293" s="28" t="n"/>
      <c r="O293" s="26" t="n"/>
      <c r="P293" s="28" t="n"/>
      <c r="Q293" s="623" t="n"/>
      <c r="R293" s="28" t="n"/>
      <c r="S293" s="28" t="n"/>
      <c r="T293" s="28" t="n"/>
      <c r="U293" s="28" t="n"/>
      <c r="V293" s="26" t="n"/>
      <c r="W293" s="29" t="n"/>
      <c r="Z293" s="491" t="n"/>
      <c r="AA293" s="612" t="n"/>
      <c r="AB293" s="83">
        <f>IF(C293="","",IF('Product Selections'!$L$11="CBA Lightning",1,IF('Product Selections'!$L$11="CBA Lightning Plus",0.7,IF('Product Selections'!$L$11="Management Services",0.7,IF('Product Selections'!$L$11="CBA Lightning Wholesale","Check with Finance","")))))</f>
        <v/>
      </c>
      <c r="AC293" s="612" t="n"/>
      <c r="AD293" s="83">
        <f>IF(C293="","",IF('Product Selections'!$L$11="CBA Lightning Wholesale","Check with Finance",1-AB293))</f>
        <v/>
      </c>
      <c r="AE293" s="612">
        <f>IF(C293="","",'Multi Unit Grid'!$G$5)</f>
        <v/>
      </c>
      <c r="AF293" s="84">
        <f>IF(C293="","",IF('Exhibit A'!Y1035&lt;0,-'Exhibit A'!Y1035,""))</f>
        <v/>
      </c>
      <c r="AG293" s="612">
        <f>IF($C293="","",'Product Selections'!$K$6)</f>
        <v/>
      </c>
      <c r="AH293" s="612">
        <f>IF($C293="","",'Product Selections'!$K$10)</f>
        <v/>
      </c>
      <c r="AI293" s="32">
        <f>IF(C293="","",IF('Product Selections'!L285="Management SErvices",VLOOKUP('Product Selections'!K277,Regions!C:D,2,FALSE),""))</f>
        <v/>
      </c>
      <c r="AJ293" s="444" t="n"/>
      <c r="AK293" s="621" t="n"/>
      <c r="AL293" s="438" t="n"/>
      <c r="AM293" s="447" t="n"/>
      <c r="AO293" s="30" t="n"/>
      <c r="AP293" s="439" t="n"/>
      <c r="AQ293" s="612" t="n"/>
      <c r="AR293" s="612" t="n"/>
      <c r="AS293" s="615" t="n"/>
    </row>
    <row r="294">
      <c r="B294" s="249">
        <f>B293+1</f>
        <v/>
      </c>
      <c r="C294" s="250">
        <f>IF('Multi Unit Grid'!C288="","",'Multi Unit Grid'!C288)</f>
        <v/>
      </c>
      <c r="D294" s="251">
        <f>IF(C294="","",'Exhibit A'!D286)</f>
        <v/>
      </c>
      <c r="E294" s="252">
        <f>IFERROR(VLOOKUP(C294,'Multi Unit Grid'!C:D,2,FALSE),"")</f>
        <v/>
      </c>
      <c r="F294" s="253">
        <f>IFERROR(VLOOKUP(C294,'Multi Unit Grid'!C:E,3,FALSE),"")</f>
        <v/>
      </c>
      <c r="G294" s="253">
        <f>IFERROR(VLOOKUP(C294,'Multi Unit Grid'!C:EF,4,FALSE),"")</f>
        <v/>
      </c>
      <c r="H294" s="616" t="n"/>
      <c r="I294" s="267" t="n"/>
      <c r="J294" s="431" t="n"/>
      <c r="K294" s="261" t="n"/>
      <c r="L294" s="257" t="n"/>
      <c r="M294" s="262" t="n"/>
      <c r="N294" s="263" t="n"/>
      <c r="O294" s="262" t="n"/>
      <c r="P294" s="263" t="n"/>
      <c r="Q294" s="622" t="n"/>
      <c r="R294" s="263" t="n"/>
      <c r="S294" s="263" t="n"/>
      <c r="T294" s="263" t="n"/>
      <c r="U294" s="263" t="n"/>
      <c r="V294" s="262" t="n"/>
      <c r="W294" s="265" t="n"/>
      <c r="X294" s="266" t="n"/>
      <c r="Z294" s="490" t="n"/>
      <c r="AA294" s="616" t="n"/>
      <c r="AB294" s="270">
        <f>IF(C294="","",IF('Product Selections'!$L$11="CBA Lightning",1,IF('Product Selections'!$L$11="CBA Lightning Plus",0.7,IF('Product Selections'!$L$11="Management Services",0.7,IF('Product Selections'!$L$11="CBA Lightning Wholesale","Check with Finance","")))))</f>
        <v/>
      </c>
      <c r="AC294" s="616" t="n"/>
      <c r="AD294" s="270">
        <f>IF(C294="","",IF('Product Selections'!$L$11="CBA Lightning Wholesale","Check with Finance",1-AB294))</f>
        <v/>
      </c>
      <c r="AE294" s="616">
        <f>IF(C294="","",'Multi Unit Grid'!$G$5)</f>
        <v/>
      </c>
      <c r="AF294" s="271">
        <f>IF(C294="","",IF('Exhibit A'!Y1036&lt;0,-'Exhibit A'!Y1036,""))</f>
        <v/>
      </c>
      <c r="AG294" s="616">
        <f>IF($C294="","",'Product Selections'!$K$6)</f>
        <v/>
      </c>
      <c r="AH294" s="616">
        <f>IF($C294="","",'Product Selections'!$K$10)</f>
        <v/>
      </c>
      <c r="AI294" s="269">
        <f>IF(C294="","",IF('Product Selections'!L286="Management SErvices",VLOOKUP('Product Selections'!K278,Regions!C:D,2,FALSE),""))</f>
        <v/>
      </c>
      <c r="AJ294" s="445" t="n"/>
      <c r="AK294" s="618" t="n"/>
      <c r="AL294" s="440" t="n"/>
      <c r="AM294" s="448" t="n"/>
      <c r="AO294" s="267" t="n"/>
      <c r="AP294" s="441" t="n"/>
      <c r="AQ294" s="616" t="n"/>
      <c r="AR294" s="616" t="n"/>
      <c r="AS294" s="619" t="n"/>
    </row>
    <row r="295" ht="14.45" customHeight="1">
      <c r="B295" s="73">
        <f>B294+1</f>
        <v/>
      </c>
      <c r="C295" s="221">
        <f>IF('Multi Unit Grid'!C289="","",'Multi Unit Grid'!C289)</f>
        <v/>
      </c>
      <c r="D295" s="223">
        <f>IF(C295="","",'Exhibit A'!D287)</f>
        <v/>
      </c>
      <c r="E295" s="222">
        <f>IFERROR(VLOOKUP(C295,'Multi Unit Grid'!C:D,2,FALSE),"")</f>
        <v/>
      </c>
      <c r="F295" s="75">
        <f>IFERROR(VLOOKUP(C295,'Multi Unit Grid'!C:E,3,FALSE),"")</f>
        <v/>
      </c>
      <c r="G295" s="75">
        <f>IFERROR(VLOOKUP(C295,'Multi Unit Grid'!C:EF,4,FALSE),"")</f>
        <v/>
      </c>
      <c r="H295" s="612" t="n"/>
      <c r="I295" s="30" t="n"/>
      <c r="J295" s="430" t="n"/>
      <c r="K295" s="224" t="n"/>
      <c r="L295" s="24" t="n"/>
      <c r="M295" s="26" t="n"/>
      <c r="N295" s="28" t="n"/>
      <c r="O295" s="26" t="n"/>
      <c r="P295" s="28" t="n"/>
      <c r="Q295" s="623" t="n"/>
      <c r="R295" s="28" t="n"/>
      <c r="S295" s="28" t="n"/>
      <c r="T295" s="28" t="n"/>
      <c r="U295" s="28" t="n"/>
      <c r="V295" s="26" t="n"/>
      <c r="W295" s="29" t="n"/>
      <c r="Z295" s="491" t="n"/>
      <c r="AA295" s="612" t="n"/>
      <c r="AB295" s="83">
        <f>IF(C295="","",IF('Product Selections'!$L$11="CBA Lightning",1,IF('Product Selections'!$L$11="CBA Lightning Plus",0.7,IF('Product Selections'!$L$11="Management Services",0.7,IF('Product Selections'!$L$11="CBA Lightning Wholesale","Check with Finance","")))))</f>
        <v/>
      </c>
      <c r="AC295" s="612" t="n"/>
      <c r="AD295" s="83">
        <f>IF(C295="","",IF('Product Selections'!$L$11="CBA Lightning Wholesale","Check with Finance",1-AB295))</f>
        <v/>
      </c>
      <c r="AE295" s="612">
        <f>IF(C295="","",'Multi Unit Grid'!$G$5)</f>
        <v/>
      </c>
      <c r="AF295" s="84">
        <f>IF(C295="","",IF('Exhibit A'!Y1037&lt;0,-'Exhibit A'!Y1037,""))</f>
        <v/>
      </c>
      <c r="AG295" s="612">
        <f>IF($C295="","",'Product Selections'!$K$6)</f>
        <v/>
      </c>
      <c r="AH295" s="612">
        <f>IF($C295="","",'Product Selections'!$K$10)</f>
        <v/>
      </c>
      <c r="AI295" s="32">
        <f>IF(C295="","",IF('Product Selections'!L287="Management SErvices",VLOOKUP('Product Selections'!K279,Regions!C:D,2,FALSE),""))</f>
        <v/>
      </c>
      <c r="AJ295" s="444" t="n"/>
      <c r="AK295" s="621" t="n"/>
      <c r="AL295" s="438" t="n"/>
      <c r="AM295" s="447" t="n"/>
      <c r="AO295" s="30" t="n"/>
      <c r="AP295" s="439" t="n"/>
      <c r="AQ295" s="612" t="n"/>
      <c r="AR295" s="612" t="n"/>
      <c r="AS295" s="615" t="n"/>
    </row>
    <row r="296">
      <c r="B296" s="249">
        <f>B295+1</f>
        <v/>
      </c>
      <c r="C296" s="250">
        <f>IF('Multi Unit Grid'!C290="","",'Multi Unit Grid'!C290)</f>
        <v/>
      </c>
      <c r="D296" s="251">
        <f>IF(C296="","",'Exhibit A'!D288)</f>
        <v/>
      </c>
      <c r="E296" s="252">
        <f>IFERROR(VLOOKUP(C296,'Multi Unit Grid'!C:D,2,FALSE),"")</f>
        <v/>
      </c>
      <c r="F296" s="253">
        <f>IFERROR(VLOOKUP(C296,'Multi Unit Grid'!C:E,3,FALSE),"")</f>
        <v/>
      </c>
      <c r="G296" s="253">
        <f>IFERROR(VLOOKUP(C296,'Multi Unit Grid'!C:EF,4,FALSE),"")</f>
        <v/>
      </c>
      <c r="H296" s="616" t="n"/>
      <c r="I296" s="267" t="n"/>
      <c r="J296" s="431" t="n"/>
      <c r="K296" s="261" t="n"/>
      <c r="L296" s="257" t="n"/>
      <c r="M296" s="262" t="n"/>
      <c r="N296" s="263" t="n"/>
      <c r="O296" s="262" t="n"/>
      <c r="P296" s="263" t="n"/>
      <c r="Q296" s="622" t="n"/>
      <c r="R296" s="263" t="n"/>
      <c r="S296" s="263" t="n"/>
      <c r="T296" s="263" t="n"/>
      <c r="U296" s="263" t="n"/>
      <c r="V296" s="262" t="n"/>
      <c r="W296" s="265" t="n"/>
      <c r="X296" s="266" t="n"/>
      <c r="Z296" s="490" t="n"/>
      <c r="AA296" s="616" t="n"/>
      <c r="AB296" s="270">
        <f>IF(C296="","",IF('Product Selections'!$L$11="CBA Lightning",1,IF('Product Selections'!$L$11="CBA Lightning Plus",0.7,IF('Product Selections'!$L$11="Management Services",0.7,IF('Product Selections'!$L$11="CBA Lightning Wholesale","Check with Finance","")))))</f>
        <v/>
      </c>
      <c r="AC296" s="616" t="n"/>
      <c r="AD296" s="270">
        <f>IF(C296="","",IF('Product Selections'!$L$11="CBA Lightning Wholesale","Check with Finance",1-AB296))</f>
        <v/>
      </c>
      <c r="AE296" s="616">
        <f>IF(C296="","",'Multi Unit Grid'!$G$5)</f>
        <v/>
      </c>
      <c r="AF296" s="271">
        <f>IF(C296="","",IF('Exhibit A'!Y1038&lt;0,-'Exhibit A'!Y1038,""))</f>
        <v/>
      </c>
      <c r="AG296" s="616">
        <f>IF($C296="","",'Product Selections'!$K$6)</f>
        <v/>
      </c>
      <c r="AH296" s="616">
        <f>IF($C296="","",'Product Selections'!$K$10)</f>
        <v/>
      </c>
      <c r="AI296" s="269">
        <f>IF(C296="","",IF('Product Selections'!L288="Management SErvices",VLOOKUP('Product Selections'!K280,Regions!C:D,2,FALSE),""))</f>
        <v/>
      </c>
      <c r="AJ296" s="445" t="n"/>
      <c r="AK296" s="618" t="n"/>
      <c r="AL296" s="440" t="n"/>
      <c r="AM296" s="448" t="n"/>
      <c r="AO296" s="267" t="n"/>
      <c r="AP296" s="441" t="n"/>
      <c r="AQ296" s="616" t="n"/>
      <c r="AR296" s="616" t="n"/>
      <c r="AS296" s="619" t="n"/>
    </row>
    <row r="297" ht="14.45" customHeight="1">
      <c r="B297" s="73">
        <f>B296+1</f>
        <v/>
      </c>
      <c r="C297" s="221">
        <f>IF('Multi Unit Grid'!C291="","",'Multi Unit Grid'!C291)</f>
        <v/>
      </c>
      <c r="D297" s="223">
        <f>IF(C297="","",'Exhibit A'!D289)</f>
        <v/>
      </c>
      <c r="E297" s="222">
        <f>IFERROR(VLOOKUP(C297,'Multi Unit Grid'!C:D,2,FALSE),"")</f>
        <v/>
      </c>
      <c r="F297" s="75">
        <f>IFERROR(VLOOKUP(C297,'Multi Unit Grid'!C:E,3,FALSE),"")</f>
        <v/>
      </c>
      <c r="G297" s="75">
        <f>IFERROR(VLOOKUP(C297,'Multi Unit Grid'!C:EF,4,FALSE),"")</f>
        <v/>
      </c>
      <c r="H297" s="612" t="n"/>
      <c r="I297" s="30" t="n"/>
      <c r="J297" s="430" t="n"/>
      <c r="K297" s="224" t="n"/>
      <c r="L297" s="24" t="n"/>
      <c r="M297" s="26" t="n"/>
      <c r="N297" s="28" t="n"/>
      <c r="O297" s="26" t="n"/>
      <c r="P297" s="28" t="n"/>
      <c r="Q297" s="623" t="n"/>
      <c r="R297" s="28" t="n"/>
      <c r="S297" s="28" t="n"/>
      <c r="T297" s="28" t="n"/>
      <c r="U297" s="28" t="n"/>
      <c r="V297" s="26" t="n"/>
      <c r="W297" s="29" t="n"/>
      <c r="Z297" s="491" t="n"/>
      <c r="AA297" s="612" t="n"/>
      <c r="AB297" s="83">
        <f>IF(C297="","",IF('Product Selections'!$L$11="CBA Lightning",1,IF('Product Selections'!$L$11="CBA Lightning Plus",0.7,IF('Product Selections'!$L$11="Management Services",0.7,IF('Product Selections'!$L$11="CBA Lightning Wholesale","Check with Finance","")))))</f>
        <v/>
      </c>
      <c r="AC297" s="612" t="n"/>
      <c r="AD297" s="83">
        <f>IF(C297="","",IF('Product Selections'!$L$11="CBA Lightning Wholesale","Check with Finance",1-AB297))</f>
        <v/>
      </c>
      <c r="AE297" s="612">
        <f>IF(C297="","",'Multi Unit Grid'!$G$5)</f>
        <v/>
      </c>
      <c r="AF297" s="84">
        <f>IF(C297="","",IF('Exhibit A'!Y1039&lt;0,-'Exhibit A'!Y1039,""))</f>
        <v/>
      </c>
      <c r="AG297" s="612">
        <f>IF($C297="","",'Product Selections'!$K$6)</f>
        <v/>
      </c>
      <c r="AH297" s="612">
        <f>IF($C297="","",'Product Selections'!$K$10)</f>
        <v/>
      </c>
      <c r="AI297" s="32">
        <f>IF(C297="","",IF('Product Selections'!L289="Management SErvices",VLOOKUP('Product Selections'!K281,Regions!C:D,2,FALSE),""))</f>
        <v/>
      </c>
      <c r="AJ297" s="444" t="n"/>
      <c r="AK297" s="621" t="n"/>
      <c r="AL297" s="438" t="n"/>
      <c r="AM297" s="447" t="n"/>
      <c r="AO297" s="30" t="n"/>
      <c r="AP297" s="439" t="n"/>
      <c r="AQ297" s="612" t="n"/>
      <c r="AR297" s="612" t="n"/>
      <c r="AS297" s="615" t="n"/>
    </row>
    <row r="298">
      <c r="B298" s="249">
        <f>B297+1</f>
        <v/>
      </c>
      <c r="C298" s="250">
        <f>IF('Multi Unit Grid'!C292="","",'Multi Unit Grid'!C292)</f>
        <v/>
      </c>
      <c r="D298" s="251">
        <f>IF(C298="","",'Exhibit A'!D290)</f>
        <v/>
      </c>
      <c r="E298" s="252">
        <f>IFERROR(VLOOKUP(C298,'Multi Unit Grid'!C:D,2,FALSE),"")</f>
        <v/>
      </c>
      <c r="F298" s="253">
        <f>IFERROR(VLOOKUP(C298,'Multi Unit Grid'!C:E,3,FALSE),"")</f>
        <v/>
      </c>
      <c r="G298" s="253">
        <f>IFERROR(VLOOKUP(C298,'Multi Unit Grid'!C:EF,4,FALSE),"")</f>
        <v/>
      </c>
      <c r="H298" s="616" t="n"/>
      <c r="I298" s="267" t="n"/>
      <c r="J298" s="431" t="n"/>
      <c r="K298" s="261" t="n"/>
      <c r="L298" s="257" t="n"/>
      <c r="M298" s="262" t="n"/>
      <c r="N298" s="263" t="n"/>
      <c r="O298" s="262" t="n"/>
      <c r="P298" s="263" t="n"/>
      <c r="Q298" s="622" t="n"/>
      <c r="R298" s="263" t="n"/>
      <c r="S298" s="263" t="n"/>
      <c r="T298" s="263" t="n"/>
      <c r="U298" s="263" t="n"/>
      <c r="V298" s="262" t="n"/>
      <c r="W298" s="265" t="n"/>
      <c r="X298" s="266" t="n"/>
      <c r="Z298" s="490" t="n"/>
      <c r="AA298" s="616" t="n"/>
      <c r="AB298" s="270">
        <f>IF(C298="","",IF('Product Selections'!$L$11="CBA Lightning",1,IF('Product Selections'!$L$11="CBA Lightning Plus",0.7,IF('Product Selections'!$L$11="Management Services",0.7,IF('Product Selections'!$L$11="CBA Lightning Wholesale","Check with Finance","")))))</f>
        <v/>
      </c>
      <c r="AC298" s="616" t="n"/>
      <c r="AD298" s="270">
        <f>IF(C298="","",IF('Product Selections'!$L$11="CBA Lightning Wholesale","Check with Finance",1-AB298))</f>
        <v/>
      </c>
      <c r="AE298" s="616">
        <f>IF(C298="","",'Multi Unit Grid'!$G$5)</f>
        <v/>
      </c>
      <c r="AF298" s="271">
        <f>IF(C298="","",IF('Exhibit A'!Y1040&lt;0,-'Exhibit A'!Y1040,""))</f>
        <v/>
      </c>
      <c r="AG298" s="616">
        <f>IF($C298="","",'Product Selections'!$K$6)</f>
        <v/>
      </c>
      <c r="AH298" s="616">
        <f>IF($C298="","",'Product Selections'!$K$10)</f>
        <v/>
      </c>
      <c r="AI298" s="269">
        <f>IF(C298="","",IF('Product Selections'!L290="Management SErvices",VLOOKUP('Product Selections'!K282,Regions!C:D,2,FALSE),""))</f>
        <v/>
      </c>
      <c r="AJ298" s="445" t="n"/>
      <c r="AK298" s="618" t="n"/>
      <c r="AL298" s="440" t="n"/>
      <c r="AM298" s="448" t="n"/>
      <c r="AO298" s="267" t="n"/>
      <c r="AP298" s="441" t="n"/>
      <c r="AQ298" s="616" t="n"/>
      <c r="AR298" s="616" t="n"/>
      <c r="AS298" s="619" t="n"/>
    </row>
    <row r="299" ht="14.45" customHeight="1">
      <c r="B299" s="73">
        <f>B298+1</f>
        <v/>
      </c>
      <c r="C299" s="221">
        <f>IF('Multi Unit Grid'!C293="","",'Multi Unit Grid'!C293)</f>
        <v/>
      </c>
      <c r="D299" s="223">
        <f>IF(C299="","",'Exhibit A'!D291)</f>
        <v/>
      </c>
      <c r="E299" s="222">
        <f>IFERROR(VLOOKUP(C299,'Multi Unit Grid'!C:D,2,FALSE),"")</f>
        <v/>
      </c>
      <c r="F299" s="75">
        <f>IFERROR(VLOOKUP(C299,'Multi Unit Grid'!C:E,3,FALSE),"")</f>
        <v/>
      </c>
      <c r="G299" s="75">
        <f>IFERROR(VLOOKUP(C299,'Multi Unit Grid'!C:EF,4,FALSE),"")</f>
        <v/>
      </c>
      <c r="H299" s="612" t="n"/>
      <c r="I299" s="30" t="n"/>
      <c r="J299" s="430" t="n"/>
      <c r="K299" s="224" t="n"/>
      <c r="L299" s="24" t="n"/>
      <c r="M299" s="26" t="n"/>
      <c r="N299" s="28" t="n"/>
      <c r="O299" s="26" t="n"/>
      <c r="P299" s="28" t="n"/>
      <c r="Q299" s="623" t="n"/>
      <c r="R299" s="28" t="n"/>
      <c r="S299" s="28" t="n"/>
      <c r="T299" s="28" t="n"/>
      <c r="U299" s="28" t="n"/>
      <c r="V299" s="26" t="n"/>
      <c r="W299" s="29" t="n"/>
      <c r="Z299" s="491" t="n"/>
      <c r="AA299" s="612" t="n"/>
      <c r="AB299" s="83">
        <f>IF(C299="","",IF('Product Selections'!$L$11="CBA Lightning",1,IF('Product Selections'!$L$11="CBA Lightning Plus",0.7,IF('Product Selections'!$L$11="Management Services",0.7,IF('Product Selections'!$L$11="CBA Lightning Wholesale","Check with Finance","")))))</f>
        <v/>
      </c>
      <c r="AC299" s="612" t="n"/>
      <c r="AD299" s="83">
        <f>IF(C299="","",IF('Product Selections'!$L$11="CBA Lightning Wholesale","Check with Finance",1-AB299))</f>
        <v/>
      </c>
      <c r="AE299" s="612">
        <f>IF(C299="","",'Multi Unit Grid'!$G$5)</f>
        <v/>
      </c>
      <c r="AF299" s="84">
        <f>IF(C299="","",IF('Exhibit A'!Y1041&lt;0,-'Exhibit A'!Y1041,""))</f>
        <v/>
      </c>
      <c r="AG299" s="612">
        <f>IF($C299="","",'Product Selections'!$K$6)</f>
        <v/>
      </c>
      <c r="AH299" s="612">
        <f>IF($C299="","",'Product Selections'!$K$10)</f>
        <v/>
      </c>
      <c r="AI299" s="32">
        <f>IF(C299="","",IF('Product Selections'!L291="Management SErvices",VLOOKUP('Product Selections'!K283,Regions!C:D,2,FALSE),""))</f>
        <v/>
      </c>
      <c r="AJ299" s="444" t="n"/>
      <c r="AK299" s="621" t="n"/>
      <c r="AL299" s="438" t="n"/>
      <c r="AM299" s="447" t="n"/>
      <c r="AO299" s="30" t="n"/>
      <c r="AP299" s="439" t="n"/>
      <c r="AQ299" s="612" t="n"/>
      <c r="AR299" s="612" t="n"/>
      <c r="AS299" s="615" t="n"/>
    </row>
    <row r="300">
      <c r="B300" s="249">
        <f>B299+1</f>
        <v/>
      </c>
      <c r="C300" s="250">
        <f>IF('Multi Unit Grid'!C294="","",'Multi Unit Grid'!C294)</f>
        <v/>
      </c>
      <c r="D300" s="251">
        <f>IF(C300="","",'Exhibit A'!D292)</f>
        <v/>
      </c>
      <c r="E300" s="252">
        <f>IFERROR(VLOOKUP(C300,'Multi Unit Grid'!C:D,2,FALSE),"")</f>
        <v/>
      </c>
      <c r="F300" s="253">
        <f>IFERROR(VLOOKUP(C300,'Multi Unit Grid'!C:E,3,FALSE),"")</f>
        <v/>
      </c>
      <c r="G300" s="253">
        <f>IFERROR(VLOOKUP(C300,'Multi Unit Grid'!C:EF,4,FALSE),"")</f>
        <v/>
      </c>
      <c r="H300" s="616" t="n"/>
      <c r="I300" s="267" t="n"/>
      <c r="J300" s="431" t="n"/>
      <c r="K300" s="261" t="n"/>
      <c r="L300" s="257" t="n"/>
      <c r="M300" s="262" t="n"/>
      <c r="N300" s="263" t="n"/>
      <c r="O300" s="262" t="n"/>
      <c r="P300" s="263" t="n"/>
      <c r="Q300" s="622" t="n"/>
      <c r="R300" s="263" t="n"/>
      <c r="S300" s="263" t="n"/>
      <c r="T300" s="263" t="n"/>
      <c r="U300" s="263" t="n"/>
      <c r="V300" s="262" t="n"/>
      <c r="W300" s="265" t="n"/>
      <c r="X300" s="266" t="n"/>
      <c r="Z300" s="490" t="n"/>
      <c r="AA300" s="616" t="n"/>
      <c r="AB300" s="270">
        <f>IF(C300="","",IF('Product Selections'!$L$11="CBA Lightning",1,IF('Product Selections'!$L$11="CBA Lightning Plus",0.7,IF('Product Selections'!$L$11="Management Services",0.7,IF('Product Selections'!$L$11="CBA Lightning Wholesale","Check with Finance","")))))</f>
        <v/>
      </c>
      <c r="AC300" s="616" t="n"/>
      <c r="AD300" s="270">
        <f>IF(C300="","",IF('Product Selections'!$L$11="CBA Lightning Wholesale","Check with Finance",1-AB300))</f>
        <v/>
      </c>
      <c r="AE300" s="616">
        <f>IF(C300="","",'Multi Unit Grid'!$G$5)</f>
        <v/>
      </c>
      <c r="AF300" s="271">
        <f>IF(C300="","",IF('Exhibit A'!Y1042&lt;0,-'Exhibit A'!Y1042,""))</f>
        <v/>
      </c>
      <c r="AG300" s="616">
        <f>IF($C300="","",'Product Selections'!$K$6)</f>
        <v/>
      </c>
      <c r="AH300" s="616">
        <f>IF($C300="","",'Product Selections'!$K$10)</f>
        <v/>
      </c>
      <c r="AI300" s="269">
        <f>IF(C300="","",IF('Product Selections'!L292="Management SErvices",VLOOKUP('Product Selections'!K284,Regions!C:D,2,FALSE),""))</f>
        <v/>
      </c>
      <c r="AJ300" s="445" t="n"/>
      <c r="AK300" s="618" t="n"/>
      <c r="AL300" s="440" t="n"/>
      <c r="AM300" s="448" t="n"/>
      <c r="AO300" s="267" t="n"/>
      <c r="AP300" s="441" t="n"/>
      <c r="AQ300" s="616" t="n"/>
      <c r="AR300" s="616" t="n"/>
      <c r="AS300" s="619" t="n"/>
    </row>
    <row r="301" ht="14.45" customHeight="1">
      <c r="B301" s="73">
        <f>B300+1</f>
        <v/>
      </c>
      <c r="C301" s="221">
        <f>IF('Multi Unit Grid'!C295="","",'Multi Unit Grid'!C295)</f>
        <v/>
      </c>
      <c r="D301" s="223">
        <f>IF(C301="","",'Exhibit A'!D293)</f>
        <v/>
      </c>
      <c r="E301" s="222">
        <f>IFERROR(VLOOKUP(C301,'Multi Unit Grid'!C:D,2,FALSE),"")</f>
        <v/>
      </c>
      <c r="F301" s="75">
        <f>IFERROR(VLOOKUP(C301,'Multi Unit Grid'!C:E,3,FALSE),"")</f>
        <v/>
      </c>
      <c r="G301" s="75">
        <f>IFERROR(VLOOKUP(C301,'Multi Unit Grid'!C:EF,4,FALSE),"")</f>
        <v/>
      </c>
      <c r="H301" s="612" t="n"/>
      <c r="I301" s="30" t="n"/>
      <c r="J301" s="430" t="n"/>
      <c r="K301" s="224" t="n"/>
      <c r="L301" s="24" t="n"/>
      <c r="M301" s="26" t="n"/>
      <c r="N301" s="28" t="n"/>
      <c r="O301" s="26" t="n"/>
      <c r="P301" s="28" t="n"/>
      <c r="Q301" s="623" t="n"/>
      <c r="R301" s="28" t="n"/>
      <c r="S301" s="28" t="n"/>
      <c r="T301" s="28" t="n"/>
      <c r="U301" s="28" t="n"/>
      <c r="V301" s="26" t="n"/>
      <c r="W301" s="29" t="n"/>
      <c r="Z301" s="491" t="n"/>
      <c r="AA301" s="612" t="n"/>
      <c r="AB301" s="83">
        <f>IF(C301="","",IF('Product Selections'!$L$11="CBA Lightning",1,IF('Product Selections'!$L$11="CBA Lightning Plus",0.7,IF('Product Selections'!$L$11="Management Services",0.7,IF('Product Selections'!$L$11="CBA Lightning Wholesale","Check with Finance","")))))</f>
        <v/>
      </c>
      <c r="AC301" s="612" t="n"/>
      <c r="AD301" s="83">
        <f>IF(C301="","",IF('Product Selections'!$L$11="CBA Lightning Wholesale","Check with Finance",1-AB301))</f>
        <v/>
      </c>
      <c r="AE301" s="612">
        <f>IF(C301="","",'Multi Unit Grid'!$G$5)</f>
        <v/>
      </c>
      <c r="AF301" s="84">
        <f>IF(C301="","",IF('Exhibit A'!Y1043&lt;0,-'Exhibit A'!Y1043,""))</f>
        <v/>
      </c>
      <c r="AG301" s="612">
        <f>IF($C301="","",'Product Selections'!$K$6)</f>
        <v/>
      </c>
      <c r="AH301" s="612">
        <f>IF($C301="","",'Product Selections'!$K$10)</f>
        <v/>
      </c>
      <c r="AI301" s="32">
        <f>IF(C301="","",IF('Product Selections'!L293="Management SErvices",VLOOKUP('Product Selections'!K285,Regions!C:D,2,FALSE),""))</f>
        <v/>
      </c>
      <c r="AJ301" s="444" t="n"/>
      <c r="AK301" s="621" t="n"/>
      <c r="AL301" s="438" t="n"/>
      <c r="AM301" s="447" t="n"/>
      <c r="AO301" s="30" t="n"/>
      <c r="AP301" s="439" t="n"/>
      <c r="AQ301" s="612" t="n"/>
      <c r="AR301" s="612" t="n"/>
      <c r="AS301" s="615" t="n"/>
    </row>
    <row r="302">
      <c r="B302" s="249">
        <f>B301+1</f>
        <v/>
      </c>
      <c r="C302" s="250">
        <f>IF('Multi Unit Grid'!C296="","",'Multi Unit Grid'!C296)</f>
        <v/>
      </c>
      <c r="D302" s="251">
        <f>IF(C302="","",'Exhibit A'!D294)</f>
        <v/>
      </c>
      <c r="E302" s="252">
        <f>IFERROR(VLOOKUP(C302,'Multi Unit Grid'!C:D,2,FALSE),"")</f>
        <v/>
      </c>
      <c r="F302" s="253">
        <f>IFERROR(VLOOKUP(C302,'Multi Unit Grid'!C:E,3,FALSE),"")</f>
        <v/>
      </c>
      <c r="G302" s="253">
        <f>IFERROR(VLOOKUP(C302,'Multi Unit Grid'!C:EF,4,FALSE),"")</f>
        <v/>
      </c>
      <c r="H302" s="616" t="n"/>
      <c r="I302" s="267" t="n"/>
      <c r="J302" s="431" t="n"/>
      <c r="K302" s="261" t="n"/>
      <c r="L302" s="257" t="n"/>
      <c r="M302" s="262" t="n"/>
      <c r="N302" s="263" t="n"/>
      <c r="O302" s="262" t="n"/>
      <c r="P302" s="263" t="n"/>
      <c r="Q302" s="622" t="n"/>
      <c r="R302" s="263" t="n"/>
      <c r="S302" s="263" t="n"/>
      <c r="T302" s="263" t="n"/>
      <c r="U302" s="263" t="n"/>
      <c r="V302" s="262" t="n"/>
      <c r="W302" s="265" t="n"/>
      <c r="X302" s="266" t="n"/>
      <c r="Z302" s="490" t="n"/>
      <c r="AA302" s="616" t="n"/>
      <c r="AB302" s="270">
        <f>IF(C302="","",IF('Product Selections'!$L$11="CBA Lightning",1,IF('Product Selections'!$L$11="CBA Lightning Plus",0.7,IF('Product Selections'!$L$11="Management Services",0.7,IF('Product Selections'!$L$11="CBA Lightning Wholesale","Check with Finance","")))))</f>
        <v/>
      </c>
      <c r="AC302" s="616" t="n"/>
      <c r="AD302" s="270">
        <f>IF(C302="","",IF('Product Selections'!$L$11="CBA Lightning Wholesale","Check with Finance",1-AB302))</f>
        <v/>
      </c>
      <c r="AE302" s="616">
        <f>IF(C302="","",'Multi Unit Grid'!$G$5)</f>
        <v/>
      </c>
      <c r="AF302" s="271">
        <f>IF(C302="","",IF('Exhibit A'!Y1044&lt;0,-'Exhibit A'!Y1044,""))</f>
        <v/>
      </c>
      <c r="AG302" s="616">
        <f>IF($C302="","",'Product Selections'!$K$6)</f>
        <v/>
      </c>
      <c r="AH302" s="616">
        <f>IF($C302="","",'Product Selections'!$K$10)</f>
        <v/>
      </c>
      <c r="AI302" s="269">
        <f>IF(C302="","",IF('Product Selections'!L294="Management SErvices",VLOOKUP('Product Selections'!K286,Regions!C:D,2,FALSE),""))</f>
        <v/>
      </c>
      <c r="AJ302" s="445" t="n"/>
      <c r="AK302" s="618" t="n"/>
      <c r="AL302" s="440" t="n"/>
      <c r="AM302" s="448" t="n"/>
      <c r="AO302" s="267" t="n"/>
      <c r="AP302" s="441" t="n"/>
      <c r="AQ302" s="616" t="n"/>
      <c r="AR302" s="616" t="n"/>
      <c r="AS302" s="619" t="n"/>
    </row>
    <row r="303" ht="14.45" customHeight="1">
      <c r="B303" s="73">
        <f>B302+1</f>
        <v/>
      </c>
      <c r="C303" s="221">
        <f>IF('Multi Unit Grid'!C297="","",'Multi Unit Grid'!C297)</f>
        <v/>
      </c>
      <c r="D303" s="223">
        <f>IF(C303="","",'Exhibit A'!D295)</f>
        <v/>
      </c>
      <c r="E303" s="222">
        <f>IFERROR(VLOOKUP(C303,'Multi Unit Grid'!C:D,2,FALSE),"")</f>
        <v/>
      </c>
      <c r="F303" s="75">
        <f>IFERROR(VLOOKUP(C303,'Multi Unit Grid'!C:E,3,FALSE),"")</f>
        <v/>
      </c>
      <c r="G303" s="75">
        <f>IFERROR(VLOOKUP(C303,'Multi Unit Grid'!C:EF,4,FALSE),"")</f>
        <v/>
      </c>
      <c r="H303" s="612" t="n"/>
      <c r="I303" s="30" t="n"/>
      <c r="J303" s="430" t="n"/>
      <c r="K303" s="224" t="n"/>
      <c r="L303" s="24" t="n"/>
      <c r="M303" s="26" t="n"/>
      <c r="N303" s="28" t="n"/>
      <c r="O303" s="26" t="n"/>
      <c r="P303" s="28" t="n"/>
      <c r="Q303" s="623" t="n"/>
      <c r="R303" s="28" t="n"/>
      <c r="S303" s="28" t="n"/>
      <c r="T303" s="28" t="n"/>
      <c r="U303" s="28" t="n"/>
      <c r="V303" s="26" t="n"/>
      <c r="W303" s="29" t="n"/>
      <c r="Z303" s="491" t="n"/>
      <c r="AA303" s="612" t="n"/>
      <c r="AB303" s="83">
        <f>IF(C303="","",IF('Product Selections'!$L$11="CBA Lightning",1,IF('Product Selections'!$L$11="CBA Lightning Plus",0.7,IF('Product Selections'!$L$11="Management Services",0.7,IF('Product Selections'!$L$11="CBA Lightning Wholesale","Check with Finance","")))))</f>
        <v/>
      </c>
      <c r="AC303" s="612" t="n"/>
      <c r="AD303" s="83">
        <f>IF(C303="","",IF('Product Selections'!$L$11="CBA Lightning Wholesale","Check with Finance",1-AB303))</f>
        <v/>
      </c>
      <c r="AE303" s="612">
        <f>IF(C303="","",'Multi Unit Grid'!$G$5)</f>
        <v/>
      </c>
      <c r="AF303" s="84">
        <f>IF(C303="","",IF('Exhibit A'!Y1045&lt;0,-'Exhibit A'!Y1045,""))</f>
        <v/>
      </c>
      <c r="AG303" s="612">
        <f>IF($C303="","",'Product Selections'!$K$6)</f>
        <v/>
      </c>
      <c r="AH303" s="612">
        <f>IF($C303="","",'Product Selections'!$K$10)</f>
        <v/>
      </c>
      <c r="AI303" s="32">
        <f>IF(C303="","",IF('Product Selections'!L295="Management SErvices",VLOOKUP('Product Selections'!K287,Regions!C:D,2,FALSE),""))</f>
        <v/>
      </c>
      <c r="AJ303" s="444" t="n"/>
      <c r="AK303" s="621" t="n"/>
      <c r="AL303" s="438" t="n"/>
      <c r="AM303" s="447" t="n"/>
      <c r="AO303" s="30" t="n"/>
      <c r="AP303" s="439" t="n"/>
      <c r="AQ303" s="612" t="n"/>
      <c r="AR303" s="612" t="n"/>
      <c r="AS303" s="615" t="n"/>
    </row>
    <row r="304">
      <c r="B304" s="249">
        <f>B303+1</f>
        <v/>
      </c>
      <c r="C304" s="250">
        <f>IF('Multi Unit Grid'!C298="","",'Multi Unit Grid'!C298)</f>
        <v/>
      </c>
      <c r="D304" s="251">
        <f>IF(C304="","",'Exhibit A'!D296)</f>
        <v/>
      </c>
      <c r="E304" s="252">
        <f>IFERROR(VLOOKUP(C304,'Multi Unit Grid'!C:D,2,FALSE),"")</f>
        <v/>
      </c>
      <c r="F304" s="253">
        <f>IFERROR(VLOOKUP(C304,'Multi Unit Grid'!C:E,3,FALSE),"")</f>
        <v/>
      </c>
      <c r="G304" s="253">
        <f>IFERROR(VLOOKUP(C304,'Multi Unit Grid'!C:EF,4,FALSE),"")</f>
        <v/>
      </c>
      <c r="H304" s="616" t="n"/>
      <c r="I304" s="267" t="n"/>
      <c r="J304" s="431" t="n"/>
      <c r="K304" s="261" t="n"/>
      <c r="L304" s="257" t="n"/>
      <c r="M304" s="262" t="n"/>
      <c r="N304" s="263" t="n"/>
      <c r="O304" s="262" t="n"/>
      <c r="P304" s="263" t="n"/>
      <c r="Q304" s="622" t="n"/>
      <c r="R304" s="263" t="n"/>
      <c r="S304" s="263" t="n"/>
      <c r="T304" s="263" t="n"/>
      <c r="U304" s="263" t="n"/>
      <c r="V304" s="262" t="n"/>
      <c r="W304" s="265" t="n"/>
      <c r="X304" s="266" t="n"/>
      <c r="Z304" s="490" t="n"/>
      <c r="AA304" s="616" t="n"/>
      <c r="AB304" s="270">
        <f>IF(C304="","",IF('Product Selections'!$L$11="CBA Lightning",1,IF('Product Selections'!$L$11="CBA Lightning Plus",0.7,IF('Product Selections'!$L$11="Management Services",0.7,IF('Product Selections'!$L$11="CBA Lightning Wholesale","Check with Finance","")))))</f>
        <v/>
      </c>
      <c r="AC304" s="616" t="n"/>
      <c r="AD304" s="270">
        <f>IF(C304="","",IF('Product Selections'!$L$11="CBA Lightning Wholesale","Check with Finance",1-AB304))</f>
        <v/>
      </c>
      <c r="AE304" s="616">
        <f>IF(C304="","",'Multi Unit Grid'!$G$5)</f>
        <v/>
      </c>
      <c r="AF304" s="271">
        <f>IF(C304="","",IF('Exhibit A'!Y1046&lt;0,-'Exhibit A'!Y1046,""))</f>
        <v/>
      </c>
      <c r="AG304" s="616">
        <f>IF($C304="","",'Product Selections'!$K$6)</f>
        <v/>
      </c>
      <c r="AH304" s="616">
        <f>IF($C304="","",'Product Selections'!$K$10)</f>
        <v/>
      </c>
      <c r="AI304" s="269">
        <f>IF(C304="","",IF('Product Selections'!L296="Management SErvices",VLOOKUP('Product Selections'!K288,Regions!C:D,2,FALSE),""))</f>
        <v/>
      </c>
      <c r="AJ304" s="445" t="n"/>
      <c r="AK304" s="618" t="n"/>
      <c r="AL304" s="440" t="n"/>
      <c r="AM304" s="448" t="n"/>
      <c r="AO304" s="267" t="n"/>
      <c r="AP304" s="441" t="n"/>
      <c r="AQ304" s="616" t="n"/>
      <c r="AR304" s="616" t="n"/>
      <c r="AS304" s="619" t="n"/>
    </row>
    <row r="305" ht="14.45" customHeight="1">
      <c r="B305" s="73">
        <f>B304+1</f>
        <v/>
      </c>
      <c r="C305" s="221">
        <f>IF('Multi Unit Grid'!C299="","",'Multi Unit Grid'!C299)</f>
        <v/>
      </c>
      <c r="D305" s="223">
        <f>IF(C305="","",'Exhibit A'!D297)</f>
        <v/>
      </c>
      <c r="E305" s="222">
        <f>IFERROR(VLOOKUP(C305,'Multi Unit Grid'!C:D,2,FALSE),"")</f>
        <v/>
      </c>
      <c r="F305" s="75">
        <f>IFERROR(VLOOKUP(C305,'Multi Unit Grid'!C:E,3,FALSE),"")</f>
        <v/>
      </c>
      <c r="G305" s="75">
        <f>IFERROR(VLOOKUP(C305,'Multi Unit Grid'!C:EF,4,FALSE),"")</f>
        <v/>
      </c>
      <c r="H305" s="612" t="n"/>
      <c r="I305" s="30" t="n"/>
      <c r="J305" s="430" t="n"/>
      <c r="K305" s="224" t="n"/>
      <c r="L305" s="24" t="n"/>
      <c r="M305" s="26" t="n"/>
      <c r="N305" s="28" t="n"/>
      <c r="O305" s="26" t="n"/>
      <c r="P305" s="28" t="n"/>
      <c r="Q305" s="623" t="n"/>
      <c r="R305" s="28" t="n"/>
      <c r="S305" s="28" t="n"/>
      <c r="T305" s="28" t="n"/>
      <c r="U305" s="28" t="n"/>
      <c r="V305" s="26" t="n"/>
      <c r="W305" s="29" t="n"/>
      <c r="Z305" s="491" t="n"/>
      <c r="AA305" s="612" t="n"/>
      <c r="AB305" s="83">
        <f>IF(C305="","",IF('Product Selections'!$L$11="CBA Lightning",1,IF('Product Selections'!$L$11="CBA Lightning Plus",0.7,IF('Product Selections'!$L$11="Management Services",0.7,IF('Product Selections'!$L$11="CBA Lightning Wholesale","Check with Finance","")))))</f>
        <v/>
      </c>
      <c r="AC305" s="612" t="n"/>
      <c r="AD305" s="83">
        <f>IF(C305="","",IF('Product Selections'!$L$11="CBA Lightning Wholesale","Check with Finance",1-AB305))</f>
        <v/>
      </c>
      <c r="AE305" s="612">
        <f>IF(C305="","",'Multi Unit Grid'!$G$5)</f>
        <v/>
      </c>
      <c r="AF305" s="84">
        <f>IF(C305="","",IF('Exhibit A'!Y1047&lt;0,-'Exhibit A'!Y1047,""))</f>
        <v/>
      </c>
      <c r="AG305" s="612">
        <f>IF($C305="","",'Product Selections'!$K$6)</f>
        <v/>
      </c>
      <c r="AH305" s="612">
        <f>IF($C305="","",'Product Selections'!$K$10)</f>
        <v/>
      </c>
      <c r="AI305" s="32">
        <f>IF(C305="","",IF('Product Selections'!L297="Management SErvices",VLOOKUP('Product Selections'!K289,Regions!C:D,2,FALSE),""))</f>
        <v/>
      </c>
      <c r="AJ305" s="444" t="n"/>
      <c r="AK305" s="621" t="n"/>
      <c r="AL305" s="438" t="n"/>
      <c r="AM305" s="447" t="n"/>
      <c r="AO305" s="30" t="n"/>
      <c r="AP305" s="439" t="n"/>
      <c r="AQ305" s="612" t="n"/>
      <c r="AR305" s="612" t="n"/>
      <c r="AS305" s="615" t="n"/>
    </row>
    <row r="306">
      <c r="B306" s="249">
        <f>B305+1</f>
        <v/>
      </c>
      <c r="C306" s="250">
        <f>IF('Multi Unit Grid'!C300="","",'Multi Unit Grid'!C300)</f>
        <v/>
      </c>
      <c r="D306" s="251">
        <f>IF(C306="","",'Exhibit A'!D298)</f>
        <v/>
      </c>
      <c r="E306" s="252">
        <f>IFERROR(VLOOKUP(C306,'Multi Unit Grid'!C:D,2,FALSE),"")</f>
        <v/>
      </c>
      <c r="F306" s="253">
        <f>IFERROR(VLOOKUP(C306,'Multi Unit Grid'!C:E,3,FALSE),"")</f>
        <v/>
      </c>
      <c r="G306" s="253">
        <f>IFERROR(VLOOKUP(C306,'Multi Unit Grid'!C:EF,4,FALSE),"")</f>
        <v/>
      </c>
      <c r="H306" s="616" t="n"/>
      <c r="I306" s="267" t="n"/>
      <c r="J306" s="431" t="n"/>
      <c r="K306" s="261" t="n"/>
      <c r="L306" s="257" t="n"/>
      <c r="M306" s="262" t="n"/>
      <c r="N306" s="263" t="n"/>
      <c r="O306" s="262" t="n"/>
      <c r="P306" s="263" t="n"/>
      <c r="Q306" s="622" t="n"/>
      <c r="R306" s="263" t="n"/>
      <c r="S306" s="263" t="n"/>
      <c r="T306" s="263" t="n"/>
      <c r="U306" s="263" t="n"/>
      <c r="V306" s="262" t="n"/>
      <c r="W306" s="265" t="n"/>
      <c r="X306" s="266" t="n"/>
      <c r="Z306" s="490" t="n"/>
      <c r="AA306" s="616" t="n"/>
      <c r="AB306" s="270">
        <f>IF(C306="","",IF('Product Selections'!$L$11="CBA Lightning",1,IF('Product Selections'!$L$11="CBA Lightning Plus",0.7,IF('Product Selections'!$L$11="Management Services",0.7,IF('Product Selections'!$L$11="CBA Lightning Wholesale","Check with Finance","")))))</f>
        <v/>
      </c>
      <c r="AC306" s="616" t="n"/>
      <c r="AD306" s="270">
        <f>IF(C306="","",IF('Product Selections'!$L$11="CBA Lightning Wholesale","Check with Finance",1-AB306))</f>
        <v/>
      </c>
      <c r="AE306" s="616">
        <f>IF(C306="","",'Multi Unit Grid'!$G$5)</f>
        <v/>
      </c>
      <c r="AF306" s="271">
        <f>IF(C306="","",IF('Exhibit A'!Y1048&lt;0,-'Exhibit A'!Y1048,""))</f>
        <v/>
      </c>
      <c r="AG306" s="616">
        <f>IF($C306="","",'Product Selections'!$K$6)</f>
        <v/>
      </c>
      <c r="AH306" s="616">
        <f>IF($C306="","",'Product Selections'!$K$10)</f>
        <v/>
      </c>
      <c r="AI306" s="269">
        <f>IF(C306="","",IF('Product Selections'!L298="Management SErvices",VLOOKUP('Product Selections'!K290,Regions!C:D,2,FALSE),""))</f>
        <v/>
      </c>
      <c r="AJ306" s="445" t="n"/>
      <c r="AK306" s="618" t="n"/>
      <c r="AL306" s="440" t="n"/>
      <c r="AM306" s="448" t="n"/>
      <c r="AO306" s="267" t="n"/>
      <c r="AP306" s="441" t="n"/>
      <c r="AQ306" s="616" t="n"/>
      <c r="AR306" s="616" t="n"/>
      <c r="AS306" s="619" t="n"/>
    </row>
    <row r="307" ht="14.45" customHeight="1">
      <c r="B307" s="73">
        <f>B306+1</f>
        <v/>
      </c>
      <c r="C307" s="221">
        <f>IF('Multi Unit Grid'!C301="","",'Multi Unit Grid'!C301)</f>
        <v/>
      </c>
      <c r="D307" s="223">
        <f>IF(C307="","",'Exhibit A'!D299)</f>
        <v/>
      </c>
      <c r="E307" s="222">
        <f>IFERROR(VLOOKUP(C307,'Multi Unit Grid'!C:D,2,FALSE),"")</f>
        <v/>
      </c>
      <c r="F307" s="75">
        <f>IFERROR(VLOOKUP(C307,'Multi Unit Grid'!C:E,3,FALSE),"")</f>
        <v/>
      </c>
      <c r="G307" s="75">
        <f>IFERROR(VLOOKUP(C307,'Multi Unit Grid'!C:EF,4,FALSE),"")</f>
        <v/>
      </c>
      <c r="H307" s="612" t="n"/>
      <c r="I307" s="30" t="n"/>
      <c r="J307" s="430" t="n"/>
      <c r="K307" s="224" t="n"/>
      <c r="L307" s="24" t="n"/>
      <c r="M307" s="26" t="n"/>
      <c r="N307" s="28" t="n"/>
      <c r="O307" s="26" t="n"/>
      <c r="P307" s="28" t="n"/>
      <c r="Q307" s="623" t="n"/>
      <c r="R307" s="28" t="n"/>
      <c r="S307" s="28" t="n"/>
      <c r="T307" s="28" t="n"/>
      <c r="U307" s="28" t="n"/>
      <c r="V307" s="26" t="n"/>
      <c r="W307" s="29" t="n"/>
      <c r="Z307" s="491" t="n"/>
      <c r="AA307" s="612" t="n"/>
      <c r="AB307" s="83">
        <f>IF(C307="","",IF('Product Selections'!$L$11="CBA Lightning",1,IF('Product Selections'!$L$11="CBA Lightning Plus",0.7,IF('Product Selections'!$L$11="Management Services",0.7,IF('Product Selections'!$L$11="CBA Lightning Wholesale","Check with Finance","")))))</f>
        <v/>
      </c>
      <c r="AC307" s="612" t="n"/>
      <c r="AD307" s="83">
        <f>IF(C307="","",IF('Product Selections'!$L$11="CBA Lightning Wholesale","Check with Finance",1-AB307))</f>
        <v/>
      </c>
      <c r="AE307" s="612">
        <f>IF(C307="","",'Multi Unit Grid'!$G$5)</f>
        <v/>
      </c>
      <c r="AF307" s="84">
        <f>IF(C307="","",IF('Exhibit A'!Y1049&lt;0,-'Exhibit A'!Y1049,""))</f>
        <v/>
      </c>
      <c r="AG307" s="612">
        <f>IF($C307="","",'Product Selections'!$K$6)</f>
        <v/>
      </c>
      <c r="AH307" s="612">
        <f>IF($C307="","",'Product Selections'!$K$10)</f>
        <v/>
      </c>
      <c r="AI307" s="32">
        <f>IF(C307="","",IF('Product Selections'!L299="Management SErvices",VLOOKUP('Product Selections'!K291,Regions!C:D,2,FALSE),""))</f>
        <v/>
      </c>
      <c r="AJ307" s="444" t="n"/>
      <c r="AK307" s="621" t="n"/>
      <c r="AL307" s="438" t="n"/>
      <c r="AM307" s="447" t="n"/>
      <c r="AO307" s="30" t="n"/>
      <c r="AP307" s="439" t="n"/>
      <c r="AQ307" s="612" t="n"/>
      <c r="AR307" s="612" t="n"/>
      <c r="AS307" s="615" t="n"/>
    </row>
    <row r="308">
      <c r="B308" s="249">
        <f>B307+1</f>
        <v/>
      </c>
      <c r="C308" s="250">
        <f>IF('Multi Unit Grid'!C302="","",'Multi Unit Grid'!C302)</f>
        <v/>
      </c>
      <c r="D308" s="251">
        <f>IF(C308="","",'Exhibit A'!D300)</f>
        <v/>
      </c>
      <c r="E308" s="252">
        <f>IFERROR(VLOOKUP(C308,'Multi Unit Grid'!C:D,2,FALSE),"")</f>
        <v/>
      </c>
      <c r="F308" s="253">
        <f>IFERROR(VLOOKUP(C308,'Multi Unit Grid'!C:E,3,FALSE),"")</f>
        <v/>
      </c>
      <c r="G308" s="253">
        <f>IFERROR(VLOOKUP(C308,'Multi Unit Grid'!C:EF,4,FALSE),"")</f>
        <v/>
      </c>
      <c r="H308" s="616" t="n"/>
      <c r="I308" s="267" t="n"/>
      <c r="J308" s="431" t="n"/>
      <c r="K308" s="261" t="n"/>
      <c r="L308" s="257" t="n"/>
      <c r="M308" s="262" t="n"/>
      <c r="N308" s="263" t="n"/>
      <c r="O308" s="262" t="n"/>
      <c r="P308" s="263" t="n"/>
      <c r="Q308" s="622" t="n"/>
      <c r="R308" s="263" t="n"/>
      <c r="S308" s="263" t="n"/>
      <c r="T308" s="263" t="n"/>
      <c r="U308" s="263" t="n"/>
      <c r="V308" s="262" t="n"/>
      <c r="W308" s="265" t="n"/>
      <c r="X308" s="266" t="n"/>
      <c r="Z308" s="490" t="n"/>
      <c r="AA308" s="616" t="n"/>
      <c r="AB308" s="270">
        <f>IF(C308="","",IF('Product Selections'!$L$11="CBA Lightning",1,IF('Product Selections'!$L$11="CBA Lightning Plus",0.7,IF('Product Selections'!$L$11="Management Services",0.7,IF('Product Selections'!$L$11="CBA Lightning Wholesale","Check with Finance","")))))</f>
        <v/>
      </c>
      <c r="AC308" s="616" t="n"/>
      <c r="AD308" s="270">
        <f>IF(C308="","",IF('Product Selections'!$L$11="CBA Lightning Wholesale","Check with Finance",1-AB308))</f>
        <v/>
      </c>
      <c r="AE308" s="616">
        <f>IF(C308="","",'Multi Unit Grid'!$G$5)</f>
        <v/>
      </c>
      <c r="AF308" s="271">
        <f>IF(C308="","",IF('Exhibit A'!Y1050&lt;0,-'Exhibit A'!Y1050,""))</f>
        <v/>
      </c>
      <c r="AG308" s="616">
        <f>IF($C308="","",'Product Selections'!$K$6)</f>
        <v/>
      </c>
      <c r="AH308" s="616">
        <f>IF($C308="","",'Product Selections'!$K$10)</f>
        <v/>
      </c>
      <c r="AI308" s="269">
        <f>IF(C308="","",IF('Product Selections'!L300="Management SErvices",VLOOKUP('Product Selections'!K292,Regions!C:D,2,FALSE),""))</f>
        <v/>
      </c>
      <c r="AJ308" s="445" t="n"/>
      <c r="AK308" s="618" t="n"/>
      <c r="AL308" s="440" t="n"/>
      <c r="AM308" s="448" t="n"/>
      <c r="AO308" s="267" t="n"/>
      <c r="AP308" s="441" t="n"/>
      <c r="AQ308" s="616" t="n"/>
      <c r="AR308" s="616" t="n"/>
      <c r="AS308" s="619" t="n"/>
    </row>
    <row r="309" ht="14.45" customHeight="1">
      <c r="B309" s="73">
        <f>B308+1</f>
        <v/>
      </c>
      <c r="C309" s="221">
        <f>IF('Multi Unit Grid'!C303="","",'Multi Unit Grid'!C303)</f>
        <v/>
      </c>
      <c r="D309" s="223">
        <f>IF(C309="","",'Exhibit A'!D301)</f>
        <v/>
      </c>
      <c r="E309" s="222">
        <f>IFERROR(VLOOKUP(C309,'Multi Unit Grid'!C:D,2,FALSE),"")</f>
        <v/>
      </c>
      <c r="F309" s="75">
        <f>IFERROR(VLOOKUP(C309,'Multi Unit Grid'!C:E,3,FALSE),"")</f>
        <v/>
      </c>
      <c r="G309" s="75">
        <f>IFERROR(VLOOKUP(C309,'Multi Unit Grid'!C:EF,4,FALSE),"")</f>
        <v/>
      </c>
      <c r="H309" s="612" t="n"/>
      <c r="I309" s="30" t="n"/>
      <c r="J309" s="430" t="n"/>
      <c r="K309" s="224" t="n"/>
      <c r="L309" s="24" t="n"/>
      <c r="M309" s="26" t="n"/>
      <c r="N309" s="28" t="n"/>
      <c r="O309" s="26" t="n"/>
      <c r="P309" s="28" t="n"/>
      <c r="Q309" s="623" t="n"/>
      <c r="R309" s="28" t="n"/>
      <c r="S309" s="28" t="n"/>
      <c r="T309" s="28" t="n"/>
      <c r="U309" s="28" t="n"/>
      <c r="V309" s="26" t="n"/>
      <c r="W309" s="29" t="n"/>
      <c r="Z309" s="491" t="n"/>
      <c r="AA309" s="612" t="n"/>
      <c r="AB309" s="83">
        <f>IF(C309="","",IF('Product Selections'!$L$11="CBA Lightning",1,IF('Product Selections'!$L$11="CBA Lightning Plus",0.7,IF('Product Selections'!$L$11="Management Services",0.7,IF('Product Selections'!$L$11="CBA Lightning Wholesale","Check with Finance","")))))</f>
        <v/>
      </c>
      <c r="AC309" s="612" t="n"/>
      <c r="AD309" s="83">
        <f>IF(C309="","",IF('Product Selections'!$L$11="CBA Lightning Wholesale","Check with Finance",1-AB309))</f>
        <v/>
      </c>
      <c r="AE309" s="612">
        <f>IF(C309="","",'Multi Unit Grid'!$G$5)</f>
        <v/>
      </c>
      <c r="AF309" s="84">
        <f>IF(C309="","",IF('Exhibit A'!Y1051&lt;0,-'Exhibit A'!Y1051,""))</f>
        <v/>
      </c>
      <c r="AG309" s="612">
        <f>IF($C309="","",'Product Selections'!$K$6)</f>
        <v/>
      </c>
      <c r="AH309" s="612">
        <f>IF($C309="","",'Product Selections'!$K$10)</f>
        <v/>
      </c>
      <c r="AI309" s="32">
        <f>IF(C309="","",IF('Product Selections'!L301="Management SErvices",VLOOKUP('Product Selections'!K293,Regions!C:D,2,FALSE),""))</f>
        <v/>
      </c>
      <c r="AJ309" s="444" t="n"/>
      <c r="AK309" s="621" t="n"/>
      <c r="AL309" s="438" t="n"/>
      <c r="AM309" s="447" t="n"/>
      <c r="AO309" s="30" t="n"/>
      <c r="AP309" s="439" t="n"/>
      <c r="AQ309" s="612" t="n"/>
      <c r="AR309" s="612" t="n"/>
      <c r="AS309" s="615" t="n"/>
    </row>
    <row r="310">
      <c r="B310" s="249">
        <f>B309+1</f>
        <v/>
      </c>
      <c r="C310" s="250">
        <f>IF('Multi Unit Grid'!C304="","",'Multi Unit Grid'!C304)</f>
        <v/>
      </c>
      <c r="D310" s="251">
        <f>IF(C310="","",'Exhibit A'!D302)</f>
        <v/>
      </c>
      <c r="E310" s="252">
        <f>IFERROR(VLOOKUP(C310,'Multi Unit Grid'!C:D,2,FALSE),"")</f>
        <v/>
      </c>
      <c r="F310" s="253">
        <f>IFERROR(VLOOKUP(C310,'Multi Unit Grid'!C:E,3,FALSE),"")</f>
        <v/>
      </c>
      <c r="G310" s="253">
        <f>IFERROR(VLOOKUP(C310,'Multi Unit Grid'!C:EF,4,FALSE),"")</f>
        <v/>
      </c>
      <c r="H310" s="616" t="n"/>
      <c r="I310" s="267" t="n"/>
      <c r="J310" s="431" t="n"/>
      <c r="K310" s="261" t="n"/>
      <c r="L310" s="257" t="n"/>
      <c r="M310" s="262" t="n"/>
      <c r="N310" s="263" t="n"/>
      <c r="O310" s="262" t="n"/>
      <c r="P310" s="263" t="n"/>
      <c r="Q310" s="622" t="n"/>
      <c r="R310" s="263" t="n"/>
      <c r="S310" s="263" t="n"/>
      <c r="T310" s="263" t="n"/>
      <c r="U310" s="263" t="n"/>
      <c r="V310" s="262" t="n"/>
      <c r="W310" s="265" t="n"/>
      <c r="X310" s="266" t="n"/>
      <c r="Z310" s="490" t="n"/>
      <c r="AA310" s="616" t="n"/>
      <c r="AB310" s="270">
        <f>IF(C310="","",IF('Product Selections'!$L$11="CBA Lightning",1,IF('Product Selections'!$L$11="CBA Lightning Plus",0.7,IF('Product Selections'!$L$11="Management Services",0.7,IF('Product Selections'!$L$11="CBA Lightning Wholesale","Check with Finance","")))))</f>
        <v/>
      </c>
      <c r="AC310" s="616" t="n"/>
      <c r="AD310" s="270">
        <f>IF(C310="","",IF('Product Selections'!$L$11="CBA Lightning Wholesale","Check with Finance",1-AB310))</f>
        <v/>
      </c>
      <c r="AE310" s="616">
        <f>IF(C310="","",'Multi Unit Grid'!$G$5)</f>
        <v/>
      </c>
      <c r="AF310" s="271">
        <f>IF(C310="","",IF('Exhibit A'!Y1052&lt;0,-'Exhibit A'!Y1052,""))</f>
        <v/>
      </c>
      <c r="AG310" s="616">
        <f>IF($C310="","",'Product Selections'!$K$6)</f>
        <v/>
      </c>
      <c r="AH310" s="616">
        <f>IF($C310="","",'Product Selections'!$K$10)</f>
        <v/>
      </c>
      <c r="AI310" s="269">
        <f>IF(C310="","",IF('Product Selections'!L302="Management SErvices",VLOOKUP('Product Selections'!K294,Regions!C:D,2,FALSE),""))</f>
        <v/>
      </c>
      <c r="AJ310" s="445" t="n"/>
      <c r="AK310" s="618" t="n"/>
      <c r="AL310" s="440" t="n"/>
      <c r="AM310" s="448" t="n"/>
      <c r="AO310" s="267" t="n"/>
      <c r="AP310" s="441" t="n"/>
      <c r="AQ310" s="616" t="n"/>
      <c r="AR310" s="616" t="n"/>
      <c r="AS310" s="619" t="n"/>
    </row>
    <row r="311" ht="14.45" customHeight="1">
      <c r="B311" s="73">
        <f>B310+1</f>
        <v/>
      </c>
      <c r="C311" s="221">
        <f>IF('Multi Unit Grid'!C305="","",'Multi Unit Grid'!C305)</f>
        <v/>
      </c>
      <c r="D311" s="223">
        <f>IF(C311="","",'Exhibit A'!D303)</f>
        <v/>
      </c>
      <c r="E311" s="222">
        <f>IFERROR(VLOOKUP(C311,'Multi Unit Grid'!C:D,2,FALSE),"")</f>
        <v/>
      </c>
      <c r="F311" s="75">
        <f>IFERROR(VLOOKUP(C311,'Multi Unit Grid'!C:E,3,FALSE),"")</f>
        <v/>
      </c>
      <c r="G311" s="75">
        <f>IFERROR(VLOOKUP(C311,'Multi Unit Grid'!C:EF,4,FALSE),"")</f>
        <v/>
      </c>
      <c r="H311" s="612" t="n"/>
      <c r="I311" s="30" t="n"/>
      <c r="J311" s="430" t="n"/>
      <c r="K311" s="224" t="n"/>
      <c r="L311" s="24" t="n"/>
      <c r="M311" s="26" t="n"/>
      <c r="N311" s="28" t="n"/>
      <c r="O311" s="26" t="n"/>
      <c r="P311" s="28" t="n"/>
      <c r="Q311" s="623" t="n"/>
      <c r="R311" s="28" t="n"/>
      <c r="S311" s="28" t="n"/>
      <c r="T311" s="28" t="n"/>
      <c r="U311" s="28" t="n"/>
      <c r="V311" s="26" t="n"/>
      <c r="W311" s="29" t="n"/>
      <c r="Z311" s="491" t="n"/>
      <c r="AA311" s="612" t="n"/>
      <c r="AB311" s="83">
        <f>IF(C311="","",IF('Product Selections'!$L$11="CBA Lightning",1,IF('Product Selections'!$L$11="CBA Lightning Plus",0.7,IF('Product Selections'!$L$11="Management Services",0.7,IF('Product Selections'!$L$11="CBA Lightning Wholesale","Check with Finance","")))))</f>
        <v/>
      </c>
      <c r="AC311" s="612" t="n"/>
      <c r="AD311" s="83">
        <f>IF(C311="","",IF('Product Selections'!$L$11="CBA Lightning Wholesale","Check with Finance",1-AB311))</f>
        <v/>
      </c>
      <c r="AE311" s="612">
        <f>IF(C311="","",'Multi Unit Grid'!$G$5)</f>
        <v/>
      </c>
      <c r="AF311" s="84">
        <f>IF(C311="","",IF('Exhibit A'!Y1053&lt;0,-'Exhibit A'!Y1053,""))</f>
        <v/>
      </c>
      <c r="AG311" s="612">
        <f>IF($C311="","",'Product Selections'!$K$6)</f>
        <v/>
      </c>
      <c r="AH311" s="612">
        <f>IF($C311="","",'Product Selections'!$K$10)</f>
        <v/>
      </c>
      <c r="AI311" s="32">
        <f>IF(C311="","",IF('Product Selections'!L303="Management SErvices",VLOOKUP('Product Selections'!K295,Regions!C:D,2,FALSE),""))</f>
        <v/>
      </c>
      <c r="AJ311" s="444" t="n"/>
      <c r="AK311" s="621" t="n"/>
      <c r="AL311" s="438" t="n"/>
      <c r="AM311" s="447" t="n"/>
      <c r="AO311" s="30" t="n"/>
      <c r="AP311" s="439" t="n"/>
      <c r="AQ311" s="612" t="n"/>
      <c r="AR311" s="612" t="n"/>
      <c r="AS311" s="615" t="n"/>
    </row>
    <row r="312">
      <c r="B312" s="249">
        <f>B311+1</f>
        <v/>
      </c>
      <c r="C312" s="250">
        <f>IF('Multi Unit Grid'!C306="","",'Multi Unit Grid'!C306)</f>
        <v/>
      </c>
      <c r="D312" s="251">
        <f>IF(C312="","",'Exhibit A'!D304)</f>
        <v/>
      </c>
      <c r="E312" s="252">
        <f>IFERROR(VLOOKUP(C312,'Multi Unit Grid'!C:D,2,FALSE),"")</f>
        <v/>
      </c>
      <c r="F312" s="253">
        <f>IFERROR(VLOOKUP(C312,'Multi Unit Grid'!C:E,3,FALSE),"")</f>
        <v/>
      </c>
      <c r="G312" s="253">
        <f>IFERROR(VLOOKUP(C312,'Multi Unit Grid'!C:EF,4,FALSE),"")</f>
        <v/>
      </c>
      <c r="H312" s="616" t="n"/>
      <c r="I312" s="267" t="n"/>
      <c r="J312" s="431" t="n"/>
      <c r="K312" s="261" t="n"/>
      <c r="L312" s="257" t="n"/>
      <c r="M312" s="262" t="n"/>
      <c r="N312" s="263" t="n"/>
      <c r="O312" s="262" t="n"/>
      <c r="P312" s="263" t="n"/>
      <c r="Q312" s="622" t="n"/>
      <c r="R312" s="263" t="n"/>
      <c r="S312" s="263" t="n"/>
      <c r="T312" s="263" t="n"/>
      <c r="U312" s="263" t="n"/>
      <c r="V312" s="262" t="n"/>
      <c r="W312" s="265" t="n"/>
      <c r="X312" s="266" t="n"/>
      <c r="Z312" s="490" t="n"/>
      <c r="AA312" s="616" t="n"/>
      <c r="AB312" s="270">
        <f>IF(C312="","",IF('Product Selections'!$L$11="CBA Lightning",1,IF('Product Selections'!$L$11="CBA Lightning Plus",0.7,IF('Product Selections'!$L$11="Management Services",0.7,IF('Product Selections'!$L$11="CBA Lightning Wholesale","Check with Finance","")))))</f>
        <v/>
      </c>
      <c r="AC312" s="616" t="n"/>
      <c r="AD312" s="270">
        <f>IF(C312="","",IF('Product Selections'!$L$11="CBA Lightning Wholesale","Check with Finance",1-AB312))</f>
        <v/>
      </c>
      <c r="AE312" s="616">
        <f>IF(C312="","",'Multi Unit Grid'!$G$5)</f>
        <v/>
      </c>
      <c r="AF312" s="271">
        <f>IF(C312="","",IF('Exhibit A'!Y1054&lt;0,-'Exhibit A'!Y1054,""))</f>
        <v/>
      </c>
      <c r="AG312" s="616">
        <f>IF($C312="","",'Product Selections'!$K$6)</f>
        <v/>
      </c>
      <c r="AH312" s="616">
        <f>IF($C312="","",'Product Selections'!$K$10)</f>
        <v/>
      </c>
      <c r="AI312" s="269">
        <f>IF(C312="","",IF('Product Selections'!L304="Management SErvices",VLOOKUP('Product Selections'!K296,Regions!C:D,2,FALSE),""))</f>
        <v/>
      </c>
      <c r="AJ312" s="445" t="n"/>
      <c r="AK312" s="618" t="n"/>
      <c r="AL312" s="440" t="n"/>
      <c r="AM312" s="448" t="n"/>
      <c r="AO312" s="267" t="n"/>
      <c r="AP312" s="441" t="n"/>
      <c r="AQ312" s="616" t="n"/>
      <c r="AR312" s="616" t="n"/>
      <c r="AS312" s="619" t="n"/>
    </row>
    <row r="313" ht="14.45" customHeight="1">
      <c r="B313" s="73">
        <f>B312+1</f>
        <v/>
      </c>
      <c r="C313" s="221">
        <f>IF('Multi Unit Grid'!C307="","",'Multi Unit Grid'!C307)</f>
        <v/>
      </c>
      <c r="D313" s="223">
        <f>IF(C313="","",'Exhibit A'!D305)</f>
        <v/>
      </c>
      <c r="E313" s="222">
        <f>IFERROR(VLOOKUP(C313,'Multi Unit Grid'!C:D,2,FALSE),"")</f>
        <v/>
      </c>
      <c r="F313" s="75">
        <f>IFERROR(VLOOKUP(C313,'Multi Unit Grid'!C:E,3,FALSE),"")</f>
        <v/>
      </c>
      <c r="G313" s="75">
        <f>IFERROR(VLOOKUP(C313,'Multi Unit Grid'!C:EF,4,FALSE),"")</f>
        <v/>
      </c>
      <c r="H313" s="612" t="n"/>
      <c r="I313" s="30" t="n"/>
      <c r="J313" s="430" t="n"/>
      <c r="K313" s="224" t="n"/>
      <c r="L313" s="24" t="n"/>
      <c r="M313" s="26" t="n"/>
      <c r="N313" s="28" t="n"/>
      <c r="O313" s="26" t="n"/>
      <c r="P313" s="28" t="n"/>
      <c r="Q313" s="623" t="n"/>
      <c r="R313" s="28" t="n"/>
      <c r="S313" s="28" t="n"/>
      <c r="T313" s="28" t="n"/>
      <c r="U313" s="28" t="n"/>
      <c r="V313" s="26" t="n"/>
      <c r="W313" s="29" t="n"/>
      <c r="Z313" s="491" t="n"/>
      <c r="AA313" s="612" t="n"/>
      <c r="AB313" s="83">
        <f>IF(C313="","",IF('Product Selections'!$L$11="CBA Lightning",1,IF('Product Selections'!$L$11="CBA Lightning Plus",0.7,IF('Product Selections'!$L$11="Management Services",0.7,IF('Product Selections'!$L$11="CBA Lightning Wholesale","Check with Finance","")))))</f>
        <v/>
      </c>
      <c r="AC313" s="612" t="n"/>
      <c r="AD313" s="83">
        <f>IF(C313="","",IF('Product Selections'!$L$11="CBA Lightning Wholesale","Check with Finance",1-AB313))</f>
        <v/>
      </c>
      <c r="AE313" s="612">
        <f>IF(C313="","",'Multi Unit Grid'!$G$5)</f>
        <v/>
      </c>
      <c r="AF313" s="84">
        <f>IF(C313="","",IF('Exhibit A'!Y1055&lt;0,-'Exhibit A'!Y1055,""))</f>
        <v/>
      </c>
      <c r="AG313" s="612">
        <f>IF($C313="","",'Product Selections'!$K$6)</f>
        <v/>
      </c>
      <c r="AH313" s="612">
        <f>IF($C313="","",'Product Selections'!$K$10)</f>
        <v/>
      </c>
      <c r="AI313" s="32">
        <f>IF(C313="","",IF('Product Selections'!L305="Management SErvices",VLOOKUP('Product Selections'!K297,Regions!C:D,2,FALSE),""))</f>
        <v/>
      </c>
      <c r="AJ313" s="444" t="n"/>
      <c r="AK313" s="621" t="n"/>
      <c r="AL313" s="438" t="n"/>
      <c r="AM313" s="447" t="n"/>
      <c r="AO313" s="30" t="n"/>
      <c r="AP313" s="439" t="n"/>
      <c r="AQ313" s="612" t="n"/>
      <c r="AR313" s="612" t="n"/>
      <c r="AS313" s="615" t="n"/>
    </row>
    <row r="314">
      <c r="B314" s="249">
        <f>B313+1</f>
        <v/>
      </c>
      <c r="C314" s="250">
        <f>IF('Multi Unit Grid'!C308="","",'Multi Unit Grid'!C308)</f>
        <v/>
      </c>
      <c r="D314" s="251">
        <f>IF(C314="","",'Exhibit A'!D306)</f>
        <v/>
      </c>
      <c r="E314" s="252">
        <f>IFERROR(VLOOKUP(C314,'Multi Unit Grid'!C:D,2,FALSE),"")</f>
        <v/>
      </c>
      <c r="F314" s="253">
        <f>IFERROR(VLOOKUP(C314,'Multi Unit Grid'!C:E,3,FALSE),"")</f>
        <v/>
      </c>
      <c r="G314" s="253">
        <f>IFERROR(VLOOKUP(C314,'Multi Unit Grid'!C:EF,4,FALSE),"")</f>
        <v/>
      </c>
      <c r="H314" s="616" t="n"/>
      <c r="I314" s="267" t="n"/>
      <c r="J314" s="431" t="n"/>
      <c r="K314" s="261" t="n"/>
      <c r="L314" s="257" t="n"/>
      <c r="M314" s="262" t="n"/>
      <c r="N314" s="263" t="n"/>
      <c r="O314" s="262" t="n"/>
      <c r="P314" s="263" t="n"/>
      <c r="Q314" s="622" t="n"/>
      <c r="R314" s="263" t="n"/>
      <c r="S314" s="263" t="n"/>
      <c r="T314" s="263" t="n"/>
      <c r="U314" s="263" t="n"/>
      <c r="V314" s="262" t="n"/>
      <c r="W314" s="265" t="n"/>
      <c r="X314" s="266" t="n"/>
      <c r="Z314" s="490" t="n"/>
      <c r="AA314" s="616" t="n"/>
      <c r="AB314" s="270">
        <f>IF(C314="","",IF('Product Selections'!$L$11="CBA Lightning",1,IF('Product Selections'!$L$11="CBA Lightning Plus",0.7,IF('Product Selections'!$L$11="Management Services",0.7,IF('Product Selections'!$L$11="CBA Lightning Wholesale","Check with Finance","")))))</f>
        <v/>
      </c>
      <c r="AC314" s="616" t="n"/>
      <c r="AD314" s="270">
        <f>IF(C314="","",IF('Product Selections'!$L$11="CBA Lightning Wholesale","Check with Finance",1-AB314))</f>
        <v/>
      </c>
      <c r="AE314" s="616">
        <f>IF(C314="","",'Multi Unit Grid'!$G$5)</f>
        <v/>
      </c>
      <c r="AF314" s="271">
        <f>IF(C314="","",IF('Exhibit A'!Y1056&lt;0,-'Exhibit A'!Y1056,""))</f>
        <v/>
      </c>
      <c r="AG314" s="616">
        <f>IF($C314="","",'Product Selections'!$K$6)</f>
        <v/>
      </c>
      <c r="AH314" s="616">
        <f>IF($C314="","",'Product Selections'!$K$10)</f>
        <v/>
      </c>
      <c r="AI314" s="269">
        <f>IF(C314="","",IF('Product Selections'!L306="Management SErvices",VLOOKUP('Product Selections'!K298,Regions!C:D,2,FALSE),""))</f>
        <v/>
      </c>
      <c r="AJ314" s="445" t="n"/>
      <c r="AK314" s="618" t="n"/>
      <c r="AL314" s="440" t="n"/>
      <c r="AM314" s="448" t="n"/>
      <c r="AO314" s="267" t="n"/>
      <c r="AP314" s="441" t="n"/>
      <c r="AQ314" s="616" t="n"/>
      <c r="AR314" s="616" t="n"/>
      <c r="AS314" s="619" t="n"/>
    </row>
    <row r="315" ht="14.45" customHeight="1">
      <c r="B315" s="73">
        <f>B314+1</f>
        <v/>
      </c>
      <c r="C315" s="221">
        <f>IF('Multi Unit Grid'!C309="","",'Multi Unit Grid'!C309)</f>
        <v/>
      </c>
      <c r="D315" s="223">
        <f>IF(C315="","",'Exhibit A'!D307)</f>
        <v/>
      </c>
      <c r="E315" s="222">
        <f>IFERROR(VLOOKUP(C315,'Multi Unit Grid'!C:D,2,FALSE),"")</f>
        <v/>
      </c>
      <c r="F315" s="75">
        <f>IFERROR(VLOOKUP(C315,'Multi Unit Grid'!C:E,3,FALSE),"")</f>
        <v/>
      </c>
      <c r="G315" s="75">
        <f>IFERROR(VLOOKUP(C315,'Multi Unit Grid'!C:EF,4,FALSE),"")</f>
        <v/>
      </c>
      <c r="H315" s="612" t="n"/>
      <c r="I315" s="30" t="n"/>
      <c r="J315" s="430" t="n"/>
      <c r="K315" s="224" t="n"/>
      <c r="L315" s="24" t="n"/>
      <c r="M315" s="26" t="n"/>
      <c r="N315" s="28" t="n"/>
      <c r="O315" s="26" t="n"/>
      <c r="P315" s="28" t="n"/>
      <c r="Q315" s="623" t="n"/>
      <c r="R315" s="28" t="n"/>
      <c r="S315" s="28" t="n"/>
      <c r="T315" s="28" t="n"/>
      <c r="U315" s="28" t="n"/>
      <c r="V315" s="26" t="n"/>
      <c r="W315" s="29" t="n"/>
      <c r="Z315" s="491" t="n"/>
      <c r="AA315" s="612" t="n"/>
      <c r="AB315" s="83">
        <f>IF(C315="","",IF('Product Selections'!$L$11="CBA Lightning",1,IF('Product Selections'!$L$11="CBA Lightning Plus",0.7,IF('Product Selections'!$L$11="Management Services",0.7,IF('Product Selections'!$L$11="CBA Lightning Wholesale","Check with Finance","")))))</f>
        <v/>
      </c>
      <c r="AC315" s="612" t="n"/>
      <c r="AD315" s="83">
        <f>IF(C315="","",IF('Product Selections'!$L$11="CBA Lightning Wholesale","Check with Finance",1-AB315))</f>
        <v/>
      </c>
      <c r="AE315" s="612">
        <f>IF(C315="","",'Multi Unit Grid'!$G$5)</f>
        <v/>
      </c>
      <c r="AF315" s="84">
        <f>IF(C315="","",IF('Exhibit A'!Y1057&lt;0,-'Exhibit A'!Y1057,""))</f>
        <v/>
      </c>
      <c r="AG315" s="612">
        <f>IF($C315="","",'Product Selections'!$K$6)</f>
        <v/>
      </c>
      <c r="AH315" s="612">
        <f>IF($C315="","",'Product Selections'!$K$10)</f>
        <v/>
      </c>
      <c r="AI315" s="32">
        <f>IF(C315="","",IF('Product Selections'!L307="Management SErvices",VLOOKUP('Product Selections'!K299,Regions!C:D,2,FALSE),""))</f>
        <v/>
      </c>
      <c r="AJ315" s="444" t="n"/>
      <c r="AK315" s="621" t="n"/>
      <c r="AL315" s="438" t="n"/>
      <c r="AM315" s="447" t="n"/>
      <c r="AO315" s="30" t="n"/>
      <c r="AP315" s="439" t="n"/>
      <c r="AQ315" s="612" t="n"/>
      <c r="AR315" s="612" t="n"/>
      <c r="AS315" s="615" t="n"/>
    </row>
    <row r="316">
      <c r="B316" s="249">
        <f>B315+1</f>
        <v/>
      </c>
      <c r="C316" s="250">
        <f>IF('Multi Unit Grid'!C310="","",'Multi Unit Grid'!C310)</f>
        <v/>
      </c>
      <c r="D316" s="251">
        <f>IF(C316="","",'Exhibit A'!D308)</f>
        <v/>
      </c>
      <c r="E316" s="252">
        <f>IFERROR(VLOOKUP(C316,'Multi Unit Grid'!C:D,2,FALSE),"")</f>
        <v/>
      </c>
      <c r="F316" s="253">
        <f>IFERROR(VLOOKUP(C316,'Multi Unit Grid'!C:E,3,FALSE),"")</f>
        <v/>
      </c>
      <c r="G316" s="253">
        <f>IFERROR(VLOOKUP(C316,'Multi Unit Grid'!C:EF,4,FALSE),"")</f>
        <v/>
      </c>
      <c r="H316" s="616" t="n"/>
      <c r="I316" s="267" t="n"/>
      <c r="J316" s="431" t="n"/>
      <c r="K316" s="261" t="n"/>
      <c r="L316" s="257" t="n"/>
      <c r="M316" s="262" t="n"/>
      <c r="N316" s="263" t="n"/>
      <c r="O316" s="262" t="n"/>
      <c r="P316" s="263" t="n"/>
      <c r="Q316" s="622" t="n"/>
      <c r="R316" s="263" t="n"/>
      <c r="S316" s="263" t="n"/>
      <c r="T316" s="263" t="n"/>
      <c r="U316" s="263" t="n"/>
      <c r="V316" s="262" t="n"/>
      <c r="W316" s="265" t="n"/>
      <c r="X316" s="266" t="n"/>
      <c r="Z316" s="490" t="n"/>
      <c r="AA316" s="616" t="n"/>
      <c r="AB316" s="270">
        <f>IF(C316="","",IF('Product Selections'!$L$11="CBA Lightning",1,IF('Product Selections'!$L$11="CBA Lightning Plus",0.7,IF('Product Selections'!$L$11="Management Services",0.7,IF('Product Selections'!$L$11="CBA Lightning Wholesale","Check with Finance","")))))</f>
        <v/>
      </c>
      <c r="AC316" s="616" t="n"/>
      <c r="AD316" s="270">
        <f>IF(C316="","",IF('Product Selections'!$L$11="CBA Lightning Wholesale","Check with Finance",1-AB316))</f>
        <v/>
      </c>
      <c r="AE316" s="616">
        <f>IF(C316="","",'Multi Unit Grid'!$G$5)</f>
        <v/>
      </c>
      <c r="AF316" s="271">
        <f>IF(C316="","",IF('Exhibit A'!Y1058&lt;0,-'Exhibit A'!Y1058,""))</f>
        <v/>
      </c>
      <c r="AG316" s="616">
        <f>IF($C316="","",'Product Selections'!$K$6)</f>
        <v/>
      </c>
      <c r="AH316" s="616">
        <f>IF($C316="","",'Product Selections'!$K$10)</f>
        <v/>
      </c>
      <c r="AI316" s="269">
        <f>IF(C316="","",IF('Product Selections'!L308="Management SErvices",VLOOKUP('Product Selections'!K300,Regions!C:D,2,FALSE),""))</f>
        <v/>
      </c>
      <c r="AJ316" s="445" t="n"/>
      <c r="AK316" s="618" t="n"/>
      <c r="AL316" s="440" t="n"/>
      <c r="AM316" s="448" t="n"/>
      <c r="AO316" s="267" t="n"/>
      <c r="AP316" s="441" t="n"/>
      <c r="AQ316" s="616" t="n"/>
      <c r="AR316" s="616" t="n"/>
      <c r="AS316" s="619" t="n"/>
    </row>
    <row r="317" ht="14.45" customHeight="1">
      <c r="B317" s="73">
        <f>B316+1</f>
        <v/>
      </c>
      <c r="C317" s="221">
        <f>IF('Multi Unit Grid'!C311="","",'Multi Unit Grid'!C311)</f>
        <v/>
      </c>
      <c r="D317" s="223">
        <f>IF(C317="","",'Exhibit A'!D309)</f>
        <v/>
      </c>
      <c r="E317" s="222">
        <f>IFERROR(VLOOKUP(C317,'Multi Unit Grid'!C:D,2,FALSE),"")</f>
        <v/>
      </c>
      <c r="F317" s="75">
        <f>IFERROR(VLOOKUP(C317,'Multi Unit Grid'!C:E,3,FALSE),"")</f>
        <v/>
      </c>
      <c r="G317" s="75">
        <f>IFERROR(VLOOKUP(C317,'Multi Unit Grid'!C:EF,4,FALSE),"")</f>
        <v/>
      </c>
      <c r="H317" s="612" t="n"/>
      <c r="I317" s="30" t="n"/>
      <c r="J317" s="430" t="n"/>
      <c r="K317" s="224" t="n"/>
      <c r="L317" s="24" t="n"/>
      <c r="M317" s="26" t="n"/>
      <c r="N317" s="28" t="n"/>
      <c r="O317" s="26" t="n"/>
      <c r="P317" s="28" t="n"/>
      <c r="Q317" s="623" t="n"/>
      <c r="R317" s="28" t="n"/>
      <c r="S317" s="28" t="n"/>
      <c r="T317" s="28" t="n"/>
      <c r="U317" s="28" t="n"/>
      <c r="V317" s="26" t="n"/>
      <c r="W317" s="29" t="n"/>
      <c r="Z317" s="491" t="n"/>
      <c r="AA317" s="612" t="n"/>
      <c r="AB317" s="83">
        <f>IF(C317="","",IF('Product Selections'!$L$11="CBA Lightning",1,IF('Product Selections'!$L$11="CBA Lightning Plus",0.7,IF('Product Selections'!$L$11="Management Services",0.7,IF('Product Selections'!$L$11="CBA Lightning Wholesale","Check with Finance","")))))</f>
        <v/>
      </c>
      <c r="AC317" s="612" t="n"/>
      <c r="AD317" s="83">
        <f>IF(C317="","",IF('Product Selections'!$L$11="CBA Lightning Wholesale","Check with Finance",1-AB317))</f>
        <v/>
      </c>
      <c r="AE317" s="612">
        <f>IF(C317="","",'Multi Unit Grid'!$G$5)</f>
        <v/>
      </c>
      <c r="AF317" s="84">
        <f>IF(C317="","",IF('Exhibit A'!Y1059&lt;0,-'Exhibit A'!Y1059,""))</f>
        <v/>
      </c>
      <c r="AG317" s="612">
        <f>IF($C317="","",'Product Selections'!$K$6)</f>
        <v/>
      </c>
      <c r="AH317" s="612">
        <f>IF($C317="","",'Product Selections'!$K$10)</f>
        <v/>
      </c>
      <c r="AI317" s="32">
        <f>IF(C317="","",IF('Product Selections'!L309="Management SErvices",VLOOKUP('Product Selections'!K301,Regions!C:D,2,FALSE),""))</f>
        <v/>
      </c>
      <c r="AJ317" s="444" t="n"/>
      <c r="AK317" s="621" t="n"/>
      <c r="AL317" s="438" t="n"/>
      <c r="AM317" s="447" t="n"/>
      <c r="AO317" s="30" t="n"/>
      <c r="AP317" s="439" t="n"/>
      <c r="AQ317" s="612" t="n"/>
      <c r="AR317" s="612" t="n"/>
      <c r="AS317" s="615" t="n"/>
    </row>
    <row r="318">
      <c r="B318" s="249">
        <f>B317+1</f>
        <v/>
      </c>
      <c r="C318" s="250">
        <f>IF('Multi Unit Grid'!C312="","",'Multi Unit Grid'!C312)</f>
        <v/>
      </c>
      <c r="D318" s="251">
        <f>IF(C318="","",'Exhibit A'!D310)</f>
        <v/>
      </c>
      <c r="E318" s="252">
        <f>IFERROR(VLOOKUP(C318,'Multi Unit Grid'!C:D,2,FALSE),"")</f>
        <v/>
      </c>
      <c r="F318" s="253">
        <f>IFERROR(VLOOKUP(C318,'Multi Unit Grid'!C:E,3,FALSE),"")</f>
        <v/>
      </c>
      <c r="G318" s="253">
        <f>IFERROR(VLOOKUP(C318,'Multi Unit Grid'!C:EF,4,FALSE),"")</f>
        <v/>
      </c>
      <c r="H318" s="616" t="n"/>
      <c r="I318" s="267" t="n"/>
      <c r="J318" s="431" t="n"/>
      <c r="K318" s="261" t="n"/>
      <c r="L318" s="257" t="n"/>
      <c r="M318" s="262" t="n"/>
      <c r="N318" s="263" t="n"/>
      <c r="O318" s="262" t="n"/>
      <c r="P318" s="263" t="n"/>
      <c r="Q318" s="622" t="n"/>
      <c r="R318" s="263" t="n"/>
      <c r="S318" s="263" t="n"/>
      <c r="T318" s="263" t="n"/>
      <c r="U318" s="263" t="n"/>
      <c r="V318" s="262" t="n"/>
      <c r="W318" s="265" t="n"/>
      <c r="X318" s="266" t="n"/>
      <c r="Z318" s="490" t="n"/>
      <c r="AA318" s="616" t="n"/>
      <c r="AB318" s="270">
        <f>IF(C318="","",IF('Product Selections'!$L$11="CBA Lightning",1,IF('Product Selections'!$L$11="CBA Lightning Plus",0.7,IF('Product Selections'!$L$11="Management Services",0.7,IF('Product Selections'!$L$11="CBA Lightning Wholesale","Check with Finance","")))))</f>
        <v/>
      </c>
      <c r="AC318" s="616" t="n"/>
      <c r="AD318" s="270">
        <f>IF(C318="","",IF('Product Selections'!$L$11="CBA Lightning Wholesale","Check with Finance",1-AB318))</f>
        <v/>
      </c>
      <c r="AE318" s="616">
        <f>IF(C318="","",'Multi Unit Grid'!$G$5)</f>
        <v/>
      </c>
      <c r="AF318" s="271">
        <f>IF(C318="","",IF('Exhibit A'!Y1060&lt;0,-'Exhibit A'!Y1060,""))</f>
        <v/>
      </c>
      <c r="AG318" s="616">
        <f>IF($C318="","",'Product Selections'!$K$6)</f>
        <v/>
      </c>
      <c r="AH318" s="616">
        <f>IF($C318="","",'Product Selections'!$K$10)</f>
        <v/>
      </c>
      <c r="AI318" s="269">
        <f>IF(C318="","",IF('Product Selections'!L310="Management SErvices",VLOOKUP('Product Selections'!K302,Regions!C:D,2,FALSE),""))</f>
        <v/>
      </c>
      <c r="AJ318" s="445" t="n"/>
      <c r="AK318" s="618" t="n"/>
      <c r="AL318" s="440" t="n"/>
      <c r="AM318" s="448" t="n"/>
      <c r="AO318" s="267" t="n"/>
      <c r="AP318" s="441" t="n"/>
      <c r="AQ318" s="616" t="n"/>
      <c r="AR318" s="616" t="n"/>
      <c r="AS318" s="619" t="n"/>
    </row>
    <row r="319" ht="14.45" customHeight="1">
      <c r="B319" s="73">
        <f>B318+1</f>
        <v/>
      </c>
      <c r="C319" s="221">
        <f>IF('Multi Unit Grid'!C313="","",'Multi Unit Grid'!C313)</f>
        <v/>
      </c>
      <c r="D319" s="223">
        <f>IF(C319="","",'Exhibit A'!D311)</f>
        <v/>
      </c>
      <c r="E319" s="222">
        <f>IFERROR(VLOOKUP(C319,'Multi Unit Grid'!C:D,2,FALSE),"")</f>
        <v/>
      </c>
      <c r="F319" s="75">
        <f>IFERROR(VLOOKUP(C319,'Multi Unit Grid'!C:E,3,FALSE),"")</f>
        <v/>
      </c>
      <c r="G319" s="75">
        <f>IFERROR(VLOOKUP(C319,'Multi Unit Grid'!C:EF,4,FALSE),"")</f>
        <v/>
      </c>
      <c r="H319" s="612" t="n"/>
      <c r="I319" s="30" t="n"/>
      <c r="J319" s="430" t="n"/>
      <c r="K319" s="224" t="n"/>
      <c r="L319" s="24" t="n"/>
      <c r="M319" s="26" t="n"/>
      <c r="N319" s="28" t="n"/>
      <c r="O319" s="26" t="n"/>
      <c r="P319" s="28" t="n"/>
      <c r="Q319" s="623" t="n"/>
      <c r="R319" s="28" t="n"/>
      <c r="S319" s="28" t="n"/>
      <c r="T319" s="28" t="n"/>
      <c r="U319" s="28" t="n"/>
      <c r="V319" s="26" t="n"/>
      <c r="W319" s="29" t="n"/>
      <c r="Z319" s="491" t="n"/>
      <c r="AA319" s="612" t="n"/>
      <c r="AB319" s="83">
        <f>IF(C319="","",IF('Product Selections'!$L$11="CBA Lightning",1,IF('Product Selections'!$L$11="CBA Lightning Plus",0.7,IF('Product Selections'!$L$11="Management Services",0.7,IF('Product Selections'!$L$11="CBA Lightning Wholesale","Check with Finance","")))))</f>
        <v/>
      </c>
      <c r="AC319" s="612" t="n"/>
      <c r="AD319" s="83">
        <f>IF(C319="","",IF('Product Selections'!$L$11="CBA Lightning Wholesale","Check with Finance",1-AB319))</f>
        <v/>
      </c>
      <c r="AE319" s="612">
        <f>IF(C319="","",'Multi Unit Grid'!$G$5)</f>
        <v/>
      </c>
      <c r="AF319" s="84">
        <f>IF(C319="","",IF('Exhibit A'!Y1061&lt;0,-'Exhibit A'!Y1061,""))</f>
        <v/>
      </c>
      <c r="AG319" s="612">
        <f>IF($C319="","",'Product Selections'!$K$6)</f>
        <v/>
      </c>
      <c r="AH319" s="612">
        <f>IF($C319="","",'Product Selections'!$K$10)</f>
        <v/>
      </c>
      <c r="AI319" s="32">
        <f>IF(C319="","",IF('Product Selections'!L311="Management SErvices",VLOOKUP('Product Selections'!K303,Regions!C:D,2,FALSE),""))</f>
        <v/>
      </c>
      <c r="AJ319" s="444" t="n"/>
      <c r="AK319" s="621" t="n"/>
      <c r="AL319" s="438" t="n"/>
      <c r="AM319" s="447" t="n"/>
      <c r="AO319" s="30" t="n"/>
      <c r="AP319" s="439" t="n"/>
      <c r="AQ319" s="612" t="n"/>
      <c r="AR319" s="612" t="n"/>
      <c r="AS319" s="615" t="n"/>
    </row>
    <row r="320">
      <c r="B320" s="249">
        <f>B319+1</f>
        <v/>
      </c>
      <c r="C320" s="250">
        <f>IF('Multi Unit Grid'!C314="","",'Multi Unit Grid'!C314)</f>
        <v/>
      </c>
      <c r="D320" s="251">
        <f>IF(C320="","",'Exhibit A'!D312)</f>
        <v/>
      </c>
      <c r="E320" s="252">
        <f>IFERROR(VLOOKUP(C320,'Multi Unit Grid'!C:D,2,FALSE),"")</f>
        <v/>
      </c>
      <c r="F320" s="253">
        <f>IFERROR(VLOOKUP(C320,'Multi Unit Grid'!C:E,3,FALSE),"")</f>
        <v/>
      </c>
      <c r="G320" s="253">
        <f>IFERROR(VLOOKUP(C320,'Multi Unit Grid'!C:EF,4,FALSE),"")</f>
        <v/>
      </c>
      <c r="H320" s="616" t="n"/>
      <c r="I320" s="267" t="n"/>
      <c r="J320" s="431" t="n"/>
      <c r="K320" s="261" t="n"/>
      <c r="L320" s="257" t="n"/>
      <c r="M320" s="262" t="n"/>
      <c r="N320" s="263" t="n"/>
      <c r="O320" s="262" t="n"/>
      <c r="P320" s="263" t="n"/>
      <c r="Q320" s="622" t="n"/>
      <c r="R320" s="263" t="n"/>
      <c r="S320" s="263" t="n"/>
      <c r="T320" s="263" t="n"/>
      <c r="U320" s="263" t="n"/>
      <c r="V320" s="262" t="n"/>
      <c r="W320" s="265" t="n"/>
      <c r="X320" s="266" t="n"/>
      <c r="Z320" s="490" t="n"/>
      <c r="AA320" s="616" t="n"/>
      <c r="AB320" s="270">
        <f>IF(C320="","",IF('Product Selections'!$L$11="CBA Lightning",1,IF('Product Selections'!$L$11="CBA Lightning Plus",0.7,IF('Product Selections'!$L$11="Management Services",0.7,IF('Product Selections'!$L$11="CBA Lightning Wholesale","Check with Finance","")))))</f>
        <v/>
      </c>
      <c r="AC320" s="616" t="n"/>
      <c r="AD320" s="270">
        <f>IF(C320="","",IF('Product Selections'!$L$11="CBA Lightning Wholesale","Check with Finance",1-AB320))</f>
        <v/>
      </c>
      <c r="AE320" s="616">
        <f>IF(C320="","",'Multi Unit Grid'!$G$5)</f>
        <v/>
      </c>
      <c r="AF320" s="271">
        <f>IF(C320="","",IF('Exhibit A'!Y1062&lt;0,-'Exhibit A'!Y1062,""))</f>
        <v/>
      </c>
      <c r="AG320" s="616">
        <f>IF($C320="","",'Product Selections'!$K$6)</f>
        <v/>
      </c>
      <c r="AH320" s="616">
        <f>IF($C320="","",'Product Selections'!$K$10)</f>
        <v/>
      </c>
      <c r="AI320" s="269">
        <f>IF(C320="","",IF('Product Selections'!L312="Management SErvices",VLOOKUP('Product Selections'!K304,Regions!C:D,2,FALSE),""))</f>
        <v/>
      </c>
      <c r="AJ320" s="445" t="n"/>
      <c r="AK320" s="618" t="n"/>
      <c r="AL320" s="440" t="n"/>
      <c r="AM320" s="448" t="n"/>
      <c r="AO320" s="267" t="n"/>
      <c r="AP320" s="441" t="n"/>
      <c r="AQ320" s="616" t="n"/>
      <c r="AR320" s="616" t="n"/>
      <c r="AS320" s="619" t="n"/>
    </row>
    <row r="321" ht="14.45" customHeight="1">
      <c r="B321" s="73">
        <f>B320+1</f>
        <v/>
      </c>
      <c r="C321" s="221">
        <f>IF('Multi Unit Grid'!C315="","",'Multi Unit Grid'!C315)</f>
        <v/>
      </c>
      <c r="D321" s="223">
        <f>IF(C321="","",'Exhibit A'!D313)</f>
        <v/>
      </c>
      <c r="E321" s="222">
        <f>IFERROR(VLOOKUP(C321,'Multi Unit Grid'!C:D,2,FALSE),"")</f>
        <v/>
      </c>
      <c r="F321" s="75">
        <f>IFERROR(VLOOKUP(C321,'Multi Unit Grid'!C:E,3,FALSE),"")</f>
        <v/>
      </c>
      <c r="G321" s="75">
        <f>IFERROR(VLOOKUP(C321,'Multi Unit Grid'!C:EF,4,FALSE),"")</f>
        <v/>
      </c>
      <c r="H321" s="612" t="n"/>
      <c r="I321" s="30" t="n"/>
      <c r="J321" s="430" t="n"/>
      <c r="K321" s="224" t="n"/>
      <c r="L321" s="24" t="n"/>
      <c r="M321" s="26" t="n"/>
      <c r="N321" s="28" t="n"/>
      <c r="O321" s="26" t="n"/>
      <c r="P321" s="28" t="n"/>
      <c r="Q321" s="623" t="n"/>
      <c r="R321" s="28" t="n"/>
      <c r="S321" s="28" t="n"/>
      <c r="T321" s="28" t="n"/>
      <c r="U321" s="28" t="n"/>
      <c r="V321" s="26" t="n"/>
      <c r="W321" s="29" t="n"/>
      <c r="Z321" s="491" t="n"/>
      <c r="AA321" s="612" t="n"/>
      <c r="AB321" s="83">
        <f>IF(C321="","",IF('Product Selections'!$L$11="CBA Lightning",1,IF('Product Selections'!$L$11="CBA Lightning Plus",0.7,IF('Product Selections'!$L$11="Management Services",0.7,IF('Product Selections'!$L$11="CBA Lightning Wholesale","Check with Finance","")))))</f>
        <v/>
      </c>
      <c r="AC321" s="612" t="n"/>
      <c r="AD321" s="83">
        <f>IF(C321="","",IF('Product Selections'!$L$11="CBA Lightning Wholesale","Check with Finance",1-AB321))</f>
        <v/>
      </c>
      <c r="AE321" s="612">
        <f>IF(C321="","",'Multi Unit Grid'!$G$5)</f>
        <v/>
      </c>
      <c r="AF321" s="84">
        <f>IF(C321="","",IF('Exhibit A'!Y1063&lt;0,-'Exhibit A'!Y1063,""))</f>
        <v/>
      </c>
      <c r="AG321" s="612">
        <f>IF($C321="","",'Product Selections'!$K$6)</f>
        <v/>
      </c>
      <c r="AH321" s="612">
        <f>IF($C321="","",'Product Selections'!$K$10)</f>
        <v/>
      </c>
      <c r="AI321" s="32">
        <f>IF(C321="","",IF('Product Selections'!L313="Management SErvices",VLOOKUP('Product Selections'!K305,Regions!C:D,2,FALSE),""))</f>
        <v/>
      </c>
      <c r="AJ321" s="444" t="n"/>
      <c r="AK321" s="621" t="n"/>
      <c r="AL321" s="438" t="n"/>
      <c r="AM321" s="447" t="n"/>
      <c r="AO321" s="30" t="n"/>
      <c r="AP321" s="439" t="n"/>
      <c r="AQ321" s="612" t="n"/>
      <c r="AR321" s="612" t="n"/>
      <c r="AS321" s="615" t="n"/>
    </row>
    <row r="322">
      <c r="B322" s="249">
        <f>B321+1</f>
        <v/>
      </c>
      <c r="C322" s="250">
        <f>IF('Multi Unit Grid'!C316="","",'Multi Unit Grid'!C316)</f>
        <v/>
      </c>
      <c r="D322" s="251">
        <f>IF(C322="","",'Exhibit A'!D314)</f>
        <v/>
      </c>
      <c r="E322" s="252">
        <f>IFERROR(VLOOKUP(C322,'Multi Unit Grid'!C:D,2,FALSE),"")</f>
        <v/>
      </c>
      <c r="F322" s="253">
        <f>IFERROR(VLOOKUP(C322,'Multi Unit Grid'!C:E,3,FALSE),"")</f>
        <v/>
      </c>
      <c r="G322" s="253">
        <f>IFERROR(VLOOKUP(C322,'Multi Unit Grid'!C:EF,4,FALSE),"")</f>
        <v/>
      </c>
      <c r="H322" s="616" t="n"/>
      <c r="I322" s="267" t="n"/>
      <c r="J322" s="431" t="n"/>
      <c r="K322" s="261" t="n"/>
      <c r="L322" s="257" t="n"/>
      <c r="M322" s="262" t="n"/>
      <c r="N322" s="263" t="n"/>
      <c r="O322" s="262" t="n"/>
      <c r="P322" s="263" t="n"/>
      <c r="Q322" s="622" t="n"/>
      <c r="R322" s="263" t="n"/>
      <c r="S322" s="263" t="n"/>
      <c r="T322" s="263" t="n"/>
      <c r="U322" s="263" t="n"/>
      <c r="V322" s="262" t="n"/>
      <c r="W322" s="265" t="n"/>
      <c r="X322" s="266" t="n"/>
      <c r="Z322" s="490" t="n"/>
      <c r="AA322" s="616" t="n"/>
      <c r="AB322" s="270">
        <f>IF(C322="","",IF('Product Selections'!$L$11="CBA Lightning",1,IF('Product Selections'!$L$11="CBA Lightning Plus",0.7,IF('Product Selections'!$L$11="Management Services",0.7,IF('Product Selections'!$L$11="CBA Lightning Wholesale","Check with Finance","")))))</f>
        <v/>
      </c>
      <c r="AC322" s="616" t="n"/>
      <c r="AD322" s="270">
        <f>IF(C322="","",IF('Product Selections'!$L$11="CBA Lightning Wholesale","Check with Finance",1-AB322))</f>
        <v/>
      </c>
      <c r="AE322" s="616">
        <f>IF(C322="","",'Multi Unit Grid'!$G$5)</f>
        <v/>
      </c>
      <c r="AF322" s="271">
        <f>IF(C322="","",IF('Exhibit A'!Y1064&lt;0,-'Exhibit A'!Y1064,""))</f>
        <v/>
      </c>
      <c r="AG322" s="616">
        <f>IF($C322="","",'Product Selections'!$K$6)</f>
        <v/>
      </c>
      <c r="AH322" s="616">
        <f>IF($C322="","",'Product Selections'!$K$10)</f>
        <v/>
      </c>
      <c r="AI322" s="269">
        <f>IF(C322="","",IF('Product Selections'!L314="Management SErvices",VLOOKUP('Product Selections'!K306,Regions!C:D,2,FALSE),""))</f>
        <v/>
      </c>
      <c r="AJ322" s="445" t="n"/>
      <c r="AK322" s="618" t="n"/>
      <c r="AL322" s="440" t="n"/>
      <c r="AM322" s="448" t="n"/>
      <c r="AO322" s="267" t="n"/>
      <c r="AP322" s="441" t="n"/>
      <c r="AQ322" s="616" t="n"/>
      <c r="AR322" s="616" t="n"/>
      <c r="AS322" s="619" t="n"/>
    </row>
    <row r="323" ht="14.45" customHeight="1">
      <c r="B323" s="73">
        <f>B322+1</f>
        <v/>
      </c>
      <c r="C323" s="221">
        <f>IF('Multi Unit Grid'!C317="","",'Multi Unit Grid'!C317)</f>
        <v/>
      </c>
      <c r="D323" s="223">
        <f>IF(C323="","",'Exhibit A'!D315)</f>
        <v/>
      </c>
      <c r="E323" s="222">
        <f>IFERROR(VLOOKUP(C323,'Multi Unit Grid'!C:D,2,FALSE),"")</f>
        <v/>
      </c>
      <c r="F323" s="75">
        <f>IFERROR(VLOOKUP(C323,'Multi Unit Grid'!C:E,3,FALSE),"")</f>
        <v/>
      </c>
      <c r="G323" s="75">
        <f>IFERROR(VLOOKUP(C323,'Multi Unit Grid'!C:EF,4,FALSE),"")</f>
        <v/>
      </c>
      <c r="H323" s="612" t="n"/>
      <c r="I323" s="30" t="n"/>
      <c r="J323" s="430" t="n"/>
      <c r="K323" s="224" t="n"/>
      <c r="L323" s="24" t="n"/>
      <c r="M323" s="26" t="n"/>
      <c r="N323" s="28" t="n"/>
      <c r="O323" s="26" t="n"/>
      <c r="P323" s="28" t="n"/>
      <c r="Q323" s="623" t="n"/>
      <c r="R323" s="28" t="n"/>
      <c r="S323" s="28" t="n"/>
      <c r="T323" s="28" t="n"/>
      <c r="U323" s="28" t="n"/>
      <c r="V323" s="26" t="n"/>
      <c r="W323" s="29" t="n"/>
      <c r="Z323" s="491" t="n"/>
      <c r="AA323" s="612" t="n"/>
      <c r="AB323" s="83">
        <f>IF(C323="","",IF('Product Selections'!$L$11="CBA Lightning",1,IF('Product Selections'!$L$11="CBA Lightning Plus",0.7,IF('Product Selections'!$L$11="Management Services",0.7,IF('Product Selections'!$L$11="CBA Lightning Wholesale","Check with Finance","")))))</f>
        <v/>
      </c>
      <c r="AC323" s="612" t="n"/>
      <c r="AD323" s="83">
        <f>IF(C323="","",IF('Product Selections'!$L$11="CBA Lightning Wholesale","Check with Finance",1-AB323))</f>
        <v/>
      </c>
      <c r="AE323" s="612">
        <f>IF(C323="","",'Multi Unit Grid'!$G$5)</f>
        <v/>
      </c>
      <c r="AF323" s="84">
        <f>IF(C323="","",IF('Exhibit A'!Y1065&lt;0,-'Exhibit A'!Y1065,""))</f>
        <v/>
      </c>
      <c r="AG323" s="612">
        <f>IF($C323="","",'Product Selections'!$K$6)</f>
        <v/>
      </c>
      <c r="AH323" s="612">
        <f>IF($C323="","",'Product Selections'!$K$10)</f>
        <v/>
      </c>
      <c r="AI323" s="32">
        <f>IF(C323="","",IF('Product Selections'!L315="Management SErvices",VLOOKUP('Product Selections'!K307,Regions!C:D,2,FALSE),""))</f>
        <v/>
      </c>
      <c r="AJ323" s="444" t="n"/>
      <c r="AK323" s="621" t="n"/>
      <c r="AL323" s="438" t="n"/>
      <c r="AM323" s="447" t="n"/>
      <c r="AO323" s="30" t="n"/>
      <c r="AP323" s="439" t="n"/>
      <c r="AQ323" s="612" t="n"/>
      <c r="AR323" s="612" t="n"/>
      <c r="AS323" s="615" t="n"/>
    </row>
    <row r="324">
      <c r="B324" s="249">
        <f>B323+1</f>
        <v/>
      </c>
      <c r="C324" s="250">
        <f>IF('Multi Unit Grid'!C318="","",'Multi Unit Grid'!C318)</f>
        <v/>
      </c>
      <c r="D324" s="251">
        <f>IF(C324="","",'Exhibit A'!D316)</f>
        <v/>
      </c>
      <c r="E324" s="252">
        <f>IFERROR(VLOOKUP(C324,'Multi Unit Grid'!C:D,2,FALSE),"")</f>
        <v/>
      </c>
      <c r="F324" s="253">
        <f>IFERROR(VLOOKUP(C324,'Multi Unit Grid'!C:E,3,FALSE),"")</f>
        <v/>
      </c>
      <c r="G324" s="253">
        <f>IFERROR(VLOOKUP(C324,'Multi Unit Grid'!C:EF,4,FALSE),"")</f>
        <v/>
      </c>
      <c r="H324" s="616" t="n"/>
      <c r="I324" s="267" t="n"/>
      <c r="J324" s="431" t="n"/>
      <c r="K324" s="261" t="n"/>
      <c r="L324" s="257" t="n"/>
      <c r="M324" s="262" t="n"/>
      <c r="N324" s="263" t="n"/>
      <c r="O324" s="262" t="n"/>
      <c r="P324" s="263" t="n"/>
      <c r="Q324" s="622" t="n"/>
      <c r="R324" s="263" t="n"/>
      <c r="S324" s="263" t="n"/>
      <c r="T324" s="263" t="n"/>
      <c r="U324" s="263" t="n"/>
      <c r="V324" s="262" t="n"/>
      <c r="W324" s="265" t="n"/>
      <c r="X324" s="266" t="n"/>
      <c r="Z324" s="490" t="n"/>
      <c r="AA324" s="616" t="n"/>
      <c r="AB324" s="270">
        <f>IF(C324="","",IF('Product Selections'!$L$11="CBA Lightning",1,IF('Product Selections'!$L$11="CBA Lightning Plus",0.7,IF('Product Selections'!$L$11="Management Services",0.7,IF('Product Selections'!$L$11="CBA Lightning Wholesale","Check with Finance","")))))</f>
        <v/>
      </c>
      <c r="AC324" s="616" t="n"/>
      <c r="AD324" s="270">
        <f>IF(C324="","",IF('Product Selections'!$L$11="CBA Lightning Wholesale","Check with Finance",1-AB324))</f>
        <v/>
      </c>
      <c r="AE324" s="616">
        <f>IF(C324="","",'Multi Unit Grid'!$G$5)</f>
        <v/>
      </c>
      <c r="AF324" s="271">
        <f>IF(C324="","",IF('Exhibit A'!Y1066&lt;0,-'Exhibit A'!Y1066,""))</f>
        <v/>
      </c>
      <c r="AG324" s="616">
        <f>IF($C324="","",'Product Selections'!$K$6)</f>
        <v/>
      </c>
      <c r="AH324" s="616">
        <f>IF($C324="","",'Product Selections'!$K$10)</f>
        <v/>
      </c>
      <c r="AI324" s="269">
        <f>IF(C324="","",IF('Product Selections'!L316="Management SErvices",VLOOKUP('Product Selections'!K308,Regions!C:D,2,FALSE),""))</f>
        <v/>
      </c>
      <c r="AJ324" s="445" t="n"/>
      <c r="AK324" s="618" t="n"/>
      <c r="AL324" s="440" t="n"/>
      <c r="AM324" s="448" t="n"/>
      <c r="AO324" s="267" t="n"/>
      <c r="AP324" s="441" t="n"/>
      <c r="AQ324" s="616" t="n"/>
      <c r="AR324" s="616" t="n"/>
      <c r="AS324" s="619" t="n"/>
    </row>
    <row r="325" ht="14.45" customHeight="1">
      <c r="B325" s="73">
        <f>B324+1</f>
        <v/>
      </c>
      <c r="C325" s="221">
        <f>IF('Multi Unit Grid'!C319="","",'Multi Unit Grid'!C319)</f>
        <v/>
      </c>
      <c r="D325" s="223">
        <f>IF(C325="","",'Exhibit A'!D317)</f>
        <v/>
      </c>
      <c r="E325" s="222">
        <f>IFERROR(VLOOKUP(C325,'Multi Unit Grid'!C:D,2,FALSE),"")</f>
        <v/>
      </c>
      <c r="F325" s="75">
        <f>IFERROR(VLOOKUP(C325,'Multi Unit Grid'!C:E,3,FALSE),"")</f>
        <v/>
      </c>
      <c r="G325" s="75">
        <f>IFERROR(VLOOKUP(C325,'Multi Unit Grid'!C:EF,4,FALSE),"")</f>
        <v/>
      </c>
      <c r="H325" s="612" t="n"/>
      <c r="I325" s="30" t="n"/>
      <c r="J325" s="430" t="n"/>
      <c r="K325" s="224" t="n"/>
      <c r="L325" s="24" t="n"/>
      <c r="M325" s="26" t="n"/>
      <c r="N325" s="28" t="n"/>
      <c r="O325" s="26" t="n"/>
      <c r="P325" s="28" t="n"/>
      <c r="Q325" s="623" t="n"/>
      <c r="R325" s="28" t="n"/>
      <c r="S325" s="28" t="n"/>
      <c r="T325" s="28" t="n"/>
      <c r="U325" s="28" t="n"/>
      <c r="V325" s="26" t="n"/>
      <c r="W325" s="29" t="n"/>
      <c r="Z325" s="491" t="n"/>
      <c r="AA325" s="612" t="n"/>
      <c r="AB325" s="83">
        <f>IF(C325="","",IF('Product Selections'!$L$11="CBA Lightning",1,IF('Product Selections'!$L$11="CBA Lightning Plus",0.7,IF('Product Selections'!$L$11="Management Services",0.7,IF('Product Selections'!$L$11="CBA Lightning Wholesale","Check with Finance","")))))</f>
        <v/>
      </c>
      <c r="AC325" s="612" t="n"/>
      <c r="AD325" s="83">
        <f>IF(C325="","",IF('Product Selections'!$L$11="CBA Lightning Wholesale","Check with Finance",1-AB325))</f>
        <v/>
      </c>
      <c r="AE325" s="612">
        <f>IF(C325="","",'Multi Unit Grid'!$G$5)</f>
        <v/>
      </c>
      <c r="AF325" s="84">
        <f>IF(C325="","",IF('Exhibit A'!Y1067&lt;0,-'Exhibit A'!Y1067,""))</f>
        <v/>
      </c>
      <c r="AG325" s="612">
        <f>IF($C325="","",'Product Selections'!$K$6)</f>
        <v/>
      </c>
      <c r="AH325" s="612">
        <f>IF($C325="","",'Product Selections'!$K$10)</f>
        <v/>
      </c>
      <c r="AI325" s="32">
        <f>IF(C325="","",IF('Product Selections'!L317="Management SErvices",VLOOKUP('Product Selections'!K309,Regions!C:D,2,FALSE),""))</f>
        <v/>
      </c>
      <c r="AJ325" s="444" t="n"/>
      <c r="AK325" s="621" t="n"/>
      <c r="AL325" s="438" t="n"/>
      <c r="AM325" s="447" t="n"/>
      <c r="AO325" s="30" t="n"/>
      <c r="AP325" s="439" t="n"/>
      <c r="AQ325" s="612" t="n"/>
      <c r="AR325" s="612" t="n"/>
      <c r="AS325" s="615" t="n"/>
    </row>
    <row r="326">
      <c r="B326" s="249">
        <f>B325+1</f>
        <v/>
      </c>
      <c r="C326" s="250">
        <f>IF('Multi Unit Grid'!C320="","",'Multi Unit Grid'!C320)</f>
        <v/>
      </c>
      <c r="D326" s="251">
        <f>IF(C326="","",'Exhibit A'!D318)</f>
        <v/>
      </c>
      <c r="E326" s="252">
        <f>IFERROR(VLOOKUP(C326,'Multi Unit Grid'!C:D,2,FALSE),"")</f>
        <v/>
      </c>
      <c r="F326" s="253">
        <f>IFERROR(VLOOKUP(C326,'Multi Unit Grid'!C:E,3,FALSE),"")</f>
        <v/>
      </c>
      <c r="G326" s="253">
        <f>IFERROR(VLOOKUP(C326,'Multi Unit Grid'!C:EF,4,FALSE),"")</f>
        <v/>
      </c>
      <c r="H326" s="616" t="n"/>
      <c r="I326" s="267" t="n"/>
      <c r="J326" s="431" t="n"/>
      <c r="K326" s="261" t="n"/>
      <c r="L326" s="257" t="n"/>
      <c r="M326" s="262" t="n"/>
      <c r="N326" s="263" t="n"/>
      <c r="O326" s="262" t="n"/>
      <c r="P326" s="263" t="n"/>
      <c r="Q326" s="622" t="n"/>
      <c r="R326" s="263" t="n"/>
      <c r="S326" s="263" t="n"/>
      <c r="T326" s="263" t="n"/>
      <c r="U326" s="263" t="n"/>
      <c r="V326" s="262" t="n"/>
      <c r="W326" s="265" t="n"/>
      <c r="X326" s="266" t="n"/>
      <c r="Z326" s="490" t="n"/>
      <c r="AA326" s="616" t="n"/>
      <c r="AB326" s="270">
        <f>IF(C326="","",IF('Product Selections'!$L$11="CBA Lightning",1,IF('Product Selections'!$L$11="CBA Lightning Plus",0.7,IF('Product Selections'!$L$11="Management Services",0.7,IF('Product Selections'!$L$11="CBA Lightning Wholesale","Check with Finance","")))))</f>
        <v/>
      </c>
      <c r="AC326" s="616" t="n"/>
      <c r="AD326" s="270">
        <f>IF(C326="","",IF('Product Selections'!$L$11="CBA Lightning Wholesale","Check with Finance",1-AB326))</f>
        <v/>
      </c>
      <c r="AE326" s="616">
        <f>IF(C326="","",'Multi Unit Grid'!$G$5)</f>
        <v/>
      </c>
      <c r="AF326" s="271">
        <f>IF(C326="","",IF('Exhibit A'!Y1068&lt;0,-'Exhibit A'!Y1068,""))</f>
        <v/>
      </c>
      <c r="AG326" s="616">
        <f>IF($C326="","",'Product Selections'!$K$6)</f>
        <v/>
      </c>
      <c r="AH326" s="616">
        <f>IF($C326="","",'Product Selections'!$K$10)</f>
        <v/>
      </c>
      <c r="AI326" s="269">
        <f>IF(C326="","",IF('Product Selections'!L318="Management SErvices",VLOOKUP('Product Selections'!K310,Regions!C:D,2,FALSE),""))</f>
        <v/>
      </c>
      <c r="AJ326" s="445" t="n"/>
      <c r="AK326" s="618" t="n"/>
      <c r="AL326" s="440" t="n"/>
      <c r="AM326" s="448" t="n"/>
      <c r="AO326" s="267" t="n"/>
      <c r="AP326" s="441" t="n"/>
      <c r="AQ326" s="616" t="n"/>
      <c r="AR326" s="616" t="n"/>
      <c r="AS326" s="619" t="n"/>
    </row>
    <row r="327" ht="14.45" customHeight="1">
      <c r="B327" s="73">
        <f>B326+1</f>
        <v/>
      </c>
      <c r="C327" s="221">
        <f>IF('Multi Unit Grid'!C321="","",'Multi Unit Grid'!C321)</f>
        <v/>
      </c>
      <c r="D327" s="223">
        <f>IF(C327="","",'Exhibit A'!D319)</f>
        <v/>
      </c>
      <c r="E327" s="222">
        <f>IFERROR(VLOOKUP(C327,'Multi Unit Grid'!C:D,2,FALSE),"")</f>
        <v/>
      </c>
      <c r="F327" s="75">
        <f>IFERROR(VLOOKUP(C327,'Multi Unit Grid'!C:E,3,FALSE),"")</f>
        <v/>
      </c>
      <c r="G327" s="75">
        <f>IFERROR(VLOOKUP(C327,'Multi Unit Grid'!C:EF,4,FALSE),"")</f>
        <v/>
      </c>
      <c r="H327" s="612" t="n"/>
      <c r="I327" s="30" t="n"/>
      <c r="J327" s="430" t="n"/>
      <c r="K327" s="224" t="n"/>
      <c r="L327" s="24" t="n"/>
      <c r="M327" s="26" t="n"/>
      <c r="N327" s="28" t="n"/>
      <c r="O327" s="26" t="n"/>
      <c r="P327" s="28" t="n"/>
      <c r="Q327" s="623" t="n"/>
      <c r="R327" s="28" t="n"/>
      <c r="S327" s="28" t="n"/>
      <c r="T327" s="28" t="n"/>
      <c r="U327" s="28" t="n"/>
      <c r="V327" s="26" t="n"/>
      <c r="W327" s="29" t="n"/>
      <c r="Z327" s="491" t="n"/>
      <c r="AA327" s="612" t="n"/>
      <c r="AB327" s="83">
        <f>IF(C327="","",IF('Product Selections'!$L$11="CBA Lightning",1,IF('Product Selections'!$L$11="CBA Lightning Plus",0.7,IF('Product Selections'!$L$11="Management Services",0.7,IF('Product Selections'!$L$11="CBA Lightning Wholesale","Check with Finance","")))))</f>
        <v/>
      </c>
      <c r="AC327" s="612" t="n"/>
      <c r="AD327" s="83">
        <f>IF(C327="","",IF('Product Selections'!$L$11="CBA Lightning Wholesale","Check with Finance",1-AB327))</f>
        <v/>
      </c>
      <c r="AE327" s="612">
        <f>IF(C327="","",'Multi Unit Grid'!$G$5)</f>
        <v/>
      </c>
      <c r="AF327" s="84">
        <f>IF(C327="","",IF('Exhibit A'!Y1069&lt;0,-'Exhibit A'!Y1069,""))</f>
        <v/>
      </c>
      <c r="AG327" s="612">
        <f>IF($C327="","",'Product Selections'!$K$6)</f>
        <v/>
      </c>
      <c r="AH327" s="612">
        <f>IF($C327="","",'Product Selections'!$K$10)</f>
        <v/>
      </c>
      <c r="AI327" s="32">
        <f>IF(C327="","",IF('Product Selections'!L319="Management SErvices",VLOOKUP('Product Selections'!K311,Regions!C:D,2,FALSE),""))</f>
        <v/>
      </c>
      <c r="AJ327" s="444" t="n"/>
      <c r="AK327" s="621" t="n"/>
      <c r="AL327" s="438" t="n"/>
      <c r="AM327" s="447" t="n"/>
      <c r="AO327" s="30" t="n"/>
      <c r="AP327" s="439" t="n"/>
      <c r="AQ327" s="612" t="n"/>
      <c r="AR327" s="612" t="n"/>
      <c r="AS327" s="615" t="n"/>
    </row>
    <row r="328">
      <c r="B328" s="249">
        <f>B327+1</f>
        <v/>
      </c>
      <c r="C328" s="250">
        <f>IF('Multi Unit Grid'!C322="","",'Multi Unit Grid'!C322)</f>
        <v/>
      </c>
      <c r="D328" s="251">
        <f>IF(C328="","",'Exhibit A'!D320)</f>
        <v/>
      </c>
      <c r="E328" s="252">
        <f>IFERROR(VLOOKUP(C328,'Multi Unit Grid'!C:D,2,FALSE),"")</f>
        <v/>
      </c>
      <c r="F328" s="253">
        <f>IFERROR(VLOOKUP(C328,'Multi Unit Grid'!C:E,3,FALSE),"")</f>
        <v/>
      </c>
      <c r="G328" s="253">
        <f>IFERROR(VLOOKUP(C328,'Multi Unit Grid'!C:EF,4,FALSE),"")</f>
        <v/>
      </c>
      <c r="H328" s="616" t="n"/>
      <c r="I328" s="267" t="n"/>
      <c r="J328" s="431" t="n"/>
      <c r="K328" s="261" t="n"/>
      <c r="L328" s="257" t="n"/>
      <c r="M328" s="262" t="n"/>
      <c r="N328" s="263" t="n"/>
      <c r="O328" s="262" t="n"/>
      <c r="P328" s="263" t="n"/>
      <c r="Q328" s="622" t="n"/>
      <c r="R328" s="263" t="n"/>
      <c r="S328" s="263" t="n"/>
      <c r="T328" s="263" t="n"/>
      <c r="U328" s="263" t="n"/>
      <c r="V328" s="262" t="n"/>
      <c r="W328" s="265" t="n"/>
      <c r="X328" s="266" t="n"/>
      <c r="Z328" s="490" t="n"/>
      <c r="AA328" s="616" t="n"/>
      <c r="AB328" s="270">
        <f>IF(C328="","",IF('Product Selections'!$L$11="CBA Lightning",1,IF('Product Selections'!$L$11="CBA Lightning Plus",0.7,IF('Product Selections'!$L$11="Management Services",0.7,IF('Product Selections'!$L$11="CBA Lightning Wholesale","Check with Finance","")))))</f>
        <v/>
      </c>
      <c r="AC328" s="616" t="n"/>
      <c r="AD328" s="270">
        <f>IF(C328="","",IF('Product Selections'!$L$11="CBA Lightning Wholesale","Check with Finance",1-AB328))</f>
        <v/>
      </c>
      <c r="AE328" s="616">
        <f>IF(C328="","",'Multi Unit Grid'!$G$5)</f>
        <v/>
      </c>
      <c r="AF328" s="271">
        <f>IF(C328="","",IF('Exhibit A'!Y1070&lt;0,-'Exhibit A'!Y1070,""))</f>
        <v/>
      </c>
      <c r="AG328" s="616">
        <f>IF($C328="","",'Product Selections'!$K$6)</f>
        <v/>
      </c>
      <c r="AH328" s="616">
        <f>IF($C328="","",'Product Selections'!$K$10)</f>
        <v/>
      </c>
      <c r="AI328" s="269">
        <f>IF(C328="","",IF('Product Selections'!L320="Management SErvices",VLOOKUP('Product Selections'!K312,Regions!C:D,2,FALSE),""))</f>
        <v/>
      </c>
      <c r="AJ328" s="445" t="n"/>
      <c r="AK328" s="618" t="n"/>
      <c r="AL328" s="440" t="n"/>
      <c r="AM328" s="448" t="n"/>
      <c r="AO328" s="267" t="n"/>
      <c r="AP328" s="441" t="n"/>
      <c r="AQ328" s="616" t="n"/>
      <c r="AR328" s="616" t="n"/>
      <c r="AS328" s="619" t="n"/>
    </row>
    <row r="329" ht="14.45" customHeight="1">
      <c r="B329" s="73">
        <f>B328+1</f>
        <v/>
      </c>
      <c r="C329" s="221">
        <f>IF('Multi Unit Grid'!C323="","",'Multi Unit Grid'!C323)</f>
        <v/>
      </c>
      <c r="D329" s="223">
        <f>IF(C329="","",'Exhibit A'!D321)</f>
        <v/>
      </c>
      <c r="E329" s="222">
        <f>IFERROR(VLOOKUP(C329,'Multi Unit Grid'!C:D,2,FALSE),"")</f>
        <v/>
      </c>
      <c r="F329" s="75">
        <f>IFERROR(VLOOKUP(C329,'Multi Unit Grid'!C:E,3,FALSE),"")</f>
        <v/>
      </c>
      <c r="G329" s="75">
        <f>IFERROR(VLOOKUP(C329,'Multi Unit Grid'!C:EF,4,FALSE),"")</f>
        <v/>
      </c>
      <c r="H329" s="612" t="n"/>
      <c r="I329" s="30" t="n"/>
      <c r="J329" s="430" t="n"/>
      <c r="K329" s="224" t="n"/>
      <c r="L329" s="24" t="n"/>
      <c r="M329" s="26" t="n"/>
      <c r="N329" s="28" t="n"/>
      <c r="O329" s="26" t="n"/>
      <c r="P329" s="28" t="n"/>
      <c r="Q329" s="623" t="n"/>
      <c r="R329" s="28" t="n"/>
      <c r="S329" s="28" t="n"/>
      <c r="T329" s="28" t="n"/>
      <c r="U329" s="28" t="n"/>
      <c r="V329" s="26" t="n"/>
      <c r="W329" s="29" t="n"/>
      <c r="Z329" s="491" t="n"/>
      <c r="AA329" s="612" t="n"/>
      <c r="AB329" s="83">
        <f>IF(C329="","",IF('Product Selections'!$L$11="CBA Lightning",1,IF('Product Selections'!$L$11="CBA Lightning Plus",0.7,IF('Product Selections'!$L$11="Management Services",0.7,IF('Product Selections'!$L$11="CBA Lightning Wholesale","Check with Finance","")))))</f>
        <v/>
      </c>
      <c r="AC329" s="612" t="n"/>
      <c r="AD329" s="83">
        <f>IF(C329="","",IF('Product Selections'!$L$11="CBA Lightning Wholesale","Check with Finance",1-AB329))</f>
        <v/>
      </c>
      <c r="AE329" s="612">
        <f>IF(C329="","",'Multi Unit Grid'!$G$5)</f>
        <v/>
      </c>
      <c r="AF329" s="84">
        <f>IF(C329="","",IF('Exhibit A'!Y1071&lt;0,-'Exhibit A'!Y1071,""))</f>
        <v/>
      </c>
      <c r="AG329" s="612">
        <f>IF($C329="","",'Product Selections'!$K$6)</f>
        <v/>
      </c>
      <c r="AH329" s="612">
        <f>IF($C329="","",'Product Selections'!$K$10)</f>
        <v/>
      </c>
      <c r="AI329" s="32">
        <f>IF(C329="","",IF('Product Selections'!L321="Management SErvices",VLOOKUP('Product Selections'!K313,Regions!C:D,2,FALSE),""))</f>
        <v/>
      </c>
      <c r="AJ329" s="444" t="n"/>
      <c r="AK329" s="621" t="n"/>
      <c r="AL329" s="438" t="n"/>
      <c r="AM329" s="447" t="n"/>
      <c r="AO329" s="30" t="n"/>
      <c r="AP329" s="439" t="n"/>
      <c r="AQ329" s="612" t="n"/>
      <c r="AR329" s="612" t="n"/>
      <c r="AS329" s="615" t="n"/>
    </row>
    <row r="330">
      <c r="B330" s="249">
        <f>B329+1</f>
        <v/>
      </c>
      <c r="C330" s="250">
        <f>IF('Multi Unit Grid'!C324="","",'Multi Unit Grid'!C324)</f>
        <v/>
      </c>
      <c r="D330" s="251">
        <f>IF(C330="","",'Exhibit A'!D322)</f>
        <v/>
      </c>
      <c r="E330" s="252">
        <f>IFERROR(VLOOKUP(C330,'Multi Unit Grid'!C:D,2,FALSE),"")</f>
        <v/>
      </c>
      <c r="F330" s="253">
        <f>IFERROR(VLOOKUP(C330,'Multi Unit Grid'!C:E,3,FALSE),"")</f>
        <v/>
      </c>
      <c r="G330" s="253">
        <f>IFERROR(VLOOKUP(C330,'Multi Unit Grid'!C:EF,4,FALSE),"")</f>
        <v/>
      </c>
      <c r="H330" s="616" t="n"/>
      <c r="I330" s="267" t="n"/>
      <c r="J330" s="431" t="n"/>
      <c r="K330" s="261" t="n"/>
      <c r="L330" s="257" t="n"/>
      <c r="M330" s="262" t="n"/>
      <c r="N330" s="263" t="n"/>
      <c r="O330" s="262" t="n"/>
      <c r="P330" s="263" t="n"/>
      <c r="Q330" s="622" t="n"/>
      <c r="R330" s="263" t="n"/>
      <c r="S330" s="263" t="n"/>
      <c r="T330" s="263" t="n"/>
      <c r="U330" s="263" t="n"/>
      <c r="V330" s="262" t="n"/>
      <c r="W330" s="265" t="n"/>
      <c r="X330" s="266" t="n"/>
      <c r="Z330" s="490" t="n"/>
      <c r="AA330" s="616" t="n"/>
      <c r="AB330" s="270">
        <f>IF(C330="","",IF('Product Selections'!$L$11="CBA Lightning",1,IF('Product Selections'!$L$11="CBA Lightning Plus",0.7,IF('Product Selections'!$L$11="Management Services",0.7,IF('Product Selections'!$L$11="CBA Lightning Wholesale","Check with Finance","")))))</f>
        <v/>
      </c>
      <c r="AC330" s="616" t="n"/>
      <c r="AD330" s="270">
        <f>IF(C330="","",IF('Product Selections'!$L$11="CBA Lightning Wholesale","Check with Finance",1-AB330))</f>
        <v/>
      </c>
      <c r="AE330" s="616">
        <f>IF(C330="","",'Multi Unit Grid'!$G$5)</f>
        <v/>
      </c>
      <c r="AF330" s="271">
        <f>IF(C330="","",IF('Exhibit A'!Y1072&lt;0,-'Exhibit A'!Y1072,""))</f>
        <v/>
      </c>
      <c r="AG330" s="616">
        <f>IF($C330="","",'Product Selections'!$K$6)</f>
        <v/>
      </c>
      <c r="AH330" s="616">
        <f>IF($C330="","",'Product Selections'!$K$10)</f>
        <v/>
      </c>
      <c r="AI330" s="269">
        <f>IF(C330="","",IF('Product Selections'!L322="Management SErvices",VLOOKUP('Product Selections'!K314,Regions!C:D,2,FALSE),""))</f>
        <v/>
      </c>
      <c r="AJ330" s="445" t="n"/>
      <c r="AK330" s="618" t="n"/>
      <c r="AL330" s="440" t="n"/>
      <c r="AM330" s="448" t="n"/>
      <c r="AO330" s="267" t="n"/>
      <c r="AP330" s="441" t="n"/>
      <c r="AQ330" s="616" t="n"/>
      <c r="AR330" s="616" t="n"/>
      <c r="AS330" s="619" t="n"/>
    </row>
    <row r="331" ht="14.45" customHeight="1">
      <c r="B331" s="73">
        <f>B330+1</f>
        <v/>
      </c>
      <c r="C331" s="221">
        <f>IF('Multi Unit Grid'!C325="","",'Multi Unit Grid'!C325)</f>
        <v/>
      </c>
      <c r="D331" s="223">
        <f>IF(C331="","",'Exhibit A'!D323)</f>
        <v/>
      </c>
      <c r="E331" s="222">
        <f>IFERROR(VLOOKUP(C331,'Multi Unit Grid'!C:D,2,FALSE),"")</f>
        <v/>
      </c>
      <c r="F331" s="75">
        <f>IFERROR(VLOOKUP(C331,'Multi Unit Grid'!C:E,3,FALSE),"")</f>
        <v/>
      </c>
      <c r="G331" s="75">
        <f>IFERROR(VLOOKUP(C331,'Multi Unit Grid'!C:EF,4,FALSE),"")</f>
        <v/>
      </c>
      <c r="H331" s="612" t="n"/>
      <c r="I331" s="30" t="n"/>
      <c r="J331" s="430" t="n"/>
      <c r="K331" s="224" t="n"/>
      <c r="L331" s="24" t="n"/>
      <c r="M331" s="26" t="n"/>
      <c r="N331" s="28" t="n"/>
      <c r="O331" s="26" t="n"/>
      <c r="P331" s="28" t="n"/>
      <c r="Q331" s="623" t="n"/>
      <c r="R331" s="28" t="n"/>
      <c r="S331" s="28" t="n"/>
      <c r="T331" s="28" t="n"/>
      <c r="U331" s="28" t="n"/>
      <c r="V331" s="26" t="n"/>
      <c r="W331" s="29" t="n"/>
      <c r="Z331" s="491" t="n"/>
      <c r="AA331" s="612" t="n"/>
      <c r="AB331" s="83">
        <f>IF(C331="","",IF('Product Selections'!$L$11="CBA Lightning",1,IF('Product Selections'!$L$11="CBA Lightning Plus",0.7,IF('Product Selections'!$L$11="Management Services",0.7,IF('Product Selections'!$L$11="CBA Lightning Wholesale","Check with Finance","")))))</f>
        <v/>
      </c>
      <c r="AC331" s="612" t="n"/>
      <c r="AD331" s="83">
        <f>IF(C331="","",IF('Product Selections'!$L$11="CBA Lightning Wholesale","Check with Finance",1-AB331))</f>
        <v/>
      </c>
      <c r="AE331" s="612">
        <f>IF(C331="","",'Multi Unit Grid'!$G$5)</f>
        <v/>
      </c>
      <c r="AF331" s="84">
        <f>IF(C331="","",IF('Exhibit A'!Y1073&lt;0,-'Exhibit A'!Y1073,""))</f>
        <v/>
      </c>
      <c r="AG331" s="612">
        <f>IF($C331="","",'Product Selections'!$K$6)</f>
        <v/>
      </c>
      <c r="AH331" s="612">
        <f>IF($C331="","",'Product Selections'!$K$10)</f>
        <v/>
      </c>
      <c r="AI331" s="32">
        <f>IF(C331="","",IF('Product Selections'!L323="Management SErvices",VLOOKUP('Product Selections'!K315,Regions!C:D,2,FALSE),""))</f>
        <v/>
      </c>
      <c r="AJ331" s="444" t="n"/>
      <c r="AK331" s="621" t="n"/>
      <c r="AL331" s="438" t="n"/>
      <c r="AM331" s="447" t="n"/>
      <c r="AO331" s="30" t="n"/>
      <c r="AP331" s="439" t="n"/>
      <c r="AQ331" s="612" t="n"/>
      <c r="AR331" s="612" t="n"/>
      <c r="AS331" s="615" t="n"/>
    </row>
    <row r="332">
      <c r="B332" s="249">
        <f>B331+1</f>
        <v/>
      </c>
      <c r="C332" s="250">
        <f>IF('Multi Unit Grid'!C326="","",'Multi Unit Grid'!C326)</f>
        <v/>
      </c>
      <c r="D332" s="251">
        <f>IF(C332="","",'Exhibit A'!D324)</f>
        <v/>
      </c>
      <c r="E332" s="252">
        <f>IFERROR(VLOOKUP(C332,'Multi Unit Grid'!C:D,2,FALSE),"")</f>
        <v/>
      </c>
      <c r="F332" s="253">
        <f>IFERROR(VLOOKUP(C332,'Multi Unit Grid'!C:E,3,FALSE),"")</f>
        <v/>
      </c>
      <c r="G332" s="253">
        <f>IFERROR(VLOOKUP(C332,'Multi Unit Grid'!C:EF,4,FALSE),"")</f>
        <v/>
      </c>
      <c r="H332" s="616" t="n"/>
      <c r="I332" s="267" t="n"/>
      <c r="J332" s="431" t="n"/>
      <c r="K332" s="261" t="n"/>
      <c r="L332" s="257" t="n"/>
      <c r="M332" s="262" t="n"/>
      <c r="N332" s="263" t="n"/>
      <c r="O332" s="262" t="n"/>
      <c r="P332" s="263" t="n"/>
      <c r="Q332" s="622" t="n"/>
      <c r="R332" s="263" t="n"/>
      <c r="S332" s="263" t="n"/>
      <c r="T332" s="263" t="n"/>
      <c r="U332" s="263" t="n"/>
      <c r="V332" s="262" t="n"/>
      <c r="W332" s="265" t="n"/>
      <c r="X332" s="266" t="n"/>
      <c r="Z332" s="490" t="n"/>
      <c r="AA332" s="616" t="n"/>
      <c r="AB332" s="270">
        <f>IF(C332="","",IF('Product Selections'!$L$11="CBA Lightning",1,IF('Product Selections'!$L$11="CBA Lightning Plus",0.7,IF('Product Selections'!$L$11="Management Services",0.7,IF('Product Selections'!$L$11="CBA Lightning Wholesale","Check with Finance","")))))</f>
        <v/>
      </c>
      <c r="AC332" s="616" t="n"/>
      <c r="AD332" s="270">
        <f>IF(C332="","",IF('Product Selections'!$L$11="CBA Lightning Wholesale","Check with Finance",1-AB332))</f>
        <v/>
      </c>
      <c r="AE332" s="616">
        <f>IF(C332="","",'Multi Unit Grid'!$G$5)</f>
        <v/>
      </c>
      <c r="AF332" s="271">
        <f>IF(C332="","",IF('Exhibit A'!Y1074&lt;0,-'Exhibit A'!Y1074,""))</f>
        <v/>
      </c>
      <c r="AG332" s="616">
        <f>IF($C332="","",'Product Selections'!$K$6)</f>
        <v/>
      </c>
      <c r="AH332" s="616">
        <f>IF($C332="","",'Product Selections'!$K$10)</f>
        <v/>
      </c>
      <c r="AI332" s="269">
        <f>IF(C332="","",IF('Product Selections'!L324="Management SErvices",VLOOKUP('Product Selections'!K316,Regions!C:D,2,FALSE),""))</f>
        <v/>
      </c>
      <c r="AJ332" s="445" t="n"/>
      <c r="AK332" s="618" t="n"/>
      <c r="AL332" s="440" t="n"/>
      <c r="AM332" s="448" t="n"/>
      <c r="AO332" s="267" t="n"/>
      <c r="AP332" s="441" t="n"/>
      <c r="AQ332" s="616" t="n"/>
      <c r="AR332" s="616" t="n"/>
      <c r="AS332" s="619" t="n"/>
    </row>
    <row r="333" ht="14.45" customHeight="1">
      <c r="B333" s="73">
        <f>B332+1</f>
        <v/>
      </c>
      <c r="C333" s="221">
        <f>IF('Multi Unit Grid'!C327="","",'Multi Unit Grid'!C327)</f>
        <v/>
      </c>
      <c r="D333" s="223">
        <f>IF(C333="","",'Exhibit A'!D325)</f>
        <v/>
      </c>
      <c r="E333" s="222">
        <f>IFERROR(VLOOKUP(C333,'Multi Unit Grid'!C:D,2,FALSE),"")</f>
        <v/>
      </c>
      <c r="F333" s="75">
        <f>IFERROR(VLOOKUP(C333,'Multi Unit Grid'!C:E,3,FALSE),"")</f>
        <v/>
      </c>
      <c r="G333" s="75">
        <f>IFERROR(VLOOKUP(C333,'Multi Unit Grid'!C:EF,4,FALSE),"")</f>
        <v/>
      </c>
      <c r="H333" s="612" t="n"/>
      <c r="I333" s="30" t="n"/>
      <c r="J333" s="430" t="n"/>
      <c r="K333" s="224" t="n"/>
      <c r="L333" s="24" t="n"/>
      <c r="M333" s="26" t="n"/>
      <c r="N333" s="28" t="n"/>
      <c r="O333" s="26" t="n"/>
      <c r="P333" s="28" t="n"/>
      <c r="Q333" s="623" t="n"/>
      <c r="R333" s="28" t="n"/>
      <c r="S333" s="28" t="n"/>
      <c r="T333" s="28" t="n"/>
      <c r="U333" s="28" t="n"/>
      <c r="V333" s="26" t="n"/>
      <c r="W333" s="29" t="n"/>
      <c r="Z333" s="491" t="n"/>
      <c r="AA333" s="612" t="n"/>
      <c r="AB333" s="83">
        <f>IF(C333="","",IF('Product Selections'!$L$11="CBA Lightning",1,IF('Product Selections'!$L$11="CBA Lightning Plus",0.7,IF('Product Selections'!$L$11="Management Services",0.7,IF('Product Selections'!$L$11="CBA Lightning Wholesale","Check with Finance","")))))</f>
        <v/>
      </c>
      <c r="AC333" s="612" t="n"/>
      <c r="AD333" s="83">
        <f>IF(C333="","",IF('Product Selections'!$L$11="CBA Lightning Wholesale","Check with Finance",1-AB333))</f>
        <v/>
      </c>
      <c r="AE333" s="612">
        <f>IF(C333="","",'Multi Unit Grid'!$G$5)</f>
        <v/>
      </c>
      <c r="AF333" s="84">
        <f>IF(C333="","",IF('Exhibit A'!Y1075&lt;0,-'Exhibit A'!Y1075,""))</f>
        <v/>
      </c>
      <c r="AG333" s="612">
        <f>IF($C333="","",'Product Selections'!$K$6)</f>
        <v/>
      </c>
      <c r="AH333" s="612">
        <f>IF($C333="","",'Product Selections'!$K$10)</f>
        <v/>
      </c>
      <c r="AI333" s="32">
        <f>IF(C333="","",IF('Product Selections'!L325="Management SErvices",VLOOKUP('Product Selections'!K317,Regions!C:D,2,FALSE),""))</f>
        <v/>
      </c>
      <c r="AJ333" s="444" t="n"/>
      <c r="AK333" s="621" t="n"/>
      <c r="AL333" s="438" t="n"/>
      <c r="AM333" s="447" t="n"/>
      <c r="AO333" s="30" t="n"/>
      <c r="AP333" s="439" t="n"/>
      <c r="AQ333" s="612" t="n"/>
      <c r="AR333" s="612" t="n"/>
      <c r="AS333" s="615" t="n"/>
    </row>
    <row r="334">
      <c r="B334" s="249">
        <f>B333+1</f>
        <v/>
      </c>
      <c r="C334" s="250">
        <f>IF('Multi Unit Grid'!C328="","",'Multi Unit Grid'!C328)</f>
        <v/>
      </c>
      <c r="D334" s="251">
        <f>IF(C334="","",'Exhibit A'!D326)</f>
        <v/>
      </c>
      <c r="E334" s="252">
        <f>IFERROR(VLOOKUP(C334,'Multi Unit Grid'!C:D,2,FALSE),"")</f>
        <v/>
      </c>
      <c r="F334" s="253">
        <f>IFERROR(VLOOKUP(C334,'Multi Unit Grid'!C:E,3,FALSE),"")</f>
        <v/>
      </c>
      <c r="G334" s="253">
        <f>IFERROR(VLOOKUP(C334,'Multi Unit Grid'!C:EF,4,FALSE),"")</f>
        <v/>
      </c>
      <c r="H334" s="616" t="n"/>
      <c r="I334" s="267" t="n"/>
      <c r="J334" s="431" t="n"/>
      <c r="K334" s="261" t="n"/>
      <c r="L334" s="257" t="n"/>
      <c r="M334" s="262" t="n"/>
      <c r="N334" s="263" t="n"/>
      <c r="O334" s="262" t="n"/>
      <c r="P334" s="263" t="n"/>
      <c r="Q334" s="622" t="n"/>
      <c r="R334" s="263" t="n"/>
      <c r="S334" s="263" t="n"/>
      <c r="T334" s="263" t="n"/>
      <c r="U334" s="263" t="n"/>
      <c r="V334" s="262" t="n"/>
      <c r="W334" s="265" t="n"/>
      <c r="X334" s="266" t="n"/>
      <c r="Z334" s="490" t="n"/>
      <c r="AA334" s="616" t="n"/>
      <c r="AB334" s="270">
        <f>IF(C334="","",IF('Product Selections'!$L$11="CBA Lightning",1,IF('Product Selections'!$L$11="CBA Lightning Plus",0.7,IF('Product Selections'!$L$11="Management Services",0.7,IF('Product Selections'!$L$11="CBA Lightning Wholesale","Check with Finance","")))))</f>
        <v/>
      </c>
      <c r="AC334" s="616" t="n"/>
      <c r="AD334" s="270">
        <f>IF(C334="","",IF('Product Selections'!$L$11="CBA Lightning Wholesale","Check with Finance",1-AB334))</f>
        <v/>
      </c>
      <c r="AE334" s="616">
        <f>IF(C334="","",'Multi Unit Grid'!$G$5)</f>
        <v/>
      </c>
      <c r="AF334" s="271">
        <f>IF(C334="","",IF('Exhibit A'!Y1076&lt;0,-'Exhibit A'!Y1076,""))</f>
        <v/>
      </c>
      <c r="AG334" s="616">
        <f>IF($C334="","",'Product Selections'!$K$6)</f>
        <v/>
      </c>
      <c r="AH334" s="616">
        <f>IF($C334="","",'Product Selections'!$K$10)</f>
        <v/>
      </c>
      <c r="AI334" s="269">
        <f>IF(C334="","",IF('Product Selections'!L326="Management SErvices",VLOOKUP('Product Selections'!K318,Regions!C:D,2,FALSE),""))</f>
        <v/>
      </c>
      <c r="AJ334" s="445" t="n"/>
      <c r="AK334" s="618" t="n"/>
      <c r="AL334" s="440" t="n"/>
      <c r="AM334" s="448" t="n"/>
      <c r="AO334" s="267" t="n"/>
      <c r="AP334" s="441" t="n"/>
      <c r="AQ334" s="616" t="n"/>
      <c r="AR334" s="616" t="n"/>
      <c r="AS334" s="619" t="n"/>
    </row>
    <row r="335" ht="14.45" customHeight="1">
      <c r="B335" s="73">
        <f>B334+1</f>
        <v/>
      </c>
      <c r="C335" s="221">
        <f>IF('Multi Unit Grid'!C329="","",'Multi Unit Grid'!C329)</f>
        <v/>
      </c>
      <c r="D335" s="223">
        <f>IF(C335="","",'Exhibit A'!D327)</f>
        <v/>
      </c>
      <c r="E335" s="222">
        <f>IFERROR(VLOOKUP(C335,'Multi Unit Grid'!C:D,2,FALSE),"")</f>
        <v/>
      </c>
      <c r="F335" s="75">
        <f>IFERROR(VLOOKUP(C335,'Multi Unit Grid'!C:E,3,FALSE),"")</f>
        <v/>
      </c>
      <c r="G335" s="75">
        <f>IFERROR(VLOOKUP(C335,'Multi Unit Grid'!C:EF,4,FALSE),"")</f>
        <v/>
      </c>
      <c r="H335" s="612" t="n"/>
      <c r="I335" s="30" t="n"/>
      <c r="J335" s="430" t="n"/>
      <c r="K335" s="224" t="n"/>
      <c r="L335" s="24" t="n"/>
      <c r="M335" s="26" t="n"/>
      <c r="N335" s="28" t="n"/>
      <c r="O335" s="26" t="n"/>
      <c r="P335" s="28" t="n"/>
      <c r="Q335" s="623" t="n"/>
      <c r="R335" s="28" t="n"/>
      <c r="S335" s="28" t="n"/>
      <c r="T335" s="28" t="n"/>
      <c r="U335" s="28" t="n"/>
      <c r="V335" s="26" t="n"/>
      <c r="W335" s="29" t="n"/>
      <c r="Z335" s="491" t="n"/>
      <c r="AA335" s="612" t="n"/>
      <c r="AB335" s="83">
        <f>IF(C335="","",IF('Product Selections'!$L$11="CBA Lightning",1,IF('Product Selections'!$L$11="CBA Lightning Plus",0.7,IF('Product Selections'!$L$11="Management Services",0.7,IF('Product Selections'!$L$11="CBA Lightning Wholesale","Check with Finance","")))))</f>
        <v/>
      </c>
      <c r="AC335" s="612" t="n"/>
      <c r="AD335" s="83">
        <f>IF(C335="","",IF('Product Selections'!$L$11="CBA Lightning Wholesale","Check with Finance",1-AB335))</f>
        <v/>
      </c>
      <c r="AE335" s="612">
        <f>IF(C335="","",'Multi Unit Grid'!$G$5)</f>
        <v/>
      </c>
      <c r="AF335" s="84">
        <f>IF(C335="","",IF('Exhibit A'!Y1077&lt;0,-'Exhibit A'!Y1077,""))</f>
        <v/>
      </c>
      <c r="AG335" s="612">
        <f>IF($C335="","",'Product Selections'!$K$6)</f>
        <v/>
      </c>
      <c r="AH335" s="612">
        <f>IF($C335="","",'Product Selections'!$K$10)</f>
        <v/>
      </c>
      <c r="AI335" s="32">
        <f>IF(C335="","",IF('Product Selections'!L327="Management SErvices",VLOOKUP('Product Selections'!K319,Regions!C:D,2,FALSE),""))</f>
        <v/>
      </c>
      <c r="AJ335" s="444" t="n"/>
      <c r="AK335" s="621" t="n"/>
      <c r="AL335" s="438" t="n"/>
      <c r="AM335" s="447" t="n"/>
      <c r="AO335" s="30" t="n"/>
      <c r="AP335" s="439" t="n"/>
      <c r="AQ335" s="612" t="n"/>
      <c r="AR335" s="612" t="n"/>
      <c r="AS335" s="615" t="n"/>
    </row>
    <row r="336">
      <c r="B336" s="249">
        <f>B335+1</f>
        <v/>
      </c>
      <c r="C336" s="250">
        <f>IF('Multi Unit Grid'!C330="","",'Multi Unit Grid'!C330)</f>
        <v/>
      </c>
      <c r="D336" s="251">
        <f>IF(C336="","",'Exhibit A'!D328)</f>
        <v/>
      </c>
      <c r="E336" s="252">
        <f>IFERROR(VLOOKUP(C336,'Multi Unit Grid'!C:D,2,FALSE),"")</f>
        <v/>
      </c>
      <c r="F336" s="253">
        <f>IFERROR(VLOOKUP(C336,'Multi Unit Grid'!C:E,3,FALSE),"")</f>
        <v/>
      </c>
      <c r="G336" s="253">
        <f>IFERROR(VLOOKUP(C336,'Multi Unit Grid'!C:EF,4,FALSE),"")</f>
        <v/>
      </c>
      <c r="H336" s="616" t="n"/>
      <c r="I336" s="267" t="n"/>
      <c r="J336" s="431" t="n"/>
      <c r="K336" s="261" t="n"/>
      <c r="L336" s="257" t="n"/>
      <c r="M336" s="262" t="n"/>
      <c r="N336" s="263" t="n"/>
      <c r="O336" s="262" t="n"/>
      <c r="P336" s="263" t="n"/>
      <c r="Q336" s="622" t="n"/>
      <c r="R336" s="263" t="n"/>
      <c r="S336" s="263" t="n"/>
      <c r="T336" s="263" t="n"/>
      <c r="U336" s="263" t="n"/>
      <c r="V336" s="262" t="n"/>
      <c r="W336" s="265" t="n"/>
      <c r="X336" s="266" t="n"/>
      <c r="Z336" s="490" t="n"/>
      <c r="AA336" s="616" t="n"/>
      <c r="AB336" s="270">
        <f>IF(C336="","",IF('Product Selections'!$L$11="CBA Lightning",1,IF('Product Selections'!$L$11="CBA Lightning Plus",0.7,IF('Product Selections'!$L$11="Management Services",0.7,IF('Product Selections'!$L$11="CBA Lightning Wholesale","Check with Finance","")))))</f>
        <v/>
      </c>
      <c r="AC336" s="616" t="n"/>
      <c r="AD336" s="270">
        <f>IF(C336="","",IF('Product Selections'!$L$11="CBA Lightning Wholesale","Check with Finance",1-AB336))</f>
        <v/>
      </c>
      <c r="AE336" s="616">
        <f>IF(C336="","",'Multi Unit Grid'!$G$5)</f>
        <v/>
      </c>
      <c r="AF336" s="271">
        <f>IF(C336="","",IF('Exhibit A'!Y1078&lt;0,-'Exhibit A'!Y1078,""))</f>
        <v/>
      </c>
      <c r="AG336" s="616">
        <f>IF($C336="","",'Product Selections'!$K$6)</f>
        <v/>
      </c>
      <c r="AH336" s="616">
        <f>IF($C336="","",'Product Selections'!$K$10)</f>
        <v/>
      </c>
      <c r="AI336" s="269">
        <f>IF(C336="","",IF('Product Selections'!L328="Management SErvices",VLOOKUP('Product Selections'!K320,Regions!C:D,2,FALSE),""))</f>
        <v/>
      </c>
      <c r="AJ336" s="445" t="n"/>
      <c r="AK336" s="618" t="n"/>
      <c r="AL336" s="440" t="n"/>
      <c r="AM336" s="448" t="n"/>
      <c r="AO336" s="267" t="n"/>
      <c r="AP336" s="441" t="n"/>
      <c r="AQ336" s="616" t="n"/>
      <c r="AR336" s="616" t="n"/>
      <c r="AS336" s="619" t="n"/>
    </row>
    <row r="337" ht="14.45" customHeight="1">
      <c r="B337" s="73">
        <f>B336+1</f>
        <v/>
      </c>
      <c r="C337" s="221">
        <f>IF('Multi Unit Grid'!C331="","",'Multi Unit Grid'!C331)</f>
        <v/>
      </c>
      <c r="D337" s="223">
        <f>IF(C337="","",'Exhibit A'!D329)</f>
        <v/>
      </c>
      <c r="E337" s="222">
        <f>IFERROR(VLOOKUP(C337,'Multi Unit Grid'!C:D,2,FALSE),"")</f>
        <v/>
      </c>
      <c r="F337" s="75">
        <f>IFERROR(VLOOKUP(C337,'Multi Unit Grid'!C:E,3,FALSE),"")</f>
        <v/>
      </c>
      <c r="G337" s="75">
        <f>IFERROR(VLOOKUP(C337,'Multi Unit Grid'!C:EF,4,FALSE),"")</f>
        <v/>
      </c>
      <c r="H337" s="612" t="n"/>
      <c r="I337" s="30" t="n"/>
      <c r="J337" s="430" t="n"/>
      <c r="K337" s="224" t="n"/>
      <c r="L337" s="24" t="n"/>
      <c r="M337" s="26" t="n"/>
      <c r="N337" s="28" t="n"/>
      <c r="O337" s="26" t="n"/>
      <c r="P337" s="28" t="n"/>
      <c r="Q337" s="623" t="n"/>
      <c r="R337" s="28" t="n"/>
      <c r="S337" s="28" t="n"/>
      <c r="T337" s="28" t="n"/>
      <c r="U337" s="28" t="n"/>
      <c r="V337" s="26" t="n"/>
      <c r="W337" s="29" t="n"/>
      <c r="Z337" s="491" t="n"/>
      <c r="AA337" s="612" t="n"/>
      <c r="AB337" s="83">
        <f>IF(C337="","",IF('Product Selections'!$L$11="CBA Lightning",1,IF('Product Selections'!$L$11="CBA Lightning Plus",0.7,IF('Product Selections'!$L$11="Management Services",0.7,IF('Product Selections'!$L$11="CBA Lightning Wholesale","Check with Finance","")))))</f>
        <v/>
      </c>
      <c r="AC337" s="612" t="n"/>
      <c r="AD337" s="83">
        <f>IF(C337="","",IF('Product Selections'!$L$11="CBA Lightning Wholesale","Check with Finance",1-AB337))</f>
        <v/>
      </c>
      <c r="AE337" s="612">
        <f>IF(C337="","",'Multi Unit Grid'!$G$5)</f>
        <v/>
      </c>
      <c r="AF337" s="84">
        <f>IF(C337="","",IF('Exhibit A'!Y1079&lt;0,-'Exhibit A'!Y1079,""))</f>
        <v/>
      </c>
      <c r="AG337" s="612">
        <f>IF($C337="","",'Product Selections'!$K$6)</f>
        <v/>
      </c>
      <c r="AH337" s="612">
        <f>IF($C337="","",'Product Selections'!$K$10)</f>
        <v/>
      </c>
      <c r="AI337" s="32">
        <f>IF(C337="","",IF('Product Selections'!L329="Management SErvices",VLOOKUP('Product Selections'!K321,Regions!C:D,2,FALSE),""))</f>
        <v/>
      </c>
      <c r="AJ337" s="444" t="n"/>
      <c r="AK337" s="621" t="n"/>
      <c r="AL337" s="438" t="n"/>
      <c r="AM337" s="447" t="n"/>
      <c r="AO337" s="30" t="n"/>
      <c r="AP337" s="439" t="n"/>
      <c r="AQ337" s="612" t="n"/>
      <c r="AR337" s="612" t="n"/>
      <c r="AS337" s="615" t="n"/>
    </row>
    <row r="338">
      <c r="B338" s="249">
        <f>B337+1</f>
        <v/>
      </c>
      <c r="C338" s="250">
        <f>IF('Multi Unit Grid'!C332="","",'Multi Unit Grid'!C332)</f>
        <v/>
      </c>
      <c r="D338" s="251">
        <f>IF(C338="","",'Exhibit A'!D330)</f>
        <v/>
      </c>
      <c r="E338" s="252">
        <f>IFERROR(VLOOKUP(C338,'Multi Unit Grid'!C:D,2,FALSE),"")</f>
        <v/>
      </c>
      <c r="F338" s="253">
        <f>IFERROR(VLOOKUP(C338,'Multi Unit Grid'!C:E,3,FALSE),"")</f>
        <v/>
      </c>
      <c r="G338" s="253">
        <f>IFERROR(VLOOKUP(C338,'Multi Unit Grid'!C:EF,4,FALSE),"")</f>
        <v/>
      </c>
      <c r="H338" s="616" t="n"/>
      <c r="I338" s="267" t="n"/>
      <c r="J338" s="431" t="n"/>
      <c r="K338" s="261" t="n"/>
      <c r="L338" s="257" t="n"/>
      <c r="M338" s="262" t="n"/>
      <c r="N338" s="263" t="n"/>
      <c r="O338" s="262" t="n"/>
      <c r="P338" s="263" t="n"/>
      <c r="Q338" s="622" t="n"/>
      <c r="R338" s="263" t="n"/>
      <c r="S338" s="263" t="n"/>
      <c r="T338" s="263" t="n"/>
      <c r="U338" s="263" t="n"/>
      <c r="V338" s="262" t="n"/>
      <c r="W338" s="265" t="n"/>
      <c r="X338" s="266" t="n"/>
      <c r="Z338" s="490" t="n"/>
      <c r="AA338" s="616" t="n"/>
      <c r="AB338" s="270">
        <f>IF(C338="","",IF('Product Selections'!$L$11="CBA Lightning",1,IF('Product Selections'!$L$11="CBA Lightning Plus",0.7,IF('Product Selections'!$L$11="Management Services",0.7,IF('Product Selections'!$L$11="CBA Lightning Wholesale","Check with Finance","")))))</f>
        <v/>
      </c>
      <c r="AC338" s="616" t="n"/>
      <c r="AD338" s="270">
        <f>IF(C338="","",IF('Product Selections'!$L$11="CBA Lightning Wholesale","Check with Finance",1-AB338))</f>
        <v/>
      </c>
      <c r="AE338" s="616">
        <f>IF(C338="","",'Multi Unit Grid'!$G$5)</f>
        <v/>
      </c>
      <c r="AF338" s="271">
        <f>IF(C338="","",IF('Exhibit A'!Y1080&lt;0,-'Exhibit A'!Y1080,""))</f>
        <v/>
      </c>
      <c r="AG338" s="616">
        <f>IF($C338="","",'Product Selections'!$K$6)</f>
        <v/>
      </c>
      <c r="AH338" s="616">
        <f>IF($C338="","",'Product Selections'!$K$10)</f>
        <v/>
      </c>
      <c r="AI338" s="269">
        <f>IF(C338="","",IF('Product Selections'!L330="Management SErvices",VLOOKUP('Product Selections'!K322,Regions!C:D,2,FALSE),""))</f>
        <v/>
      </c>
      <c r="AJ338" s="445" t="n"/>
      <c r="AK338" s="618" t="n"/>
      <c r="AL338" s="440" t="n"/>
      <c r="AM338" s="448" t="n"/>
      <c r="AO338" s="267" t="n"/>
      <c r="AP338" s="441" t="n"/>
      <c r="AQ338" s="616" t="n"/>
      <c r="AR338" s="616" t="n"/>
      <c r="AS338" s="619" t="n"/>
    </row>
    <row r="339" ht="14.45" customHeight="1">
      <c r="B339" s="73">
        <f>B338+1</f>
        <v/>
      </c>
      <c r="C339" s="221">
        <f>IF('Multi Unit Grid'!C333="","",'Multi Unit Grid'!C333)</f>
        <v/>
      </c>
      <c r="D339" s="223">
        <f>IF(C339="","",'Exhibit A'!D331)</f>
        <v/>
      </c>
      <c r="E339" s="222">
        <f>IFERROR(VLOOKUP(C339,'Multi Unit Grid'!C:D,2,FALSE),"")</f>
        <v/>
      </c>
      <c r="F339" s="75">
        <f>IFERROR(VLOOKUP(C339,'Multi Unit Grid'!C:E,3,FALSE),"")</f>
        <v/>
      </c>
      <c r="G339" s="75">
        <f>IFERROR(VLOOKUP(C339,'Multi Unit Grid'!C:EF,4,FALSE),"")</f>
        <v/>
      </c>
      <c r="H339" s="612" t="n"/>
      <c r="I339" s="30" t="n"/>
      <c r="J339" s="430" t="n"/>
      <c r="K339" s="224" t="n"/>
      <c r="L339" s="24" t="n"/>
      <c r="M339" s="26" t="n"/>
      <c r="N339" s="28" t="n"/>
      <c r="O339" s="26" t="n"/>
      <c r="P339" s="28" t="n"/>
      <c r="Q339" s="623" t="n"/>
      <c r="R339" s="28" t="n"/>
      <c r="S339" s="28" t="n"/>
      <c r="T339" s="28" t="n"/>
      <c r="U339" s="28" t="n"/>
      <c r="V339" s="26" t="n"/>
      <c r="W339" s="29" t="n"/>
      <c r="Z339" s="491" t="n"/>
      <c r="AA339" s="612" t="n"/>
      <c r="AB339" s="83">
        <f>IF(C339="","",IF('Product Selections'!$L$11="CBA Lightning",1,IF('Product Selections'!$L$11="CBA Lightning Plus",0.7,IF('Product Selections'!$L$11="Management Services",0.7,IF('Product Selections'!$L$11="CBA Lightning Wholesale","Check with Finance","")))))</f>
        <v/>
      </c>
      <c r="AC339" s="612" t="n"/>
      <c r="AD339" s="83">
        <f>IF(C339="","",IF('Product Selections'!$L$11="CBA Lightning Wholesale","Check with Finance",1-AB339))</f>
        <v/>
      </c>
      <c r="AE339" s="612">
        <f>IF(C339="","",'Multi Unit Grid'!$G$5)</f>
        <v/>
      </c>
      <c r="AF339" s="84">
        <f>IF(C339="","",IF('Exhibit A'!Y1081&lt;0,-'Exhibit A'!Y1081,""))</f>
        <v/>
      </c>
      <c r="AG339" s="612">
        <f>IF($C339="","",'Product Selections'!$K$6)</f>
        <v/>
      </c>
      <c r="AH339" s="612">
        <f>IF($C339="","",'Product Selections'!$K$10)</f>
        <v/>
      </c>
      <c r="AI339" s="32">
        <f>IF(C339="","",IF('Product Selections'!L331="Management SErvices",VLOOKUP('Product Selections'!K323,Regions!C:D,2,FALSE),""))</f>
        <v/>
      </c>
      <c r="AJ339" s="444" t="n"/>
      <c r="AK339" s="621" t="n"/>
      <c r="AL339" s="438" t="n"/>
      <c r="AM339" s="447" t="n"/>
      <c r="AO339" s="30" t="n"/>
      <c r="AP339" s="439" t="n"/>
      <c r="AQ339" s="612" t="n"/>
      <c r="AR339" s="612" t="n"/>
      <c r="AS339" s="615" t="n"/>
    </row>
    <row r="340">
      <c r="B340" s="249">
        <f>B339+1</f>
        <v/>
      </c>
      <c r="C340" s="250">
        <f>IF('Multi Unit Grid'!C334="","",'Multi Unit Grid'!C334)</f>
        <v/>
      </c>
      <c r="D340" s="251">
        <f>IF(C340="","",'Exhibit A'!D332)</f>
        <v/>
      </c>
      <c r="E340" s="252">
        <f>IFERROR(VLOOKUP(C340,'Multi Unit Grid'!C:D,2,FALSE),"")</f>
        <v/>
      </c>
      <c r="F340" s="253">
        <f>IFERROR(VLOOKUP(C340,'Multi Unit Grid'!C:E,3,FALSE),"")</f>
        <v/>
      </c>
      <c r="G340" s="253">
        <f>IFERROR(VLOOKUP(C340,'Multi Unit Grid'!C:EF,4,FALSE),"")</f>
        <v/>
      </c>
      <c r="H340" s="616" t="n"/>
      <c r="I340" s="267" t="n"/>
      <c r="J340" s="431" t="n"/>
      <c r="K340" s="261" t="n"/>
      <c r="L340" s="257" t="n"/>
      <c r="M340" s="262" t="n"/>
      <c r="N340" s="263" t="n"/>
      <c r="O340" s="262" t="n"/>
      <c r="P340" s="263" t="n"/>
      <c r="Q340" s="622" t="n"/>
      <c r="R340" s="263" t="n"/>
      <c r="S340" s="263" t="n"/>
      <c r="T340" s="263" t="n"/>
      <c r="U340" s="263" t="n"/>
      <c r="V340" s="262" t="n"/>
      <c r="W340" s="265" t="n"/>
      <c r="X340" s="266" t="n"/>
      <c r="Z340" s="490" t="n"/>
      <c r="AA340" s="616" t="n"/>
      <c r="AB340" s="270">
        <f>IF(C340="","",IF('Product Selections'!$L$11="CBA Lightning",1,IF('Product Selections'!$L$11="CBA Lightning Plus",0.7,IF('Product Selections'!$L$11="Management Services",0.7,IF('Product Selections'!$L$11="CBA Lightning Wholesale","Check with Finance","")))))</f>
        <v/>
      </c>
      <c r="AC340" s="616" t="n"/>
      <c r="AD340" s="270">
        <f>IF(C340="","",IF('Product Selections'!$L$11="CBA Lightning Wholesale","Check with Finance",1-AB340))</f>
        <v/>
      </c>
      <c r="AE340" s="616">
        <f>IF(C340="","",'Multi Unit Grid'!$G$5)</f>
        <v/>
      </c>
      <c r="AF340" s="271">
        <f>IF(C340="","",IF('Exhibit A'!Y1082&lt;0,-'Exhibit A'!Y1082,""))</f>
        <v/>
      </c>
      <c r="AG340" s="616">
        <f>IF($C340="","",'Product Selections'!$K$6)</f>
        <v/>
      </c>
      <c r="AH340" s="616">
        <f>IF($C340="","",'Product Selections'!$K$10)</f>
        <v/>
      </c>
      <c r="AI340" s="269">
        <f>IF(C340="","",IF('Product Selections'!L332="Management SErvices",VLOOKUP('Product Selections'!K324,Regions!C:D,2,FALSE),""))</f>
        <v/>
      </c>
      <c r="AJ340" s="445" t="n"/>
      <c r="AK340" s="618" t="n"/>
      <c r="AL340" s="440" t="n"/>
      <c r="AM340" s="448" t="n"/>
      <c r="AO340" s="267" t="n"/>
      <c r="AP340" s="441" t="n"/>
      <c r="AQ340" s="616" t="n"/>
      <c r="AR340" s="616" t="n"/>
      <c r="AS340" s="619" t="n"/>
    </row>
    <row r="341" ht="14.45" customHeight="1">
      <c r="B341" s="73">
        <f>B340+1</f>
        <v/>
      </c>
      <c r="C341" s="221">
        <f>IF('Multi Unit Grid'!C335="","",'Multi Unit Grid'!C335)</f>
        <v/>
      </c>
      <c r="D341" s="223">
        <f>IF(C341="","",'Exhibit A'!D333)</f>
        <v/>
      </c>
      <c r="E341" s="222">
        <f>IFERROR(VLOOKUP(C341,'Multi Unit Grid'!C:D,2,FALSE),"")</f>
        <v/>
      </c>
      <c r="F341" s="75">
        <f>IFERROR(VLOOKUP(C341,'Multi Unit Grid'!C:E,3,FALSE),"")</f>
        <v/>
      </c>
      <c r="G341" s="75">
        <f>IFERROR(VLOOKUP(C341,'Multi Unit Grid'!C:EF,4,FALSE),"")</f>
        <v/>
      </c>
      <c r="H341" s="612" t="n"/>
      <c r="I341" s="30" t="n"/>
      <c r="J341" s="430" t="n"/>
      <c r="K341" s="224" t="n"/>
      <c r="L341" s="24" t="n"/>
      <c r="M341" s="26" t="n"/>
      <c r="N341" s="28" t="n"/>
      <c r="O341" s="26" t="n"/>
      <c r="P341" s="28" t="n"/>
      <c r="Q341" s="623" t="n"/>
      <c r="R341" s="28" t="n"/>
      <c r="S341" s="28" t="n"/>
      <c r="T341" s="28" t="n"/>
      <c r="U341" s="28" t="n"/>
      <c r="V341" s="26" t="n"/>
      <c r="W341" s="29" t="n"/>
      <c r="Z341" s="491" t="n"/>
      <c r="AA341" s="612" t="n"/>
      <c r="AB341" s="83">
        <f>IF(C341="","",IF('Product Selections'!$L$11="CBA Lightning",1,IF('Product Selections'!$L$11="CBA Lightning Plus",0.7,IF('Product Selections'!$L$11="Management Services",0.7,IF('Product Selections'!$L$11="CBA Lightning Wholesale","Check with Finance","")))))</f>
        <v/>
      </c>
      <c r="AC341" s="612" t="n"/>
      <c r="AD341" s="83">
        <f>IF(C341="","",IF('Product Selections'!$L$11="CBA Lightning Wholesale","Check with Finance",1-AB341))</f>
        <v/>
      </c>
      <c r="AE341" s="612">
        <f>IF(C341="","",'Multi Unit Grid'!$G$5)</f>
        <v/>
      </c>
      <c r="AF341" s="84">
        <f>IF(C341="","",IF('Exhibit A'!Y1083&lt;0,-'Exhibit A'!Y1083,""))</f>
        <v/>
      </c>
      <c r="AG341" s="612">
        <f>IF($C341="","",'Product Selections'!$K$6)</f>
        <v/>
      </c>
      <c r="AH341" s="612">
        <f>IF($C341="","",'Product Selections'!$K$10)</f>
        <v/>
      </c>
      <c r="AI341" s="32">
        <f>IF(C341="","",IF('Product Selections'!L333="Management SErvices",VLOOKUP('Product Selections'!K325,Regions!C:D,2,FALSE),""))</f>
        <v/>
      </c>
      <c r="AJ341" s="444" t="n"/>
      <c r="AK341" s="621" t="n"/>
      <c r="AL341" s="438" t="n"/>
      <c r="AM341" s="447" t="n"/>
      <c r="AO341" s="30" t="n"/>
      <c r="AP341" s="439" t="n"/>
      <c r="AQ341" s="612" t="n"/>
      <c r="AR341" s="612" t="n"/>
      <c r="AS341" s="615" t="n"/>
    </row>
    <row r="342">
      <c r="B342" s="249">
        <f>B341+1</f>
        <v/>
      </c>
      <c r="C342" s="250">
        <f>IF('Multi Unit Grid'!C336="","",'Multi Unit Grid'!C336)</f>
        <v/>
      </c>
      <c r="D342" s="251">
        <f>IF(C342="","",'Exhibit A'!D334)</f>
        <v/>
      </c>
      <c r="E342" s="252">
        <f>IFERROR(VLOOKUP(C342,'Multi Unit Grid'!C:D,2,FALSE),"")</f>
        <v/>
      </c>
      <c r="F342" s="253">
        <f>IFERROR(VLOOKUP(C342,'Multi Unit Grid'!C:E,3,FALSE),"")</f>
        <v/>
      </c>
      <c r="G342" s="253">
        <f>IFERROR(VLOOKUP(C342,'Multi Unit Grid'!C:EF,4,FALSE),"")</f>
        <v/>
      </c>
      <c r="H342" s="616" t="n"/>
      <c r="I342" s="267" t="n"/>
      <c r="J342" s="431" t="n"/>
      <c r="K342" s="261" t="n"/>
      <c r="L342" s="257" t="n"/>
      <c r="M342" s="262" t="n"/>
      <c r="N342" s="263" t="n"/>
      <c r="O342" s="262" t="n"/>
      <c r="P342" s="263" t="n"/>
      <c r="Q342" s="622" t="n"/>
      <c r="R342" s="263" t="n"/>
      <c r="S342" s="263" t="n"/>
      <c r="T342" s="263" t="n"/>
      <c r="U342" s="263" t="n"/>
      <c r="V342" s="262" t="n"/>
      <c r="W342" s="265" t="n"/>
      <c r="X342" s="266" t="n"/>
      <c r="Z342" s="490" t="n"/>
      <c r="AA342" s="616" t="n"/>
      <c r="AB342" s="270">
        <f>IF(C342="","",IF('Product Selections'!$L$11="CBA Lightning",1,IF('Product Selections'!$L$11="CBA Lightning Plus",0.7,IF('Product Selections'!$L$11="Management Services",0.7,IF('Product Selections'!$L$11="CBA Lightning Wholesale","Check with Finance","")))))</f>
        <v/>
      </c>
      <c r="AC342" s="616" t="n"/>
      <c r="AD342" s="270">
        <f>IF(C342="","",IF('Product Selections'!$L$11="CBA Lightning Wholesale","Check with Finance",1-AB342))</f>
        <v/>
      </c>
      <c r="AE342" s="616">
        <f>IF(C342="","",'Multi Unit Grid'!$G$5)</f>
        <v/>
      </c>
      <c r="AF342" s="271">
        <f>IF(C342="","",IF('Exhibit A'!Y1084&lt;0,-'Exhibit A'!Y1084,""))</f>
        <v/>
      </c>
      <c r="AG342" s="616">
        <f>IF($C342="","",'Product Selections'!$K$6)</f>
        <v/>
      </c>
      <c r="AH342" s="616">
        <f>IF($C342="","",'Product Selections'!$K$10)</f>
        <v/>
      </c>
      <c r="AI342" s="269">
        <f>IF(C342="","",IF('Product Selections'!L334="Management SErvices",VLOOKUP('Product Selections'!K326,Regions!C:D,2,FALSE),""))</f>
        <v/>
      </c>
      <c r="AJ342" s="445" t="n"/>
      <c r="AK342" s="618" t="n"/>
      <c r="AL342" s="440" t="n"/>
      <c r="AM342" s="448" t="n"/>
      <c r="AO342" s="267" t="n"/>
      <c r="AP342" s="441" t="n"/>
      <c r="AQ342" s="616" t="n"/>
      <c r="AR342" s="616" t="n"/>
      <c r="AS342" s="619" t="n"/>
    </row>
    <row r="343" ht="14.45" customHeight="1">
      <c r="B343" s="73">
        <f>B342+1</f>
        <v/>
      </c>
      <c r="C343" s="221">
        <f>IF('Multi Unit Grid'!C337="","",'Multi Unit Grid'!C337)</f>
        <v/>
      </c>
      <c r="D343" s="223">
        <f>IF(C343="","",'Exhibit A'!D335)</f>
        <v/>
      </c>
      <c r="E343" s="222">
        <f>IFERROR(VLOOKUP(C343,'Multi Unit Grid'!C:D,2,FALSE),"")</f>
        <v/>
      </c>
      <c r="F343" s="75">
        <f>IFERROR(VLOOKUP(C343,'Multi Unit Grid'!C:E,3,FALSE),"")</f>
        <v/>
      </c>
      <c r="G343" s="75">
        <f>IFERROR(VLOOKUP(C343,'Multi Unit Grid'!C:EF,4,FALSE),"")</f>
        <v/>
      </c>
      <c r="H343" s="612" t="n"/>
      <c r="I343" s="30" t="n"/>
      <c r="J343" s="430" t="n"/>
      <c r="K343" s="224" t="n"/>
      <c r="L343" s="24" t="n"/>
      <c r="M343" s="26" t="n"/>
      <c r="N343" s="28" t="n"/>
      <c r="O343" s="26" t="n"/>
      <c r="P343" s="28" t="n"/>
      <c r="Q343" s="623" t="n"/>
      <c r="R343" s="28" t="n"/>
      <c r="S343" s="28" t="n"/>
      <c r="T343" s="28" t="n"/>
      <c r="U343" s="28" t="n"/>
      <c r="V343" s="26" t="n"/>
      <c r="W343" s="29" t="n"/>
      <c r="Z343" s="491" t="n"/>
      <c r="AA343" s="612" t="n"/>
      <c r="AB343" s="83">
        <f>IF(C343="","",IF('Product Selections'!$L$11="CBA Lightning",1,IF('Product Selections'!$L$11="CBA Lightning Plus",0.7,IF('Product Selections'!$L$11="Management Services",0.7,IF('Product Selections'!$L$11="CBA Lightning Wholesale","Check with Finance","")))))</f>
        <v/>
      </c>
      <c r="AC343" s="612" t="n"/>
      <c r="AD343" s="83">
        <f>IF(C343="","",IF('Product Selections'!$L$11="CBA Lightning Wholesale","Check with Finance",1-AB343))</f>
        <v/>
      </c>
      <c r="AE343" s="612">
        <f>IF(C343="","",'Multi Unit Grid'!$G$5)</f>
        <v/>
      </c>
      <c r="AF343" s="84">
        <f>IF(C343="","",IF('Exhibit A'!Y1085&lt;0,-'Exhibit A'!Y1085,""))</f>
        <v/>
      </c>
      <c r="AG343" s="612">
        <f>IF($C343="","",'Product Selections'!$K$6)</f>
        <v/>
      </c>
      <c r="AH343" s="612">
        <f>IF($C343="","",'Product Selections'!$K$10)</f>
        <v/>
      </c>
      <c r="AI343" s="32">
        <f>IF(C343="","",IF('Product Selections'!L335="Management SErvices",VLOOKUP('Product Selections'!K327,Regions!C:D,2,FALSE),""))</f>
        <v/>
      </c>
      <c r="AJ343" s="444" t="n"/>
      <c r="AK343" s="621" t="n"/>
      <c r="AL343" s="438" t="n"/>
      <c r="AM343" s="447" t="n"/>
      <c r="AO343" s="30" t="n"/>
      <c r="AP343" s="439" t="n"/>
      <c r="AQ343" s="612" t="n"/>
      <c r="AR343" s="612" t="n"/>
      <c r="AS343" s="615" t="n"/>
    </row>
    <row r="344">
      <c r="B344" s="249">
        <f>B343+1</f>
        <v/>
      </c>
      <c r="C344" s="250">
        <f>IF('Multi Unit Grid'!C338="","",'Multi Unit Grid'!C338)</f>
        <v/>
      </c>
      <c r="D344" s="251">
        <f>IF(C344="","",'Exhibit A'!D336)</f>
        <v/>
      </c>
      <c r="E344" s="252">
        <f>IFERROR(VLOOKUP(C344,'Multi Unit Grid'!C:D,2,FALSE),"")</f>
        <v/>
      </c>
      <c r="F344" s="253">
        <f>IFERROR(VLOOKUP(C344,'Multi Unit Grid'!C:E,3,FALSE),"")</f>
        <v/>
      </c>
      <c r="G344" s="253">
        <f>IFERROR(VLOOKUP(C344,'Multi Unit Grid'!C:EF,4,FALSE),"")</f>
        <v/>
      </c>
      <c r="H344" s="616" t="n"/>
      <c r="I344" s="267" t="n"/>
      <c r="J344" s="431" t="n"/>
      <c r="K344" s="261" t="n"/>
      <c r="L344" s="257" t="n"/>
      <c r="M344" s="262" t="n"/>
      <c r="N344" s="263" t="n"/>
      <c r="O344" s="262" t="n"/>
      <c r="P344" s="263" t="n"/>
      <c r="Q344" s="622" t="n"/>
      <c r="R344" s="263" t="n"/>
      <c r="S344" s="263" t="n"/>
      <c r="T344" s="263" t="n"/>
      <c r="U344" s="263" t="n"/>
      <c r="V344" s="262" t="n"/>
      <c r="W344" s="265" t="n"/>
      <c r="X344" s="266" t="n"/>
      <c r="Z344" s="490" t="n"/>
      <c r="AA344" s="616" t="n"/>
      <c r="AB344" s="270">
        <f>IF(C344="","",IF('Product Selections'!$L$11="CBA Lightning",1,IF('Product Selections'!$L$11="CBA Lightning Plus",0.7,IF('Product Selections'!$L$11="Management Services",0.7,IF('Product Selections'!$L$11="CBA Lightning Wholesale","Check with Finance","")))))</f>
        <v/>
      </c>
      <c r="AC344" s="616" t="n"/>
      <c r="AD344" s="270">
        <f>IF(C344="","",IF('Product Selections'!$L$11="CBA Lightning Wholesale","Check with Finance",1-AB344))</f>
        <v/>
      </c>
      <c r="AE344" s="616">
        <f>IF(C344="","",'Multi Unit Grid'!$G$5)</f>
        <v/>
      </c>
      <c r="AF344" s="271">
        <f>IF(C344="","",IF('Exhibit A'!Y1086&lt;0,-'Exhibit A'!Y1086,""))</f>
        <v/>
      </c>
      <c r="AG344" s="616">
        <f>IF($C344="","",'Product Selections'!$K$6)</f>
        <v/>
      </c>
      <c r="AH344" s="616">
        <f>IF($C344="","",'Product Selections'!$K$10)</f>
        <v/>
      </c>
      <c r="AI344" s="269">
        <f>IF(C344="","",IF('Product Selections'!L336="Management SErvices",VLOOKUP('Product Selections'!K328,Regions!C:D,2,FALSE),""))</f>
        <v/>
      </c>
      <c r="AJ344" s="445" t="n"/>
      <c r="AK344" s="618" t="n"/>
      <c r="AL344" s="440" t="n"/>
      <c r="AM344" s="448" t="n"/>
      <c r="AO344" s="267" t="n"/>
      <c r="AP344" s="441" t="n"/>
      <c r="AQ344" s="616" t="n"/>
      <c r="AR344" s="616" t="n"/>
      <c r="AS344" s="619" t="n"/>
    </row>
    <row r="345" ht="14.45" customHeight="1">
      <c r="B345" s="73">
        <f>B344+1</f>
        <v/>
      </c>
      <c r="C345" s="221">
        <f>IF('Multi Unit Grid'!C339="","",'Multi Unit Grid'!C339)</f>
        <v/>
      </c>
      <c r="D345" s="223">
        <f>IF(C345="","",'Exhibit A'!D337)</f>
        <v/>
      </c>
      <c r="E345" s="222">
        <f>IFERROR(VLOOKUP(C345,'Multi Unit Grid'!C:D,2,FALSE),"")</f>
        <v/>
      </c>
      <c r="F345" s="75">
        <f>IFERROR(VLOOKUP(C345,'Multi Unit Grid'!C:E,3,FALSE),"")</f>
        <v/>
      </c>
      <c r="G345" s="75">
        <f>IFERROR(VLOOKUP(C345,'Multi Unit Grid'!C:EF,4,FALSE),"")</f>
        <v/>
      </c>
      <c r="H345" s="612" t="n"/>
      <c r="I345" s="30" t="n"/>
      <c r="J345" s="430" t="n"/>
      <c r="K345" s="224" t="n"/>
      <c r="L345" s="24" t="n"/>
      <c r="M345" s="26" t="n"/>
      <c r="N345" s="28" t="n"/>
      <c r="O345" s="26" t="n"/>
      <c r="P345" s="28" t="n"/>
      <c r="Q345" s="623" t="n"/>
      <c r="R345" s="28" t="n"/>
      <c r="S345" s="28" t="n"/>
      <c r="T345" s="28" t="n"/>
      <c r="U345" s="28" t="n"/>
      <c r="V345" s="26" t="n"/>
      <c r="W345" s="29" t="n"/>
      <c r="Z345" s="491" t="n"/>
      <c r="AA345" s="612" t="n"/>
      <c r="AB345" s="83">
        <f>IF(C345="","",IF('Product Selections'!$L$11="CBA Lightning",1,IF('Product Selections'!$L$11="CBA Lightning Plus",0.7,IF('Product Selections'!$L$11="Management Services",0.7,IF('Product Selections'!$L$11="CBA Lightning Wholesale","Check with Finance","")))))</f>
        <v/>
      </c>
      <c r="AC345" s="612" t="n"/>
      <c r="AD345" s="83">
        <f>IF(C345="","",IF('Product Selections'!$L$11="CBA Lightning Wholesale","Check with Finance",1-AB345))</f>
        <v/>
      </c>
      <c r="AE345" s="612">
        <f>IF(C345="","",'Multi Unit Grid'!$G$5)</f>
        <v/>
      </c>
      <c r="AF345" s="84">
        <f>IF(C345="","",IF('Exhibit A'!Y1087&lt;0,-'Exhibit A'!Y1087,""))</f>
        <v/>
      </c>
      <c r="AG345" s="612">
        <f>IF($C345="","",'Product Selections'!$K$6)</f>
        <v/>
      </c>
      <c r="AH345" s="612">
        <f>IF($C345="","",'Product Selections'!$K$10)</f>
        <v/>
      </c>
      <c r="AI345" s="32">
        <f>IF(C345="","",IF('Product Selections'!L337="Management SErvices",VLOOKUP('Product Selections'!K329,Regions!C:D,2,FALSE),""))</f>
        <v/>
      </c>
      <c r="AJ345" s="444" t="n"/>
      <c r="AK345" s="621" t="n"/>
      <c r="AL345" s="438" t="n"/>
      <c r="AM345" s="447" t="n"/>
      <c r="AO345" s="30" t="n"/>
      <c r="AP345" s="439" t="n"/>
      <c r="AQ345" s="612" t="n"/>
      <c r="AR345" s="612" t="n"/>
      <c r="AS345" s="615" t="n"/>
    </row>
    <row r="346">
      <c r="B346" s="249">
        <f>B345+1</f>
        <v/>
      </c>
      <c r="C346" s="250">
        <f>IF('Multi Unit Grid'!C340="","",'Multi Unit Grid'!C340)</f>
        <v/>
      </c>
      <c r="D346" s="251">
        <f>IF(C346="","",'Exhibit A'!D338)</f>
        <v/>
      </c>
      <c r="E346" s="252">
        <f>IFERROR(VLOOKUP(C346,'Multi Unit Grid'!C:D,2,FALSE),"")</f>
        <v/>
      </c>
      <c r="F346" s="253">
        <f>IFERROR(VLOOKUP(C346,'Multi Unit Grid'!C:E,3,FALSE),"")</f>
        <v/>
      </c>
      <c r="G346" s="253">
        <f>IFERROR(VLOOKUP(C346,'Multi Unit Grid'!C:EF,4,FALSE),"")</f>
        <v/>
      </c>
      <c r="H346" s="616" t="n"/>
      <c r="I346" s="267" t="n"/>
      <c r="J346" s="431" t="n"/>
      <c r="K346" s="261" t="n"/>
      <c r="L346" s="257" t="n"/>
      <c r="M346" s="262" t="n"/>
      <c r="N346" s="263" t="n"/>
      <c r="O346" s="262" t="n"/>
      <c r="P346" s="263" t="n"/>
      <c r="Q346" s="622" t="n"/>
      <c r="R346" s="263" t="n"/>
      <c r="S346" s="263" t="n"/>
      <c r="T346" s="263" t="n"/>
      <c r="U346" s="263" t="n"/>
      <c r="V346" s="262" t="n"/>
      <c r="W346" s="265" t="n"/>
      <c r="X346" s="266" t="n"/>
      <c r="Z346" s="490" t="n"/>
      <c r="AA346" s="616" t="n"/>
      <c r="AB346" s="270">
        <f>IF(C346="","",IF('Product Selections'!$L$11="CBA Lightning",1,IF('Product Selections'!$L$11="CBA Lightning Plus",0.7,IF('Product Selections'!$L$11="Management Services",0.7,IF('Product Selections'!$L$11="CBA Lightning Wholesale","Check with Finance","")))))</f>
        <v/>
      </c>
      <c r="AC346" s="616" t="n"/>
      <c r="AD346" s="270">
        <f>IF(C346="","",IF('Product Selections'!$L$11="CBA Lightning Wholesale","Check with Finance",1-AB346))</f>
        <v/>
      </c>
      <c r="AE346" s="616">
        <f>IF(C346="","",'Multi Unit Grid'!$G$5)</f>
        <v/>
      </c>
      <c r="AF346" s="271">
        <f>IF(C346="","",IF('Exhibit A'!Y1088&lt;0,-'Exhibit A'!Y1088,""))</f>
        <v/>
      </c>
      <c r="AG346" s="616">
        <f>IF($C346="","",'Product Selections'!$K$6)</f>
        <v/>
      </c>
      <c r="AH346" s="616">
        <f>IF($C346="","",'Product Selections'!$K$10)</f>
        <v/>
      </c>
      <c r="AI346" s="269">
        <f>IF(C346="","",IF('Product Selections'!L338="Management SErvices",VLOOKUP('Product Selections'!K330,Regions!C:D,2,FALSE),""))</f>
        <v/>
      </c>
      <c r="AJ346" s="445" t="n"/>
      <c r="AK346" s="618" t="n"/>
      <c r="AL346" s="440" t="n"/>
      <c r="AM346" s="448" t="n"/>
      <c r="AO346" s="267" t="n"/>
      <c r="AP346" s="441" t="n"/>
      <c r="AQ346" s="616" t="n"/>
      <c r="AR346" s="616" t="n"/>
      <c r="AS346" s="619" t="n"/>
    </row>
    <row r="347" ht="14.45" customHeight="1">
      <c r="B347" s="73">
        <f>B346+1</f>
        <v/>
      </c>
      <c r="C347" s="221">
        <f>IF('Multi Unit Grid'!C341="","",'Multi Unit Grid'!C341)</f>
        <v/>
      </c>
      <c r="D347" s="223">
        <f>IF(C347="","",'Exhibit A'!D339)</f>
        <v/>
      </c>
      <c r="E347" s="222">
        <f>IFERROR(VLOOKUP(C347,'Multi Unit Grid'!C:D,2,FALSE),"")</f>
        <v/>
      </c>
      <c r="F347" s="75">
        <f>IFERROR(VLOOKUP(C347,'Multi Unit Grid'!C:E,3,FALSE),"")</f>
        <v/>
      </c>
      <c r="G347" s="75">
        <f>IFERROR(VLOOKUP(C347,'Multi Unit Grid'!C:EF,4,FALSE),"")</f>
        <v/>
      </c>
      <c r="H347" s="612" t="n"/>
      <c r="I347" s="30" t="n"/>
      <c r="J347" s="430" t="n"/>
      <c r="K347" s="224" t="n"/>
      <c r="L347" s="24" t="n"/>
      <c r="M347" s="26" t="n"/>
      <c r="N347" s="28" t="n"/>
      <c r="O347" s="26" t="n"/>
      <c r="P347" s="28" t="n"/>
      <c r="Q347" s="623" t="n"/>
      <c r="R347" s="28" t="n"/>
      <c r="S347" s="28" t="n"/>
      <c r="T347" s="28" t="n"/>
      <c r="U347" s="28" t="n"/>
      <c r="V347" s="26" t="n"/>
      <c r="W347" s="29" t="n"/>
      <c r="Z347" s="491" t="n"/>
      <c r="AA347" s="612" t="n"/>
      <c r="AB347" s="83">
        <f>IF(C347="","",IF('Product Selections'!$L$11="CBA Lightning",1,IF('Product Selections'!$L$11="CBA Lightning Plus",0.7,IF('Product Selections'!$L$11="Management Services",0.7,IF('Product Selections'!$L$11="CBA Lightning Wholesale","Check with Finance","")))))</f>
        <v/>
      </c>
      <c r="AC347" s="612" t="n"/>
      <c r="AD347" s="83">
        <f>IF(C347="","",IF('Product Selections'!$L$11="CBA Lightning Wholesale","Check with Finance",1-AB347))</f>
        <v/>
      </c>
      <c r="AE347" s="612">
        <f>IF(C347="","",'Multi Unit Grid'!$G$5)</f>
        <v/>
      </c>
      <c r="AF347" s="84">
        <f>IF(C347="","",IF('Exhibit A'!Y1089&lt;0,-'Exhibit A'!Y1089,""))</f>
        <v/>
      </c>
      <c r="AG347" s="612">
        <f>IF($C347="","",'Product Selections'!$K$6)</f>
        <v/>
      </c>
      <c r="AH347" s="612">
        <f>IF($C347="","",'Product Selections'!$K$10)</f>
        <v/>
      </c>
      <c r="AI347" s="32">
        <f>IF(C347="","",IF('Product Selections'!L339="Management SErvices",VLOOKUP('Product Selections'!K331,Regions!C:D,2,FALSE),""))</f>
        <v/>
      </c>
      <c r="AJ347" s="444" t="n"/>
      <c r="AK347" s="621" t="n"/>
      <c r="AL347" s="438" t="n"/>
      <c r="AM347" s="447" t="n"/>
      <c r="AO347" s="30" t="n"/>
      <c r="AP347" s="439" t="n"/>
      <c r="AQ347" s="612" t="n"/>
      <c r="AR347" s="612" t="n"/>
      <c r="AS347" s="615" t="n"/>
    </row>
    <row r="348">
      <c r="B348" s="249">
        <f>B347+1</f>
        <v/>
      </c>
      <c r="C348" s="250">
        <f>IF('Multi Unit Grid'!C342="","",'Multi Unit Grid'!C342)</f>
        <v/>
      </c>
      <c r="D348" s="251">
        <f>IF(C348="","",'Exhibit A'!D340)</f>
        <v/>
      </c>
      <c r="E348" s="252">
        <f>IFERROR(VLOOKUP(C348,'Multi Unit Grid'!C:D,2,FALSE),"")</f>
        <v/>
      </c>
      <c r="F348" s="253">
        <f>IFERROR(VLOOKUP(C348,'Multi Unit Grid'!C:E,3,FALSE),"")</f>
        <v/>
      </c>
      <c r="G348" s="253">
        <f>IFERROR(VLOOKUP(C348,'Multi Unit Grid'!C:EF,4,FALSE),"")</f>
        <v/>
      </c>
      <c r="H348" s="616" t="n"/>
      <c r="I348" s="267" t="n"/>
      <c r="J348" s="431" t="n"/>
      <c r="K348" s="261" t="n"/>
      <c r="L348" s="257" t="n"/>
      <c r="M348" s="262" t="n"/>
      <c r="N348" s="263" t="n"/>
      <c r="O348" s="262" t="n"/>
      <c r="P348" s="263" t="n"/>
      <c r="Q348" s="622" t="n"/>
      <c r="R348" s="263" t="n"/>
      <c r="S348" s="263" t="n"/>
      <c r="T348" s="263" t="n"/>
      <c r="U348" s="263" t="n"/>
      <c r="V348" s="262" t="n"/>
      <c r="W348" s="265" t="n"/>
      <c r="X348" s="266" t="n"/>
      <c r="Z348" s="490" t="n"/>
      <c r="AA348" s="616" t="n"/>
      <c r="AB348" s="270">
        <f>IF(C348="","",IF('Product Selections'!$L$11="CBA Lightning",1,IF('Product Selections'!$L$11="CBA Lightning Plus",0.7,IF('Product Selections'!$L$11="Management Services",0.7,IF('Product Selections'!$L$11="CBA Lightning Wholesale","Check with Finance","")))))</f>
        <v/>
      </c>
      <c r="AC348" s="616" t="n"/>
      <c r="AD348" s="270">
        <f>IF(C348="","",IF('Product Selections'!$L$11="CBA Lightning Wholesale","Check with Finance",1-AB348))</f>
        <v/>
      </c>
      <c r="AE348" s="616">
        <f>IF(C348="","",'Multi Unit Grid'!$G$5)</f>
        <v/>
      </c>
      <c r="AF348" s="271">
        <f>IF(C348="","",IF('Exhibit A'!Y1090&lt;0,-'Exhibit A'!Y1090,""))</f>
        <v/>
      </c>
      <c r="AG348" s="616">
        <f>IF($C348="","",'Product Selections'!$K$6)</f>
        <v/>
      </c>
      <c r="AH348" s="616">
        <f>IF($C348="","",'Product Selections'!$K$10)</f>
        <v/>
      </c>
      <c r="AI348" s="269">
        <f>IF(C348="","",IF('Product Selections'!L340="Management SErvices",VLOOKUP('Product Selections'!K332,Regions!C:D,2,FALSE),""))</f>
        <v/>
      </c>
      <c r="AJ348" s="445" t="n"/>
      <c r="AK348" s="618" t="n"/>
      <c r="AL348" s="440" t="n"/>
      <c r="AM348" s="448" t="n"/>
      <c r="AO348" s="267" t="n"/>
      <c r="AP348" s="441" t="n"/>
      <c r="AQ348" s="616" t="n"/>
      <c r="AR348" s="616" t="n"/>
      <c r="AS348" s="619" t="n"/>
    </row>
    <row r="349" ht="14.45" customHeight="1">
      <c r="B349" s="73">
        <f>B348+1</f>
        <v/>
      </c>
      <c r="C349" s="221">
        <f>IF('Multi Unit Grid'!C343="","",'Multi Unit Grid'!C343)</f>
        <v/>
      </c>
      <c r="D349" s="223">
        <f>IF(C349="","",'Exhibit A'!D341)</f>
        <v/>
      </c>
      <c r="E349" s="222">
        <f>IFERROR(VLOOKUP(C349,'Multi Unit Grid'!C:D,2,FALSE),"")</f>
        <v/>
      </c>
      <c r="F349" s="75">
        <f>IFERROR(VLOOKUP(C349,'Multi Unit Grid'!C:E,3,FALSE),"")</f>
        <v/>
      </c>
      <c r="G349" s="75">
        <f>IFERROR(VLOOKUP(C349,'Multi Unit Grid'!C:EF,4,FALSE),"")</f>
        <v/>
      </c>
      <c r="H349" s="612" t="n"/>
      <c r="I349" s="30" t="n"/>
      <c r="J349" s="430" t="n"/>
      <c r="K349" s="224" t="n"/>
      <c r="L349" s="24" t="n"/>
      <c r="M349" s="26" t="n"/>
      <c r="N349" s="28" t="n"/>
      <c r="O349" s="26" t="n"/>
      <c r="P349" s="28" t="n"/>
      <c r="Q349" s="623" t="n"/>
      <c r="R349" s="28" t="n"/>
      <c r="S349" s="28" t="n"/>
      <c r="T349" s="28" t="n"/>
      <c r="U349" s="28" t="n"/>
      <c r="V349" s="26" t="n"/>
      <c r="W349" s="29" t="n"/>
      <c r="Z349" s="491" t="n"/>
      <c r="AA349" s="612" t="n"/>
      <c r="AB349" s="83">
        <f>IF(C349="","",IF('Product Selections'!$L$11="CBA Lightning",1,IF('Product Selections'!$L$11="CBA Lightning Plus",0.7,IF('Product Selections'!$L$11="Management Services",0.7,IF('Product Selections'!$L$11="CBA Lightning Wholesale","Check with Finance","")))))</f>
        <v/>
      </c>
      <c r="AC349" s="612" t="n"/>
      <c r="AD349" s="83">
        <f>IF(C349="","",IF('Product Selections'!$L$11="CBA Lightning Wholesale","Check with Finance",1-AB349))</f>
        <v/>
      </c>
      <c r="AE349" s="612">
        <f>IF(C349="","",'Multi Unit Grid'!$G$5)</f>
        <v/>
      </c>
      <c r="AF349" s="84">
        <f>IF(C349="","",IF('Exhibit A'!Y1091&lt;0,-'Exhibit A'!Y1091,""))</f>
        <v/>
      </c>
      <c r="AG349" s="612">
        <f>IF($C349="","",'Product Selections'!$K$6)</f>
        <v/>
      </c>
      <c r="AH349" s="612">
        <f>IF($C349="","",'Product Selections'!$K$10)</f>
        <v/>
      </c>
      <c r="AI349" s="32">
        <f>IF(C349="","",IF('Product Selections'!L341="Management SErvices",VLOOKUP('Product Selections'!K333,Regions!C:D,2,FALSE),""))</f>
        <v/>
      </c>
      <c r="AJ349" s="444" t="n"/>
      <c r="AK349" s="621" t="n"/>
      <c r="AL349" s="438" t="n"/>
      <c r="AM349" s="447" t="n"/>
      <c r="AO349" s="30" t="n"/>
      <c r="AP349" s="439" t="n"/>
      <c r="AQ349" s="612" t="n"/>
      <c r="AR349" s="612" t="n"/>
      <c r="AS349" s="615" t="n"/>
    </row>
    <row r="350">
      <c r="B350" s="249">
        <f>B349+1</f>
        <v/>
      </c>
      <c r="C350" s="250">
        <f>IF('Multi Unit Grid'!C344="","",'Multi Unit Grid'!C344)</f>
        <v/>
      </c>
      <c r="D350" s="251">
        <f>IF(C350="","",'Exhibit A'!D342)</f>
        <v/>
      </c>
      <c r="E350" s="252">
        <f>IFERROR(VLOOKUP(C350,'Multi Unit Grid'!C:D,2,FALSE),"")</f>
        <v/>
      </c>
      <c r="F350" s="253">
        <f>IFERROR(VLOOKUP(C350,'Multi Unit Grid'!C:E,3,FALSE),"")</f>
        <v/>
      </c>
      <c r="G350" s="253">
        <f>IFERROR(VLOOKUP(C350,'Multi Unit Grid'!C:EF,4,FALSE),"")</f>
        <v/>
      </c>
      <c r="H350" s="616" t="n"/>
      <c r="I350" s="267" t="n"/>
      <c r="J350" s="431" t="n"/>
      <c r="K350" s="261" t="n"/>
      <c r="L350" s="257" t="n"/>
      <c r="M350" s="262" t="n"/>
      <c r="N350" s="263" t="n"/>
      <c r="O350" s="262" t="n"/>
      <c r="P350" s="263" t="n"/>
      <c r="Q350" s="622" t="n"/>
      <c r="R350" s="263" t="n"/>
      <c r="S350" s="263" t="n"/>
      <c r="T350" s="263" t="n"/>
      <c r="U350" s="263" t="n"/>
      <c r="V350" s="262" t="n"/>
      <c r="W350" s="265" t="n"/>
      <c r="X350" s="266" t="n"/>
      <c r="Z350" s="490" t="n"/>
      <c r="AA350" s="616" t="n"/>
      <c r="AB350" s="270">
        <f>IF(C350="","",IF('Product Selections'!$L$11="CBA Lightning",1,IF('Product Selections'!$L$11="CBA Lightning Plus",0.7,IF('Product Selections'!$L$11="Management Services",0.7,IF('Product Selections'!$L$11="CBA Lightning Wholesale","Check with Finance","")))))</f>
        <v/>
      </c>
      <c r="AC350" s="616" t="n"/>
      <c r="AD350" s="270">
        <f>IF(C350="","",IF('Product Selections'!$L$11="CBA Lightning Wholesale","Check with Finance",1-AB350))</f>
        <v/>
      </c>
      <c r="AE350" s="616">
        <f>IF(C350="","",'Multi Unit Grid'!$G$5)</f>
        <v/>
      </c>
      <c r="AF350" s="271">
        <f>IF(C350="","",IF('Exhibit A'!Y1092&lt;0,-'Exhibit A'!Y1092,""))</f>
        <v/>
      </c>
      <c r="AG350" s="616">
        <f>IF($C350="","",'Product Selections'!$K$6)</f>
        <v/>
      </c>
      <c r="AH350" s="616">
        <f>IF($C350="","",'Product Selections'!$K$10)</f>
        <v/>
      </c>
      <c r="AI350" s="269">
        <f>IF(C350="","",IF('Product Selections'!L342="Management SErvices",VLOOKUP('Product Selections'!K334,Regions!C:D,2,FALSE),""))</f>
        <v/>
      </c>
      <c r="AJ350" s="445" t="n"/>
      <c r="AK350" s="618" t="n"/>
      <c r="AL350" s="440" t="n"/>
      <c r="AM350" s="448" t="n"/>
      <c r="AO350" s="267" t="n"/>
      <c r="AP350" s="441" t="n"/>
      <c r="AQ350" s="616" t="n"/>
      <c r="AR350" s="616" t="n"/>
      <c r="AS350" s="619" t="n"/>
    </row>
    <row r="351" ht="14.45" customHeight="1">
      <c r="B351" s="73">
        <f>B350+1</f>
        <v/>
      </c>
      <c r="C351" s="221">
        <f>IF('Multi Unit Grid'!C345="","",'Multi Unit Grid'!C345)</f>
        <v/>
      </c>
      <c r="D351" s="223">
        <f>IF(C351="","",'Exhibit A'!D343)</f>
        <v/>
      </c>
      <c r="E351" s="222">
        <f>IFERROR(VLOOKUP(C351,'Multi Unit Grid'!C:D,2,FALSE),"")</f>
        <v/>
      </c>
      <c r="F351" s="75">
        <f>IFERROR(VLOOKUP(C351,'Multi Unit Grid'!C:E,3,FALSE),"")</f>
        <v/>
      </c>
      <c r="G351" s="75">
        <f>IFERROR(VLOOKUP(C351,'Multi Unit Grid'!C:EF,4,FALSE),"")</f>
        <v/>
      </c>
      <c r="H351" s="612" t="n"/>
      <c r="I351" s="30" t="n"/>
      <c r="J351" s="430" t="n"/>
      <c r="K351" s="224" t="n"/>
      <c r="L351" s="24" t="n"/>
      <c r="M351" s="26" t="n"/>
      <c r="N351" s="28" t="n"/>
      <c r="O351" s="26" t="n"/>
      <c r="P351" s="28" t="n"/>
      <c r="Q351" s="623" t="n"/>
      <c r="R351" s="28" t="n"/>
      <c r="S351" s="28" t="n"/>
      <c r="T351" s="28" t="n"/>
      <c r="U351" s="28" t="n"/>
      <c r="V351" s="26" t="n"/>
      <c r="W351" s="29" t="n"/>
      <c r="Z351" s="491" t="n"/>
      <c r="AA351" s="612" t="n"/>
      <c r="AB351" s="83">
        <f>IF(C351="","",IF('Product Selections'!$L$11="CBA Lightning",1,IF('Product Selections'!$L$11="CBA Lightning Plus",0.7,IF('Product Selections'!$L$11="Management Services",0.7,IF('Product Selections'!$L$11="CBA Lightning Wholesale","Check with Finance","")))))</f>
        <v/>
      </c>
      <c r="AC351" s="612" t="n"/>
      <c r="AD351" s="83">
        <f>IF(C351="","",IF('Product Selections'!$L$11="CBA Lightning Wholesale","Check with Finance",1-AB351))</f>
        <v/>
      </c>
      <c r="AE351" s="612">
        <f>IF(C351="","",'Multi Unit Grid'!$G$5)</f>
        <v/>
      </c>
      <c r="AF351" s="84">
        <f>IF(C351="","",IF('Exhibit A'!Y1093&lt;0,-'Exhibit A'!Y1093,""))</f>
        <v/>
      </c>
      <c r="AG351" s="612">
        <f>IF($C351="","",'Product Selections'!$K$6)</f>
        <v/>
      </c>
      <c r="AH351" s="612">
        <f>IF($C351="","",'Product Selections'!$K$10)</f>
        <v/>
      </c>
      <c r="AI351" s="32">
        <f>IF(C351="","",IF('Product Selections'!L343="Management SErvices",VLOOKUP('Product Selections'!K335,Regions!C:D,2,FALSE),""))</f>
        <v/>
      </c>
      <c r="AJ351" s="444" t="n"/>
      <c r="AK351" s="621" t="n"/>
      <c r="AL351" s="438" t="n"/>
      <c r="AM351" s="447" t="n"/>
      <c r="AO351" s="30" t="n"/>
      <c r="AP351" s="439" t="n"/>
      <c r="AQ351" s="612" t="n"/>
      <c r="AR351" s="612" t="n"/>
      <c r="AS351" s="615" t="n"/>
    </row>
    <row r="352">
      <c r="B352" s="249">
        <f>B351+1</f>
        <v/>
      </c>
      <c r="C352" s="250">
        <f>IF('Multi Unit Grid'!C346="","",'Multi Unit Grid'!C346)</f>
        <v/>
      </c>
      <c r="D352" s="251">
        <f>IF(C352="","",'Exhibit A'!D344)</f>
        <v/>
      </c>
      <c r="E352" s="252">
        <f>IFERROR(VLOOKUP(C352,'Multi Unit Grid'!C:D,2,FALSE),"")</f>
        <v/>
      </c>
      <c r="F352" s="253">
        <f>IFERROR(VLOOKUP(C352,'Multi Unit Grid'!C:E,3,FALSE),"")</f>
        <v/>
      </c>
      <c r="G352" s="253">
        <f>IFERROR(VLOOKUP(C352,'Multi Unit Grid'!C:EF,4,FALSE),"")</f>
        <v/>
      </c>
      <c r="H352" s="616" t="n"/>
      <c r="I352" s="267" t="n"/>
      <c r="J352" s="431" t="n"/>
      <c r="K352" s="261" t="n"/>
      <c r="L352" s="257" t="n"/>
      <c r="M352" s="262" t="n"/>
      <c r="N352" s="263" t="n"/>
      <c r="O352" s="262" t="n"/>
      <c r="P352" s="263" t="n"/>
      <c r="Q352" s="622" t="n"/>
      <c r="R352" s="263" t="n"/>
      <c r="S352" s="263" t="n"/>
      <c r="T352" s="263" t="n"/>
      <c r="U352" s="263" t="n"/>
      <c r="V352" s="262" t="n"/>
      <c r="W352" s="265" t="n"/>
      <c r="X352" s="266" t="n"/>
      <c r="Z352" s="490" t="n"/>
      <c r="AA352" s="616" t="n"/>
      <c r="AB352" s="270">
        <f>IF(C352="","",IF('Product Selections'!$L$11="CBA Lightning",1,IF('Product Selections'!$L$11="CBA Lightning Plus",0.7,IF('Product Selections'!$L$11="Management Services",0.7,IF('Product Selections'!$L$11="CBA Lightning Wholesale","Check with Finance","")))))</f>
        <v/>
      </c>
      <c r="AC352" s="616" t="n"/>
      <c r="AD352" s="270">
        <f>IF(C352="","",IF('Product Selections'!$L$11="CBA Lightning Wholesale","Check with Finance",1-AB352))</f>
        <v/>
      </c>
      <c r="AE352" s="616">
        <f>IF(C352="","",'Multi Unit Grid'!$G$5)</f>
        <v/>
      </c>
      <c r="AF352" s="271">
        <f>IF(C352="","",IF('Exhibit A'!Y1094&lt;0,-'Exhibit A'!Y1094,""))</f>
        <v/>
      </c>
      <c r="AG352" s="616">
        <f>IF($C352="","",'Product Selections'!$K$6)</f>
        <v/>
      </c>
      <c r="AH352" s="616">
        <f>IF($C352="","",'Product Selections'!$K$10)</f>
        <v/>
      </c>
      <c r="AI352" s="269">
        <f>IF(C352="","",IF('Product Selections'!L344="Management SErvices",VLOOKUP('Product Selections'!K336,Regions!C:D,2,FALSE),""))</f>
        <v/>
      </c>
      <c r="AJ352" s="445" t="n"/>
      <c r="AK352" s="618" t="n"/>
      <c r="AL352" s="440" t="n"/>
      <c r="AM352" s="448" t="n"/>
      <c r="AO352" s="267" t="n"/>
      <c r="AP352" s="441" t="n"/>
      <c r="AQ352" s="616" t="n"/>
      <c r="AR352" s="616" t="n"/>
      <c r="AS352" s="619" t="n"/>
    </row>
    <row r="353" ht="14.45" customHeight="1">
      <c r="B353" s="73">
        <f>B352+1</f>
        <v/>
      </c>
      <c r="C353" s="221">
        <f>IF('Multi Unit Grid'!C347="","",'Multi Unit Grid'!C347)</f>
        <v/>
      </c>
      <c r="D353" s="223">
        <f>IF(C353="","",'Exhibit A'!D345)</f>
        <v/>
      </c>
      <c r="E353" s="222">
        <f>IFERROR(VLOOKUP(C353,'Multi Unit Grid'!C:D,2,FALSE),"")</f>
        <v/>
      </c>
      <c r="F353" s="75">
        <f>IFERROR(VLOOKUP(C353,'Multi Unit Grid'!C:E,3,FALSE),"")</f>
        <v/>
      </c>
      <c r="G353" s="75">
        <f>IFERROR(VLOOKUP(C353,'Multi Unit Grid'!C:EF,4,FALSE),"")</f>
        <v/>
      </c>
      <c r="H353" s="612" t="n"/>
      <c r="I353" s="30" t="n"/>
      <c r="J353" s="430" t="n"/>
      <c r="K353" s="224" t="n"/>
      <c r="L353" s="24" t="n"/>
      <c r="M353" s="26" t="n"/>
      <c r="N353" s="28" t="n"/>
      <c r="O353" s="26" t="n"/>
      <c r="P353" s="28" t="n"/>
      <c r="Q353" s="623" t="n"/>
      <c r="R353" s="28" t="n"/>
      <c r="S353" s="28" t="n"/>
      <c r="T353" s="28" t="n"/>
      <c r="U353" s="28" t="n"/>
      <c r="V353" s="26" t="n"/>
      <c r="W353" s="29" t="n"/>
      <c r="Z353" s="491" t="n"/>
      <c r="AA353" s="612" t="n"/>
      <c r="AB353" s="83">
        <f>IF(C353="","",IF('Product Selections'!$L$11="CBA Lightning",1,IF('Product Selections'!$L$11="CBA Lightning Plus",0.7,IF('Product Selections'!$L$11="Management Services",0.7,IF('Product Selections'!$L$11="CBA Lightning Wholesale","Check with Finance","")))))</f>
        <v/>
      </c>
      <c r="AC353" s="612" t="n"/>
      <c r="AD353" s="83">
        <f>IF(C353="","",IF('Product Selections'!$L$11="CBA Lightning Wholesale","Check with Finance",1-AB353))</f>
        <v/>
      </c>
      <c r="AE353" s="612">
        <f>IF(C353="","",'Multi Unit Grid'!$G$5)</f>
        <v/>
      </c>
      <c r="AF353" s="84">
        <f>IF(C353="","",IF('Exhibit A'!Y1095&lt;0,-'Exhibit A'!Y1095,""))</f>
        <v/>
      </c>
      <c r="AG353" s="612">
        <f>IF($C353="","",'Product Selections'!$K$6)</f>
        <v/>
      </c>
      <c r="AH353" s="612">
        <f>IF($C353="","",'Product Selections'!$K$10)</f>
        <v/>
      </c>
      <c r="AI353" s="32">
        <f>IF(C353="","",IF('Product Selections'!L345="Management SErvices",VLOOKUP('Product Selections'!K337,Regions!C:D,2,FALSE),""))</f>
        <v/>
      </c>
      <c r="AJ353" s="444" t="n"/>
      <c r="AK353" s="621" t="n"/>
      <c r="AL353" s="438" t="n"/>
      <c r="AM353" s="447" t="n"/>
      <c r="AO353" s="30" t="n"/>
      <c r="AP353" s="439" t="n"/>
      <c r="AQ353" s="612" t="n"/>
      <c r="AR353" s="612" t="n"/>
      <c r="AS353" s="615" t="n"/>
    </row>
    <row r="354">
      <c r="B354" s="249">
        <f>B353+1</f>
        <v/>
      </c>
      <c r="C354" s="250">
        <f>IF('Multi Unit Grid'!C348="","",'Multi Unit Grid'!C348)</f>
        <v/>
      </c>
      <c r="D354" s="251">
        <f>IF(C354="","",'Exhibit A'!D346)</f>
        <v/>
      </c>
      <c r="E354" s="252">
        <f>IFERROR(VLOOKUP(C354,'Multi Unit Grid'!C:D,2,FALSE),"")</f>
        <v/>
      </c>
      <c r="F354" s="253">
        <f>IFERROR(VLOOKUP(C354,'Multi Unit Grid'!C:E,3,FALSE),"")</f>
        <v/>
      </c>
      <c r="G354" s="253">
        <f>IFERROR(VLOOKUP(C354,'Multi Unit Grid'!C:EF,4,FALSE),"")</f>
        <v/>
      </c>
      <c r="H354" s="616" t="n"/>
      <c r="I354" s="267" t="n"/>
      <c r="J354" s="431" t="n"/>
      <c r="K354" s="261" t="n"/>
      <c r="L354" s="257" t="n"/>
      <c r="M354" s="262" t="n"/>
      <c r="N354" s="263" t="n"/>
      <c r="O354" s="262" t="n"/>
      <c r="P354" s="263" t="n"/>
      <c r="Q354" s="622" t="n"/>
      <c r="R354" s="263" t="n"/>
      <c r="S354" s="263" t="n"/>
      <c r="T354" s="263" t="n"/>
      <c r="U354" s="263" t="n"/>
      <c r="V354" s="262" t="n"/>
      <c r="W354" s="265" t="n"/>
      <c r="X354" s="266" t="n"/>
      <c r="Z354" s="490" t="n"/>
      <c r="AA354" s="616" t="n"/>
      <c r="AB354" s="270">
        <f>IF(C354="","",IF('Product Selections'!$L$11="CBA Lightning",1,IF('Product Selections'!$L$11="CBA Lightning Plus",0.7,IF('Product Selections'!$L$11="Management Services",0.7,IF('Product Selections'!$L$11="CBA Lightning Wholesale","Check with Finance","")))))</f>
        <v/>
      </c>
      <c r="AC354" s="616" t="n"/>
      <c r="AD354" s="270">
        <f>IF(C354="","",IF('Product Selections'!$L$11="CBA Lightning Wholesale","Check with Finance",1-AB354))</f>
        <v/>
      </c>
      <c r="AE354" s="616">
        <f>IF(C354="","",'Multi Unit Grid'!$G$5)</f>
        <v/>
      </c>
      <c r="AF354" s="271">
        <f>IF(C354="","",IF('Exhibit A'!Y1096&lt;0,-'Exhibit A'!Y1096,""))</f>
        <v/>
      </c>
      <c r="AG354" s="616">
        <f>IF($C354="","",'Product Selections'!$K$6)</f>
        <v/>
      </c>
      <c r="AH354" s="616">
        <f>IF($C354="","",'Product Selections'!$K$10)</f>
        <v/>
      </c>
      <c r="AI354" s="269">
        <f>IF(C354="","",IF('Product Selections'!L346="Management SErvices",VLOOKUP('Product Selections'!K338,Regions!C:D,2,FALSE),""))</f>
        <v/>
      </c>
      <c r="AJ354" s="445" t="n"/>
      <c r="AK354" s="618" t="n"/>
      <c r="AL354" s="440" t="n"/>
      <c r="AM354" s="448" t="n"/>
      <c r="AO354" s="267" t="n"/>
      <c r="AP354" s="441" t="n"/>
      <c r="AQ354" s="616" t="n"/>
      <c r="AR354" s="616" t="n"/>
      <c r="AS354" s="619" t="n"/>
    </row>
    <row r="355" ht="14.45" customHeight="1">
      <c r="B355" s="73">
        <f>B354+1</f>
        <v/>
      </c>
      <c r="C355" s="221">
        <f>IF('Multi Unit Grid'!C349="","",'Multi Unit Grid'!C349)</f>
        <v/>
      </c>
      <c r="D355" s="223">
        <f>IF(C355="","",'Exhibit A'!D347)</f>
        <v/>
      </c>
      <c r="E355" s="222">
        <f>IFERROR(VLOOKUP(C355,'Multi Unit Grid'!C:D,2,FALSE),"")</f>
        <v/>
      </c>
      <c r="F355" s="75">
        <f>IFERROR(VLOOKUP(C355,'Multi Unit Grid'!C:E,3,FALSE),"")</f>
        <v/>
      </c>
      <c r="G355" s="75">
        <f>IFERROR(VLOOKUP(C355,'Multi Unit Grid'!C:EF,4,FALSE),"")</f>
        <v/>
      </c>
      <c r="H355" s="612" t="n"/>
      <c r="I355" s="30" t="n"/>
      <c r="J355" s="430" t="n"/>
      <c r="K355" s="224" t="n"/>
      <c r="L355" s="24" t="n"/>
      <c r="M355" s="26" t="n"/>
      <c r="N355" s="28" t="n"/>
      <c r="O355" s="26" t="n"/>
      <c r="P355" s="28" t="n"/>
      <c r="Q355" s="623" t="n"/>
      <c r="R355" s="28" t="n"/>
      <c r="S355" s="28" t="n"/>
      <c r="T355" s="28" t="n"/>
      <c r="U355" s="28" t="n"/>
      <c r="V355" s="26" t="n"/>
      <c r="W355" s="29" t="n"/>
      <c r="Z355" s="491" t="n"/>
      <c r="AA355" s="612" t="n"/>
      <c r="AB355" s="83">
        <f>IF(C355="","",IF('Product Selections'!$L$11="CBA Lightning",1,IF('Product Selections'!$L$11="CBA Lightning Plus",0.7,IF('Product Selections'!$L$11="Management Services",0.7,IF('Product Selections'!$L$11="CBA Lightning Wholesale","Check with Finance","")))))</f>
        <v/>
      </c>
      <c r="AC355" s="612" t="n"/>
      <c r="AD355" s="83">
        <f>IF(C355="","",IF('Product Selections'!$L$11="CBA Lightning Wholesale","Check with Finance",1-AB355))</f>
        <v/>
      </c>
      <c r="AE355" s="612">
        <f>IF(C355="","",'Multi Unit Grid'!$G$5)</f>
        <v/>
      </c>
      <c r="AF355" s="84">
        <f>IF(C355="","",IF('Exhibit A'!Y1097&lt;0,-'Exhibit A'!Y1097,""))</f>
        <v/>
      </c>
      <c r="AG355" s="612">
        <f>IF($C355="","",'Product Selections'!$K$6)</f>
        <v/>
      </c>
      <c r="AH355" s="612">
        <f>IF($C355="","",'Product Selections'!$K$10)</f>
        <v/>
      </c>
      <c r="AI355" s="32">
        <f>IF(C355="","",IF('Product Selections'!L347="Management SErvices",VLOOKUP('Product Selections'!K339,Regions!C:D,2,FALSE),""))</f>
        <v/>
      </c>
      <c r="AJ355" s="444" t="n"/>
      <c r="AK355" s="621" t="n"/>
      <c r="AL355" s="438" t="n"/>
      <c r="AM355" s="447" t="n"/>
      <c r="AO355" s="30" t="n"/>
      <c r="AP355" s="439" t="n"/>
      <c r="AQ355" s="612" t="n"/>
      <c r="AR355" s="612" t="n"/>
      <c r="AS355" s="615" t="n"/>
    </row>
    <row r="356">
      <c r="B356" s="249">
        <f>B355+1</f>
        <v/>
      </c>
      <c r="C356" s="250">
        <f>IF('Multi Unit Grid'!C350="","",'Multi Unit Grid'!C350)</f>
        <v/>
      </c>
      <c r="D356" s="251">
        <f>IF(C356="","",'Exhibit A'!D348)</f>
        <v/>
      </c>
      <c r="E356" s="252">
        <f>IFERROR(VLOOKUP(C356,'Multi Unit Grid'!C:D,2,FALSE),"")</f>
        <v/>
      </c>
      <c r="F356" s="253">
        <f>IFERROR(VLOOKUP(C356,'Multi Unit Grid'!C:E,3,FALSE),"")</f>
        <v/>
      </c>
      <c r="G356" s="253">
        <f>IFERROR(VLOOKUP(C356,'Multi Unit Grid'!C:EF,4,FALSE),"")</f>
        <v/>
      </c>
      <c r="H356" s="616" t="n"/>
      <c r="I356" s="267" t="n"/>
      <c r="J356" s="431" t="n"/>
      <c r="K356" s="261" t="n"/>
      <c r="L356" s="257" t="n"/>
      <c r="M356" s="262" t="n"/>
      <c r="N356" s="263" t="n"/>
      <c r="O356" s="262" t="n"/>
      <c r="P356" s="263" t="n"/>
      <c r="Q356" s="622" t="n"/>
      <c r="R356" s="263" t="n"/>
      <c r="S356" s="263" t="n"/>
      <c r="T356" s="263" t="n"/>
      <c r="U356" s="263" t="n"/>
      <c r="V356" s="262" t="n"/>
      <c r="W356" s="265" t="n"/>
      <c r="X356" s="266" t="n"/>
      <c r="Z356" s="490" t="n"/>
      <c r="AA356" s="616" t="n"/>
      <c r="AB356" s="270">
        <f>IF(C356="","",IF('Product Selections'!$L$11="CBA Lightning",1,IF('Product Selections'!$L$11="CBA Lightning Plus",0.7,IF('Product Selections'!$L$11="Management Services",0.7,IF('Product Selections'!$L$11="CBA Lightning Wholesale","Check with Finance","")))))</f>
        <v/>
      </c>
      <c r="AC356" s="616" t="n"/>
      <c r="AD356" s="270">
        <f>IF(C356="","",IF('Product Selections'!$L$11="CBA Lightning Wholesale","Check with Finance",1-AB356))</f>
        <v/>
      </c>
      <c r="AE356" s="616">
        <f>IF(C356="","",'Multi Unit Grid'!$G$5)</f>
        <v/>
      </c>
      <c r="AF356" s="271">
        <f>IF(C356="","",IF('Exhibit A'!Y1098&lt;0,-'Exhibit A'!Y1098,""))</f>
        <v/>
      </c>
      <c r="AG356" s="616">
        <f>IF($C356="","",'Product Selections'!$K$6)</f>
        <v/>
      </c>
      <c r="AH356" s="616">
        <f>IF($C356="","",'Product Selections'!$K$10)</f>
        <v/>
      </c>
      <c r="AI356" s="269">
        <f>IF(C356="","",IF('Product Selections'!L348="Management SErvices",VLOOKUP('Product Selections'!K340,Regions!C:D,2,FALSE),""))</f>
        <v/>
      </c>
      <c r="AJ356" s="445" t="n"/>
      <c r="AK356" s="618" t="n"/>
      <c r="AL356" s="440" t="n"/>
      <c r="AM356" s="448" t="n"/>
      <c r="AO356" s="267" t="n"/>
      <c r="AP356" s="441" t="n"/>
      <c r="AQ356" s="616" t="n"/>
      <c r="AR356" s="616" t="n"/>
      <c r="AS356" s="619" t="n"/>
    </row>
    <row r="357" ht="14.45" customHeight="1">
      <c r="B357" s="73">
        <f>B356+1</f>
        <v/>
      </c>
      <c r="C357" s="221">
        <f>IF('Multi Unit Grid'!C351="","",'Multi Unit Grid'!C351)</f>
        <v/>
      </c>
      <c r="D357" s="223">
        <f>IF(C357="","",'Exhibit A'!D349)</f>
        <v/>
      </c>
      <c r="E357" s="222">
        <f>IFERROR(VLOOKUP(C357,'Multi Unit Grid'!C:D,2,FALSE),"")</f>
        <v/>
      </c>
      <c r="F357" s="75">
        <f>IFERROR(VLOOKUP(C357,'Multi Unit Grid'!C:E,3,FALSE),"")</f>
        <v/>
      </c>
      <c r="G357" s="75">
        <f>IFERROR(VLOOKUP(C357,'Multi Unit Grid'!C:EF,4,FALSE),"")</f>
        <v/>
      </c>
      <c r="H357" s="612" t="n"/>
      <c r="I357" s="30" t="n"/>
      <c r="J357" s="430" t="n"/>
      <c r="K357" s="224" t="n"/>
      <c r="L357" s="24" t="n"/>
      <c r="M357" s="26" t="n"/>
      <c r="N357" s="28" t="n"/>
      <c r="O357" s="26" t="n"/>
      <c r="P357" s="28" t="n"/>
      <c r="Q357" s="623" t="n"/>
      <c r="R357" s="28" t="n"/>
      <c r="S357" s="28" t="n"/>
      <c r="T357" s="28" t="n"/>
      <c r="U357" s="28" t="n"/>
      <c r="V357" s="26" t="n"/>
      <c r="W357" s="29" t="n"/>
      <c r="Z357" s="491" t="n"/>
      <c r="AA357" s="612" t="n"/>
      <c r="AB357" s="83">
        <f>IF(C357="","",IF('Product Selections'!$L$11="CBA Lightning",1,IF('Product Selections'!$L$11="CBA Lightning Plus",0.7,IF('Product Selections'!$L$11="Management Services",0.7,IF('Product Selections'!$L$11="CBA Lightning Wholesale","Check with Finance","")))))</f>
        <v/>
      </c>
      <c r="AC357" s="612" t="n"/>
      <c r="AD357" s="83">
        <f>IF(C357="","",IF('Product Selections'!$L$11="CBA Lightning Wholesale","Check with Finance",1-AB357))</f>
        <v/>
      </c>
      <c r="AE357" s="612">
        <f>IF(C357="","",'Multi Unit Grid'!$G$5)</f>
        <v/>
      </c>
      <c r="AF357" s="84">
        <f>IF(C357="","",IF('Exhibit A'!Y1099&lt;0,-'Exhibit A'!Y1099,""))</f>
        <v/>
      </c>
      <c r="AG357" s="612">
        <f>IF($C357="","",'Product Selections'!$K$6)</f>
        <v/>
      </c>
      <c r="AH357" s="612">
        <f>IF($C357="","",'Product Selections'!$K$10)</f>
        <v/>
      </c>
      <c r="AI357" s="32">
        <f>IF(C357="","",IF('Product Selections'!L349="Management SErvices",VLOOKUP('Product Selections'!K341,Regions!C:D,2,FALSE),""))</f>
        <v/>
      </c>
      <c r="AJ357" s="444" t="n"/>
      <c r="AK357" s="621" t="n"/>
      <c r="AL357" s="438" t="n"/>
      <c r="AM357" s="447" t="n"/>
      <c r="AO357" s="30" t="n"/>
      <c r="AP357" s="439" t="n"/>
      <c r="AQ357" s="612" t="n"/>
      <c r="AR357" s="612" t="n"/>
      <c r="AS357" s="615" t="n"/>
    </row>
    <row r="358">
      <c r="B358" s="249">
        <f>B357+1</f>
        <v/>
      </c>
      <c r="C358" s="250">
        <f>IF('Multi Unit Grid'!C352="","",'Multi Unit Grid'!C352)</f>
        <v/>
      </c>
      <c r="D358" s="251">
        <f>IF(C358="","",'Exhibit A'!D350)</f>
        <v/>
      </c>
      <c r="E358" s="252">
        <f>IFERROR(VLOOKUP(C358,'Multi Unit Grid'!C:D,2,FALSE),"")</f>
        <v/>
      </c>
      <c r="F358" s="253">
        <f>IFERROR(VLOOKUP(C358,'Multi Unit Grid'!C:E,3,FALSE),"")</f>
        <v/>
      </c>
      <c r="G358" s="253">
        <f>IFERROR(VLOOKUP(C358,'Multi Unit Grid'!C:EF,4,FALSE),"")</f>
        <v/>
      </c>
      <c r="H358" s="616" t="n"/>
      <c r="I358" s="267" t="n"/>
      <c r="J358" s="431" t="n"/>
      <c r="K358" s="261" t="n"/>
      <c r="L358" s="257" t="n"/>
      <c r="M358" s="262" t="n"/>
      <c r="N358" s="263" t="n"/>
      <c r="O358" s="262" t="n"/>
      <c r="P358" s="263" t="n"/>
      <c r="Q358" s="622" t="n"/>
      <c r="R358" s="263" t="n"/>
      <c r="S358" s="263" t="n"/>
      <c r="T358" s="263" t="n"/>
      <c r="U358" s="263" t="n"/>
      <c r="V358" s="262" t="n"/>
      <c r="W358" s="265" t="n"/>
      <c r="X358" s="266" t="n"/>
      <c r="Z358" s="490" t="n"/>
      <c r="AA358" s="616" t="n"/>
      <c r="AB358" s="270">
        <f>IF(C358="","",IF('Product Selections'!$L$11="CBA Lightning",1,IF('Product Selections'!$L$11="CBA Lightning Plus",0.7,IF('Product Selections'!$L$11="Management Services",0.7,IF('Product Selections'!$L$11="CBA Lightning Wholesale","Check with Finance","")))))</f>
        <v/>
      </c>
      <c r="AC358" s="616" t="n"/>
      <c r="AD358" s="270">
        <f>IF(C358="","",IF('Product Selections'!$L$11="CBA Lightning Wholesale","Check with Finance",1-AB358))</f>
        <v/>
      </c>
      <c r="AE358" s="616">
        <f>IF(C358="","",'Multi Unit Grid'!$G$5)</f>
        <v/>
      </c>
      <c r="AF358" s="271">
        <f>IF(C358="","",IF('Exhibit A'!Y1100&lt;0,-'Exhibit A'!Y1100,""))</f>
        <v/>
      </c>
      <c r="AG358" s="616">
        <f>IF($C358="","",'Product Selections'!$K$6)</f>
        <v/>
      </c>
      <c r="AH358" s="616">
        <f>IF($C358="","",'Product Selections'!$K$10)</f>
        <v/>
      </c>
      <c r="AI358" s="269">
        <f>IF(C358="","",IF('Product Selections'!L350="Management SErvices",VLOOKUP('Product Selections'!K342,Regions!C:D,2,FALSE),""))</f>
        <v/>
      </c>
      <c r="AJ358" s="445" t="n"/>
      <c r="AK358" s="618" t="n"/>
      <c r="AL358" s="440" t="n"/>
      <c r="AM358" s="448" t="n"/>
      <c r="AO358" s="267" t="n"/>
      <c r="AP358" s="441" t="n"/>
      <c r="AQ358" s="616" t="n"/>
      <c r="AR358" s="616" t="n"/>
      <c r="AS358" s="619" t="n"/>
    </row>
    <row r="359" ht="14.45" customHeight="1">
      <c r="B359" s="73">
        <f>B358+1</f>
        <v/>
      </c>
      <c r="C359" s="221">
        <f>IF('Multi Unit Grid'!C353="","",'Multi Unit Grid'!C353)</f>
        <v/>
      </c>
      <c r="D359" s="223">
        <f>IF(C359="","",'Exhibit A'!D351)</f>
        <v/>
      </c>
      <c r="E359" s="222">
        <f>IFERROR(VLOOKUP(C359,'Multi Unit Grid'!C:D,2,FALSE),"")</f>
        <v/>
      </c>
      <c r="F359" s="75">
        <f>IFERROR(VLOOKUP(C359,'Multi Unit Grid'!C:E,3,FALSE),"")</f>
        <v/>
      </c>
      <c r="G359" s="75">
        <f>IFERROR(VLOOKUP(C359,'Multi Unit Grid'!C:EF,4,FALSE),"")</f>
        <v/>
      </c>
      <c r="H359" s="612" t="n"/>
      <c r="I359" s="30" t="n"/>
      <c r="J359" s="430" t="n"/>
      <c r="K359" s="224" t="n"/>
      <c r="L359" s="24" t="n"/>
      <c r="M359" s="26" t="n"/>
      <c r="N359" s="28" t="n"/>
      <c r="O359" s="26" t="n"/>
      <c r="P359" s="28" t="n"/>
      <c r="Q359" s="623" t="n"/>
      <c r="R359" s="28" t="n"/>
      <c r="S359" s="28" t="n"/>
      <c r="T359" s="28" t="n"/>
      <c r="U359" s="28" t="n"/>
      <c r="V359" s="26" t="n"/>
      <c r="W359" s="29" t="n"/>
      <c r="Z359" s="491" t="n"/>
      <c r="AA359" s="612" t="n"/>
      <c r="AB359" s="83">
        <f>IF(C359="","",IF('Product Selections'!$L$11="CBA Lightning",1,IF('Product Selections'!$L$11="CBA Lightning Plus",0.7,IF('Product Selections'!$L$11="Management Services",0.7,IF('Product Selections'!$L$11="CBA Lightning Wholesale","Check with Finance","")))))</f>
        <v/>
      </c>
      <c r="AC359" s="612" t="n"/>
      <c r="AD359" s="83">
        <f>IF(C359="","",IF('Product Selections'!$L$11="CBA Lightning Wholesale","Check with Finance",1-AB359))</f>
        <v/>
      </c>
      <c r="AE359" s="612">
        <f>IF(C359="","",'Multi Unit Grid'!$G$5)</f>
        <v/>
      </c>
      <c r="AF359" s="84">
        <f>IF(C359="","",IF('Exhibit A'!Y1101&lt;0,-'Exhibit A'!Y1101,""))</f>
        <v/>
      </c>
      <c r="AG359" s="612">
        <f>IF($C359="","",'Product Selections'!$K$6)</f>
        <v/>
      </c>
      <c r="AH359" s="612">
        <f>IF($C359="","",'Product Selections'!$K$10)</f>
        <v/>
      </c>
      <c r="AI359" s="32">
        <f>IF(C359="","",IF('Product Selections'!L351="Management SErvices",VLOOKUP('Product Selections'!K343,Regions!C:D,2,FALSE),""))</f>
        <v/>
      </c>
      <c r="AJ359" s="444" t="n"/>
      <c r="AK359" s="621" t="n"/>
      <c r="AL359" s="438" t="n"/>
      <c r="AM359" s="447" t="n"/>
      <c r="AO359" s="30" t="n"/>
      <c r="AP359" s="439" t="n"/>
      <c r="AQ359" s="612" t="n"/>
      <c r="AR359" s="612" t="n"/>
      <c r="AS359" s="615" t="n"/>
    </row>
    <row r="360">
      <c r="B360" s="249">
        <f>B359+1</f>
        <v/>
      </c>
      <c r="C360" s="250">
        <f>IF('Multi Unit Grid'!C354="","",'Multi Unit Grid'!C354)</f>
        <v/>
      </c>
      <c r="D360" s="251">
        <f>IF(C360="","",'Exhibit A'!D352)</f>
        <v/>
      </c>
      <c r="E360" s="252">
        <f>IFERROR(VLOOKUP(C360,'Multi Unit Grid'!C:D,2,FALSE),"")</f>
        <v/>
      </c>
      <c r="F360" s="253">
        <f>IFERROR(VLOOKUP(C360,'Multi Unit Grid'!C:E,3,FALSE),"")</f>
        <v/>
      </c>
      <c r="G360" s="253">
        <f>IFERROR(VLOOKUP(C360,'Multi Unit Grid'!C:EF,4,FALSE),"")</f>
        <v/>
      </c>
      <c r="H360" s="616" t="n"/>
      <c r="I360" s="267" t="n"/>
      <c r="J360" s="431" t="n"/>
      <c r="K360" s="261" t="n"/>
      <c r="L360" s="257" t="n"/>
      <c r="M360" s="262" t="n"/>
      <c r="N360" s="263" t="n"/>
      <c r="O360" s="262" t="n"/>
      <c r="P360" s="263" t="n"/>
      <c r="Q360" s="622" t="n"/>
      <c r="R360" s="263" t="n"/>
      <c r="S360" s="263" t="n"/>
      <c r="T360" s="263" t="n"/>
      <c r="U360" s="263" t="n"/>
      <c r="V360" s="262" t="n"/>
      <c r="W360" s="265" t="n"/>
      <c r="X360" s="266" t="n"/>
      <c r="Z360" s="490" t="n"/>
      <c r="AA360" s="616" t="n"/>
      <c r="AB360" s="270">
        <f>IF(C360="","",IF('Product Selections'!$L$11="CBA Lightning",1,IF('Product Selections'!$L$11="CBA Lightning Plus",0.7,IF('Product Selections'!$L$11="Management Services",0.7,IF('Product Selections'!$L$11="CBA Lightning Wholesale","Check with Finance","")))))</f>
        <v/>
      </c>
      <c r="AC360" s="616" t="n"/>
      <c r="AD360" s="270">
        <f>IF(C360="","",IF('Product Selections'!$L$11="CBA Lightning Wholesale","Check with Finance",1-AB360))</f>
        <v/>
      </c>
      <c r="AE360" s="616">
        <f>IF(C360="","",'Multi Unit Grid'!$G$5)</f>
        <v/>
      </c>
      <c r="AF360" s="271">
        <f>IF(C360="","",IF('Exhibit A'!Y1102&lt;0,-'Exhibit A'!Y1102,""))</f>
        <v/>
      </c>
      <c r="AG360" s="616">
        <f>IF($C360="","",'Product Selections'!$K$6)</f>
        <v/>
      </c>
      <c r="AH360" s="616">
        <f>IF($C360="","",'Product Selections'!$K$10)</f>
        <v/>
      </c>
      <c r="AI360" s="269">
        <f>IF(C360="","",IF('Product Selections'!L352="Management SErvices",VLOOKUP('Product Selections'!K344,Regions!C:D,2,FALSE),""))</f>
        <v/>
      </c>
      <c r="AJ360" s="445" t="n"/>
      <c r="AK360" s="618" t="n"/>
      <c r="AL360" s="440" t="n"/>
      <c r="AM360" s="448" t="n"/>
      <c r="AO360" s="267" t="n"/>
      <c r="AP360" s="441" t="n"/>
      <c r="AQ360" s="616" t="n"/>
      <c r="AR360" s="616" t="n"/>
      <c r="AS360" s="619" t="n"/>
    </row>
    <row r="361" ht="14.45" customHeight="1">
      <c r="B361" s="73">
        <f>B360+1</f>
        <v/>
      </c>
      <c r="C361" s="221">
        <f>IF('Multi Unit Grid'!C355="","",'Multi Unit Grid'!C355)</f>
        <v/>
      </c>
      <c r="D361" s="223">
        <f>IF(C361="","",'Exhibit A'!D353)</f>
        <v/>
      </c>
      <c r="E361" s="222">
        <f>IFERROR(VLOOKUP(C361,'Multi Unit Grid'!C:D,2,FALSE),"")</f>
        <v/>
      </c>
      <c r="F361" s="75">
        <f>IFERROR(VLOOKUP(C361,'Multi Unit Grid'!C:E,3,FALSE),"")</f>
        <v/>
      </c>
      <c r="G361" s="75">
        <f>IFERROR(VLOOKUP(C361,'Multi Unit Grid'!C:EF,4,FALSE),"")</f>
        <v/>
      </c>
      <c r="H361" s="612" t="n"/>
      <c r="I361" s="30" t="n"/>
      <c r="J361" s="430" t="n"/>
      <c r="K361" s="224" t="n"/>
      <c r="L361" s="24" t="n"/>
      <c r="M361" s="26" t="n"/>
      <c r="N361" s="28" t="n"/>
      <c r="O361" s="26" t="n"/>
      <c r="P361" s="28" t="n"/>
      <c r="Q361" s="623" t="n"/>
      <c r="R361" s="28" t="n"/>
      <c r="S361" s="28" t="n"/>
      <c r="T361" s="28" t="n"/>
      <c r="U361" s="28" t="n"/>
      <c r="V361" s="26" t="n"/>
      <c r="W361" s="29" t="n"/>
      <c r="Z361" s="491" t="n"/>
      <c r="AA361" s="612" t="n"/>
      <c r="AB361" s="83">
        <f>IF(C361="","",IF('Product Selections'!$L$11="CBA Lightning",1,IF('Product Selections'!$L$11="CBA Lightning Plus",0.7,IF('Product Selections'!$L$11="Management Services",0.7,IF('Product Selections'!$L$11="CBA Lightning Wholesale","Check with Finance","")))))</f>
        <v/>
      </c>
      <c r="AC361" s="612" t="n"/>
      <c r="AD361" s="83">
        <f>IF(C361="","",IF('Product Selections'!$L$11="CBA Lightning Wholesale","Check with Finance",1-AB361))</f>
        <v/>
      </c>
      <c r="AE361" s="612">
        <f>IF(C361="","",'Multi Unit Grid'!$G$5)</f>
        <v/>
      </c>
      <c r="AF361" s="84">
        <f>IF(C361="","",IF('Exhibit A'!Y1103&lt;0,-'Exhibit A'!Y1103,""))</f>
        <v/>
      </c>
      <c r="AG361" s="612">
        <f>IF($C361="","",'Product Selections'!$K$6)</f>
        <v/>
      </c>
      <c r="AH361" s="612">
        <f>IF($C361="","",'Product Selections'!$K$10)</f>
        <v/>
      </c>
      <c r="AI361" s="32">
        <f>IF(C361="","",IF('Product Selections'!L353="Management SErvices",VLOOKUP('Product Selections'!K345,Regions!C:D,2,FALSE),""))</f>
        <v/>
      </c>
      <c r="AJ361" s="444" t="n"/>
      <c r="AK361" s="621" t="n"/>
      <c r="AL361" s="438" t="n"/>
      <c r="AM361" s="447" t="n"/>
      <c r="AO361" s="30" t="n"/>
      <c r="AP361" s="439" t="n"/>
      <c r="AQ361" s="612" t="n"/>
      <c r="AR361" s="612" t="n"/>
      <c r="AS361" s="615" t="n"/>
    </row>
    <row r="362">
      <c r="B362" s="249">
        <f>B361+1</f>
        <v/>
      </c>
      <c r="C362" s="250">
        <f>IF('Multi Unit Grid'!C356="","",'Multi Unit Grid'!C356)</f>
        <v/>
      </c>
      <c r="D362" s="251">
        <f>IF(C362="","",'Exhibit A'!D354)</f>
        <v/>
      </c>
      <c r="E362" s="252">
        <f>IFERROR(VLOOKUP(C362,'Multi Unit Grid'!C:D,2,FALSE),"")</f>
        <v/>
      </c>
      <c r="F362" s="253">
        <f>IFERROR(VLOOKUP(C362,'Multi Unit Grid'!C:E,3,FALSE),"")</f>
        <v/>
      </c>
      <c r="G362" s="253">
        <f>IFERROR(VLOOKUP(C362,'Multi Unit Grid'!C:EF,4,FALSE),"")</f>
        <v/>
      </c>
      <c r="H362" s="616" t="n"/>
      <c r="I362" s="267" t="n"/>
      <c r="J362" s="431" t="n"/>
      <c r="K362" s="261" t="n"/>
      <c r="L362" s="257" t="n"/>
      <c r="M362" s="262" t="n"/>
      <c r="N362" s="263" t="n"/>
      <c r="O362" s="262" t="n"/>
      <c r="P362" s="263" t="n"/>
      <c r="Q362" s="622" t="n"/>
      <c r="R362" s="263" t="n"/>
      <c r="S362" s="263" t="n"/>
      <c r="T362" s="263" t="n"/>
      <c r="U362" s="263" t="n"/>
      <c r="V362" s="262" t="n"/>
      <c r="W362" s="265" t="n"/>
      <c r="X362" s="266" t="n"/>
      <c r="Z362" s="490" t="n"/>
      <c r="AA362" s="616" t="n"/>
      <c r="AB362" s="270">
        <f>IF(C362="","",IF('Product Selections'!$L$11="CBA Lightning",1,IF('Product Selections'!$L$11="CBA Lightning Plus",0.7,IF('Product Selections'!$L$11="Management Services",0.7,IF('Product Selections'!$L$11="CBA Lightning Wholesale","Check with Finance","")))))</f>
        <v/>
      </c>
      <c r="AC362" s="616" t="n"/>
      <c r="AD362" s="270">
        <f>IF(C362="","",IF('Product Selections'!$L$11="CBA Lightning Wholesale","Check with Finance",1-AB362))</f>
        <v/>
      </c>
      <c r="AE362" s="616">
        <f>IF(C362="","",'Multi Unit Grid'!$G$5)</f>
        <v/>
      </c>
      <c r="AF362" s="271">
        <f>IF(C362="","",IF('Exhibit A'!Y1104&lt;0,-'Exhibit A'!Y1104,""))</f>
        <v/>
      </c>
      <c r="AG362" s="616">
        <f>IF($C362="","",'Product Selections'!$K$6)</f>
        <v/>
      </c>
      <c r="AH362" s="616">
        <f>IF($C362="","",'Product Selections'!$K$10)</f>
        <v/>
      </c>
      <c r="AI362" s="269">
        <f>IF(C362="","",IF('Product Selections'!L354="Management SErvices",VLOOKUP('Product Selections'!K346,Regions!C:D,2,FALSE),""))</f>
        <v/>
      </c>
      <c r="AJ362" s="445" t="n"/>
      <c r="AK362" s="618" t="n"/>
      <c r="AL362" s="440" t="n"/>
      <c r="AM362" s="448" t="n"/>
      <c r="AO362" s="267" t="n"/>
      <c r="AP362" s="441" t="n"/>
      <c r="AQ362" s="616" t="n"/>
      <c r="AR362" s="616" t="n"/>
      <c r="AS362" s="619" t="n"/>
    </row>
    <row r="363" ht="14.45" customHeight="1">
      <c r="B363" s="73">
        <f>B362+1</f>
        <v/>
      </c>
      <c r="C363" s="221">
        <f>IF('Multi Unit Grid'!C357="","",'Multi Unit Grid'!C357)</f>
        <v/>
      </c>
      <c r="D363" s="223">
        <f>IF(C363="","",'Exhibit A'!D355)</f>
        <v/>
      </c>
      <c r="E363" s="222">
        <f>IFERROR(VLOOKUP(C363,'Multi Unit Grid'!C:D,2,FALSE),"")</f>
        <v/>
      </c>
      <c r="F363" s="75">
        <f>IFERROR(VLOOKUP(C363,'Multi Unit Grid'!C:E,3,FALSE),"")</f>
        <v/>
      </c>
      <c r="G363" s="75">
        <f>IFERROR(VLOOKUP(C363,'Multi Unit Grid'!C:EF,4,FALSE),"")</f>
        <v/>
      </c>
      <c r="H363" s="612" t="n"/>
      <c r="I363" s="30" t="n"/>
      <c r="J363" s="430" t="n"/>
      <c r="K363" s="224" t="n"/>
      <c r="L363" s="24" t="n"/>
      <c r="M363" s="26" t="n"/>
      <c r="N363" s="28" t="n"/>
      <c r="O363" s="26" t="n"/>
      <c r="P363" s="28" t="n"/>
      <c r="Q363" s="623" t="n"/>
      <c r="R363" s="28" t="n"/>
      <c r="S363" s="28" t="n"/>
      <c r="T363" s="28" t="n"/>
      <c r="U363" s="28" t="n"/>
      <c r="V363" s="26" t="n"/>
      <c r="W363" s="29" t="n"/>
      <c r="Z363" s="491" t="n"/>
      <c r="AA363" s="612" t="n"/>
      <c r="AB363" s="83">
        <f>IF(C363="","",IF('Product Selections'!$L$11="CBA Lightning",1,IF('Product Selections'!$L$11="CBA Lightning Plus",0.7,IF('Product Selections'!$L$11="Management Services",0.7,IF('Product Selections'!$L$11="CBA Lightning Wholesale","Check with Finance","")))))</f>
        <v/>
      </c>
      <c r="AC363" s="612" t="n"/>
      <c r="AD363" s="83">
        <f>IF(C363="","",IF('Product Selections'!$L$11="CBA Lightning Wholesale","Check with Finance",1-AB363))</f>
        <v/>
      </c>
      <c r="AE363" s="612">
        <f>IF(C363="","",'Multi Unit Grid'!$G$5)</f>
        <v/>
      </c>
      <c r="AF363" s="84">
        <f>IF(C363="","",IF('Exhibit A'!Y1105&lt;0,-'Exhibit A'!Y1105,""))</f>
        <v/>
      </c>
      <c r="AG363" s="612">
        <f>IF($C363="","",'Product Selections'!$K$6)</f>
        <v/>
      </c>
      <c r="AH363" s="612">
        <f>IF($C363="","",'Product Selections'!$K$10)</f>
        <v/>
      </c>
      <c r="AI363" s="32">
        <f>IF(C363="","",IF('Product Selections'!L355="Management SErvices",VLOOKUP('Product Selections'!K347,Regions!C:D,2,FALSE),""))</f>
        <v/>
      </c>
      <c r="AJ363" s="444" t="n"/>
      <c r="AK363" s="621" t="n"/>
      <c r="AL363" s="438" t="n"/>
      <c r="AM363" s="447" t="n"/>
      <c r="AO363" s="30" t="n"/>
      <c r="AP363" s="439" t="n"/>
      <c r="AQ363" s="612" t="n"/>
      <c r="AR363" s="612" t="n"/>
      <c r="AS363" s="615" t="n"/>
    </row>
    <row r="364">
      <c r="B364" s="249">
        <f>B363+1</f>
        <v/>
      </c>
      <c r="C364" s="250">
        <f>IF('Multi Unit Grid'!C358="","",'Multi Unit Grid'!C358)</f>
        <v/>
      </c>
      <c r="D364" s="251">
        <f>IF(C364="","",'Exhibit A'!D356)</f>
        <v/>
      </c>
      <c r="E364" s="252">
        <f>IFERROR(VLOOKUP(C364,'Multi Unit Grid'!C:D,2,FALSE),"")</f>
        <v/>
      </c>
      <c r="F364" s="253">
        <f>IFERROR(VLOOKUP(C364,'Multi Unit Grid'!C:E,3,FALSE),"")</f>
        <v/>
      </c>
      <c r="G364" s="253">
        <f>IFERROR(VLOOKUP(C364,'Multi Unit Grid'!C:EF,4,FALSE),"")</f>
        <v/>
      </c>
      <c r="H364" s="616" t="n"/>
      <c r="I364" s="267" t="n"/>
      <c r="J364" s="431" t="n"/>
      <c r="K364" s="261" t="n"/>
      <c r="L364" s="257" t="n"/>
      <c r="M364" s="262" t="n"/>
      <c r="N364" s="263" t="n"/>
      <c r="O364" s="262" t="n"/>
      <c r="P364" s="263" t="n"/>
      <c r="Q364" s="622" t="n"/>
      <c r="R364" s="263" t="n"/>
      <c r="S364" s="263" t="n"/>
      <c r="T364" s="263" t="n"/>
      <c r="U364" s="263" t="n"/>
      <c r="V364" s="262" t="n"/>
      <c r="W364" s="265" t="n"/>
      <c r="X364" s="266" t="n"/>
      <c r="Z364" s="490" t="n"/>
      <c r="AA364" s="616" t="n"/>
      <c r="AB364" s="270">
        <f>IF(C364="","",IF('Product Selections'!$L$11="CBA Lightning",1,IF('Product Selections'!$L$11="CBA Lightning Plus",0.7,IF('Product Selections'!$L$11="Management Services",0.7,IF('Product Selections'!$L$11="CBA Lightning Wholesale","Check with Finance","")))))</f>
        <v/>
      </c>
      <c r="AC364" s="616" t="n"/>
      <c r="AD364" s="270">
        <f>IF(C364="","",IF('Product Selections'!$L$11="CBA Lightning Wholesale","Check with Finance",1-AB364))</f>
        <v/>
      </c>
      <c r="AE364" s="616">
        <f>IF(C364="","",'Multi Unit Grid'!$G$5)</f>
        <v/>
      </c>
      <c r="AF364" s="271">
        <f>IF(C364="","",IF('Exhibit A'!Y1106&lt;0,-'Exhibit A'!Y1106,""))</f>
        <v/>
      </c>
      <c r="AG364" s="616">
        <f>IF($C364="","",'Product Selections'!$K$6)</f>
        <v/>
      </c>
      <c r="AH364" s="616">
        <f>IF($C364="","",'Product Selections'!$K$10)</f>
        <v/>
      </c>
      <c r="AI364" s="269">
        <f>IF(C364="","",IF('Product Selections'!L356="Management SErvices",VLOOKUP('Product Selections'!K348,Regions!C:D,2,FALSE),""))</f>
        <v/>
      </c>
      <c r="AJ364" s="445" t="n"/>
      <c r="AK364" s="618" t="n"/>
      <c r="AL364" s="440" t="n"/>
      <c r="AM364" s="448" t="n"/>
      <c r="AO364" s="267" t="n"/>
      <c r="AP364" s="441" t="n"/>
      <c r="AQ364" s="616" t="n"/>
      <c r="AR364" s="616" t="n"/>
      <c r="AS364" s="619" t="n"/>
    </row>
    <row r="365" ht="14.45" customHeight="1">
      <c r="B365" s="73">
        <f>B364+1</f>
        <v/>
      </c>
      <c r="C365" s="221">
        <f>IF('Multi Unit Grid'!C359="","",'Multi Unit Grid'!C359)</f>
        <v/>
      </c>
      <c r="D365" s="223">
        <f>IF(C365="","",'Exhibit A'!D357)</f>
        <v/>
      </c>
      <c r="E365" s="222">
        <f>IFERROR(VLOOKUP(C365,'Multi Unit Grid'!C:D,2,FALSE),"")</f>
        <v/>
      </c>
      <c r="F365" s="75">
        <f>IFERROR(VLOOKUP(C365,'Multi Unit Grid'!C:E,3,FALSE),"")</f>
        <v/>
      </c>
      <c r="G365" s="75">
        <f>IFERROR(VLOOKUP(C365,'Multi Unit Grid'!C:EF,4,FALSE),"")</f>
        <v/>
      </c>
      <c r="H365" s="612" t="n"/>
      <c r="I365" s="30" t="n"/>
      <c r="J365" s="430" t="n"/>
      <c r="K365" s="224" t="n"/>
      <c r="L365" s="24" t="n"/>
      <c r="M365" s="26" t="n"/>
      <c r="N365" s="28" t="n"/>
      <c r="O365" s="26" t="n"/>
      <c r="P365" s="28" t="n"/>
      <c r="Q365" s="623" t="n"/>
      <c r="R365" s="28" t="n"/>
      <c r="S365" s="28" t="n"/>
      <c r="T365" s="28" t="n"/>
      <c r="U365" s="28" t="n"/>
      <c r="V365" s="26" t="n"/>
      <c r="W365" s="29" t="n"/>
      <c r="Z365" s="491" t="n"/>
      <c r="AA365" s="612" t="n"/>
      <c r="AB365" s="83">
        <f>IF(C365="","",IF('Product Selections'!$L$11="CBA Lightning",1,IF('Product Selections'!$L$11="CBA Lightning Plus",0.7,IF('Product Selections'!$L$11="Management Services",0.7,IF('Product Selections'!$L$11="CBA Lightning Wholesale","Check with Finance","")))))</f>
        <v/>
      </c>
      <c r="AC365" s="612" t="n"/>
      <c r="AD365" s="83">
        <f>IF(C365="","",IF('Product Selections'!$L$11="CBA Lightning Wholesale","Check with Finance",1-AB365))</f>
        <v/>
      </c>
      <c r="AE365" s="612">
        <f>IF(C365="","",'Multi Unit Grid'!$G$5)</f>
        <v/>
      </c>
      <c r="AF365" s="84">
        <f>IF(C365="","",IF('Exhibit A'!Y1107&lt;0,-'Exhibit A'!Y1107,""))</f>
        <v/>
      </c>
      <c r="AG365" s="612">
        <f>IF($C365="","",'Product Selections'!$K$6)</f>
        <v/>
      </c>
      <c r="AH365" s="612">
        <f>IF($C365="","",'Product Selections'!$K$10)</f>
        <v/>
      </c>
      <c r="AI365" s="32">
        <f>IF(C365="","",IF('Product Selections'!L357="Management SErvices",VLOOKUP('Product Selections'!K349,Regions!C:D,2,FALSE),""))</f>
        <v/>
      </c>
      <c r="AJ365" s="444" t="n"/>
      <c r="AK365" s="621" t="n"/>
      <c r="AL365" s="438" t="n"/>
      <c r="AM365" s="447" t="n"/>
      <c r="AO365" s="30" t="n"/>
      <c r="AP365" s="439" t="n"/>
      <c r="AQ365" s="612" t="n"/>
      <c r="AR365" s="612" t="n"/>
      <c r="AS365" s="615" t="n"/>
    </row>
    <row r="366">
      <c r="B366" s="249">
        <f>B365+1</f>
        <v/>
      </c>
      <c r="C366" s="250">
        <f>IF('Multi Unit Grid'!C360="","",'Multi Unit Grid'!C360)</f>
        <v/>
      </c>
      <c r="D366" s="251">
        <f>IF(C366="","",'Exhibit A'!D358)</f>
        <v/>
      </c>
      <c r="E366" s="252">
        <f>IFERROR(VLOOKUP(C366,'Multi Unit Grid'!C:D,2,FALSE),"")</f>
        <v/>
      </c>
      <c r="F366" s="253">
        <f>IFERROR(VLOOKUP(C366,'Multi Unit Grid'!C:E,3,FALSE),"")</f>
        <v/>
      </c>
      <c r="G366" s="253">
        <f>IFERROR(VLOOKUP(C366,'Multi Unit Grid'!C:EF,4,FALSE),"")</f>
        <v/>
      </c>
      <c r="H366" s="616" t="n"/>
      <c r="I366" s="267" t="n"/>
      <c r="J366" s="431" t="n"/>
      <c r="K366" s="261" t="n"/>
      <c r="L366" s="257" t="n"/>
      <c r="M366" s="262" t="n"/>
      <c r="N366" s="263" t="n"/>
      <c r="O366" s="262" t="n"/>
      <c r="P366" s="263" t="n"/>
      <c r="Q366" s="622" t="n"/>
      <c r="R366" s="263" t="n"/>
      <c r="S366" s="263" t="n"/>
      <c r="T366" s="263" t="n"/>
      <c r="U366" s="263" t="n"/>
      <c r="V366" s="262" t="n"/>
      <c r="W366" s="265" t="n"/>
      <c r="X366" s="266" t="n"/>
      <c r="Z366" s="490" t="n"/>
      <c r="AA366" s="616" t="n"/>
      <c r="AB366" s="270">
        <f>IF(C366="","",IF('Product Selections'!$L$11="CBA Lightning",1,IF('Product Selections'!$L$11="CBA Lightning Plus",0.7,IF('Product Selections'!$L$11="Management Services",0.7,IF('Product Selections'!$L$11="CBA Lightning Wholesale","Check with Finance","")))))</f>
        <v/>
      </c>
      <c r="AC366" s="616" t="n"/>
      <c r="AD366" s="270">
        <f>IF(C366="","",IF('Product Selections'!$L$11="CBA Lightning Wholesale","Check with Finance",1-AB366))</f>
        <v/>
      </c>
      <c r="AE366" s="616">
        <f>IF(C366="","",'Multi Unit Grid'!$G$5)</f>
        <v/>
      </c>
      <c r="AF366" s="271">
        <f>IF(C366="","",IF('Exhibit A'!Y1108&lt;0,-'Exhibit A'!Y1108,""))</f>
        <v/>
      </c>
      <c r="AG366" s="616">
        <f>IF($C366="","",'Product Selections'!$K$6)</f>
        <v/>
      </c>
      <c r="AH366" s="616">
        <f>IF($C366="","",'Product Selections'!$K$10)</f>
        <v/>
      </c>
      <c r="AI366" s="269">
        <f>IF(C366="","",IF('Product Selections'!L358="Management SErvices",VLOOKUP('Product Selections'!K350,Regions!C:D,2,FALSE),""))</f>
        <v/>
      </c>
      <c r="AJ366" s="445" t="n"/>
      <c r="AK366" s="618" t="n"/>
      <c r="AL366" s="440" t="n"/>
      <c r="AM366" s="448" t="n"/>
      <c r="AO366" s="267" t="n"/>
      <c r="AP366" s="441" t="n"/>
      <c r="AQ366" s="616" t="n"/>
      <c r="AR366" s="616" t="n"/>
      <c r="AS366" s="619" t="n"/>
    </row>
    <row r="367" ht="14.45" customHeight="1">
      <c r="B367" s="73">
        <f>B366+1</f>
        <v/>
      </c>
      <c r="C367" s="221">
        <f>IF('Multi Unit Grid'!C361="","",'Multi Unit Grid'!C361)</f>
        <v/>
      </c>
      <c r="D367" s="223">
        <f>IF(C367="","",'Exhibit A'!D359)</f>
        <v/>
      </c>
      <c r="E367" s="222">
        <f>IFERROR(VLOOKUP(C367,'Multi Unit Grid'!C:D,2,FALSE),"")</f>
        <v/>
      </c>
      <c r="F367" s="75">
        <f>IFERROR(VLOOKUP(C367,'Multi Unit Grid'!C:E,3,FALSE),"")</f>
        <v/>
      </c>
      <c r="G367" s="75">
        <f>IFERROR(VLOOKUP(C367,'Multi Unit Grid'!C:EF,4,FALSE),"")</f>
        <v/>
      </c>
      <c r="H367" s="612" t="n"/>
      <c r="I367" s="30" t="n"/>
      <c r="J367" s="430" t="n"/>
      <c r="K367" s="224" t="n"/>
      <c r="L367" s="24" t="n"/>
      <c r="M367" s="26" t="n"/>
      <c r="N367" s="28" t="n"/>
      <c r="O367" s="26" t="n"/>
      <c r="P367" s="28" t="n"/>
      <c r="Q367" s="623" t="n"/>
      <c r="R367" s="28" t="n"/>
      <c r="S367" s="28" t="n"/>
      <c r="T367" s="28" t="n"/>
      <c r="U367" s="28" t="n"/>
      <c r="V367" s="26" t="n"/>
      <c r="W367" s="29" t="n"/>
      <c r="Z367" s="491" t="n"/>
      <c r="AA367" s="612" t="n"/>
      <c r="AB367" s="83">
        <f>IF(C367="","",IF('Product Selections'!$L$11="CBA Lightning",1,IF('Product Selections'!$L$11="CBA Lightning Plus",0.7,IF('Product Selections'!$L$11="Management Services",0.7,IF('Product Selections'!$L$11="CBA Lightning Wholesale","Check with Finance","")))))</f>
        <v/>
      </c>
      <c r="AC367" s="612" t="n"/>
      <c r="AD367" s="83">
        <f>IF(C367="","",IF('Product Selections'!$L$11="CBA Lightning Wholesale","Check with Finance",1-AB367))</f>
        <v/>
      </c>
      <c r="AE367" s="612">
        <f>IF(C367="","",'Multi Unit Grid'!$G$5)</f>
        <v/>
      </c>
      <c r="AF367" s="84">
        <f>IF(C367="","",IF('Exhibit A'!Y1109&lt;0,-'Exhibit A'!Y1109,""))</f>
        <v/>
      </c>
      <c r="AG367" s="612">
        <f>IF($C367="","",'Product Selections'!$K$6)</f>
        <v/>
      </c>
      <c r="AH367" s="612">
        <f>IF($C367="","",'Product Selections'!$K$10)</f>
        <v/>
      </c>
      <c r="AI367" s="32">
        <f>IF(C367="","",IF('Product Selections'!L359="Management SErvices",VLOOKUP('Product Selections'!K351,Regions!C:D,2,FALSE),""))</f>
        <v/>
      </c>
      <c r="AJ367" s="444" t="n"/>
      <c r="AK367" s="621" t="n"/>
      <c r="AL367" s="438" t="n"/>
      <c r="AM367" s="447" t="n"/>
      <c r="AO367" s="30" t="n"/>
      <c r="AP367" s="439" t="n"/>
      <c r="AQ367" s="612" t="n"/>
      <c r="AR367" s="612" t="n"/>
      <c r="AS367" s="615" t="n"/>
    </row>
    <row r="368">
      <c r="B368" s="249">
        <f>B367+1</f>
        <v/>
      </c>
      <c r="C368" s="250">
        <f>IF('Multi Unit Grid'!C362="","",'Multi Unit Grid'!C362)</f>
        <v/>
      </c>
      <c r="D368" s="251">
        <f>IF(C368="","",'Exhibit A'!D360)</f>
        <v/>
      </c>
      <c r="E368" s="252">
        <f>IFERROR(VLOOKUP(C368,'Multi Unit Grid'!C:D,2,FALSE),"")</f>
        <v/>
      </c>
      <c r="F368" s="253">
        <f>IFERROR(VLOOKUP(C368,'Multi Unit Grid'!C:E,3,FALSE),"")</f>
        <v/>
      </c>
      <c r="G368" s="253">
        <f>IFERROR(VLOOKUP(C368,'Multi Unit Grid'!C:EF,4,FALSE),"")</f>
        <v/>
      </c>
      <c r="H368" s="616" t="n"/>
      <c r="I368" s="267" t="n"/>
      <c r="J368" s="431" t="n"/>
      <c r="K368" s="261" t="n"/>
      <c r="L368" s="257" t="n"/>
      <c r="M368" s="262" t="n"/>
      <c r="N368" s="263" t="n"/>
      <c r="O368" s="262" t="n"/>
      <c r="P368" s="263" t="n"/>
      <c r="Q368" s="622" t="n"/>
      <c r="R368" s="263" t="n"/>
      <c r="S368" s="263" t="n"/>
      <c r="T368" s="263" t="n"/>
      <c r="U368" s="263" t="n"/>
      <c r="V368" s="262" t="n"/>
      <c r="W368" s="265" t="n"/>
      <c r="X368" s="266" t="n"/>
      <c r="Z368" s="490" t="n"/>
      <c r="AA368" s="616" t="n"/>
      <c r="AB368" s="270">
        <f>IF(C368="","",IF('Product Selections'!$L$11="CBA Lightning",1,IF('Product Selections'!$L$11="CBA Lightning Plus",0.7,IF('Product Selections'!$L$11="Management Services",0.7,IF('Product Selections'!$L$11="CBA Lightning Wholesale","Check with Finance","")))))</f>
        <v/>
      </c>
      <c r="AC368" s="616" t="n"/>
      <c r="AD368" s="270">
        <f>IF(C368="","",IF('Product Selections'!$L$11="CBA Lightning Wholesale","Check with Finance",1-AB368))</f>
        <v/>
      </c>
      <c r="AE368" s="616">
        <f>IF(C368="","",'Multi Unit Grid'!$G$5)</f>
        <v/>
      </c>
      <c r="AF368" s="271">
        <f>IF(C368="","",IF('Exhibit A'!Y1110&lt;0,-'Exhibit A'!Y1110,""))</f>
        <v/>
      </c>
      <c r="AG368" s="616">
        <f>IF($C368="","",'Product Selections'!$K$6)</f>
        <v/>
      </c>
      <c r="AH368" s="616">
        <f>IF($C368="","",'Product Selections'!$K$10)</f>
        <v/>
      </c>
      <c r="AI368" s="269">
        <f>IF(C368="","",IF('Product Selections'!L360="Management SErvices",VLOOKUP('Product Selections'!K352,Regions!C:D,2,FALSE),""))</f>
        <v/>
      </c>
      <c r="AJ368" s="445" t="n"/>
      <c r="AK368" s="618" t="n"/>
      <c r="AL368" s="440" t="n"/>
      <c r="AM368" s="448" t="n"/>
      <c r="AO368" s="267" t="n"/>
      <c r="AP368" s="441" t="n"/>
      <c r="AQ368" s="616" t="n"/>
      <c r="AR368" s="616" t="n"/>
      <c r="AS368" s="619" t="n"/>
    </row>
    <row r="369" ht="14.45" customHeight="1">
      <c r="B369" s="73">
        <f>B368+1</f>
        <v/>
      </c>
      <c r="C369" s="221">
        <f>IF('Multi Unit Grid'!C363="","",'Multi Unit Grid'!C363)</f>
        <v/>
      </c>
      <c r="D369" s="223">
        <f>IF(C369="","",'Exhibit A'!D361)</f>
        <v/>
      </c>
      <c r="E369" s="222">
        <f>IFERROR(VLOOKUP(C369,'Multi Unit Grid'!C:D,2,FALSE),"")</f>
        <v/>
      </c>
      <c r="F369" s="75">
        <f>IFERROR(VLOOKUP(C369,'Multi Unit Grid'!C:E,3,FALSE),"")</f>
        <v/>
      </c>
      <c r="G369" s="75">
        <f>IFERROR(VLOOKUP(C369,'Multi Unit Grid'!C:EF,4,FALSE),"")</f>
        <v/>
      </c>
      <c r="H369" s="612" t="n"/>
      <c r="I369" s="30" t="n"/>
      <c r="J369" s="430" t="n"/>
      <c r="K369" s="224" t="n"/>
      <c r="L369" s="24" t="n"/>
      <c r="M369" s="26" t="n"/>
      <c r="N369" s="28" t="n"/>
      <c r="O369" s="26" t="n"/>
      <c r="P369" s="28" t="n"/>
      <c r="Q369" s="623" t="n"/>
      <c r="R369" s="28" t="n"/>
      <c r="S369" s="28" t="n"/>
      <c r="T369" s="28" t="n"/>
      <c r="U369" s="28" t="n"/>
      <c r="V369" s="26" t="n"/>
      <c r="W369" s="29" t="n"/>
      <c r="Z369" s="491" t="n"/>
      <c r="AA369" s="612" t="n"/>
      <c r="AB369" s="83">
        <f>IF(C369="","",IF('Product Selections'!$L$11="CBA Lightning",1,IF('Product Selections'!$L$11="CBA Lightning Plus",0.7,IF('Product Selections'!$L$11="Management Services",0.7,IF('Product Selections'!$L$11="CBA Lightning Wholesale","Check with Finance","")))))</f>
        <v/>
      </c>
      <c r="AC369" s="612" t="n"/>
      <c r="AD369" s="83">
        <f>IF(C369="","",IF('Product Selections'!$L$11="CBA Lightning Wholesale","Check with Finance",1-AB369))</f>
        <v/>
      </c>
      <c r="AE369" s="612">
        <f>IF(C369="","",'Multi Unit Grid'!$G$5)</f>
        <v/>
      </c>
      <c r="AF369" s="84">
        <f>IF(C369="","",IF('Exhibit A'!Y1111&lt;0,-'Exhibit A'!Y1111,""))</f>
        <v/>
      </c>
      <c r="AG369" s="612">
        <f>IF($C369="","",'Product Selections'!$K$6)</f>
        <v/>
      </c>
      <c r="AH369" s="612">
        <f>IF($C369="","",'Product Selections'!$K$10)</f>
        <v/>
      </c>
      <c r="AI369" s="32">
        <f>IF(C369="","",IF('Product Selections'!L361="Management SErvices",VLOOKUP('Product Selections'!K353,Regions!C:D,2,FALSE),""))</f>
        <v/>
      </c>
      <c r="AJ369" s="444" t="n"/>
      <c r="AK369" s="621" t="n"/>
      <c r="AL369" s="438" t="n"/>
      <c r="AM369" s="447" t="n"/>
      <c r="AO369" s="30" t="n"/>
      <c r="AP369" s="439" t="n"/>
      <c r="AQ369" s="612" t="n"/>
      <c r="AR369" s="612" t="n"/>
      <c r="AS369" s="615" t="n"/>
    </row>
    <row r="370">
      <c r="B370" s="249">
        <f>B369+1</f>
        <v/>
      </c>
      <c r="C370" s="250">
        <f>IF('Multi Unit Grid'!C364="","",'Multi Unit Grid'!C364)</f>
        <v/>
      </c>
      <c r="D370" s="251">
        <f>IF(C370="","",'Exhibit A'!D362)</f>
        <v/>
      </c>
      <c r="E370" s="252">
        <f>IFERROR(VLOOKUP(C370,'Multi Unit Grid'!C:D,2,FALSE),"")</f>
        <v/>
      </c>
      <c r="F370" s="253">
        <f>IFERROR(VLOOKUP(C370,'Multi Unit Grid'!C:E,3,FALSE),"")</f>
        <v/>
      </c>
      <c r="G370" s="253">
        <f>IFERROR(VLOOKUP(C370,'Multi Unit Grid'!C:EF,4,FALSE),"")</f>
        <v/>
      </c>
      <c r="H370" s="616" t="n"/>
      <c r="I370" s="267" t="n"/>
      <c r="J370" s="431" t="n"/>
      <c r="K370" s="261" t="n"/>
      <c r="L370" s="257" t="n"/>
      <c r="M370" s="262" t="n"/>
      <c r="N370" s="263" t="n"/>
      <c r="O370" s="262" t="n"/>
      <c r="P370" s="263" t="n"/>
      <c r="Q370" s="622" t="n"/>
      <c r="R370" s="263" t="n"/>
      <c r="S370" s="263" t="n"/>
      <c r="T370" s="263" t="n"/>
      <c r="U370" s="263" t="n"/>
      <c r="V370" s="262" t="n"/>
      <c r="W370" s="265" t="n"/>
      <c r="X370" s="266" t="n"/>
      <c r="Z370" s="490" t="n"/>
      <c r="AA370" s="616" t="n"/>
      <c r="AB370" s="270">
        <f>IF(C370="","",IF('Product Selections'!$L$11="CBA Lightning",1,IF('Product Selections'!$L$11="CBA Lightning Plus",0.7,IF('Product Selections'!$L$11="Management Services",0.7,IF('Product Selections'!$L$11="CBA Lightning Wholesale","Check with Finance","")))))</f>
        <v/>
      </c>
      <c r="AC370" s="616" t="n"/>
      <c r="AD370" s="270">
        <f>IF(C370="","",IF('Product Selections'!$L$11="CBA Lightning Wholesale","Check with Finance",1-AB370))</f>
        <v/>
      </c>
      <c r="AE370" s="616">
        <f>IF(C370="","",'Multi Unit Grid'!$G$5)</f>
        <v/>
      </c>
      <c r="AF370" s="271">
        <f>IF(C370="","",IF('Exhibit A'!Y1112&lt;0,-'Exhibit A'!Y1112,""))</f>
        <v/>
      </c>
      <c r="AG370" s="616">
        <f>IF($C370="","",'Product Selections'!$K$6)</f>
        <v/>
      </c>
      <c r="AH370" s="616">
        <f>IF($C370="","",'Product Selections'!$K$10)</f>
        <v/>
      </c>
      <c r="AI370" s="269">
        <f>IF(C370="","",IF('Product Selections'!L362="Management SErvices",VLOOKUP('Product Selections'!K354,Regions!C:D,2,FALSE),""))</f>
        <v/>
      </c>
      <c r="AJ370" s="445" t="n"/>
      <c r="AK370" s="618" t="n"/>
      <c r="AL370" s="440" t="n"/>
      <c r="AM370" s="448" t="n"/>
      <c r="AO370" s="267" t="n"/>
      <c r="AP370" s="441" t="n"/>
      <c r="AQ370" s="616" t="n"/>
      <c r="AR370" s="616" t="n"/>
      <c r="AS370" s="619" t="n"/>
    </row>
    <row r="371" ht="14.45" customHeight="1">
      <c r="B371" s="73">
        <f>B370+1</f>
        <v/>
      </c>
      <c r="C371" s="221">
        <f>IF('Multi Unit Grid'!C365="","",'Multi Unit Grid'!C365)</f>
        <v/>
      </c>
      <c r="D371" s="223">
        <f>IF(C371="","",'Exhibit A'!D363)</f>
        <v/>
      </c>
      <c r="E371" s="222">
        <f>IFERROR(VLOOKUP(C371,'Multi Unit Grid'!C:D,2,FALSE),"")</f>
        <v/>
      </c>
      <c r="F371" s="75">
        <f>IFERROR(VLOOKUP(C371,'Multi Unit Grid'!C:E,3,FALSE),"")</f>
        <v/>
      </c>
      <c r="G371" s="75">
        <f>IFERROR(VLOOKUP(C371,'Multi Unit Grid'!C:EF,4,FALSE),"")</f>
        <v/>
      </c>
      <c r="H371" s="612" t="n"/>
      <c r="I371" s="30" t="n"/>
      <c r="J371" s="430" t="n"/>
      <c r="K371" s="224" t="n"/>
      <c r="L371" s="24" t="n"/>
      <c r="M371" s="26" t="n"/>
      <c r="N371" s="28" t="n"/>
      <c r="O371" s="26" t="n"/>
      <c r="P371" s="28" t="n"/>
      <c r="Q371" s="623" t="n"/>
      <c r="R371" s="28" t="n"/>
      <c r="S371" s="28" t="n"/>
      <c r="T371" s="28" t="n"/>
      <c r="U371" s="28" t="n"/>
      <c r="V371" s="26" t="n"/>
      <c r="W371" s="29" t="n"/>
      <c r="Z371" s="491" t="n"/>
      <c r="AA371" s="612" t="n"/>
      <c r="AB371" s="83">
        <f>IF(C371="","",IF('Product Selections'!$L$11="CBA Lightning",1,IF('Product Selections'!$L$11="CBA Lightning Plus",0.7,IF('Product Selections'!$L$11="Management Services",0.7,IF('Product Selections'!$L$11="CBA Lightning Wholesale","Check with Finance","")))))</f>
        <v/>
      </c>
      <c r="AC371" s="612" t="n"/>
      <c r="AD371" s="83">
        <f>IF(C371="","",IF('Product Selections'!$L$11="CBA Lightning Wholesale","Check with Finance",1-AB371))</f>
        <v/>
      </c>
      <c r="AE371" s="612">
        <f>IF(C371="","",'Multi Unit Grid'!$G$5)</f>
        <v/>
      </c>
      <c r="AF371" s="84">
        <f>IF(C371="","",IF('Exhibit A'!Y1113&lt;0,-'Exhibit A'!Y1113,""))</f>
        <v/>
      </c>
      <c r="AG371" s="612">
        <f>IF($C371="","",'Product Selections'!$K$6)</f>
        <v/>
      </c>
      <c r="AH371" s="612">
        <f>IF($C371="","",'Product Selections'!$K$10)</f>
        <v/>
      </c>
      <c r="AI371" s="32">
        <f>IF(C371="","",IF('Product Selections'!L363="Management SErvices",VLOOKUP('Product Selections'!K355,Regions!C:D,2,FALSE),""))</f>
        <v/>
      </c>
      <c r="AJ371" s="444" t="n"/>
      <c r="AK371" s="621" t="n"/>
      <c r="AL371" s="438" t="n"/>
      <c r="AM371" s="447" t="n"/>
      <c r="AO371" s="30" t="n"/>
      <c r="AP371" s="439" t="n"/>
      <c r="AQ371" s="612" t="n"/>
      <c r="AR371" s="612" t="n"/>
      <c r="AS371" s="615" t="n"/>
    </row>
    <row r="372">
      <c r="B372" s="249">
        <f>B371+1</f>
        <v/>
      </c>
      <c r="C372" s="250">
        <f>IF('Multi Unit Grid'!C366="","",'Multi Unit Grid'!C366)</f>
        <v/>
      </c>
      <c r="D372" s="251">
        <f>IF(C372="","",'Exhibit A'!D364)</f>
        <v/>
      </c>
      <c r="E372" s="252">
        <f>IFERROR(VLOOKUP(C372,'Multi Unit Grid'!C:D,2,FALSE),"")</f>
        <v/>
      </c>
      <c r="F372" s="253">
        <f>IFERROR(VLOOKUP(C372,'Multi Unit Grid'!C:E,3,FALSE),"")</f>
        <v/>
      </c>
      <c r="G372" s="253">
        <f>IFERROR(VLOOKUP(C372,'Multi Unit Grid'!C:EF,4,FALSE),"")</f>
        <v/>
      </c>
      <c r="H372" s="616" t="n"/>
      <c r="I372" s="267" t="n"/>
      <c r="J372" s="431" t="n"/>
      <c r="K372" s="261" t="n"/>
      <c r="L372" s="257" t="n"/>
      <c r="M372" s="262" t="n"/>
      <c r="N372" s="263" t="n"/>
      <c r="O372" s="262" t="n"/>
      <c r="P372" s="263" t="n"/>
      <c r="Q372" s="622" t="n"/>
      <c r="R372" s="263" t="n"/>
      <c r="S372" s="263" t="n"/>
      <c r="T372" s="263" t="n"/>
      <c r="U372" s="263" t="n"/>
      <c r="V372" s="262" t="n"/>
      <c r="W372" s="265" t="n"/>
      <c r="X372" s="266" t="n"/>
      <c r="Z372" s="490" t="n"/>
      <c r="AA372" s="616" t="n"/>
      <c r="AB372" s="270">
        <f>IF(C372="","",IF('Product Selections'!$L$11="CBA Lightning",1,IF('Product Selections'!$L$11="CBA Lightning Plus",0.7,IF('Product Selections'!$L$11="Management Services",0.7,IF('Product Selections'!$L$11="CBA Lightning Wholesale","Check with Finance","")))))</f>
        <v/>
      </c>
      <c r="AC372" s="616" t="n"/>
      <c r="AD372" s="270">
        <f>IF(C372="","",IF('Product Selections'!$L$11="CBA Lightning Wholesale","Check with Finance",1-AB372))</f>
        <v/>
      </c>
      <c r="AE372" s="616">
        <f>IF(C372="","",'Multi Unit Grid'!$G$5)</f>
        <v/>
      </c>
      <c r="AF372" s="271">
        <f>IF(C372="","",IF('Exhibit A'!Y1114&lt;0,-'Exhibit A'!Y1114,""))</f>
        <v/>
      </c>
      <c r="AG372" s="616">
        <f>IF($C372="","",'Product Selections'!$K$6)</f>
        <v/>
      </c>
      <c r="AH372" s="616">
        <f>IF($C372="","",'Product Selections'!$K$10)</f>
        <v/>
      </c>
      <c r="AI372" s="269">
        <f>IF(C372="","",IF('Product Selections'!L364="Management SErvices",VLOOKUP('Product Selections'!K356,Regions!C:D,2,FALSE),""))</f>
        <v/>
      </c>
      <c r="AJ372" s="445" t="n"/>
      <c r="AK372" s="618" t="n"/>
      <c r="AL372" s="440" t="n"/>
      <c r="AM372" s="448" t="n"/>
      <c r="AO372" s="267" t="n"/>
      <c r="AP372" s="441" t="n"/>
      <c r="AQ372" s="616" t="n"/>
      <c r="AR372" s="616" t="n"/>
      <c r="AS372" s="619" t="n"/>
    </row>
    <row r="373" ht="14.45" customHeight="1">
      <c r="B373" s="73">
        <f>B372+1</f>
        <v/>
      </c>
      <c r="C373" s="221">
        <f>IF('Multi Unit Grid'!C367="","",'Multi Unit Grid'!C367)</f>
        <v/>
      </c>
      <c r="D373" s="223">
        <f>IF(C373="","",'Exhibit A'!D365)</f>
        <v/>
      </c>
      <c r="E373" s="222">
        <f>IFERROR(VLOOKUP(C373,'Multi Unit Grid'!C:D,2,FALSE),"")</f>
        <v/>
      </c>
      <c r="F373" s="75">
        <f>IFERROR(VLOOKUP(C373,'Multi Unit Grid'!C:E,3,FALSE),"")</f>
        <v/>
      </c>
      <c r="G373" s="75">
        <f>IFERROR(VLOOKUP(C373,'Multi Unit Grid'!C:EF,4,FALSE),"")</f>
        <v/>
      </c>
      <c r="H373" s="612" t="n"/>
      <c r="I373" s="30" t="n"/>
      <c r="J373" s="430" t="n"/>
      <c r="K373" s="224" t="n"/>
      <c r="L373" s="24" t="n"/>
      <c r="M373" s="26" t="n"/>
      <c r="N373" s="28" t="n"/>
      <c r="O373" s="26" t="n"/>
      <c r="P373" s="28" t="n"/>
      <c r="Q373" s="623" t="n"/>
      <c r="R373" s="28" t="n"/>
      <c r="S373" s="28" t="n"/>
      <c r="T373" s="28" t="n"/>
      <c r="U373" s="28" t="n"/>
      <c r="V373" s="26" t="n"/>
      <c r="W373" s="29" t="n"/>
      <c r="Z373" s="491" t="n"/>
      <c r="AA373" s="612" t="n"/>
      <c r="AB373" s="83">
        <f>IF(C373="","",IF('Product Selections'!$L$11="CBA Lightning",1,IF('Product Selections'!$L$11="CBA Lightning Plus",0.7,IF('Product Selections'!$L$11="Management Services",0.7,IF('Product Selections'!$L$11="CBA Lightning Wholesale","Check with Finance","")))))</f>
        <v/>
      </c>
      <c r="AC373" s="612" t="n"/>
      <c r="AD373" s="83">
        <f>IF(C373="","",IF('Product Selections'!$L$11="CBA Lightning Wholesale","Check with Finance",1-AB373))</f>
        <v/>
      </c>
      <c r="AE373" s="612">
        <f>IF(C373="","",'Multi Unit Grid'!$G$5)</f>
        <v/>
      </c>
      <c r="AF373" s="84">
        <f>IF(C373="","",IF('Exhibit A'!Y1115&lt;0,-'Exhibit A'!Y1115,""))</f>
        <v/>
      </c>
      <c r="AG373" s="612">
        <f>IF($C373="","",'Product Selections'!$K$6)</f>
        <v/>
      </c>
      <c r="AH373" s="612">
        <f>IF($C373="","",'Product Selections'!$K$10)</f>
        <v/>
      </c>
      <c r="AI373" s="32">
        <f>IF(C373="","",IF('Product Selections'!L365="Management SErvices",VLOOKUP('Product Selections'!K357,Regions!C:D,2,FALSE),""))</f>
        <v/>
      </c>
      <c r="AJ373" s="444" t="n"/>
      <c r="AK373" s="621" t="n"/>
      <c r="AL373" s="438" t="n"/>
      <c r="AM373" s="447" t="n"/>
      <c r="AO373" s="30" t="n"/>
      <c r="AP373" s="439" t="n"/>
      <c r="AQ373" s="612" t="n"/>
      <c r="AR373" s="612" t="n"/>
      <c r="AS373" s="615" t="n"/>
    </row>
    <row r="374">
      <c r="B374" s="249">
        <f>B373+1</f>
        <v/>
      </c>
      <c r="C374" s="250">
        <f>IF('Multi Unit Grid'!C368="","",'Multi Unit Grid'!C368)</f>
        <v/>
      </c>
      <c r="D374" s="251">
        <f>IF(C374="","",'Exhibit A'!D366)</f>
        <v/>
      </c>
      <c r="E374" s="252">
        <f>IFERROR(VLOOKUP(C374,'Multi Unit Grid'!C:D,2,FALSE),"")</f>
        <v/>
      </c>
      <c r="F374" s="253">
        <f>IFERROR(VLOOKUP(C374,'Multi Unit Grid'!C:E,3,FALSE),"")</f>
        <v/>
      </c>
      <c r="G374" s="253">
        <f>IFERROR(VLOOKUP(C374,'Multi Unit Grid'!C:EF,4,FALSE),"")</f>
        <v/>
      </c>
      <c r="H374" s="616" t="n"/>
      <c r="I374" s="267" t="n"/>
      <c r="J374" s="431" t="n"/>
      <c r="K374" s="261" t="n"/>
      <c r="L374" s="257" t="n"/>
      <c r="M374" s="262" t="n"/>
      <c r="N374" s="263" t="n"/>
      <c r="O374" s="262" t="n"/>
      <c r="P374" s="263" t="n"/>
      <c r="Q374" s="622" t="n"/>
      <c r="R374" s="263" t="n"/>
      <c r="S374" s="263" t="n"/>
      <c r="T374" s="263" t="n"/>
      <c r="U374" s="263" t="n"/>
      <c r="V374" s="262" t="n"/>
      <c r="W374" s="265" t="n"/>
      <c r="X374" s="266" t="n"/>
      <c r="Z374" s="490" t="n"/>
      <c r="AA374" s="616" t="n"/>
      <c r="AB374" s="270">
        <f>IF(C374="","",IF('Product Selections'!$L$11="CBA Lightning",1,IF('Product Selections'!$L$11="CBA Lightning Plus",0.7,IF('Product Selections'!$L$11="Management Services",0.7,IF('Product Selections'!$L$11="CBA Lightning Wholesale","Check with Finance","")))))</f>
        <v/>
      </c>
      <c r="AC374" s="616" t="n"/>
      <c r="AD374" s="270">
        <f>IF(C374="","",IF('Product Selections'!$L$11="CBA Lightning Wholesale","Check with Finance",1-AB374))</f>
        <v/>
      </c>
      <c r="AE374" s="616">
        <f>IF(C374="","",'Multi Unit Grid'!$G$5)</f>
        <v/>
      </c>
      <c r="AF374" s="271">
        <f>IF(C374="","",IF('Exhibit A'!Y1116&lt;0,-'Exhibit A'!Y1116,""))</f>
        <v/>
      </c>
      <c r="AG374" s="616">
        <f>IF($C374="","",'Product Selections'!$K$6)</f>
        <v/>
      </c>
      <c r="AH374" s="616">
        <f>IF($C374="","",'Product Selections'!$K$10)</f>
        <v/>
      </c>
      <c r="AI374" s="269">
        <f>IF(C374="","",IF('Product Selections'!L366="Management SErvices",VLOOKUP('Product Selections'!K358,Regions!C:D,2,FALSE),""))</f>
        <v/>
      </c>
      <c r="AJ374" s="445" t="n"/>
      <c r="AK374" s="618" t="n"/>
      <c r="AL374" s="440" t="n"/>
      <c r="AM374" s="448" t="n"/>
      <c r="AO374" s="267" t="n"/>
      <c r="AP374" s="441" t="n"/>
      <c r="AQ374" s="616" t="n"/>
      <c r="AR374" s="616" t="n"/>
      <c r="AS374" s="619" t="n"/>
    </row>
    <row r="375" ht="14.45" customHeight="1">
      <c r="B375" s="73">
        <f>B374+1</f>
        <v/>
      </c>
      <c r="C375" s="221">
        <f>IF('Multi Unit Grid'!C369="","",'Multi Unit Grid'!C369)</f>
        <v/>
      </c>
      <c r="D375" s="223">
        <f>IF(C375="","",'Exhibit A'!D367)</f>
        <v/>
      </c>
      <c r="E375" s="222">
        <f>IFERROR(VLOOKUP(C375,'Multi Unit Grid'!C:D,2,FALSE),"")</f>
        <v/>
      </c>
      <c r="F375" s="75">
        <f>IFERROR(VLOOKUP(C375,'Multi Unit Grid'!C:E,3,FALSE),"")</f>
        <v/>
      </c>
      <c r="G375" s="75">
        <f>IFERROR(VLOOKUP(C375,'Multi Unit Grid'!C:EF,4,FALSE),"")</f>
        <v/>
      </c>
      <c r="H375" s="612" t="n"/>
      <c r="I375" s="30" t="n"/>
      <c r="J375" s="430" t="n"/>
      <c r="K375" s="224" t="n"/>
      <c r="L375" s="24" t="n"/>
      <c r="M375" s="26" t="n"/>
      <c r="N375" s="28" t="n"/>
      <c r="O375" s="26" t="n"/>
      <c r="P375" s="28" t="n"/>
      <c r="Q375" s="623" t="n"/>
      <c r="R375" s="28" t="n"/>
      <c r="S375" s="28" t="n"/>
      <c r="T375" s="28" t="n"/>
      <c r="U375" s="28" t="n"/>
      <c r="V375" s="26" t="n"/>
      <c r="W375" s="29" t="n"/>
      <c r="Z375" s="491" t="n"/>
      <c r="AA375" s="612" t="n"/>
      <c r="AB375" s="83">
        <f>IF(C375="","",IF('Product Selections'!$L$11="CBA Lightning",1,IF('Product Selections'!$L$11="CBA Lightning Plus",0.7,IF('Product Selections'!$L$11="Management Services",0.7,IF('Product Selections'!$L$11="CBA Lightning Wholesale","Check with Finance","")))))</f>
        <v/>
      </c>
      <c r="AC375" s="612" t="n"/>
      <c r="AD375" s="83">
        <f>IF(C375="","",IF('Product Selections'!$L$11="CBA Lightning Wholesale","Check with Finance",1-AB375))</f>
        <v/>
      </c>
      <c r="AE375" s="612">
        <f>IF(C375="","",'Multi Unit Grid'!$G$5)</f>
        <v/>
      </c>
      <c r="AF375" s="84">
        <f>IF(C375="","",IF('Exhibit A'!Y1117&lt;0,-'Exhibit A'!Y1117,""))</f>
        <v/>
      </c>
      <c r="AG375" s="612">
        <f>IF($C375="","",'Product Selections'!$K$6)</f>
        <v/>
      </c>
      <c r="AH375" s="612">
        <f>IF($C375="","",'Product Selections'!$K$10)</f>
        <v/>
      </c>
      <c r="AI375" s="32">
        <f>IF(C375="","",IF('Product Selections'!L367="Management SErvices",VLOOKUP('Product Selections'!K359,Regions!C:D,2,FALSE),""))</f>
        <v/>
      </c>
      <c r="AJ375" s="444" t="n"/>
      <c r="AK375" s="621" t="n"/>
      <c r="AL375" s="438" t="n"/>
      <c r="AM375" s="447" t="n"/>
      <c r="AO375" s="30" t="n"/>
      <c r="AP375" s="439" t="n"/>
      <c r="AQ375" s="612" t="n"/>
      <c r="AR375" s="612" t="n"/>
      <c r="AS375" s="615" t="n"/>
    </row>
    <row r="376">
      <c r="B376" s="249">
        <f>B375+1</f>
        <v/>
      </c>
      <c r="C376" s="250">
        <f>IF('Multi Unit Grid'!C370="","",'Multi Unit Grid'!C370)</f>
        <v/>
      </c>
      <c r="D376" s="251">
        <f>IF(C376="","",'Exhibit A'!D368)</f>
        <v/>
      </c>
      <c r="E376" s="252">
        <f>IFERROR(VLOOKUP(C376,'Multi Unit Grid'!C:D,2,FALSE),"")</f>
        <v/>
      </c>
      <c r="F376" s="253">
        <f>IFERROR(VLOOKUP(C376,'Multi Unit Grid'!C:E,3,FALSE),"")</f>
        <v/>
      </c>
      <c r="G376" s="253">
        <f>IFERROR(VLOOKUP(C376,'Multi Unit Grid'!C:EF,4,FALSE),"")</f>
        <v/>
      </c>
      <c r="H376" s="616" t="n"/>
      <c r="I376" s="267" t="n"/>
      <c r="J376" s="431" t="n"/>
      <c r="K376" s="261" t="n"/>
      <c r="L376" s="257" t="n"/>
      <c r="M376" s="262" t="n"/>
      <c r="N376" s="263" t="n"/>
      <c r="O376" s="262" t="n"/>
      <c r="P376" s="263" t="n"/>
      <c r="Q376" s="622" t="n"/>
      <c r="R376" s="263" t="n"/>
      <c r="S376" s="263" t="n"/>
      <c r="T376" s="263" t="n"/>
      <c r="U376" s="263" t="n"/>
      <c r="V376" s="262" t="n"/>
      <c r="W376" s="265" t="n"/>
      <c r="X376" s="266" t="n"/>
      <c r="Z376" s="490" t="n"/>
      <c r="AA376" s="616" t="n"/>
      <c r="AB376" s="270">
        <f>IF(C376="","",IF('Product Selections'!$L$11="CBA Lightning",1,IF('Product Selections'!$L$11="CBA Lightning Plus",0.7,IF('Product Selections'!$L$11="Management Services",0.7,IF('Product Selections'!$L$11="CBA Lightning Wholesale","Check with Finance","")))))</f>
        <v/>
      </c>
      <c r="AC376" s="616" t="n"/>
      <c r="AD376" s="270">
        <f>IF(C376="","",IF('Product Selections'!$L$11="CBA Lightning Wholesale","Check with Finance",1-AB376))</f>
        <v/>
      </c>
      <c r="AE376" s="616">
        <f>IF(C376="","",'Multi Unit Grid'!$G$5)</f>
        <v/>
      </c>
      <c r="AF376" s="271">
        <f>IF(C376="","",IF('Exhibit A'!Y1118&lt;0,-'Exhibit A'!Y1118,""))</f>
        <v/>
      </c>
      <c r="AG376" s="616">
        <f>IF($C376="","",'Product Selections'!$K$6)</f>
        <v/>
      </c>
      <c r="AH376" s="616">
        <f>IF($C376="","",'Product Selections'!$K$10)</f>
        <v/>
      </c>
      <c r="AI376" s="269">
        <f>IF(C376="","",IF('Product Selections'!L368="Management SErvices",VLOOKUP('Product Selections'!K360,Regions!C:D,2,FALSE),""))</f>
        <v/>
      </c>
      <c r="AJ376" s="445" t="n"/>
      <c r="AK376" s="618" t="n"/>
      <c r="AL376" s="440" t="n"/>
      <c r="AM376" s="448" t="n"/>
      <c r="AO376" s="267" t="n"/>
      <c r="AP376" s="441" t="n"/>
      <c r="AQ376" s="616" t="n"/>
      <c r="AR376" s="616" t="n"/>
      <c r="AS376" s="619" t="n"/>
    </row>
    <row r="377" ht="14.45" customHeight="1">
      <c r="B377" s="73">
        <f>B376+1</f>
        <v/>
      </c>
      <c r="C377" s="221">
        <f>IF('Multi Unit Grid'!C371="","",'Multi Unit Grid'!C371)</f>
        <v/>
      </c>
      <c r="D377" s="223">
        <f>IF(C377="","",'Exhibit A'!D369)</f>
        <v/>
      </c>
      <c r="E377" s="222">
        <f>IFERROR(VLOOKUP(C377,'Multi Unit Grid'!C:D,2,FALSE),"")</f>
        <v/>
      </c>
      <c r="F377" s="75">
        <f>IFERROR(VLOOKUP(C377,'Multi Unit Grid'!C:E,3,FALSE),"")</f>
        <v/>
      </c>
      <c r="G377" s="75">
        <f>IFERROR(VLOOKUP(C377,'Multi Unit Grid'!C:EF,4,FALSE),"")</f>
        <v/>
      </c>
      <c r="H377" s="612" t="n"/>
      <c r="I377" s="30" t="n"/>
      <c r="J377" s="430" t="n"/>
      <c r="K377" s="224" t="n"/>
      <c r="L377" s="24" t="n"/>
      <c r="M377" s="26" t="n"/>
      <c r="N377" s="28" t="n"/>
      <c r="O377" s="26" t="n"/>
      <c r="P377" s="28" t="n"/>
      <c r="Q377" s="623" t="n"/>
      <c r="R377" s="28" t="n"/>
      <c r="S377" s="28" t="n"/>
      <c r="T377" s="28" t="n"/>
      <c r="U377" s="28" t="n"/>
      <c r="V377" s="26" t="n"/>
      <c r="W377" s="29" t="n"/>
      <c r="Z377" s="491" t="n"/>
      <c r="AA377" s="612" t="n"/>
      <c r="AB377" s="83">
        <f>IF(C377="","",IF('Product Selections'!$L$11="CBA Lightning",1,IF('Product Selections'!$L$11="CBA Lightning Plus",0.7,IF('Product Selections'!$L$11="Management Services",0.7,IF('Product Selections'!$L$11="CBA Lightning Wholesale","Check with Finance","")))))</f>
        <v/>
      </c>
      <c r="AC377" s="612" t="n"/>
      <c r="AD377" s="83">
        <f>IF(C377="","",IF('Product Selections'!$L$11="CBA Lightning Wholesale","Check with Finance",1-AB377))</f>
        <v/>
      </c>
      <c r="AE377" s="612">
        <f>IF(C377="","",'Multi Unit Grid'!$G$5)</f>
        <v/>
      </c>
      <c r="AF377" s="84">
        <f>IF(C377="","",IF('Exhibit A'!Y1119&lt;0,-'Exhibit A'!Y1119,""))</f>
        <v/>
      </c>
      <c r="AG377" s="612">
        <f>IF($C377="","",'Product Selections'!$K$6)</f>
        <v/>
      </c>
      <c r="AH377" s="612">
        <f>IF($C377="","",'Product Selections'!$K$10)</f>
        <v/>
      </c>
      <c r="AI377" s="32">
        <f>IF(C377="","",IF('Product Selections'!L369="Management SErvices",VLOOKUP('Product Selections'!K361,Regions!C:D,2,FALSE),""))</f>
        <v/>
      </c>
      <c r="AJ377" s="444" t="n"/>
      <c r="AK377" s="621" t="n"/>
      <c r="AL377" s="438" t="n"/>
      <c r="AM377" s="447" t="n"/>
      <c r="AO377" s="30" t="n"/>
      <c r="AP377" s="439" t="n"/>
      <c r="AQ377" s="612" t="n"/>
      <c r="AR377" s="612" t="n"/>
      <c r="AS377" s="615" t="n"/>
    </row>
    <row r="378">
      <c r="B378" s="249">
        <f>B377+1</f>
        <v/>
      </c>
      <c r="C378" s="250">
        <f>IF('Multi Unit Grid'!C372="","",'Multi Unit Grid'!C372)</f>
        <v/>
      </c>
      <c r="D378" s="251">
        <f>IF(C378="","",'Exhibit A'!D370)</f>
        <v/>
      </c>
      <c r="E378" s="252">
        <f>IFERROR(VLOOKUP(C378,'Multi Unit Grid'!C:D,2,FALSE),"")</f>
        <v/>
      </c>
      <c r="F378" s="253">
        <f>IFERROR(VLOOKUP(C378,'Multi Unit Grid'!C:E,3,FALSE),"")</f>
        <v/>
      </c>
      <c r="G378" s="253">
        <f>IFERROR(VLOOKUP(C378,'Multi Unit Grid'!C:EF,4,FALSE),"")</f>
        <v/>
      </c>
      <c r="H378" s="616" t="n"/>
      <c r="I378" s="267" t="n"/>
      <c r="J378" s="431" t="n"/>
      <c r="K378" s="261" t="n"/>
      <c r="L378" s="257" t="n"/>
      <c r="M378" s="262" t="n"/>
      <c r="N378" s="263" t="n"/>
      <c r="O378" s="262" t="n"/>
      <c r="P378" s="263" t="n"/>
      <c r="Q378" s="622" t="n"/>
      <c r="R378" s="263" t="n"/>
      <c r="S378" s="263" t="n"/>
      <c r="T378" s="263" t="n"/>
      <c r="U378" s="263" t="n"/>
      <c r="V378" s="262" t="n"/>
      <c r="W378" s="265" t="n"/>
      <c r="X378" s="266" t="n"/>
      <c r="Z378" s="490" t="n"/>
      <c r="AA378" s="616" t="n"/>
      <c r="AB378" s="270">
        <f>IF(C378="","",IF('Product Selections'!$L$11="CBA Lightning",1,IF('Product Selections'!$L$11="CBA Lightning Plus",0.7,IF('Product Selections'!$L$11="Management Services",0.7,IF('Product Selections'!$L$11="CBA Lightning Wholesale","Check with Finance","")))))</f>
        <v/>
      </c>
      <c r="AC378" s="616" t="n"/>
      <c r="AD378" s="270">
        <f>IF(C378="","",IF('Product Selections'!$L$11="CBA Lightning Wholesale","Check with Finance",1-AB378))</f>
        <v/>
      </c>
      <c r="AE378" s="616">
        <f>IF(C378="","",'Multi Unit Grid'!$G$5)</f>
        <v/>
      </c>
      <c r="AF378" s="271">
        <f>IF(C378="","",IF('Exhibit A'!Y1120&lt;0,-'Exhibit A'!Y1120,""))</f>
        <v/>
      </c>
      <c r="AG378" s="616">
        <f>IF($C378="","",'Product Selections'!$K$6)</f>
        <v/>
      </c>
      <c r="AH378" s="616">
        <f>IF($C378="","",'Product Selections'!$K$10)</f>
        <v/>
      </c>
      <c r="AI378" s="269">
        <f>IF(C378="","",IF('Product Selections'!L370="Management SErvices",VLOOKUP('Product Selections'!K362,Regions!C:D,2,FALSE),""))</f>
        <v/>
      </c>
      <c r="AJ378" s="445" t="n"/>
      <c r="AK378" s="618" t="n"/>
      <c r="AL378" s="440" t="n"/>
      <c r="AM378" s="448" t="n"/>
      <c r="AO378" s="267" t="n"/>
      <c r="AP378" s="441" t="n"/>
      <c r="AQ378" s="616" t="n"/>
      <c r="AR378" s="616" t="n"/>
      <c r="AS378" s="619" t="n"/>
    </row>
    <row r="379" ht="14.45" customHeight="1">
      <c r="B379" s="73">
        <f>B378+1</f>
        <v/>
      </c>
      <c r="C379" s="221">
        <f>IF('Multi Unit Grid'!C373="","",'Multi Unit Grid'!C373)</f>
        <v/>
      </c>
      <c r="D379" s="223">
        <f>IF(C379="","",'Exhibit A'!D371)</f>
        <v/>
      </c>
      <c r="E379" s="222">
        <f>IFERROR(VLOOKUP(C379,'Multi Unit Grid'!C:D,2,FALSE),"")</f>
        <v/>
      </c>
      <c r="F379" s="75">
        <f>IFERROR(VLOOKUP(C379,'Multi Unit Grid'!C:E,3,FALSE),"")</f>
        <v/>
      </c>
      <c r="G379" s="75">
        <f>IFERROR(VLOOKUP(C379,'Multi Unit Grid'!C:EF,4,FALSE),"")</f>
        <v/>
      </c>
      <c r="H379" s="612" t="n"/>
      <c r="I379" s="30" t="n"/>
      <c r="J379" s="430" t="n"/>
      <c r="K379" s="224" t="n"/>
      <c r="L379" s="24" t="n"/>
      <c r="M379" s="26" t="n"/>
      <c r="N379" s="28" t="n"/>
      <c r="O379" s="26" t="n"/>
      <c r="P379" s="28" t="n"/>
      <c r="Q379" s="623" t="n"/>
      <c r="R379" s="28" t="n"/>
      <c r="S379" s="28" t="n"/>
      <c r="T379" s="28" t="n"/>
      <c r="U379" s="28" t="n"/>
      <c r="V379" s="26" t="n"/>
      <c r="W379" s="29" t="n"/>
      <c r="Z379" s="491" t="n"/>
      <c r="AA379" s="612" t="n"/>
      <c r="AB379" s="83">
        <f>IF(C379="","",IF('Product Selections'!$L$11="CBA Lightning",1,IF('Product Selections'!$L$11="CBA Lightning Plus",0.7,IF('Product Selections'!$L$11="Management Services",0.7,IF('Product Selections'!$L$11="CBA Lightning Wholesale","Check with Finance","")))))</f>
        <v/>
      </c>
      <c r="AC379" s="612" t="n"/>
      <c r="AD379" s="83">
        <f>IF(C379="","",IF('Product Selections'!$L$11="CBA Lightning Wholesale","Check with Finance",1-AB379))</f>
        <v/>
      </c>
      <c r="AE379" s="612">
        <f>IF(C379="","",'Multi Unit Grid'!$G$5)</f>
        <v/>
      </c>
      <c r="AF379" s="84">
        <f>IF(C379="","",IF('Exhibit A'!Y1121&lt;0,-'Exhibit A'!Y1121,""))</f>
        <v/>
      </c>
      <c r="AG379" s="612">
        <f>IF($C379="","",'Product Selections'!$K$6)</f>
        <v/>
      </c>
      <c r="AH379" s="612">
        <f>IF($C379="","",'Product Selections'!$K$10)</f>
        <v/>
      </c>
      <c r="AI379" s="32">
        <f>IF(C379="","",IF('Product Selections'!L371="Management SErvices",VLOOKUP('Product Selections'!K363,Regions!C:D,2,FALSE),""))</f>
        <v/>
      </c>
      <c r="AJ379" s="444" t="n"/>
      <c r="AK379" s="621" t="n"/>
      <c r="AL379" s="438" t="n"/>
      <c r="AM379" s="447" t="n"/>
      <c r="AO379" s="30" t="n"/>
      <c r="AP379" s="439" t="n"/>
      <c r="AQ379" s="612" t="n"/>
      <c r="AR379" s="612" t="n"/>
      <c r="AS379" s="615" t="n"/>
    </row>
    <row r="380">
      <c r="B380" s="249">
        <f>B379+1</f>
        <v/>
      </c>
      <c r="C380" s="250">
        <f>IF('Multi Unit Grid'!C374="","",'Multi Unit Grid'!C374)</f>
        <v/>
      </c>
      <c r="D380" s="251">
        <f>IF(C380="","",'Exhibit A'!D372)</f>
        <v/>
      </c>
      <c r="E380" s="252">
        <f>IFERROR(VLOOKUP(C380,'Multi Unit Grid'!C:D,2,FALSE),"")</f>
        <v/>
      </c>
      <c r="F380" s="253">
        <f>IFERROR(VLOOKUP(C380,'Multi Unit Grid'!C:E,3,FALSE),"")</f>
        <v/>
      </c>
      <c r="G380" s="253">
        <f>IFERROR(VLOOKUP(C380,'Multi Unit Grid'!C:EF,4,FALSE),"")</f>
        <v/>
      </c>
      <c r="H380" s="616" t="n"/>
      <c r="I380" s="267" t="n"/>
      <c r="J380" s="431" t="n"/>
      <c r="K380" s="261" t="n"/>
      <c r="L380" s="257" t="n"/>
      <c r="M380" s="262" t="n"/>
      <c r="N380" s="263" t="n"/>
      <c r="O380" s="262" t="n"/>
      <c r="P380" s="263" t="n"/>
      <c r="Q380" s="622" t="n"/>
      <c r="R380" s="263" t="n"/>
      <c r="S380" s="263" t="n"/>
      <c r="T380" s="263" t="n"/>
      <c r="U380" s="263" t="n"/>
      <c r="V380" s="262" t="n"/>
      <c r="W380" s="265" t="n"/>
      <c r="X380" s="266" t="n"/>
      <c r="Z380" s="490" t="n"/>
      <c r="AA380" s="616" t="n"/>
      <c r="AB380" s="270">
        <f>IF(C380="","",IF('Product Selections'!$L$11="CBA Lightning",1,IF('Product Selections'!$L$11="CBA Lightning Plus",0.7,IF('Product Selections'!$L$11="Management Services",0.7,IF('Product Selections'!$L$11="CBA Lightning Wholesale","Check with Finance","")))))</f>
        <v/>
      </c>
      <c r="AC380" s="616" t="n"/>
      <c r="AD380" s="270">
        <f>IF(C380="","",IF('Product Selections'!$L$11="CBA Lightning Wholesale","Check with Finance",1-AB380))</f>
        <v/>
      </c>
      <c r="AE380" s="616">
        <f>IF(C380="","",'Multi Unit Grid'!$G$5)</f>
        <v/>
      </c>
      <c r="AF380" s="271">
        <f>IF(C380="","",IF('Exhibit A'!Y1122&lt;0,-'Exhibit A'!Y1122,""))</f>
        <v/>
      </c>
      <c r="AG380" s="616">
        <f>IF($C380="","",'Product Selections'!$K$6)</f>
        <v/>
      </c>
      <c r="AH380" s="616">
        <f>IF($C380="","",'Product Selections'!$K$10)</f>
        <v/>
      </c>
      <c r="AI380" s="269">
        <f>IF(C380="","",IF('Product Selections'!L372="Management SErvices",VLOOKUP('Product Selections'!K364,Regions!C:D,2,FALSE),""))</f>
        <v/>
      </c>
      <c r="AJ380" s="445" t="n"/>
      <c r="AK380" s="618" t="n"/>
      <c r="AL380" s="440" t="n"/>
      <c r="AM380" s="448" t="n"/>
      <c r="AO380" s="267" t="n"/>
      <c r="AP380" s="441" t="n"/>
      <c r="AQ380" s="616" t="n"/>
      <c r="AR380" s="616" t="n"/>
      <c r="AS380" s="619" t="n"/>
    </row>
    <row r="381" ht="14.45" customHeight="1">
      <c r="B381" s="73">
        <f>B380+1</f>
        <v/>
      </c>
      <c r="C381" s="221">
        <f>IF('Multi Unit Grid'!C375="","",'Multi Unit Grid'!C375)</f>
        <v/>
      </c>
      <c r="D381" s="223">
        <f>IF(C381="","",'Exhibit A'!D373)</f>
        <v/>
      </c>
      <c r="E381" s="222">
        <f>IFERROR(VLOOKUP(C381,'Multi Unit Grid'!C:D,2,FALSE),"")</f>
        <v/>
      </c>
      <c r="F381" s="75">
        <f>IFERROR(VLOOKUP(C381,'Multi Unit Grid'!C:E,3,FALSE),"")</f>
        <v/>
      </c>
      <c r="G381" s="75">
        <f>IFERROR(VLOOKUP(C381,'Multi Unit Grid'!C:EF,4,FALSE),"")</f>
        <v/>
      </c>
      <c r="H381" s="612" t="n"/>
      <c r="I381" s="30" t="n"/>
      <c r="J381" s="430" t="n"/>
      <c r="K381" s="224" t="n"/>
      <c r="L381" s="24" t="n"/>
      <c r="M381" s="26" t="n"/>
      <c r="N381" s="28" t="n"/>
      <c r="O381" s="26" t="n"/>
      <c r="P381" s="28" t="n"/>
      <c r="Q381" s="623" t="n"/>
      <c r="R381" s="28" t="n"/>
      <c r="S381" s="28" t="n"/>
      <c r="T381" s="28" t="n"/>
      <c r="U381" s="28" t="n"/>
      <c r="V381" s="26" t="n"/>
      <c r="W381" s="29" t="n"/>
      <c r="Z381" s="491" t="n"/>
      <c r="AA381" s="612" t="n"/>
      <c r="AB381" s="83">
        <f>IF(C381="","",IF('Product Selections'!$L$11="CBA Lightning",1,IF('Product Selections'!$L$11="CBA Lightning Plus",0.7,IF('Product Selections'!$L$11="Management Services",0.7,IF('Product Selections'!$L$11="CBA Lightning Wholesale","Check with Finance","")))))</f>
        <v/>
      </c>
      <c r="AC381" s="612" t="n"/>
      <c r="AD381" s="83">
        <f>IF(C381="","",IF('Product Selections'!$L$11="CBA Lightning Wholesale","Check with Finance",1-AB381))</f>
        <v/>
      </c>
      <c r="AE381" s="612">
        <f>IF(C381="","",'Multi Unit Grid'!$G$5)</f>
        <v/>
      </c>
      <c r="AF381" s="84">
        <f>IF(C381="","",IF('Exhibit A'!Y1123&lt;0,-'Exhibit A'!Y1123,""))</f>
        <v/>
      </c>
      <c r="AG381" s="612">
        <f>IF($C381="","",'Product Selections'!$K$6)</f>
        <v/>
      </c>
      <c r="AH381" s="612">
        <f>IF($C381="","",'Product Selections'!$K$10)</f>
        <v/>
      </c>
      <c r="AI381" s="32">
        <f>IF(C381="","",IF('Product Selections'!L373="Management SErvices",VLOOKUP('Product Selections'!K365,Regions!C:D,2,FALSE),""))</f>
        <v/>
      </c>
      <c r="AJ381" s="444" t="n"/>
      <c r="AK381" s="621" t="n"/>
      <c r="AL381" s="438" t="n"/>
      <c r="AM381" s="447" t="n"/>
      <c r="AO381" s="30" t="n"/>
      <c r="AP381" s="439" t="n"/>
      <c r="AQ381" s="612" t="n"/>
      <c r="AR381" s="612" t="n"/>
      <c r="AS381" s="615" t="n"/>
    </row>
    <row r="382">
      <c r="B382" s="249">
        <f>B381+1</f>
        <v/>
      </c>
      <c r="C382" s="250">
        <f>IF('Multi Unit Grid'!C376="","",'Multi Unit Grid'!C376)</f>
        <v/>
      </c>
      <c r="D382" s="251">
        <f>IF(C382="","",'Exhibit A'!D374)</f>
        <v/>
      </c>
      <c r="E382" s="252">
        <f>IFERROR(VLOOKUP(C382,'Multi Unit Grid'!C:D,2,FALSE),"")</f>
        <v/>
      </c>
      <c r="F382" s="253">
        <f>IFERROR(VLOOKUP(C382,'Multi Unit Grid'!C:E,3,FALSE),"")</f>
        <v/>
      </c>
      <c r="G382" s="253">
        <f>IFERROR(VLOOKUP(C382,'Multi Unit Grid'!C:EF,4,FALSE),"")</f>
        <v/>
      </c>
      <c r="H382" s="616" t="n"/>
      <c r="I382" s="267" t="n"/>
      <c r="J382" s="431" t="n"/>
      <c r="K382" s="261" t="n"/>
      <c r="L382" s="257" t="n"/>
      <c r="M382" s="262" t="n"/>
      <c r="N382" s="263" t="n"/>
      <c r="O382" s="262" t="n"/>
      <c r="P382" s="263" t="n"/>
      <c r="Q382" s="622" t="n"/>
      <c r="R382" s="263" t="n"/>
      <c r="S382" s="263" t="n"/>
      <c r="T382" s="263" t="n"/>
      <c r="U382" s="263" t="n"/>
      <c r="V382" s="262" t="n"/>
      <c r="W382" s="265" t="n"/>
      <c r="X382" s="266" t="n"/>
      <c r="Z382" s="490" t="n"/>
      <c r="AA382" s="616" t="n"/>
      <c r="AB382" s="270">
        <f>IF(C382="","",IF('Product Selections'!$L$11="CBA Lightning",1,IF('Product Selections'!$L$11="CBA Lightning Plus",0.7,IF('Product Selections'!$L$11="Management Services",0.7,IF('Product Selections'!$L$11="CBA Lightning Wholesale","Check with Finance","")))))</f>
        <v/>
      </c>
      <c r="AC382" s="616" t="n"/>
      <c r="AD382" s="270">
        <f>IF(C382="","",IF('Product Selections'!$L$11="CBA Lightning Wholesale","Check with Finance",1-AB382))</f>
        <v/>
      </c>
      <c r="AE382" s="616">
        <f>IF(C382="","",'Multi Unit Grid'!$G$5)</f>
        <v/>
      </c>
      <c r="AF382" s="271">
        <f>IF(C382="","",IF('Exhibit A'!Y1124&lt;0,-'Exhibit A'!Y1124,""))</f>
        <v/>
      </c>
      <c r="AG382" s="616">
        <f>IF($C382="","",'Product Selections'!$K$6)</f>
        <v/>
      </c>
      <c r="AH382" s="616">
        <f>IF($C382="","",'Product Selections'!$K$10)</f>
        <v/>
      </c>
      <c r="AI382" s="269">
        <f>IF(C382="","",IF('Product Selections'!L374="Management SErvices",VLOOKUP('Product Selections'!K366,Regions!C:D,2,FALSE),""))</f>
        <v/>
      </c>
      <c r="AJ382" s="445" t="n"/>
      <c r="AK382" s="618" t="n"/>
      <c r="AL382" s="440" t="n"/>
      <c r="AM382" s="448" t="n"/>
      <c r="AO382" s="267" t="n"/>
      <c r="AP382" s="441" t="n"/>
      <c r="AQ382" s="616" t="n"/>
      <c r="AR382" s="616" t="n"/>
      <c r="AS382" s="619" t="n"/>
    </row>
    <row r="383" ht="14.45" customHeight="1">
      <c r="B383" s="73">
        <f>B382+1</f>
        <v/>
      </c>
      <c r="C383" s="221">
        <f>IF('Multi Unit Grid'!C377="","",'Multi Unit Grid'!C377)</f>
        <v/>
      </c>
      <c r="D383" s="223">
        <f>IF(C383="","",'Exhibit A'!D375)</f>
        <v/>
      </c>
      <c r="E383" s="222">
        <f>IFERROR(VLOOKUP(C383,'Multi Unit Grid'!C:D,2,FALSE),"")</f>
        <v/>
      </c>
      <c r="F383" s="75">
        <f>IFERROR(VLOOKUP(C383,'Multi Unit Grid'!C:E,3,FALSE),"")</f>
        <v/>
      </c>
      <c r="G383" s="75">
        <f>IFERROR(VLOOKUP(C383,'Multi Unit Grid'!C:EF,4,FALSE),"")</f>
        <v/>
      </c>
      <c r="H383" s="612" t="n"/>
      <c r="I383" s="30" t="n"/>
      <c r="J383" s="430" t="n"/>
      <c r="K383" s="224" t="n"/>
      <c r="L383" s="24" t="n"/>
      <c r="M383" s="26" t="n"/>
      <c r="N383" s="28" t="n"/>
      <c r="O383" s="26" t="n"/>
      <c r="P383" s="28" t="n"/>
      <c r="Q383" s="623" t="n"/>
      <c r="R383" s="28" t="n"/>
      <c r="S383" s="28" t="n"/>
      <c r="T383" s="28" t="n"/>
      <c r="U383" s="28" t="n"/>
      <c r="V383" s="26" t="n"/>
      <c r="W383" s="29" t="n"/>
      <c r="Z383" s="491" t="n"/>
      <c r="AA383" s="612" t="n"/>
      <c r="AB383" s="83">
        <f>IF(C383="","",IF('Product Selections'!$L$11="CBA Lightning",1,IF('Product Selections'!$L$11="CBA Lightning Plus",0.7,IF('Product Selections'!$L$11="Management Services",0.7,IF('Product Selections'!$L$11="CBA Lightning Wholesale","Check with Finance","")))))</f>
        <v/>
      </c>
      <c r="AC383" s="612" t="n"/>
      <c r="AD383" s="83">
        <f>IF(C383="","",IF('Product Selections'!$L$11="CBA Lightning Wholesale","Check with Finance",1-AB383))</f>
        <v/>
      </c>
      <c r="AE383" s="612">
        <f>IF(C383="","",'Multi Unit Grid'!$G$5)</f>
        <v/>
      </c>
      <c r="AF383" s="84">
        <f>IF(C383="","",IF('Exhibit A'!Y1125&lt;0,-'Exhibit A'!Y1125,""))</f>
        <v/>
      </c>
      <c r="AG383" s="612">
        <f>IF($C383="","",'Product Selections'!$K$6)</f>
        <v/>
      </c>
      <c r="AH383" s="612">
        <f>IF($C383="","",'Product Selections'!$K$10)</f>
        <v/>
      </c>
      <c r="AI383" s="32">
        <f>IF(C383="","",IF('Product Selections'!L375="Management SErvices",VLOOKUP('Product Selections'!K367,Regions!C:D,2,FALSE),""))</f>
        <v/>
      </c>
      <c r="AJ383" s="444" t="n"/>
      <c r="AK383" s="621" t="n"/>
      <c r="AL383" s="438" t="n"/>
      <c r="AM383" s="447" t="n"/>
      <c r="AO383" s="30" t="n"/>
      <c r="AP383" s="439" t="n"/>
      <c r="AQ383" s="612" t="n"/>
      <c r="AR383" s="612" t="n"/>
      <c r="AS383" s="615" t="n"/>
    </row>
    <row r="384">
      <c r="B384" s="249">
        <f>B383+1</f>
        <v/>
      </c>
      <c r="C384" s="250">
        <f>IF('Multi Unit Grid'!C378="","",'Multi Unit Grid'!C378)</f>
        <v/>
      </c>
      <c r="D384" s="251">
        <f>IF(C384="","",'Exhibit A'!D376)</f>
        <v/>
      </c>
      <c r="E384" s="252">
        <f>IFERROR(VLOOKUP(C384,'Multi Unit Grid'!C:D,2,FALSE),"")</f>
        <v/>
      </c>
      <c r="F384" s="253">
        <f>IFERROR(VLOOKUP(C384,'Multi Unit Grid'!C:E,3,FALSE),"")</f>
        <v/>
      </c>
      <c r="G384" s="253">
        <f>IFERROR(VLOOKUP(C384,'Multi Unit Grid'!C:EF,4,FALSE),"")</f>
        <v/>
      </c>
      <c r="H384" s="616" t="n"/>
      <c r="I384" s="267" t="n"/>
      <c r="J384" s="431" t="n"/>
      <c r="K384" s="261" t="n"/>
      <c r="L384" s="257" t="n"/>
      <c r="M384" s="262" t="n"/>
      <c r="N384" s="263" t="n"/>
      <c r="O384" s="262" t="n"/>
      <c r="P384" s="263" t="n"/>
      <c r="Q384" s="622" t="n"/>
      <c r="R384" s="263" t="n"/>
      <c r="S384" s="263" t="n"/>
      <c r="T384" s="263" t="n"/>
      <c r="U384" s="263" t="n"/>
      <c r="V384" s="262" t="n"/>
      <c r="W384" s="265" t="n"/>
      <c r="X384" s="266" t="n"/>
      <c r="Z384" s="490" t="n"/>
      <c r="AA384" s="616" t="n"/>
      <c r="AB384" s="270">
        <f>IF(C384="","",IF('Product Selections'!$L$11="CBA Lightning",1,IF('Product Selections'!$L$11="CBA Lightning Plus",0.7,IF('Product Selections'!$L$11="Management Services",0.7,IF('Product Selections'!$L$11="CBA Lightning Wholesale","Check with Finance","")))))</f>
        <v/>
      </c>
      <c r="AC384" s="616" t="n"/>
      <c r="AD384" s="270">
        <f>IF(C384="","",IF('Product Selections'!$L$11="CBA Lightning Wholesale","Check with Finance",1-AB384))</f>
        <v/>
      </c>
      <c r="AE384" s="616">
        <f>IF(C384="","",'Multi Unit Grid'!$G$5)</f>
        <v/>
      </c>
      <c r="AF384" s="271">
        <f>IF(C384="","",IF('Exhibit A'!Y1126&lt;0,-'Exhibit A'!Y1126,""))</f>
        <v/>
      </c>
      <c r="AG384" s="616">
        <f>IF($C384="","",'Product Selections'!$K$6)</f>
        <v/>
      </c>
      <c r="AH384" s="616">
        <f>IF($C384="","",'Product Selections'!$K$10)</f>
        <v/>
      </c>
      <c r="AI384" s="269">
        <f>IF(C384="","",IF('Product Selections'!L376="Management SErvices",VLOOKUP('Product Selections'!K368,Regions!C:D,2,FALSE),""))</f>
        <v/>
      </c>
      <c r="AJ384" s="445" t="n"/>
      <c r="AK384" s="618" t="n"/>
      <c r="AL384" s="440" t="n"/>
      <c r="AM384" s="448" t="n"/>
      <c r="AO384" s="267" t="n"/>
      <c r="AP384" s="441" t="n"/>
      <c r="AQ384" s="616" t="n"/>
      <c r="AR384" s="616" t="n"/>
      <c r="AS384" s="619" t="n"/>
    </row>
    <row r="385" ht="14.45" customHeight="1">
      <c r="B385" s="73">
        <f>B384+1</f>
        <v/>
      </c>
      <c r="C385" s="221">
        <f>IF('Multi Unit Grid'!C379="","",'Multi Unit Grid'!C379)</f>
        <v/>
      </c>
      <c r="D385" s="223">
        <f>IF(C385="","",'Exhibit A'!D377)</f>
        <v/>
      </c>
      <c r="E385" s="222">
        <f>IFERROR(VLOOKUP(C385,'Multi Unit Grid'!C:D,2,FALSE),"")</f>
        <v/>
      </c>
      <c r="F385" s="75">
        <f>IFERROR(VLOOKUP(C385,'Multi Unit Grid'!C:E,3,FALSE),"")</f>
        <v/>
      </c>
      <c r="G385" s="75">
        <f>IFERROR(VLOOKUP(C385,'Multi Unit Grid'!C:EF,4,FALSE),"")</f>
        <v/>
      </c>
      <c r="H385" s="612" t="n"/>
      <c r="I385" s="30" t="n"/>
      <c r="J385" s="430" t="n"/>
      <c r="K385" s="224" t="n"/>
      <c r="L385" s="24" t="n"/>
      <c r="M385" s="26" t="n"/>
      <c r="N385" s="28" t="n"/>
      <c r="O385" s="26" t="n"/>
      <c r="P385" s="28" t="n"/>
      <c r="Q385" s="623" t="n"/>
      <c r="R385" s="28" t="n"/>
      <c r="S385" s="28" t="n"/>
      <c r="T385" s="28" t="n"/>
      <c r="U385" s="28" t="n"/>
      <c r="V385" s="26" t="n"/>
      <c r="W385" s="29" t="n"/>
      <c r="Z385" s="491" t="n"/>
      <c r="AA385" s="612" t="n"/>
      <c r="AB385" s="83">
        <f>IF(C385="","",IF('Product Selections'!$L$11="CBA Lightning",1,IF('Product Selections'!$L$11="CBA Lightning Plus",0.7,IF('Product Selections'!$L$11="Management Services",0.7,IF('Product Selections'!$L$11="CBA Lightning Wholesale","Check with Finance","")))))</f>
        <v/>
      </c>
      <c r="AC385" s="612" t="n"/>
      <c r="AD385" s="83">
        <f>IF(C385="","",IF('Product Selections'!$L$11="CBA Lightning Wholesale","Check with Finance",1-AB385))</f>
        <v/>
      </c>
      <c r="AE385" s="612">
        <f>IF(C385="","",'Multi Unit Grid'!$G$5)</f>
        <v/>
      </c>
      <c r="AF385" s="84">
        <f>IF(C385="","",IF('Exhibit A'!Y1127&lt;0,-'Exhibit A'!Y1127,""))</f>
        <v/>
      </c>
      <c r="AG385" s="612">
        <f>IF($C385="","",'Product Selections'!$K$6)</f>
        <v/>
      </c>
      <c r="AH385" s="612">
        <f>IF($C385="","",'Product Selections'!$K$10)</f>
        <v/>
      </c>
      <c r="AI385" s="32">
        <f>IF(C385="","",IF('Product Selections'!L377="Management SErvices",VLOOKUP('Product Selections'!K369,Regions!C:D,2,FALSE),""))</f>
        <v/>
      </c>
      <c r="AJ385" s="444" t="n"/>
      <c r="AK385" s="621" t="n"/>
      <c r="AL385" s="438" t="n"/>
      <c r="AM385" s="447" t="n"/>
      <c r="AO385" s="30" t="n"/>
      <c r="AP385" s="439" t="n"/>
      <c r="AQ385" s="612" t="n"/>
      <c r="AR385" s="612" t="n"/>
      <c r="AS385" s="615" t="n"/>
    </row>
    <row r="386">
      <c r="B386" s="249">
        <f>B385+1</f>
        <v/>
      </c>
      <c r="C386" s="250">
        <f>IF('Multi Unit Grid'!C380="","",'Multi Unit Grid'!C380)</f>
        <v/>
      </c>
      <c r="D386" s="251">
        <f>IF(C386="","",'Exhibit A'!D378)</f>
        <v/>
      </c>
      <c r="E386" s="252">
        <f>IFERROR(VLOOKUP(C386,'Multi Unit Grid'!C:D,2,FALSE),"")</f>
        <v/>
      </c>
      <c r="F386" s="253">
        <f>IFERROR(VLOOKUP(C386,'Multi Unit Grid'!C:E,3,FALSE),"")</f>
        <v/>
      </c>
      <c r="G386" s="253">
        <f>IFERROR(VLOOKUP(C386,'Multi Unit Grid'!C:EF,4,FALSE),"")</f>
        <v/>
      </c>
      <c r="H386" s="616" t="n"/>
      <c r="I386" s="267" t="n"/>
      <c r="J386" s="431" t="n"/>
      <c r="K386" s="261" t="n"/>
      <c r="L386" s="257" t="n"/>
      <c r="M386" s="262" t="n"/>
      <c r="N386" s="263" t="n"/>
      <c r="O386" s="262" t="n"/>
      <c r="P386" s="263" t="n"/>
      <c r="Q386" s="622" t="n"/>
      <c r="R386" s="263" t="n"/>
      <c r="S386" s="263" t="n"/>
      <c r="T386" s="263" t="n"/>
      <c r="U386" s="263" t="n"/>
      <c r="V386" s="262" t="n"/>
      <c r="W386" s="265" t="n"/>
      <c r="X386" s="266" t="n"/>
      <c r="Z386" s="490" t="n"/>
      <c r="AA386" s="616" t="n"/>
      <c r="AB386" s="270">
        <f>IF(C386="","",IF('Product Selections'!$L$11="CBA Lightning",1,IF('Product Selections'!$L$11="CBA Lightning Plus",0.7,IF('Product Selections'!$L$11="Management Services",0.7,IF('Product Selections'!$L$11="CBA Lightning Wholesale","Check with Finance","")))))</f>
        <v/>
      </c>
      <c r="AC386" s="616" t="n"/>
      <c r="AD386" s="270">
        <f>IF(C386="","",IF('Product Selections'!$L$11="CBA Lightning Wholesale","Check with Finance",1-AB386))</f>
        <v/>
      </c>
      <c r="AE386" s="616">
        <f>IF(C386="","",'Multi Unit Grid'!$G$5)</f>
        <v/>
      </c>
      <c r="AF386" s="271">
        <f>IF(C386="","",IF('Exhibit A'!Y1128&lt;0,-'Exhibit A'!Y1128,""))</f>
        <v/>
      </c>
      <c r="AG386" s="616">
        <f>IF($C386="","",'Product Selections'!$K$6)</f>
        <v/>
      </c>
      <c r="AH386" s="616">
        <f>IF($C386="","",'Product Selections'!$K$10)</f>
        <v/>
      </c>
      <c r="AI386" s="269">
        <f>IF(C386="","",IF('Product Selections'!L378="Management SErvices",VLOOKUP('Product Selections'!K370,Regions!C:D,2,FALSE),""))</f>
        <v/>
      </c>
      <c r="AJ386" s="445" t="n"/>
      <c r="AK386" s="618" t="n"/>
      <c r="AL386" s="440" t="n"/>
      <c r="AM386" s="448" t="n"/>
      <c r="AO386" s="267" t="n"/>
      <c r="AP386" s="441" t="n"/>
      <c r="AQ386" s="616" t="n"/>
      <c r="AR386" s="616" t="n"/>
      <c r="AS386" s="619" t="n"/>
    </row>
    <row r="387" ht="14.45" customHeight="1">
      <c r="B387" s="73">
        <f>B386+1</f>
        <v/>
      </c>
      <c r="C387" s="221">
        <f>IF('Multi Unit Grid'!C381="","",'Multi Unit Grid'!C381)</f>
        <v/>
      </c>
      <c r="D387" s="223">
        <f>IF(C387="","",'Exhibit A'!D379)</f>
        <v/>
      </c>
      <c r="E387" s="222">
        <f>IFERROR(VLOOKUP(C387,'Multi Unit Grid'!C:D,2,FALSE),"")</f>
        <v/>
      </c>
      <c r="F387" s="75">
        <f>IFERROR(VLOOKUP(C387,'Multi Unit Grid'!C:E,3,FALSE),"")</f>
        <v/>
      </c>
      <c r="G387" s="75">
        <f>IFERROR(VLOOKUP(C387,'Multi Unit Grid'!C:EF,4,FALSE),"")</f>
        <v/>
      </c>
      <c r="H387" s="612" t="n"/>
      <c r="I387" s="30" t="n"/>
      <c r="J387" s="430" t="n"/>
      <c r="K387" s="224" t="n"/>
      <c r="L387" s="24" t="n"/>
      <c r="M387" s="26" t="n"/>
      <c r="N387" s="28" t="n"/>
      <c r="O387" s="26" t="n"/>
      <c r="P387" s="28" t="n"/>
      <c r="Q387" s="623" t="n"/>
      <c r="R387" s="28" t="n"/>
      <c r="S387" s="28" t="n"/>
      <c r="T387" s="28" t="n"/>
      <c r="U387" s="28" t="n"/>
      <c r="V387" s="26" t="n"/>
      <c r="W387" s="29" t="n"/>
      <c r="Z387" s="491" t="n"/>
      <c r="AA387" s="612" t="n"/>
      <c r="AB387" s="83">
        <f>IF(C387="","",IF('Product Selections'!$L$11="CBA Lightning",1,IF('Product Selections'!$L$11="CBA Lightning Plus",0.7,IF('Product Selections'!$L$11="Management Services",0.7,IF('Product Selections'!$L$11="CBA Lightning Wholesale","Check with Finance","")))))</f>
        <v/>
      </c>
      <c r="AC387" s="612" t="n"/>
      <c r="AD387" s="83">
        <f>IF(C387="","",IF('Product Selections'!$L$11="CBA Lightning Wholesale","Check with Finance",1-AB387))</f>
        <v/>
      </c>
      <c r="AE387" s="612">
        <f>IF(C387="","",'Multi Unit Grid'!$G$5)</f>
        <v/>
      </c>
      <c r="AF387" s="84">
        <f>IF(C387="","",IF('Exhibit A'!Y1129&lt;0,-'Exhibit A'!Y1129,""))</f>
        <v/>
      </c>
      <c r="AG387" s="612">
        <f>IF($C387="","",'Product Selections'!$K$6)</f>
        <v/>
      </c>
      <c r="AH387" s="612">
        <f>IF($C387="","",'Product Selections'!$K$10)</f>
        <v/>
      </c>
      <c r="AI387" s="32">
        <f>IF(C387="","",IF('Product Selections'!L379="Management SErvices",VLOOKUP('Product Selections'!K371,Regions!C:D,2,FALSE),""))</f>
        <v/>
      </c>
      <c r="AJ387" s="444" t="n"/>
      <c r="AK387" s="621" t="n"/>
      <c r="AL387" s="438" t="n"/>
      <c r="AM387" s="447" t="n"/>
      <c r="AO387" s="30" t="n"/>
      <c r="AP387" s="439" t="n"/>
      <c r="AQ387" s="612" t="n"/>
      <c r="AR387" s="612" t="n"/>
      <c r="AS387" s="615" t="n"/>
    </row>
    <row r="388">
      <c r="B388" s="249">
        <f>B387+1</f>
        <v/>
      </c>
      <c r="C388" s="250">
        <f>IF('Multi Unit Grid'!C382="","",'Multi Unit Grid'!C382)</f>
        <v/>
      </c>
      <c r="D388" s="251">
        <f>IF(C388="","",'Exhibit A'!D380)</f>
        <v/>
      </c>
      <c r="E388" s="252">
        <f>IFERROR(VLOOKUP(C388,'Multi Unit Grid'!C:D,2,FALSE),"")</f>
        <v/>
      </c>
      <c r="F388" s="253">
        <f>IFERROR(VLOOKUP(C388,'Multi Unit Grid'!C:E,3,FALSE),"")</f>
        <v/>
      </c>
      <c r="G388" s="253">
        <f>IFERROR(VLOOKUP(C388,'Multi Unit Grid'!C:EF,4,FALSE),"")</f>
        <v/>
      </c>
      <c r="H388" s="616" t="n"/>
      <c r="I388" s="267" t="n"/>
      <c r="J388" s="431" t="n"/>
      <c r="K388" s="261" t="n"/>
      <c r="L388" s="257" t="n"/>
      <c r="M388" s="262" t="n"/>
      <c r="N388" s="263" t="n"/>
      <c r="O388" s="262" t="n"/>
      <c r="P388" s="263" t="n"/>
      <c r="Q388" s="622" t="n"/>
      <c r="R388" s="263" t="n"/>
      <c r="S388" s="263" t="n"/>
      <c r="T388" s="263" t="n"/>
      <c r="U388" s="263" t="n"/>
      <c r="V388" s="262" t="n"/>
      <c r="W388" s="265" t="n"/>
      <c r="X388" s="266" t="n"/>
      <c r="Z388" s="490" t="n"/>
      <c r="AA388" s="616" t="n"/>
      <c r="AB388" s="270">
        <f>IF(C388="","",IF('Product Selections'!$L$11="CBA Lightning",1,IF('Product Selections'!$L$11="CBA Lightning Plus",0.7,IF('Product Selections'!$L$11="Management Services",0.7,IF('Product Selections'!$L$11="CBA Lightning Wholesale","Check with Finance","")))))</f>
        <v/>
      </c>
      <c r="AC388" s="616" t="n"/>
      <c r="AD388" s="270">
        <f>IF(C388="","",IF('Product Selections'!$L$11="CBA Lightning Wholesale","Check with Finance",1-AB388))</f>
        <v/>
      </c>
      <c r="AE388" s="616">
        <f>IF(C388="","",'Multi Unit Grid'!$G$5)</f>
        <v/>
      </c>
      <c r="AF388" s="271">
        <f>IF(C388="","",IF('Exhibit A'!Y1130&lt;0,-'Exhibit A'!Y1130,""))</f>
        <v/>
      </c>
      <c r="AG388" s="616">
        <f>IF($C388="","",'Product Selections'!$K$6)</f>
        <v/>
      </c>
      <c r="AH388" s="616">
        <f>IF($C388="","",'Product Selections'!$K$10)</f>
        <v/>
      </c>
      <c r="AI388" s="269">
        <f>IF(C388="","",IF('Product Selections'!L380="Management SErvices",VLOOKUP('Product Selections'!K372,Regions!C:D,2,FALSE),""))</f>
        <v/>
      </c>
      <c r="AJ388" s="445" t="n"/>
      <c r="AK388" s="618" t="n"/>
      <c r="AL388" s="440" t="n"/>
      <c r="AM388" s="448" t="n"/>
      <c r="AO388" s="267" t="n"/>
      <c r="AP388" s="441" t="n"/>
      <c r="AQ388" s="616" t="n"/>
      <c r="AR388" s="616" t="n"/>
      <c r="AS388" s="619" t="n"/>
    </row>
    <row r="389" ht="14.45" customHeight="1">
      <c r="B389" s="73">
        <f>B388+1</f>
        <v/>
      </c>
      <c r="C389" s="221">
        <f>IF('Multi Unit Grid'!C383="","",'Multi Unit Grid'!C383)</f>
        <v/>
      </c>
      <c r="D389" s="223">
        <f>IF(C389="","",'Exhibit A'!D381)</f>
        <v/>
      </c>
      <c r="E389" s="222">
        <f>IFERROR(VLOOKUP(C389,'Multi Unit Grid'!C:D,2,FALSE),"")</f>
        <v/>
      </c>
      <c r="F389" s="75">
        <f>IFERROR(VLOOKUP(C389,'Multi Unit Grid'!C:E,3,FALSE),"")</f>
        <v/>
      </c>
      <c r="G389" s="75">
        <f>IFERROR(VLOOKUP(C389,'Multi Unit Grid'!C:EF,4,FALSE),"")</f>
        <v/>
      </c>
      <c r="H389" s="612" t="n"/>
      <c r="I389" s="30" t="n"/>
      <c r="J389" s="430" t="n"/>
      <c r="K389" s="224" t="n"/>
      <c r="L389" s="24" t="n"/>
      <c r="M389" s="26" t="n"/>
      <c r="N389" s="28" t="n"/>
      <c r="O389" s="26" t="n"/>
      <c r="P389" s="28" t="n"/>
      <c r="Q389" s="623" t="n"/>
      <c r="R389" s="28" t="n"/>
      <c r="S389" s="28" t="n"/>
      <c r="T389" s="28" t="n"/>
      <c r="U389" s="28" t="n"/>
      <c r="V389" s="26" t="n"/>
      <c r="W389" s="29" t="n"/>
      <c r="Z389" s="491" t="n"/>
      <c r="AA389" s="612" t="n"/>
      <c r="AB389" s="83">
        <f>IF(C389="","",IF('Product Selections'!$L$11="CBA Lightning",1,IF('Product Selections'!$L$11="CBA Lightning Plus",0.7,IF('Product Selections'!$L$11="Management Services",0.7,IF('Product Selections'!$L$11="CBA Lightning Wholesale","Check with Finance","")))))</f>
        <v/>
      </c>
      <c r="AC389" s="612" t="n"/>
      <c r="AD389" s="83">
        <f>IF(C389="","",IF('Product Selections'!$L$11="CBA Lightning Wholesale","Check with Finance",1-AB389))</f>
        <v/>
      </c>
      <c r="AE389" s="612">
        <f>IF(C389="","",'Multi Unit Grid'!$G$5)</f>
        <v/>
      </c>
      <c r="AF389" s="84">
        <f>IF(C389="","",IF('Exhibit A'!Y1131&lt;0,-'Exhibit A'!Y1131,""))</f>
        <v/>
      </c>
      <c r="AG389" s="612">
        <f>IF($C389="","",'Product Selections'!$K$6)</f>
        <v/>
      </c>
      <c r="AH389" s="612">
        <f>IF($C389="","",'Product Selections'!$K$10)</f>
        <v/>
      </c>
      <c r="AI389" s="32">
        <f>IF(C389="","",IF('Product Selections'!L381="Management SErvices",VLOOKUP('Product Selections'!K373,Regions!C:D,2,FALSE),""))</f>
        <v/>
      </c>
      <c r="AJ389" s="444" t="n"/>
      <c r="AK389" s="621" t="n"/>
      <c r="AL389" s="438" t="n"/>
      <c r="AM389" s="447" t="n"/>
      <c r="AO389" s="30" t="n"/>
      <c r="AP389" s="439" t="n"/>
      <c r="AQ389" s="612" t="n"/>
      <c r="AR389" s="612" t="n"/>
      <c r="AS389" s="615" t="n"/>
    </row>
    <row r="390">
      <c r="B390" s="249">
        <f>B389+1</f>
        <v/>
      </c>
      <c r="C390" s="250">
        <f>IF('Multi Unit Grid'!C384="","",'Multi Unit Grid'!C384)</f>
        <v/>
      </c>
      <c r="D390" s="251">
        <f>IF(C390="","",'Exhibit A'!D382)</f>
        <v/>
      </c>
      <c r="E390" s="252">
        <f>IFERROR(VLOOKUP(C390,'Multi Unit Grid'!C:D,2,FALSE),"")</f>
        <v/>
      </c>
      <c r="F390" s="253">
        <f>IFERROR(VLOOKUP(C390,'Multi Unit Grid'!C:E,3,FALSE),"")</f>
        <v/>
      </c>
      <c r="G390" s="253">
        <f>IFERROR(VLOOKUP(C390,'Multi Unit Grid'!C:EF,4,FALSE),"")</f>
        <v/>
      </c>
      <c r="H390" s="616" t="n"/>
      <c r="I390" s="267" t="n"/>
      <c r="J390" s="431" t="n"/>
      <c r="K390" s="261" t="n"/>
      <c r="L390" s="257" t="n"/>
      <c r="M390" s="262" t="n"/>
      <c r="N390" s="263" t="n"/>
      <c r="O390" s="262" t="n"/>
      <c r="P390" s="263" t="n"/>
      <c r="Q390" s="622" t="n"/>
      <c r="R390" s="263" t="n"/>
      <c r="S390" s="263" t="n"/>
      <c r="T390" s="263" t="n"/>
      <c r="U390" s="263" t="n"/>
      <c r="V390" s="262" t="n"/>
      <c r="W390" s="265" t="n"/>
      <c r="X390" s="266" t="n"/>
      <c r="Z390" s="490" t="n"/>
      <c r="AA390" s="616" t="n"/>
      <c r="AB390" s="270">
        <f>IF(C390="","",IF('Product Selections'!$L$11="CBA Lightning",1,IF('Product Selections'!$L$11="CBA Lightning Plus",0.7,IF('Product Selections'!$L$11="Management Services",0.7,IF('Product Selections'!$L$11="CBA Lightning Wholesale","Check with Finance","")))))</f>
        <v/>
      </c>
      <c r="AC390" s="616" t="n"/>
      <c r="AD390" s="270">
        <f>IF(C390="","",IF('Product Selections'!$L$11="CBA Lightning Wholesale","Check with Finance",1-AB390))</f>
        <v/>
      </c>
      <c r="AE390" s="616">
        <f>IF(C390="","",'Multi Unit Grid'!$G$5)</f>
        <v/>
      </c>
      <c r="AF390" s="271">
        <f>IF(C390="","",IF('Exhibit A'!Y1132&lt;0,-'Exhibit A'!Y1132,""))</f>
        <v/>
      </c>
      <c r="AG390" s="616">
        <f>IF($C390="","",'Product Selections'!$K$6)</f>
        <v/>
      </c>
      <c r="AH390" s="616">
        <f>IF($C390="","",'Product Selections'!$K$10)</f>
        <v/>
      </c>
      <c r="AI390" s="269">
        <f>IF(C390="","",IF('Product Selections'!L382="Management SErvices",VLOOKUP('Product Selections'!K374,Regions!C:D,2,FALSE),""))</f>
        <v/>
      </c>
      <c r="AJ390" s="445" t="n"/>
      <c r="AK390" s="618" t="n"/>
      <c r="AL390" s="440" t="n"/>
      <c r="AM390" s="448" t="n"/>
      <c r="AO390" s="267" t="n"/>
      <c r="AP390" s="441" t="n"/>
      <c r="AQ390" s="616" t="n"/>
      <c r="AR390" s="616" t="n"/>
      <c r="AS390" s="619" t="n"/>
    </row>
    <row r="391" ht="14.45" customHeight="1">
      <c r="B391" s="73">
        <f>B390+1</f>
        <v/>
      </c>
      <c r="C391" s="221">
        <f>IF('Multi Unit Grid'!C385="","",'Multi Unit Grid'!C385)</f>
        <v/>
      </c>
      <c r="D391" s="223">
        <f>IF(C391="","",'Exhibit A'!D383)</f>
        <v/>
      </c>
      <c r="E391" s="222">
        <f>IFERROR(VLOOKUP(C391,'Multi Unit Grid'!C:D,2,FALSE),"")</f>
        <v/>
      </c>
      <c r="F391" s="75">
        <f>IFERROR(VLOOKUP(C391,'Multi Unit Grid'!C:E,3,FALSE),"")</f>
        <v/>
      </c>
      <c r="G391" s="75">
        <f>IFERROR(VLOOKUP(C391,'Multi Unit Grid'!C:EF,4,FALSE),"")</f>
        <v/>
      </c>
      <c r="H391" s="612" t="n"/>
      <c r="I391" s="30" t="n"/>
      <c r="J391" s="430" t="n"/>
      <c r="K391" s="224" t="n"/>
      <c r="L391" s="24" t="n"/>
      <c r="M391" s="26" t="n"/>
      <c r="N391" s="28" t="n"/>
      <c r="O391" s="26" t="n"/>
      <c r="P391" s="28" t="n"/>
      <c r="Q391" s="623" t="n"/>
      <c r="R391" s="28" t="n"/>
      <c r="S391" s="28" t="n"/>
      <c r="T391" s="28" t="n"/>
      <c r="U391" s="28" t="n"/>
      <c r="V391" s="26" t="n"/>
      <c r="W391" s="29" t="n"/>
      <c r="Z391" s="491" t="n"/>
      <c r="AA391" s="612" t="n"/>
      <c r="AB391" s="83">
        <f>IF(C391="","",IF('Product Selections'!$L$11="CBA Lightning",1,IF('Product Selections'!$L$11="CBA Lightning Plus",0.7,IF('Product Selections'!$L$11="Management Services",0.7,IF('Product Selections'!$L$11="CBA Lightning Wholesale","Check with Finance","")))))</f>
        <v/>
      </c>
      <c r="AC391" s="612" t="n"/>
      <c r="AD391" s="83">
        <f>IF(C391="","",IF('Product Selections'!$L$11="CBA Lightning Wholesale","Check with Finance",1-AB391))</f>
        <v/>
      </c>
      <c r="AE391" s="612">
        <f>IF(C391="","",'Multi Unit Grid'!$G$5)</f>
        <v/>
      </c>
      <c r="AF391" s="84">
        <f>IF(C391="","",IF('Exhibit A'!Y1133&lt;0,-'Exhibit A'!Y1133,""))</f>
        <v/>
      </c>
      <c r="AG391" s="612">
        <f>IF($C391="","",'Product Selections'!$K$6)</f>
        <v/>
      </c>
      <c r="AH391" s="612">
        <f>IF($C391="","",'Product Selections'!$K$10)</f>
        <v/>
      </c>
      <c r="AI391" s="32">
        <f>IF(C391="","",IF('Product Selections'!L383="Management SErvices",VLOOKUP('Product Selections'!K375,Regions!C:D,2,FALSE),""))</f>
        <v/>
      </c>
      <c r="AJ391" s="444" t="n"/>
      <c r="AK391" s="621" t="n"/>
      <c r="AL391" s="438" t="n"/>
      <c r="AM391" s="447" t="n"/>
      <c r="AO391" s="30" t="n"/>
      <c r="AP391" s="439" t="n"/>
      <c r="AQ391" s="612" t="n"/>
      <c r="AR391" s="612" t="n"/>
      <c r="AS391" s="615" t="n"/>
    </row>
    <row r="392">
      <c r="B392" s="249">
        <f>B391+1</f>
        <v/>
      </c>
      <c r="C392" s="250">
        <f>IF('Multi Unit Grid'!C386="","",'Multi Unit Grid'!C386)</f>
        <v/>
      </c>
      <c r="D392" s="251">
        <f>IF(C392="","",'Exhibit A'!D384)</f>
        <v/>
      </c>
      <c r="E392" s="252">
        <f>IFERROR(VLOOKUP(C392,'Multi Unit Grid'!C:D,2,FALSE),"")</f>
        <v/>
      </c>
      <c r="F392" s="253">
        <f>IFERROR(VLOOKUP(C392,'Multi Unit Grid'!C:E,3,FALSE),"")</f>
        <v/>
      </c>
      <c r="G392" s="253">
        <f>IFERROR(VLOOKUP(C392,'Multi Unit Grid'!C:EF,4,FALSE),"")</f>
        <v/>
      </c>
      <c r="H392" s="616" t="n"/>
      <c r="I392" s="267" t="n"/>
      <c r="J392" s="431" t="n"/>
      <c r="K392" s="261" t="n"/>
      <c r="L392" s="257" t="n"/>
      <c r="M392" s="262" t="n"/>
      <c r="N392" s="263" t="n"/>
      <c r="O392" s="262" t="n"/>
      <c r="P392" s="263" t="n"/>
      <c r="Q392" s="622" t="n"/>
      <c r="R392" s="263" t="n"/>
      <c r="S392" s="263" t="n"/>
      <c r="T392" s="263" t="n"/>
      <c r="U392" s="263" t="n"/>
      <c r="V392" s="262" t="n"/>
      <c r="W392" s="265" t="n"/>
      <c r="X392" s="266" t="n"/>
      <c r="Z392" s="490" t="n"/>
      <c r="AA392" s="616" t="n"/>
      <c r="AB392" s="270">
        <f>IF(C392="","",IF('Product Selections'!$L$11="CBA Lightning",1,IF('Product Selections'!$L$11="CBA Lightning Plus",0.7,IF('Product Selections'!$L$11="Management Services",0.7,IF('Product Selections'!$L$11="CBA Lightning Wholesale","Check with Finance","")))))</f>
        <v/>
      </c>
      <c r="AC392" s="616" t="n"/>
      <c r="AD392" s="270">
        <f>IF(C392="","",IF('Product Selections'!$L$11="CBA Lightning Wholesale","Check with Finance",1-AB392))</f>
        <v/>
      </c>
      <c r="AE392" s="616">
        <f>IF(C392="","",'Multi Unit Grid'!$G$5)</f>
        <v/>
      </c>
      <c r="AF392" s="271">
        <f>IF(C392="","",IF('Exhibit A'!Y1134&lt;0,-'Exhibit A'!Y1134,""))</f>
        <v/>
      </c>
      <c r="AG392" s="616">
        <f>IF($C392="","",'Product Selections'!$K$6)</f>
        <v/>
      </c>
      <c r="AH392" s="616">
        <f>IF($C392="","",'Product Selections'!$K$10)</f>
        <v/>
      </c>
      <c r="AI392" s="269">
        <f>IF(C392="","",IF('Product Selections'!L384="Management SErvices",VLOOKUP('Product Selections'!K376,Regions!C:D,2,FALSE),""))</f>
        <v/>
      </c>
      <c r="AJ392" s="445" t="n"/>
      <c r="AK392" s="618" t="n"/>
      <c r="AL392" s="440" t="n"/>
      <c r="AM392" s="448" t="n"/>
      <c r="AO392" s="267" t="n"/>
      <c r="AP392" s="441" t="n"/>
      <c r="AQ392" s="616" t="n"/>
      <c r="AR392" s="616" t="n"/>
      <c r="AS392" s="619" t="n"/>
    </row>
    <row r="393" ht="14.45" customHeight="1">
      <c r="B393" s="73">
        <f>B392+1</f>
        <v/>
      </c>
      <c r="C393" s="221">
        <f>IF('Multi Unit Grid'!C387="","",'Multi Unit Grid'!C387)</f>
        <v/>
      </c>
      <c r="D393" s="223">
        <f>IF(C393="","",'Exhibit A'!D385)</f>
        <v/>
      </c>
      <c r="E393" s="222">
        <f>IFERROR(VLOOKUP(C393,'Multi Unit Grid'!C:D,2,FALSE),"")</f>
        <v/>
      </c>
      <c r="F393" s="75">
        <f>IFERROR(VLOOKUP(C393,'Multi Unit Grid'!C:E,3,FALSE),"")</f>
        <v/>
      </c>
      <c r="G393" s="75">
        <f>IFERROR(VLOOKUP(C393,'Multi Unit Grid'!C:EF,4,FALSE),"")</f>
        <v/>
      </c>
      <c r="H393" s="612" t="n"/>
      <c r="I393" s="30" t="n"/>
      <c r="J393" s="430" t="n"/>
      <c r="K393" s="224" t="n"/>
      <c r="L393" s="24" t="n"/>
      <c r="M393" s="26" t="n"/>
      <c r="N393" s="28" t="n"/>
      <c r="O393" s="26" t="n"/>
      <c r="P393" s="28" t="n"/>
      <c r="Q393" s="623" t="n"/>
      <c r="R393" s="28" t="n"/>
      <c r="S393" s="28" t="n"/>
      <c r="T393" s="28" t="n"/>
      <c r="U393" s="28" t="n"/>
      <c r="V393" s="26" t="n"/>
      <c r="W393" s="29" t="n"/>
      <c r="Z393" s="491" t="n"/>
      <c r="AA393" s="612" t="n"/>
      <c r="AB393" s="83">
        <f>IF(C393="","",IF('Product Selections'!$L$11="CBA Lightning",1,IF('Product Selections'!$L$11="CBA Lightning Plus",0.7,IF('Product Selections'!$L$11="Management Services",0.7,IF('Product Selections'!$L$11="CBA Lightning Wholesale","Check with Finance","")))))</f>
        <v/>
      </c>
      <c r="AC393" s="612" t="n"/>
      <c r="AD393" s="83">
        <f>IF(C393="","",IF('Product Selections'!$L$11="CBA Lightning Wholesale","Check with Finance",1-AB393))</f>
        <v/>
      </c>
      <c r="AE393" s="612">
        <f>IF(C393="","",'Multi Unit Grid'!$G$5)</f>
        <v/>
      </c>
      <c r="AF393" s="84">
        <f>IF(C393="","",IF('Exhibit A'!Y1135&lt;0,-'Exhibit A'!Y1135,""))</f>
        <v/>
      </c>
      <c r="AG393" s="612">
        <f>IF($C393="","",'Product Selections'!$K$6)</f>
        <v/>
      </c>
      <c r="AH393" s="612">
        <f>IF($C393="","",'Product Selections'!$K$10)</f>
        <v/>
      </c>
      <c r="AI393" s="32">
        <f>IF(C393="","",IF('Product Selections'!L385="Management SErvices",VLOOKUP('Product Selections'!K377,Regions!C:D,2,FALSE),""))</f>
        <v/>
      </c>
      <c r="AJ393" s="444" t="n"/>
      <c r="AK393" s="621" t="n"/>
      <c r="AL393" s="438" t="n"/>
      <c r="AM393" s="447" t="n"/>
      <c r="AO393" s="30" t="n"/>
      <c r="AP393" s="439" t="n"/>
      <c r="AQ393" s="612" t="n"/>
      <c r="AR393" s="612" t="n"/>
      <c r="AS393" s="615" t="n"/>
    </row>
    <row r="394">
      <c r="B394" s="249">
        <f>B393+1</f>
        <v/>
      </c>
      <c r="C394" s="250">
        <f>IF('Multi Unit Grid'!C388="","",'Multi Unit Grid'!C388)</f>
        <v/>
      </c>
      <c r="D394" s="251">
        <f>IF(C394="","",'Exhibit A'!D386)</f>
        <v/>
      </c>
      <c r="E394" s="252">
        <f>IFERROR(VLOOKUP(C394,'Multi Unit Grid'!C:D,2,FALSE),"")</f>
        <v/>
      </c>
      <c r="F394" s="253">
        <f>IFERROR(VLOOKUP(C394,'Multi Unit Grid'!C:E,3,FALSE),"")</f>
        <v/>
      </c>
      <c r="G394" s="253">
        <f>IFERROR(VLOOKUP(C394,'Multi Unit Grid'!C:EF,4,FALSE),"")</f>
        <v/>
      </c>
      <c r="H394" s="616" t="n"/>
      <c r="I394" s="267" t="n"/>
      <c r="J394" s="431" t="n"/>
      <c r="K394" s="261" t="n"/>
      <c r="L394" s="257" t="n"/>
      <c r="M394" s="262" t="n"/>
      <c r="N394" s="263" t="n"/>
      <c r="O394" s="262" t="n"/>
      <c r="P394" s="263" t="n"/>
      <c r="Q394" s="622" t="n"/>
      <c r="R394" s="263" t="n"/>
      <c r="S394" s="263" t="n"/>
      <c r="T394" s="263" t="n"/>
      <c r="U394" s="263" t="n"/>
      <c r="V394" s="262" t="n"/>
      <c r="W394" s="265" t="n"/>
      <c r="X394" s="266" t="n"/>
      <c r="Z394" s="490" t="n"/>
      <c r="AA394" s="616" t="n"/>
      <c r="AB394" s="270">
        <f>IF(C394="","",IF('Product Selections'!$L$11="CBA Lightning",1,IF('Product Selections'!$L$11="CBA Lightning Plus",0.7,IF('Product Selections'!$L$11="Management Services",0.7,IF('Product Selections'!$L$11="CBA Lightning Wholesale","Check with Finance","")))))</f>
        <v/>
      </c>
      <c r="AC394" s="616" t="n"/>
      <c r="AD394" s="270">
        <f>IF(C394="","",IF('Product Selections'!$L$11="CBA Lightning Wholesale","Check with Finance",1-AB394))</f>
        <v/>
      </c>
      <c r="AE394" s="616">
        <f>IF(C394="","",'Multi Unit Grid'!$G$5)</f>
        <v/>
      </c>
      <c r="AF394" s="271">
        <f>IF(C394="","",IF('Exhibit A'!Y1136&lt;0,-'Exhibit A'!Y1136,""))</f>
        <v/>
      </c>
      <c r="AG394" s="616">
        <f>IF($C394="","",'Product Selections'!$K$6)</f>
        <v/>
      </c>
      <c r="AH394" s="616">
        <f>IF($C394="","",'Product Selections'!$K$10)</f>
        <v/>
      </c>
      <c r="AI394" s="269">
        <f>IF(C394="","",IF('Product Selections'!L386="Management SErvices",VLOOKUP('Product Selections'!K378,Regions!C:D,2,FALSE),""))</f>
        <v/>
      </c>
      <c r="AJ394" s="445" t="n"/>
      <c r="AK394" s="618" t="n"/>
      <c r="AL394" s="440" t="n"/>
      <c r="AM394" s="448" t="n"/>
      <c r="AO394" s="267" t="n"/>
      <c r="AP394" s="441" t="n"/>
      <c r="AQ394" s="616" t="n"/>
      <c r="AR394" s="616" t="n"/>
      <c r="AS394" s="619" t="n"/>
    </row>
    <row r="395" ht="14.45" customHeight="1">
      <c r="B395" s="73">
        <f>B394+1</f>
        <v/>
      </c>
      <c r="C395" s="221">
        <f>IF('Multi Unit Grid'!C389="","",'Multi Unit Grid'!C389)</f>
        <v/>
      </c>
      <c r="D395" s="223">
        <f>IF(C395="","",'Exhibit A'!D387)</f>
        <v/>
      </c>
      <c r="E395" s="222">
        <f>IFERROR(VLOOKUP(C395,'Multi Unit Grid'!C:D,2,FALSE),"")</f>
        <v/>
      </c>
      <c r="F395" s="75">
        <f>IFERROR(VLOOKUP(C395,'Multi Unit Grid'!C:E,3,FALSE),"")</f>
        <v/>
      </c>
      <c r="G395" s="75">
        <f>IFERROR(VLOOKUP(C395,'Multi Unit Grid'!C:EF,4,FALSE),"")</f>
        <v/>
      </c>
      <c r="H395" s="612" t="n"/>
      <c r="I395" s="30" t="n"/>
      <c r="J395" s="430" t="n"/>
      <c r="K395" s="224" t="n"/>
      <c r="L395" s="24" t="n"/>
      <c r="M395" s="26" t="n"/>
      <c r="N395" s="28" t="n"/>
      <c r="O395" s="26" t="n"/>
      <c r="P395" s="28" t="n"/>
      <c r="Q395" s="623" t="n"/>
      <c r="R395" s="28" t="n"/>
      <c r="S395" s="28" t="n"/>
      <c r="T395" s="28" t="n"/>
      <c r="U395" s="28" t="n"/>
      <c r="V395" s="26" t="n"/>
      <c r="W395" s="29" t="n"/>
      <c r="Z395" s="491" t="n"/>
      <c r="AA395" s="612" t="n"/>
      <c r="AB395" s="83">
        <f>IF(C395="","",IF('Product Selections'!$L$11="CBA Lightning",1,IF('Product Selections'!$L$11="CBA Lightning Plus",0.7,IF('Product Selections'!$L$11="Management Services",0.7,IF('Product Selections'!$L$11="CBA Lightning Wholesale","Check with Finance","")))))</f>
        <v/>
      </c>
      <c r="AC395" s="612" t="n"/>
      <c r="AD395" s="83">
        <f>IF(C395="","",IF('Product Selections'!$L$11="CBA Lightning Wholesale","Check with Finance",1-AB395))</f>
        <v/>
      </c>
      <c r="AE395" s="612">
        <f>IF(C395="","",'Multi Unit Grid'!$G$5)</f>
        <v/>
      </c>
      <c r="AF395" s="84">
        <f>IF(C395="","",IF('Exhibit A'!Y1137&lt;0,-'Exhibit A'!Y1137,""))</f>
        <v/>
      </c>
      <c r="AG395" s="612">
        <f>IF($C395="","",'Product Selections'!$K$6)</f>
        <v/>
      </c>
      <c r="AH395" s="612">
        <f>IF($C395="","",'Product Selections'!$K$10)</f>
        <v/>
      </c>
      <c r="AI395" s="32">
        <f>IF(C395="","",IF('Product Selections'!L387="Management SErvices",VLOOKUP('Product Selections'!K379,Regions!C:D,2,FALSE),""))</f>
        <v/>
      </c>
      <c r="AJ395" s="444" t="n"/>
      <c r="AK395" s="621" t="n"/>
      <c r="AL395" s="438" t="n"/>
      <c r="AM395" s="447" t="n"/>
      <c r="AO395" s="30" t="n"/>
      <c r="AP395" s="439" t="n"/>
      <c r="AQ395" s="612" t="n"/>
      <c r="AR395" s="612" t="n"/>
      <c r="AS395" s="615" t="n"/>
    </row>
    <row r="396">
      <c r="B396" s="249">
        <f>B395+1</f>
        <v/>
      </c>
      <c r="C396" s="250">
        <f>IF('Multi Unit Grid'!C390="","",'Multi Unit Grid'!C390)</f>
        <v/>
      </c>
      <c r="D396" s="251">
        <f>IF(C396="","",'Exhibit A'!D388)</f>
        <v/>
      </c>
      <c r="E396" s="252">
        <f>IFERROR(VLOOKUP(C396,'Multi Unit Grid'!C:D,2,FALSE),"")</f>
        <v/>
      </c>
      <c r="F396" s="253">
        <f>IFERROR(VLOOKUP(C396,'Multi Unit Grid'!C:E,3,FALSE),"")</f>
        <v/>
      </c>
      <c r="G396" s="253">
        <f>IFERROR(VLOOKUP(C396,'Multi Unit Grid'!C:EF,4,FALSE),"")</f>
        <v/>
      </c>
      <c r="H396" s="616" t="n"/>
      <c r="I396" s="267" t="n"/>
      <c r="J396" s="431" t="n"/>
      <c r="K396" s="261" t="n"/>
      <c r="L396" s="257" t="n"/>
      <c r="M396" s="262" t="n"/>
      <c r="N396" s="263" t="n"/>
      <c r="O396" s="262" t="n"/>
      <c r="P396" s="263" t="n"/>
      <c r="Q396" s="622" t="n"/>
      <c r="R396" s="263" t="n"/>
      <c r="S396" s="263" t="n"/>
      <c r="T396" s="263" t="n"/>
      <c r="U396" s="263" t="n"/>
      <c r="V396" s="262" t="n"/>
      <c r="W396" s="265" t="n"/>
      <c r="X396" s="266" t="n"/>
      <c r="Z396" s="490" t="n"/>
      <c r="AA396" s="616" t="n"/>
      <c r="AB396" s="270">
        <f>IF(C396="","",IF('Product Selections'!$L$11="CBA Lightning",1,IF('Product Selections'!$L$11="CBA Lightning Plus",0.7,IF('Product Selections'!$L$11="Management Services",0.7,IF('Product Selections'!$L$11="CBA Lightning Wholesale","Check with Finance","")))))</f>
        <v/>
      </c>
      <c r="AC396" s="616" t="n"/>
      <c r="AD396" s="270">
        <f>IF(C396="","",IF('Product Selections'!$L$11="CBA Lightning Wholesale","Check with Finance",1-AB396))</f>
        <v/>
      </c>
      <c r="AE396" s="616">
        <f>IF(C396="","",'Multi Unit Grid'!$G$5)</f>
        <v/>
      </c>
      <c r="AF396" s="271">
        <f>IF(C396="","",IF('Exhibit A'!Y1138&lt;0,-'Exhibit A'!Y1138,""))</f>
        <v/>
      </c>
      <c r="AG396" s="616">
        <f>IF($C396="","",'Product Selections'!$K$6)</f>
        <v/>
      </c>
      <c r="AH396" s="616">
        <f>IF($C396="","",'Product Selections'!$K$10)</f>
        <v/>
      </c>
      <c r="AI396" s="269">
        <f>IF(C396="","",IF('Product Selections'!L388="Management SErvices",VLOOKUP('Product Selections'!K380,Regions!C:D,2,FALSE),""))</f>
        <v/>
      </c>
      <c r="AJ396" s="445" t="n"/>
      <c r="AK396" s="618" t="n"/>
      <c r="AL396" s="440" t="n"/>
      <c r="AM396" s="448" t="n"/>
      <c r="AO396" s="267" t="n"/>
      <c r="AP396" s="441" t="n"/>
      <c r="AQ396" s="616" t="n"/>
      <c r="AR396" s="616" t="n"/>
      <c r="AS396" s="619" t="n"/>
    </row>
    <row r="397" ht="14.45" customHeight="1">
      <c r="B397" s="73">
        <f>B396+1</f>
        <v/>
      </c>
      <c r="C397" s="221">
        <f>IF('Multi Unit Grid'!C391="","",'Multi Unit Grid'!C391)</f>
        <v/>
      </c>
      <c r="D397" s="223">
        <f>IF(C397="","",'Exhibit A'!D389)</f>
        <v/>
      </c>
      <c r="E397" s="222">
        <f>IFERROR(VLOOKUP(C397,'Multi Unit Grid'!C:D,2,FALSE),"")</f>
        <v/>
      </c>
      <c r="F397" s="75">
        <f>IFERROR(VLOOKUP(C397,'Multi Unit Grid'!C:E,3,FALSE),"")</f>
        <v/>
      </c>
      <c r="G397" s="75">
        <f>IFERROR(VLOOKUP(C397,'Multi Unit Grid'!C:EF,4,FALSE),"")</f>
        <v/>
      </c>
      <c r="H397" s="612" t="n"/>
      <c r="I397" s="30" t="n"/>
      <c r="J397" s="430" t="n"/>
      <c r="K397" s="224" t="n"/>
      <c r="L397" s="24" t="n"/>
      <c r="M397" s="26" t="n"/>
      <c r="N397" s="28" t="n"/>
      <c r="O397" s="26" t="n"/>
      <c r="P397" s="28" t="n"/>
      <c r="Q397" s="623" t="n"/>
      <c r="R397" s="28" t="n"/>
      <c r="S397" s="28" t="n"/>
      <c r="T397" s="28" t="n"/>
      <c r="U397" s="28" t="n"/>
      <c r="V397" s="26" t="n"/>
      <c r="W397" s="29" t="n"/>
      <c r="Z397" s="491" t="n"/>
      <c r="AA397" s="612" t="n"/>
      <c r="AB397" s="83">
        <f>IF(C397="","",IF('Product Selections'!$L$11="CBA Lightning",1,IF('Product Selections'!$L$11="CBA Lightning Plus",0.7,IF('Product Selections'!$L$11="Management Services",0.7,IF('Product Selections'!$L$11="CBA Lightning Wholesale","Check with Finance","")))))</f>
        <v/>
      </c>
      <c r="AC397" s="612" t="n"/>
      <c r="AD397" s="83">
        <f>IF(C397="","",IF('Product Selections'!$L$11="CBA Lightning Wholesale","Check with Finance",1-AB397))</f>
        <v/>
      </c>
      <c r="AE397" s="612">
        <f>IF(C397="","",'Multi Unit Grid'!$G$5)</f>
        <v/>
      </c>
      <c r="AF397" s="84">
        <f>IF(C397="","",IF('Exhibit A'!Y1139&lt;0,-'Exhibit A'!Y1139,""))</f>
        <v/>
      </c>
      <c r="AG397" s="612">
        <f>IF($C397="","",'Product Selections'!$K$6)</f>
        <v/>
      </c>
      <c r="AH397" s="612">
        <f>IF($C397="","",'Product Selections'!$K$10)</f>
        <v/>
      </c>
      <c r="AI397" s="32">
        <f>IF(C397="","",IF('Product Selections'!L389="Management SErvices",VLOOKUP('Product Selections'!K381,Regions!C:D,2,FALSE),""))</f>
        <v/>
      </c>
      <c r="AJ397" s="444" t="n"/>
      <c r="AK397" s="621" t="n"/>
      <c r="AL397" s="438" t="n"/>
      <c r="AM397" s="447" t="n"/>
      <c r="AO397" s="30" t="n"/>
      <c r="AP397" s="439" t="n"/>
      <c r="AQ397" s="612" t="n"/>
      <c r="AR397" s="612" t="n"/>
      <c r="AS397" s="615" t="n"/>
    </row>
    <row r="398">
      <c r="B398" s="249">
        <f>B397+1</f>
        <v/>
      </c>
      <c r="C398" s="250">
        <f>IF('Multi Unit Grid'!C392="","",'Multi Unit Grid'!C392)</f>
        <v/>
      </c>
      <c r="D398" s="251">
        <f>IF(C398="","",'Exhibit A'!D390)</f>
        <v/>
      </c>
      <c r="E398" s="252">
        <f>IFERROR(VLOOKUP(C398,'Multi Unit Grid'!C:D,2,FALSE),"")</f>
        <v/>
      </c>
      <c r="F398" s="253">
        <f>IFERROR(VLOOKUP(C398,'Multi Unit Grid'!C:E,3,FALSE),"")</f>
        <v/>
      </c>
      <c r="G398" s="253">
        <f>IFERROR(VLOOKUP(C398,'Multi Unit Grid'!C:EF,4,FALSE),"")</f>
        <v/>
      </c>
      <c r="H398" s="616" t="n"/>
      <c r="I398" s="267" t="n"/>
      <c r="J398" s="431" t="n"/>
      <c r="K398" s="261" t="n"/>
      <c r="L398" s="257" t="n"/>
      <c r="M398" s="262" t="n"/>
      <c r="N398" s="263" t="n"/>
      <c r="O398" s="262" t="n"/>
      <c r="P398" s="263" t="n"/>
      <c r="Q398" s="622" t="n"/>
      <c r="R398" s="263" t="n"/>
      <c r="S398" s="263" t="n"/>
      <c r="T398" s="263" t="n"/>
      <c r="U398" s="263" t="n"/>
      <c r="V398" s="262" t="n"/>
      <c r="W398" s="265" t="n"/>
      <c r="X398" s="266" t="n"/>
      <c r="Z398" s="490" t="n"/>
      <c r="AA398" s="616" t="n"/>
      <c r="AB398" s="270">
        <f>IF(C398="","",IF('Product Selections'!$L$11="CBA Lightning",1,IF('Product Selections'!$L$11="CBA Lightning Plus",0.7,IF('Product Selections'!$L$11="Management Services",0.7,IF('Product Selections'!$L$11="CBA Lightning Wholesale","Check with Finance","")))))</f>
        <v/>
      </c>
      <c r="AC398" s="616" t="n"/>
      <c r="AD398" s="270">
        <f>IF(C398="","",IF('Product Selections'!$L$11="CBA Lightning Wholesale","Check with Finance",1-AB398))</f>
        <v/>
      </c>
      <c r="AE398" s="616">
        <f>IF(C398="","",'Multi Unit Grid'!$G$5)</f>
        <v/>
      </c>
      <c r="AF398" s="271">
        <f>IF(C398="","",IF('Exhibit A'!Y1140&lt;0,-'Exhibit A'!Y1140,""))</f>
        <v/>
      </c>
      <c r="AG398" s="616">
        <f>IF($C398="","",'Product Selections'!$K$6)</f>
        <v/>
      </c>
      <c r="AH398" s="616">
        <f>IF($C398="","",'Product Selections'!$K$10)</f>
        <v/>
      </c>
      <c r="AI398" s="269">
        <f>IF(C398="","",IF('Product Selections'!L390="Management SErvices",VLOOKUP('Product Selections'!K382,Regions!C:D,2,FALSE),""))</f>
        <v/>
      </c>
      <c r="AJ398" s="445" t="n"/>
      <c r="AK398" s="618" t="n"/>
      <c r="AL398" s="440" t="n"/>
      <c r="AM398" s="448" t="n"/>
      <c r="AO398" s="267" t="n"/>
      <c r="AP398" s="441" t="n"/>
      <c r="AQ398" s="616" t="n"/>
      <c r="AR398" s="616" t="n"/>
      <c r="AS398" s="619" t="n"/>
    </row>
    <row r="399" ht="14.45" customHeight="1">
      <c r="B399" s="73">
        <f>B398+1</f>
        <v/>
      </c>
      <c r="C399" s="221">
        <f>IF('Multi Unit Grid'!C393="","",'Multi Unit Grid'!C393)</f>
        <v/>
      </c>
      <c r="D399" s="223">
        <f>IF(C399="","",'Exhibit A'!D391)</f>
        <v/>
      </c>
      <c r="E399" s="222">
        <f>IFERROR(VLOOKUP(C399,'Multi Unit Grid'!C:D,2,FALSE),"")</f>
        <v/>
      </c>
      <c r="F399" s="75">
        <f>IFERROR(VLOOKUP(C399,'Multi Unit Grid'!C:E,3,FALSE),"")</f>
        <v/>
      </c>
      <c r="G399" s="75">
        <f>IFERROR(VLOOKUP(C399,'Multi Unit Grid'!C:EF,4,FALSE),"")</f>
        <v/>
      </c>
      <c r="H399" s="612" t="n"/>
      <c r="I399" s="30" t="n"/>
      <c r="J399" s="430" t="n"/>
      <c r="K399" s="224" t="n"/>
      <c r="L399" s="24" t="n"/>
      <c r="M399" s="26" t="n"/>
      <c r="N399" s="28" t="n"/>
      <c r="O399" s="26" t="n"/>
      <c r="P399" s="28" t="n"/>
      <c r="Q399" s="623" t="n"/>
      <c r="R399" s="28" t="n"/>
      <c r="S399" s="28" t="n"/>
      <c r="T399" s="28" t="n"/>
      <c r="U399" s="28" t="n"/>
      <c r="V399" s="26" t="n"/>
      <c r="W399" s="29" t="n"/>
      <c r="Z399" s="491" t="n"/>
      <c r="AA399" s="612" t="n"/>
      <c r="AB399" s="83">
        <f>IF(C399="","",IF('Product Selections'!$L$11="CBA Lightning",1,IF('Product Selections'!$L$11="CBA Lightning Plus",0.7,IF('Product Selections'!$L$11="Management Services",0.7,IF('Product Selections'!$L$11="CBA Lightning Wholesale","Check with Finance","")))))</f>
        <v/>
      </c>
      <c r="AC399" s="612" t="n"/>
      <c r="AD399" s="83">
        <f>IF(C399="","",IF('Product Selections'!$L$11="CBA Lightning Wholesale","Check with Finance",1-AB399))</f>
        <v/>
      </c>
      <c r="AE399" s="612">
        <f>IF(C399="","",'Multi Unit Grid'!$G$5)</f>
        <v/>
      </c>
      <c r="AF399" s="84">
        <f>IF(C399="","",IF('Exhibit A'!Y1141&lt;0,-'Exhibit A'!Y1141,""))</f>
        <v/>
      </c>
      <c r="AG399" s="612">
        <f>IF($C399="","",'Product Selections'!$K$6)</f>
        <v/>
      </c>
      <c r="AH399" s="612">
        <f>IF($C399="","",'Product Selections'!$K$10)</f>
        <v/>
      </c>
      <c r="AI399" s="32">
        <f>IF(C399="","",IF('Product Selections'!L391="Management SErvices",VLOOKUP('Product Selections'!K383,Regions!C:D,2,FALSE),""))</f>
        <v/>
      </c>
      <c r="AJ399" s="444" t="n"/>
      <c r="AK399" s="621" t="n"/>
      <c r="AL399" s="438" t="n"/>
      <c r="AM399" s="447" t="n"/>
      <c r="AO399" s="30" t="n"/>
      <c r="AP399" s="439" t="n"/>
      <c r="AQ399" s="612" t="n"/>
      <c r="AR399" s="612" t="n"/>
      <c r="AS399" s="615" t="n"/>
    </row>
    <row r="400">
      <c r="B400" s="249">
        <f>B399+1</f>
        <v/>
      </c>
      <c r="C400" s="250">
        <f>IF('Multi Unit Grid'!C394="","",'Multi Unit Grid'!C394)</f>
        <v/>
      </c>
      <c r="D400" s="251">
        <f>IF(C400="","",'Exhibit A'!D392)</f>
        <v/>
      </c>
      <c r="E400" s="252">
        <f>IFERROR(VLOOKUP(C400,'Multi Unit Grid'!C:D,2,FALSE),"")</f>
        <v/>
      </c>
      <c r="F400" s="253">
        <f>IFERROR(VLOOKUP(C400,'Multi Unit Grid'!C:E,3,FALSE),"")</f>
        <v/>
      </c>
      <c r="G400" s="253">
        <f>IFERROR(VLOOKUP(C400,'Multi Unit Grid'!C:EF,4,FALSE),"")</f>
        <v/>
      </c>
      <c r="H400" s="616" t="n"/>
      <c r="I400" s="267" t="n"/>
      <c r="J400" s="431" t="n"/>
      <c r="K400" s="261" t="n"/>
      <c r="L400" s="257" t="n"/>
      <c r="M400" s="262" t="n"/>
      <c r="N400" s="263" t="n"/>
      <c r="O400" s="262" t="n"/>
      <c r="P400" s="263" t="n"/>
      <c r="Q400" s="622" t="n"/>
      <c r="R400" s="263" t="n"/>
      <c r="S400" s="263" t="n"/>
      <c r="T400" s="263" t="n"/>
      <c r="U400" s="263" t="n"/>
      <c r="V400" s="262" t="n"/>
      <c r="W400" s="265" t="n"/>
      <c r="X400" s="266" t="n"/>
      <c r="Z400" s="490" t="n"/>
      <c r="AA400" s="616" t="n"/>
      <c r="AB400" s="270">
        <f>IF(C400="","",IF('Product Selections'!$L$11="CBA Lightning",1,IF('Product Selections'!$L$11="CBA Lightning Plus",0.7,IF('Product Selections'!$L$11="Management Services",0.7,IF('Product Selections'!$L$11="CBA Lightning Wholesale","Check with Finance","")))))</f>
        <v/>
      </c>
      <c r="AC400" s="616" t="n"/>
      <c r="AD400" s="270">
        <f>IF(C400="","",IF('Product Selections'!$L$11="CBA Lightning Wholesale","Check with Finance",1-AB400))</f>
        <v/>
      </c>
      <c r="AE400" s="616">
        <f>IF(C400="","",'Multi Unit Grid'!$G$5)</f>
        <v/>
      </c>
      <c r="AF400" s="271">
        <f>IF(C400="","",IF('Exhibit A'!Y1142&lt;0,-'Exhibit A'!Y1142,""))</f>
        <v/>
      </c>
      <c r="AG400" s="616">
        <f>IF($C400="","",'Product Selections'!$K$6)</f>
        <v/>
      </c>
      <c r="AH400" s="616">
        <f>IF($C400="","",'Product Selections'!$K$10)</f>
        <v/>
      </c>
      <c r="AI400" s="269">
        <f>IF(C400="","",IF('Product Selections'!L392="Management SErvices",VLOOKUP('Product Selections'!K384,Regions!C:D,2,FALSE),""))</f>
        <v/>
      </c>
      <c r="AJ400" s="445" t="n"/>
      <c r="AK400" s="618" t="n"/>
      <c r="AL400" s="440" t="n"/>
      <c r="AM400" s="448" t="n"/>
      <c r="AO400" s="267" t="n"/>
      <c r="AP400" s="441" t="n"/>
      <c r="AQ400" s="616" t="n"/>
      <c r="AR400" s="616" t="n"/>
      <c r="AS400" s="619" t="n"/>
    </row>
    <row r="401" ht="14.45" customHeight="1">
      <c r="B401" s="73">
        <f>B400+1</f>
        <v/>
      </c>
      <c r="C401" s="221">
        <f>IF('Multi Unit Grid'!C395="","",'Multi Unit Grid'!C395)</f>
        <v/>
      </c>
      <c r="D401" s="223">
        <f>IF(C401="","",'Exhibit A'!D393)</f>
        <v/>
      </c>
      <c r="E401" s="222">
        <f>IFERROR(VLOOKUP(C401,'Multi Unit Grid'!C:D,2,FALSE),"")</f>
        <v/>
      </c>
      <c r="F401" s="75">
        <f>IFERROR(VLOOKUP(C401,'Multi Unit Grid'!C:E,3,FALSE),"")</f>
        <v/>
      </c>
      <c r="G401" s="75">
        <f>IFERROR(VLOOKUP(C401,'Multi Unit Grid'!C:EF,4,FALSE),"")</f>
        <v/>
      </c>
      <c r="H401" s="612" t="n"/>
      <c r="I401" s="30" t="n"/>
      <c r="J401" s="430" t="n"/>
      <c r="K401" s="224" t="n"/>
      <c r="L401" s="24" t="n"/>
      <c r="M401" s="26" t="n"/>
      <c r="N401" s="28" t="n"/>
      <c r="O401" s="26" t="n"/>
      <c r="P401" s="28" t="n"/>
      <c r="Q401" s="623" t="n"/>
      <c r="R401" s="28" t="n"/>
      <c r="S401" s="28" t="n"/>
      <c r="T401" s="28" t="n"/>
      <c r="U401" s="28" t="n"/>
      <c r="V401" s="26" t="n"/>
      <c r="W401" s="29" t="n"/>
      <c r="Z401" s="491" t="n"/>
      <c r="AA401" s="612" t="n"/>
      <c r="AB401" s="83">
        <f>IF(C401="","",IF('Product Selections'!$L$11="CBA Lightning",1,IF('Product Selections'!$L$11="CBA Lightning Plus",0.7,IF('Product Selections'!$L$11="Management Services",0.7,IF('Product Selections'!$L$11="CBA Lightning Wholesale","Check with Finance","")))))</f>
        <v/>
      </c>
      <c r="AC401" s="612" t="n"/>
      <c r="AD401" s="83">
        <f>IF(C401="","",IF('Product Selections'!$L$11="CBA Lightning Wholesale","Check with Finance",1-AB401))</f>
        <v/>
      </c>
      <c r="AE401" s="612">
        <f>IF(C401="","",'Multi Unit Grid'!$G$5)</f>
        <v/>
      </c>
      <c r="AF401" s="84">
        <f>IF(C401="","",IF('Exhibit A'!Y1143&lt;0,-'Exhibit A'!Y1143,""))</f>
        <v/>
      </c>
      <c r="AG401" s="612">
        <f>IF($C401="","",'Product Selections'!$K$6)</f>
        <v/>
      </c>
      <c r="AH401" s="612">
        <f>IF($C401="","",'Product Selections'!$K$10)</f>
        <v/>
      </c>
      <c r="AI401" s="32">
        <f>IF(C401="","",IF('Product Selections'!L393="Management SErvices",VLOOKUP('Product Selections'!K385,Regions!C:D,2,FALSE),""))</f>
        <v/>
      </c>
      <c r="AJ401" s="444" t="n"/>
      <c r="AK401" s="621" t="n"/>
      <c r="AL401" s="438" t="n"/>
      <c r="AM401" s="447" t="n"/>
      <c r="AO401" s="30" t="n"/>
      <c r="AP401" s="439" t="n"/>
      <c r="AQ401" s="612" t="n"/>
      <c r="AR401" s="612" t="n"/>
      <c r="AS401" s="615" t="n"/>
    </row>
    <row r="402">
      <c r="B402" s="249">
        <f>B401+1</f>
        <v/>
      </c>
      <c r="C402" s="250">
        <f>IF('Multi Unit Grid'!C396="","",'Multi Unit Grid'!C396)</f>
        <v/>
      </c>
      <c r="D402" s="251">
        <f>IF(C402="","",'Exhibit A'!D394)</f>
        <v/>
      </c>
      <c r="E402" s="252">
        <f>IFERROR(VLOOKUP(C402,'Multi Unit Grid'!C:D,2,FALSE),"")</f>
        <v/>
      </c>
      <c r="F402" s="253">
        <f>IFERROR(VLOOKUP(C402,'Multi Unit Grid'!C:E,3,FALSE),"")</f>
        <v/>
      </c>
      <c r="G402" s="253">
        <f>IFERROR(VLOOKUP(C402,'Multi Unit Grid'!C:EF,4,FALSE),"")</f>
        <v/>
      </c>
      <c r="H402" s="616" t="n"/>
      <c r="I402" s="267" t="n"/>
      <c r="J402" s="431" t="n"/>
      <c r="K402" s="261" t="n"/>
      <c r="L402" s="257" t="n"/>
      <c r="M402" s="262" t="n"/>
      <c r="N402" s="263" t="n"/>
      <c r="O402" s="262" t="n"/>
      <c r="P402" s="263" t="n"/>
      <c r="Q402" s="622" t="n"/>
      <c r="R402" s="263" t="n"/>
      <c r="S402" s="263" t="n"/>
      <c r="T402" s="263" t="n"/>
      <c r="U402" s="263" t="n"/>
      <c r="V402" s="262" t="n"/>
      <c r="W402" s="265" t="n"/>
      <c r="X402" s="266" t="n"/>
      <c r="Z402" s="490" t="n"/>
      <c r="AA402" s="616" t="n"/>
      <c r="AB402" s="270">
        <f>IF(C402="","",IF('Product Selections'!$L$11="CBA Lightning",1,IF('Product Selections'!$L$11="CBA Lightning Plus",0.7,IF('Product Selections'!$L$11="Management Services",0.7,IF('Product Selections'!$L$11="CBA Lightning Wholesale","Check with Finance","")))))</f>
        <v/>
      </c>
      <c r="AC402" s="616" t="n"/>
      <c r="AD402" s="270">
        <f>IF(C402="","",IF('Product Selections'!$L$11="CBA Lightning Wholesale","Check with Finance",1-AB402))</f>
        <v/>
      </c>
      <c r="AE402" s="616">
        <f>IF(C402="","",'Multi Unit Grid'!$G$5)</f>
        <v/>
      </c>
      <c r="AF402" s="271">
        <f>IF(C402="","",IF('Exhibit A'!Y1144&lt;0,-'Exhibit A'!Y1144,""))</f>
        <v/>
      </c>
      <c r="AG402" s="616">
        <f>IF($C402="","",'Product Selections'!$K$6)</f>
        <v/>
      </c>
      <c r="AH402" s="616">
        <f>IF($C402="","",'Product Selections'!$K$10)</f>
        <v/>
      </c>
      <c r="AI402" s="269">
        <f>IF(C402="","",IF('Product Selections'!L394="Management SErvices",VLOOKUP('Product Selections'!K386,Regions!C:D,2,FALSE),""))</f>
        <v/>
      </c>
      <c r="AJ402" s="445" t="n"/>
      <c r="AK402" s="618" t="n"/>
      <c r="AL402" s="440" t="n"/>
      <c r="AM402" s="448" t="n"/>
      <c r="AO402" s="267" t="n"/>
      <c r="AP402" s="441" t="n"/>
      <c r="AQ402" s="616" t="n"/>
      <c r="AR402" s="616" t="n"/>
      <c r="AS402" s="619" t="n"/>
    </row>
    <row r="403" ht="14.45" customHeight="1">
      <c r="B403" s="73">
        <f>B402+1</f>
        <v/>
      </c>
      <c r="C403" s="221">
        <f>IF('Multi Unit Grid'!C397="","",'Multi Unit Grid'!C397)</f>
        <v/>
      </c>
      <c r="D403" s="223">
        <f>IF(C403="","",'Exhibit A'!D395)</f>
        <v/>
      </c>
      <c r="E403" s="222">
        <f>IFERROR(VLOOKUP(C403,'Multi Unit Grid'!C:D,2,FALSE),"")</f>
        <v/>
      </c>
      <c r="F403" s="75">
        <f>IFERROR(VLOOKUP(C403,'Multi Unit Grid'!C:E,3,FALSE),"")</f>
        <v/>
      </c>
      <c r="G403" s="75">
        <f>IFERROR(VLOOKUP(C403,'Multi Unit Grid'!C:EF,4,FALSE),"")</f>
        <v/>
      </c>
      <c r="H403" s="612" t="n"/>
      <c r="I403" s="30" t="n"/>
      <c r="J403" s="430" t="n"/>
      <c r="K403" s="224" t="n"/>
      <c r="L403" s="24" t="n"/>
      <c r="M403" s="26" t="n"/>
      <c r="N403" s="28" t="n"/>
      <c r="O403" s="26" t="n"/>
      <c r="P403" s="28" t="n"/>
      <c r="Q403" s="623" t="n"/>
      <c r="R403" s="28" t="n"/>
      <c r="S403" s="28" t="n"/>
      <c r="T403" s="28" t="n"/>
      <c r="U403" s="28" t="n"/>
      <c r="V403" s="26" t="n"/>
      <c r="W403" s="29" t="n"/>
      <c r="Z403" s="491" t="n"/>
      <c r="AA403" s="612" t="n"/>
      <c r="AB403" s="83">
        <f>IF(C403="","",IF('Product Selections'!$L$11="CBA Lightning",1,IF('Product Selections'!$L$11="CBA Lightning Plus",0.7,IF('Product Selections'!$L$11="Management Services",0.7,IF('Product Selections'!$L$11="CBA Lightning Wholesale","Check with Finance","")))))</f>
        <v/>
      </c>
      <c r="AC403" s="612" t="n"/>
      <c r="AD403" s="83">
        <f>IF(C403="","",IF('Product Selections'!$L$11="CBA Lightning Wholesale","Check with Finance",1-AB403))</f>
        <v/>
      </c>
      <c r="AE403" s="612">
        <f>IF(C403="","",'Multi Unit Grid'!$G$5)</f>
        <v/>
      </c>
      <c r="AF403" s="84">
        <f>IF(C403="","",IF('Exhibit A'!Y1145&lt;0,-'Exhibit A'!Y1145,""))</f>
        <v/>
      </c>
      <c r="AG403" s="612">
        <f>IF($C403="","",'Product Selections'!$K$6)</f>
        <v/>
      </c>
      <c r="AH403" s="612">
        <f>IF($C403="","",'Product Selections'!$K$10)</f>
        <v/>
      </c>
      <c r="AI403" s="32">
        <f>IF(C403="","",IF('Product Selections'!L395="Management SErvices",VLOOKUP('Product Selections'!K387,Regions!C:D,2,FALSE),""))</f>
        <v/>
      </c>
      <c r="AJ403" s="444" t="n"/>
      <c r="AK403" s="621" t="n"/>
      <c r="AL403" s="438" t="n"/>
      <c r="AM403" s="447" t="n"/>
      <c r="AO403" s="30" t="n"/>
      <c r="AP403" s="439" t="n"/>
      <c r="AQ403" s="612" t="n"/>
      <c r="AR403" s="612" t="n"/>
      <c r="AS403" s="615" t="n"/>
    </row>
    <row r="404">
      <c r="B404" s="249">
        <f>B403+1</f>
        <v/>
      </c>
      <c r="C404" s="250">
        <f>IF('Multi Unit Grid'!C398="","",'Multi Unit Grid'!C398)</f>
        <v/>
      </c>
      <c r="D404" s="251">
        <f>IF(C404="","",'Exhibit A'!D396)</f>
        <v/>
      </c>
      <c r="E404" s="252">
        <f>IFERROR(VLOOKUP(C404,'Multi Unit Grid'!C:D,2,FALSE),"")</f>
        <v/>
      </c>
      <c r="F404" s="253">
        <f>IFERROR(VLOOKUP(C404,'Multi Unit Grid'!C:E,3,FALSE),"")</f>
        <v/>
      </c>
      <c r="G404" s="253">
        <f>IFERROR(VLOOKUP(C404,'Multi Unit Grid'!C:EF,4,FALSE),"")</f>
        <v/>
      </c>
      <c r="H404" s="616" t="n"/>
      <c r="I404" s="267" t="n"/>
      <c r="J404" s="431" t="n"/>
      <c r="K404" s="261" t="n"/>
      <c r="L404" s="257" t="n"/>
      <c r="M404" s="262" t="n"/>
      <c r="N404" s="263" t="n"/>
      <c r="O404" s="262" t="n"/>
      <c r="P404" s="263" t="n"/>
      <c r="Q404" s="622" t="n"/>
      <c r="R404" s="263" t="n"/>
      <c r="S404" s="263" t="n"/>
      <c r="T404" s="263" t="n"/>
      <c r="U404" s="263" t="n"/>
      <c r="V404" s="262" t="n"/>
      <c r="W404" s="265" t="n"/>
      <c r="X404" s="266" t="n"/>
      <c r="Z404" s="490" t="n"/>
      <c r="AA404" s="616" t="n"/>
      <c r="AB404" s="270">
        <f>IF(C404="","",IF('Product Selections'!$L$11="CBA Lightning",1,IF('Product Selections'!$L$11="CBA Lightning Plus",0.7,IF('Product Selections'!$L$11="Management Services",0.7,IF('Product Selections'!$L$11="CBA Lightning Wholesale","Check with Finance","")))))</f>
        <v/>
      </c>
      <c r="AC404" s="616" t="n"/>
      <c r="AD404" s="270">
        <f>IF(C404="","",IF('Product Selections'!$L$11="CBA Lightning Wholesale","Check with Finance",1-AB404))</f>
        <v/>
      </c>
      <c r="AE404" s="616">
        <f>IF(C404="","",'Multi Unit Grid'!$G$5)</f>
        <v/>
      </c>
      <c r="AF404" s="271">
        <f>IF(C404="","",IF('Exhibit A'!Y1146&lt;0,-'Exhibit A'!Y1146,""))</f>
        <v/>
      </c>
      <c r="AG404" s="616">
        <f>IF($C404="","",'Product Selections'!$K$6)</f>
        <v/>
      </c>
      <c r="AH404" s="616">
        <f>IF($C404="","",'Product Selections'!$K$10)</f>
        <v/>
      </c>
      <c r="AI404" s="269">
        <f>IF(C404="","",IF('Product Selections'!L396="Management SErvices",VLOOKUP('Product Selections'!K388,Regions!C:D,2,FALSE),""))</f>
        <v/>
      </c>
      <c r="AJ404" s="445" t="n"/>
      <c r="AK404" s="618" t="n"/>
      <c r="AL404" s="440" t="n"/>
      <c r="AM404" s="448" t="n"/>
      <c r="AO404" s="267" t="n"/>
      <c r="AP404" s="441" t="n"/>
      <c r="AQ404" s="616" t="n"/>
      <c r="AR404" s="616" t="n"/>
      <c r="AS404" s="619" t="n"/>
    </row>
    <row r="405" ht="14.45" customHeight="1">
      <c r="B405" s="73">
        <f>B404+1</f>
        <v/>
      </c>
      <c r="C405" s="221">
        <f>IF('Multi Unit Grid'!C399="","",'Multi Unit Grid'!C399)</f>
        <v/>
      </c>
      <c r="D405" s="223">
        <f>IF(C405="","",'Exhibit A'!D397)</f>
        <v/>
      </c>
      <c r="E405" s="222">
        <f>IFERROR(VLOOKUP(C405,'Multi Unit Grid'!C:D,2,FALSE),"")</f>
        <v/>
      </c>
      <c r="F405" s="75">
        <f>IFERROR(VLOOKUP(C405,'Multi Unit Grid'!C:E,3,FALSE),"")</f>
        <v/>
      </c>
      <c r="G405" s="75">
        <f>IFERROR(VLOOKUP(C405,'Multi Unit Grid'!C:EF,4,FALSE),"")</f>
        <v/>
      </c>
      <c r="H405" s="612" t="n"/>
      <c r="I405" s="30" t="n"/>
      <c r="J405" s="430" t="n"/>
      <c r="K405" s="224" t="n"/>
      <c r="L405" s="24" t="n"/>
      <c r="M405" s="26" t="n"/>
      <c r="N405" s="28" t="n"/>
      <c r="O405" s="26" t="n"/>
      <c r="P405" s="28" t="n"/>
      <c r="Q405" s="623" t="n"/>
      <c r="R405" s="28" t="n"/>
      <c r="S405" s="28" t="n"/>
      <c r="T405" s="28" t="n"/>
      <c r="U405" s="28" t="n"/>
      <c r="V405" s="26" t="n"/>
      <c r="W405" s="29" t="n"/>
      <c r="Z405" s="491" t="n"/>
      <c r="AA405" s="612" t="n"/>
      <c r="AB405" s="83">
        <f>IF(C405="","",IF('Product Selections'!$L$11="CBA Lightning",1,IF('Product Selections'!$L$11="CBA Lightning Plus",0.7,IF('Product Selections'!$L$11="Management Services",0.7,IF('Product Selections'!$L$11="CBA Lightning Wholesale","Check with Finance","")))))</f>
        <v/>
      </c>
      <c r="AC405" s="612" t="n"/>
      <c r="AD405" s="83">
        <f>IF(C405="","",IF('Product Selections'!$L$11="CBA Lightning Wholesale","Check with Finance",1-AB405))</f>
        <v/>
      </c>
      <c r="AE405" s="612">
        <f>IF(C405="","",'Multi Unit Grid'!$G$5)</f>
        <v/>
      </c>
      <c r="AF405" s="84">
        <f>IF(C405="","",IF('Exhibit A'!Y1147&lt;0,-'Exhibit A'!Y1147,""))</f>
        <v/>
      </c>
      <c r="AG405" s="612">
        <f>IF($C405="","",'Product Selections'!$K$6)</f>
        <v/>
      </c>
      <c r="AH405" s="612">
        <f>IF($C405="","",'Product Selections'!$K$10)</f>
        <v/>
      </c>
      <c r="AI405" s="32">
        <f>IF(C405="","",IF('Product Selections'!L397="Management SErvices",VLOOKUP('Product Selections'!K389,Regions!C:D,2,FALSE),""))</f>
        <v/>
      </c>
      <c r="AJ405" s="444" t="n"/>
      <c r="AK405" s="621" t="n"/>
      <c r="AL405" s="438" t="n"/>
      <c r="AM405" s="447" t="n"/>
      <c r="AO405" s="30" t="n"/>
      <c r="AP405" s="439" t="n"/>
      <c r="AQ405" s="612" t="n"/>
      <c r="AR405" s="612" t="n"/>
      <c r="AS405" s="615" t="n"/>
    </row>
    <row r="406">
      <c r="B406" s="249">
        <f>B405+1</f>
        <v/>
      </c>
      <c r="C406" s="250">
        <f>IF('Multi Unit Grid'!C400="","",'Multi Unit Grid'!C400)</f>
        <v/>
      </c>
      <c r="D406" s="251">
        <f>IF(C406="","",'Exhibit A'!D398)</f>
        <v/>
      </c>
      <c r="E406" s="252">
        <f>IFERROR(VLOOKUP(C406,'Multi Unit Grid'!C:D,2,FALSE),"")</f>
        <v/>
      </c>
      <c r="F406" s="253">
        <f>IFERROR(VLOOKUP(C406,'Multi Unit Grid'!C:E,3,FALSE),"")</f>
        <v/>
      </c>
      <c r="G406" s="253">
        <f>IFERROR(VLOOKUP(C406,'Multi Unit Grid'!C:EF,4,FALSE),"")</f>
        <v/>
      </c>
      <c r="H406" s="616" t="n"/>
      <c r="I406" s="267" t="n"/>
      <c r="J406" s="431" t="n"/>
      <c r="K406" s="261" t="n"/>
      <c r="L406" s="257" t="n"/>
      <c r="M406" s="262" t="n"/>
      <c r="N406" s="263" t="n"/>
      <c r="O406" s="262" t="n"/>
      <c r="P406" s="263" t="n"/>
      <c r="Q406" s="622" t="n"/>
      <c r="R406" s="263" t="n"/>
      <c r="S406" s="263" t="n"/>
      <c r="T406" s="263" t="n"/>
      <c r="U406" s="263" t="n"/>
      <c r="V406" s="262" t="n"/>
      <c r="W406" s="265" t="n"/>
      <c r="X406" s="266" t="n"/>
      <c r="Z406" s="490" t="n"/>
      <c r="AA406" s="616" t="n"/>
      <c r="AB406" s="270">
        <f>IF(C406="","",IF('Product Selections'!$L$11="CBA Lightning",1,IF('Product Selections'!$L$11="CBA Lightning Plus",0.7,IF('Product Selections'!$L$11="Management Services",0.7,IF('Product Selections'!$L$11="CBA Lightning Wholesale","Check with Finance","")))))</f>
        <v/>
      </c>
      <c r="AC406" s="616" t="n"/>
      <c r="AD406" s="270">
        <f>IF(C406="","",IF('Product Selections'!$L$11="CBA Lightning Wholesale","Check with Finance",1-AB406))</f>
        <v/>
      </c>
      <c r="AE406" s="616">
        <f>IF(C406="","",'Multi Unit Grid'!$G$5)</f>
        <v/>
      </c>
      <c r="AF406" s="271">
        <f>IF(C406="","",IF('Exhibit A'!Y1148&lt;0,-'Exhibit A'!Y1148,""))</f>
        <v/>
      </c>
      <c r="AG406" s="616">
        <f>IF($C406="","",'Product Selections'!$K$6)</f>
        <v/>
      </c>
      <c r="AH406" s="616">
        <f>IF($C406="","",'Product Selections'!$K$10)</f>
        <v/>
      </c>
      <c r="AI406" s="269">
        <f>IF(C406="","",IF('Product Selections'!L398="Management SErvices",VLOOKUP('Product Selections'!K390,Regions!C:D,2,FALSE),""))</f>
        <v/>
      </c>
      <c r="AJ406" s="445" t="n"/>
      <c r="AK406" s="618" t="n"/>
      <c r="AL406" s="440" t="n"/>
      <c r="AM406" s="448" t="n"/>
      <c r="AO406" s="267" t="n"/>
      <c r="AP406" s="441" t="n"/>
      <c r="AQ406" s="616" t="n"/>
      <c r="AR406" s="616" t="n"/>
      <c r="AS406" s="619" t="n"/>
    </row>
    <row r="407" ht="14.45" customHeight="1">
      <c r="B407" s="73">
        <f>B406+1</f>
        <v/>
      </c>
      <c r="C407" s="221">
        <f>IF('Multi Unit Grid'!C401="","",'Multi Unit Grid'!C401)</f>
        <v/>
      </c>
      <c r="D407" s="223">
        <f>IF(C407="","",'Exhibit A'!D399)</f>
        <v/>
      </c>
      <c r="E407" s="222">
        <f>IFERROR(VLOOKUP(C407,'Multi Unit Grid'!C:D,2,FALSE),"")</f>
        <v/>
      </c>
      <c r="F407" s="75">
        <f>IFERROR(VLOOKUP(C407,'Multi Unit Grid'!C:E,3,FALSE),"")</f>
        <v/>
      </c>
      <c r="G407" s="75">
        <f>IFERROR(VLOOKUP(C407,'Multi Unit Grid'!C:EF,4,FALSE),"")</f>
        <v/>
      </c>
      <c r="H407" s="612" t="n"/>
      <c r="I407" s="30" t="n"/>
      <c r="J407" s="430" t="n"/>
      <c r="K407" s="224" t="n"/>
      <c r="L407" s="24" t="n"/>
      <c r="M407" s="26" t="n"/>
      <c r="N407" s="28" t="n"/>
      <c r="O407" s="26" t="n"/>
      <c r="P407" s="28" t="n"/>
      <c r="Q407" s="623" t="n"/>
      <c r="R407" s="28" t="n"/>
      <c r="S407" s="28" t="n"/>
      <c r="T407" s="28" t="n"/>
      <c r="U407" s="28" t="n"/>
      <c r="V407" s="26" t="n"/>
      <c r="W407" s="29" t="n"/>
      <c r="Z407" s="491" t="n"/>
      <c r="AA407" s="612" t="n"/>
      <c r="AB407" s="83">
        <f>IF(C407="","",IF('Product Selections'!$L$11="CBA Lightning",1,IF('Product Selections'!$L$11="CBA Lightning Plus",0.7,IF('Product Selections'!$L$11="Management Services",0.7,IF('Product Selections'!$L$11="CBA Lightning Wholesale","Check with Finance","")))))</f>
        <v/>
      </c>
      <c r="AC407" s="612" t="n"/>
      <c r="AD407" s="83">
        <f>IF(C407="","",IF('Product Selections'!$L$11="CBA Lightning Wholesale","Check with Finance",1-AB407))</f>
        <v/>
      </c>
      <c r="AE407" s="612">
        <f>IF(C407="","",'Multi Unit Grid'!$G$5)</f>
        <v/>
      </c>
      <c r="AF407" s="84">
        <f>IF(C407="","",IF('Exhibit A'!Y1149&lt;0,-'Exhibit A'!Y1149,""))</f>
        <v/>
      </c>
      <c r="AG407" s="612">
        <f>IF($C407="","",'Product Selections'!$K$6)</f>
        <v/>
      </c>
      <c r="AH407" s="612">
        <f>IF($C407="","",'Product Selections'!$K$10)</f>
        <v/>
      </c>
      <c r="AI407" s="32">
        <f>IF(C407="","",IF('Product Selections'!L399="Management SErvices",VLOOKUP('Product Selections'!K391,Regions!C:D,2,FALSE),""))</f>
        <v/>
      </c>
      <c r="AJ407" s="444" t="n"/>
      <c r="AK407" s="621" t="n"/>
      <c r="AL407" s="438" t="n"/>
      <c r="AM407" s="447" t="n"/>
      <c r="AO407" s="30" t="n"/>
      <c r="AP407" s="439" t="n"/>
      <c r="AQ407" s="612" t="n"/>
      <c r="AR407" s="612" t="n"/>
      <c r="AS407" s="615" t="n"/>
    </row>
    <row r="408">
      <c r="B408" s="249">
        <f>B407+1</f>
        <v/>
      </c>
      <c r="C408" s="250">
        <f>IF('Multi Unit Grid'!C402="","",'Multi Unit Grid'!C402)</f>
        <v/>
      </c>
      <c r="D408" s="251">
        <f>IF(C408="","",'Exhibit A'!D400)</f>
        <v/>
      </c>
      <c r="E408" s="252">
        <f>IFERROR(VLOOKUP(C408,'Multi Unit Grid'!C:D,2,FALSE),"")</f>
        <v/>
      </c>
      <c r="F408" s="253">
        <f>IFERROR(VLOOKUP(C408,'Multi Unit Grid'!C:E,3,FALSE),"")</f>
        <v/>
      </c>
      <c r="G408" s="253">
        <f>IFERROR(VLOOKUP(C408,'Multi Unit Grid'!C:EF,4,FALSE),"")</f>
        <v/>
      </c>
      <c r="H408" s="616" t="n"/>
      <c r="I408" s="267" t="n"/>
      <c r="J408" s="431" t="n"/>
      <c r="K408" s="261" t="n"/>
      <c r="L408" s="257" t="n"/>
      <c r="M408" s="262" t="n"/>
      <c r="N408" s="263" t="n"/>
      <c r="O408" s="262" t="n"/>
      <c r="P408" s="263" t="n"/>
      <c r="Q408" s="622" t="n"/>
      <c r="R408" s="263" t="n"/>
      <c r="S408" s="263" t="n"/>
      <c r="T408" s="263" t="n"/>
      <c r="U408" s="263" t="n"/>
      <c r="V408" s="262" t="n"/>
      <c r="W408" s="265" t="n"/>
      <c r="X408" s="266" t="n"/>
      <c r="Z408" s="490" t="n"/>
      <c r="AA408" s="616" t="n"/>
      <c r="AB408" s="270">
        <f>IF(C408="","",IF('Product Selections'!$L$11="CBA Lightning",1,IF('Product Selections'!$L$11="CBA Lightning Plus",0.7,IF('Product Selections'!$L$11="Management Services",0.7,IF('Product Selections'!$L$11="CBA Lightning Wholesale","Check with Finance","")))))</f>
        <v/>
      </c>
      <c r="AC408" s="616" t="n"/>
      <c r="AD408" s="270">
        <f>IF(C408="","",IF('Product Selections'!$L$11="CBA Lightning Wholesale","Check with Finance",1-AB408))</f>
        <v/>
      </c>
      <c r="AE408" s="616">
        <f>IF(C408="","",'Multi Unit Grid'!$G$5)</f>
        <v/>
      </c>
      <c r="AF408" s="271">
        <f>IF(C408="","",IF('Exhibit A'!Y1150&lt;0,-'Exhibit A'!Y1150,""))</f>
        <v/>
      </c>
      <c r="AG408" s="616">
        <f>IF($C408="","",'Product Selections'!$K$6)</f>
        <v/>
      </c>
      <c r="AH408" s="616">
        <f>IF($C408="","",'Product Selections'!$K$10)</f>
        <v/>
      </c>
      <c r="AI408" s="269">
        <f>IF(C408="","",IF('Product Selections'!L400="Management SErvices",VLOOKUP('Product Selections'!K392,Regions!C:D,2,FALSE),""))</f>
        <v/>
      </c>
      <c r="AJ408" s="445" t="n"/>
      <c r="AK408" s="618" t="n"/>
      <c r="AL408" s="440" t="n"/>
      <c r="AM408" s="448" t="n"/>
      <c r="AO408" s="267" t="n"/>
      <c r="AP408" s="441" t="n"/>
      <c r="AQ408" s="616" t="n"/>
      <c r="AR408" s="616" t="n"/>
      <c r="AS408" s="619" t="n"/>
    </row>
    <row r="409" ht="14.45" customHeight="1">
      <c r="B409" s="73">
        <f>B408+1</f>
        <v/>
      </c>
      <c r="C409" s="221">
        <f>IF('Multi Unit Grid'!C403="","",'Multi Unit Grid'!C403)</f>
        <v/>
      </c>
      <c r="D409" s="223">
        <f>IF(C409="","",'Exhibit A'!D401)</f>
        <v/>
      </c>
      <c r="E409" s="222">
        <f>IFERROR(VLOOKUP(C409,'Multi Unit Grid'!C:D,2,FALSE),"")</f>
        <v/>
      </c>
      <c r="F409" s="75">
        <f>IFERROR(VLOOKUP(C409,'Multi Unit Grid'!C:E,3,FALSE),"")</f>
        <v/>
      </c>
      <c r="G409" s="75">
        <f>IFERROR(VLOOKUP(C409,'Multi Unit Grid'!C:EF,4,FALSE),"")</f>
        <v/>
      </c>
      <c r="H409" s="612" t="n"/>
      <c r="I409" s="30" t="n"/>
      <c r="J409" s="430" t="n"/>
      <c r="K409" s="224" t="n"/>
      <c r="L409" s="24" t="n"/>
      <c r="M409" s="26" t="n"/>
      <c r="N409" s="28" t="n"/>
      <c r="O409" s="26" t="n"/>
      <c r="P409" s="28" t="n"/>
      <c r="Q409" s="623" t="n"/>
      <c r="R409" s="28" t="n"/>
      <c r="S409" s="28" t="n"/>
      <c r="T409" s="28" t="n"/>
      <c r="U409" s="28" t="n"/>
      <c r="V409" s="26" t="n"/>
      <c r="W409" s="29" t="n"/>
      <c r="Z409" s="491" t="n"/>
      <c r="AA409" s="612" t="n"/>
      <c r="AB409" s="83">
        <f>IF(C409="","",IF('Product Selections'!$L$11="CBA Lightning",1,IF('Product Selections'!$L$11="CBA Lightning Plus",0.7,IF('Product Selections'!$L$11="Management Services",0.7,IF('Product Selections'!$L$11="CBA Lightning Wholesale","Check with Finance","")))))</f>
        <v/>
      </c>
      <c r="AC409" s="612" t="n"/>
      <c r="AD409" s="83">
        <f>IF(C409="","",IF('Product Selections'!$L$11="CBA Lightning Wholesale","Check with Finance",1-AB409))</f>
        <v/>
      </c>
      <c r="AE409" s="612">
        <f>IF(C409="","",'Multi Unit Grid'!$G$5)</f>
        <v/>
      </c>
      <c r="AF409" s="84">
        <f>IF(C409="","",IF('Exhibit A'!Y1151&lt;0,-'Exhibit A'!Y1151,""))</f>
        <v/>
      </c>
      <c r="AG409" s="612">
        <f>IF($C409="","",'Product Selections'!$K$6)</f>
        <v/>
      </c>
      <c r="AH409" s="612">
        <f>IF($C409="","",'Product Selections'!$K$10)</f>
        <v/>
      </c>
      <c r="AI409" s="32">
        <f>IF(C409="","",IF('Product Selections'!L401="Management SErvices",VLOOKUP('Product Selections'!K393,Regions!C:D,2,FALSE),""))</f>
        <v/>
      </c>
      <c r="AJ409" s="444" t="n"/>
      <c r="AK409" s="621" t="n"/>
      <c r="AL409" s="438" t="n"/>
      <c r="AM409" s="447" t="n"/>
      <c r="AO409" s="30" t="n"/>
      <c r="AP409" s="439" t="n"/>
      <c r="AQ409" s="612" t="n"/>
      <c r="AR409" s="612" t="n"/>
      <c r="AS409" s="615" t="n"/>
    </row>
    <row r="410">
      <c r="B410" s="249">
        <f>B409+1</f>
        <v/>
      </c>
      <c r="C410" s="250">
        <f>IF('Multi Unit Grid'!C404="","",'Multi Unit Grid'!C404)</f>
        <v/>
      </c>
      <c r="D410" s="251">
        <f>IF(C410="","",'Exhibit A'!D402)</f>
        <v/>
      </c>
      <c r="E410" s="252">
        <f>IFERROR(VLOOKUP(C410,'Multi Unit Grid'!C:D,2,FALSE),"")</f>
        <v/>
      </c>
      <c r="F410" s="253">
        <f>IFERROR(VLOOKUP(C410,'Multi Unit Grid'!C:E,3,FALSE),"")</f>
        <v/>
      </c>
      <c r="G410" s="253">
        <f>IFERROR(VLOOKUP(C410,'Multi Unit Grid'!C:EF,4,FALSE),"")</f>
        <v/>
      </c>
      <c r="H410" s="616" t="n"/>
      <c r="I410" s="267" t="n"/>
      <c r="J410" s="431" t="n"/>
      <c r="K410" s="261" t="n"/>
      <c r="L410" s="257" t="n"/>
      <c r="M410" s="262" t="n"/>
      <c r="N410" s="263" t="n"/>
      <c r="O410" s="262" t="n"/>
      <c r="P410" s="263" t="n"/>
      <c r="Q410" s="622" t="n"/>
      <c r="R410" s="263" t="n"/>
      <c r="S410" s="263" t="n"/>
      <c r="T410" s="263" t="n"/>
      <c r="U410" s="263" t="n"/>
      <c r="V410" s="262" t="n"/>
      <c r="W410" s="265" t="n"/>
      <c r="X410" s="266" t="n"/>
      <c r="Z410" s="490" t="n"/>
      <c r="AA410" s="616" t="n"/>
      <c r="AB410" s="270">
        <f>IF(C410="","",IF('Product Selections'!$L$11="CBA Lightning",1,IF('Product Selections'!$L$11="CBA Lightning Plus",0.7,IF('Product Selections'!$L$11="Management Services",0.7,IF('Product Selections'!$L$11="CBA Lightning Wholesale","Check with Finance","")))))</f>
        <v/>
      </c>
      <c r="AC410" s="616" t="n"/>
      <c r="AD410" s="270">
        <f>IF(C410="","",IF('Product Selections'!$L$11="CBA Lightning Wholesale","Check with Finance",1-AB410))</f>
        <v/>
      </c>
      <c r="AE410" s="616">
        <f>IF(C410="","",'Multi Unit Grid'!$G$5)</f>
        <v/>
      </c>
      <c r="AF410" s="271">
        <f>IF(C410="","",IF('Exhibit A'!Y1152&lt;0,-'Exhibit A'!Y1152,""))</f>
        <v/>
      </c>
      <c r="AG410" s="616">
        <f>IF($C410="","",'Product Selections'!$K$6)</f>
        <v/>
      </c>
      <c r="AH410" s="616">
        <f>IF($C410="","",'Product Selections'!$K$10)</f>
        <v/>
      </c>
      <c r="AI410" s="269">
        <f>IF(C410="","",IF('Product Selections'!L402="Management SErvices",VLOOKUP('Product Selections'!K394,Regions!C:D,2,FALSE),""))</f>
        <v/>
      </c>
      <c r="AJ410" s="445" t="n"/>
      <c r="AK410" s="618" t="n"/>
      <c r="AL410" s="440" t="n"/>
      <c r="AM410" s="448" t="n"/>
      <c r="AO410" s="267" t="n"/>
      <c r="AP410" s="441" t="n"/>
      <c r="AQ410" s="616" t="n"/>
      <c r="AR410" s="616" t="n"/>
      <c r="AS410" s="619" t="n"/>
    </row>
    <row r="411" ht="14.45" customHeight="1">
      <c r="B411" s="73">
        <f>B410+1</f>
        <v/>
      </c>
      <c r="C411" s="221">
        <f>IF('Multi Unit Grid'!C405="","",'Multi Unit Grid'!C405)</f>
        <v/>
      </c>
      <c r="D411" s="223">
        <f>IF(C411="","",'Exhibit A'!D403)</f>
        <v/>
      </c>
      <c r="E411" s="222">
        <f>IFERROR(VLOOKUP(C411,'Multi Unit Grid'!C:D,2,FALSE),"")</f>
        <v/>
      </c>
      <c r="F411" s="75">
        <f>IFERROR(VLOOKUP(C411,'Multi Unit Grid'!C:E,3,FALSE),"")</f>
        <v/>
      </c>
      <c r="G411" s="75">
        <f>IFERROR(VLOOKUP(C411,'Multi Unit Grid'!C:EF,4,FALSE),"")</f>
        <v/>
      </c>
      <c r="H411" s="612" t="n"/>
      <c r="I411" s="30" t="n"/>
      <c r="J411" s="430" t="n"/>
      <c r="K411" s="224" t="n"/>
      <c r="L411" s="24" t="n"/>
      <c r="M411" s="26" t="n"/>
      <c r="N411" s="28" t="n"/>
      <c r="O411" s="26" t="n"/>
      <c r="P411" s="28" t="n"/>
      <c r="Q411" s="623" t="n"/>
      <c r="R411" s="28" t="n"/>
      <c r="S411" s="28" t="n"/>
      <c r="T411" s="28" t="n"/>
      <c r="U411" s="28" t="n"/>
      <c r="V411" s="26" t="n"/>
      <c r="W411" s="29" t="n"/>
      <c r="Z411" s="491" t="n"/>
      <c r="AA411" s="612" t="n"/>
      <c r="AB411" s="83">
        <f>IF(C411="","",IF('Product Selections'!$L$11="CBA Lightning",1,IF('Product Selections'!$L$11="CBA Lightning Plus",0.7,IF('Product Selections'!$L$11="Management Services",0.7,IF('Product Selections'!$L$11="CBA Lightning Wholesale","Check with Finance","")))))</f>
        <v/>
      </c>
      <c r="AC411" s="612" t="n"/>
      <c r="AD411" s="83">
        <f>IF(C411="","",IF('Product Selections'!$L$11="CBA Lightning Wholesale","Check with Finance",1-AB411))</f>
        <v/>
      </c>
      <c r="AE411" s="612">
        <f>IF(C411="","",'Multi Unit Grid'!$G$5)</f>
        <v/>
      </c>
      <c r="AF411" s="84">
        <f>IF(C411="","",IF('Exhibit A'!Y1153&lt;0,-'Exhibit A'!Y1153,""))</f>
        <v/>
      </c>
      <c r="AG411" s="612">
        <f>IF($C411="","",'Product Selections'!$K$6)</f>
        <v/>
      </c>
      <c r="AH411" s="612">
        <f>IF($C411="","",'Product Selections'!$K$10)</f>
        <v/>
      </c>
      <c r="AI411" s="32">
        <f>IF(C411="","",IF('Product Selections'!L403="Management SErvices",VLOOKUP('Product Selections'!K395,Regions!C:D,2,FALSE),""))</f>
        <v/>
      </c>
      <c r="AJ411" s="444" t="n"/>
      <c r="AK411" s="621" t="n"/>
      <c r="AL411" s="438" t="n"/>
      <c r="AM411" s="447" t="n"/>
      <c r="AO411" s="30" t="n"/>
      <c r="AP411" s="439" t="n"/>
      <c r="AQ411" s="612" t="n"/>
      <c r="AR411" s="612" t="n"/>
      <c r="AS411" s="615" t="n"/>
    </row>
    <row r="412">
      <c r="B412" s="249">
        <f>B411+1</f>
        <v/>
      </c>
      <c r="C412" s="250">
        <f>IF('Multi Unit Grid'!C406="","",'Multi Unit Grid'!C406)</f>
        <v/>
      </c>
      <c r="D412" s="251">
        <f>IF(C412="","",'Exhibit A'!D404)</f>
        <v/>
      </c>
      <c r="E412" s="252">
        <f>IFERROR(VLOOKUP(C412,'Multi Unit Grid'!C:D,2,FALSE),"")</f>
        <v/>
      </c>
      <c r="F412" s="253">
        <f>IFERROR(VLOOKUP(C412,'Multi Unit Grid'!C:E,3,FALSE),"")</f>
        <v/>
      </c>
      <c r="G412" s="253">
        <f>IFERROR(VLOOKUP(C412,'Multi Unit Grid'!C:EF,4,FALSE),"")</f>
        <v/>
      </c>
      <c r="H412" s="616" t="n"/>
      <c r="I412" s="267" t="n"/>
      <c r="J412" s="431" t="n"/>
      <c r="K412" s="261" t="n"/>
      <c r="L412" s="257" t="n"/>
      <c r="M412" s="262" t="n"/>
      <c r="N412" s="263" t="n"/>
      <c r="O412" s="262" t="n"/>
      <c r="P412" s="263" t="n"/>
      <c r="Q412" s="622" t="n"/>
      <c r="R412" s="263" t="n"/>
      <c r="S412" s="263" t="n"/>
      <c r="T412" s="263" t="n"/>
      <c r="U412" s="263" t="n"/>
      <c r="V412" s="262" t="n"/>
      <c r="W412" s="265" t="n"/>
      <c r="X412" s="266" t="n"/>
      <c r="Z412" s="490" t="n"/>
      <c r="AA412" s="616" t="n"/>
      <c r="AB412" s="270">
        <f>IF(C412="","",IF('Product Selections'!$L$11="CBA Lightning",1,IF('Product Selections'!$L$11="CBA Lightning Plus",0.7,IF('Product Selections'!$L$11="Management Services",0.7,IF('Product Selections'!$L$11="CBA Lightning Wholesale","Check with Finance","")))))</f>
        <v/>
      </c>
      <c r="AC412" s="616" t="n"/>
      <c r="AD412" s="270">
        <f>IF(C412="","",IF('Product Selections'!$L$11="CBA Lightning Wholesale","Check with Finance",1-AB412))</f>
        <v/>
      </c>
      <c r="AE412" s="616">
        <f>IF(C412="","",'Multi Unit Grid'!$G$5)</f>
        <v/>
      </c>
      <c r="AF412" s="271">
        <f>IF(C412="","",IF('Exhibit A'!Y1154&lt;0,-'Exhibit A'!Y1154,""))</f>
        <v/>
      </c>
      <c r="AG412" s="616">
        <f>IF($C412="","",'Product Selections'!$K$6)</f>
        <v/>
      </c>
      <c r="AH412" s="616">
        <f>IF($C412="","",'Product Selections'!$K$10)</f>
        <v/>
      </c>
      <c r="AI412" s="269">
        <f>IF(C412="","",IF('Product Selections'!L404="Management SErvices",VLOOKUP('Product Selections'!K396,Regions!C:D,2,FALSE),""))</f>
        <v/>
      </c>
      <c r="AJ412" s="445" t="n"/>
      <c r="AK412" s="618" t="n"/>
      <c r="AL412" s="440" t="n"/>
      <c r="AM412" s="448" t="n"/>
      <c r="AO412" s="267" t="n"/>
      <c r="AP412" s="441" t="n"/>
      <c r="AQ412" s="616" t="n"/>
      <c r="AR412" s="616" t="n"/>
      <c r="AS412" s="619" t="n"/>
    </row>
    <row r="413" ht="14.45" customHeight="1">
      <c r="B413" s="73">
        <f>B412+1</f>
        <v/>
      </c>
      <c r="C413" s="221">
        <f>IF('Multi Unit Grid'!C407="","",'Multi Unit Grid'!C407)</f>
        <v/>
      </c>
      <c r="D413" s="223">
        <f>IF(C413="","",'Exhibit A'!D405)</f>
        <v/>
      </c>
      <c r="E413" s="222">
        <f>IFERROR(VLOOKUP(C413,'Multi Unit Grid'!C:D,2,FALSE),"")</f>
        <v/>
      </c>
      <c r="F413" s="75">
        <f>IFERROR(VLOOKUP(C413,'Multi Unit Grid'!C:E,3,FALSE),"")</f>
        <v/>
      </c>
      <c r="G413" s="75">
        <f>IFERROR(VLOOKUP(C413,'Multi Unit Grid'!C:EF,4,FALSE),"")</f>
        <v/>
      </c>
      <c r="H413" s="612" t="n"/>
      <c r="I413" s="30" t="n"/>
      <c r="J413" s="430" t="n"/>
      <c r="K413" s="224" t="n"/>
      <c r="L413" s="24" t="n"/>
      <c r="M413" s="26" t="n"/>
      <c r="N413" s="28" t="n"/>
      <c r="O413" s="26" t="n"/>
      <c r="P413" s="28" t="n"/>
      <c r="Q413" s="623" t="n"/>
      <c r="R413" s="28" t="n"/>
      <c r="S413" s="28" t="n"/>
      <c r="T413" s="28" t="n"/>
      <c r="U413" s="28" t="n"/>
      <c r="V413" s="26" t="n"/>
      <c r="W413" s="29" t="n"/>
      <c r="Z413" s="491" t="n"/>
      <c r="AA413" s="612" t="n"/>
      <c r="AB413" s="83">
        <f>IF(C413="","",IF('Product Selections'!$L$11="CBA Lightning",1,IF('Product Selections'!$L$11="CBA Lightning Plus",0.7,IF('Product Selections'!$L$11="Management Services",0.7,IF('Product Selections'!$L$11="CBA Lightning Wholesale","Check with Finance","")))))</f>
        <v/>
      </c>
      <c r="AC413" s="612" t="n"/>
      <c r="AD413" s="83">
        <f>IF(C413="","",IF('Product Selections'!$L$11="CBA Lightning Wholesale","Check with Finance",1-AB413))</f>
        <v/>
      </c>
      <c r="AE413" s="612">
        <f>IF(C413="","",'Multi Unit Grid'!$G$5)</f>
        <v/>
      </c>
      <c r="AF413" s="84">
        <f>IF(C413="","",IF('Exhibit A'!Y1155&lt;0,-'Exhibit A'!Y1155,""))</f>
        <v/>
      </c>
      <c r="AG413" s="612">
        <f>IF($C413="","",'Product Selections'!$K$6)</f>
        <v/>
      </c>
      <c r="AH413" s="612">
        <f>IF($C413="","",'Product Selections'!$K$10)</f>
        <v/>
      </c>
      <c r="AI413" s="32">
        <f>IF(C413="","",IF('Product Selections'!L405="Management SErvices",VLOOKUP('Product Selections'!K397,Regions!C:D,2,FALSE),""))</f>
        <v/>
      </c>
      <c r="AJ413" s="444" t="n"/>
      <c r="AK413" s="621" t="n"/>
      <c r="AL413" s="438" t="n"/>
      <c r="AM413" s="447" t="n"/>
      <c r="AO413" s="30" t="n"/>
      <c r="AP413" s="439" t="n"/>
      <c r="AQ413" s="612" t="n"/>
      <c r="AR413" s="612" t="n"/>
      <c r="AS413" s="615" t="n"/>
    </row>
    <row r="414">
      <c r="B414" s="249">
        <f>B413+1</f>
        <v/>
      </c>
      <c r="C414" s="250">
        <f>IF('Multi Unit Grid'!C408="","",'Multi Unit Grid'!C408)</f>
        <v/>
      </c>
      <c r="D414" s="251">
        <f>IF(C414="","",'Exhibit A'!D406)</f>
        <v/>
      </c>
      <c r="E414" s="252">
        <f>IFERROR(VLOOKUP(C414,'Multi Unit Grid'!C:D,2,FALSE),"")</f>
        <v/>
      </c>
      <c r="F414" s="253">
        <f>IFERROR(VLOOKUP(C414,'Multi Unit Grid'!C:E,3,FALSE),"")</f>
        <v/>
      </c>
      <c r="G414" s="253">
        <f>IFERROR(VLOOKUP(C414,'Multi Unit Grid'!C:EF,4,FALSE),"")</f>
        <v/>
      </c>
      <c r="H414" s="616" t="n"/>
      <c r="I414" s="267" t="n"/>
      <c r="J414" s="431" t="n"/>
      <c r="K414" s="261" t="n"/>
      <c r="L414" s="257" t="n"/>
      <c r="M414" s="262" t="n"/>
      <c r="N414" s="263" t="n"/>
      <c r="O414" s="262" t="n"/>
      <c r="P414" s="263" t="n"/>
      <c r="Q414" s="622" t="n"/>
      <c r="R414" s="263" t="n"/>
      <c r="S414" s="263" t="n"/>
      <c r="T414" s="263" t="n"/>
      <c r="U414" s="263" t="n"/>
      <c r="V414" s="262" t="n"/>
      <c r="W414" s="265" t="n"/>
      <c r="X414" s="266" t="n"/>
      <c r="Z414" s="490" t="n"/>
      <c r="AA414" s="616" t="n"/>
      <c r="AB414" s="270">
        <f>IF(C414="","",IF('Product Selections'!$L$11="CBA Lightning",1,IF('Product Selections'!$L$11="CBA Lightning Plus",0.7,IF('Product Selections'!$L$11="Management Services",0.7,IF('Product Selections'!$L$11="CBA Lightning Wholesale","Check with Finance","")))))</f>
        <v/>
      </c>
      <c r="AC414" s="616" t="n"/>
      <c r="AD414" s="270">
        <f>IF(C414="","",IF('Product Selections'!$L$11="CBA Lightning Wholesale","Check with Finance",1-AB414))</f>
        <v/>
      </c>
      <c r="AE414" s="616">
        <f>IF(C414="","",'Multi Unit Grid'!$G$5)</f>
        <v/>
      </c>
      <c r="AF414" s="271">
        <f>IF(C414="","",IF('Exhibit A'!Y1156&lt;0,-'Exhibit A'!Y1156,""))</f>
        <v/>
      </c>
      <c r="AG414" s="616">
        <f>IF($C414="","",'Product Selections'!$K$6)</f>
        <v/>
      </c>
      <c r="AH414" s="616">
        <f>IF($C414="","",'Product Selections'!$K$10)</f>
        <v/>
      </c>
      <c r="AI414" s="269">
        <f>IF(C414="","",IF('Product Selections'!L406="Management SErvices",VLOOKUP('Product Selections'!K398,Regions!C:D,2,FALSE),""))</f>
        <v/>
      </c>
      <c r="AJ414" s="445" t="n"/>
      <c r="AK414" s="618" t="n"/>
      <c r="AL414" s="440" t="n"/>
      <c r="AM414" s="448" t="n"/>
      <c r="AO414" s="267" t="n"/>
      <c r="AP414" s="441" t="n"/>
      <c r="AQ414" s="616" t="n"/>
      <c r="AR414" s="616" t="n"/>
      <c r="AS414" s="619" t="n"/>
    </row>
    <row r="415" ht="14.45" customHeight="1">
      <c r="B415" s="73">
        <f>B414+1</f>
        <v/>
      </c>
      <c r="C415" s="221">
        <f>IF('Multi Unit Grid'!C409="","",'Multi Unit Grid'!C409)</f>
        <v/>
      </c>
      <c r="D415" s="223">
        <f>IF(C415="","",'Exhibit A'!D407)</f>
        <v/>
      </c>
      <c r="E415" s="222">
        <f>IFERROR(VLOOKUP(C415,'Multi Unit Grid'!C:D,2,FALSE),"")</f>
        <v/>
      </c>
      <c r="F415" s="75">
        <f>IFERROR(VLOOKUP(C415,'Multi Unit Grid'!C:E,3,FALSE),"")</f>
        <v/>
      </c>
      <c r="G415" s="75">
        <f>IFERROR(VLOOKUP(C415,'Multi Unit Grid'!C:EF,4,FALSE),"")</f>
        <v/>
      </c>
      <c r="H415" s="612" t="n"/>
      <c r="I415" s="30" t="n"/>
      <c r="J415" s="430" t="n"/>
      <c r="K415" s="224" t="n"/>
      <c r="L415" s="24" t="n"/>
      <c r="M415" s="26" t="n"/>
      <c r="N415" s="28" t="n"/>
      <c r="O415" s="26" t="n"/>
      <c r="P415" s="28" t="n"/>
      <c r="Q415" s="623" t="n"/>
      <c r="R415" s="28" t="n"/>
      <c r="S415" s="28" t="n"/>
      <c r="T415" s="28" t="n"/>
      <c r="U415" s="28" t="n"/>
      <c r="V415" s="26" t="n"/>
      <c r="W415" s="29" t="n"/>
      <c r="Z415" s="491" t="n"/>
      <c r="AA415" s="612" t="n"/>
      <c r="AB415" s="83">
        <f>IF(C415="","",IF('Product Selections'!$L$11="CBA Lightning",1,IF('Product Selections'!$L$11="CBA Lightning Plus",0.7,IF('Product Selections'!$L$11="Management Services",0.7,IF('Product Selections'!$L$11="CBA Lightning Wholesale","Check with Finance","")))))</f>
        <v/>
      </c>
      <c r="AC415" s="612" t="n"/>
      <c r="AD415" s="83">
        <f>IF(C415="","",IF('Product Selections'!$L$11="CBA Lightning Wholesale","Check with Finance",1-AB415))</f>
        <v/>
      </c>
      <c r="AE415" s="612">
        <f>IF(C415="","",'Multi Unit Grid'!$G$5)</f>
        <v/>
      </c>
      <c r="AF415" s="84">
        <f>IF(C415="","",IF('Exhibit A'!Y1157&lt;0,-'Exhibit A'!Y1157,""))</f>
        <v/>
      </c>
      <c r="AG415" s="612">
        <f>IF($C415="","",'Product Selections'!$K$6)</f>
        <v/>
      </c>
      <c r="AH415" s="612">
        <f>IF($C415="","",'Product Selections'!$K$10)</f>
        <v/>
      </c>
      <c r="AI415" s="32">
        <f>IF(C415="","",IF('Product Selections'!L407="Management SErvices",VLOOKUP('Product Selections'!K399,Regions!C:D,2,FALSE),""))</f>
        <v/>
      </c>
      <c r="AJ415" s="444" t="n"/>
      <c r="AK415" s="621" t="n"/>
      <c r="AL415" s="438" t="n"/>
      <c r="AM415" s="447" t="n"/>
      <c r="AO415" s="30" t="n"/>
      <c r="AP415" s="439" t="n"/>
      <c r="AQ415" s="612" t="n"/>
      <c r="AR415" s="612" t="n"/>
      <c r="AS415" s="615" t="n"/>
    </row>
    <row r="416">
      <c r="B416" s="249">
        <f>B415+1</f>
        <v/>
      </c>
      <c r="C416" s="250">
        <f>IF('Multi Unit Grid'!C410="","",'Multi Unit Grid'!C410)</f>
        <v/>
      </c>
      <c r="D416" s="251">
        <f>IF(C416="","",'Exhibit A'!D408)</f>
        <v/>
      </c>
      <c r="E416" s="252">
        <f>IFERROR(VLOOKUP(C416,'Multi Unit Grid'!C:D,2,FALSE),"")</f>
        <v/>
      </c>
      <c r="F416" s="253">
        <f>IFERROR(VLOOKUP(C416,'Multi Unit Grid'!C:E,3,FALSE),"")</f>
        <v/>
      </c>
      <c r="G416" s="253">
        <f>IFERROR(VLOOKUP(C416,'Multi Unit Grid'!C:EF,4,FALSE),"")</f>
        <v/>
      </c>
      <c r="H416" s="616" t="n"/>
      <c r="I416" s="267" t="n"/>
      <c r="J416" s="431" t="n"/>
      <c r="K416" s="261" t="n"/>
      <c r="L416" s="257" t="n"/>
      <c r="M416" s="262" t="n"/>
      <c r="N416" s="263" t="n"/>
      <c r="O416" s="262" t="n"/>
      <c r="P416" s="263" t="n"/>
      <c r="Q416" s="622" t="n"/>
      <c r="R416" s="263" t="n"/>
      <c r="S416" s="263" t="n"/>
      <c r="T416" s="263" t="n"/>
      <c r="U416" s="263" t="n"/>
      <c r="V416" s="262" t="n"/>
      <c r="W416" s="265" t="n"/>
      <c r="X416" s="266" t="n"/>
      <c r="Z416" s="490" t="n"/>
      <c r="AA416" s="616" t="n"/>
      <c r="AB416" s="270">
        <f>IF(C416="","",IF('Product Selections'!$L$11="CBA Lightning",1,IF('Product Selections'!$L$11="CBA Lightning Plus",0.7,IF('Product Selections'!$L$11="Management Services",0.7,IF('Product Selections'!$L$11="CBA Lightning Wholesale","Check with Finance","")))))</f>
        <v/>
      </c>
      <c r="AC416" s="616" t="n"/>
      <c r="AD416" s="270">
        <f>IF(C416="","",IF('Product Selections'!$L$11="CBA Lightning Wholesale","Check with Finance",1-AB416))</f>
        <v/>
      </c>
      <c r="AE416" s="616">
        <f>IF(C416="","",'Multi Unit Grid'!$G$5)</f>
        <v/>
      </c>
      <c r="AF416" s="271">
        <f>IF(C416="","",IF('Exhibit A'!Y1158&lt;0,-'Exhibit A'!Y1158,""))</f>
        <v/>
      </c>
      <c r="AG416" s="616">
        <f>IF($C416="","",'Product Selections'!$K$6)</f>
        <v/>
      </c>
      <c r="AH416" s="616">
        <f>IF($C416="","",'Product Selections'!$K$10)</f>
        <v/>
      </c>
      <c r="AI416" s="269">
        <f>IF(C416="","",IF('Product Selections'!L408="Management SErvices",VLOOKUP('Product Selections'!K400,Regions!C:D,2,FALSE),""))</f>
        <v/>
      </c>
      <c r="AJ416" s="445" t="n"/>
      <c r="AK416" s="618" t="n"/>
      <c r="AL416" s="440" t="n"/>
      <c r="AM416" s="448" t="n"/>
      <c r="AO416" s="267" t="n"/>
      <c r="AP416" s="441" t="n"/>
      <c r="AQ416" s="616" t="n"/>
      <c r="AR416" s="616" t="n"/>
      <c r="AS416" s="619" t="n"/>
    </row>
    <row r="417" ht="14.45" customHeight="1">
      <c r="B417" s="73">
        <f>B416+1</f>
        <v/>
      </c>
      <c r="C417" s="221">
        <f>IF('Multi Unit Grid'!C411="","",'Multi Unit Grid'!C411)</f>
        <v/>
      </c>
      <c r="D417" s="223">
        <f>IF(C417="","",'Exhibit A'!D409)</f>
        <v/>
      </c>
      <c r="E417" s="222">
        <f>IFERROR(VLOOKUP(C417,'Multi Unit Grid'!C:D,2,FALSE),"")</f>
        <v/>
      </c>
      <c r="F417" s="75">
        <f>IFERROR(VLOOKUP(C417,'Multi Unit Grid'!C:E,3,FALSE),"")</f>
        <v/>
      </c>
      <c r="G417" s="75">
        <f>IFERROR(VLOOKUP(C417,'Multi Unit Grid'!C:EF,4,FALSE),"")</f>
        <v/>
      </c>
      <c r="H417" s="612" t="n"/>
      <c r="I417" s="30" t="n"/>
      <c r="J417" s="430" t="n"/>
      <c r="K417" s="224" t="n"/>
      <c r="L417" s="24" t="n"/>
      <c r="M417" s="26" t="n"/>
      <c r="N417" s="28" t="n"/>
      <c r="O417" s="26" t="n"/>
      <c r="P417" s="28" t="n"/>
      <c r="Q417" s="623" t="n"/>
      <c r="R417" s="28" t="n"/>
      <c r="S417" s="28" t="n"/>
      <c r="T417" s="28" t="n"/>
      <c r="U417" s="28" t="n"/>
      <c r="V417" s="26" t="n"/>
      <c r="W417" s="29" t="n"/>
      <c r="Z417" s="491" t="n"/>
      <c r="AA417" s="612" t="n"/>
      <c r="AB417" s="83">
        <f>IF(C417="","",IF('Product Selections'!$L$11="CBA Lightning",1,IF('Product Selections'!$L$11="CBA Lightning Plus",0.7,IF('Product Selections'!$L$11="Management Services",0.7,IF('Product Selections'!$L$11="CBA Lightning Wholesale","Check with Finance","")))))</f>
        <v/>
      </c>
      <c r="AC417" s="612" t="n"/>
      <c r="AD417" s="83">
        <f>IF(C417="","",IF('Product Selections'!$L$11="CBA Lightning Wholesale","Check with Finance",1-AB417))</f>
        <v/>
      </c>
      <c r="AE417" s="612">
        <f>IF(C417="","",'Multi Unit Grid'!$G$5)</f>
        <v/>
      </c>
      <c r="AF417" s="84">
        <f>IF(C417="","",IF('Exhibit A'!Y1159&lt;0,-'Exhibit A'!Y1159,""))</f>
        <v/>
      </c>
      <c r="AG417" s="612">
        <f>IF($C417="","",'Product Selections'!$K$6)</f>
        <v/>
      </c>
      <c r="AH417" s="612">
        <f>IF($C417="","",'Product Selections'!$K$10)</f>
        <v/>
      </c>
      <c r="AI417" s="32">
        <f>IF(C417="","",IF('Product Selections'!L409="Management SErvices",VLOOKUP('Product Selections'!K401,Regions!C:D,2,FALSE),""))</f>
        <v/>
      </c>
      <c r="AJ417" s="444" t="n"/>
      <c r="AK417" s="621" t="n"/>
      <c r="AL417" s="438" t="n"/>
      <c r="AM417" s="447" t="n"/>
      <c r="AO417" s="30" t="n"/>
      <c r="AP417" s="439" t="n"/>
      <c r="AQ417" s="612" t="n"/>
      <c r="AR417" s="612" t="n"/>
      <c r="AS417" s="615" t="n"/>
    </row>
    <row r="418">
      <c r="B418" s="249">
        <f>B417+1</f>
        <v/>
      </c>
      <c r="C418" s="250">
        <f>IF('Multi Unit Grid'!C412="","",'Multi Unit Grid'!C412)</f>
        <v/>
      </c>
      <c r="D418" s="251">
        <f>IF(C418="","",'Exhibit A'!D410)</f>
        <v/>
      </c>
      <c r="E418" s="252">
        <f>IFERROR(VLOOKUP(C418,'Multi Unit Grid'!C:D,2,FALSE),"")</f>
        <v/>
      </c>
      <c r="F418" s="253">
        <f>IFERROR(VLOOKUP(C418,'Multi Unit Grid'!C:E,3,FALSE),"")</f>
        <v/>
      </c>
      <c r="G418" s="253">
        <f>IFERROR(VLOOKUP(C418,'Multi Unit Grid'!C:EF,4,FALSE),"")</f>
        <v/>
      </c>
      <c r="H418" s="616" t="n"/>
      <c r="I418" s="267" t="n"/>
      <c r="J418" s="431" t="n"/>
      <c r="K418" s="261" t="n"/>
      <c r="L418" s="257" t="n"/>
      <c r="M418" s="262" t="n"/>
      <c r="N418" s="263" t="n"/>
      <c r="O418" s="262" t="n"/>
      <c r="P418" s="263" t="n"/>
      <c r="Q418" s="622" t="n"/>
      <c r="R418" s="263" t="n"/>
      <c r="S418" s="263" t="n"/>
      <c r="T418" s="263" t="n"/>
      <c r="U418" s="263" t="n"/>
      <c r="V418" s="262" t="n"/>
      <c r="W418" s="265" t="n"/>
      <c r="X418" s="266" t="n"/>
      <c r="Z418" s="490" t="n"/>
      <c r="AA418" s="616" t="n"/>
      <c r="AB418" s="270">
        <f>IF(C418="","",IF('Product Selections'!$L$11="CBA Lightning",1,IF('Product Selections'!$L$11="CBA Lightning Plus",0.7,IF('Product Selections'!$L$11="Management Services",0.7,IF('Product Selections'!$L$11="CBA Lightning Wholesale","Check with Finance","")))))</f>
        <v/>
      </c>
      <c r="AC418" s="616" t="n"/>
      <c r="AD418" s="270">
        <f>IF(C418="","",IF('Product Selections'!$L$11="CBA Lightning Wholesale","Check with Finance",1-AB418))</f>
        <v/>
      </c>
      <c r="AE418" s="616">
        <f>IF(C418="","",'Multi Unit Grid'!$G$5)</f>
        <v/>
      </c>
      <c r="AF418" s="271">
        <f>IF(C418="","",IF('Exhibit A'!Y1160&lt;0,-'Exhibit A'!Y1160,""))</f>
        <v/>
      </c>
      <c r="AG418" s="616">
        <f>IF($C418="","",'Product Selections'!$K$6)</f>
        <v/>
      </c>
      <c r="AH418" s="616">
        <f>IF($C418="","",'Product Selections'!$K$10)</f>
        <v/>
      </c>
      <c r="AI418" s="269">
        <f>IF(C418="","",IF('Product Selections'!L410="Management SErvices",VLOOKUP('Product Selections'!K402,Regions!C:D,2,FALSE),""))</f>
        <v/>
      </c>
      <c r="AJ418" s="445" t="n"/>
      <c r="AK418" s="618" t="n"/>
      <c r="AL418" s="440" t="n"/>
      <c r="AM418" s="448" t="n"/>
      <c r="AO418" s="267" t="n"/>
      <c r="AP418" s="441" t="n"/>
      <c r="AQ418" s="616" t="n"/>
      <c r="AR418" s="616" t="n"/>
      <c r="AS418" s="619" t="n"/>
    </row>
    <row r="419" ht="14.45" customHeight="1">
      <c r="B419" s="73">
        <f>B418+1</f>
        <v/>
      </c>
      <c r="C419" s="221">
        <f>IF('Multi Unit Grid'!C413="","",'Multi Unit Grid'!C413)</f>
        <v/>
      </c>
      <c r="D419" s="223">
        <f>IF(C419="","",'Exhibit A'!D411)</f>
        <v/>
      </c>
      <c r="E419" s="222">
        <f>IFERROR(VLOOKUP(C419,'Multi Unit Grid'!C:D,2,FALSE),"")</f>
        <v/>
      </c>
      <c r="F419" s="75">
        <f>IFERROR(VLOOKUP(C419,'Multi Unit Grid'!C:E,3,FALSE),"")</f>
        <v/>
      </c>
      <c r="G419" s="75">
        <f>IFERROR(VLOOKUP(C419,'Multi Unit Grid'!C:EF,4,FALSE),"")</f>
        <v/>
      </c>
      <c r="H419" s="612" t="n"/>
      <c r="I419" s="30" t="n"/>
      <c r="J419" s="430" t="n"/>
      <c r="K419" s="224" t="n"/>
      <c r="L419" s="24" t="n"/>
      <c r="M419" s="26" t="n"/>
      <c r="N419" s="28" t="n"/>
      <c r="O419" s="26" t="n"/>
      <c r="P419" s="28" t="n"/>
      <c r="Q419" s="623" t="n"/>
      <c r="R419" s="28" t="n"/>
      <c r="S419" s="28" t="n"/>
      <c r="T419" s="28" t="n"/>
      <c r="U419" s="28" t="n"/>
      <c r="V419" s="26" t="n"/>
      <c r="W419" s="29" t="n"/>
      <c r="Z419" s="491" t="n"/>
      <c r="AA419" s="612" t="n"/>
      <c r="AB419" s="83">
        <f>IF(C419="","",IF('Product Selections'!$L$11="CBA Lightning",1,IF('Product Selections'!$L$11="CBA Lightning Plus",0.7,IF('Product Selections'!$L$11="Management Services",0.7,IF('Product Selections'!$L$11="CBA Lightning Wholesale","Check with Finance","")))))</f>
        <v/>
      </c>
      <c r="AC419" s="612" t="n"/>
      <c r="AD419" s="83">
        <f>IF(C419="","",IF('Product Selections'!$L$11="CBA Lightning Wholesale","Check with Finance",1-AB419))</f>
        <v/>
      </c>
      <c r="AE419" s="612">
        <f>IF(C419="","",'Multi Unit Grid'!$G$5)</f>
        <v/>
      </c>
      <c r="AF419" s="84">
        <f>IF(C419="","",IF('Exhibit A'!Y1161&lt;0,-'Exhibit A'!Y1161,""))</f>
        <v/>
      </c>
      <c r="AG419" s="612">
        <f>IF($C419="","",'Product Selections'!$K$6)</f>
        <v/>
      </c>
      <c r="AH419" s="612">
        <f>IF($C419="","",'Product Selections'!$K$10)</f>
        <v/>
      </c>
      <c r="AI419" s="32">
        <f>IF(C419="","",IF('Product Selections'!L411="Management SErvices",VLOOKUP('Product Selections'!K403,Regions!C:D,2,FALSE),""))</f>
        <v/>
      </c>
      <c r="AJ419" s="444" t="n"/>
      <c r="AK419" s="621" t="n"/>
      <c r="AL419" s="438" t="n"/>
      <c r="AM419" s="447" t="n"/>
      <c r="AO419" s="30" t="n"/>
      <c r="AP419" s="439" t="n"/>
      <c r="AQ419" s="612" t="n"/>
      <c r="AR419" s="612" t="n"/>
      <c r="AS419" s="615" t="n"/>
    </row>
    <row r="420">
      <c r="B420" s="249">
        <f>B419+1</f>
        <v/>
      </c>
      <c r="C420" s="250">
        <f>IF('Multi Unit Grid'!C414="","",'Multi Unit Grid'!C414)</f>
        <v/>
      </c>
      <c r="D420" s="251">
        <f>IF(C420="","",'Exhibit A'!D412)</f>
        <v/>
      </c>
      <c r="E420" s="252">
        <f>IFERROR(VLOOKUP(C420,'Multi Unit Grid'!C:D,2,FALSE),"")</f>
        <v/>
      </c>
      <c r="F420" s="253">
        <f>IFERROR(VLOOKUP(C420,'Multi Unit Grid'!C:E,3,FALSE),"")</f>
        <v/>
      </c>
      <c r="G420" s="253">
        <f>IFERROR(VLOOKUP(C420,'Multi Unit Grid'!C:EF,4,FALSE),"")</f>
        <v/>
      </c>
      <c r="H420" s="616" t="n"/>
      <c r="I420" s="267" t="n"/>
      <c r="J420" s="431" t="n"/>
      <c r="K420" s="261" t="n"/>
      <c r="L420" s="257" t="n"/>
      <c r="M420" s="262" t="n"/>
      <c r="N420" s="263" t="n"/>
      <c r="O420" s="262" t="n"/>
      <c r="P420" s="263" t="n"/>
      <c r="Q420" s="622" t="n"/>
      <c r="R420" s="263" t="n"/>
      <c r="S420" s="263" t="n"/>
      <c r="T420" s="263" t="n"/>
      <c r="U420" s="263" t="n"/>
      <c r="V420" s="262" t="n"/>
      <c r="W420" s="265" t="n"/>
      <c r="X420" s="266" t="n"/>
      <c r="Z420" s="490" t="n"/>
      <c r="AA420" s="616" t="n"/>
      <c r="AB420" s="270">
        <f>IF(C420="","",IF('Product Selections'!$L$11="CBA Lightning",1,IF('Product Selections'!$L$11="CBA Lightning Plus",0.7,IF('Product Selections'!$L$11="Management Services",0.7,IF('Product Selections'!$L$11="CBA Lightning Wholesale","Check with Finance","")))))</f>
        <v/>
      </c>
      <c r="AC420" s="616" t="n"/>
      <c r="AD420" s="270">
        <f>IF(C420="","",IF('Product Selections'!$L$11="CBA Lightning Wholesale","Check with Finance",1-AB420))</f>
        <v/>
      </c>
      <c r="AE420" s="616">
        <f>IF(C420="","",'Multi Unit Grid'!$G$5)</f>
        <v/>
      </c>
      <c r="AF420" s="271">
        <f>IF(C420="","",IF('Exhibit A'!Y1162&lt;0,-'Exhibit A'!Y1162,""))</f>
        <v/>
      </c>
      <c r="AG420" s="616">
        <f>IF($C420="","",'Product Selections'!$K$6)</f>
        <v/>
      </c>
      <c r="AH420" s="616">
        <f>IF($C420="","",'Product Selections'!$K$10)</f>
        <v/>
      </c>
      <c r="AI420" s="269">
        <f>IF(C420="","",IF('Product Selections'!L412="Management SErvices",VLOOKUP('Product Selections'!K404,Regions!C:D,2,FALSE),""))</f>
        <v/>
      </c>
      <c r="AJ420" s="445" t="n"/>
      <c r="AK420" s="618" t="n"/>
      <c r="AL420" s="440" t="n"/>
      <c r="AM420" s="448" t="n"/>
      <c r="AO420" s="267" t="n"/>
      <c r="AP420" s="441" t="n"/>
      <c r="AQ420" s="616" t="n"/>
      <c r="AR420" s="616" t="n"/>
      <c r="AS420" s="619" t="n"/>
    </row>
    <row r="421" ht="14.45" customHeight="1">
      <c r="B421" s="73">
        <f>B420+1</f>
        <v/>
      </c>
      <c r="C421" s="221">
        <f>IF('Multi Unit Grid'!C415="","",'Multi Unit Grid'!C415)</f>
        <v/>
      </c>
      <c r="D421" s="223">
        <f>IF(C421="","",'Exhibit A'!D413)</f>
        <v/>
      </c>
      <c r="E421" s="222">
        <f>IFERROR(VLOOKUP(C421,'Multi Unit Grid'!C:D,2,FALSE),"")</f>
        <v/>
      </c>
      <c r="F421" s="75">
        <f>IFERROR(VLOOKUP(C421,'Multi Unit Grid'!C:E,3,FALSE),"")</f>
        <v/>
      </c>
      <c r="G421" s="75">
        <f>IFERROR(VLOOKUP(C421,'Multi Unit Grid'!C:EF,4,FALSE),"")</f>
        <v/>
      </c>
      <c r="H421" s="612" t="n"/>
      <c r="I421" s="30" t="n"/>
      <c r="J421" s="430" t="n"/>
      <c r="K421" s="224" t="n"/>
      <c r="L421" s="24" t="n"/>
      <c r="M421" s="26" t="n"/>
      <c r="N421" s="28" t="n"/>
      <c r="O421" s="26" t="n"/>
      <c r="P421" s="28" t="n"/>
      <c r="Q421" s="623" t="n"/>
      <c r="R421" s="28" t="n"/>
      <c r="S421" s="28" t="n"/>
      <c r="T421" s="28" t="n"/>
      <c r="U421" s="28" t="n"/>
      <c r="V421" s="26" t="n"/>
      <c r="W421" s="29" t="n"/>
      <c r="Z421" s="491" t="n"/>
      <c r="AA421" s="612" t="n"/>
      <c r="AB421" s="83">
        <f>IF(C421="","",IF('Product Selections'!$L$11="CBA Lightning",1,IF('Product Selections'!$L$11="CBA Lightning Plus",0.7,IF('Product Selections'!$L$11="Management Services",0.7,IF('Product Selections'!$L$11="CBA Lightning Wholesale","Check with Finance","")))))</f>
        <v/>
      </c>
      <c r="AC421" s="612" t="n"/>
      <c r="AD421" s="83">
        <f>IF(C421="","",IF('Product Selections'!$L$11="CBA Lightning Wholesale","Check with Finance",1-AB421))</f>
        <v/>
      </c>
      <c r="AE421" s="612">
        <f>IF(C421="","",'Multi Unit Grid'!$G$5)</f>
        <v/>
      </c>
      <c r="AF421" s="84">
        <f>IF(C421="","",IF('Exhibit A'!Y1163&lt;0,-'Exhibit A'!Y1163,""))</f>
        <v/>
      </c>
      <c r="AG421" s="612">
        <f>IF($C421="","",'Product Selections'!$K$6)</f>
        <v/>
      </c>
      <c r="AH421" s="612">
        <f>IF($C421="","",'Product Selections'!$K$10)</f>
        <v/>
      </c>
      <c r="AI421" s="32">
        <f>IF(C421="","",IF('Product Selections'!L413="Management SErvices",VLOOKUP('Product Selections'!K405,Regions!C:D,2,FALSE),""))</f>
        <v/>
      </c>
      <c r="AJ421" s="444" t="n"/>
      <c r="AK421" s="621" t="n"/>
      <c r="AL421" s="438" t="n"/>
      <c r="AM421" s="447" t="n"/>
      <c r="AO421" s="30" t="n"/>
      <c r="AP421" s="439" t="n"/>
      <c r="AQ421" s="612" t="n"/>
      <c r="AR421" s="612" t="n"/>
      <c r="AS421" s="615" t="n"/>
    </row>
    <row r="422">
      <c r="B422" s="249">
        <f>B421+1</f>
        <v/>
      </c>
      <c r="C422" s="250">
        <f>IF('Multi Unit Grid'!C416="","",'Multi Unit Grid'!C416)</f>
        <v/>
      </c>
      <c r="D422" s="251">
        <f>IF(C422="","",'Exhibit A'!D414)</f>
        <v/>
      </c>
      <c r="E422" s="252">
        <f>IFERROR(VLOOKUP(C422,'Multi Unit Grid'!C:D,2,FALSE),"")</f>
        <v/>
      </c>
      <c r="F422" s="253">
        <f>IFERROR(VLOOKUP(C422,'Multi Unit Grid'!C:E,3,FALSE),"")</f>
        <v/>
      </c>
      <c r="G422" s="253">
        <f>IFERROR(VLOOKUP(C422,'Multi Unit Grid'!C:EF,4,FALSE),"")</f>
        <v/>
      </c>
      <c r="H422" s="616" t="n"/>
      <c r="I422" s="267" t="n"/>
      <c r="J422" s="431" t="n"/>
      <c r="K422" s="261" t="n"/>
      <c r="L422" s="257" t="n"/>
      <c r="M422" s="262" t="n"/>
      <c r="N422" s="263" t="n"/>
      <c r="O422" s="262" t="n"/>
      <c r="P422" s="263" t="n"/>
      <c r="Q422" s="622" t="n"/>
      <c r="R422" s="263" t="n"/>
      <c r="S422" s="263" t="n"/>
      <c r="T422" s="263" t="n"/>
      <c r="U422" s="263" t="n"/>
      <c r="V422" s="262" t="n"/>
      <c r="W422" s="265" t="n"/>
      <c r="X422" s="266" t="n"/>
      <c r="Z422" s="490" t="n"/>
      <c r="AA422" s="616" t="n"/>
      <c r="AB422" s="270">
        <f>IF(C422="","",IF('Product Selections'!$L$11="CBA Lightning",1,IF('Product Selections'!$L$11="CBA Lightning Plus",0.7,IF('Product Selections'!$L$11="Management Services",0.7,IF('Product Selections'!$L$11="CBA Lightning Wholesale","Check with Finance","")))))</f>
        <v/>
      </c>
      <c r="AC422" s="616" t="n"/>
      <c r="AD422" s="270">
        <f>IF(C422="","",IF('Product Selections'!$L$11="CBA Lightning Wholesale","Check with Finance",1-AB422))</f>
        <v/>
      </c>
      <c r="AE422" s="616">
        <f>IF(C422="","",'Multi Unit Grid'!$G$5)</f>
        <v/>
      </c>
      <c r="AF422" s="271">
        <f>IF(C422="","",IF('Exhibit A'!Y1164&lt;0,-'Exhibit A'!Y1164,""))</f>
        <v/>
      </c>
      <c r="AG422" s="616">
        <f>IF($C422="","",'Product Selections'!$K$6)</f>
        <v/>
      </c>
      <c r="AH422" s="616">
        <f>IF($C422="","",'Product Selections'!$K$10)</f>
        <v/>
      </c>
      <c r="AI422" s="269">
        <f>IF(C422="","",IF('Product Selections'!L414="Management SErvices",VLOOKUP('Product Selections'!K406,Regions!C:D,2,FALSE),""))</f>
        <v/>
      </c>
      <c r="AJ422" s="445" t="n"/>
      <c r="AK422" s="618" t="n"/>
      <c r="AL422" s="440" t="n"/>
      <c r="AM422" s="448" t="n"/>
      <c r="AO422" s="267" t="n"/>
      <c r="AP422" s="441" t="n"/>
      <c r="AQ422" s="616" t="n"/>
      <c r="AR422" s="616" t="n"/>
      <c r="AS422" s="619" t="n"/>
    </row>
    <row r="423" ht="14.45" customHeight="1">
      <c r="B423" s="73">
        <f>B422+1</f>
        <v/>
      </c>
      <c r="C423" s="221">
        <f>IF('Multi Unit Grid'!C417="","",'Multi Unit Grid'!C417)</f>
        <v/>
      </c>
      <c r="D423" s="223">
        <f>IF(C423="","",'Exhibit A'!D415)</f>
        <v/>
      </c>
      <c r="E423" s="222">
        <f>IFERROR(VLOOKUP(C423,'Multi Unit Grid'!C:D,2,FALSE),"")</f>
        <v/>
      </c>
      <c r="F423" s="75">
        <f>IFERROR(VLOOKUP(C423,'Multi Unit Grid'!C:E,3,FALSE),"")</f>
        <v/>
      </c>
      <c r="G423" s="75">
        <f>IFERROR(VLOOKUP(C423,'Multi Unit Grid'!C:EF,4,FALSE),"")</f>
        <v/>
      </c>
      <c r="H423" s="612" t="n"/>
      <c r="I423" s="30" t="n"/>
      <c r="J423" s="430" t="n"/>
      <c r="K423" s="224" t="n"/>
      <c r="L423" s="24" t="n"/>
      <c r="M423" s="26" t="n"/>
      <c r="N423" s="28" t="n"/>
      <c r="O423" s="26" t="n"/>
      <c r="P423" s="28" t="n"/>
      <c r="Q423" s="623" t="n"/>
      <c r="R423" s="28" t="n"/>
      <c r="S423" s="28" t="n"/>
      <c r="T423" s="28" t="n"/>
      <c r="U423" s="28" t="n"/>
      <c r="V423" s="26" t="n"/>
      <c r="W423" s="29" t="n"/>
      <c r="Z423" s="491" t="n"/>
      <c r="AA423" s="612" t="n"/>
      <c r="AB423" s="83">
        <f>IF(C423="","",IF('Product Selections'!$L$11="CBA Lightning",1,IF('Product Selections'!$L$11="CBA Lightning Plus",0.7,IF('Product Selections'!$L$11="Management Services",0.7,IF('Product Selections'!$L$11="CBA Lightning Wholesale","Check with Finance","")))))</f>
        <v/>
      </c>
      <c r="AC423" s="612" t="n"/>
      <c r="AD423" s="83">
        <f>IF(C423="","",IF('Product Selections'!$L$11="CBA Lightning Wholesale","Check with Finance",1-AB423))</f>
        <v/>
      </c>
      <c r="AE423" s="612">
        <f>IF(C423="","",'Multi Unit Grid'!$G$5)</f>
        <v/>
      </c>
      <c r="AF423" s="84">
        <f>IF(C423="","",IF('Exhibit A'!Y1165&lt;0,-'Exhibit A'!Y1165,""))</f>
        <v/>
      </c>
      <c r="AG423" s="612">
        <f>IF($C423="","",'Product Selections'!$K$6)</f>
        <v/>
      </c>
      <c r="AH423" s="612">
        <f>IF($C423="","",'Product Selections'!$K$10)</f>
        <v/>
      </c>
      <c r="AI423" s="32">
        <f>IF(C423="","",IF('Product Selections'!L415="Management SErvices",VLOOKUP('Product Selections'!K407,Regions!C:D,2,FALSE),""))</f>
        <v/>
      </c>
      <c r="AJ423" s="444" t="n"/>
      <c r="AK423" s="621" t="n"/>
      <c r="AL423" s="438" t="n"/>
      <c r="AM423" s="447" t="n"/>
      <c r="AO423" s="30" t="n"/>
      <c r="AP423" s="439" t="n"/>
      <c r="AQ423" s="612" t="n"/>
      <c r="AR423" s="612" t="n"/>
      <c r="AS423" s="615" t="n"/>
    </row>
    <row r="424">
      <c r="B424" s="249">
        <f>B423+1</f>
        <v/>
      </c>
      <c r="C424" s="250">
        <f>IF('Multi Unit Grid'!C418="","",'Multi Unit Grid'!C418)</f>
        <v/>
      </c>
      <c r="D424" s="251">
        <f>IF(C424="","",'Exhibit A'!D416)</f>
        <v/>
      </c>
      <c r="E424" s="252">
        <f>IFERROR(VLOOKUP(C424,'Multi Unit Grid'!C:D,2,FALSE),"")</f>
        <v/>
      </c>
      <c r="F424" s="253">
        <f>IFERROR(VLOOKUP(C424,'Multi Unit Grid'!C:E,3,FALSE),"")</f>
        <v/>
      </c>
      <c r="G424" s="253">
        <f>IFERROR(VLOOKUP(C424,'Multi Unit Grid'!C:EF,4,FALSE),"")</f>
        <v/>
      </c>
      <c r="H424" s="616" t="n"/>
      <c r="I424" s="267" t="n"/>
      <c r="J424" s="431" t="n"/>
      <c r="K424" s="261" t="n"/>
      <c r="L424" s="257" t="n"/>
      <c r="M424" s="262" t="n"/>
      <c r="N424" s="263" t="n"/>
      <c r="O424" s="262" t="n"/>
      <c r="P424" s="263" t="n"/>
      <c r="Q424" s="622" t="n"/>
      <c r="R424" s="263" t="n"/>
      <c r="S424" s="263" t="n"/>
      <c r="T424" s="263" t="n"/>
      <c r="U424" s="263" t="n"/>
      <c r="V424" s="262" t="n"/>
      <c r="W424" s="265" t="n"/>
      <c r="X424" s="266" t="n"/>
      <c r="Z424" s="490" t="n"/>
      <c r="AA424" s="616" t="n"/>
      <c r="AB424" s="270">
        <f>IF(C424="","",IF('Product Selections'!$L$11="CBA Lightning",1,IF('Product Selections'!$L$11="CBA Lightning Plus",0.7,IF('Product Selections'!$L$11="Management Services",0.7,IF('Product Selections'!$L$11="CBA Lightning Wholesale","Check with Finance","")))))</f>
        <v/>
      </c>
      <c r="AC424" s="616" t="n"/>
      <c r="AD424" s="270">
        <f>IF(C424="","",IF('Product Selections'!$L$11="CBA Lightning Wholesale","Check with Finance",1-AB424))</f>
        <v/>
      </c>
      <c r="AE424" s="616">
        <f>IF(C424="","",'Multi Unit Grid'!$G$5)</f>
        <v/>
      </c>
      <c r="AF424" s="271">
        <f>IF(C424="","",IF('Exhibit A'!Y1166&lt;0,-'Exhibit A'!Y1166,""))</f>
        <v/>
      </c>
      <c r="AG424" s="616">
        <f>IF($C424="","",'Product Selections'!$K$6)</f>
        <v/>
      </c>
      <c r="AH424" s="616">
        <f>IF($C424="","",'Product Selections'!$K$10)</f>
        <v/>
      </c>
      <c r="AI424" s="269">
        <f>IF(C424="","",IF('Product Selections'!L416="Management SErvices",VLOOKUP('Product Selections'!K408,Regions!C:D,2,FALSE),""))</f>
        <v/>
      </c>
      <c r="AJ424" s="445" t="n"/>
      <c r="AK424" s="618" t="n"/>
      <c r="AL424" s="440" t="n"/>
      <c r="AM424" s="448" t="n"/>
      <c r="AO424" s="267" t="n"/>
      <c r="AP424" s="441" t="n"/>
      <c r="AQ424" s="616" t="n"/>
      <c r="AR424" s="616" t="n"/>
      <c r="AS424" s="619" t="n"/>
    </row>
    <row r="425" ht="14.45" customHeight="1">
      <c r="B425" s="73">
        <f>B424+1</f>
        <v/>
      </c>
      <c r="C425" s="221">
        <f>IF('Multi Unit Grid'!C419="","",'Multi Unit Grid'!C419)</f>
        <v/>
      </c>
      <c r="D425" s="223">
        <f>IF(C425="","",'Exhibit A'!D417)</f>
        <v/>
      </c>
      <c r="E425" s="222">
        <f>IFERROR(VLOOKUP(C425,'Multi Unit Grid'!C:D,2,FALSE),"")</f>
        <v/>
      </c>
      <c r="F425" s="75">
        <f>IFERROR(VLOOKUP(C425,'Multi Unit Grid'!C:E,3,FALSE),"")</f>
        <v/>
      </c>
      <c r="G425" s="75">
        <f>IFERROR(VLOOKUP(C425,'Multi Unit Grid'!C:EF,4,FALSE),"")</f>
        <v/>
      </c>
      <c r="H425" s="612" t="n"/>
      <c r="I425" s="30" t="n"/>
      <c r="J425" s="430" t="n"/>
      <c r="K425" s="224" t="n"/>
      <c r="L425" s="24" t="n"/>
      <c r="M425" s="26" t="n"/>
      <c r="N425" s="28" t="n"/>
      <c r="O425" s="26" t="n"/>
      <c r="P425" s="28" t="n"/>
      <c r="Q425" s="623" t="n"/>
      <c r="R425" s="28" t="n"/>
      <c r="S425" s="28" t="n"/>
      <c r="T425" s="28" t="n"/>
      <c r="U425" s="28" t="n"/>
      <c r="V425" s="26" t="n"/>
      <c r="W425" s="29" t="n"/>
      <c r="Z425" s="491" t="n"/>
      <c r="AA425" s="612" t="n"/>
      <c r="AB425" s="83">
        <f>IF(C425="","",IF('Product Selections'!$L$11="CBA Lightning",1,IF('Product Selections'!$L$11="CBA Lightning Plus",0.7,IF('Product Selections'!$L$11="Management Services",0.7,IF('Product Selections'!$L$11="CBA Lightning Wholesale","Check with Finance","")))))</f>
        <v/>
      </c>
      <c r="AC425" s="612" t="n"/>
      <c r="AD425" s="83">
        <f>IF(C425="","",IF('Product Selections'!$L$11="CBA Lightning Wholesale","Check with Finance",1-AB425))</f>
        <v/>
      </c>
      <c r="AE425" s="612">
        <f>IF(C425="","",'Multi Unit Grid'!$G$5)</f>
        <v/>
      </c>
      <c r="AF425" s="84">
        <f>IF(C425="","",IF('Exhibit A'!Y1167&lt;0,-'Exhibit A'!Y1167,""))</f>
        <v/>
      </c>
      <c r="AG425" s="612">
        <f>IF($C425="","",'Product Selections'!$K$6)</f>
        <v/>
      </c>
      <c r="AH425" s="612">
        <f>IF($C425="","",'Product Selections'!$K$10)</f>
        <v/>
      </c>
      <c r="AI425" s="32">
        <f>IF(C425="","",IF('Product Selections'!L417="Management SErvices",VLOOKUP('Product Selections'!K409,Regions!C:D,2,FALSE),""))</f>
        <v/>
      </c>
      <c r="AJ425" s="444" t="n"/>
      <c r="AK425" s="621" t="n"/>
      <c r="AL425" s="438" t="n"/>
      <c r="AM425" s="447" t="n"/>
      <c r="AO425" s="30" t="n"/>
      <c r="AP425" s="439" t="n"/>
      <c r="AQ425" s="612" t="n"/>
      <c r="AR425" s="612" t="n"/>
      <c r="AS425" s="615" t="n"/>
    </row>
    <row r="426">
      <c r="B426" s="249">
        <f>B425+1</f>
        <v/>
      </c>
      <c r="C426" s="250">
        <f>IF('Multi Unit Grid'!C420="","",'Multi Unit Grid'!C420)</f>
        <v/>
      </c>
      <c r="D426" s="251">
        <f>IF(C426="","",'Exhibit A'!D418)</f>
        <v/>
      </c>
      <c r="E426" s="252">
        <f>IFERROR(VLOOKUP(C426,'Multi Unit Grid'!C:D,2,FALSE),"")</f>
        <v/>
      </c>
      <c r="F426" s="253">
        <f>IFERROR(VLOOKUP(C426,'Multi Unit Grid'!C:E,3,FALSE),"")</f>
        <v/>
      </c>
      <c r="G426" s="253">
        <f>IFERROR(VLOOKUP(C426,'Multi Unit Grid'!C:EF,4,FALSE),"")</f>
        <v/>
      </c>
      <c r="H426" s="616" t="n"/>
      <c r="I426" s="267" t="n"/>
      <c r="J426" s="431" t="n"/>
      <c r="K426" s="261" t="n"/>
      <c r="L426" s="257" t="n"/>
      <c r="M426" s="262" t="n"/>
      <c r="N426" s="263" t="n"/>
      <c r="O426" s="262" t="n"/>
      <c r="P426" s="263" t="n"/>
      <c r="Q426" s="622" t="n"/>
      <c r="R426" s="263" t="n"/>
      <c r="S426" s="263" t="n"/>
      <c r="T426" s="263" t="n"/>
      <c r="U426" s="263" t="n"/>
      <c r="V426" s="262" t="n"/>
      <c r="W426" s="265" t="n"/>
      <c r="X426" s="266" t="n"/>
      <c r="Z426" s="490" t="n"/>
      <c r="AA426" s="616" t="n"/>
      <c r="AB426" s="270">
        <f>IF(C426="","",IF('Product Selections'!$L$11="CBA Lightning",1,IF('Product Selections'!$L$11="CBA Lightning Plus",0.7,IF('Product Selections'!$L$11="Management Services",0.7,IF('Product Selections'!$L$11="CBA Lightning Wholesale","Check with Finance","")))))</f>
        <v/>
      </c>
      <c r="AC426" s="616" t="n"/>
      <c r="AD426" s="270">
        <f>IF(C426="","",IF('Product Selections'!$L$11="CBA Lightning Wholesale","Check with Finance",1-AB426))</f>
        <v/>
      </c>
      <c r="AE426" s="616">
        <f>IF(C426="","",'Multi Unit Grid'!$G$5)</f>
        <v/>
      </c>
      <c r="AF426" s="271">
        <f>IF(C426="","",IF('Exhibit A'!Y1168&lt;0,-'Exhibit A'!Y1168,""))</f>
        <v/>
      </c>
      <c r="AG426" s="616">
        <f>IF($C426="","",'Product Selections'!$K$6)</f>
        <v/>
      </c>
      <c r="AH426" s="616">
        <f>IF($C426="","",'Product Selections'!$K$10)</f>
        <v/>
      </c>
      <c r="AI426" s="269">
        <f>IF(C426="","",IF('Product Selections'!L418="Management SErvices",VLOOKUP('Product Selections'!K410,Regions!C:D,2,FALSE),""))</f>
        <v/>
      </c>
      <c r="AJ426" s="445" t="n"/>
      <c r="AK426" s="618" t="n"/>
      <c r="AL426" s="440" t="n"/>
      <c r="AM426" s="448" t="n"/>
      <c r="AO426" s="267" t="n"/>
      <c r="AP426" s="441" t="n"/>
      <c r="AQ426" s="616" t="n"/>
      <c r="AR426" s="616" t="n"/>
      <c r="AS426" s="619" t="n"/>
    </row>
    <row r="427" ht="14.45" customHeight="1">
      <c r="B427" s="73">
        <f>B426+1</f>
        <v/>
      </c>
      <c r="C427" s="221">
        <f>IF('Multi Unit Grid'!C421="","",'Multi Unit Grid'!C421)</f>
        <v/>
      </c>
      <c r="D427" s="223">
        <f>IF(C427="","",'Exhibit A'!D419)</f>
        <v/>
      </c>
      <c r="E427" s="222">
        <f>IFERROR(VLOOKUP(C427,'Multi Unit Grid'!C:D,2,FALSE),"")</f>
        <v/>
      </c>
      <c r="F427" s="75">
        <f>IFERROR(VLOOKUP(C427,'Multi Unit Grid'!C:E,3,FALSE),"")</f>
        <v/>
      </c>
      <c r="G427" s="75">
        <f>IFERROR(VLOOKUP(C427,'Multi Unit Grid'!C:EF,4,FALSE),"")</f>
        <v/>
      </c>
      <c r="H427" s="612" t="n"/>
      <c r="I427" s="30" t="n"/>
      <c r="J427" s="430" t="n"/>
      <c r="K427" s="224" t="n"/>
      <c r="L427" s="24" t="n"/>
      <c r="M427" s="26" t="n"/>
      <c r="N427" s="28" t="n"/>
      <c r="O427" s="26" t="n"/>
      <c r="P427" s="28" t="n"/>
      <c r="Q427" s="623" t="n"/>
      <c r="R427" s="28" t="n"/>
      <c r="S427" s="28" t="n"/>
      <c r="T427" s="28" t="n"/>
      <c r="U427" s="28" t="n"/>
      <c r="V427" s="26" t="n"/>
      <c r="W427" s="29" t="n"/>
      <c r="Z427" s="491" t="n"/>
      <c r="AA427" s="612" t="n"/>
      <c r="AB427" s="83">
        <f>IF(C427="","",IF('Product Selections'!$L$11="CBA Lightning",1,IF('Product Selections'!$L$11="CBA Lightning Plus",0.7,IF('Product Selections'!$L$11="Management Services",0.7,IF('Product Selections'!$L$11="CBA Lightning Wholesale","Check with Finance","")))))</f>
        <v/>
      </c>
      <c r="AC427" s="612" t="n"/>
      <c r="AD427" s="83">
        <f>IF(C427="","",IF('Product Selections'!$L$11="CBA Lightning Wholesale","Check with Finance",1-AB427))</f>
        <v/>
      </c>
      <c r="AE427" s="612">
        <f>IF(C427="","",'Multi Unit Grid'!$G$5)</f>
        <v/>
      </c>
      <c r="AF427" s="84">
        <f>IF(C427="","",IF('Exhibit A'!Y1169&lt;0,-'Exhibit A'!Y1169,""))</f>
        <v/>
      </c>
      <c r="AG427" s="612">
        <f>IF($C427="","",'Product Selections'!$K$6)</f>
        <v/>
      </c>
      <c r="AH427" s="612">
        <f>IF($C427="","",'Product Selections'!$K$10)</f>
        <v/>
      </c>
      <c r="AI427" s="32">
        <f>IF(C427="","",IF('Product Selections'!L419="Management SErvices",VLOOKUP('Product Selections'!K411,Regions!C:D,2,FALSE),""))</f>
        <v/>
      </c>
      <c r="AJ427" s="444" t="n"/>
      <c r="AK427" s="621" t="n"/>
      <c r="AL427" s="438" t="n"/>
      <c r="AM427" s="447" t="n"/>
      <c r="AO427" s="30" t="n"/>
      <c r="AP427" s="439" t="n"/>
      <c r="AQ427" s="612" t="n"/>
      <c r="AR427" s="612" t="n"/>
      <c r="AS427" s="615" t="n"/>
    </row>
    <row r="428">
      <c r="B428" s="249">
        <f>B427+1</f>
        <v/>
      </c>
      <c r="C428" s="250">
        <f>IF('Multi Unit Grid'!C422="","",'Multi Unit Grid'!C422)</f>
        <v/>
      </c>
      <c r="D428" s="251">
        <f>IF(C428="","",'Exhibit A'!D420)</f>
        <v/>
      </c>
      <c r="E428" s="252">
        <f>IFERROR(VLOOKUP(C428,'Multi Unit Grid'!C:D,2,FALSE),"")</f>
        <v/>
      </c>
      <c r="F428" s="253">
        <f>IFERROR(VLOOKUP(C428,'Multi Unit Grid'!C:E,3,FALSE),"")</f>
        <v/>
      </c>
      <c r="G428" s="253">
        <f>IFERROR(VLOOKUP(C428,'Multi Unit Grid'!C:EF,4,FALSE),"")</f>
        <v/>
      </c>
      <c r="H428" s="616" t="n"/>
      <c r="I428" s="267" t="n"/>
      <c r="J428" s="431" t="n"/>
      <c r="K428" s="261" t="n"/>
      <c r="L428" s="257" t="n"/>
      <c r="M428" s="262" t="n"/>
      <c r="N428" s="263" t="n"/>
      <c r="O428" s="262" t="n"/>
      <c r="P428" s="263" t="n"/>
      <c r="Q428" s="622" t="n"/>
      <c r="R428" s="263" t="n"/>
      <c r="S428" s="263" t="n"/>
      <c r="T428" s="263" t="n"/>
      <c r="U428" s="263" t="n"/>
      <c r="V428" s="262" t="n"/>
      <c r="W428" s="265" t="n"/>
      <c r="X428" s="266" t="n"/>
      <c r="Z428" s="490" t="n"/>
      <c r="AA428" s="616" t="n"/>
      <c r="AB428" s="270">
        <f>IF(C428="","",IF('Product Selections'!$L$11="CBA Lightning",1,IF('Product Selections'!$L$11="CBA Lightning Plus",0.7,IF('Product Selections'!$L$11="Management Services",0.7,IF('Product Selections'!$L$11="CBA Lightning Wholesale","Check with Finance","")))))</f>
        <v/>
      </c>
      <c r="AC428" s="616" t="n"/>
      <c r="AD428" s="270">
        <f>IF(C428="","",IF('Product Selections'!$L$11="CBA Lightning Wholesale","Check with Finance",1-AB428))</f>
        <v/>
      </c>
      <c r="AE428" s="616">
        <f>IF(C428="","",'Multi Unit Grid'!$G$5)</f>
        <v/>
      </c>
      <c r="AF428" s="271">
        <f>IF(C428="","",IF('Exhibit A'!Y1170&lt;0,-'Exhibit A'!Y1170,""))</f>
        <v/>
      </c>
      <c r="AG428" s="616">
        <f>IF($C428="","",'Product Selections'!$K$6)</f>
        <v/>
      </c>
      <c r="AH428" s="616">
        <f>IF($C428="","",'Product Selections'!$K$10)</f>
        <v/>
      </c>
      <c r="AI428" s="269">
        <f>IF(C428="","",IF('Product Selections'!L420="Management SErvices",VLOOKUP('Product Selections'!K412,Regions!C:D,2,FALSE),""))</f>
        <v/>
      </c>
      <c r="AJ428" s="445" t="n"/>
      <c r="AK428" s="618" t="n"/>
      <c r="AL428" s="440" t="n"/>
      <c r="AM428" s="448" t="n"/>
      <c r="AO428" s="267" t="n"/>
      <c r="AP428" s="441" t="n"/>
      <c r="AQ428" s="616" t="n"/>
      <c r="AR428" s="616" t="n"/>
      <c r="AS428" s="619" t="n"/>
    </row>
    <row r="429" ht="14.45" customHeight="1">
      <c r="B429" s="73">
        <f>B428+1</f>
        <v/>
      </c>
      <c r="C429" s="221">
        <f>IF('Multi Unit Grid'!C423="","",'Multi Unit Grid'!C423)</f>
        <v/>
      </c>
      <c r="D429" s="223">
        <f>IF(C429="","",'Exhibit A'!D421)</f>
        <v/>
      </c>
      <c r="E429" s="222">
        <f>IFERROR(VLOOKUP(C429,'Multi Unit Grid'!C:D,2,FALSE),"")</f>
        <v/>
      </c>
      <c r="F429" s="75">
        <f>IFERROR(VLOOKUP(C429,'Multi Unit Grid'!C:E,3,FALSE),"")</f>
        <v/>
      </c>
      <c r="G429" s="75">
        <f>IFERROR(VLOOKUP(C429,'Multi Unit Grid'!C:EF,4,FALSE),"")</f>
        <v/>
      </c>
      <c r="H429" s="612" t="n"/>
      <c r="I429" s="30" t="n"/>
      <c r="J429" s="430" t="n"/>
      <c r="K429" s="224" t="n"/>
      <c r="L429" s="24" t="n"/>
      <c r="M429" s="26" t="n"/>
      <c r="N429" s="28" t="n"/>
      <c r="O429" s="26" t="n"/>
      <c r="P429" s="28" t="n"/>
      <c r="Q429" s="623" t="n"/>
      <c r="R429" s="28" t="n"/>
      <c r="S429" s="28" t="n"/>
      <c r="T429" s="28" t="n"/>
      <c r="U429" s="28" t="n"/>
      <c r="V429" s="26" t="n"/>
      <c r="W429" s="29" t="n"/>
      <c r="Z429" s="491" t="n"/>
      <c r="AA429" s="612" t="n"/>
      <c r="AB429" s="83">
        <f>IF(C429="","",IF('Product Selections'!$L$11="CBA Lightning",1,IF('Product Selections'!$L$11="CBA Lightning Plus",0.7,IF('Product Selections'!$L$11="Management Services",0.7,IF('Product Selections'!$L$11="CBA Lightning Wholesale","Check with Finance","")))))</f>
        <v/>
      </c>
      <c r="AC429" s="612" t="n"/>
      <c r="AD429" s="83">
        <f>IF(C429="","",IF('Product Selections'!$L$11="CBA Lightning Wholesale","Check with Finance",1-AB429))</f>
        <v/>
      </c>
      <c r="AE429" s="612">
        <f>IF(C429="","",'Multi Unit Grid'!$G$5)</f>
        <v/>
      </c>
      <c r="AF429" s="84">
        <f>IF(C429="","",IF('Exhibit A'!Y1171&lt;0,-'Exhibit A'!Y1171,""))</f>
        <v/>
      </c>
      <c r="AG429" s="612">
        <f>IF($C429="","",'Product Selections'!$K$6)</f>
        <v/>
      </c>
      <c r="AH429" s="612">
        <f>IF($C429="","",'Product Selections'!$K$10)</f>
        <v/>
      </c>
      <c r="AI429" s="32">
        <f>IF(C429="","",IF('Product Selections'!L421="Management SErvices",VLOOKUP('Product Selections'!K413,Regions!C:D,2,FALSE),""))</f>
        <v/>
      </c>
      <c r="AJ429" s="444" t="n"/>
      <c r="AK429" s="621" t="n"/>
      <c r="AL429" s="438" t="n"/>
      <c r="AM429" s="447" t="n"/>
      <c r="AO429" s="30" t="n"/>
      <c r="AP429" s="439" t="n"/>
      <c r="AQ429" s="612" t="n"/>
      <c r="AR429" s="612" t="n"/>
      <c r="AS429" s="615" t="n"/>
    </row>
    <row r="430">
      <c r="B430" s="249">
        <f>B429+1</f>
        <v/>
      </c>
      <c r="C430" s="250">
        <f>IF('Multi Unit Grid'!C424="","",'Multi Unit Grid'!C424)</f>
        <v/>
      </c>
      <c r="D430" s="251">
        <f>IF(C430="","",'Exhibit A'!D422)</f>
        <v/>
      </c>
      <c r="E430" s="252">
        <f>IFERROR(VLOOKUP(C430,'Multi Unit Grid'!C:D,2,FALSE),"")</f>
        <v/>
      </c>
      <c r="F430" s="253">
        <f>IFERROR(VLOOKUP(C430,'Multi Unit Grid'!C:E,3,FALSE),"")</f>
        <v/>
      </c>
      <c r="G430" s="253">
        <f>IFERROR(VLOOKUP(C430,'Multi Unit Grid'!C:EF,4,FALSE),"")</f>
        <v/>
      </c>
      <c r="H430" s="616" t="n"/>
      <c r="I430" s="267" t="n"/>
      <c r="J430" s="431" t="n"/>
      <c r="K430" s="261" t="n"/>
      <c r="L430" s="257" t="n"/>
      <c r="M430" s="262" t="n"/>
      <c r="N430" s="263" t="n"/>
      <c r="O430" s="262" t="n"/>
      <c r="P430" s="263" t="n"/>
      <c r="Q430" s="622" t="n"/>
      <c r="R430" s="263" t="n"/>
      <c r="S430" s="263" t="n"/>
      <c r="T430" s="263" t="n"/>
      <c r="U430" s="263" t="n"/>
      <c r="V430" s="262" t="n"/>
      <c r="W430" s="265" t="n"/>
      <c r="X430" s="266" t="n"/>
      <c r="Z430" s="490" t="n"/>
      <c r="AA430" s="616" t="n"/>
      <c r="AB430" s="270">
        <f>IF(C430="","",IF('Product Selections'!$L$11="CBA Lightning",1,IF('Product Selections'!$L$11="CBA Lightning Plus",0.7,IF('Product Selections'!$L$11="Management Services",0.7,IF('Product Selections'!$L$11="CBA Lightning Wholesale","Check with Finance","")))))</f>
        <v/>
      </c>
      <c r="AC430" s="616" t="n"/>
      <c r="AD430" s="270">
        <f>IF(C430="","",IF('Product Selections'!$L$11="CBA Lightning Wholesale","Check with Finance",1-AB430))</f>
        <v/>
      </c>
      <c r="AE430" s="616">
        <f>IF(C430="","",'Multi Unit Grid'!$G$5)</f>
        <v/>
      </c>
      <c r="AF430" s="271">
        <f>IF(C430="","",IF('Exhibit A'!Y1172&lt;0,-'Exhibit A'!Y1172,""))</f>
        <v/>
      </c>
      <c r="AG430" s="616">
        <f>IF($C430="","",'Product Selections'!$K$6)</f>
        <v/>
      </c>
      <c r="AH430" s="616">
        <f>IF($C430="","",'Product Selections'!$K$10)</f>
        <v/>
      </c>
      <c r="AI430" s="269">
        <f>IF(C430="","",IF('Product Selections'!L422="Management SErvices",VLOOKUP('Product Selections'!K414,Regions!C:D,2,FALSE),""))</f>
        <v/>
      </c>
      <c r="AJ430" s="445" t="n"/>
      <c r="AK430" s="618" t="n"/>
      <c r="AL430" s="440" t="n"/>
      <c r="AM430" s="448" t="n"/>
      <c r="AO430" s="267" t="n"/>
      <c r="AP430" s="441" t="n"/>
      <c r="AQ430" s="616" t="n"/>
      <c r="AR430" s="616" t="n"/>
      <c r="AS430" s="619" t="n"/>
    </row>
    <row r="431" ht="14.45" customHeight="1">
      <c r="B431" s="73">
        <f>B430+1</f>
        <v/>
      </c>
      <c r="C431" s="221">
        <f>IF('Multi Unit Grid'!C425="","",'Multi Unit Grid'!C425)</f>
        <v/>
      </c>
      <c r="D431" s="223">
        <f>IF(C431="","",'Exhibit A'!D423)</f>
        <v/>
      </c>
      <c r="E431" s="222">
        <f>IFERROR(VLOOKUP(C431,'Multi Unit Grid'!C:D,2,FALSE),"")</f>
        <v/>
      </c>
      <c r="F431" s="75">
        <f>IFERROR(VLOOKUP(C431,'Multi Unit Grid'!C:E,3,FALSE),"")</f>
        <v/>
      </c>
      <c r="G431" s="75">
        <f>IFERROR(VLOOKUP(C431,'Multi Unit Grid'!C:EF,4,FALSE),"")</f>
        <v/>
      </c>
      <c r="H431" s="612" t="n"/>
      <c r="I431" s="30" t="n"/>
      <c r="J431" s="430" t="n"/>
      <c r="K431" s="224" t="n"/>
      <c r="L431" s="24" t="n"/>
      <c r="M431" s="26" t="n"/>
      <c r="N431" s="28" t="n"/>
      <c r="O431" s="26" t="n"/>
      <c r="P431" s="28" t="n"/>
      <c r="Q431" s="623" t="n"/>
      <c r="R431" s="28" t="n"/>
      <c r="S431" s="28" t="n"/>
      <c r="T431" s="28" t="n"/>
      <c r="U431" s="28" t="n"/>
      <c r="V431" s="26" t="n"/>
      <c r="W431" s="29" t="n"/>
      <c r="Z431" s="491" t="n"/>
      <c r="AA431" s="612" t="n"/>
      <c r="AB431" s="83">
        <f>IF(C431="","",IF('Product Selections'!$L$11="CBA Lightning",1,IF('Product Selections'!$L$11="CBA Lightning Plus",0.7,IF('Product Selections'!$L$11="Management Services",0.7,IF('Product Selections'!$L$11="CBA Lightning Wholesale","Check with Finance","")))))</f>
        <v/>
      </c>
      <c r="AC431" s="612" t="n"/>
      <c r="AD431" s="83">
        <f>IF(C431="","",IF('Product Selections'!$L$11="CBA Lightning Wholesale","Check with Finance",1-AB431))</f>
        <v/>
      </c>
      <c r="AE431" s="612">
        <f>IF(C431="","",'Multi Unit Grid'!$G$5)</f>
        <v/>
      </c>
      <c r="AF431" s="84">
        <f>IF(C431="","",IF('Exhibit A'!Y1173&lt;0,-'Exhibit A'!Y1173,""))</f>
        <v/>
      </c>
      <c r="AG431" s="612">
        <f>IF($C431="","",'Product Selections'!$K$6)</f>
        <v/>
      </c>
      <c r="AH431" s="612">
        <f>IF($C431="","",'Product Selections'!$K$10)</f>
        <v/>
      </c>
      <c r="AI431" s="32">
        <f>IF(C431="","",IF('Product Selections'!L423="Management SErvices",VLOOKUP('Product Selections'!K415,Regions!C:D,2,FALSE),""))</f>
        <v/>
      </c>
      <c r="AJ431" s="444" t="n"/>
      <c r="AK431" s="621" t="n"/>
      <c r="AL431" s="438" t="n"/>
      <c r="AM431" s="447" t="n"/>
      <c r="AO431" s="30" t="n"/>
      <c r="AP431" s="439" t="n"/>
      <c r="AQ431" s="612" t="n"/>
      <c r="AR431" s="612" t="n"/>
      <c r="AS431" s="615" t="n"/>
    </row>
    <row r="432">
      <c r="B432" s="249">
        <f>B431+1</f>
        <v/>
      </c>
      <c r="C432" s="250">
        <f>IF('Multi Unit Grid'!C426="","",'Multi Unit Grid'!C426)</f>
        <v/>
      </c>
      <c r="D432" s="251">
        <f>IF(C432="","",'Exhibit A'!D424)</f>
        <v/>
      </c>
      <c r="E432" s="252">
        <f>IFERROR(VLOOKUP(C432,'Multi Unit Grid'!C:D,2,FALSE),"")</f>
        <v/>
      </c>
      <c r="F432" s="253">
        <f>IFERROR(VLOOKUP(C432,'Multi Unit Grid'!C:E,3,FALSE),"")</f>
        <v/>
      </c>
      <c r="G432" s="253">
        <f>IFERROR(VLOOKUP(C432,'Multi Unit Grid'!C:EF,4,FALSE),"")</f>
        <v/>
      </c>
      <c r="H432" s="616" t="n"/>
      <c r="I432" s="267" t="n"/>
      <c r="J432" s="431" t="n"/>
      <c r="K432" s="261" t="n"/>
      <c r="L432" s="257" t="n"/>
      <c r="M432" s="262" t="n"/>
      <c r="N432" s="263" t="n"/>
      <c r="O432" s="262" t="n"/>
      <c r="P432" s="263" t="n"/>
      <c r="Q432" s="622" t="n"/>
      <c r="R432" s="263" t="n"/>
      <c r="S432" s="263" t="n"/>
      <c r="T432" s="263" t="n"/>
      <c r="U432" s="263" t="n"/>
      <c r="V432" s="262" t="n"/>
      <c r="W432" s="265" t="n"/>
      <c r="X432" s="266" t="n"/>
      <c r="Z432" s="490" t="n"/>
      <c r="AA432" s="616" t="n"/>
      <c r="AB432" s="270">
        <f>IF(C432="","",IF('Product Selections'!$L$11="CBA Lightning",1,IF('Product Selections'!$L$11="CBA Lightning Plus",0.7,IF('Product Selections'!$L$11="Management Services",0.7,IF('Product Selections'!$L$11="CBA Lightning Wholesale","Check with Finance","")))))</f>
        <v/>
      </c>
      <c r="AC432" s="616" t="n"/>
      <c r="AD432" s="270">
        <f>IF(C432="","",IF('Product Selections'!$L$11="CBA Lightning Wholesale","Check with Finance",1-AB432))</f>
        <v/>
      </c>
      <c r="AE432" s="616">
        <f>IF(C432="","",'Multi Unit Grid'!$G$5)</f>
        <v/>
      </c>
      <c r="AF432" s="271">
        <f>IF(C432="","",IF('Exhibit A'!Y1174&lt;0,-'Exhibit A'!Y1174,""))</f>
        <v/>
      </c>
      <c r="AG432" s="616">
        <f>IF($C432="","",'Product Selections'!$K$6)</f>
        <v/>
      </c>
      <c r="AH432" s="616">
        <f>IF($C432="","",'Product Selections'!$K$10)</f>
        <v/>
      </c>
      <c r="AI432" s="269">
        <f>IF(C432="","",IF('Product Selections'!L424="Management SErvices",VLOOKUP('Product Selections'!K416,Regions!C:D,2,FALSE),""))</f>
        <v/>
      </c>
      <c r="AJ432" s="445" t="n"/>
      <c r="AK432" s="618" t="n"/>
      <c r="AL432" s="440" t="n"/>
      <c r="AM432" s="448" t="n"/>
      <c r="AO432" s="267" t="n"/>
      <c r="AP432" s="441" t="n"/>
      <c r="AQ432" s="616" t="n"/>
      <c r="AR432" s="616" t="n"/>
      <c r="AS432" s="619" t="n"/>
    </row>
    <row r="433" ht="14.45" customHeight="1">
      <c r="B433" s="73">
        <f>B432+1</f>
        <v/>
      </c>
      <c r="C433" s="221">
        <f>IF('Multi Unit Grid'!C427="","",'Multi Unit Grid'!C427)</f>
        <v/>
      </c>
      <c r="D433" s="223">
        <f>IF(C433="","",'Exhibit A'!D425)</f>
        <v/>
      </c>
      <c r="E433" s="222">
        <f>IFERROR(VLOOKUP(C433,'Multi Unit Grid'!C:D,2,FALSE),"")</f>
        <v/>
      </c>
      <c r="F433" s="75">
        <f>IFERROR(VLOOKUP(C433,'Multi Unit Grid'!C:E,3,FALSE),"")</f>
        <v/>
      </c>
      <c r="G433" s="75">
        <f>IFERROR(VLOOKUP(C433,'Multi Unit Grid'!C:EF,4,FALSE),"")</f>
        <v/>
      </c>
      <c r="H433" s="612" t="n"/>
      <c r="I433" s="30" t="n"/>
      <c r="J433" s="430" t="n"/>
      <c r="K433" s="224" t="n"/>
      <c r="L433" s="24" t="n"/>
      <c r="M433" s="26" t="n"/>
      <c r="N433" s="28" t="n"/>
      <c r="O433" s="26" t="n"/>
      <c r="P433" s="28" t="n"/>
      <c r="Q433" s="623" t="n"/>
      <c r="R433" s="28" t="n"/>
      <c r="S433" s="28" t="n"/>
      <c r="T433" s="28" t="n"/>
      <c r="U433" s="28" t="n"/>
      <c r="V433" s="26" t="n"/>
      <c r="W433" s="29" t="n"/>
      <c r="Z433" s="491" t="n"/>
      <c r="AA433" s="612" t="n"/>
      <c r="AB433" s="83">
        <f>IF(C433="","",IF('Product Selections'!$L$11="CBA Lightning",1,IF('Product Selections'!$L$11="CBA Lightning Plus",0.7,IF('Product Selections'!$L$11="Management Services",0.7,IF('Product Selections'!$L$11="CBA Lightning Wholesale","Check with Finance","")))))</f>
        <v/>
      </c>
      <c r="AC433" s="612" t="n"/>
      <c r="AD433" s="83">
        <f>IF(C433="","",IF('Product Selections'!$L$11="CBA Lightning Wholesale","Check with Finance",1-AB433))</f>
        <v/>
      </c>
      <c r="AE433" s="612">
        <f>IF(C433="","",'Multi Unit Grid'!$G$5)</f>
        <v/>
      </c>
      <c r="AF433" s="84">
        <f>IF(C433="","",IF('Exhibit A'!Y1175&lt;0,-'Exhibit A'!Y1175,""))</f>
        <v/>
      </c>
      <c r="AG433" s="612">
        <f>IF($C433="","",'Product Selections'!$K$6)</f>
        <v/>
      </c>
      <c r="AH433" s="612">
        <f>IF($C433="","",'Product Selections'!$K$10)</f>
        <v/>
      </c>
      <c r="AI433" s="32">
        <f>IF(C433="","",IF('Product Selections'!L425="Management SErvices",VLOOKUP('Product Selections'!K417,Regions!C:D,2,FALSE),""))</f>
        <v/>
      </c>
      <c r="AJ433" s="444" t="n"/>
      <c r="AK433" s="621" t="n"/>
      <c r="AL433" s="438" t="n"/>
      <c r="AM433" s="447" t="n"/>
      <c r="AO433" s="30" t="n"/>
      <c r="AP433" s="439" t="n"/>
      <c r="AQ433" s="612" t="n"/>
      <c r="AR433" s="612" t="n"/>
      <c r="AS433" s="615" t="n"/>
    </row>
    <row r="434">
      <c r="B434" s="249">
        <f>B433+1</f>
        <v/>
      </c>
      <c r="C434" s="250">
        <f>IF('Multi Unit Grid'!C428="","",'Multi Unit Grid'!C428)</f>
        <v/>
      </c>
      <c r="D434" s="251">
        <f>IF(C434="","",'Exhibit A'!D426)</f>
        <v/>
      </c>
      <c r="E434" s="252">
        <f>IFERROR(VLOOKUP(C434,'Multi Unit Grid'!C:D,2,FALSE),"")</f>
        <v/>
      </c>
      <c r="F434" s="253">
        <f>IFERROR(VLOOKUP(C434,'Multi Unit Grid'!C:E,3,FALSE),"")</f>
        <v/>
      </c>
      <c r="G434" s="253">
        <f>IFERROR(VLOOKUP(C434,'Multi Unit Grid'!C:EF,4,FALSE),"")</f>
        <v/>
      </c>
      <c r="H434" s="616" t="n"/>
      <c r="I434" s="267" t="n"/>
      <c r="J434" s="431" t="n"/>
      <c r="K434" s="261" t="n"/>
      <c r="L434" s="257" t="n"/>
      <c r="M434" s="262" t="n"/>
      <c r="N434" s="263" t="n"/>
      <c r="O434" s="262" t="n"/>
      <c r="P434" s="263" t="n"/>
      <c r="Q434" s="622" t="n"/>
      <c r="R434" s="263" t="n"/>
      <c r="S434" s="263" t="n"/>
      <c r="T434" s="263" t="n"/>
      <c r="U434" s="263" t="n"/>
      <c r="V434" s="262" t="n"/>
      <c r="W434" s="265" t="n"/>
      <c r="X434" s="266" t="n"/>
      <c r="Z434" s="490" t="n"/>
      <c r="AA434" s="616" t="n"/>
      <c r="AB434" s="270">
        <f>IF(C434="","",IF('Product Selections'!$L$11="CBA Lightning",1,IF('Product Selections'!$L$11="CBA Lightning Plus",0.7,IF('Product Selections'!$L$11="Management Services",0.7,IF('Product Selections'!$L$11="CBA Lightning Wholesale","Check with Finance","")))))</f>
        <v/>
      </c>
      <c r="AC434" s="616" t="n"/>
      <c r="AD434" s="270">
        <f>IF(C434="","",IF('Product Selections'!$L$11="CBA Lightning Wholesale","Check with Finance",1-AB434))</f>
        <v/>
      </c>
      <c r="AE434" s="616">
        <f>IF(C434="","",'Multi Unit Grid'!$G$5)</f>
        <v/>
      </c>
      <c r="AF434" s="271">
        <f>IF(C434="","",IF('Exhibit A'!Y1176&lt;0,-'Exhibit A'!Y1176,""))</f>
        <v/>
      </c>
      <c r="AG434" s="616">
        <f>IF($C434="","",'Product Selections'!$K$6)</f>
        <v/>
      </c>
      <c r="AH434" s="616">
        <f>IF($C434="","",'Product Selections'!$K$10)</f>
        <v/>
      </c>
      <c r="AI434" s="269">
        <f>IF(C434="","",IF('Product Selections'!L426="Management SErvices",VLOOKUP('Product Selections'!K418,Regions!C:D,2,FALSE),""))</f>
        <v/>
      </c>
      <c r="AJ434" s="445" t="n"/>
      <c r="AK434" s="618" t="n"/>
      <c r="AL434" s="440" t="n"/>
      <c r="AM434" s="448" t="n"/>
      <c r="AO434" s="267" t="n"/>
      <c r="AP434" s="441" t="n"/>
      <c r="AQ434" s="616" t="n"/>
      <c r="AR434" s="616" t="n"/>
      <c r="AS434" s="619" t="n"/>
    </row>
    <row r="435" ht="14.45" customHeight="1">
      <c r="B435" s="73">
        <f>B434+1</f>
        <v/>
      </c>
      <c r="C435" s="221">
        <f>IF('Multi Unit Grid'!C429="","",'Multi Unit Grid'!C429)</f>
        <v/>
      </c>
      <c r="D435" s="223">
        <f>IF(C435="","",'Exhibit A'!D427)</f>
        <v/>
      </c>
      <c r="E435" s="222">
        <f>IFERROR(VLOOKUP(C435,'Multi Unit Grid'!C:D,2,FALSE),"")</f>
        <v/>
      </c>
      <c r="F435" s="75">
        <f>IFERROR(VLOOKUP(C435,'Multi Unit Grid'!C:E,3,FALSE),"")</f>
        <v/>
      </c>
      <c r="G435" s="75">
        <f>IFERROR(VLOOKUP(C435,'Multi Unit Grid'!C:EF,4,FALSE),"")</f>
        <v/>
      </c>
      <c r="H435" s="612" t="n"/>
      <c r="I435" s="30" t="n"/>
      <c r="J435" s="430" t="n"/>
      <c r="K435" s="224" t="n"/>
      <c r="L435" s="24" t="n"/>
      <c r="M435" s="26" t="n"/>
      <c r="N435" s="28" t="n"/>
      <c r="O435" s="26" t="n"/>
      <c r="P435" s="28" t="n"/>
      <c r="Q435" s="623" t="n"/>
      <c r="R435" s="28" t="n"/>
      <c r="S435" s="28" t="n"/>
      <c r="T435" s="28" t="n"/>
      <c r="U435" s="28" t="n"/>
      <c r="V435" s="26" t="n"/>
      <c r="W435" s="29" t="n"/>
      <c r="Z435" s="491" t="n"/>
      <c r="AA435" s="612" t="n"/>
      <c r="AB435" s="83">
        <f>IF(C435="","",IF('Product Selections'!$L$11="CBA Lightning",1,IF('Product Selections'!$L$11="CBA Lightning Plus",0.7,IF('Product Selections'!$L$11="Management Services",0.7,IF('Product Selections'!$L$11="CBA Lightning Wholesale","Check with Finance","")))))</f>
        <v/>
      </c>
      <c r="AC435" s="612" t="n"/>
      <c r="AD435" s="83">
        <f>IF(C435="","",IF('Product Selections'!$L$11="CBA Lightning Wholesale","Check with Finance",1-AB435))</f>
        <v/>
      </c>
      <c r="AE435" s="612">
        <f>IF(C435="","",'Multi Unit Grid'!$G$5)</f>
        <v/>
      </c>
      <c r="AF435" s="84">
        <f>IF(C435="","",IF('Exhibit A'!Y1177&lt;0,-'Exhibit A'!Y1177,""))</f>
        <v/>
      </c>
      <c r="AG435" s="612">
        <f>IF($C435="","",'Product Selections'!$K$6)</f>
        <v/>
      </c>
      <c r="AH435" s="612">
        <f>IF($C435="","",'Product Selections'!$K$10)</f>
        <v/>
      </c>
      <c r="AI435" s="32">
        <f>IF(C435="","",IF('Product Selections'!L427="Management SErvices",VLOOKUP('Product Selections'!K419,Regions!C:D,2,FALSE),""))</f>
        <v/>
      </c>
      <c r="AJ435" s="444" t="n"/>
      <c r="AK435" s="621" t="n"/>
      <c r="AL435" s="438" t="n"/>
      <c r="AM435" s="447" t="n"/>
      <c r="AO435" s="30" t="n"/>
      <c r="AP435" s="439" t="n"/>
      <c r="AQ435" s="612" t="n"/>
      <c r="AR435" s="612" t="n"/>
      <c r="AS435" s="615" t="n"/>
    </row>
    <row r="436">
      <c r="B436" s="249">
        <f>B435+1</f>
        <v/>
      </c>
      <c r="C436" s="250">
        <f>IF('Multi Unit Grid'!C430="","",'Multi Unit Grid'!C430)</f>
        <v/>
      </c>
      <c r="D436" s="251">
        <f>IF(C436="","",'Exhibit A'!D428)</f>
        <v/>
      </c>
      <c r="E436" s="252">
        <f>IFERROR(VLOOKUP(C436,'Multi Unit Grid'!C:D,2,FALSE),"")</f>
        <v/>
      </c>
      <c r="F436" s="253">
        <f>IFERROR(VLOOKUP(C436,'Multi Unit Grid'!C:E,3,FALSE),"")</f>
        <v/>
      </c>
      <c r="G436" s="253">
        <f>IFERROR(VLOOKUP(C436,'Multi Unit Grid'!C:EF,4,FALSE),"")</f>
        <v/>
      </c>
      <c r="H436" s="616" t="n"/>
      <c r="I436" s="267" t="n"/>
      <c r="J436" s="431" t="n"/>
      <c r="K436" s="261" t="n"/>
      <c r="L436" s="257" t="n"/>
      <c r="M436" s="262" t="n"/>
      <c r="N436" s="263" t="n"/>
      <c r="O436" s="262" t="n"/>
      <c r="P436" s="263" t="n"/>
      <c r="Q436" s="622" t="n"/>
      <c r="R436" s="263" t="n"/>
      <c r="S436" s="263" t="n"/>
      <c r="T436" s="263" t="n"/>
      <c r="U436" s="263" t="n"/>
      <c r="V436" s="262" t="n"/>
      <c r="W436" s="265" t="n"/>
      <c r="X436" s="266" t="n"/>
      <c r="Z436" s="490" t="n"/>
      <c r="AA436" s="616" t="n"/>
      <c r="AB436" s="270">
        <f>IF(C436="","",IF('Product Selections'!$L$11="CBA Lightning",1,IF('Product Selections'!$L$11="CBA Lightning Plus",0.7,IF('Product Selections'!$L$11="Management Services",0.7,IF('Product Selections'!$L$11="CBA Lightning Wholesale","Check with Finance","")))))</f>
        <v/>
      </c>
      <c r="AC436" s="616" t="n"/>
      <c r="AD436" s="270">
        <f>IF(C436="","",IF('Product Selections'!$L$11="CBA Lightning Wholesale","Check with Finance",1-AB436))</f>
        <v/>
      </c>
      <c r="AE436" s="616">
        <f>IF(C436="","",'Multi Unit Grid'!$G$5)</f>
        <v/>
      </c>
      <c r="AF436" s="271">
        <f>IF(C436="","",IF('Exhibit A'!Y1178&lt;0,-'Exhibit A'!Y1178,""))</f>
        <v/>
      </c>
      <c r="AG436" s="616">
        <f>IF($C436="","",'Product Selections'!$K$6)</f>
        <v/>
      </c>
      <c r="AH436" s="616">
        <f>IF($C436="","",'Product Selections'!$K$10)</f>
        <v/>
      </c>
      <c r="AI436" s="269">
        <f>IF(C436="","",IF('Product Selections'!L428="Management SErvices",VLOOKUP('Product Selections'!K420,Regions!C:D,2,FALSE),""))</f>
        <v/>
      </c>
      <c r="AJ436" s="445" t="n"/>
      <c r="AK436" s="618" t="n"/>
      <c r="AL436" s="440" t="n"/>
      <c r="AM436" s="448" t="n"/>
      <c r="AO436" s="267" t="n"/>
      <c r="AP436" s="441" t="n"/>
      <c r="AQ436" s="616" t="n"/>
      <c r="AR436" s="616" t="n"/>
      <c r="AS436" s="619" t="n"/>
    </row>
    <row r="437" ht="14.45" customHeight="1">
      <c r="B437" s="73">
        <f>B436+1</f>
        <v/>
      </c>
      <c r="C437" s="221">
        <f>IF('Multi Unit Grid'!C431="","",'Multi Unit Grid'!C431)</f>
        <v/>
      </c>
      <c r="D437" s="223">
        <f>IF(C437="","",'Exhibit A'!D429)</f>
        <v/>
      </c>
      <c r="E437" s="222">
        <f>IFERROR(VLOOKUP(C437,'Multi Unit Grid'!C:D,2,FALSE),"")</f>
        <v/>
      </c>
      <c r="F437" s="75">
        <f>IFERROR(VLOOKUP(C437,'Multi Unit Grid'!C:E,3,FALSE),"")</f>
        <v/>
      </c>
      <c r="G437" s="75">
        <f>IFERROR(VLOOKUP(C437,'Multi Unit Grid'!C:EF,4,FALSE),"")</f>
        <v/>
      </c>
      <c r="H437" s="612" t="n"/>
      <c r="I437" s="30" t="n"/>
      <c r="J437" s="430" t="n"/>
      <c r="K437" s="224" t="n"/>
      <c r="L437" s="24" t="n"/>
      <c r="M437" s="26" t="n"/>
      <c r="N437" s="28" t="n"/>
      <c r="O437" s="26" t="n"/>
      <c r="P437" s="28" t="n"/>
      <c r="Q437" s="623" t="n"/>
      <c r="R437" s="28" t="n"/>
      <c r="S437" s="28" t="n"/>
      <c r="T437" s="28" t="n"/>
      <c r="U437" s="28" t="n"/>
      <c r="V437" s="26" t="n"/>
      <c r="W437" s="29" t="n"/>
      <c r="Z437" s="491" t="n"/>
      <c r="AA437" s="612" t="n"/>
      <c r="AB437" s="83">
        <f>IF(C437="","",IF('Product Selections'!$L$11="CBA Lightning",1,IF('Product Selections'!$L$11="CBA Lightning Plus",0.7,IF('Product Selections'!$L$11="Management Services",0.7,IF('Product Selections'!$L$11="CBA Lightning Wholesale","Check with Finance","")))))</f>
        <v/>
      </c>
      <c r="AC437" s="612" t="n"/>
      <c r="AD437" s="83">
        <f>IF(C437="","",IF('Product Selections'!$L$11="CBA Lightning Wholesale","Check with Finance",1-AB437))</f>
        <v/>
      </c>
      <c r="AE437" s="612">
        <f>IF(C437="","",'Multi Unit Grid'!$G$5)</f>
        <v/>
      </c>
      <c r="AF437" s="84">
        <f>IF(C437="","",IF('Exhibit A'!Y1179&lt;0,-'Exhibit A'!Y1179,""))</f>
        <v/>
      </c>
      <c r="AG437" s="612">
        <f>IF($C437="","",'Product Selections'!$K$6)</f>
        <v/>
      </c>
      <c r="AH437" s="612">
        <f>IF($C437="","",'Product Selections'!$K$10)</f>
        <v/>
      </c>
      <c r="AI437" s="32">
        <f>IF(C437="","",IF('Product Selections'!L429="Management SErvices",VLOOKUP('Product Selections'!K421,Regions!C:D,2,FALSE),""))</f>
        <v/>
      </c>
      <c r="AJ437" s="444" t="n"/>
      <c r="AK437" s="621" t="n"/>
      <c r="AL437" s="438" t="n"/>
      <c r="AM437" s="447" t="n"/>
      <c r="AO437" s="30" t="n"/>
      <c r="AP437" s="439" t="n"/>
      <c r="AQ437" s="612" t="n"/>
      <c r="AR437" s="612" t="n"/>
      <c r="AS437" s="615" t="n"/>
    </row>
    <row r="438">
      <c r="B438" s="249">
        <f>B437+1</f>
        <v/>
      </c>
      <c r="C438" s="250">
        <f>IF('Multi Unit Grid'!C432="","",'Multi Unit Grid'!C432)</f>
        <v/>
      </c>
      <c r="D438" s="251">
        <f>IF(C438="","",'Exhibit A'!D430)</f>
        <v/>
      </c>
      <c r="E438" s="252">
        <f>IFERROR(VLOOKUP(C438,'Multi Unit Grid'!C:D,2,FALSE),"")</f>
        <v/>
      </c>
      <c r="F438" s="253">
        <f>IFERROR(VLOOKUP(C438,'Multi Unit Grid'!C:E,3,FALSE),"")</f>
        <v/>
      </c>
      <c r="G438" s="253">
        <f>IFERROR(VLOOKUP(C438,'Multi Unit Grid'!C:EF,4,FALSE),"")</f>
        <v/>
      </c>
      <c r="H438" s="616" t="n"/>
      <c r="I438" s="267" t="n"/>
      <c r="J438" s="431" t="n"/>
      <c r="K438" s="261" t="n"/>
      <c r="L438" s="257" t="n"/>
      <c r="M438" s="262" t="n"/>
      <c r="N438" s="263" t="n"/>
      <c r="O438" s="262" t="n"/>
      <c r="P438" s="263" t="n"/>
      <c r="Q438" s="622" t="n"/>
      <c r="R438" s="263" t="n"/>
      <c r="S438" s="263" t="n"/>
      <c r="T438" s="263" t="n"/>
      <c r="U438" s="263" t="n"/>
      <c r="V438" s="262" t="n"/>
      <c r="W438" s="265" t="n"/>
      <c r="X438" s="266" t="n"/>
      <c r="Z438" s="490" t="n"/>
      <c r="AA438" s="616" t="n"/>
      <c r="AB438" s="270">
        <f>IF(C438="","",IF('Product Selections'!$L$11="CBA Lightning",1,IF('Product Selections'!$L$11="CBA Lightning Plus",0.7,IF('Product Selections'!$L$11="Management Services",0.7,IF('Product Selections'!$L$11="CBA Lightning Wholesale","Check with Finance","")))))</f>
        <v/>
      </c>
      <c r="AC438" s="616" t="n"/>
      <c r="AD438" s="270">
        <f>IF(C438="","",IF('Product Selections'!$L$11="CBA Lightning Wholesale","Check with Finance",1-AB438))</f>
        <v/>
      </c>
      <c r="AE438" s="616">
        <f>IF(C438="","",'Multi Unit Grid'!$G$5)</f>
        <v/>
      </c>
      <c r="AF438" s="271">
        <f>IF(C438="","",IF('Exhibit A'!Y1180&lt;0,-'Exhibit A'!Y1180,""))</f>
        <v/>
      </c>
      <c r="AG438" s="616">
        <f>IF($C438="","",'Product Selections'!$K$6)</f>
        <v/>
      </c>
      <c r="AH438" s="616">
        <f>IF($C438="","",'Product Selections'!$K$10)</f>
        <v/>
      </c>
      <c r="AI438" s="269">
        <f>IF(C438="","",IF('Product Selections'!L430="Management SErvices",VLOOKUP('Product Selections'!K422,Regions!C:D,2,FALSE),""))</f>
        <v/>
      </c>
      <c r="AJ438" s="445" t="n"/>
      <c r="AK438" s="618" t="n"/>
      <c r="AL438" s="440" t="n"/>
      <c r="AM438" s="448" t="n"/>
      <c r="AO438" s="267" t="n"/>
      <c r="AP438" s="441" t="n"/>
      <c r="AQ438" s="616" t="n"/>
      <c r="AR438" s="616" t="n"/>
      <c r="AS438" s="619" t="n"/>
    </row>
    <row r="439" ht="14.45" customHeight="1">
      <c r="B439" s="73">
        <f>B438+1</f>
        <v/>
      </c>
      <c r="C439" s="221">
        <f>IF('Multi Unit Grid'!C433="","",'Multi Unit Grid'!C433)</f>
        <v/>
      </c>
      <c r="D439" s="223">
        <f>IF(C439="","",'Exhibit A'!D431)</f>
        <v/>
      </c>
      <c r="E439" s="222">
        <f>IFERROR(VLOOKUP(C439,'Multi Unit Grid'!C:D,2,FALSE),"")</f>
        <v/>
      </c>
      <c r="F439" s="75">
        <f>IFERROR(VLOOKUP(C439,'Multi Unit Grid'!C:E,3,FALSE),"")</f>
        <v/>
      </c>
      <c r="G439" s="75">
        <f>IFERROR(VLOOKUP(C439,'Multi Unit Grid'!C:EF,4,FALSE),"")</f>
        <v/>
      </c>
      <c r="H439" s="612" t="n"/>
      <c r="I439" s="30" t="n"/>
      <c r="J439" s="430" t="n"/>
      <c r="K439" s="224" t="n"/>
      <c r="L439" s="24" t="n"/>
      <c r="M439" s="26" t="n"/>
      <c r="N439" s="28" t="n"/>
      <c r="O439" s="26" t="n"/>
      <c r="P439" s="28" t="n"/>
      <c r="Q439" s="623" t="n"/>
      <c r="R439" s="28" t="n"/>
      <c r="S439" s="28" t="n"/>
      <c r="T439" s="28" t="n"/>
      <c r="U439" s="28" t="n"/>
      <c r="V439" s="26" t="n"/>
      <c r="W439" s="29" t="n"/>
      <c r="Z439" s="491" t="n"/>
      <c r="AA439" s="612" t="n"/>
      <c r="AB439" s="83">
        <f>IF(C439="","",IF('Product Selections'!$L$11="CBA Lightning",1,IF('Product Selections'!$L$11="CBA Lightning Plus",0.7,IF('Product Selections'!$L$11="Management Services",0.7,IF('Product Selections'!$L$11="CBA Lightning Wholesale","Check with Finance","")))))</f>
        <v/>
      </c>
      <c r="AC439" s="612" t="n"/>
      <c r="AD439" s="83">
        <f>IF(C439="","",IF('Product Selections'!$L$11="CBA Lightning Wholesale","Check with Finance",1-AB439))</f>
        <v/>
      </c>
      <c r="AE439" s="612">
        <f>IF(C439="","",'Multi Unit Grid'!$G$5)</f>
        <v/>
      </c>
      <c r="AF439" s="84">
        <f>IF(C439="","",IF('Exhibit A'!Y1181&lt;0,-'Exhibit A'!Y1181,""))</f>
        <v/>
      </c>
      <c r="AG439" s="612">
        <f>IF($C439="","",'Product Selections'!$K$6)</f>
        <v/>
      </c>
      <c r="AH439" s="612">
        <f>IF($C439="","",'Product Selections'!$K$10)</f>
        <v/>
      </c>
      <c r="AI439" s="32">
        <f>IF(C439="","",IF('Product Selections'!L431="Management SErvices",VLOOKUP('Product Selections'!K423,Regions!C:D,2,FALSE),""))</f>
        <v/>
      </c>
      <c r="AJ439" s="444" t="n"/>
      <c r="AK439" s="621" t="n"/>
      <c r="AL439" s="438" t="n"/>
      <c r="AM439" s="447" t="n"/>
      <c r="AO439" s="30" t="n"/>
      <c r="AP439" s="439" t="n"/>
      <c r="AQ439" s="612" t="n"/>
      <c r="AR439" s="612" t="n"/>
      <c r="AS439" s="615" t="n"/>
    </row>
    <row r="440">
      <c r="B440" s="249">
        <f>B439+1</f>
        <v/>
      </c>
      <c r="C440" s="250">
        <f>IF('Multi Unit Grid'!C434="","",'Multi Unit Grid'!C434)</f>
        <v/>
      </c>
      <c r="D440" s="251">
        <f>IF(C440="","",'Exhibit A'!D432)</f>
        <v/>
      </c>
      <c r="E440" s="252">
        <f>IFERROR(VLOOKUP(C440,'Multi Unit Grid'!C:D,2,FALSE),"")</f>
        <v/>
      </c>
      <c r="F440" s="253">
        <f>IFERROR(VLOOKUP(C440,'Multi Unit Grid'!C:E,3,FALSE),"")</f>
        <v/>
      </c>
      <c r="G440" s="253">
        <f>IFERROR(VLOOKUP(C440,'Multi Unit Grid'!C:EF,4,FALSE),"")</f>
        <v/>
      </c>
      <c r="H440" s="616" t="n"/>
      <c r="I440" s="267" t="n"/>
      <c r="J440" s="431" t="n"/>
      <c r="K440" s="261" t="n"/>
      <c r="L440" s="257" t="n"/>
      <c r="M440" s="262" t="n"/>
      <c r="N440" s="263" t="n"/>
      <c r="O440" s="262" t="n"/>
      <c r="P440" s="263" t="n"/>
      <c r="Q440" s="622" t="n"/>
      <c r="R440" s="263" t="n"/>
      <c r="S440" s="263" t="n"/>
      <c r="T440" s="263" t="n"/>
      <c r="U440" s="263" t="n"/>
      <c r="V440" s="262" t="n"/>
      <c r="W440" s="265" t="n"/>
      <c r="X440" s="266" t="n"/>
      <c r="Z440" s="490" t="n"/>
      <c r="AA440" s="616" t="n"/>
      <c r="AB440" s="270">
        <f>IF(C440="","",IF('Product Selections'!$L$11="CBA Lightning",1,IF('Product Selections'!$L$11="CBA Lightning Plus",0.7,IF('Product Selections'!$L$11="Management Services",0.7,IF('Product Selections'!$L$11="CBA Lightning Wholesale","Check with Finance","")))))</f>
        <v/>
      </c>
      <c r="AC440" s="616" t="n"/>
      <c r="AD440" s="270">
        <f>IF(C440="","",IF('Product Selections'!$L$11="CBA Lightning Wholesale","Check with Finance",1-AB440))</f>
        <v/>
      </c>
      <c r="AE440" s="616">
        <f>IF(C440="","",'Multi Unit Grid'!$G$5)</f>
        <v/>
      </c>
      <c r="AF440" s="271">
        <f>IF(C440="","",IF('Exhibit A'!Y1182&lt;0,-'Exhibit A'!Y1182,""))</f>
        <v/>
      </c>
      <c r="AG440" s="616">
        <f>IF($C440="","",'Product Selections'!$K$6)</f>
        <v/>
      </c>
      <c r="AH440" s="616">
        <f>IF($C440="","",'Product Selections'!$K$10)</f>
        <v/>
      </c>
      <c r="AI440" s="269">
        <f>IF(C440="","",IF('Product Selections'!L432="Management SErvices",VLOOKUP('Product Selections'!K424,Regions!C:D,2,FALSE),""))</f>
        <v/>
      </c>
      <c r="AJ440" s="445" t="n"/>
      <c r="AK440" s="618" t="n"/>
      <c r="AL440" s="440" t="n"/>
      <c r="AM440" s="448" t="n"/>
      <c r="AO440" s="267" t="n"/>
      <c r="AP440" s="441" t="n"/>
      <c r="AQ440" s="616" t="n"/>
      <c r="AR440" s="616" t="n"/>
      <c r="AS440" s="619" t="n"/>
    </row>
    <row r="441" ht="14.45" customHeight="1">
      <c r="B441" s="73">
        <f>B440+1</f>
        <v/>
      </c>
      <c r="C441" s="221">
        <f>IF('Multi Unit Grid'!C435="","",'Multi Unit Grid'!C435)</f>
        <v/>
      </c>
      <c r="D441" s="223">
        <f>IF(C441="","",'Exhibit A'!D433)</f>
        <v/>
      </c>
      <c r="E441" s="222">
        <f>IFERROR(VLOOKUP(C441,'Multi Unit Grid'!C:D,2,FALSE),"")</f>
        <v/>
      </c>
      <c r="F441" s="75">
        <f>IFERROR(VLOOKUP(C441,'Multi Unit Grid'!C:E,3,FALSE),"")</f>
        <v/>
      </c>
      <c r="G441" s="75">
        <f>IFERROR(VLOOKUP(C441,'Multi Unit Grid'!C:EF,4,FALSE),"")</f>
        <v/>
      </c>
      <c r="H441" s="612" t="n"/>
      <c r="I441" s="30" t="n"/>
      <c r="J441" s="430" t="n"/>
      <c r="K441" s="224" t="n"/>
      <c r="L441" s="24" t="n"/>
      <c r="M441" s="26" t="n"/>
      <c r="N441" s="28" t="n"/>
      <c r="O441" s="26" t="n"/>
      <c r="P441" s="28" t="n"/>
      <c r="Q441" s="623" t="n"/>
      <c r="R441" s="28" t="n"/>
      <c r="S441" s="28" t="n"/>
      <c r="T441" s="28" t="n"/>
      <c r="U441" s="28" t="n"/>
      <c r="V441" s="26" t="n"/>
      <c r="W441" s="29" t="n"/>
      <c r="Z441" s="491" t="n"/>
      <c r="AA441" s="612" t="n"/>
      <c r="AB441" s="83">
        <f>IF(C441="","",IF('Product Selections'!$L$11="CBA Lightning",1,IF('Product Selections'!$L$11="CBA Lightning Plus",0.7,IF('Product Selections'!$L$11="Management Services",0.7,IF('Product Selections'!$L$11="CBA Lightning Wholesale","Check with Finance","")))))</f>
        <v/>
      </c>
      <c r="AC441" s="612" t="n"/>
      <c r="AD441" s="83">
        <f>IF(C441="","",IF('Product Selections'!$L$11="CBA Lightning Wholesale","Check with Finance",1-AB441))</f>
        <v/>
      </c>
      <c r="AE441" s="612">
        <f>IF(C441="","",'Multi Unit Grid'!$G$5)</f>
        <v/>
      </c>
      <c r="AF441" s="84">
        <f>IF(C441="","",IF('Exhibit A'!Y1183&lt;0,-'Exhibit A'!Y1183,""))</f>
        <v/>
      </c>
      <c r="AG441" s="612">
        <f>IF($C441="","",'Product Selections'!$K$6)</f>
        <v/>
      </c>
      <c r="AH441" s="612">
        <f>IF($C441="","",'Product Selections'!$K$10)</f>
        <v/>
      </c>
      <c r="AI441" s="32">
        <f>IF(C441="","",IF('Product Selections'!L433="Management SErvices",VLOOKUP('Product Selections'!K425,Regions!C:D,2,FALSE),""))</f>
        <v/>
      </c>
      <c r="AJ441" s="444" t="n"/>
      <c r="AK441" s="621" t="n"/>
      <c r="AL441" s="438" t="n"/>
      <c r="AM441" s="447" t="n"/>
      <c r="AO441" s="30" t="n"/>
      <c r="AP441" s="439" t="n"/>
      <c r="AQ441" s="612" t="n"/>
      <c r="AR441" s="612" t="n"/>
      <c r="AS441" s="615" t="n"/>
    </row>
    <row r="442">
      <c r="B442" s="249">
        <f>B441+1</f>
        <v/>
      </c>
      <c r="C442" s="250">
        <f>IF('Multi Unit Grid'!C436="","",'Multi Unit Grid'!C436)</f>
        <v/>
      </c>
      <c r="D442" s="251">
        <f>IF(C442="","",'Exhibit A'!D434)</f>
        <v/>
      </c>
      <c r="E442" s="252">
        <f>IFERROR(VLOOKUP(C442,'Multi Unit Grid'!C:D,2,FALSE),"")</f>
        <v/>
      </c>
      <c r="F442" s="253">
        <f>IFERROR(VLOOKUP(C442,'Multi Unit Grid'!C:E,3,FALSE),"")</f>
        <v/>
      </c>
      <c r="G442" s="253">
        <f>IFERROR(VLOOKUP(C442,'Multi Unit Grid'!C:EF,4,FALSE),"")</f>
        <v/>
      </c>
      <c r="H442" s="616" t="n"/>
      <c r="I442" s="267" t="n"/>
      <c r="J442" s="431" t="n"/>
      <c r="K442" s="261" t="n"/>
      <c r="L442" s="257" t="n"/>
      <c r="M442" s="262" t="n"/>
      <c r="N442" s="263" t="n"/>
      <c r="O442" s="262" t="n"/>
      <c r="P442" s="263" t="n"/>
      <c r="Q442" s="622" t="n"/>
      <c r="R442" s="263" t="n"/>
      <c r="S442" s="263" t="n"/>
      <c r="T442" s="263" t="n"/>
      <c r="U442" s="263" t="n"/>
      <c r="V442" s="262" t="n"/>
      <c r="W442" s="265" t="n"/>
      <c r="X442" s="266" t="n"/>
      <c r="Z442" s="490" t="n"/>
      <c r="AA442" s="616" t="n"/>
      <c r="AB442" s="270">
        <f>IF(C442="","",IF('Product Selections'!$L$11="CBA Lightning",1,IF('Product Selections'!$L$11="CBA Lightning Plus",0.7,IF('Product Selections'!$L$11="Management Services",0.7,IF('Product Selections'!$L$11="CBA Lightning Wholesale","Check with Finance","")))))</f>
        <v/>
      </c>
      <c r="AC442" s="616" t="n"/>
      <c r="AD442" s="270">
        <f>IF(C442="","",IF('Product Selections'!$L$11="CBA Lightning Wholesale","Check with Finance",1-AB442))</f>
        <v/>
      </c>
      <c r="AE442" s="616">
        <f>IF(C442="","",'Multi Unit Grid'!$G$5)</f>
        <v/>
      </c>
      <c r="AF442" s="271">
        <f>IF(C442="","",IF('Exhibit A'!Y1184&lt;0,-'Exhibit A'!Y1184,""))</f>
        <v/>
      </c>
      <c r="AG442" s="616">
        <f>IF($C442="","",'Product Selections'!$K$6)</f>
        <v/>
      </c>
      <c r="AH442" s="616">
        <f>IF($C442="","",'Product Selections'!$K$10)</f>
        <v/>
      </c>
      <c r="AI442" s="269">
        <f>IF(C442="","",IF('Product Selections'!L434="Management SErvices",VLOOKUP('Product Selections'!K426,Regions!C:D,2,FALSE),""))</f>
        <v/>
      </c>
      <c r="AJ442" s="445" t="n"/>
      <c r="AK442" s="618" t="n"/>
      <c r="AL442" s="440" t="n"/>
      <c r="AM442" s="448" t="n"/>
      <c r="AO442" s="267" t="n"/>
      <c r="AP442" s="441" t="n"/>
      <c r="AQ442" s="616" t="n"/>
      <c r="AR442" s="616" t="n"/>
      <c r="AS442" s="619" t="n"/>
    </row>
    <row r="443" ht="14.45" customHeight="1">
      <c r="B443" s="73">
        <f>B442+1</f>
        <v/>
      </c>
      <c r="C443" s="221">
        <f>IF('Multi Unit Grid'!C437="","",'Multi Unit Grid'!C437)</f>
        <v/>
      </c>
      <c r="D443" s="223">
        <f>IF(C443="","",'Exhibit A'!D435)</f>
        <v/>
      </c>
      <c r="E443" s="222">
        <f>IFERROR(VLOOKUP(C443,'Multi Unit Grid'!C:D,2,FALSE),"")</f>
        <v/>
      </c>
      <c r="F443" s="75">
        <f>IFERROR(VLOOKUP(C443,'Multi Unit Grid'!C:E,3,FALSE),"")</f>
        <v/>
      </c>
      <c r="G443" s="75">
        <f>IFERROR(VLOOKUP(C443,'Multi Unit Grid'!C:EF,4,FALSE),"")</f>
        <v/>
      </c>
      <c r="H443" s="612" t="n"/>
      <c r="I443" s="30" t="n"/>
      <c r="J443" s="430" t="n"/>
      <c r="K443" s="224" t="n"/>
      <c r="L443" s="24" t="n"/>
      <c r="M443" s="26" t="n"/>
      <c r="N443" s="28" t="n"/>
      <c r="O443" s="26" t="n"/>
      <c r="P443" s="28" t="n"/>
      <c r="Q443" s="623" t="n"/>
      <c r="R443" s="28" t="n"/>
      <c r="S443" s="28" t="n"/>
      <c r="T443" s="28" t="n"/>
      <c r="U443" s="28" t="n"/>
      <c r="V443" s="26" t="n"/>
      <c r="W443" s="29" t="n"/>
      <c r="Z443" s="491" t="n"/>
      <c r="AA443" s="612" t="n"/>
      <c r="AB443" s="83">
        <f>IF(C443="","",IF('Product Selections'!$L$11="CBA Lightning",1,IF('Product Selections'!$L$11="CBA Lightning Plus",0.7,IF('Product Selections'!$L$11="Management Services",0.7,IF('Product Selections'!$L$11="CBA Lightning Wholesale","Check with Finance","")))))</f>
        <v/>
      </c>
      <c r="AC443" s="612" t="n"/>
      <c r="AD443" s="83">
        <f>IF(C443="","",IF('Product Selections'!$L$11="CBA Lightning Wholesale","Check with Finance",1-AB443))</f>
        <v/>
      </c>
      <c r="AE443" s="612">
        <f>IF(C443="","",'Multi Unit Grid'!$G$5)</f>
        <v/>
      </c>
      <c r="AF443" s="84">
        <f>IF(C443="","",IF('Exhibit A'!Y1185&lt;0,-'Exhibit A'!Y1185,""))</f>
        <v/>
      </c>
      <c r="AG443" s="612">
        <f>IF($C443="","",'Product Selections'!$K$6)</f>
        <v/>
      </c>
      <c r="AH443" s="612">
        <f>IF($C443="","",'Product Selections'!$K$10)</f>
        <v/>
      </c>
      <c r="AI443" s="32">
        <f>IF(C443="","",IF('Product Selections'!L435="Management SErvices",VLOOKUP('Product Selections'!K427,Regions!C:D,2,FALSE),""))</f>
        <v/>
      </c>
      <c r="AJ443" s="444" t="n"/>
      <c r="AK443" s="621" t="n"/>
      <c r="AL443" s="438" t="n"/>
      <c r="AM443" s="447" t="n"/>
      <c r="AO443" s="30" t="n"/>
      <c r="AP443" s="439" t="n"/>
      <c r="AQ443" s="612" t="n"/>
      <c r="AR443" s="612" t="n"/>
      <c r="AS443" s="615" t="n"/>
    </row>
    <row r="444">
      <c r="B444" s="249">
        <f>B443+1</f>
        <v/>
      </c>
      <c r="C444" s="250">
        <f>IF('Multi Unit Grid'!C438="","",'Multi Unit Grid'!C438)</f>
        <v/>
      </c>
      <c r="D444" s="251">
        <f>IF(C444="","",'Exhibit A'!D436)</f>
        <v/>
      </c>
      <c r="E444" s="252">
        <f>IFERROR(VLOOKUP(C444,'Multi Unit Grid'!C:D,2,FALSE),"")</f>
        <v/>
      </c>
      <c r="F444" s="253">
        <f>IFERROR(VLOOKUP(C444,'Multi Unit Grid'!C:E,3,FALSE),"")</f>
        <v/>
      </c>
      <c r="G444" s="253">
        <f>IFERROR(VLOOKUP(C444,'Multi Unit Grid'!C:EF,4,FALSE),"")</f>
        <v/>
      </c>
      <c r="H444" s="616" t="n"/>
      <c r="I444" s="267" t="n"/>
      <c r="J444" s="431" t="n"/>
      <c r="K444" s="261" t="n"/>
      <c r="L444" s="257" t="n"/>
      <c r="M444" s="262" t="n"/>
      <c r="N444" s="263" t="n"/>
      <c r="O444" s="262" t="n"/>
      <c r="P444" s="263" t="n"/>
      <c r="Q444" s="622" t="n"/>
      <c r="R444" s="263" t="n"/>
      <c r="S444" s="263" t="n"/>
      <c r="T444" s="263" t="n"/>
      <c r="U444" s="263" t="n"/>
      <c r="V444" s="262" t="n"/>
      <c r="W444" s="265" t="n"/>
      <c r="X444" s="266" t="n"/>
      <c r="Z444" s="490" t="n"/>
      <c r="AA444" s="616" t="n"/>
      <c r="AB444" s="270">
        <f>IF(C444="","",IF('Product Selections'!$L$11="CBA Lightning",1,IF('Product Selections'!$L$11="CBA Lightning Plus",0.7,IF('Product Selections'!$L$11="Management Services",0.7,IF('Product Selections'!$L$11="CBA Lightning Wholesale","Check with Finance","")))))</f>
        <v/>
      </c>
      <c r="AC444" s="616" t="n"/>
      <c r="AD444" s="270">
        <f>IF(C444="","",IF('Product Selections'!$L$11="CBA Lightning Wholesale","Check with Finance",1-AB444))</f>
        <v/>
      </c>
      <c r="AE444" s="616">
        <f>IF(C444="","",'Multi Unit Grid'!$G$5)</f>
        <v/>
      </c>
      <c r="AF444" s="271">
        <f>IF(C444="","",IF('Exhibit A'!Y1186&lt;0,-'Exhibit A'!Y1186,""))</f>
        <v/>
      </c>
      <c r="AG444" s="616">
        <f>IF($C444="","",'Product Selections'!$K$6)</f>
        <v/>
      </c>
      <c r="AH444" s="616">
        <f>IF($C444="","",'Product Selections'!$K$10)</f>
        <v/>
      </c>
      <c r="AI444" s="269">
        <f>IF(C444="","",IF('Product Selections'!L436="Management SErvices",VLOOKUP('Product Selections'!K428,Regions!C:D,2,FALSE),""))</f>
        <v/>
      </c>
      <c r="AJ444" s="445" t="n"/>
      <c r="AK444" s="618" t="n"/>
      <c r="AL444" s="440" t="n"/>
      <c r="AM444" s="448" t="n"/>
      <c r="AO444" s="267" t="n"/>
      <c r="AP444" s="441" t="n"/>
      <c r="AQ444" s="616" t="n"/>
      <c r="AR444" s="616" t="n"/>
      <c r="AS444" s="619" t="n"/>
    </row>
    <row r="445" ht="14.45" customHeight="1">
      <c r="B445" s="73">
        <f>B444+1</f>
        <v/>
      </c>
      <c r="C445" s="221">
        <f>IF('Multi Unit Grid'!C439="","",'Multi Unit Grid'!C439)</f>
        <v/>
      </c>
      <c r="D445" s="223">
        <f>IF(C445="","",'Exhibit A'!D437)</f>
        <v/>
      </c>
      <c r="E445" s="222">
        <f>IFERROR(VLOOKUP(C445,'Multi Unit Grid'!C:D,2,FALSE),"")</f>
        <v/>
      </c>
      <c r="F445" s="75">
        <f>IFERROR(VLOOKUP(C445,'Multi Unit Grid'!C:E,3,FALSE),"")</f>
        <v/>
      </c>
      <c r="G445" s="75">
        <f>IFERROR(VLOOKUP(C445,'Multi Unit Grid'!C:EF,4,FALSE),"")</f>
        <v/>
      </c>
      <c r="H445" s="612" t="n"/>
      <c r="I445" s="30" t="n"/>
      <c r="J445" s="430" t="n"/>
      <c r="K445" s="224" t="n"/>
      <c r="L445" s="24" t="n"/>
      <c r="M445" s="26" t="n"/>
      <c r="N445" s="28" t="n"/>
      <c r="O445" s="26" t="n"/>
      <c r="P445" s="28" t="n"/>
      <c r="Q445" s="623" t="n"/>
      <c r="R445" s="28" t="n"/>
      <c r="S445" s="28" t="n"/>
      <c r="T445" s="28" t="n"/>
      <c r="U445" s="28" t="n"/>
      <c r="V445" s="26" t="n"/>
      <c r="W445" s="29" t="n"/>
      <c r="Z445" s="491" t="n"/>
      <c r="AA445" s="612" t="n"/>
      <c r="AB445" s="83">
        <f>IF(C445="","",IF('Product Selections'!$L$11="CBA Lightning",1,IF('Product Selections'!$L$11="CBA Lightning Plus",0.7,IF('Product Selections'!$L$11="Management Services",0.7,IF('Product Selections'!$L$11="CBA Lightning Wholesale","Check with Finance","")))))</f>
        <v/>
      </c>
      <c r="AC445" s="612" t="n"/>
      <c r="AD445" s="83">
        <f>IF(C445="","",IF('Product Selections'!$L$11="CBA Lightning Wholesale","Check with Finance",1-AB445))</f>
        <v/>
      </c>
      <c r="AE445" s="612">
        <f>IF(C445="","",'Multi Unit Grid'!$G$5)</f>
        <v/>
      </c>
      <c r="AF445" s="84">
        <f>IF(C445="","",IF('Exhibit A'!Y1187&lt;0,-'Exhibit A'!Y1187,""))</f>
        <v/>
      </c>
      <c r="AG445" s="612">
        <f>IF($C445="","",'Product Selections'!$K$6)</f>
        <v/>
      </c>
      <c r="AH445" s="612">
        <f>IF($C445="","",'Product Selections'!$K$10)</f>
        <v/>
      </c>
      <c r="AI445" s="32">
        <f>IF(C445="","",IF('Product Selections'!L437="Management SErvices",VLOOKUP('Product Selections'!K429,Regions!C:D,2,FALSE),""))</f>
        <v/>
      </c>
      <c r="AJ445" s="444" t="n"/>
      <c r="AK445" s="621" t="n"/>
      <c r="AL445" s="438" t="n"/>
      <c r="AM445" s="447" t="n"/>
      <c r="AO445" s="30" t="n"/>
      <c r="AP445" s="439" t="n"/>
      <c r="AQ445" s="612" t="n"/>
      <c r="AR445" s="612" t="n"/>
      <c r="AS445" s="615" t="n"/>
    </row>
    <row r="446">
      <c r="B446" s="249">
        <f>B445+1</f>
        <v/>
      </c>
      <c r="C446" s="250">
        <f>IF('Multi Unit Grid'!C440="","",'Multi Unit Grid'!C440)</f>
        <v/>
      </c>
      <c r="D446" s="251">
        <f>IF(C446="","",'Exhibit A'!D438)</f>
        <v/>
      </c>
      <c r="E446" s="252">
        <f>IFERROR(VLOOKUP(C446,'Multi Unit Grid'!C:D,2,FALSE),"")</f>
        <v/>
      </c>
      <c r="F446" s="253">
        <f>IFERROR(VLOOKUP(C446,'Multi Unit Grid'!C:E,3,FALSE),"")</f>
        <v/>
      </c>
      <c r="G446" s="253">
        <f>IFERROR(VLOOKUP(C446,'Multi Unit Grid'!C:EF,4,FALSE),"")</f>
        <v/>
      </c>
      <c r="H446" s="616" t="n"/>
      <c r="I446" s="267" t="n"/>
      <c r="J446" s="431" t="n"/>
      <c r="K446" s="261" t="n"/>
      <c r="L446" s="257" t="n"/>
      <c r="M446" s="262" t="n"/>
      <c r="N446" s="263" t="n"/>
      <c r="O446" s="262" t="n"/>
      <c r="P446" s="263" t="n"/>
      <c r="Q446" s="622" t="n"/>
      <c r="R446" s="263" t="n"/>
      <c r="S446" s="263" t="n"/>
      <c r="T446" s="263" t="n"/>
      <c r="U446" s="263" t="n"/>
      <c r="V446" s="262" t="n"/>
      <c r="W446" s="265" t="n"/>
      <c r="X446" s="266" t="n"/>
      <c r="Z446" s="490" t="n"/>
      <c r="AA446" s="616" t="n"/>
      <c r="AB446" s="270">
        <f>IF(C446="","",IF('Product Selections'!$L$11="CBA Lightning",1,IF('Product Selections'!$L$11="CBA Lightning Plus",0.7,IF('Product Selections'!$L$11="Management Services",0.7,IF('Product Selections'!$L$11="CBA Lightning Wholesale","Check with Finance","")))))</f>
        <v/>
      </c>
      <c r="AC446" s="616" t="n"/>
      <c r="AD446" s="270">
        <f>IF(C446="","",IF('Product Selections'!$L$11="CBA Lightning Wholesale","Check with Finance",1-AB446))</f>
        <v/>
      </c>
      <c r="AE446" s="616">
        <f>IF(C446="","",'Multi Unit Grid'!$G$5)</f>
        <v/>
      </c>
      <c r="AF446" s="271">
        <f>IF(C446="","",IF('Exhibit A'!Y1188&lt;0,-'Exhibit A'!Y1188,""))</f>
        <v/>
      </c>
      <c r="AG446" s="616">
        <f>IF($C446="","",'Product Selections'!$K$6)</f>
        <v/>
      </c>
      <c r="AH446" s="616">
        <f>IF($C446="","",'Product Selections'!$K$10)</f>
        <v/>
      </c>
      <c r="AI446" s="269">
        <f>IF(C446="","",IF('Product Selections'!L438="Management SErvices",VLOOKUP('Product Selections'!K430,Regions!C:D,2,FALSE),""))</f>
        <v/>
      </c>
      <c r="AJ446" s="445" t="n"/>
      <c r="AK446" s="618" t="n"/>
      <c r="AL446" s="440" t="n"/>
      <c r="AM446" s="448" t="n"/>
      <c r="AO446" s="267" t="n"/>
      <c r="AP446" s="441" t="n"/>
      <c r="AQ446" s="616" t="n"/>
      <c r="AR446" s="616" t="n"/>
      <c r="AS446" s="619" t="n"/>
    </row>
    <row r="447" ht="14.45" customHeight="1">
      <c r="B447" s="73">
        <f>B446+1</f>
        <v/>
      </c>
      <c r="C447" s="221">
        <f>IF('Multi Unit Grid'!C441="","",'Multi Unit Grid'!C441)</f>
        <v/>
      </c>
      <c r="D447" s="223">
        <f>IF(C447="","",'Exhibit A'!D439)</f>
        <v/>
      </c>
      <c r="E447" s="222">
        <f>IFERROR(VLOOKUP(C447,'Multi Unit Grid'!C:D,2,FALSE),"")</f>
        <v/>
      </c>
      <c r="F447" s="75">
        <f>IFERROR(VLOOKUP(C447,'Multi Unit Grid'!C:E,3,FALSE),"")</f>
        <v/>
      </c>
      <c r="G447" s="75">
        <f>IFERROR(VLOOKUP(C447,'Multi Unit Grid'!C:EF,4,FALSE),"")</f>
        <v/>
      </c>
      <c r="H447" s="612" t="n"/>
      <c r="I447" s="30" t="n"/>
      <c r="J447" s="430" t="n"/>
      <c r="K447" s="224" t="n"/>
      <c r="L447" s="24" t="n"/>
      <c r="M447" s="26" t="n"/>
      <c r="N447" s="28" t="n"/>
      <c r="O447" s="26" t="n"/>
      <c r="P447" s="28" t="n"/>
      <c r="Q447" s="623" t="n"/>
      <c r="R447" s="28" t="n"/>
      <c r="S447" s="28" t="n"/>
      <c r="T447" s="28" t="n"/>
      <c r="U447" s="28" t="n"/>
      <c r="V447" s="26" t="n"/>
      <c r="W447" s="29" t="n"/>
      <c r="Z447" s="491" t="n"/>
      <c r="AA447" s="612" t="n"/>
      <c r="AB447" s="83">
        <f>IF(C447="","",IF('Product Selections'!$L$11="CBA Lightning",1,IF('Product Selections'!$L$11="CBA Lightning Plus",0.7,IF('Product Selections'!$L$11="Management Services",0.7,IF('Product Selections'!$L$11="CBA Lightning Wholesale","Check with Finance","")))))</f>
        <v/>
      </c>
      <c r="AC447" s="612" t="n"/>
      <c r="AD447" s="83">
        <f>IF(C447="","",IF('Product Selections'!$L$11="CBA Lightning Wholesale","Check with Finance",1-AB447))</f>
        <v/>
      </c>
      <c r="AE447" s="612">
        <f>IF(C447="","",'Multi Unit Grid'!$G$5)</f>
        <v/>
      </c>
      <c r="AF447" s="84">
        <f>IF(C447="","",IF('Exhibit A'!Y1189&lt;0,-'Exhibit A'!Y1189,""))</f>
        <v/>
      </c>
      <c r="AG447" s="612">
        <f>IF($C447="","",'Product Selections'!$K$6)</f>
        <v/>
      </c>
      <c r="AH447" s="612">
        <f>IF($C447="","",'Product Selections'!$K$10)</f>
        <v/>
      </c>
      <c r="AI447" s="32">
        <f>IF(C447="","",IF('Product Selections'!L439="Management SErvices",VLOOKUP('Product Selections'!K431,Regions!C:D,2,FALSE),""))</f>
        <v/>
      </c>
      <c r="AJ447" s="444" t="n"/>
      <c r="AK447" s="621" t="n"/>
      <c r="AL447" s="438" t="n"/>
      <c r="AM447" s="447" t="n"/>
      <c r="AO447" s="30" t="n"/>
      <c r="AP447" s="439" t="n"/>
      <c r="AQ447" s="612" t="n"/>
      <c r="AR447" s="612" t="n"/>
      <c r="AS447" s="615" t="n"/>
    </row>
    <row r="448">
      <c r="B448" s="249">
        <f>B447+1</f>
        <v/>
      </c>
      <c r="C448" s="250">
        <f>IF('Multi Unit Grid'!C442="","",'Multi Unit Grid'!C442)</f>
        <v/>
      </c>
      <c r="D448" s="251">
        <f>IF(C448="","",'Exhibit A'!D440)</f>
        <v/>
      </c>
      <c r="E448" s="252">
        <f>IFERROR(VLOOKUP(C448,'Multi Unit Grid'!C:D,2,FALSE),"")</f>
        <v/>
      </c>
      <c r="F448" s="253">
        <f>IFERROR(VLOOKUP(C448,'Multi Unit Grid'!C:E,3,FALSE),"")</f>
        <v/>
      </c>
      <c r="G448" s="253">
        <f>IFERROR(VLOOKUP(C448,'Multi Unit Grid'!C:EF,4,FALSE),"")</f>
        <v/>
      </c>
      <c r="H448" s="616" t="n"/>
      <c r="I448" s="267" t="n"/>
      <c r="J448" s="431" t="n"/>
      <c r="K448" s="261" t="n"/>
      <c r="L448" s="257" t="n"/>
      <c r="M448" s="262" t="n"/>
      <c r="N448" s="263" t="n"/>
      <c r="O448" s="262" t="n"/>
      <c r="P448" s="263" t="n"/>
      <c r="Q448" s="622" t="n"/>
      <c r="R448" s="263" t="n"/>
      <c r="S448" s="263" t="n"/>
      <c r="T448" s="263" t="n"/>
      <c r="U448" s="263" t="n"/>
      <c r="V448" s="262" t="n"/>
      <c r="W448" s="265" t="n"/>
      <c r="X448" s="266" t="n"/>
      <c r="Z448" s="490" t="n"/>
      <c r="AA448" s="616" t="n"/>
      <c r="AB448" s="270">
        <f>IF(C448="","",IF('Product Selections'!$L$11="CBA Lightning",1,IF('Product Selections'!$L$11="CBA Lightning Plus",0.7,IF('Product Selections'!$L$11="Management Services",0.7,IF('Product Selections'!$L$11="CBA Lightning Wholesale","Check with Finance","")))))</f>
        <v/>
      </c>
      <c r="AC448" s="616" t="n"/>
      <c r="AD448" s="270">
        <f>IF(C448="","",IF('Product Selections'!$L$11="CBA Lightning Wholesale","Check with Finance",1-AB448))</f>
        <v/>
      </c>
      <c r="AE448" s="616">
        <f>IF(C448="","",'Multi Unit Grid'!$G$5)</f>
        <v/>
      </c>
      <c r="AF448" s="271">
        <f>IF(C448="","",IF('Exhibit A'!Y1190&lt;0,-'Exhibit A'!Y1190,""))</f>
        <v/>
      </c>
      <c r="AG448" s="616">
        <f>IF($C448="","",'Product Selections'!$K$6)</f>
        <v/>
      </c>
      <c r="AH448" s="616">
        <f>IF($C448="","",'Product Selections'!$K$10)</f>
        <v/>
      </c>
      <c r="AI448" s="269">
        <f>IF(C448="","",IF('Product Selections'!L440="Management SErvices",VLOOKUP('Product Selections'!K432,Regions!C:D,2,FALSE),""))</f>
        <v/>
      </c>
      <c r="AJ448" s="445" t="n"/>
      <c r="AK448" s="618" t="n"/>
      <c r="AL448" s="440" t="n"/>
      <c r="AM448" s="448" t="n"/>
      <c r="AO448" s="267" t="n"/>
      <c r="AP448" s="441" t="n"/>
      <c r="AQ448" s="616" t="n"/>
      <c r="AR448" s="616" t="n"/>
      <c r="AS448" s="619" t="n"/>
    </row>
    <row r="449" ht="14.45" customHeight="1">
      <c r="B449" s="73">
        <f>B448+1</f>
        <v/>
      </c>
      <c r="C449" s="221">
        <f>IF('Multi Unit Grid'!C443="","",'Multi Unit Grid'!C443)</f>
        <v/>
      </c>
      <c r="D449" s="223">
        <f>IF(C449="","",'Exhibit A'!D441)</f>
        <v/>
      </c>
      <c r="E449" s="222">
        <f>IFERROR(VLOOKUP(C449,'Multi Unit Grid'!C:D,2,FALSE),"")</f>
        <v/>
      </c>
      <c r="F449" s="75">
        <f>IFERROR(VLOOKUP(C449,'Multi Unit Grid'!C:E,3,FALSE),"")</f>
        <v/>
      </c>
      <c r="G449" s="75">
        <f>IFERROR(VLOOKUP(C449,'Multi Unit Grid'!C:EF,4,FALSE),"")</f>
        <v/>
      </c>
      <c r="H449" s="612" t="n"/>
      <c r="I449" s="30" t="n"/>
      <c r="J449" s="430" t="n"/>
      <c r="K449" s="224" t="n"/>
      <c r="L449" s="24" t="n"/>
      <c r="M449" s="26" t="n"/>
      <c r="N449" s="28" t="n"/>
      <c r="O449" s="26" t="n"/>
      <c r="P449" s="28" t="n"/>
      <c r="Q449" s="623" t="n"/>
      <c r="R449" s="28" t="n"/>
      <c r="S449" s="28" t="n"/>
      <c r="T449" s="28" t="n"/>
      <c r="U449" s="28" t="n"/>
      <c r="V449" s="26" t="n"/>
      <c r="W449" s="29" t="n"/>
      <c r="Z449" s="491" t="n"/>
      <c r="AA449" s="612" t="n"/>
      <c r="AB449" s="83">
        <f>IF(C449="","",IF('Product Selections'!$L$11="CBA Lightning",1,IF('Product Selections'!$L$11="CBA Lightning Plus",0.7,IF('Product Selections'!$L$11="Management Services",0.7,IF('Product Selections'!$L$11="CBA Lightning Wholesale","Check with Finance","")))))</f>
        <v/>
      </c>
      <c r="AC449" s="612" t="n"/>
      <c r="AD449" s="83">
        <f>IF(C449="","",IF('Product Selections'!$L$11="CBA Lightning Wholesale","Check with Finance",1-AB449))</f>
        <v/>
      </c>
      <c r="AE449" s="612">
        <f>IF(C449="","",'Multi Unit Grid'!$G$5)</f>
        <v/>
      </c>
      <c r="AF449" s="84">
        <f>IF(C449="","",IF('Exhibit A'!Y1191&lt;0,-'Exhibit A'!Y1191,""))</f>
        <v/>
      </c>
      <c r="AG449" s="612">
        <f>IF($C449="","",'Product Selections'!$K$6)</f>
        <v/>
      </c>
      <c r="AH449" s="612">
        <f>IF($C449="","",'Product Selections'!$K$10)</f>
        <v/>
      </c>
      <c r="AI449" s="32">
        <f>IF(C449="","",IF('Product Selections'!L441="Management SErvices",VLOOKUP('Product Selections'!K433,Regions!C:D,2,FALSE),""))</f>
        <v/>
      </c>
      <c r="AJ449" s="444" t="n"/>
      <c r="AK449" s="621" t="n"/>
      <c r="AL449" s="438" t="n"/>
      <c r="AM449" s="447" t="n"/>
      <c r="AO449" s="30" t="n"/>
      <c r="AP449" s="439" t="n"/>
      <c r="AQ449" s="612" t="n"/>
      <c r="AR449" s="612" t="n"/>
      <c r="AS449" s="615" t="n"/>
    </row>
    <row r="450">
      <c r="B450" s="249">
        <f>B449+1</f>
        <v/>
      </c>
      <c r="C450" s="250">
        <f>IF('Multi Unit Grid'!C444="","",'Multi Unit Grid'!C444)</f>
        <v/>
      </c>
      <c r="D450" s="251">
        <f>IF(C450="","",'Exhibit A'!D442)</f>
        <v/>
      </c>
      <c r="E450" s="252">
        <f>IFERROR(VLOOKUP(C450,'Multi Unit Grid'!C:D,2,FALSE),"")</f>
        <v/>
      </c>
      <c r="F450" s="253">
        <f>IFERROR(VLOOKUP(C450,'Multi Unit Grid'!C:E,3,FALSE),"")</f>
        <v/>
      </c>
      <c r="G450" s="253">
        <f>IFERROR(VLOOKUP(C450,'Multi Unit Grid'!C:EF,4,FALSE),"")</f>
        <v/>
      </c>
      <c r="H450" s="616" t="n"/>
      <c r="I450" s="267" t="n"/>
      <c r="J450" s="431" t="n"/>
      <c r="K450" s="261" t="n"/>
      <c r="L450" s="257" t="n"/>
      <c r="M450" s="262" t="n"/>
      <c r="N450" s="263" t="n"/>
      <c r="O450" s="262" t="n"/>
      <c r="P450" s="263" t="n"/>
      <c r="Q450" s="622" t="n"/>
      <c r="R450" s="263" t="n"/>
      <c r="S450" s="263" t="n"/>
      <c r="T450" s="263" t="n"/>
      <c r="U450" s="263" t="n"/>
      <c r="V450" s="262" t="n"/>
      <c r="W450" s="265" t="n"/>
      <c r="X450" s="266" t="n"/>
      <c r="Z450" s="490" t="n"/>
      <c r="AA450" s="616" t="n"/>
      <c r="AB450" s="270">
        <f>IF(C450="","",IF('Product Selections'!$L$11="CBA Lightning",1,IF('Product Selections'!$L$11="CBA Lightning Plus",0.7,IF('Product Selections'!$L$11="Management Services",0.7,IF('Product Selections'!$L$11="CBA Lightning Wholesale","Check with Finance","")))))</f>
        <v/>
      </c>
      <c r="AC450" s="616" t="n"/>
      <c r="AD450" s="270">
        <f>IF(C450="","",IF('Product Selections'!$L$11="CBA Lightning Wholesale","Check with Finance",1-AB450))</f>
        <v/>
      </c>
      <c r="AE450" s="616">
        <f>IF(C450="","",'Multi Unit Grid'!$G$5)</f>
        <v/>
      </c>
      <c r="AF450" s="271">
        <f>IF(C450="","",IF('Exhibit A'!Y1192&lt;0,-'Exhibit A'!Y1192,""))</f>
        <v/>
      </c>
      <c r="AG450" s="616">
        <f>IF($C450="","",'Product Selections'!$K$6)</f>
        <v/>
      </c>
      <c r="AH450" s="616">
        <f>IF($C450="","",'Product Selections'!$K$10)</f>
        <v/>
      </c>
      <c r="AI450" s="269">
        <f>IF(C450="","",IF('Product Selections'!L442="Management SErvices",VLOOKUP('Product Selections'!K434,Regions!C:D,2,FALSE),""))</f>
        <v/>
      </c>
      <c r="AJ450" s="445" t="n"/>
      <c r="AK450" s="618" t="n"/>
      <c r="AL450" s="440" t="n"/>
      <c r="AM450" s="448" t="n"/>
      <c r="AO450" s="267" t="n"/>
      <c r="AP450" s="441" t="n"/>
      <c r="AQ450" s="616" t="n"/>
      <c r="AR450" s="616" t="n"/>
      <c r="AS450" s="619" t="n"/>
    </row>
    <row r="451" ht="14.45" customHeight="1">
      <c r="B451" s="73">
        <f>B450+1</f>
        <v/>
      </c>
      <c r="C451" s="221">
        <f>IF('Multi Unit Grid'!C445="","",'Multi Unit Grid'!C445)</f>
        <v/>
      </c>
      <c r="D451" s="223">
        <f>IF(C451="","",'Exhibit A'!D443)</f>
        <v/>
      </c>
      <c r="E451" s="222">
        <f>IFERROR(VLOOKUP(C451,'Multi Unit Grid'!C:D,2,FALSE),"")</f>
        <v/>
      </c>
      <c r="F451" s="75">
        <f>IFERROR(VLOOKUP(C451,'Multi Unit Grid'!C:E,3,FALSE),"")</f>
        <v/>
      </c>
      <c r="G451" s="75">
        <f>IFERROR(VLOOKUP(C451,'Multi Unit Grid'!C:EF,4,FALSE),"")</f>
        <v/>
      </c>
      <c r="H451" s="612" t="n"/>
      <c r="I451" s="30" t="n"/>
      <c r="J451" s="430" t="n"/>
      <c r="K451" s="224" t="n"/>
      <c r="L451" s="24" t="n"/>
      <c r="M451" s="26" t="n"/>
      <c r="N451" s="28" t="n"/>
      <c r="O451" s="26" t="n"/>
      <c r="P451" s="28" t="n"/>
      <c r="Q451" s="623" t="n"/>
      <c r="R451" s="28" t="n"/>
      <c r="S451" s="28" t="n"/>
      <c r="T451" s="28" t="n"/>
      <c r="U451" s="28" t="n"/>
      <c r="V451" s="26" t="n"/>
      <c r="W451" s="29" t="n"/>
      <c r="Z451" s="491" t="n"/>
      <c r="AA451" s="612" t="n"/>
      <c r="AB451" s="83">
        <f>IF(C451="","",IF('Product Selections'!$L$11="CBA Lightning",1,IF('Product Selections'!$L$11="CBA Lightning Plus",0.7,IF('Product Selections'!$L$11="Management Services",0.7,IF('Product Selections'!$L$11="CBA Lightning Wholesale","Check with Finance","")))))</f>
        <v/>
      </c>
      <c r="AC451" s="612" t="n"/>
      <c r="AD451" s="83">
        <f>IF(C451="","",IF('Product Selections'!$L$11="CBA Lightning Wholesale","Check with Finance",1-AB451))</f>
        <v/>
      </c>
      <c r="AE451" s="612">
        <f>IF(C451="","",'Multi Unit Grid'!$G$5)</f>
        <v/>
      </c>
      <c r="AF451" s="84">
        <f>IF(C451="","",IF('Exhibit A'!Y1193&lt;0,-'Exhibit A'!Y1193,""))</f>
        <v/>
      </c>
      <c r="AG451" s="612">
        <f>IF($C451="","",'Product Selections'!$K$6)</f>
        <v/>
      </c>
      <c r="AH451" s="612">
        <f>IF($C451="","",'Product Selections'!$K$10)</f>
        <v/>
      </c>
      <c r="AI451" s="32">
        <f>IF(C451="","",IF('Product Selections'!L443="Management SErvices",VLOOKUP('Product Selections'!K435,Regions!C:D,2,FALSE),""))</f>
        <v/>
      </c>
      <c r="AJ451" s="444" t="n"/>
      <c r="AK451" s="621" t="n"/>
      <c r="AL451" s="438" t="n"/>
      <c r="AM451" s="447" t="n"/>
      <c r="AO451" s="30" t="n"/>
      <c r="AP451" s="439" t="n"/>
      <c r="AQ451" s="612" t="n"/>
      <c r="AR451" s="612" t="n"/>
      <c r="AS451" s="615" t="n"/>
    </row>
    <row r="452">
      <c r="B452" s="249">
        <f>B451+1</f>
        <v/>
      </c>
      <c r="C452" s="250">
        <f>IF('Multi Unit Grid'!C446="","",'Multi Unit Grid'!C446)</f>
        <v/>
      </c>
      <c r="D452" s="251">
        <f>IF(C452="","",'Exhibit A'!D444)</f>
        <v/>
      </c>
      <c r="E452" s="252">
        <f>IFERROR(VLOOKUP(C452,'Multi Unit Grid'!C:D,2,FALSE),"")</f>
        <v/>
      </c>
      <c r="F452" s="253">
        <f>IFERROR(VLOOKUP(C452,'Multi Unit Grid'!C:E,3,FALSE),"")</f>
        <v/>
      </c>
      <c r="G452" s="253">
        <f>IFERROR(VLOOKUP(C452,'Multi Unit Grid'!C:EF,4,FALSE),"")</f>
        <v/>
      </c>
      <c r="H452" s="616" t="n"/>
      <c r="I452" s="267" t="n"/>
      <c r="J452" s="431" t="n"/>
      <c r="K452" s="261" t="n"/>
      <c r="L452" s="257" t="n"/>
      <c r="M452" s="262" t="n"/>
      <c r="N452" s="263" t="n"/>
      <c r="O452" s="262" t="n"/>
      <c r="P452" s="263" t="n"/>
      <c r="Q452" s="622" t="n"/>
      <c r="R452" s="263" t="n"/>
      <c r="S452" s="263" t="n"/>
      <c r="T452" s="263" t="n"/>
      <c r="U452" s="263" t="n"/>
      <c r="V452" s="262" t="n"/>
      <c r="W452" s="265" t="n"/>
      <c r="X452" s="266" t="n"/>
      <c r="Z452" s="490" t="n"/>
      <c r="AA452" s="616" t="n"/>
      <c r="AB452" s="270">
        <f>IF(C452="","",IF('Product Selections'!$L$11="CBA Lightning",1,IF('Product Selections'!$L$11="CBA Lightning Plus",0.7,IF('Product Selections'!$L$11="Management Services",0.7,IF('Product Selections'!$L$11="CBA Lightning Wholesale","Check with Finance","")))))</f>
        <v/>
      </c>
      <c r="AC452" s="616" t="n"/>
      <c r="AD452" s="270">
        <f>IF(C452="","",IF('Product Selections'!$L$11="CBA Lightning Wholesale","Check with Finance",1-AB452))</f>
        <v/>
      </c>
      <c r="AE452" s="616">
        <f>IF(C452="","",'Multi Unit Grid'!$G$5)</f>
        <v/>
      </c>
      <c r="AF452" s="271">
        <f>IF(C452="","",IF('Exhibit A'!Y1194&lt;0,-'Exhibit A'!Y1194,""))</f>
        <v/>
      </c>
      <c r="AG452" s="616">
        <f>IF($C452="","",'Product Selections'!$K$6)</f>
        <v/>
      </c>
      <c r="AH452" s="616">
        <f>IF($C452="","",'Product Selections'!$K$10)</f>
        <v/>
      </c>
      <c r="AI452" s="269">
        <f>IF(C452="","",IF('Product Selections'!L444="Management SErvices",VLOOKUP('Product Selections'!K436,Regions!C:D,2,FALSE),""))</f>
        <v/>
      </c>
      <c r="AJ452" s="445" t="n"/>
      <c r="AK452" s="618" t="n"/>
      <c r="AL452" s="440" t="n"/>
      <c r="AM452" s="448" t="n"/>
      <c r="AO452" s="267" t="n"/>
      <c r="AP452" s="441" t="n"/>
      <c r="AQ452" s="616" t="n"/>
      <c r="AR452" s="616" t="n"/>
      <c r="AS452" s="619" t="n"/>
    </row>
    <row r="453" ht="14.45" customHeight="1">
      <c r="B453" s="73">
        <f>B452+1</f>
        <v/>
      </c>
      <c r="C453" s="221">
        <f>IF('Multi Unit Grid'!C447="","",'Multi Unit Grid'!C447)</f>
        <v/>
      </c>
      <c r="D453" s="223">
        <f>IF(C453="","",'Exhibit A'!D445)</f>
        <v/>
      </c>
      <c r="E453" s="222">
        <f>IFERROR(VLOOKUP(C453,'Multi Unit Grid'!C:D,2,FALSE),"")</f>
        <v/>
      </c>
      <c r="F453" s="75">
        <f>IFERROR(VLOOKUP(C453,'Multi Unit Grid'!C:E,3,FALSE),"")</f>
        <v/>
      </c>
      <c r="G453" s="75">
        <f>IFERROR(VLOOKUP(C453,'Multi Unit Grid'!C:EF,4,FALSE),"")</f>
        <v/>
      </c>
      <c r="H453" s="612" t="n"/>
      <c r="I453" s="30" t="n"/>
      <c r="J453" s="430" t="n"/>
      <c r="K453" s="224" t="n"/>
      <c r="L453" s="24" t="n"/>
      <c r="M453" s="26" t="n"/>
      <c r="N453" s="28" t="n"/>
      <c r="O453" s="26" t="n"/>
      <c r="P453" s="28" t="n"/>
      <c r="Q453" s="623" t="n"/>
      <c r="R453" s="28" t="n"/>
      <c r="S453" s="28" t="n"/>
      <c r="T453" s="28" t="n"/>
      <c r="U453" s="28" t="n"/>
      <c r="V453" s="26" t="n"/>
      <c r="W453" s="29" t="n"/>
      <c r="Z453" s="491" t="n"/>
      <c r="AA453" s="612" t="n"/>
      <c r="AB453" s="83">
        <f>IF(C453="","",IF('Product Selections'!$L$11="CBA Lightning",1,IF('Product Selections'!$L$11="CBA Lightning Plus",0.7,IF('Product Selections'!$L$11="Management Services",0.7,IF('Product Selections'!$L$11="CBA Lightning Wholesale","Check with Finance","")))))</f>
        <v/>
      </c>
      <c r="AC453" s="612" t="n"/>
      <c r="AD453" s="83">
        <f>IF(C453="","",IF('Product Selections'!$L$11="CBA Lightning Wholesale","Check with Finance",1-AB453))</f>
        <v/>
      </c>
      <c r="AE453" s="612">
        <f>IF(C453="","",'Multi Unit Grid'!$G$5)</f>
        <v/>
      </c>
      <c r="AF453" s="84">
        <f>IF(C453="","",IF('Exhibit A'!Y1195&lt;0,-'Exhibit A'!Y1195,""))</f>
        <v/>
      </c>
      <c r="AG453" s="612">
        <f>IF($C453="","",'Product Selections'!$K$6)</f>
        <v/>
      </c>
      <c r="AH453" s="612">
        <f>IF($C453="","",'Product Selections'!$K$10)</f>
        <v/>
      </c>
      <c r="AI453" s="32">
        <f>IF(C453="","",IF('Product Selections'!L445="Management SErvices",VLOOKUP('Product Selections'!K437,Regions!C:D,2,FALSE),""))</f>
        <v/>
      </c>
      <c r="AJ453" s="444" t="n"/>
      <c r="AK453" s="621" t="n"/>
      <c r="AL453" s="438" t="n"/>
      <c r="AM453" s="447" t="n"/>
      <c r="AO453" s="30" t="n"/>
      <c r="AP453" s="439" t="n"/>
      <c r="AQ453" s="612" t="n"/>
      <c r="AR453" s="612" t="n"/>
      <c r="AS453" s="615" t="n"/>
    </row>
    <row r="454">
      <c r="B454" s="249">
        <f>B453+1</f>
        <v/>
      </c>
      <c r="C454" s="250">
        <f>IF('Multi Unit Grid'!C448="","",'Multi Unit Grid'!C448)</f>
        <v/>
      </c>
      <c r="D454" s="251">
        <f>IF(C454="","",'Exhibit A'!D446)</f>
        <v/>
      </c>
      <c r="E454" s="252">
        <f>IFERROR(VLOOKUP(C454,'Multi Unit Grid'!C:D,2,FALSE),"")</f>
        <v/>
      </c>
      <c r="F454" s="253">
        <f>IFERROR(VLOOKUP(C454,'Multi Unit Grid'!C:E,3,FALSE),"")</f>
        <v/>
      </c>
      <c r="G454" s="253">
        <f>IFERROR(VLOOKUP(C454,'Multi Unit Grid'!C:EF,4,FALSE),"")</f>
        <v/>
      </c>
      <c r="H454" s="616" t="n"/>
      <c r="I454" s="267" t="n"/>
      <c r="J454" s="431" t="n"/>
      <c r="K454" s="261" t="n"/>
      <c r="L454" s="257" t="n"/>
      <c r="M454" s="262" t="n"/>
      <c r="N454" s="263" t="n"/>
      <c r="O454" s="262" t="n"/>
      <c r="P454" s="263" t="n"/>
      <c r="Q454" s="622" t="n"/>
      <c r="R454" s="263" t="n"/>
      <c r="S454" s="263" t="n"/>
      <c r="T454" s="263" t="n"/>
      <c r="U454" s="263" t="n"/>
      <c r="V454" s="262" t="n"/>
      <c r="W454" s="265" t="n"/>
      <c r="X454" s="266" t="n"/>
      <c r="Z454" s="490" t="n"/>
      <c r="AA454" s="616" t="n"/>
      <c r="AB454" s="270">
        <f>IF(C454="","",IF('Product Selections'!$L$11="CBA Lightning",1,IF('Product Selections'!$L$11="CBA Lightning Plus",0.7,IF('Product Selections'!$L$11="Management Services",0.7,IF('Product Selections'!$L$11="CBA Lightning Wholesale","Check with Finance","")))))</f>
        <v/>
      </c>
      <c r="AC454" s="616" t="n"/>
      <c r="AD454" s="270">
        <f>IF(C454="","",IF('Product Selections'!$L$11="CBA Lightning Wholesale","Check with Finance",1-AB454))</f>
        <v/>
      </c>
      <c r="AE454" s="616">
        <f>IF(C454="","",'Multi Unit Grid'!$G$5)</f>
        <v/>
      </c>
      <c r="AF454" s="271">
        <f>IF(C454="","",IF('Exhibit A'!Y1196&lt;0,-'Exhibit A'!Y1196,""))</f>
        <v/>
      </c>
      <c r="AG454" s="616">
        <f>IF($C454="","",'Product Selections'!$K$6)</f>
        <v/>
      </c>
      <c r="AH454" s="616">
        <f>IF($C454="","",'Product Selections'!$K$10)</f>
        <v/>
      </c>
      <c r="AI454" s="269">
        <f>IF(C454="","",IF('Product Selections'!L446="Management SErvices",VLOOKUP('Product Selections'!K438,Regions!C:D,2,FALSE),""))</f>
        <v/>
      </c>
      <c r="AJ454" s="445" t="n"/>
      <c r="AK454" s="618" t="n"/>
      <c r="AL454" s="440" t="n"/>
      <c r="AM454" s="448" t="n"/>
      <c r="AO454" s="267" t="n"/>
      <c r="AP454" s="441" t="n"/>
      <c r="AQ454" s="616" t="n"/>
      <c r="AR454" s="616" t="n"/>
      <c r="AS454" s="619" t="n"/>
    </row>
    <row r="455" ht="14.45" customHeight="1">
      <c r="B455" s="73">
        <f>B454+1</f>
        <v/>
      </c>
      <c r="C455" s="221">
        <f>IF('Multi Unit Grid'!C449="","",'Multi Unit Grid'!C449)</f>
        <v/>
      </c>
      <c r="D455" s="223">
        <f>IF(C455="","",'Exhibit A'!D447)</f>
        <v/>
      </c>
      <c r="E455" s="222">
        <f>IFERROR(VLOOKUP(C455,'Multi Unit Grid'!C:D,2,FALSE),"")</f>
        <v/>
      </c>
      <c r="F455" s="75">
        <f>IFERROR(VLOOKUP(C455,'Multi Unit Grid'!C:E,3,FALSE),"")</f>
        <v/>
      </c>
      <c r="G455" s="75">
        <f>IFERROR(VLOOKUP(C455,'Multi Unit Grid'!C:EF,4,FALSE),"")</f>
        <v/>
      </c>
      <c r="H455" s="612" t="n"/>
      <c r="I455" s="30" t="n"/>
      <c r="J455" s="430" t="n"/>
      <c r="K455" s="224" t="n"/>
      <c r="L455" s="24" t="n"/>
      <c r="M455" s="26" t="n"/>
      <c r="N455" s="28" t="n"/>
      <c r="O455" s="26" t="n"/>
      <c r="P455" s="28" t="n"/>
      <c r="Q455" s="623" t="n"/>
      <c r="R455" s="28" t="n"/>
      <c r="S455" s="28" t="n"/>
      <c r="T455" s="28" t="n"/>
      <c r="U455" s="28" t="n"/>
      <c r="V455" s="26" t="n"/>
      <c r="W455" s="29" t="n"/>
      <c r="Z455" s="491" t="n"/>
      <c r="AA455" s="612" t="n"/>
      <c r="AB455" s="83">
        <f>IF(C455="","",IF('Product Selections'!$L$11="CBA Lightning",1,IF('Product Selections'!$L$11="CBA Lightning Plus",0.7,IF('Product Selections'!$L$11="Management Services",0.7,IF('Product Selections'!$L$11="CBA Lightning Wholesale","Check with Finance","")))))</f>
        <v/>
      </c>
      <c r="AC455" s="612" t="n"/>
      <c r="AD455" s="83">
        <f>IF(C455="","",IF('Product Selections'!$L$11="CBA Lightning Wholesale","Check with Finance",1-AB455))</f>
        <v/>
      </c>
      <c r="AE455" s="612">
        <f>IF(C455="","",'Multi Unit Grid'!$G$5)</f>
        <v/>
      </c>
      <c r="AF455" s="84">
        <f>IF(C455="","",IF('Exhibit A'!Y1197&lt;0,-'Exhibit A'!Y1197,""))</f>
        <v/>
      </c>
      <c r="AG455" s="612">
        <f>IF($C455="","",'Product Selections'!$K$6)</f>
        <v/>
      </c>
      <c r="AH455" s="612">
        <f>IF($C455="","",'Product Selections'!$K$10)</f>
        <v/>
      </c>
      <c r="AI455" s="32">
        <f>IF(C455="","",IF('Product Selections'!L447="Management SErvices",VLOOKUP('Product Selections'!K439,Regions!C:D,2,FALSE),""))</f>
        <v/>
      </c>
      <c r="AJ455" s="444" t="n"/>
      <c r="AK455" s="621" t="n"/>
      <c r="AL455" s="438" t="n"/>
      <c r="AM455" s="447" t="n"/>
      <c r="AO455" s="30" t="n"/>
      <c r="AP455" s="439" t="n"/>
      <c r="AQ455" s="612" t="n"/>
      <c r="AR455" s="612" t="n"/>
      <c r="AS455" s="615" t="n"/>
    </row>
    <row r="456">
      <c r="B456" s="249">
        <f>B455+1</f>
        <v/>
      </c>
      <c r="C456" s="250">
        <f>IF('Multi Unit Grid'!C450="","",'Multi Unit Grid'!C450)</f>
        <v/>
      </c>
      <c r="D456" s="251">
        <f>IF(C456="","",'Exhibit A'!D448)</f>
        <v/>
      </c>
      <c r="E456" s="252">
        <f>IFERROR(VLOOKUP(C456,'Multi Unit Grid'!C:D,2,FALSE),"")</f>
        <v/>
      </c>
      <c r="F456" s="253">
        <f>IFERROR(VLOOKUP(C456,'Multi Unit Grid'!C:E,3,FALSE),"")</f>
        <v/>
      </c>
      <c r="G456" s="253">
        <f>IFERROR(VLOOKUP(C456,'Multi Unit Grid'!C:EF,4,FALSE),"")</f>
        <v/>
      </c>
      <c r="H456" s="616" t="n"/>
      <c r="I456" s="267" t="n"/>
      <c r="J456" s="431" t="n"/>
      <c r="K456" s="261" t="n"/>
      <c r="L456" s="257" t="n"/>
      <c r="M456" s="262" t="n"/>
      <c r="N456" s="263" t="n"/>
      <c r="O456" s="262" t="n"/>
      <c r="P456" s="263" t="n"/>
      <c r="Q456" s="622" t="n"/>
      <c r="R456" s="263" t="n"/>
      <c r="S456" s="263" t="n"/>
      <c r="T456" s="263" t="n"/>
      <c r="U456" s="263" t="n"/>
      <c r="V456" s="262" t="n"/>
      <c r="W456" s="265" t="n"/>
      <c r="X456" s="266" t="n"/>
      <c r="Z456" s="490" t="n"/>
      <c r="AA456" s="616" t="n"/>
      <c r="AB456" s="270">
        <f>IF(C456="","",IF('Product Selections'!$L$11="CBA Lightning",1,IF('Product Selections'!$L$11="CBA Lightning Plus",0.7,IF('Product Selections'!$L$11="Management Services",0.7,IF('Product Selections'!$L$11="CBA Lightning Wholesale","Check with Finance","")))))</f>
        <v/>
      </c>
      <c r="AC456" s="616" t="n"/>
      <c r="AD456" s="270">
        <f>IF(C456="","",IF('Product Selections'!$L$11="CBA Lightning Wholesale","Check with Finance",1-AB456))</f>
        <v/>
      </c>
      <c r="AE456" s="616">
        <f>IF(C456="","",'Multi Unit Grid'!$G$5)</f>
        <v/>
      </c>
      <c r="AF456" s="271">
        <f>IF(C456="","",IF('Exhibit A'!Y1198&lt;0,-'Exhibit A'!Y1198,""))</f>
        <v/>
      </c>
      <c r="AG456" s="616">
        <f>IF($C456="","",'Product Selections'!$K$6)</f>
        <v/>
      </c>
      <c r="AH456" s="616">
        <f>IF($C456="","",'Product Selections'!$K$10)</f>
        <v/>
      </c>
      <c r="AI456" s="269">
        <f>IF(C456="","",IF('Product Selections'!L448="Management SErvices",VLOOKUP('Product Selections'!K440,Regions!C:D,2,FALSE),""))</f>
        <v/>
      </c>
      <c r="AJ456" s="445" t="n"/>
      <c r="AK456" s="618" t="n"/>
      <c r="AL456" s="440" t="n"/>
      <c r="AM456" s="448" t="n"/>
      <c r="AO456" s="267" t="n"/>
      <c r="AP456" s="441" t="n"/>
      <c r="AQ456" s="616" t="n"/>
      <c r="AR456" s="616" t="n"/>
      <c r="AS456" s="619" t="n"/>
    </row>
    <row r="457" ht="14.45" customHeight="1">
      <c r="B457" s="73">
        <f>B456+1</f>
        <v/>
      </c>
      <c r="C457" s="221">
        <f>IF('Multi Unit Grid'!C451="","",'Multi Unit Grid'!C451)</f>
        <v/>
      </c>
      <c r="D457" s="223">
        <f>IF(C457="","",'Exhibit A'!D449)</f>
        <v/>
      </c>
      <c r="E457" s="222">
        <f>IFERROR(VLOOKUP(C457,'Multi Unit Grid'!C:D,2,FALSE),"")</f>
        <v/>
      </c>
      <c r="F457" s="75">
        <f>IFERROR(VLOOKUP(C457,'Multi Unit Grid'!C:E,3,FALSE),"")</f>
        <v/>
      </c>
      <c r="G457" s="75">
        <f>IFERROR(VLOOKUP(C457,'Multi Unit Grid'!C:EF,4,FALSE),"")</f>
        <v/>
      </c>
      <c r="H457" s="612" t="n"/>
      <c r="I457" s="30" t="n"/>
      <c r="J457" s="430" t="n"/>
      <c r="K457" s="224" t="n"/>
      <c r="L457" s="24" t="n"/>
      <c r="M457" s="26" t="n"/>
      <c r="N457" s="28" t="n"/>
      <c r="O457" s="26" t="n"/>
      <c r="P457" s="28" t="n"/>
      <c r="Q457" s="623" t="n"/>
      <c r="R457" s="28" t="n"/>
      <c r="S457" s="28" t="n"/>
      <c r="T457" s="28" t="n"/>
      <c r="U457" s="28" t="n"/>
      <c r="V457" s="26" t="n"/>
      <c r="W457" s="29" t="n"/>
      <c r="Z457" s="491" t="n"/>
      <c r="AA457" s="612" t="n"/>
      <c r="AB457" s="83">
        <f>IF(C457="","",IF('Product Selections'!$L$11="CBA Lightning",1,IF('Product Selections'!$L$11="CBA Lightning Plus",0.7,IF('Product Selections'!$L$11="Management Services",0.7,IF('Product Selections'!$L$11="CBA Lightning Wholesale","Check with Finance","")))))</f>
        <v/>
      </c>
      <c r="AC457" s="612" t="n"/>
      <c r="AD457" s="83">
        <f>IF(C457="","",IF('Product Selections'!$L$11="CBA Lightning Wholesale","Check with Finance",1-AB457))</f>
        <v/>
      </c>
      <c r="AE457" s="612">
        <f>IF(C457="","",'Multi Unit Grid'!$G$5)</f>
        <v/>
      </c>
      <c r="AF457" s="84">
        <f>IF(C457="","",IF('Exhibit A'!Y1199&lt;0,-'Exhibit A'!Y1199,""))</f>
        <v/>
      </c>
      <c r="AG457" s="612">
        <f>IF($C457="","",'Product Selections'!$K$6)</f>
        <v/>
      </c>
      <c r="AH457" s="612">
        <f>IF($C457="","",'Product Selections'!$K$10)</f>
        <v/>
      </c>
      <c r="AI457" s="32">
        <f>IF(C457="","",IF('Product Selections'!L449="Management SErvices",VLOOKUP('Product Selections'!K441,Regions!C:D,2,FALSE),""))</f>
        <v/>
      </c>
      <c r="AJ457" s="444" t="n"/>
      <c r="AK457" s="621" t="n"/>
      <c r="AL457" s="438" t="n"/>
      <c r="AM457" s="447" t="n"/>
      <c r="AO457" s="30" t="n"/>
      <c r="AP457" s="439" t="n"/>
      <c r="AQ457" s="612" t="n"/>
      <c r="AR457" s="612" t="n"/>
      <c r="AS457" s="615" t="n"/>
    </row>
    <row r="458">
      <c r="B458" s="249">
        <f>B457+1</f>
        <v/>
      </c>
      <c r="C458" s="250">
        <f>IF('Multi Unit Grid'!C452="","",'Multi Unit Grid'!C452)</f>
        <v/>
      </c>
      <c r="D458" s="251">
        <f>IF(C458="","",'Exhibit A'!D450)</f>
        <v/>
      </c>
      <c r="E458" s="252">
        <f>IFERROR(VLOOKUP(C458,'Multi Unit Grid'!C:D,2,FALSE),"")</f>
        <v/>
      </c>
      <c r="F458" s="253">
        <f>IFERROR(VLOOKUP(C458,'Multi Unit Grid'!C:E,3,FALSE),"")</f>
        <v/>
      </c>
      <c r="G458" s="253">
        <f>IFERROR(VLOOKUP(C458,'Multi Unit Grid'!C:EF,4,FALSE),"")</f>
        <v/>
      </c>
      <c r="H458" s="616" t="n"/>
      <c r="I458" s="267" t="n"/>
      <c r="J458" s="431" t="n"/>
      <c r="K458" s="261" t="n"/>
      <c r="L458" s="257" t="n"/>
      <c r="M458" s="262" t="n"/>
      <c r="N458" s="263" t="n"/>
      <c r="O458" s="262" t="n"/>
      <c r="P458" s="263" t="n"/>
      <c r="Q458" s="622" t="n"/>
      <c r="R458" s="263" t="n"/>
      <c r="S458" s="263" t="n"/>
      <c r="T458" s="263" t="n"/>
      <c r="U458" s="263" t="n"/>
      <c r="V458" s="262" t="n"/>
      <c r="W458" s="265" t="n"/>
      <c r="X458" s="266" t="n"/>
      <c r="Z458" s="490" t="n"/>
      <c r="AA458" s="616" t="n"/>
      <c r="AB458" s="270">
        <f>IF(C458="","",IF('Product Selections'!$L$11="CBA Lightning",1,IF('Product Selections'!$L$11="CBA Lightning Plus",0.7,IF('Product Selections'!$L$11="Management Services",0.7,IF('Product Selections'!$L$11="CBA Lightning Wholesale","Check with Finance","")))))</f>
        <v/>
      </c>
      <c r="AC458" s="616" t="n"/>
      <c r="AD458" s="270">
        <f>IF(C458="","",IF('Product Selections'!$L$11="CBA Lightning Wholesale","Check with Finance",1-AB458))</f>
        <v/>
      </c>
      <c r="AE458" s="616">
        <f>IF(C458="","",'Multi Unit Grid'!$G$5)</f>
        <v/>
      </c>
      <c r="AF458" s="271">
        <f>IF(C458="","",IF('Exhibit A'!Y1200&lt;0,-'Exhibit A'!Y1200,""))</f>
        <v/>
      </c>
      <c r="AG458" s="616">
        <f>IF($C458="","",'Product Selections'!$K$6)</f>
        <v/>
      </c>
      <c r="AH458" s="616">
        <f>IF($C458="","",'Product Selections'!$K$10)</f>
        <v/>
      </c>
      <c r="AI458" s="269">
        <f>IF(C458="","",IF('Product Selections'!L450="Management SErvices",VLOOKUP('Product Selections'!K442,Regions!C:D,2,FALSE),""))</f>
        <v/>
      </c>
      <c r="AJ458" s="445" t="n"/>
      <c r="AK458" s="618" t="n"/>
      <c r="AL458" s="440" t="n"/>
      <c r="AM458" s="448" t="n"/>
      <c r="AO458" s="267" t="n"/>
      <c r="AP458" s="441" t="n"/>
      <c r="AQ458" s="616" t="n"/>
      <c r="AR458" s="616" t="n"/>
      <c r="AS458" s="619" t="n"/>
    </row>
    <row r="459" ht="14.45" customHeight="1">
      <c r="B459" s="73">
        <f>B458+1</f>
        <v/>
      </c>
      <c r="C459" s="221">
        <f>IF('Multi Unit Grid'!C453="","",'Multi Unit Grid'!C453)</f>
        <v/>
      </c>
      <c r="D459" s="223">
        <f>IF(C459="","",'Exhibit A'!D451)</f>
        <v/>
      </c>
      <c r="E459" s="222">
        <f>IFERROR(VLOOKUP(C459,'Multi Unit Grid'!C:D,2,FALSE),"")</f>
        <v/>
      </c>
      <c r="F459" s="75">
        <f>IFERROR(VLOOKUP(C459,'Multi Unit Grid'!C:E,3,FALSE),"")</f>
        <v/>
      </c>
      <c r="G459" s="75">
        <f>IFERROR(VLOOKUP(C459,'Multi Unit Grid'!C:EF,4,FALSE),"")</f>
        <v/>
      </c>
      <c r="H459" s="612" t="n"/>
      <c r="I459" s="30" t="n"/>
      <c r="J459" s="430" t="n"/>
      <c r="K459" s="224" t="n"/>
      <c r="L459" s="24" t="n"/>
      <c r="M459" s="26" t="n"/>
      <c r="N459" s="28" t="n"/>
      <c r="O459" s="26" t="n"/>
      <c r="P459" s="28" t="n"/>
      <c r="Q459" s="623" t="n"/>
      <c r="R459" s="28" t="n"/>
      <c r="S459" s="28" t="n"/>
      <c r="T459" s="28" t="n"/>
      <c r="U459" s="28" t="n"/>
      <c r="V459" s="26" t="n"/>
      <c r="W459" s="29" t="n"/>
      <c r="Z459" s="491" t="n"/>
      <c r="AA459" s="612" t="n"/>
      <c r="AB459" s="83">
        <f>IF(C459="","",IF('Product Selections'!$L$11="CBA Lightning",1,IF('Product Selections'!$L$11="CBA Lightning Plus",0.7,IF('Product Selections'!$L$11="Management Services",0.7,IF('Product Selections'!$L$11="CBA Lightning Wholesale","Check with Finance","")))))</f>
        <v/>
      </c>
      <c r="AC459" s="612" t="n"/>
      <c r="AD459" s="83">
        <f>IF(C459="","",IF('Product Selections'!$L$11="CBA Lightning Wholesale","Check with Finance",1-AB459))</f>
        <v/>
      </c>
      <c r="AE459" s="612">
        <f>IF(C459="","",'Multi Unit Grid'!$G$5)</f>
        <v/>
      </c>
      <c r="AF459" s="84">
        <f>IF(C459="","",IF('Exhibit A'!Y1201&lt;0,-'Exhibit A'!Y1201,""))</f>
        <v/>
      </c>
      <c r="AG459" s="612">
        <f>IF($C459="","",'Product Selections'!$K$6)</f>
        <v/>
      </c>
      <c r="AH459" s="612">
        <f>IF($C459="","",'Product Selections'!$K$10)</f>
        <v/>
      </c>
      <c r="AI459" s="32">
        <f>IF(C459="","",IF('Product Selections'!L451="Management SErvices",VLOOKUP('Product Selections'!K443,Regions!C:D,2,FALSE),""))</f>
        <v/>
      </c>
      <c r="AJ459" s="444" t="n"/>
      <c r="AK459" s="621" t="n"/>
      <c r="AL459" s="438" t="n"/>
      <c r="AM459" s="447" t="n"/>
      <c r="AO459" s="30" t="n"/>
      <c r="AP459" s="439" t="n"/>
      <c r="AQ459" s="612" t="n"/>
      <c r="AR459" s="612" t="n"/>
      <c r="AS459" s="615" t="n"/>
    </row>
    <row r="460">
      <c r="B460" s="249">
        <f>B459+1</f>
        <v/>
      </c>
      <c r="C460" s="250">
        <f>IF('Multi Unit Grid'!C454="","",'Multi Unit Grid'!C454)</f>
        <v/>
      </c>
      <c r="D460" s="251">
        <f>IF(C460="","",'Exhibit A'!D452)</f>
        <v/>
      </c>
      <c r="E460" s="252">
        <f>IFERROR(VLOOKUP(C460,'Multi Unit Grid'!C:D,2,FALSE),"")</f>
        <v/>
      </c>
      <c r="F460" s="253">
        <f>IFERROR(VLOOKUP(C460,'Multi Unit Grid'!C:E,3,FALSE),"")</f>
        <v/>
      </c>
      <c r="G460" s="253">
        <f>IFERROR(VLOOKUP(C460,'Multi Unit Grid'!C:EF,4,FALSE),"")</f>
        <v/>
      </c>
      <c r="H460" s="616" t="n"/>
      <c r="I460" s="267" t="n"/>
      <c r="J460" s="431" t="n"/>
      <c r="K460" s="261" t="n"/>
      <c r="L460" s="257" t="n"/>
      <c r="M460" s="262" t="n"/>
      <c r="N460" s="263" t="n"/>
      <c r="O460" s="262" t="n"/>
      <c r="P460" s="263" t="n"/>
      <c r="Q460" s="622" t="n"/>
      <c r="R460" s="263" t="n"/>
      <c r="S460" s="263" t="n"/>
      <c r="T460" s="263" t="n"/>
      <c r="U460" s="263" t="n"/>
      <c r="V460" s="262" t="n"/>
      <c r="W460" s="265" t="n"/>
      <c r="X460" s="266" t="n"/>
      <c r="Z460" s="490" t="n"/>
      <c r="AA460" s="616" t="n"/>
      <c r="AB460" s="270">
        <f>IF(C460="","",IF('Product Selections'!$L$11="CBA Lightning",1,IF('Product Selections'!$L$11="CBA Lightning Plus",0.7,IF('Product Selections'!$L$11="Management Services",0.7,IF('Product Selections'!$L$11="CBA Lightning Wholesale","Check with Finance","")))))</f>
        <v/>
      </c>
      <c r="AC460" s="616" t="n"/>
      <c r="AD460" s="270">
        <f>IF(C460="","",IF('Product Selections'!$L$11="CBA Lightning Wholesale","Check with Finance",1-AB460))</f>
        <v/>
      </c>
      <c r="AE460" s="616">
        <f>IF(C460="","",'Multi Unit Grid'!$G$5)</f>
        <v/>
      </c>
      <c r="AF460" s="271">
        <f>IF(C460="","",IF('Exhibit A'!Y1202&lt;0,-'Exhibit A'!Y1202,""))</f>
        <v/>
      </c>
      <c r="AG460" s="616">
        <f>IF($C460="","",'Product Selections'!$K$6)</f>
        <v/>
      </c>
      <c r="AH460" s="616">
        <f>IF($C460="","",'Product Selections'!$K$10)</f>
        <v/>
      </c>
      <c r="AI460" s="269">
        <f>IF(C460="","",IF('Product Selections'!L452="Management SErvices",VLOOKUP('Product Selections'!K444,Regions!C:D,2,FALSE),""))</f>
        <v/>
      </c>
      <c r="AJ460" s="445" t="n"/>
      <c r="AK460" s="618" t="n"/>
      <c r="AL460" s="440" t="n"/>
      <c r="AM460" s="448" t="n"/>
      <c r="AO460" s="267" t="n"/>
      <c r="AP460" s="441" t="n"/>
      <c r="AQ460" s="616" t="n"/>
      <c r="AR460" s="616" t="n"/>
      <c r="AS460" s="619" t="n"/>
    </row>
    <row r="461" ht="14.45" customHeight="1">
      <c r="B461" s="73">
        <f>B460+1</f>
        <v/>
      </c>
      <c r="C461" s="221">
        <f>IF('Multi Unit Grid'!C455="","",'Multi Unit Grid'!C455)</f>
        <v/>
      </c>
      <c r="D461" s="223">
        <f>IF(C461="","",'Exhibit A'!D453)</f>
        <v/>
      </c>
      <c r="E461" s="222">
        <f>IFERROR(VLOOKUP(C461,'Multi Unit Grid'!C:D,2,FALSE),"")</f>
        <v/>
      </c>
      <c r="F461" s="75">
        <f>IFERROR(VLOOKUP(C461,'Multi Unit Grid'!C:E,3,FALSE),"")</f>
        <v/>
      </c>
      <c r="G461" s="75">
        <f>IFERROR(VLOOKUP(C461,'Multi Unit Grid'!C:EF,4,FALSE),"")</f>
        <v/>
      </c>
      <c r="H461" s="612" t="n"/>
      <c r="I461" s="30" t="n"/>
      <c r="J461" s="430" t="n"/>
      <c r="K461" s="224" t="n"/>
      <c r="L461" s="24" t="n"/>
      <c r="M461" s="26" t="n"/>
      <c r="N461" s="28" t="n"/>
      <c r="O461" s="26" t="n"/>
      <c r="P461" s="28" t="n"/>
      <c r="Q461" s="623" t="n"/>
      <c r="R461" s="28" t="n"/>
      <c r="S461" s="28" t="n"/>
      <c r="T461" s="28" t="n"/>
      <c r="U461" s="28" t="n"/>
      <c r="V461" s="26" t="n"/>
      <c r="W461" s="29" t="n"/>
      <c r="Z461" s="491" t="n"/>
      <c r="AA461" s="612" t="n"/>
      <c r="AB461" s="83">
        <f>IF(C461="","",IF('Product Selections'!$L$11="CBA Lightning",1,IF('Product Selections'!$L$11="CBA Lightning Plus",0.7,IF('Product Selections'!$L$11="Management Services",0.7,IF('Product Selections'!$L$11="CBA Lightning Wholesale","Check with Finance","")))))</f>
        <v/>
      </c>
      <c r="AC461" s="612" t="n"/>
      <c r="AD461" s="83">
        <f>IF(C461="","",IF('Product Selections'!$L$11="CBA Lightning Wholesale","Check with Finance",1-AB461))</f>
        <v/>
      </c>
      <c r="AE461" s="612">
        <f>IF(C461="","",'Multi Unit Grid'!$G$5)</f>
        <v/>
      </c>
      <c r="AF461" s="84">
        <f>IF(C461="","",IF('Exhibit A'!Y1203&lt;0,-'Exhibit A'!Y1203,""))</f>
        <v/>
      </c>
      <c r="AG461" s="612">
        <f>IF($C461="","",'Product Selections'!$K$6)</f>
        <v/>
      </c>
      <c r="AH461" s="612">
        <f>IF($C461="","",'Product Selections'!$K$10)</f>
        <v/>
      </c>
      <c r="AI461" s="32">
        <f>IF(C461="","",IF('Product Selections'!L453="Management SErvices",VLOOKUP('Product Selections'!K445,Regions!C:D,2,FALSE),""))</f>
        <v/>
      </c>
      <c r="AJ461" s="444" t="n"/>
      <c r="AK461" s="621" t="n"/>
      <c r="AL461" s="438" t="n"/>
      <c r="AM461" s="447" t="n"/>
      <c r="AO461" s="30" t="n"/>
      <c r="AP461" s="439" t="n"/>
      <c r="AQ461" s="612" t="n"/>
      <c r="AR461" s="612" t="n"/>
      <c r="AS461" s="615" t="n"/>
    </row>
    <row r="462">
      <c r="B462" s="249">
        <f>B461+1</f>
        <v/>
      </c>
      <c r="C462" s="250">
        <f>IF('Multi Unit Grid'!C456="","",'Multi Unit Grid'!C456)</f>
        <v/>
      </c>
      <c r="D462" s="251">
        <f>IF(C462="","",'Exhibit A'!D454)</f>
        <v/>
      </c>
      <c r="E462" s="252">
        <f>IFERROR(VLOOKUP(C462,'Multi Unit Grid'!C:D,2,FALSE),"")</f>
        <v/>
      </c>
      <c r="F462" s="253">
        <f>IFERROR(VLOOKUP(C462,'Multi Unit Grid'!C:E,3,FALSE),"")</f>
        <v/>
      </c>
      <c r="G462" s="253">
        <f>IFERROR(VLOOKUP(C462,'Multi Unit Grid'!C:EF,4,FALSE),"")</f>
        <v/>
      </c>
      <c r="H462" s="616" t="n"/>
      <c r="I462" s="267" t="n"/>
      <c r="J462" s="431" t="n"/>
      <c r="K462" s="261" t="n"/>
      <c r="L462" s="257" t="n"/>
      <c r="M462" s="262" t="n"/>
      <c r="N462" s="263" t="n"/>
      <c r="O462" s="262" t="n"/>
      <c r="P462" s="263" t="n"/>
      <c r="Q462" s="622" t="n"/>
      <c r="R462" s="263" t="n"/>
      <c r="S462" s="263" t="n"/>
      <c r="T462" s="263" t="n"/>
      <c r="U462" s="263" t="n"/>
      <c r="V462" s="262" t="n"/>
      <c r="W462" s="265" t="n"/>
      <c r="X462" s="266" t="n"/>
      <c r="Z462" s="490" t="n"/>
      <c r="AA462" s="616" t="n"/>
      <c r="AB462" s="270">
        <f>IF(C462="","",IF('Product Selections'!$L$11="CBA Lightning",1,IF('Product Selections'!$L$11="CBA Lightning Plus",0.7,IF('Product Selections'!$L$11="Management Services",0.7,IF('Product Selections'!$L$11="CBA Lightning Wholesale","Check with Finance","")))))</f>
        <v/>
      </c>
      <c r="AC462" s="616" t="n"/>
      <c r="AD462" s="270">
        <f>IF(C462="","",IF('Product Selections'!$L$11="CBA Lightning Wholesale","Check with Finance",1-AB462))</f>
        <v/>
      </c>
      <c r="AE462" s="616">
        <f>IF(C462="","",'Multi Unit Grid'!$G$5)</f>
        <v/>
      </c>
      <c r="AF462" s="271">
        <f>IF(C462="","",IF('Exhibit A'!Y1204&lt;0,-'Exhibit A'!Y1204,""))</f>
        <v/>
      </c>
      <c r="AG462" s="616">
        <f>IF($C462="","",'Product Selections'!$K$6)</f>
        <v/>
      </c>
      <c r="AH462" s="616">
        <f>IF($C462="","",'Product Selections'!$K$10)</f>
        <v/>
      </c>
      <c r="AI462" s="269">
        <f>IF(C462="","",IF('Product Selections'!L454="Management SErvices",VLOOKUP('Product Selections'!K446,Regions!C:D,2,FALSE),""))</f>
        <v/>
      </c>
      <c r="AJ462" s="445" t="n"/>
      <c r="AK462" s="618" t="n"/>
      <c r="AL462" s="440" t="n"/>
      <c r="AM462" s="448" t="n"/>
      <c r="AO462" s="267" t="n"/>
      <c r="AP462" s="441" t="n"/>
      <c r="AQ462" s="616" t="n"/>
      <c r="AR462" s="616" t="n"/>
      <c r="AS462" s="619" t="n"/>
    </row>
    <row r="463" ht="14.45" customHeight="1">
      <c r="B463" s="73">
        <f>B462+1</f>
        <v/>
      </c>
      <c r="C463" s="221">
        <f>IF('Multi Unit Grid'!C457="","",'Multi Unit Grid'!C457)</f>
        <v/>
      </c>
      <c r="D463" s="223">
        <f>IF(C463="","",'Exhibit A'!D455)</f>
        <v/>
      </c>
      <c r="E463" s="222">
        <f>IFERROR(VLOOKUP(C463,'Multi Unit Grid'!C:D,2,FALSE),"")</f>
        <v/>
      </c>
      <c r="F463" s="75">
        <f>IFERROR(VLOOKUP(C463,'Multi Unit Grid'!C:E,3,FALSE),"")</f>
        <v/>
      </c>
      <c r="G463" s="75">
        <f>IFERROR(VLOOKUP(C463,'Multi Unit Grid'!C:EF,4,FALSE),"")</f>
        <v/>
      </c>
      <c r="H463" s="612" t="n"/>
      <c r="I463" s="30" t="n"/>
      <c r="J463" s="430" t="n"/>
      <c r="K463" s="224" t="n"/>
      <c r="L463" s="24" t="n"/>
      <c r="M463" s="26" t="n"/>
      <c r="N463" s="28" t="n"/>
      <c r="O463" s="26" t="n"/>
      <c r="P463" s="28" t="n"/>
      <c r="Q463" s="623" t="n"/>
      <c r="R463" s="28" t="n"/>
      <c r="S463" s="28" t="n"/>
      <c r="T463" s="28" t="n"/>
      <c r="U463" s="28" t="n"/>
      <c r="V463" s="26" t="n"/>
      <c r="W463" s="29" t="n"/>
      <c r="Z463" s="491" t="n"/>
      <c r="AA463" s="612" t="n"/>
      <c r="AB463" s="83">
        <f>IF(C463="","",IF('Product Selections'!$L$11="CBA Lightning",1,IF('Product Selections'!$L$11="CBA Lightning Plus",0.7,IF('Product Selections'!$L$11="Management Services",0.7,IF('Product Selections'!$L$11="CBA Lightning Wholesale","Check with Finance","")))))</f>
        <v/>
      </c>
      <c r="AC463" s="612" t="n"/>
      <c r="AD463" s="83">
        <f>IF(C463="","",IF('Product Selections'!$L$11="CBA Lightning Wholesale","Check with Finance",1-AB463))</f>
        <v/>
      </c>
      <c r="AE463" s="612">
        <f>IF(C463="","",'Multi Unit Grid'!$G$5)</f>
        <v/>
      </c>
      <c r="AF463" s="84">
        <f>IF(C463="","",IF('Exhibit A'!Y1205&lt;0,-'Exhibit A'!Y1205,""))</f>
        <v/>
      </c>
      <c r="AG463" s="612">
        <f>IF($C463="","",'Product Selections'!$K$6)</f>
        <v/>
      </c>
      <c r="AH463" s="612">
        <f>IF($C463="","",'Product Selections'!$K$10)</f>
        <v/>
      </c>
      <c r="AI463" s="32">
        <f>IF(C463="","",IF('Product Selections'!L455="Management SErvices",VLOOKUP('Product Selections'!K447,Regions!C:D,2,FALSE),""))</f>
        <v/>
      </c>
      <c r="AJ463" s="444" t="n"/>
      <c r="AK463" s="621" t="n"/>
      <c r="AL463" s="438" t="n"/>
      <c r="AM463" s="447" t="n"/>
      <c r="AO463" s="30" t="n"/>
      <c r="AP463" s="439" t="n"/>
      <c r="AQ463" s="612" t="n"/>
      <c r="AR463" s="612" t="n"/>
      <c r="AS463" s="615" t="n"/>
    </row>
    <row r="464">
      <c r="B464" s="249">
        <f>B463+1</f>
        <v/>
      </c>
      <c r="C464" s="250">
        <f>IF('Multi Unit Grid'!C458="","",'Multi Unit Grid'!C458)</f>
        <v/>
      </c>
      <c r="D464" s="251">
        <f>IF(C464="","",'Exhibit A'!D456)</f>
        <v/>
      </c>
      <c r="E464" s="252">
        <f>IFERROR(VLOOKUP(C464,'Multi Unit Grid'!C:D,2,FALSE),"")</f>
        <v/>
      </c>
      <c r="F464" s="253">
        <f>IFERROR(VLOOKUP(C464,'Multi Unit Grid'!C:E,3,FALSE),"")</f>
        <v/>
      </c>
      <c r="G464" s="253">
        <f>IFERROR(VLOOKUP(C464,'Multi Unit Grid'!C:EF,4,FALSE),"")</f>
        <v/>
      </c>
      <c r="H464" s="616" t="n"/>
      <c r="I464" s="267" t="n"/>
      <c r="J464" s="431" t="n"/>
      <c r="K464" s="261" t="n"/>
      <c r="L464" s="257" t="n"/>
      <c r="M464" s="262" t="n"/>
      <c r="N464" s="263" t="n"/>
      <c r="O464" s="262" t="n"/>
      <c r="P464" s="263" t="n"/>
      <c r="Q464" s="622" t="n"/>
      <c r="R464" s="263" t="n"/>
      <c r="S464" s="263" t="n"/>
      <c r="T464" s="263" t="n"/>
      <c r="U464" s="263" t="n"/>
      <c r="V464" s="262" t="n"/>
      <c r="W464" s="265" t="n"/>
      <c r="X464" s="266" t="n"/>
      <c r="Z464" s="490" t="n"/>
      <c r="AA464" s="616" t="n"/>
      <c r="AB464" s="270">
        <f>IF(C464="","",IF('Product Selections'!$L$11="CBA Lightning",1,IF('Product Selections'!$L$11="CBA Lightning Plus",0.7,IF('Product Selections'!$L$11="Management Services",0.7,IF('Product Selections'!$L$11="CBA Lightning Wholesale","Check with Finance","")))))</f>
        <v/>
      </c>
      <c r="AC464" s="616" t="n"/>
      <c r="AD464" s="270">
        <f>IF(C464="","",IF('Product Selections'!$L$11="CBA Lightning Wholesale","Check with Finance",1-AB464))</f>
        <v/>
      </c>
      <c r="AE464" s="616">
        <f>IF(C464="","",'Multi Unit Grid'!$G$5)</f>
        <v/>
      </c>
      <c r="AF464" s="271">
        <f>IF(C464="","",IF('Exhibit A'!Y1206&lt;0,-'Exhibit A'!Y1206,""))</f>
        <v/>
      </c>
      <c r="AG464" s="616">
        <f>IF($C464="","",'Product Selections'!$K$6)</f>
        <v/>
      </c>
      <c r="AH464" s="616">
        <f>IF($C464="","",'Product Selections'!$K$10)</f>
        <v/>
      </c>
      <c r="AI464" s="269">
        <f>IF(C464="","",IF('Product Selections'!L456="Management SErvices",VLOOKUP('Product Selections'!K448,Regions!C:D,2,FALSE),""))</f>
        <v/>
      </c>
      <c r="AJ464" s="445" t="n"/>
      <c r="AK464" s="618" t="n"/>
      <c r="AL464" s="440" t="n"/>
      <c r="AM464" s="448" t="n"/>
      <c r="AO464" s="267" t="n"/>
      <c r="AP464" s="441" t="n"/>
      <c r="AQ464" s="616" t="n"/>
      <c r="AR464" s="616" t="n"/>
      <c r="AS464" s="619" t="n"/>
    </row>
    <row r="465" ht="14.45" customHeight="1">
      <c r="B465" s="73">
        <f>B464+1</f>
        <v/>
      </c>
      <c r="C465" s="221">
        <f>IF('Multi Unit Grid'!C459="","",'Multi Unit Grid'!C459)</f>
        <v/>
      </c>
      <c r="D465" s="223">
        <f>IF(C465="","",'Exhibit A'!D457)</f>
        <v/>
      </c>
      <c r="E465" s="222">
        <f>IFERROR(VLOOKUP(C465,'Multi Unit Grid'!C:D,2,FALSE),"")</f>
        <v/>
      </c>
      <c r="F465" s="75">
        <f>IFERROR(VLOOKUP(C465,'Multi Unit Grid'!C:E,3,FALSE),"")</f>
        <v/>
      </c>
      <c r="G465" s="75">
        <f>IFERROR(VLOOKUP(C465,'Multi Unit Grid'!C:EF,4,FALSE),"")</f>
        <v/>
      </c>
      <c r="H465" s="612" t="n"/>
      <c r="I465" s="30" t="n"/>
      <c r="J465" s="430" t="n"/>
      <c r="K465" s="224" t="n"/>
      <c r="L465" s="24" t="n"/>
      <c r="M465" s="26" t="n"/>
      <c r="N465" s="28" t="n"/>
      <c r="O465" s="26" t="n"/>
      <c r="P465" s="28" t="n"/>
      <c r="Q465" s="623" t="n"/>
      <c r="R465" s="28" t="n"/>
      <c r="S465" s="28" t="n"/>
      <c r="T465" s="28" t="n"/>
      <c r="U465" s="28" t="n"/>
      <c r="V465" s="26" t="n"/>
      <c r="W465" s="29" t="n"/>
      <c r="Z465" s="491" t="n"/>
      <c r="AA465" s="612" t="n"/>
      <c r="AB465" s="83">
        <f>IF(C465="","",IF('Product Selections'!$L$11="CBA Lightning",1,IF('Product Selections'!$L$11="CBA Lightning Plus",0.7,IF('Product Selections'!$L$11="Management Services",0.7,IF('Product Selections'!$L$11="CBA Lightning Wholesale","Check with Finance","")))))</f>
        <v/>
      </c>
      <c r="AC465" s="612" t="n"/>
      <c r="AD465" s="83">
        <f>IF(C465="","",IF('Product Selections'!$L$11="CBA Lightning Wholesale","Check with Finance",1-AB465))</f>
        <v/>
      </c>
      <c r="AE465" s="612">
        <f>IF(C465="","",'Multi Unit Grid'!$G$5)</f>
        <v/>
      </c>
      <c r="AF465" s="84">
        <f>IF(C465="","",IF('Exhibit A'!Y1207&lt;0,-'Exhibit A'!Y1207,""))</f>
        <v/>
      </c>
      <c r="AG465" s="612">
        <f>IF($C465="","",'Product Selections'!$K$6)</f>
        <v/>
      </c>
      <c r="AH465" s="612">
        <f>IF($C465="","",'Product Selections'!$K$10)</f>
        <v/>
      </c>
      <c r="AI465" s="32">
        <f>IF(C465="","",IF('Product Selections'!L457="Management SErvices",VLOOKUP('Product Selections'!K449,Regions!C:D,2,FALSE),""))</f>
        <v/>
      </c>
      <c r="AJ465" s="444" t="n"/>
      <c r="AK465" s="621" t="n"/>
      <c r="AL465" s="438" t="n"/>
      <c r="AM465" s="447" t="n"/>
      <c r="AO465" s="30" t="n"/>
      <c r="AP465" s="439" t="n"/>
      <c r="AQ465" s="612" t="n"/>
      <c r="AR465" s="612" t="n"/>
      <c r="AS465" s="615" t="n"/>
    </row>
    <row r="466">
      <c r="B466" s="249">
        <f>B465+1</f>
        <v/>
      </c>
      <c r="C466" s="250">
        <f>IF('Multi Unit Grid'!C460="","",'Multi Unit Grid'!C460)</f>
        <v/>
      </c>
      <c r="D466" s="251">
        <f>IF(C466="","",'Exhibit A'!D458)</f>
        <v/>
      </c>
      <c r="E466" s="252">
        <f>IFERROR(VLOOKUP(C466,'Multi Unit Grid'!C:D,2,FALSE),"")</f>
        <v/>
      </c>
      <c r="F466" s="253">
        <f>IFERROR(VLOOKUP(C466,'Multi Unit Grid'!C:E,3,FALSE),"")</f>
        <v/>
      </c>
      <c r="G466" s="253">
        <f>IFERROR(VLOOKUP(C466,'Multi Unit Grid'!C:EF,4,FALSE),"")</f>
        <v/>
      </c>
      <c r="H466" s="616" t="n"/>
      <c r="I466" s="267" t="n"/>
      <c r="J466" s="431" t="n"/>
      <c r="K466" s="261" t="n"/>
      <c r="L466" s="257" t="n"/>
      <c r="M466" s="262" t="n"/>
      <c r="N466" s="263" t="n"/>
      <c r="O466" s="262" t="n"/>
      <c r="P466" s="263" t="n"/>
      <c r="Q466" s="622" t="n"/>
      <c r="R466" s="263" t="n"/>
      <c r="S466" s="263" t="n"/>
      <c r="T466" s="263" t="n"/>
      <c r="U466" s="263" t="n"/>
      <c r="V466" s="262" t="n"/>
      <c r="W466" s="265" t="n"/>
      <c r="X466" s="266" t="n"/>
      <c r="Z466" s="490" t="n"/>
      <c r="AA466" s="616" t="n"/>
      <c r="AB466" s="270">
        <f>IF(C466="","",IF('Product Selections'!$L$11="CBA Lightning",1,IF('Product Selections'!$L$11="CBA Lightning Plus",0.7,IF('Product Selections'!$L$11="Management Services",0.7,IF('Product Selections'!$L$11="CBA Lightning Wholesale","Check with Finance","")))))</f>
        <v/>
      </c>
      <c r="AC466" s="616" t="n"/>
      <c r="AD466" s="270">
        <f>IF(C466="","",IF('Product Selections'!$L$11="CBA Lightning Wholesale","Check with Finance",1-AB466))</f>
        <v/>
      </c>
      <c r="AE466" s="616">
        <f>IF(C466="","",'Multi Unit Grid'!$G$5)</f>
        <v/>
      </c>
      <c r="AF466" s="271">
        <f>IF(C466="","",IF('Exhibit A'!Y1208&lt;0,-'Exhibit A'!Y1208,""))</f>
        <v/>
      </c>
      <c r="AG466" s="616">
        <f>IF($C466="","",'Product Selections'!$K$6)</f>
        <v/>
      </c>
      <c r="AH466" s="616">
        <f>IF($C466="","",'Product Selections'!$K$10)</f>
        <v/>
      </c>
      <c r="AI466" s="269">
        <f>IF(C466="","",IF('Product Selections'!L458="Management SErvices",VLOOKUP('Product Selections'!K450,Regions!C:D,2,FALSE),""))</f>
        <v/>
      </c>
      <c r="AJ466" s="445" t="n"/>
      <c r="AK466" s="618" t="n"/>
      <c r="AL466" s="440" t="n"/>
      <c r="AM466" s="448" t="n"/>
      <c r="AO466" s="267" t="n"/>
      <c r="AP466" s="441" t="n"/>
      <c r="AQ466" s="616" t="n"/>
      <c r="AR466" s="616" t="n"/>
      <c r="AS466" s="619" t="n"/>
    </row>
    <row r="467" ht="14.45" customHeight="1">
      <c r="B467" s="73">
        <f>B466+1</f>
        <v/>
      </c>
      <c r="C467" s="221">
        <f>IF('Multi Unit Grid'!C461="","",'Multi Unit Grid'!C461)</f>
        <v/>
      </c>
      <c r="D467" s="223">
        <f>IF(C467="","",'Exhibit A'!D459)</f>
        <v/>
      </c>
      <c r="E467" s="222">
        <f>IFERROR(VLOOKUP(C467,'Multi Unit Grid'!C:D,2,FALSE),"")</f>
        <v/>
      </c>
      <c r="F467" s="75">
        <f>IFERROR(VLOOKUP(C467,'Multi Unit Grid'!C:E,3,FALSE),"")</f>
        <v/>
      </c>
      <c r="G467" s="75">
        <f>IFERROR(VLOOKUP(C467,'Multi Unit Grid'!C:EF,4,FALSE),"")</f>
        <v/>
      </c>
      <c r="H467" s="612" t="n"/>
      <c r="I467" s="30" t="n"/>
      <c r="J467" s="430" t="n"/>
      <c r="K467" s="224" t="n"/>
      <c r="L467" s="24" t="n"/>
      <c r="M467" s="26" t="n"/>
      <c r="N467" s="28" t="n"/>
      <c r="O467" s="26" t="n"/>
      <c r="P467" s="28" t="n"/>
      <c r="Q467" s="623" t="n"/>
      <c r="R467" s="28" t="n"/>
      <c r="S467" s="28" t="n"/>
      <c r="T467" s="28" t="n"/>
      <c r="U467" s="28" t="n"/>
      <c r="V467" s="26" t="n"/>
      <c r="W467" s="29" t="n"/>
      <c r="Z467" s="491" t="n"/>
      <c r="AA467" s="612" t="n"/>
      <c r="AB467" s="83">
        <f>IF(C467="","",IF('Product Selections'!$L$11="CBA Lightning",1,IF('Product Selections'!$L$11="CBA Lightning Plus",0.7,IF('Product Selections'!$L$11="Management Services",0.7,IF('Product Selections'!$L$11="CBA Lightning Wholesale","Check with Finance","")))))</f>
        <v/>
      </c>
      <c r="AC467" s="612" t="n"/>
      <c r="AD467" s="83">
        <f>IF(C467="","",IF('Product Selections'!$L$11="CBA Lightning Wholesale","Check with Finance",1-AB467))</f>
        <v/>
      </c>
      <c r="AE467" s="612">
        <f>IF(C467="","",'Multi Unit Grid'!$G$5)</f>
        <v/>
      </c>
      <c r="AF467" s="84">
        <f>IF(C467="","",IF('Exhibit A'!Y1209&lt;0,-'Exhibit A'!Y1209,""))</f>
        <v/>
      </c>
      <c r="AG467" s="612">
        <f>IF($C467="","",'Product Selections'!$K$6)</f>
        <v/>
      </c>
      <c r="AH467" s="612">
        <f>IF($C467="","",'Product Selections'!$K$10)</f>
        <v/>
      </c>
      <c r="AI467" s="32">
        <f>IF(C467="","",IF('Product Selections'!L459="Management SErvices",VLOOKUP('Product Selections'!K451,Regions!C:D,2,FALSE),""))</f>
        <v/>
      </c>
      <c r="AJ467" s="444" t="n"/>
      <c r="AK467" s="621" t="n"/>
      <c r="AL467" s="438" t="n"/>
      <c r="AM467" s="447" t="n"/>
      <c r="AO467" s="30" t="n"/>
      <c r="AP467" s="439" t="n"/>
      <c r="AQ467" s="612" t="n"/>
      <c r="AR467" s="612" t="n"/>
      <c r="AS467" s="615" t="n"/>
    </row>
    <row r="468">
      <c r="B468" s="249">
        <f>B467+1</f>
        <v/>
      </c>
      <c r="C468" s="250">
        <f>IF('Multi Unit Grid'!C462="","",'Multi Unit Grid'!C462)</f>
        <v/>
      </c>
      <c r="D468" s="251">
        <f>IF(C468="","",'Exhibit A'!D460)</f>
        <v/>
      </c>
      <c r="E468" s="252">
        <f>IFERROR(VLOOKUP(C468,'Multi Unit Grid'!C:D,2,FALSE),"")</f>
        <v/>
      </c>
      <c r="F468" s="253">
        <f>IFERROR(VLOOKUP(C468,'Multi Unit Grid'!C:E,3,FALSE),"")</f>
        <v/>
      </c>
      <c r="G468" s="253">
        <f>IFERROR(VLOOKUP(C468,'Multi Unit Grid'!C:EF,4,FALSE),"")</f>
        <v/>
      </c>
      <c r="H468" s="616" t="n"/>
      <c r="I468" s="267" t="n"/>
      <c r="J468" s="431" t="n"/>
      <c r="K468" s="261" t="n"/>
      <c r="L468" s="257" t="n"/>
      <c r="M468" s="262" t="n"/>
      <c r="N468" s="263" t="n"/>
      <c r="O468" s="262" t="n"/>
      <c r="P468" s="263" t="n"/>
      <c r="Q468" s="622" t="n"/>
      <c r="R468" s="263" t="n"/>
      <c r="S468" s="263" t="n"/>
      <c r="T468" s="263" t="n"/>
      <c r="U468" s="263" t="n"/>
      <c r="V468" s="262" t="n"/>
      <c r="W468" s="265" t="n"/>
      <c r="X468" s="266" t="n"/>
      <c r="Z468" s="490" t="n"/>
      <c r="AA468" s="616" t="n"/>
      <c r="AB468" s="270">
        <f>IF(C468="","",IF('Product Selections'!$L$11="CBA Lightning",1,IF('Product Selections'!$L$11="CBA Lightning Plus",0.7,IF('Product Selections'!$L$11="Management Services",0.7,IF('Product Selections'!$L$11="CBA Lightning Wholesale","Check with Finance","")))))</f>
        <v/>
      </c>
      <c r="AC468" s="616" t="n"/>
      <c r="AD468" s="270">
        <f>IF(C468="","",IF('Product Selections'!$L$11="CBA Lightning Wholesale","Check with Finance",1-AB468))</f>
        <v/>
      </c>
      <c r="AE468" s="616">
        <f>IF(C468="","",'Multi Unit Grid'!$G$5)</f>
        <v/>
      </c>
      <c r="AF468" s="271">
        <f>IF(C468="","",IF('Exhibit A'!Y1210&lt;0,-'Exhibit A'!Y1210,""))</f>
        <v/>
      </c>
      <c r="AG468" s="616">
        <f>IF($C468="","",'Product Selections'!$K$6)</f>
        <v/>
      </c>
      <c r="AH468" s="616">
        <f>IF($C468="","",'Product Selections'!$K$10)</f>
        <v/>
      </c>
      <c r="AI468" s="269">
        <f>IF(C468="","",IF('Product Selections'!L460="Management SErvices",VLOOKUP('Product Selections'!K452,Regions!C:D,2,FALSE),""))</f>
        <v/>
      </c>
      <c r="AJ468" s="445" t="n"/>
      <c r="AK468" s="618" t="n"/>
      <c r="AL468" s="440" t="n"/>
      <c r="AM468" s="448" t="n"/>
      <c r="AO468" s="267" t="n"/>
      <c r="AP468" s="441" t="n"/>
      <c r="AQ468" s="616" t="n"/>
      <c r="AR468" s="616" t="n"/>
      <c r="AS468" s="619" t="n"/>
    </row>
    <row r="469" ht="14.45" customHeight="1">
      <c r="B469" s="73">
        <f>B468+1</f>
        <v/>
      </c>
      <c r="C469" s="221">
        <f>IF('Multi Unit Grid'!C463="","",'Multi Unit Grid'!C463)</f>
        <v/>
      </c>
      <c r="D469" s="223">
        <f>IF(C469="","",'Exhibit A'!D461)</f>
        <v/>
      </c>
      <c r="E469" s="222">
        <f>IFERROR(VLOOKUP(C469,'Multi Unit Grid'!C:D,2,FALSE),"")</f>
        <v/>
      </c>
      <c r="F469" s="75">
        <f>IFERROR(VLOOKUP(C469,'Multi Unit Grid'!C:E,3,FALSE),"")</f>
        <v/>
      </c>
      <c r="G469" s="75">
        <f>IFERROR(VLOOKUP(C469,'Multi Unit Grid'!C:EF,4,FALSE),"")</f>
        <v/>
      </c>
      <c r="H469" s="612" t="n"/>
      <c r="I469" s="30" t="n"/>
      <c r="J469" s="430" t="n"/>
      <c r="K469" s="224" t="n"/>
      <c r="L469" s="24" t="n"/>
      <c r="M469" s="26" t="n"/>
      <c r="N469" s="28" t="n"/>
      <c r="O469" s="26" t="n"/>
      <c r="P469" s="28" t="n"/>
      <c r="Q469" s="623" t="n"/>
      <c r="R469" s="28" t="n"/>
      <c r="S469" s="28" t="n"/>
      <c r="T469" s="28" t="n"/>
      <c r="U469" s="28" t="n"/>
      <c r="V469" s="26" t="n"/>
      <c r="W469" s="29" t="n"/>
      <c r="Z469" s="491" t="n"/>
      <c r="AA469" s="612" t="n"/>
      <c r="AB469" s="83">
        <f>IF(C469="","",IF('Product Selections'!$L$11="CBA Lightning",1,IF('Product Selections'!$L$11="CBA Lightning Plus",0.7,IF('Product Selections'!$L$11="Management Services",0.7,IF('Product Selections'!$L$11="CBA Lightning Wholesale","Check with Finance","")))))</f>
        <v/>
      </c>
      <c r="AC469" s="612" t="n"/>
      <c r="AD469" s="83">
        <f>IF(C469="","",IF('Product Selections'!$L$11="CBA Lightning Wholesale","Check with Finance",1-AB469))</f>
        <v/>
      </c>
      <c r="AE469" s="612">
        <f>IF(C469="","",'Multi Unit Grid'!$G$5)</f>
        <v/>
      </c>
      <c r="AF469" s="84">
        <f>IF(C469="","",IF('Exhibit A'!Y1211&lt;0,-'Exhibit A'!Y1211,""))</f>
        <v/>
      </c>
      <c r="AG469" s="612">
        <f>IF($C469="","",'Product Selections'!$K$6)</f>
        <v/>
      </c>
      <c r="AH469" s="612">
        <f>IF($C469="","",'Product Selections'!$K$10)</f>
        <v/>
      </c>
      <c r="AI469" s="32">
        <f>IF(C469="","",IF('Product Selections'!L461="Management SErvices",VLOOKUP('Product Selections'!K453,Regions!C:D,2,FALSE),""))</f>
        <v/>
      </c>
      <c r="AJ469" s="444" t="n"/>
      <c r="AK469" s="621" t="n"/>
      <c r="AL469" s="438" t="n"/>
      <c r="AM469" s="447" t="n"/>
      <c r="AO469" s="30" t="n"/>
      <c r="AP469" s="439" t="n"/>
      <c r="AQ469" s="612" t="n"/>
      <c r="AR469" s="612" t="n"/>
      <c r="AS469" s="615" t="n"/>
    </row>
    <row r="470">
      <c r="B470" s="249">
        <f>B469+1</f>
        <v/>
      </c>
      <c r="C470" s="250">
        <f>IF('Multi Unit Grid'!C464="","",'Multi Unit Grid'!C464)</f>
        <v/>
      </c>
      <c r="D470" s="251">
        <f>IF(C470="","",'Exhibit A'!D462)</f>
        <v/>
      </c>
      <c r="E470" s="252">
        <f>IFERROR(VLOOKUP(C470,'Multi Unit Grid'!C:D,2,FALSE),"")</f>
        <v/>
      </c>
      <c r="F470" s="253">
        <f>IFERROR(VLOOKUP(C470,'Multi Unit Grid'!C:E,3,FALSE),"")</f>
        <v/>
      </c>
      <c r="G470" s="253">
        <f>IFERROR(VLOOKUP(C470,'Multi Unit Grid'!C:EF,4,FALSE),"")</f>
        <v/>
      </c>
      <c r="H470" s="616" t="n"/>
      <c r="I470" s="267" t="n"/>
      <c r="J470" s="431" t="n"/>
      <c r="K470" s="261" t="n"/>
      <c r="L470" s="257" t="n"/>
      <c r="M470" s="262" t="n"/>
      <c r="N470" s="263" t="n"/>
      <c r="O470" s="262" t="n"/>
      <c r="P470" s="263" t="n"/>
      <c r="Q470" s="622" t="n"/>
      <c r="R470" s="263" t="n"/>
      <c r="S470" s="263" t="n"/>
      <c r="T470" s="263" t="n"/>
      <c r="U470" s="263" t="n"/>
      <c r="V470" s="262" t="n"/>
      <c r="W470" s="265" t="n"/>
      <c r="X470" s="266" t="n"/>
      <c r="Z470" s="490" t="n"/>
      <c r="AA470" s="616" t="n"/>
      <c r="AB470" s="270">
        <f>IF(C470="","",IF('Product Selections'!$L$11="CBA Lightning",1,IF('Product Selections'!$L$11="CBA Lightning Plus",0.7,IF('Product Selections'!$L$11="Management Services",0.7,IF('Product Selections'!$L$11="CBA Lightning Wholesale","Check with Finance","")))))</f>
        <v/>
      </c>
      <c r="AC470" s="616" t="n"/>
      <c r="AD470" s="270">
        <f>IF(C470="","",IF('Product Selections'!$L$11="CBA Lightning Wholesale","Check with Finance",1-AB470))</f>
        <v/>
      </c>
      <c r="AE470" s="616">
        <f>IF(C470="","",'Multi Unit Grid'!$G$5)</f>
        <v/>
      </c>
      <c r="AF470" s="271">
        <f>IF(C470="","",IF('Exhibit A'!Y1212&lt;0,-'Exhibit A'!Y1212,""))</f>
        <v/>
      </c>
      <c r="AG470" s="616">
        <f>IF($C470="","",'Product Selections'!$K$6)</f>
        <v/>
      </c>
      <c r="AH470" s="616">
        <f>IF($C470="","",'Product Selections'!$K$10)</f>
        <v/>
      </c>
      <c r="AI470" s="269">
        <f>IF(C470="","",IF('Product Selections'!L462="Management SErvices",VLOOKUP('Product Selections'!K454,Regions!C:D,2,FALSE),""))</f>
        <v/>
      </c>
      <c r="AJ470" s="445" t="n"/>
      <c r="AK470" s="618" t="n"/>
      <c r="AL470" s="440" t="n"/>
      <c r="AM470" s="448" t="n"/>
      <c r="AO470" s="267" t="n"/>
      <c r="AP470" s="441" t="n"/>
      <c r="AQ470" s="616" t="n"/>
      <c r="AR470" s="616" t="n"/>
      <c r="AS470" s="619" t="n"/>
    </row>
    <row r="471" ht="14.45" customHeight="1">
      <c r="B471" s="73">
        <f>B470+1</f>
        <v/>
      </c>
      <c r="C471" s="221">
        <f>IF('Multi Unit Grid'!C465="","",'Multi Unit Grid'!C465)</f>
        <v/>
      </c>
      <c r="D471" s="223">
        <f>IF(C471="","",'Exhibit A'!D463)</f>
        <v/>
      </c>
      <c r="E471" s="222">
        <f>IFERROR(VLOOKUP(C471,'Multi Unit Grid'!C:D,2,FALSE),"")</f>
        <v/>
      </c>
      <c r="F471" s="75">
        <f>IFERROR(VLOOKUP(C471,'Multi Unit Grid'!C:E,3,FALSE),"")</f>
        <v/>
      </c>
      <c r="G471" s="75">
        <f>IFERROR(VLOOKUP(C471,'Multi Unit Grid'!C:EF,4,FALSE),"")</f>
        <v/>
      </c>
      <c r="H471" s="612" t="n"/>
      <c r="I471" s="30" t="n"/>
      <c r="J471" s="430" t="n"/>
      <c r="K471" s="224" t="n"/>
      <c r="L471" s="24" t="n"/>
      <c r="M471" s="26" t="n"/>
      <c r="N471" s="28" t="n"/>
      <c r="O471" s="26" t="n"/>
      <c r="P471" s="28" t="n"/>
      <c r="Q471" s="623" t="n"/>
      <c r="R471" s="28" t="n"/>
      <c r="S471" s="28" t="n"/>
      <c r="T471" s="28" t="n"/>
      <c r="U471" s="28" t="n"/>
      <c r="V471" s="26" t="n"/>
      <c r="W471" s="29" t="n"/>
      <c r="Z471" s="491" t="n"/>
      <c r="AA471" s="612" t="n"/>
      <c r="AB471" s="83">
        <f>IF(C471="","",IF('Product Selections'!$L$11="CBA Lightning",1,IF('Product Selections'!$L$11="CBA Lightning Plus",0.7,IF('Product Selections'!$L$11="Management Services",0.7,IF('Product Selections'!$L$11="CBA Lightning Wholesale","Check with Finance","")))))</f>
        <v/>
      </c>
      <c r="AC471" s="612" t="n"/>
      <c r="AD471" s="83">
        <f>IF(C471="","",IF('Product Selections'!$L$11="CBA Lightning Wholesale","Check with Finance",1-AB471))</f>
        <v/>
      </c>
      <c r="AE471" s="612">
        <f>IF(C471="","",'Multi Unit Grid'!$G$5)</f>
        <v/>
      </c>
      <c r="AF471" s="84">
        <f>IF(C471="","",IF('Exhibit A'!Y1213&lt;0,-'Exhibit A'!Y1213,""))</f>
        <v/>
      </c>
      <c r="AG471" s="612">
        <f>IF($C471="","",'Product Selections'!$K$6)</f>
        <v/>
      </c>
      <c r="AH471" s="612">
        <f>IF($C471="","",'Product Selections'!$K$10)</f>
        <v/>
      </c>
      <c r="AI471" s="32">
        <f>IF(C471="","",IF('Product Selections'!L463="Management SErvices",VLOOKUP('Product Selections'!K455,Regions!C:D,2,FALSE),""))</f>
        <v/>
      </c>
      <c r="AJ471" s="444" t="n"/>
      <c r="AK471" s="621" t="n"/>
      <c r="AL471" s="438" t="n"/>
      <c r="AM471" s="447" t="n"/>
      <c r="AO471" s="30" t="n"/>
      <c r="AP471" s="439" t="n"/>
      <c r="AQ471" s="612" t="n"/>
      <c r="AR471" s="612" t="n"/>
      <c r="AS471" s="615" t="n"/>
    </row>
    <row r="472">
      <c r="B472" s="249">
        <f>B471+1</f>
        <v/>
      </c>
      <c r="C472" s="250">
        <f>IF('Multi Unit Grid'!C466="","",'Multi Unit Grid'!C466)</f>
        <v/>
      </c>
      <c r="D472" s="251">
        <f>IF(C472="","",'Exhibit A'!D464)</f>
        <v/>
      </c>
      <c r="E472" s="252">
        <f>IFERROR(VLOOKUP(C472,'Multi Unit Grid'!C:D,2,FALSE),"")</f>
        <v/>
      </c>
      <c r="F472" s="253">
        <f>IFERROR(VLOOKUP(C472,'Multi Unit Grid'!C:E,3,FALSE),"")</f>
        <v/>
      </c>
      <c r="G472" s="253">
        <f>IFERROR(VLOOKUP(C472,'Multi Unit Grid'!C:EF,4,FALSE),"")</f>
        <v/>
      </c>
      <c r="H472" s="616" t="n"/>
      <c r="I472" s="267" t="n"/>
      <c r="J472" s="431" t="n"/>
      <c r="K472" s="261" t="n"/>
      <c r="L472" s="257" t="n"/>
      <c r="M472" s="262" t="n"/>
      <c r="N472" s="263" t="n"/>
      <c r="O472" s="262" t="n"/>
      <c r="P472" s="263" t="n"/>
      <c r="Q472" s="622" t="n"/>
      <c r="R472" s="263" t="n"/>
      <c r="S472" s="263" t="n"/>
      <c r="T472" s="263" t="n"/>
      <c r="U472" s="263" t="n"/>
      <c r="V472" s="262" t="n"/>
      <c r="W472" s="265" t="n"/>
      <c r="X472" s="266" t="n"/>
      <c r="Z472" s="490" t="n"/>
      <c r="AA472" s="616" t="n"/>
      <c r="AB472" s="270">
        <f>IF(C472="","",IF('Product Selections'!$L$11="CBA Lightning",1,IF('Product Selections'!$L$11="CBA Lightning Plus",0.7,IF('Product Selections'!$L$11="Management Services",0.7,IF('Product Selections'!$L$11="CBA Lightning Wholesale","Check with Finance","")))))</f>
        <v/>
      </c>
      <c r="AC472" s="616" t="n"/>
      <c r="AD472" s="270">
        <f>IF(C472="","",IF('Product Selections'!$L$11="CBA Lightning Wholesale","Check with Finance",1-AB472))</f>
        <v/>
      </c>
      <c r="AE472" s="616">
        <f>IF(C472="","",'Multi Unit Grid'!$G$5)</f>
        <v/>
      </c>
      <c r="AF472" s="271">
        <f>IF(C472="","",IF('Exhibit A'!Y1214&lt;0,-'Exhibit A'!Y1214,""))</f>
        <v/>
      </c>
      <c r="AG472" s="616">
        <f>IF($C472="","",'Product Selections'!$K$6)</f>
        <v/>
      </c>
      <c r="AH472" s="616">
        <f>IF($C472="","",'Product Selections'!$K$10)</f>
        <v/>
      </c>
      <c r="AI472" s="269">
        <f>IF(C472="","",IF('Product Selections'!L464="Management SErvices",VLOOKUP('Product Selections'!K456,Regions!C:D,2,FALSE),""))</f>
        <v/>
      </c>
      <c r="AJ472" s="445" t="n"/>
      <c r="AK472" s="618" t="n"/>
      <c r="AL472" s="440" t="n"/>
      <c r="AM472" s="448" t="n"/>
      <c r="AO472" s="267" t="n"/>
      <c r="AP472" s="441" t="n"/>
      <c r="AQ472" s="616" t="n"/>
      <c r="AR472" s="616" t="n"/>
      <c r="AS472" s="619" t="n"/>
    </row>
    <row r="473" ht="14.45" customHeight="1">
      <c r="B473" s="73">
        <f>B472+1</f>
        <v/>
      </c>
      <c r="C473" s="221">
        <f>IF('Multi Unit Grid'!C467="","",'Multi Unit Grid'!C467)</f>
        <v/>
      </c>
      <c r="D473" s="223">
        <f>IF(C473="","",'Exhibit A'!D465)</f>
        <v/>
      </c>
      <c r="E473" s="222">
        <f>IFERROR(VLOOKUP(C473,'Multi Unit Grid'!C:D,2,FALSE),"")</f>
        <v/>
      </c>
      <c r="F473" s="75">
        <f>IFERROR(VLOOKUP(C473,'Multi Unit Grid'!C:E,3,FALSE),"")</f>
        <v/>
      </c>
      <c r="G473" s="75">
        <f>IFERROR(VLOOKUP(C473,'Multi Unit Grid'!C:EF,4,FALSE),"")</f>
        <v/>
      </c>
      <c r="H473" s="612" t="n"/>
      <c r="I473" s="30" t="n"/>
      <c r="J473" s="430" t="n"/>
      <c r="K473" s="224" t="n"/>
      <c r="L473" s="24" t="n"/>
      <c r="M473" s="26" t="n"/>
      <c r="N473" s="28" t="n"/>
      <c r="O473" s="26" t="n"/>
      <c r="P473" s="28" t="n"/>
      <c r="Q473" s="623" t="n"/>
      <c r="R473" s="28" t="n"/>
      <c r="S473" s="28" t="n"/>
      <c r="T473" s="28" t="n"/>
      <c r="U473" s="28" t="n"/>
      <c r="V473" s="26" t="n"/>
      <c r="W473" s="29" t="n"/>
      <c r="Z473" s="491" t="n"/>
      <c r="AA473" s="612" t="n"/>
      <c r="AB473" s="83">
        <f>IF(C473="","",IF('Product Selections'!$L$11="CBA Lightning",1,IF('Product Selections'!$L$11="CBA Lightning Plus",0.7,IF('Product Selections'!$L$11="Management Services",0.7,IF('Product Selections'!$L$11="CBA Lightning Wholesale","Check with Finance","")))))</f>
        <v/>
      </c>
      <c r="AC473" s="612" t="n"/>
      <c r="AD473" s="83">
        <f>IF(C473="","",IF('Product Selections'!$L$11="CBA Lightning Wholesale","Check with Finance",1-AB473))</f>
        <v/>
      </c>
      <c r="AE473" s="612">
        <f>IF(C473="","",'Multi Unit Grid'!$G$5)</f>
        <v/>
      </c>
      <c r="AF473" s="84">
        <f>IF(C473="","",IF('Exhibit A'!Y1215&lt;0,-'Exhibit A'!Y1215,""))</f>
        <v/>
      </c>
      <c r="AG473" s="612">
        <f>IF($C473="","",'Product Selections'!$K$6)</f>
        <v/>
      </c>
      <c r="AH473" s="612">
        <f>IF($C473="","",'Product Selections'!$K$10)</f>
        <v/>
      </c>
      <c r="AI473" s="32">
        <f>IF(C473="","",IF('Product Selections'!L465="Management SErvices",VLOOKUP('Product Selections'!K457,Regions!C:D,2,FALSE),""))</f>
        <v/>
      </c>
      <c r="AJ473" s="444" t="n"/>
      <c r="AK473" s="621" t="n"/>
      <c r="AL473" s="438" t="n"/>
      <c r="AM473" s="447" t="n"/>
      <c r="AO473" s="30" t="n"/>
      <c r="AP473" s="439" t="n"/>
      <c r="AQ473" s="612" t="n"/>
      <c r="AR473" s="612" t="n"/>
      <c r="AS473" s="615" t="n"/>
    </row>
    <row r="474">
      <c r="B474" s="249">
        <f>B473+1</f>
        <v/>
      </c>
      <c r="C474" s="250">
        <f>IF('Multi Unit Grid'!C468="","",'Multi Unit Grid'!C468)</f>
        <v/>
      </c>
      <c r="D474" s="251">
        <f>IF(C474="","",'Exhibit A'!D466)</f>
        <v/>
      </c>
      <c r="E474" s="252">
        <f>IFERROR(VLOOKUP(C474,'Multi Unit Grid'!C:D,2,FALSE),"")</f>
        <v/>
      </c>
      <c r="F474" s="253">
        <f>IFERROR(VLOOKUP(C474,'Multi Unit Grid'!C:E,3,FALSE),"")</f>
        <v/>
      </c>
      <c r="G474" s="253">
        <f>IFERROR(VLOOKUP(C474,'Multi Unit Grid'!C:EF,4,FALSE),"")</f>
        <v/>
      </c>
      <c r="H474" s="616" t="n"/>
      <c r="I474" s="267" t="n"/>
      <c r="J474" s="431" t="n"/>
      <c r="K474" s="261" t="n"/>
      <c r="L474" s="257" t="n"/>
      <c r="M474" s="262" t="n"/>
      <c r="N474" s="263" t="n"/>
      <c r="O474" s="262" t="n"/>
      <c r="P474" s="263" t="n"/>
      <c r="Q474" s="622" t="n"/>
      <c r="R474" s="263" t="n"/>
      <c r="S474" s="263" t="n"/>
      <c r="T474" s="263" t="n"/>
      <c r="U474" s="263" t="n"/>
      <c r="V474" s="262" t="n"/>
      <c r="W474" s="265" t="n"/>
      <c r="X474" s="266" t="n"/>
      <c r="Z474" s="490" t="n"/>
      <c r="AA474" s="616" t="n"/>
      <c r="AB474" s="270">
        <f>IF(C474="","",IF('Product Selections'!$L$11="CBA Lightning",1,IF('Product Selections'!$L$11="CBA Lightning Plus",0.7,IF('Product Selections'!$L$11="Management Services",0.7,IF('Product Selections'!$L$11="CBA Lightning Wholesale","Check with Finance","")))))</f>
        <v/>
      </c>
      <c r="AC474" s="616" t="n"/>
      <c r="AD474" s="270">
        <f>IF(C474="","",IF('Product Selections'!$L$11="CBA Lightning Wholesale","Check with Finance",1-AB474))</f>
        <v/>
      </c>
      <c r="AE474" s="616">
        <f>IF(C474="","",'Multi Unit Grid'!$G$5)</f>
        <v/>
      </c>
      <c r="AF474" s="271">
        <f>IF(C474="","",IF('Exhibit A'!Y1216&lt;0,-'Exhibit A'!Y1216,""))</f>
        <v/>
      </c>
      <c r="AG474" s="616">
        <f>IF($C474="","",'Product Selections'!$K$6)</f>
        <v/>
      </c>
      <c r="AH474" s="616">
        <f>IF($C474="","",'Product Selections'!$K$10)</f>
        <v/>
      </c>
      <c r="AI474" s="269">
        <f>IF(C474="","",IF('Product Selections'!L466="Management SErvices",VLOOKUP('Product Selections'!K458,Regions!C:D,2,FALSE),""))</f>
        <v/>
      </c>
      <c r="AJ474" s="445" t="n"/>
      <c r="AK474" s="618" t="n"/>
      <c r="AL474" s="440" t="n"/>
      <c r="AM474" s="448" t="n"/>
      <c r="AO474" s="267" t="n"/>
      <c r="AP474" s="441" t="n"/>
      <c r="AQ474" s="616" t="n"/>
      <c r="AR474" s="616" t="n"/>
      <c r="AS474" s="619" t="n"/>
    </row>
    <row r="475" ht="14.45" customHeight="1">
      <c r="B475" s="73">
        <f>B474+1</f>
        <v/>
      </c>
      <c r="C475" s="221">
        <f>IF('Multi Unit Grid'!C469="","",'Multi Unit Grid'!C469)</f>
        <v/>
      </c>
      <c r="D475" s="223">
        <f>IF(C475="","",'Exhibit A'!D467)</f>
        <v/>
      </c>
      <c r="E475" s="222">
        <f>IFERROR(VLOOKUP(C475,'Multi Unit Grid'!C:D,2,FALSE),"")</f>
        <v/>
      </c>
      <c r="F475" s="75">
        <f>IFERROR(VLOOKUP(C475,'Multi Unit Grid'!C:E,3,FALSE),"")</f>
        <v/>
      </c>
      <c r="G475" s="75">
        <f>IFERROR(VLOOKUP(C475,'Multi Unit Grid'!C:EF,4,FALSE),"")</f>
        <v/>
      </c>
      <c r="H475" s="612" t="n"/>
      <c r="I475" s="30" t="n"/>
      <c r="J475" s="430" t="n"/>
      <c r="K475" s="224" t="n"/>
      <c r="L475" s="24" t="n"/>
      <c r="M475" s="26" t="n"/>
      <c r="N475" s="28" t="n"/>
      <c r="O475" s="26" t="n"/>
      <c r="P475" s="28" t="n"/>
      <c r="Q475" s="623" t="n"/>
      <c r="R475" s="28" t="n"/>
      <c r="S475" s="28" t="n"/>
      <c r="T475" s="28" t="n"/>
      <c r="U475" s="28" t="n"/>
      <c r="V475" s="26" t="n"/>
      <c r="W475" s="29" t="n"/>
      <c r="Z475" s="491" t="n"/>
      <c r="AA475" s="612" t="n"/>
      <c r="AB475" s="83">
        <f>IF(C475="","",IF('Product Selections'!$L$11="CBA Lightning",1,IF('Product Selections'!$L$11="CBA Lightning Plus",0.7,IF('Product Selections'!$L$11="Management Services",0.7,IF('Product Selections'!$L$11="CBA Lightning Wholesale","Check with Finance","")))))</f>
        <v/>
      </c>
      <c r="AC475" s="612" t="n"/>
      <c r="AD475" s="83">
        <f>IF(C475="","",IF('Product Selections'!$L$11="CBA Lightning Wholesale","Check with Finance",1-AB475))</f>
        <v/>
      </c>
      <c r="AE475" s="612">
        <f>IF(C475="","",'Multi Unit Grid'!$G$5)</f>
        <v/>
      </c>
      <c r="AF475" s="84">
        <f>IF(C475="","",IF('Exhibit A'!Y1217&lt;0,-'Exhibit A'!Y1217,""))</f>
        <v/>
      </c>
      <c r="AG475" s="612">
        <f>IF($C475="","",'Product Selections'!$K$6)</f>
        <v/>
      </c>
      <c r="AH475" s="612">
        <f>IF($C475="","",'Product Selections'!$K$10)</f>
        <v/>
      </c>
      <c r="AI475" s="32">
        <f>IF(C475="","",IF('Product Selections'!L467="Management SErvices",VLOOKUP('Product Selections'!K459,Regions!C:D,2,FALSE),""))</f>
        <v/>
      </c>
      <c r="AJ475" s="444" t="n"/>
      <c r="AK475" s="621" t="n"/>
      <c r="AL475" s="438" t="n"/>
      <c r="AM475" s="447" t="n"/>
      <c r="AO475" s="30" t="n"/>
      <c r="AP475" s="439" t="n"/>
      <c r="AQ475" s="612" t="n"/>
      <c r="AR475" s="612" t="n"/>
      <c r="AS475" s="615" t="n"/>
    </row>
    <row r="476">
      <c r="B476" s="249">
        <f>B475+1</f>
        <v/>
      </c>
      <c r="C476" s="250">
        <f>IF('Multi Unit Grid'!C470="","",'Multi Unit Grid'!C470)</f>
        <v/>
      </c>
      <c r="D476" s="251">
        <f>IF(C476="","",'Exhibit A'!D468)</f>
        <v/>
      </c>
      <c r="E476" s="252">
        <f>IFERROR(VLOOKUP(C476,'Multi Unit Grid'!C:D,2,FALSE),"")</f>
        <v/>
      </c>
      <c r="F476" s="253">
        <f>IFERROR(VLOOKUP(C476,'Multi Unit Grid'!C:E,3,FALSE),"")</f>
        <v/>
      </c>
      <c r="G476" s="253">
        <f>IFERROR(VLOOKUP(C476,'Multi Unit Grid'!C:EF,4,FALSE),"")</f>
        <v/>
      </c>
      <c r="H476" s="616" t="n"/>
      <c r="I476" s="267" t="n"/>
      <c r="J476" s="431" t="n"/>
      <c r="K476" s="261" t="n"/>
      <c r="L476" s="257" t="n"/>
      <c r="M476" s="262" t="n"/>
      <c r="N476" s="263" t="n"/>
      <c r="O476" s="262" t="n"/>
      <c r="P476" s="263" t="n"/>
      <c r="Q476" s="622" t="n"/>
      <c r="R476" s="263" t="n"/>
      <c r="S476" s="263" t="n"/>
      <c r="T476" s="263" t="n"/>
      <c r="U476" s="263" t="n"/>
      <c r="V476" s="262" t="n"/>
      <c r="W476" s="265" t="n"/>
      <c r="X476" s="266" t="n"/>
      <c r="Z476" s="490" t="n"/>
      <c r="AA476" s="616" t="n"/>
      <c r="AB476" s="270">
        <f>IF(C476="","",IF('Product Selections'!$L$11="CBA Lightning",1,IF('Product Selections'!$L$11="CBA Lightning Plus",0.7,IF('Product Selections'!$L$11="Management Services",0.7,IF('Product Selections'!$L$11="CBA Lightning Wholesale","Check with Finance","")))))</f>
        <v/>
      </c>
      <c r="AC476" s="616" t="n"/>
      <c r="AD476" s="270">
        <f>IF(C476="","",IF('Product Selections'!$L$11="CBA Lightning Wholesale","Check with Finance",1-AB476))</f>
        <v/>
      </c>
      <c r="AE476" s="616">
        <f>IF(C476="","",'Multi Unit Grid'!$G$5)</f>
        <v/>
      </c>
      <c r="AF476" s="271">
        <f>IF(C476="","",IF('Exhibit A'!Y1218&lt;0,-'Exhibit A'!Y1218,""))</f>
        <v/>
      </c>
      <c r="AG476" s="616">
        <f>IF($C476="","",'Product Selections'!$K$6)</f>
        <v/>
      </c>
      <c r="AH476" s="616">
        <f>IF($C476="","",'Product Selections'!$K$10)</f>
        <v/>
      </c>
      <c r="AI476" s="269">
        <f>IF(C476="","",IF('Product Selections'!L468="Management SErvices",VLOOKUP('Product Selections'!K460,Regions!C:D,2,FALSE),""))</f>
        <v/>
      </c>
      <c r="AJ476" s="445" t="n"/>
      <c r="AK476" s="618" t="n"/>
      <c r="AL476" s="440" t="n"/>
      <c r="AM476" s="448" t="n"/>
      <c r="AO476" s="267" t="n"/>
      <c r="AP476" s="441" t="n"/>
      <c r="AQ476" s="616" t="n"/>
      <c r="AR476" s="616" t="n"/>
      <c r="AS476" s="619" t="n"/>
    </row>
    <row r="477" ht="14.45" customHeight="1">
      <c r="B477" s="73">
        <f>B476+1</f>
        <v/>
      </c>
      <c r="C477" s="221">
        <f>IF('Multi Unit Grid'!C471="","",'Multi Unit Grid'!C471)</f>
        <v/>
      </c>
      <c r="D477" s="223">
        <f>IF(C477="","",'Exhibit A'!D469)</f>
        <v/>
      </c>
      <c r="E477" s="222">
        <f>IFERROR(VLOOKUP(C477,'Multi Unit Grid'!C:D,2,FALSE),"")</f>
        <v/>
      </c>
      <c r="F477" s="75">
        <f>IFERROR(VLOOKUP(C477,'Multi Unit Grid'!C:E,3,FALSE),"")</f>
        <v/>
      </c>
      <c r="G477" s="75">
        <f>IFERROR(VLOOKUP(C477,'Multi Unit Grid'!C:EF,4,FALSE),"")</f>
        <v/>
      </c>
      <c r="H477" s="612" t="n"/>
      <c r="I477" s="30" t="n"/>
      <c r="J477" s="430" t="n"/>
      <c r="K477" s="224" t="n"/>
      <c r="L477" s="24" t="n"/>
      <c r="M477" s="26" t="n"/>
      <c r="N477" s="28" t="n"/>
      <c r="O477" s="26" t="n"/>
      <c r="P477" s="28" t="n"/>
      <c r="Q477" s="623" t="n"/>
      <c r="R477" s="28" t="n"/>
      <c r="S477" s="28" t="n"/>
      <c r="T477" s="28" t="n"/>
      <c r="U477" s="28" t="n"/>
      <c r="V477" s="26" t="n"/>
      <c r="W477" s="29" t="n"/>
      <c r="Z477" s="491" t="n"/>
      <c r="AA477" s="612" t="n"/>
      <c r="AB477" s="83">
        <f>IF(C477="","",IF('Product Selections'!$L$11="CBA Lightning",1,IF('Product Selections'!$L$11="CBA Lightning Plus",0.7,IF('Product Selections'!$L$11="Management Services",0.7,IF('Product Selections'!$L$11="CBA Lightning Wholesale","Check with Finance","")))))</f>
        <v/>
      </c>
      <c r="AC477" s="612" t="n"/>
      <c r="AD477" s="83">
        <f>IF(C477="","",IF('Product Selections'!$L$11="CBA Lightning Wholesale","Check with Finance",1-AB477))</f>
        <v/>
      </c>
      <c r="AE477" s="612">
        <f>IF(C477="","",'Multi Unit Grid'!$G$5)</f>
        <v/>
      </c>
      <c r="AF477" s="84">
        <f>IF(C477="","",IF('Exhibit A'!Y1219&lt;0,-'Exhibit A'!Y1219,""))</f>
        <v/>
      </c>
      <c r="AG477" s="612">
        <f>IF($C477="","",'Product Selections'!$K$6)</f>
        <v/>
      </c>
      <c r="AH477" s="612">
        <f>IF($C477="","",'Product Selections'!$K$10)</f>
        <v/>
      </c>
      <c r="AI477" s="32">
        <f>IF(C477="","",IF('Product Selections'!L469="Management SErvices",VLOOKUP('Product Selections'!K461,Regions!C:D,2,FALSE),""))</f>
        <v/>
      </c>
      <c r="AJ477" s="444" t="n"/>
      <c r="AK477" s="621" t="n"/>
      <c r="AL477" s="438" t="n"/>
      <c r="AM477" s="447" t="n"/>
      <c r="AO477" s="30" t="n"/>
      <c r="AP477" s="439" t="n"/>
      <c r="AQ477" s="612" t="n"/>
      <c r="AR477" s="612" t="n"/>
      <c r="AS477" s="615" t="n"/>
    </row>
    <row r="478">
      <c r="B478" s="249">
        <f>B477+1</f>
        <v/>
      </c>
      <c r="C478" s="250">
        <f>IF('Multi Unit Grid'!C472="","",'Multi Unit Grid'!C472)</f>
        <v/>
      </c>
      <c r="D478" s="251">
        <f>IF(C478="","",'Exhibit A'!D470)</f>
        <v/>
      </c>
      <c r="E478" s="252">
        <f>IFERROR(VLOOKUP(C478,'Multi Unit Grid'!C:D,2,FALSE),"")</f>
        <v/>
      </c>
      <c r="F478" s="253">
        <f>IFERROR(VLOOKUP(C478,'Multi Unit Grid'!C:E,3,FALSE),"")</f>
        <v/>
      </c>
      <c r="G478" s="253">
        <f>IFERROR(VLOOKUP(C478,'Multi Unit Grid'!C:EF,4,FALSE),"")</f>
        <v/>
      </c>
      <c r="H478" s="616" t="n"/>
      <c r="I478" s="267" t="n"/>
      <c r="J478" s="431" t="n"/>
      <c r="K478" s="261" t="n"/>
      <c r="L478" s="257" t="n"/>
      <c r="M478" s="262" t="n"/>
      <c r="N478" s="263" t="n"/>
      <c r="O478" s="262" t="n"/>
      <c r="P478" s="263" t="n"/>
      <c r="Q478" s="622" t="n"/>
      <c r="R478" s="263" t="n"/>
      <c r="S478" s="263" t="n"/>
      <c r="T478" s="263" t="n"/>
      <c r="U478" s="263" t="n"/>
      <c r="V478" s="262" t="n"/>
      <c r="W478" s="265" t="n"/>
      <c r="X478" s="266" t="n"/>
      <c r="Z478" s="490" t="n"/>
      <c r="AA478" s="616" t="n"/>
      <c r="AB478" s="270">
        <f>IF(C478="","",IF('Product Selections'!$L$11="CBA Lightning",1,IF('Product Selections'!$L$11="CBA Lightning Plus",0.7,IF('Product Selections'!$L$11="Management Services",0.7,IF('Product Selections'!$L$11="CBA Lightning Wholesale","Check with Finance","")))))</f>
        <v/>
      </c>
      <c r="AC478" s="616" t="n"/>
      <c r="AD478" s="270">
        <f>IF(C478="","",IF('Product Selections'!$L$11="CBA Lightning Wholesale","Check with Finance",1-AB478))</f>
        <v/>
      </c>
      <c r="AE478" s="616">
        <f>IF(C478="","",'Multi Unit Grid'!$G$5)</f>
        <v/>
      </c>
      <c r="AF478" s="271">
        <f>IF(C478="","",IF('Exhibit A'!Y1220&lt;0,-'Exhibit A'!Y1220,""))</f>
        <v/>
      </c>
      <c r="AG478" s="616">
        <f>IF($C478="","",'Product Selections'!$K$6)</f>
        <v/>
      </c>
      <c r="AH478" s="616">
        <f>IF($C478="","",'Product Selections'!$K$10)</f>
        <v/>
      </c>
      <c r="AI478" s="269">
        <f>IF(C478="","",IF('Product Selections'!L470="Management SErvices",VLOOKUP('Product Selections'!K462,Regions!C:D,2,FALSE),""))</f>
        <v/>
      </c>
      <c r="AJ478" s="445" t="n"/>
      <c r="AK478" s="618" t="n"/>
      <c r="AL478" s="440" t="n"/>
      <c r="AM478" s="448" t="n"/>
      <c r="AO478" s="267" t="n"/>
      <c r="AP478" s="441" t="n"/>
      <c r="AQ478" s="616" t="n"/>
      <c r="AR478" s="616" t="n"/>
      <c r="AS478" s="619" t="n"/>
    </row>
    <row r="479" ht="14.45" customHeight="1">
      <c r="B479" s="73">
        <f>B478+1</f>
        <v/>
      </c>
      <c r="C479" s="221">
        <f>IF('Multi Unit Grid'!C473="","",'Multi Unit Grid'!C473)</f>
        <v/>
      </c>
      <c r="D479" s="223">
        <f>IF(C479="","",'Exhibit A'!D471)</f>
        <v/>
      </c>
      <c r="E479" s="222">
        <f>IFERROR(VLOOKUP(C479,'Multi Unit Grid'!C:D,2,FALSE),"")</f>
        <v/>
      </c>
      <c r="F479" s="75">
        <f>IFERROR(VLOOKUP(C479,'Multi Unit Grid'!C:E,3,FALSE),"")</f>
        <v/>
      </c>
      <c r="G479" s="75">
        <f>IFERROR(VLOOKUP(C479,'Multi Unit Grid'!C:EF,4,FALSE),"")</f>
        <v/>
      </c>
      <c r="H479" s="612" t="n"/>
      <c r="I479" s="30" t="n"/>
      <c r="J479" s="430" t="n"/>
      <c r="K479" s="224" t="n"/>
      <c r="L479" s="24" t="n"/>
      <c r="M479" s="26" t="n"/>
      <c r="N479" s="28" t="n"/>
      <c r="O479" s="26" t="n"/>
      <c r="P479" s="28" t="n"/>
      <c r="Q479" s="623" t="n"/>
      <c r="R479" s="28" t="n"/>
      <c r="S479" s="28" t="n"/>
      <c r="T479" s="28" t="n"/>
      <c r="U479" s="28" t="n"/>
      <c r="V479" s="26" t="n"/>
      <c r="W479" s="29" t="n"/>
      <c r="Z479" s="491" t="n"/>
      <c r="AA479" s="612" t="n"/>
      <c r="AB479" s="83">
        <f>IF(C479="","",IF('Product Selections'!$L$11="CBA Lightning",1,IF('Product Selections'!$L$11="CBA Lightning Plus",0.7,IF('Product Selections'!$L$11="Management Services",0.7,IF('Product Selections'!$L$11="CBA Lightning Wholesale","Check with Finance","")))))</f>
        <v/>
      </c>
      <c r="AC479" s="612" t="n"/>
      <c r="AD479" s="83">
        <f>IF(C479="","",IF('Product Selections'!$L$11="CBA Lightning Wholesale","Check with Finance",1-AB479))</f>
        <v/>
      </c>
      <c r="AE479" s="612">
        <f>IF(C479="","",'Multi Unit Grid'!$G$5)</f>
        <v/>
      </c>
      <c r="AF479" s="84">
        <f>IF(C479="","",IF('Exhibit A'!Y1221&lt;0,-'Exhibit A'!Y1221,""))</f>
        <v/>
      </c>
      <c r="AG479" s="612">
        <f>IF($C479="","",'Product Selections'!$K$6)</f>
        <v/>
      </c>
      <c r="AH479" s="612">
        <f>IF($C479="","",'Product Selections'!$K$10)</f>
        <v/>
      </c>
      <c r="AI479" s="32">
        <f>IF(C479="","",IF('Product Selections'!L471="Management SErvices",VLOOKUP('Product Selections'!K463,Regions!C:D,2,FALSE),""))</f>
        <v/>
      </c>
      <c r="AJ479" s="444" t="n"/>
      <c r="AK479" s="621" t="n"/>
      <c r="AL479" s="438" t="n"/>
      <c r="AM479" s="447" t="n"/>
      <c r="AO479" s="30" t="n"/>
      <c r="AP479" s="439" t="n"/>
      <c r="AQ479" s="612" t="n"/>
      <c r="AR479" s="612" t="n"/>
      <c r="AS479" s="615" t="n"/>
    </row>
    <row r="480">
      <c r="B480" s="249">
        <f>B479+1</f>
        <v/>
      </c>
      <c r="C480" s="250">
        <f>IF('Multi Unit Grid'!C474="","",'Multi Unit Grid'!C474)</f>
        <v/>
      </c>
      <c r="D480" s="251">
        <f>IF(C480="","",'Exhibit A'!D472)</f>
        <v/>
      </c>
      <c r="E480" s="252">
        <f>IFERROR(VLOOKUP(C480,'Multi Unit Grid'!C:D,2,FALSE),"")</f>
        <v/>
      </c>
      <c r="F480" s="253">
        <f>IFERROR(VLOOKUP(C480,'Multi Unit Grid'!C:E,3,FALSE),"")</f>
        <v/>
      </c>
      <c r="G480" s="253">
        <f>IFERROR(VLOOKUP(C480,'Multi Unit Grid'!C:EF,4,FALSE),"")</f>
        <v/>
      </c>
      <c r="H480" s="616" t="n"/>
      <c r="I480" s="267" t="n"/>
      <c r="J480" s="431" t="n"/>
      <c r="K480" s="261" t="n"/>
      <c r="L480" s="257" t="n"/>
      <c r="M480" s="262" t="n"/>
      <c r="N480" s="263" t="n"/>
      <c r="O480" s="262" t="n"/>
      <c r="P480" s="263" t="n"/>
      <c r="Q480" s="622" t="n"/>
      <c r="R480" s="263" t="n"/>
      <c r="S480" s="263" t="n"/>
      <c r="T480" s="263" t="n"/>
      <c r="U480" s="263" t="n"/>
      <c r="V480" s="262" t="n"/>
      <c r="W480" s="265" t="n"/>
      <c r="X480" s="266" t="n"/>
      <c r="Z480" s="490" t="n"/>
      <c r="AA480" s="616" t="n"/>
      <c r="AB480" s="270">
        <f>IF(C480="","",IF('Product Selections'!$L$11="CBA Lightning",1,IF('Product Selections'!$L$11="CBA Lightning Plus",0.7,IF('Product Selections'!$L$11="Management Services",0.7,IF('Product Selections'!$L$11="CBA Lightning Wholesale","Check with Finance","")))))</f>
        <v/>
      </c>
      <c r="AC480" s="616" t="n"/>
      <c r="AD480" s="270">
        <f>IF(C480="","",IF('Product Selections'!$L$11="CBA Lightning Wholesale","Check with Finance",1-AB480))</f>
        <v/>
      </c>
      <c r="AE480" s="616">
        <f>IF(C480="","",'Multi Unit Grid'!$G$5)</f>
        <v/>
      </c>
      <c r="AF480" s="271">
        <f>IF(C480="","",IF('Exhibit A'!Y1222&lt;0,-'Exhibit A'!Y1222,""))</f>
        <v/>
      </c>
      <c r="AG480" s="616">
        <f>IF($C480="","",'Product Selections'!$K$6)</f>
        <v/>
      </c>
      <c r="AH480" s="616">
        <f>IF($C480="","",'Product Selections'!$K$10)</f>
        <v/>
      </c>
      <c r="AI480" s="269">
        <f>IF(C480="","",IF('Product Selections'!L472="Management SErvices",VLOOKUP('Product Selections'!K464,Regions!C:D,2,FALSE),""))</f>
        <v/>
      </c>
      <c r="AJ480" s="445" t="n"/>
      <c r="AK480" s="618" t="n"/>
      <c r="AL480" s="440" t="n"/>
      <c r="AM480" s="448" t="n"/>
      <c r="AO480" s="267" t="n"/>
      <c r="AP480" s="441" t="n"/>
      <c r="AQ480" s="616" t="n"/>
      <c r="AR480" s="616" t="n"/>
      <c r="AS480" s="619" t="n"/>
    </row>
    <row r="481" ht="14.45" customHeight="1">
      <c r="B481" s="73">
        <f>B480+1</f>
        <v/>
      </c>
      <c r="C481" s="221">
        <f>IF('Multi Unit Grid'!C475="","",'Multi Unit Grid'!C475)</f>
        <v/>
      </c>
      <c r="D481" s="223">
        <f>IF(C481="","",'Exhibit A'!D473)</f>
        <v/>
      </c>
      <c r="E481" s="222">
        <f>IFERROR(VLOOKUP(C481,'Multi Unit Grid'!C:D,2,FALSE),"")</f>
        <v/>
      </c>
      <c r="F481" s="75">
        <f>IFERROR(VLOOKUP(C481,'Multi Unit Grid'!C:E,3,FALSE),"")</f>
        <v/>
      </c>
      <c r="G481" s="75">
        <f>IFERROR(VLOOKUP(C481,'Multi Unit Grid'!C:EF,4,FALSE),"")</f>
        <v/>
      </c>
      <c r="H481" s="612" t="n"/>
      <c r="I481" s="30" t="n"/>
      <c r="J481" s="430" t="n"/>
      <c r="K481" s="224" t="n"/>
      <c r="L481" s="24" t="n"/>
      <c r="M481" s="26" t="n"/>
      <c r="N481" s="28" t="n"/>
      <c r="O481" s="26" t="n"/>
      <c r="P481" s="28" t="n"/>
      <c r="Q481" s="623" t="n"/>
      <c r="R481" s="28" t="n"/>
      <c r="S481" s="28" t="n"/>
      <c r="T481" s="28" t="n"/>
      <c r="U481" s="28" t="n"/>
      <c r="V481" s="26" t="n"/>
      <c r="W481" s="29" t="n"/>
      <c r="Z481" s="491" t="n"/>
      <c r="AA481" s="612" t="n"/>
      <c r="AB481" s="83">
        <f>IF(C481="","",IF('Product Selections'!$L$11="CBA Lightning",1,IF('Product Selections'!$L$11="CBA Lightning Plus",0.7,IF('Product Selections'!$L$11="Management Services",0.7,IF('Product Selections'!$L$11="CBA Lightning Wholesale","Check with Finance","")))))</f>
        <v/>
      </c>
      <c r="AC481" s="612" t="n"/>
      <c r="AD481" s="83">
        <f>IF(C481="","",IF('Product Selections'!$L$11="CBA Lightning Wholesale","Check with Finance",1-AB481))</f>
        <v/>
      </c>
      <c r="AE481" s="612">
        <f>IF(C481="","",'Multi Unit Grid'!$G$5)</f>
        <v/>
      </c>
      <c r="AF481" s="84">
        <f>IF(C481="","",IF('Exhibit A'!Y1223&lt;0,-'Exhibit A'!Y1223,""))</f>
        <v/>
      </c>
      <c r="AG481" s="612">
        <f>IF($C481="","",'Product Selections'!$K$6)</f>
        <v/>
      </c>
      <c r="AH481" s="612">
        <f>IF($C481="","",'Product Selections'!$K$10)</f>
        <v/>
      </c>
      <c r="AI481" s="32">
        <f>IF(C481="","",IF('Product Selections'!L473="Management SErvices",VLOOKUP('Product Selections'!K465,Regions!C:D,2,FALSE),""))</f>
        <v/>
      </c>
      <c r="AJ481" s="444" t="n"/>
      <c r="AK481" s="621" t="n"/>
      <c r="AL481" s="438" t="n"/>
      <c r="AM481" s="447" t="n"/>
      <c r="AO481" s="30" t="n"/>
      <c r="AP481" s="439" t="n"/>
      <c r="AQ481" s="612" t="n"/>
      <c r="AR481" s="612" t="n"/>
      <c r="AS481" s="615" t="n"/>
    </row>
    <row r="482">
      <c r="B482" s="249">
        <f>B481+1</f>
        <v/>
      </c>
      <c r="C482" s="250">
        <f>IF('Multi Unit Grid'!C476="","",'Multi Unit Grid'!C476)</f>
        <v/>
      </c>
      <c r="D482" s="251">
        <f>IF(C482="","",'Exhibit A'!D474)</f>
        <v/>
      </c>
      <c r="E482" s="252">
        <f>IFERROR(VLOOKUP(C482,'Multi Unit Grid'!C:D,2,FALSE),"")</f>
        <v/>
      </c>
      <c r="F482" s="253">
        <f>IFERROR(VLOOKUP(C482,'Multi Unit Grid'!C:E,3,FALSE),"")</f>
        <v/>
      </c>
      <c r="G482" s="253">
        <f>IFERROR(VLOOKUP(C482,'Multi Unit Grid'!C:EF,4,FALSE),"")</f>
        <v/>
      </c>
      <c r="H482" s="616" t="n"/>
      <c r="I482" s="267" t="n"/>
      <c r="J482" s="431" t="n"/>
      <c r="K482" s="261" t="n"/>
      <c r="L482" s="257" t="n"/>
      <c r="M482" s="262" t="n"/>
      <c r="N482" s="263" t="n"/>
      <c r="O482" s="262" t="n"/>
      <c r="P482" s="263" t="n"/>
      <c r="Q482" s="622" t="n"/>
      <c r="R482" s="263" t="n"/>
      <c r="S482" s="263" t="n"/>
      <c r="T482" s="263" t="n"/>
      <c r="U482" s="263" t="n"/>
      <c r="V482" s="262" t="n"/>
      <c r="W482" s="265" t="n"/>
      <c r="X482" s="266" t="n"/>
      <c r="Z482" s="490" t="n"/>
      <c r="AA482" s="616" t="n"/>
      <c r="AB482" s="270">
        <f>IF(C482="","",IF('Product Selections'!$L$11="CBA Lightning",1,IF('Product Selections'!$L$11="CBA Lightning Plus",0.7,IF('Product Selections'!$L$11="Management Services",0.7,IF('Product Selections'!$L$11="CBA Lightning Wholesale","Check with Finance","")))))</f>
        <v/>
      </c>
      <c r="AC482" s="616" t="n"/>
      <c r="AD482" s="270">
        <f>IF(C482="","",IF('Product Selections'!$L$11="CBA Lightning Wholesale","Check with Finance",1-AB482))</f>
        <v/>
      </c>
      <c r="AE482" s="616">
        <f>IF(C482="","",'Multi Unit Grid'!$G$5)</f>
        <v/>
      </c>
      <c r="AF482" s="271">
        <f>IF(C482="","",IF('Exhibit A'!Y1224&lt;0,-'Exhibit A'!Y1224,""))</f>
        <v/>
      </c>
      <c r="AG482" s="616">
        <f>IF($C482="","",'Product Selections'!$K$6)</f>
        <v/>
      </c>
      <c r="AH482" s="616">
        <f>IF($C482="","",'Product Selections'!$K$10)</f>
        <v/>
      </c>
      <c r="AI482" s="269">
        <f>IF(C482="","",IF('Product Selections'!L474="Management SErvices",VLOOKUP('Product Selections'!K466,Regions!C:D,2,FALSE),""))</f>
        <v/>
      </c>
      <c r="AJ482" s="445" t="n"/>
      <c r="AK482" s="618" t="n"/>
      <c r="AL482" s="440" t="n"/>
      <c r="AM482" s="448" t="n"/>
      <c r="AO482" s="267" t="n"/>
      <c r="AP482" s="441" t="n"/>
      <c r="AQ482" s="616" t="n"/>
      <c r="AR482" s="616" t="n"/>
      <c r="AS482" s="619" t="n"/>
    </row>
    <row r="483" ht="14.45" customHeight="1">
      <c r="B483" s="73">
        <f>B482+1</f>
        <v/>
      </c>
      <c r="C483" s="221">
        <f>IF('Multi Unit Grid'!C477="","",'Multi Unit Grid'!C477)</f>
        <v/>
      </c>
      <c r="D483" s="223">
        <f>IF(C483="","",'Exhibit A'!D475)</f>
        <v/>
      </c>
      <c r="E483" s="222">
        <f>IFERROR(VLOOKUP(C483,'Multi Unit Grid'!C:D,2,FALSE),"")</f>
        <v/>
      </c>
      <c r="F483" s="75">
        <f>IFERROR(VLOOKUP(C483,'Multi Unit Grid'!C:E,3,FALSE),"")</f>
        <v/>
      </c>
      <c r="G483" s="75">
        <f>IFERROR(VLOOKUP(C483,'Multi Unit Grid'!C:EF,4,FALSE),"")</f>
        <v/>
      </c>
      <c r="H483" s="612" t="n"/>
      <c r="I483" s="30" t="n"/>
      <c r="J483" s="430" t="n"/>
      <c r="K483" s="224" t="n"/>
      <c r="L483" s="24" t="n"/>
      <c r="M483" s="26" t="n"/>
      <c r="N483" s="28" t="n"/>
      <c r="O483" s="26" t="n"/>
      <c r="P483" s="28" t="n"/>
      <c r="Q483" s="623" t="n"/>
      <c r="R483" s="28" t="n"/>
      <c r="S483" s="28" t="n"/>
      <c r="T483" s="28" t="n"/>
      <c r="U483" s="28" t="n"/>
      <c r="V483" s="26" t="n"/>
      <c r="W483" s="29" t="n"/>
      <c r="Z483" s="491" t="n"/>
      <c r="AA483" s="612" t="n"/>
      <c r="AB483" s="83">
        <f>IF(C483="","",IF('Product Selections'!$L$11="CBA Lightning",1,IF('Product Selections'!$L$11="CBA Lightning Plus",0.7,IF('Product Selections'!$L$11="Management Services",0.7,IF('Product Selections'!$L$11="CBA Lightning Wholesale","Check with Finance","")))))</f>
        <v/>
      </c>
      <c r="AC483" s="612" t="n"/>
      <c r="AD483" s="83">
        <f>IF(C483="","",IF('Product Selections'!$L$11="CBA Lightning Wholesale","Check with Finance",1-AB483))</f>
        <v/>
      </c>
      <c r="AE483" s="612">
        <f>IF(C483="","",'Multi Unit Grid'!$G$5)</f>
        <v/>
      </c>
      <c r="AF483" s="84">
        <f>IF(C483="","",IF('Exhibit A'!Y1225&lt;0,-'Exhibit A'!Y1225,""))</f>
        <v/>
      </c>
      <c r="AG483" s="612">
        <f>IF($C483="","",'Product Selections'!$K$6)</f>
        <v/>
      </c>
      <c r="AH483" s="612">
        <f>IF($C483="","",'Product Selections'!$K$10)</f>
        <v/>
      </c>
      <c r="AI483" s="32">
        <f>IF(C483="","",IF('Product Selections'!L475="Management SErvices",VLOOKUP('Product Selections'!K467,Regions!C:D,2,FALSE),""))</f>
        <v/>
      </c>
      <c r="AJ483" s="444" t="n"/>
      <c r="AK483" s="621" t="n"/>
      <c r="AL483" s="438" t="n"/>
      <c r="AM483" s="447" t="n"/>
      <c r="AO483" s="30" t="n"/>
      <c r="AP483" s="439" t="n"/>
      <c r="AQ483" s="612" t="n"/>
      <c r="AR483" s="612" t="n"/>
      <c r="AS483" s="615" t="n"/>
    </row>
    <row r="484">
      <c r="B484" s="249">
        <f>B483+1</f>
        <v/>
      </c>
      <c r="C484" s="250">
        <f>IF('Multi Unit Grid'!C478="","",'Multi Unit Grid'!C478)</f>
        <v/>
      </c>
      <c r="D484" s="251">
        <f>IF(C484="","",'Exhibit A'!D476)</f>
        <v/>
      </c>
      <c r="E484" s="252">
        <f>IFERROR(VLOOKUP(C484,'Multi Unit Grid'!C:D,2,FALSE),"")</f>
        <v/>
      </c>
      <c r="F484" s="253">
        <f>IFERROR(VLOOKUP(C484,'Multi Unit Grid'!C:E,3,FALSE),"")</f>
        <v/>
      </c>
      <c r="G484" s="253">
        <f>IFERROR(VLOOKUP(C484,'Multi Unit Grid'!C:EF,4,FALSE),"")</f>
        <v/>
      </c>
      <c r="H484" s="616" t="n"/>
      <c r="I484" s="267" t="n"/>
      <c r="J484" s="431" t="n"/>
      <c r="K484" s="261" t="n"/>
      <c r="L484" s="257" t="n"/>
      <c r="M484" s="262" t="n"/>
      <c r="N484" s="263" t="n"/>
      <c r="O484" s="262" t="n"/>
      <c r="P484" s="263" t="n"/>
      <c r="Q484" s="622" t="n"/>
      <c r="R484" s="263" t="n"/>
      <c r="S484" s="263" t="n"/>
      <c r="T484" s="263" t="n"/>
      <c r="U484" s="263" t="n"/>
      <c r="V484" s="262" t="n"/>
      <c r="W484" s="265" t="n"/>
      <c r="X484" s="266" t="n"/>
      <c r="Z484" s="490" t="n"/>
      <c r="AA484" s="616" t="n"/>
      <c r="AB484" s="270">
        <f>IF(C484="","",IF('Product Selections'!$L$11="CBA Lightning",1,IF('Product Selections'!$L$11="CBA Lightning Plus",0.7,IF('Product Selections'!$L$11="Management Services",0.7,IF('Product Selections'!$L$11="CBA Lightning Wholesale","Check with Finance","")))))</f>
        <v/>
      </c>
      <c r="AC484" s="616" t="n"/>
      <c r="AD484" s="270">
        <f>IF(C484="","",IF('Product Selections'!$L$11="CBA Lightning Wholesale","Check with Finance",1-AB484))</f>
        <v/>
      </c>
      <c r="AE484" s="616">
        <f>IF(C484="","",'Multi Unit Grid'!$G$5)</f>
        <v/>
      </c>
      <c r="AF484" s="271">
        <f>IF(C484="","",IF('Exhibit A'!Y1226&lt;0,-'Exhibit A'!Y1226,""))</f>
        <v/>
      </c>
      <c r="AG484" s="616">
        <f>IF($C484="","",'Product Selections'!$K$6)</f>
        <v/>
      </c>
      <c r="AH484" s="616">
        <f>IF($C484="","",'Product Selections'!$K$10)</f>
        <v/>
      </c>
      <c r="AI484" s="269">
        <f>IF(C484="","",IF('Product Selections'!L476="Management SErvices",VLOOKUP('Product Selections'!K468,Regions!C:D,2,FALSE),""))</f>
        <v/>
      </c>
      <c r="AJ484" s="445" t="n"/>
      <c r="AK484" s="618" t="n"/>
      <c r="AL484" s="440" t="n"/>
      <c r="AM484" s="448" t="n"/>
      <c r="AO484" s="267" t="n"/>
      <c r="AP484" s="441" t="n"/>
      <c r="AQ484" s="616" t="n"/>
      <c r="AR484" s="616" t="n"/>
      <c r="AS484" s="619" t="n"/>
    </row>
    <row r="485" ht="14.45" customHeight="1">
      <c r="B485" s="73">
        <f>B484+1</f>
        <v/>
      </c>
      <c r="C485" s="221">
        <f>IF('Multi Unit Grid'!C479="","",'Multi Unit Grid'!C479)</f>
        <v/>
      </c>
      <c r="D485" s="223">
        <f>IF(C485="","",'Exhibit A'!D477)</f>
        <v/>
      </c>
      <c r="E485" s="222">
        <f>IFERROR(VLOOKUP(C485,'Multi Unit Grid'!C:D,2,FALSE),"")</f>
        <v/>
      </c>
      <c r="F485" s="75">
        <f>IFERROR(VLOOKUP(C485,'Multi Unit Grid'!C:E,3,FALSE),"")</f>
        <v/>
      </c>
      <c r="G485" s="75">
        <f>IFERROR(VLOOKUP(C485,'Multi Unit Grid'!C:EF,4,FALSE),"")</f>
        <v/>
      </c>
      <c r="H485" s="612" t="n"/>
      <c r="I485" s="30" t="n"/>
      <c r="J485" s="430" t="n"/>
      <c r="K485" s="224" t="n"/>
      <c r="L485" s="24" t="n"/>
      <c r="M485" s="26" t="n"/>
      <c r="N485" s="28" t="n"/>
      <c r="O485" s="26" t="n"/>
      <c r="P485" s="28" t="n"/>
      <c r="Q485" s="623" t="n"/>
      <c r="R485" s="28" t="n"/>
      <c r="S485" s="28" t="n"/>
      <c r="T485" s="28" t="n"/>
      <c r="U485" s="28" t="n"/>
      <c r="V485" s="26" t="n"/>
      <c r="W485" s="29" t="n"/>
      <c r="Z485" s="491" t="n"/>
      <c r="AA485" s="612" t="n"/>
      <c r="AB485" s="83">
        <f>IF(C485="","",IF('Product Selections'!$L$11="CBA Lightning",1,IF('Product Selections'!$L$11="CBA Lightning Plus",0.7,IF('Product Selections'!$L$11="Management Services",0.7,IF('Product Selections'!$L$11="CBA Lightning Wholesale","Check with Finance","")))))</f>
        <v/>
      </c>
      <c r="AC485" s="612" t="n"/>
      <c r="AD485" s="83">
        <f>IF(C485="","",IF('Product Selections'!$L$11="CBA Lightning Wholesale","Check with Finance",1-AB485))</f>
        <v/>
      </c>
      <c r="AE485" s="612">
        <f>IF(C485="","",'Multi Unit Grid'!$G$5)</f>
        <v/>
      </c>
      <c r="AF485" s="84">
        <f>IF(C485="","",IF('Exhibit A'!Y1227&lt;0,-'Exhibit A'!Y1227,""))</f>
        <v/>
      </c>
      <c r="AG485" s="612">
        <f>IF($C485="","",'Product Selections'!$K$6)</f>
        <v/>
      </c>
      <c r="AH485" s="612">
        <f>IF($C485="","",'Product Selections'!$K$10)</f>
        <v/>
      </c>
      <c r="AI485" s="32">
        <f>IF(C485="","",IF('Product Selections'!L477="Management SErvices",VLOOKUP('Product Selections'!K469,Regions!C:D,2,FALSE),""))</f>
        <v/>
      </c>
      <c r="AJ485" s="444" t="n"/>
      <c r="AK485" s="621" t="n"/>
      <c r="AL485" s="438" t="n"/>
      <c r="AM485" s="447" t="n"/>
      <c r="AO485" s="30" t="n"/>
      <c r="AP485" s="439" t="n"/>
      <c r="AQ485" s="612" t="n"/>
      <c r="AR485" s="612" t="n"/>
      <c r="AS485" s="615" t="n"/>
    </row>
    <row r="486">
      <c r="B486" s="249">
        <f>B485+1</f>
        <v/>
      </c>
      <c r="C486" s="250">
        <f>IF('Multi Unit Grid'!C480="","",'Multi Unit Grid'!C480)</f>
        <v/>
      </c>
      <c r="D486" s="251">
        <f>IF(C486="","",'Exhibit A'!D478)</f>
        <v/>
      </c>
      <c r="E486" s="252">
        <f>IFERROR(VLOOKUP(C486,'Multi Unit Grid'!C:D,2,FALSE),"")</f>
        <v/>
      </c>
      <c r="F486" s="253">
        <f>IFERROR(VLOOKUP(C486,'Multi Unit Grid'!C:E,3,FALSE),"")</f>
        <v/>
      </c>
      <c r="G486" s="253">
        <f>IFERROR(VLOOKUP(C486,'Multi Unit Grid'!C:EF,4,FALSE),"")</f>
        <v/>
      </c>
      <c r="H486" s="616" t="n"/>
      <c r="I486" s="267" t="n"/>
      <c r="J486" s="431" t="n"/>
      <c r="K486" s="261" t="n"/>
      <c r="L486" s="257" t="n"/>
      <c r="M486" s="262" t="n"/>
      <c r="N486" s="263" t="n"/>
      <c r="O486" s="262" t="n"/>
      <c r="P486" s="263" t="n"/>
      <c r="Q486" s="622" t="n"/>
      <c r="R486" s="263" t="n"/>
      <c r="S486" s="263" t="n"/>
      <c r="T486" s="263" t="n"/>
      <c r="U486" s="263" t="n"/>
      <c r="V486" s="262" t="n"/>
      <c r="W486" s="265" t="n"/>
      <c r="X486" s="266" t="n"/>
      <c r="Z486" s="490" t="n"/>
      <c r="AA486" s="616" t="n"/>
      <c r="AB486" s="270">
        <f>IF(C486="","",IF('Product Selections'!$L$11="CBA Lightning",1,IF('Product Selections'!$L$11="CBA Lightning Plus",0.7,IF('Product Selections'!$L$11="Management Services",0.7,IF('Product Selections'!$L$11="CBA Lightning Wholesale","Check with Finance","")))))</f>
        <v/>
      </c>
      <c r="AC486" s="616" t="n"/>
      <c r="AD486" s="270">
        <f>IF(C486="","",IF('Product Selections'!$L$11="CBA Lightning Wholesale","Check with Finance",1-AB486))</f>
        <v/>
      </c>
      <c r="AE486" s="616">
        <f>IF(C486="","",'Multi Unit Grid'!$G$5)</f>
        <v/>
      </c>
      <c r="AF486" s="271">
        <f>IF(C486="","",IF('Exhibit A'!Y1228&lt;0,-'Exhibit A'!Y1228,""))</f>
        <v/>
      </c>
      <c r="AG486" s="616">
        <f>IF($C486="","",'Product Selections'!$K$6)</f>
        <v/>
      </c>
      <c r="AH486" s="616">
        <f>IF($C486="","",'Product Selections'!$K$10)</f>
        <v/>
      </c>
      <c r="AI486" s="269">
        <f>IF(C486="","",IF('Product Selections'!L478="Management SErvices",VLOOKUP('Product Selections'!K470,Regions!C:D,2,FALSE),""))</f>
        <v/>
      </c>
      <c r="AJ486" s="445" t="n"/>
      <c r="AK486" s="618" t="n"/>
      <c r="AL486" s="440" t="n"/>
      <c r="AM486" s="448" t="n"/>
      <c r="AO486" s="267" t="n"/>
      <c r="AP486" s="441" t="n"/>
      <c r="AQ486" s="616" t="n"/>
      <c r="AR486" s="616" t="n"/>
      <c r="AS486" s="619" t="n"/>
    </row>
    <row r="487" ht="14.45" customHeight="1">
      <c r="B487" s="73">
        <f>B486+1</f>
        <v/>
      </c>
      <c r="C487" s="221">
        <f>IF('Multi Unit Grid'!C481="","",'Multi Unit Grid'!C481)</f>
        <v/>
      </c>
      <c r="D487" s="223">
        <f>IF(C487="","",'Exhibit A'!D479)</f>
        <v/>
      </c>
      <c r="E487" s="222">
        <f>IFERROR(VLOOKUP(C487,'Multi Unit Grid'!C:D,2,FALSE),"")</f>
        <v/>
      </c>
      <c r="F487" s="75">
        <f>IFERROR(VLOOKUP(C487,'Multi Unit Grid'!C:E,3,FALSE),"")</f>
        <v/>
      </c>
      <c r="G487" s="75">
        <f>IFERROR(VLOOKUP(C487,'Multi Unit Grid'!C:EF,4,FALSE),"")</f>
        <v/>
      </c>
      <c r="H487" s="612" t="n"/>
      <c r="I487" s="30" t="n"/>
      <c r="J487" s="430" t="n"/>
      <c r="K487" s="224" t="n"/>
      <c r="L487" s="24" t="n"/>
      <c r="M487" s="26" t="n"/>
      <c r="N487" s="28" t="n"/>
      <c r="O487" s="26" t="n"/>
      <c r="P487" s="28" t="n"/>
      <c r="Q487" s="623" t="n"/>
      <c r="R487" s="28" t="n"/>
      <c r="S487" s="28" t="n"/>
      <c r="T487" s="28" t="n"/>
      <c r="U487" s="28" t="n"/>
      <c r="V487" s="26" t="n"/>
      <c r="W487" s="29" t="n"/>
      <c r="Z487" s="491" t="n"/>
      <c r="AA487" s="612" t="n"/>
      <c r="AB487" s="83">
        <f>IF(C487="","",IF('Product Selections'!$L$11="CBA Lightning",1,IF('Product Selections'!$L$11="CBA Lightning Plus",0.7,IF('Product Selections'!$L$11="Management Services",0.7,IF('Product Selections'!$L$11="CBA Lightning Wholesale","Check with Finance","")))))</f>
        <v/>
      </c>
      <c r="AC487" s="612" t="n"/>
      <c r="AD487" s="83">
        <f>IF(C487="","",IF('Product Selections'!$L$11="CBA Lightning Wholesale","Check with Finance",1-AB487))</f>
        <v/>
      </c>
      <c r="AE487" s="612">
        <f>IF(C487="","",'Multi Unit Grid'!$G$5)</f>
        <v/>
      </c>
      <c r="AF487" s="84">
        <f>IF(C487="","",IF('Exhibit A'!Y1229&lt;0,-'Exhibit A'!Y1229,""))</f>
        <v/>
      </c>
      <c r="AG487" s="612">
        <f>IF($C487="","",'Product Selections'!$K$6)</f>
        <v/>
      </c>
      <c r="AH487" s="612">
        <f>IF($C487="","",'Product Selections'!$K$10)</f>
        <v/>
      </c>
      <c r="AI487" s="32">
        <f>IF(C487="","",IF('Product Selections'!L479="Management SErvices",VLOOKUP('Product Selections'!K471,Regions!C:D,2,FALSE),""))</f>
        <v/>
      </c>
      <c r="AJ487" s="444" t="n"/>
      <c r="AK487" s="621" t="n"/>
      <c r="AL487" s="438" t="n"/>
      <c r="AM487" s="447" t="n"/>
      <c r="AO487" s="30" t="n"/>
      <c r="AP487" s="439" t="n"/>
      <c r="AQ487" s="612" t="n"/>
      <c r="AR487" s="612" t="n"/>
      <c r="AS487" s="615" t="n"/>
    </row>
    <row r="488">
      <c r="B488" s="249">
        <f>B487+1</f>
        <v/>
      </c>
      <c r="C488" s="250">
        <f>IF('Multi Unit Grid'!C482="","",'Multi Unit Grid'!C482)</f>
        <v/>
      </c>
      <c r="D488" s="251">
        <f>IF(C488="","",'Exhibit A'!D480)</f>
        <v/>
      </c>
      <c r="E488" s="252">
        <f>IFERROR(VLOOKUP(C488,'Multi Unit Grid'!C:D,2,FALSE),"")</f>
        <v/>
      </c>
      <c r="F488" s="253">
        <f>IFERROR(VLOOKUP(C488,'Multi Unit Grid'!C:E,3,FALSE),"")</f>
        <v/>
      </c>
      <c r="G488" s="253">
        <f>IFERROR(VLOOKUP(C488,'Multi Unit Grid'!C:EF,4,FALSE),"")</f>
        <v/>
      </c>
      <c r="H488" s="616" t="n"/>
      <c r="I488" s="267" t="n"/>
      <c r="J488" s="431" t="n"/>
      <c r="K488" s="261" t="n"/>
      <c r="L488" s="257" t="n"/>
      <c r="M488" s="262" t="n"/>
      <c r="N488" s="263" t="n"/>
      <c r="O488" s="262" t="n"/>
      <c r="P488" s="263" t="n"/>
      <c r="Q488" s="622" t="n"/>
      <c r="R488" s="263" t="n"/>
      <c r="S488" s="263" t="n"/>
      <c r="T488" s="263" t="n"/>
      <c r="U488" s="263" t="n"/>
      <c r="V488" s="262" t="n"/>
      <c r="W488" s="265" t="n"/>
      <c r="X488" s="266" t="n"/>
      <c r="Z488" s="490" t="n"/>
      <c r="AA488" s="616" t="n"/>
      <c r="AB488" s="270">
        <f>IF(C488="","",IF('Product Selections'!$L$11="CBA Lightning",1,IF('Product Selections'!$L$11="CBA Lightning Plus",0.7,IF('Product Selections'!$L$11="Management Services",0.7,IF('Product Selections'!$L$11="CBA Lightning Wholesale","Check with Finance","")))))</f>
        <v/>
      </c>
      <c r="AC488" s="616" t="n"/>
      <c r="AD488" s="270">
        <f>IF(C488="","",IF('Product Selections'!$L$11="CBA Lightning Wholesale","Check with Finance",1-AB488))</f>
        <v/>
      </c>
      <c r="AE488" s="616">
        <f>IF(C488="","",'Multi Unit Grid'!$G$5)</f>
        <v/>
      </c>
      <c r="AF488" s="271">
        <f>IF(C488="","",IF('Exhibit A'!Y1230&lt;0,-'Exhibit A'!Y1230,""))</f>
        <v/>
      </c>
      <c r="AG488" s="616">
        <f>IF($C488="","",'Product Selections'!$K$6)</f>
        <v/>
      </c>
      <c r="AH488" s="616">
        <f>IF($C488="","",'Product Selections'!$K$10)</f>
        <v/>
      </c>
      <c r="AI488" s="269">
        <f>IF(C488="","",IF('Product Selections'!L480="Management SErvices",VLOOKUP('Product Selections'!K472,Regions!C:D,2,FALSE),""))</f>
        <v/>
      </c>
      <c r="AJ488" s="445" t="n"/>
      <c r="AK488" s="618" t="n"/>
      <c r="AL488" s="440" t="n"/>
      <c r="AM488" s="448" t="n"/>
      <c r="AO488" s="267" t="n"/>
      <c r="AP488" s="441" t="n"/>
      <c r="AQ488" s="616" t="n"/>
      <c r="AR488" s="616" t="n"/>
      <c r="AS488" s="619" t="n"/>
    </row>
    <row r="489" ht="14.45" customHeight="1">
      <c r="B489" s="73">
        <f>B488+1</f>
        <v/>
      </c>
      <c r="C489" s="221">
        <f>IF('Multi Unit Grid'!C483="","",'Multi Unit Grid'!C483)</f>
        <v/>
      </c>
      <c r="D489" s="223">
        <f>IF(C489="","",'Exhibit A'!D481)</f>
        <v/>
      </c>
      <c r="E489" s="222">
        <f>IFERROR(VLOOKUP(C489,'Multi Unit Grid'!C:D,2,FALSE),"")</f>
        <v/>
      </c>
      <c r="F489" s="75">
        <f>IFERROR(VLOOKUP(C489,'Multi Unit Grid'!C:E,3,FALSE),"")</f>
        <v/>
      </c>
      <c r="G489" s="75">
        <f>IFERROR(VLOOKUP(C489,'Multi Unit Grid'!C:EF,4,FALSE),"")</f>
        <v/>
      </c>
      <c r="H489" s="612" t="n"/>
      <c r="I489" s="30" t="n"/>
      <c r="J489" s="430" t="n"/>
      <c r="K489" s="224" t="n"/>
      <c r="L489" s="24" t="n"/>
      <c r="M489" s="26" t="n"/>
      <c r="N489" s="28" t="n"/>
      <c r="O489" s="26" t="n"/>
      <c r="P489" s="28" t="n"/>
      <c r="Q489" s="623" t="n"/>
      <c r="R489" s="28" t="n"/>
      <c r="S489" s="28" t="n"/>
      <c r="T489" s="28" t="n"/>
      <c r="U489" s="28" t="n"/>
      <c r="V489" s="26" t="n"/>
      <c r="W489" s="29" t="n"/>
      <c r="Z489" s="491" t="n"/>
      <c r="AA489" s="612" t="n"/>
      <c r="AB489" s="83">
        <f>IF(C489="","",IF('Product Selections'!$L$11="CBA Lightning",1,IF('Product Selections'!$L$11="CBA Lightning Plus",0.7,IF('Product Selections'!$L$11="Management Services",0.7,IF('Product Selections'!$L$11="CBA Lightning Wholesale","Check with Finance","")))))</f>
        <v/>
      </c>
      <c r="AC489" s="612" t="n"/>
      <c r="AD489" s="83">
        <f>IF(C489="","",IF('Product Selections'!$L$11="CBA Lightning Wholesale","Check with Finance",1-AB489))</f>
        <v/>
      </c>
      <c r="AE489" s="612">
        <f>IF(C489="","",'Multi Unit Grid'!$G$5)</f>
        <v/>
      </c>
      <c r="AF489" s="84">
        <f>IF(C489="","",IF('Exhibit A'!Y1231&lt;0,-'Exhibit A'!Y1231,""))</f>
        <v/>
      </c>
      <c r="AG489" s="612">
        <f>IF($C489="","",'Product Selections'!$K$6)</f>
        <v/>
      </c>
      <c r="AH489" s="612">
        <f>IF($C489="","",'Product Selections'!$K$10)</f>
        <v/>
      </c>
      <c r="AI489" s="32">
        <f>IF(C489="","",IF('Product Selections'!L481="Management SErvices",VLOOKUP('Product Selections'!K473,Regions!C:D,2,FALSE),""))</f>
        <v/>
      </c>
      <c r="AJ489" s="444" t="n"/>
      <c r="AK489" s="621" t="n"/>
      <c r="AL489" s="438" t="n"/>
      <c r="AM489" s="447" t="n"/>
      <c r="AO489" s="30" t="n"/>
      <c r="AP489" s="439" t="n"/>
      <c r="AQ489" s="612" t="n"/>
      <c r="AR489" s="612" t="n"/>
      <c r="AS489" s="615" t="n"/>
    </row>
    <row r="490">
      <c r="B490" s="249">
        <f>B489+1</f>
        <v/>
      </c>
      <c r="C490" s="250">
        <f>IF('Multi Unit Grid'!C484="","",'Multi Unit Grid'!C484)</f>
        <v/>
      </c>
      <c r="D490" s="251">
        <f>IF(C490="","",'Exhibit A'!D482)</f>
        <v/>
      </c>
      <c r="E490" s="252">
        <f>IFERROR(VLOOKUP(C490,'Multi Unit Grid'!C:D,2,FALSE),"")</f>
        <v/>
      </c>
      <c r="F490" s="253">
        <f>IFERROR(VLOOKUP(C490,'Multi Unit Grid'!C:E,3,FALSE),"")</f>
        <v/>
      </c>
      <c r="G490" s="253">
        <f>IFERROR(VLOOKUP(C490,'Multi Unit Grid'!C:EF,4,FALSE),"")</f>
        <v/>
      </c>
      <c r="H490" s="616" t="n"/>
      <c r="I490" s="267" t="n"/>
      <c r="J490" s="431" t="n"/>
      <c r="K490" s="261" t="n"/>
      <c r="L490" s="257" t="n"/>
      <c r="M490" s="262" t="n"/>
      <c r="N490" s="263" t="n"/>
      <c r="O490" s="262" t="n"/>
      <c r="P490" s="263" t="n"/>
      <c r="Q490" s="622" t="n"/>
      <c r="R490" s="263" t="n"/>
      <c r="S490" s="263" t="n"/>
      <c r="T490" s="263" t="n"/>
      <c r="U490" s="263" t="n"/>
      <c r="V490" s="262" t="n"/>
      <c r="W490" s="265" t="n"/>
      <c r="X490" s="266" t="n"/>
      <c r="Z490" s="490" t="n"/>
      <c r="AA490" s="616" t="n"/>
      <c r="AB490" s="270">
        <f>IF(C490="","",IF('Product Selections'!$L$11="CBA Lightning",1,IF('Product Selections'!$L$11="CBA Lightning Plus",0.7,IF('Product Selections'!$L$11="Management Services",0.7,IF('Product Selections'!$L$11="CBA Lightning Wholesale","Check with Finance","")))))</f>
        <v/>
      </c>
      <c r="AC490" s="616" t="n"/>
      <c r="AD490" s="270">
        <f>IF(C490="","",IF('Product Selections'!$L$11="CBA Lightning Wholesale","Check with Finance",1-AB490))</f>
        <v/>
      </c>
      <c r="AE490" s="616">
        <f>IF(C490="","",'Multi Unit Grid'!$G$5)</f>
        <v/>
      </c>
      <c r="AF490" s="271">
        <f>IF(C490="","",IF('Exhibit A'!Y1232&lt;0,-'Exhibit A'!Y1232,""))</f>
        <v/>
      </c>
      <c r="AG490" s="616">
        <f>IF($C490="","",'Product Selections'!$K$6)</f>
        <v/>
      </c>
      <c r="AH490" s="616">
        <f>IF($C490="","",'Product Selections'!$K$10)</f>
        <v/>
      </c>
      <c r="AI490" s="269">
        <f>IF(C490="","",IF('Product Selections'!L482="Management SErvices",VLOOKUP('Product Selections'!K474,Regions!C:D,2,FALSE),""))</f>
        <v/>
      </c>
      <c r="AJ490" s="445" t="n"/>
      <c r="AK490" s="618" t="n"/>
      <c r="AL490" s="440" t="n"/>
      <c r="AM490" s="448" t="n"/>
      <c r="AO490" s="267" t="n"/>
      <c r="AP490" s="441" t="n"/>
      <c r="AQ490" s="616" t="n"/>
      <c r="AR490" s="616" t="n"/>
      <c r="AS490" s="619" t="n"/>
    </row>
    <row r="491" ht="14.45" customHeight="1">
      <c r="B491" s="73">
        <f>B490+1</f>
        <v/>
      </c>
      <c r="C491" s="221">
        <f>IF('Multi Unit Grid'!C485="","",'Multi Unit Grid'!C485)</f>
        <v/>
      </c>
      <c r="D491" s="223">
        <f>IF(C491="","",'Exhibit A'!D483)</f>
        <v/>
      </c>
      <c r="E491" s="222">
        <f>IFERROR(VLOOKUP(C491,'Multi Unit Grid'!C:D,2,FALSE),"")</f>
        <v/>
      </c>
      <c r="F491" s="75">
        <f>IFERROR(VLOOKUP(C491,'Multi Unit Grid'!C:E,3,FALSE),"")</f>
        <v/>
      </c>
      <c r="G491" s="75">
        <f>IFERROR(VLOOKUP(C491,'Multi Unit Grid'!C:EF,4,FALSE),"")</f>
        <v/>
      </c>
      <c r="H491" s="612" t="n"/>
      <c r="I491" s="30" t="n"/>
      <c r="J491" s="430" t="n"/>
      <c r="K491" s="224" t="n"/>
      <c r="L491" s="24" t="n"/>
      <c r="M491" s="26" t="n"/>
      <c r="N491" s="28" t="n"/>
      <c r="O491" s="26" t="n"/>
      <c r="P491" s="28" t="n"/>
      <c r="Q491" s="623" t="n"/>
      <c r="R491" s="28" t="n"/>
      <c r="S491" s="28" t="n"/>
      <c r="T491" s="28" t="n"/>
      <c r="U491" s="28" t="n"/>
      <c r="V491" s="26" t="n"/>
      <c r="W491" s="29" t="n"/>
      <c r="Z491" s="491" t="n"/>
      <c r="AA491" s="612" t="n"/>
      <c r="AB491" s="83">
        <f>IF(C491="","",IF('Product Selections'!$L$11="CBA Lightning",1,IF('Product Selections'!$L$11="CBA Lightning Plus",0.7,IF('Product Selections'!$L$11="Management Services",0.7,IF('Product Selections'!$L$11="CBA Lightning Wholesale","Check with Finance","")))))</f>
        <v/>
      </c>
      <c r="AC491" s="612" t="n"/>
      <c r="AD491" s="83">
        <f>IF(C491="","",IF('Product Selections'!$L$11="CBA Lightning Wholesale","Check with Finance",1-AB491))</f>
        <v/>
      </c>
      <c r="AE491" s="612">
        <f>IF(C491="","",'Multi Unit Grid'!$G$5)</f>
        <v/>
      </c>
      <c r="AF491" s="84">
        <f>IF(C491="","",IF('Exhibit A'!Y1233&lt;0,-'Exhibit A'!Y1233,""))</f>
        <v/>
      </c>
      <c r="AG491" s="612">
        <f>IF($C491="","",'Product Selections'!$K$6)</f>
        <v/>
      </c>
      <c r="AH491" s="612">
        <f>IF($C491="","",'Product Selections'!$K$10)</f>
        <v/>
      </c>
      <c r="AI491" s="32">
        <f>IF(C491="","",IF('Product Selections'!L483="Management SErvices",VLOOKUP('Product Selections'!K475,Regions!C:D,2,FALSE),""))</f>
        <v/>
      </c>
      <c r="AJ491" s="444" t="n"/>
      <c r="AK491" s="621" t="n"/>
      <c r="AL491" s="438" t="n"/>
      <c r="AM491" s="447" t="n"/>
      <c r="AO491" s="30" t="n"/>
      <c r="AP491" s="439" t="n"/>
      <c r="AQ491" s="612" t="n"/>
      <c r="AR491" s="612" t="n"/>
      <c r="AS491" s="615" t="n"/>
    </row>
    <row r="492">
      <c r="B492" s="249">
        <f>B491+1</f>
        <v/>
      </c>
      <c r="C492" s="250">
        <f>IF('Multi Unit Grid'!C486="","",'Multi Unit Grid'!C486)</f>
        <v/>
      </c>
      <c r="D492" s="251">
        <f>IF(C492="","",'Exhibit A'!D484)</f>
        <v/>
      </c>
      <c r="E492" s="252">
        <f>IFERROR(VLOOKUP(C492,'Multi Unit Grid'!C:D,2,FALSE),"")</f>
        <v/>
      </c>
      <c r="F492" s="253">
        <f>IFERROR(VLOOKUP(C492,'Multi Unit Grid'!C:E,3,FALSE),"")</f>
        <v/>
      </c>
      <c r="G492" s="253">
        <f>IFERROR(VLOOKUP(C492,'Multi Unit Grid'!C:EF,4,FALSE),"")</f>
        <v/>
      </c>
      <c r="H492" s="616" t="n"/>
      <c r="I492" s="267" t="n"/>
      <c r="J492" s="431" t="n"/>
      <c r="K492" s="261" t="n"/>
      <c r="L492" s="257" t="n"/>
      <c r="M492" s="262" t="n"/>
      <c r="N492" s="263" t="n"/>
      <c r="O492" s="262" t="n"/>
      <c r="P492" s="263" t="n"/>
      <c r="Q492" s="622" t="n"/>
      <c r="R492" s="263" t="n"/>
      <c r="S492" s="263" t="n"/>
      <c r="T492" s="263" t="n"/>
      <c r="U492" s="263" t="n"/>
      <c r="V492" s="262" t="n"/>
      <c r="W492" s="265" t="n"/>
      <c r="X492" s="266" t="n"/>
      <c r="Z492" s="490" t="n"/>
      <c r="AA492" s="616" t="n"/>
      <c r="AB492" s="270">
        <f>IF(C492="","",IF('Product Selections'!$L$11="CBA Lightning",1,IF('Product Selections'!$L$11="CBA Lightning Plus",0.7,IF('Product Selections'!$L$11="Management Services",0.7,IF('Product Selections'!$L$11="CBA Lightning Wholesale","Check with Finance","")))))</f>
        <v/>
      </c>
      <c r="AC492" s="616" t="n"/>
      <c r="AD492" s="270">
        <f>IF(C492="","",IF('Product Selections'!$L$11="CBA Lightning Wholesale","Check with Finance",1-AB492))</f>
        <v/>
      </c>
      <c r="AE492" s="616">
        <f>IF(C492="","",'Multi Unit Grid'!$G$5)</f>
        <v/>
      </c>
      <c r="AF492" s="271">
        <f>IF(C492="","",IF('Exhibit A'!Y1234&lt;0,-'Exhibit A'!Y1234,""))</f>
        <v/>
      </c>
      <c r="AG492" s="616">
        <f>IF($C492="","",'Product Selections'!$K$6)</f>
        <v/>
      </c>
      <c r="AH492" s="616">
        <f>IF($C492="","",'Product Selections'!$K$10)</f>
        <v/>
      </c>
      <c r="AI492" s="269">
        <f>IF(C492="","",IF('Product Selections'!L484="Management SErvices",VLOOKUP('Product Selections'!K476,Regions!C:D,2,FALSE),""))</f>
        <v/>
      </c>
      <c r="AJ492" s="445" t="n"/>
      <c r="AK492" s="618" t="n"/>
      <c r="AL492" s="440" t="n"/>
      <c r="AM492" s="448" t="n"/>
      <c r="AO492" s="267" t="n"/>
      <c r="AP492" s="441" t="n"/>
      <c r="AQ492" s="616" t="n"/>
      <c r="AR492" s="616" t="n"/>
      <c r="AS492" s="619" t="n"/>
    </row>
    <row r="493" ht="14.45" customHeight="1">
      <c r="B493" s="73">
        <f>B492+1</f>
        <v/>
      </c>
      <c r="C493" s="221">
        <f>IF('Multi Unit Grid'!C487="","",'Multi Unit Grid'!C487)</f>
        <v/>
      </c>
      <c r="D493" s="223">
        <f>IF(C493="","",'Exhibit A'!D485)</f>
        <v/>
      </c>
      <c r="E493" s="222">
        <f>IFERROR(VLOOKUP(C493,'Multi Unit Grid'!C:D,2,FALSE),"")</f>
        <v/>
      </c>
      <c r="F493" s="75">
        <f>IFERROR(VLOOKUP(C493,'Multi Unit Grid'!C:E,3,FALSE),"")</f>
        <v/>
      </c>
      <c r="G493" s="75">
        <f>IFERROR(VLOOKUP(C493,'Multi Unit Grid'!C:EF,4,FALSE),"")</f>
        <v/>
      </c>
      <c r="H493" s="612" t="n"/>
      <c r="I493" s="30" t="n"/>
      <c r="J493" s="430" t="n"/>
      <c r="K493" s="224" t="n"/>
      <c r="L493" s="24" t="n"/>
      <c r="M493" s="26" t="n"/>
      <c r="N493" s="28" t="n"/>
      <c r="O493" s="26" t="n"/>
      <c r="P493" s="28" t="n"/>
      <c r="Q493" s="623" t="n"/>
      <c r="R493" s="28" t="n"/>
      <c r="S493" s="28" t="n"/>
      <c r="T493" s="28" t="n"/>
      <c r="U493" s="28" t="n"/>
      <c r="V493" s="26" t="n"/>
      <c r="W493" s="29" t="n"/>
      <c r="Z493" s="491" t="n"/>
      <c r="AA493" s="612" t="n"/>
      <c r="AB493" s="83">
        <f>IF(C493="","",IF('Product Selections'!$L$11="CBA Lightning",1,IF('Product Selections'!$L$11="CBA Lightning Plus",0.7,IF('Product Selections'!$L$11="Management Services",0.7,IF('Product Selections'!$L$11="CBA Lightning Wholesale","Check with Finance","")))))</f>
        <v/>
      </c>
      <c r="AC493" s="612" t="n"/>
      <c r="AD493" s="83">
        <f>IF(C493="","",IF('Product Selections'!$L$11="CBA Lightning Wholesale","Check with Finance",1-AB493))</f>
        <v/>
      </c>
      <c r="AE493" s="612">
        <f>IF(C493="","",'Multi Unit Grid'!$G$5)</f>
        <v/>
      </c>
      <c r="AF493" s="84">
        <f>IF(C493="","",IF('Exhibit A'!Y1235&lt;0,-'Exhibit A'!Y1235,""))</f>
        <v/>
      </c>
      <c r="AG493" s="612">
        <f>IF($C493="","",'Product Selections'!$K$6)</f>
        <v/>
      </c>
      <c r="AH493" s="612">
        <f>IF($C493="","",'Product Selections'!$K$10)</f>
        <v/>
      </c>
      <c r="AI493" s="32">
        <f>IF(C493="","",IF('Product Selections'!L485="Management SErvices",VLOOKUP('Product Selections'!K477,Regions!C:D,2,FALSE),""))</f>
        <v/>
      </c>
      <c r="AJ493" s="444" t="n"/>
      <c r="AK493" s="621" t="n"/>
      <c r="AL493" s="438" t="n"/>
      <c r="AM493" s="447" t="n"/>
      <c r="AO493" s="30" t="n"/>
      <c r="AP493" s="439" t="n"/>
      <c r="AQ493" s="612" t="n"/>
      <c r="AR493" s="612" t="n"/>
      <c r="AS493" s="615" t="n"/>
    </row>
    <row r="494">
      <c r="B494" s="249">
        <f>B493+1</f>
        <v/>
      </c>
      <c r="C494" s="250">
        <f>IF('Multi Unit Grid'!C488="","",'Multi Unit Grid'!C488)</f>
        <v/>
      </c>
      <c r="D494" s="251">
        <f>IF(C494="","",'Exhibit A'!D486)</f>
        <v/>
      </c>
      <c r="E494" s="252">
        <f>IFERROR(VLOOKUP(C494,'Multi Unit Grid'!C:D,2,FALSE),"")</f>
        <v/>
      </c>
      <c r="F494" s="253">
        <f>IFERROR(VLOOKUP(C494,'Multi Unit Grid'!C:E,3,FALSE),"")</f>
        <v/>
      </c>
      <c r="G494" s="253">
        <f>IFERROR(VLOOKUP(C494,'Multi Unit Grid'!C:EF,4,FALSE),"")</f>
        <v/>
      </c>
      <c r="H494" s="616" t="n"/>
      <c r="I494" s="267" t="n"/>
      <c r="J494" s="431" t="n"/>
      <c r="K494" s="261" t="n"/>
      <c r="L494" s="257" t="n"/>
      <c r="M494" s="262" t="n"/>
      <c r="N494" s="263" t="n"/>
      <c r="O494" s="262" t="n"/>
      <c r="P494" s="263" t="n"/>
      <c r="Q494" s="622" t="n"/>
      <c r="R494" s="263" t="n"/>
      <c r="S494" s="263" t="n"/>
      <c r="T494" s="263" t="n"/>
      <c r="U494" s="263" t="n"/>
      <c r="V494" s="262" t="n"/>
      <c r="W494" s="265" t="n"/>
      <c r="X494" s="266" t="n"/>
      <c r="Z494" s="490" t="n"/>
      <c r="AA494" s="616" t="n"/>
      <c r="AB494" s="270">
        <f>IF(C494="","",IF('Product Selections'!$L$11="CBA Lightning",1,IF('Product Selections'!$L$11="CBA Lightning Plus",0.7,IF('Product Selections'!$L$11="Management Services",0.7,IF('Product Selections'!$L$11="CBA Lightning Wholesale","Check with Finance","")))))</f>
        <v/>
      </c>
      <c r="AC494" s="616" t="n"/>
      <c r="AD494" s="270">
        <f>IF(C494="","",IF('Product Selections'!$L$11="CBA Lightning Wholesale","Check with Finance",1-AB494))</f>
        <v/>
      </c>
      <c r="AE494" s="616">
        <f>IF(C494="","",'Multi Unit Grid'!$G$5)</f>
        <v/>
      </c>
      <c r="AF494" s="271">
        <f>IF(C494="","",IF('Exhibit A'!Y1236&lt;0,-'Exhibit A'!Y1236,""))</f>
        <v/>
      </c>
      <c r="AG494" s="616">
        <f>IF($C494="","",'Product Selections'!$K$6)</f>
        <v/>
      </c>
      <c r="AH494" s="616">
        <f>IF($C494="","",'Product Selections'!$K$10)</f>
        <v/>
      </c>
      <c r="AI494" s="269">
        <f>IF(C494="","",IF('Product Selections'!L486="Management SErvices",VLOOKUP('Product Selections'!K478,Regions!C:D,2,FALSE),""))</f>
        <v/>
      </c>
      <c r="AJ494" s="445" t="n"/>
      <c r="AK494" s="618" t="n"/>
      <c r="AL494" s="440" t="n"/>
      <c r="AM494" s="448" t="n"/>
      <c r="AO494" s="267" t="n"/>
      <c r="AP494" s="441" t="n"/>
      <c r="AQ494" s="616" t="n"/>
      <c r="AR494" s="616" t="n"/>
      <c r="AS494" s="619" t="n"/>
    </row>
    <row r="495" ht="14.45" customHeight="1">
      <c r="B495" s="73">
        <f>B494+1</f>
        <v/>
      </c>
      <c r="C495" s="221">
        <f>IF('Multi Unit Grid'!C489="","",'Multi Unit Grid'!C489)</f>
        <v/>
      </c>
      <c r="D495" s="223">
        <f>IF(C495="","",'Exhibit A'!D487)</f>
        <v/>
      </c>
      <c r="E495" s="222">
        <f>IFERROR(VLOOKUP(C495,'Multi Unit Grid'!C:D,2,FALSE),"")</f>
        <v/>
      </c>
      <c r="F495" s="75">
        <f>IFERROR(VLOOKUP(C495,'Multi Unit Grid'!C:E,3,FALSE),"")</f>
        <v/>
      </c>
      <c r="G495" s="75">
        <f>IFERROR(VLOOKUP(C495,'Multi Unit Grid'!C:EF,4,FALSE),"")</f>
        <v/>
      </c>
      <c r="H495" s="612" t="n"/>
      <c r="I495" s="30" t="n"/>
      <c r="J495" s="430" t="n"/>
      <c r="K495" s="224" t="n"/>
      <c r="L495" s="24" t="n"/>
      <c r="M495" s="26" t="n"/>
      <c r="N495" s="28" t="n"/>
      <c r="O495" s="26" t="n"/>
      <c r="P495" s="28" t="n"/>
      <c r="Q495" s="623" t="n"/>
      <c r="R495" s="28" t="n"/>
      <c r="S495" s="28" t="n"/>
      <c r="T495" s="28" t="n"/>
      <c r="U495" s="28" t="n"/>
      <c r="V495" s="26" t="n"/>
      <c r="W495" s="29" t="n"/>
      <c r="Z495" s="491" t="n"/>
      <c r="AA495" s="612" t="n"/>
      <c r="AB495" s="83">
        <f>IF(C495="","",IF('Product Selections'!$L$11="CBA Lightning",1,IF('Product Selections'!$L$11="CBA Lightning Plus",0.7,IF('Product Selections'!$L$11="Management Services",0.7,IF('Product Selections'!$L$11="CBA Lightning Wholesale","Check with Finance","")))))</f>
        <v/>
      </c>
      <c r="AC495" s="612" t="n"/>
      <c r="AD495" s="83">
        <f>IF(C495="","",IF('Product Selections'!$L$11="CBA Lightning Wholesale","Check with Finance",1-AB495))</f>
        <v/>
      </c>
      <c r="AE495" s="612">
        <f>IF(C495="","",'Multi Unit Grid'!$G$5)</f>
        <v/>
      </c>
      <c r="AF495" s="84">
        <f>IF(C495="","",IF('Exhibit A'!Y1237&lt;0,-'Exhibit A'!Y1237,""))</f>
        <v/>
      </c>
      <c r="AG495" s="612">
        <f>IF($C495="","",'Product Selections'!$K$6)</f>
        <v/>
      </c>
      <c r="AH495" s="612">
        <f>IF($C495="","",'Product Selections'!$K$10)</f>
        <v/>
      </c>
      <c r="AI495" s="32">
        <f>IF(C495="","",IF('Product Selections'!L487="Management SErvices",VLOOKUP('Product Selections'!K479,Regions!C:D,2,FALSE),""))</f>
        <v/>
      </c>
      <c r="AJ495" s="444" t="n"/>
      <c r="AK495" s="621" t="n"/>
      <c r="AL495" s="438" t="n"/>
      <c r="AM495" s="447" t="n"/>
      <c r="AO495" s="30" t="n"/>
      <c r="AP495" s="439" t="n"/>
      <c r="AQ495" s="612" t="n"/>
      <c r="AR495" s="612" t="n"/>
      <c r="AS495" s="615" t="n"/>
    </row>
    <row r="496">
      <c r="B496" s="249">
        <f>B495+1</f>
        <v/>
      </c>
      <c r="C496" s="250">
        <f>IF('Multi Unit Grid'!C490="","",'Multi Unit Grid'!C490)</f>
        <v/>
      </c>
      <c r="D496" s="251">
        <f>IF(C496="","",'Exhibit A'!D488)</f>
        <v/>
      </c>
      <c r="E496" s="252">
        <f>IFERROR(VLOOKUP(C496,'Multi Unit Grid'!C:D,2,FALSE),"")</f>
        <v/>
      </c>
      <c r="F496" s="253">
        <f>IFERROR(VLOOKUP(C496,'Multi Unit Grid'!C:E,3,FALSE),"")</f>
        <v/>
      </c>
      <c r="G496" s="253">
        <f>IFERROR(VLOOKUP(C496,'Multi Unit Grid'!C:EF,4,FALSE),"")</f>
        <v/>
      </c>
      <c r="H496" s="616" t="n"/>
      <c r="I496" s="267" t="n"/>
      <c r="J496" s="431" t="n"/>
      <c r="K496" s="261" t="n"/>
      <c r="L496" s="257" t="n"/>
      <c r="M496" s="262" t="n"/>
      <c r="N496" s="263" t="n"/>
      <c r="O496" s="262" t="n"/>
      <c r="P496" s="263" t="n"/>
      <c r="Q496" s="622" t="n"/>
      <c r="R496" s="263" t="n"/>
      <c r="S496" s="263" t="n"/>
      <c r="T496" s="263" t="n"/>
      <c r="U496" s="263" t="n"/>
      <c r="V496" s="262" t="n"/>
      <c r="W496" s="265" t="n"/>
      <c r="X496" s="266" t="n"/>
      <c r="Z496" s="490" t="n"/>
      <c r="AA496" s="616" t="n"/>
      <c r="AB496" s="270">
        <f>IF(C496="","",IF('Product Selections'!$L$11="CBA Lightning",1,IF('Product Selections'!$L$11="CBA Lightning Plus",0.7,IF('Product Selections'!$L$11="Management Services",0.7,IF('Product Selections'!$L$11="CBA Lightning Wholesale","Check with Finance","")))))</f>
        <v/>
      </c>
      <c r="AC496" s="616" t="n"/>
      <c r="AD496" s="270">
        <f>IF(C496="","",IF('Product Selections'!$L$11="CBA Lightning Wholesale","Check with Finance",1-AB496))</f>
        <v/>
      </c>
      <c r="AE496" s="616">
        <f>IF(C496="","",'Multi Unit Grid'!$G$5)</f>
        <v/>
      </c>
      <c r="AF496" s="271">
        <f>IF(C496="","",IF('Exhibit A'!Y1238&lt;0,-'Exhibit A'!Y1238,""))</f>
        <v/>
      </c>
      <c r="AG496" s="616">
        <f>IF($C496="","",'Product Selections'!$K$6)</f>
        <v/>
      </c>
      <c r="AH496" s="616">
        <f>IF($C496="","",'Product Selections'!$K$10)</f>
        <v/>
      </c>
      <c r="AI496" s="269">
        <f>IF(C496="","",IF('Product Selections'!L488="Management SErvices",VLOOKUP('Product Selections'!K480,Regions!C:D,2,FALSE),""))</f>
        <v/>
      </c>
      <c r="AJ496" s="445" t="n"/>
      <c r="AK496" s="618" t="n"/>
      <c r="AL496" s="440" t="n"/>
      <c r="AM496" s="448" t="n"/>
      <c r="AO496" s="267" t="n"/>
      <c r="AP496" s="441" t="n"/>
      <c r="AQ496" s="616" t="n"/>
      <c r="AR496" s="616" t="n"/>
      <c r="AS496" s="619" t="n"/>
    </row>
    <row r="497" ht="14.45" customHeight="1">
      <c r="B497" s="73">
        <f>B496+1</f>
        <v/>
      </c>
      <c r="C497" s="221">
        <f>IF('Multi Unit Grid'!C491="","",'Multi Unit Grid'!C491)</f>
        <v/>
      </c>
      <c r="D497" s="223">
        <f>IF(C497="","",'Exhibit A'!D489)</f>
        <v/>
      </c>
      <c r="E497" s="222">
        <f>IFERROR(VLOOKUP(C497,'Multi Unit Grid'!C:D,2,FALSE),"")</f>
        <v/>
      </c>
      <c r="F497" s="75">
        <f>IFERROR(VLOOKUP(C497,'Multi Unit Grid'!C:E,3,FALSE),"")</f>
        <v/>
      </c>
      <c r="G497" s="75">
        <f>IFERROR(VLOOKUP(C497,'Multi Unit Grid'!C:EF,4,FALSE),"")</f>
        <v/>
      </c>
      <c r="H497" s="612" t="n"/>
      <c r="I497" s="30" t="n"/>
      <c r="J497" s="430" t="n"/>
      <c r="K497" s="224" t="n"/>
      <c r="L497" s="24" t="n"/>
      <c r="M497" s="26" t="n"/>
      <c r="N497" s="28" t="n"/>
      <c r="O497" s="26" t="n"/>
      <c r="P497" s="28" t="n"/>
      <c r="Q497" s="623" t="n"/>
      <c r="R497" s="28" t="n"/>
      <c r="S497" s="28" t="n"/>
      <c r="T497" s="28" t="n"/>
      <c r="U497" s="28" t="n"/>
      <c r="V497" s="26" t="n"/>
      <c r="W497" s="29" t="n"/>
      <c r="Z497" s="491" t="n"/>
      <c r="AA497" s="612" t="n"/>
      <c r="AB497" s="83">
        <f>IF(C497="","",IF('Product Selections'!$L$11="CBA Lightning",1,IF('Product Selections'!$L$11="CBA Lightning Plus",0.7,IF('Product Selections'!$L$11="Management Services",0.7,IF('Product Selections'!$L$11="CBA Lightning Wholesale","Check with Finance","")))))</f>
        <v/>
      </c>
      <c r="AC497" s="612" t="n"/>
      <c r="AD497" s="83">
        <f>IF(C497="","",IF('Product Selections'!$L$11="CBA Lightning Wholesale","Check with Finance",1-AB497))</f>
        <v/>
      </c>
      <c r="AE497" s="612">
        <f>IF(C497="","",'Multi Unit Grid'!$G$5)</f>
        <v/>
      </c>
      <c r="AF497" s="84">
        <f>IF(C497="","",IF('Exhibit A'!Y1239&lt;0,-'Exhibit A'!Y1239,""))</f>
        <v/>
      </c>
      <c r="AG497" s="612">
        <f>IF($C497="","",'Product Selections'!$K$6)</f>
        <v/>
      </c>
      <c r="AH497" s="612">
        <f>IF($C497="","",'Product Selections'!$K$10)</f>
        <v/>
      </c>
      <c r="AI497" s="32">
        <f>IF(C497="","",IF('Product Selections'!L489="Management SErvices",VLOOKUP('Product Selections'!K481,Regions!C:D,2,FALSE),""))</f>
        <v/>
      </c>
      <c r="AJ497" s="444" t="n"/>
      <c r="AK497" s="621" t="n"/>
      <c r="AL497" s="438" t="n"/>
      <c r="AM497" s="447" t="n"/>
      <c r="AO497" s="30" t="n"/>
      <c r="AP497" s="439" t="n"/>
      <c r="AQ497" s="612" t="n"/>
      <c r="AR497" s="612" t="n"/>
      <c r="AS497" s="615" t="n"/>
    </row>
    <row r="498">
      <c r="B498" s="249">
        <f>B497+1</f>
        <v/>
      </c>
      <c r="C498" s="250">
        <f>IF('Multi Unit Grid'!C492="","",'Multi Unit Grid'!C492)</f>
        <v/>
      </c>
      <c r="D498" s="251">
        <f>IF(C498="","",'Exhibit A'!D490)</f>
        <v/>
      </c>
      <c r="E498" s="252">
        <f>IFERROR(VLOOKUP(C498,'Multi Unit Grid'!C:D,2,FALSE),"")</f>
        <v/>
      </c>
      <c r="F498" s="253">
        <f>IFERROR(VLOOKUP(C498,'Multi Unit Grid'!C:E,3,FALSE),"")</f>
        <v/>
      </c>
      <c r="G498" s="253">
        <f>IFERROR(VLOOKUP(C498,'Multi Unit Grid'!C:EF,4,FALSE),"")</f>
        <v/>
      </c>
      <c r="H498" s="616" t="n"/>
      <c r="I498" s="267" t="n"/>
      <c r="J498" s="431" t="n"/>
      <c r="K498" s="261" t="n"/>
      <c r="L498" s="257" t="n"/>
      <c r="M498" s="262" t="n"/>
      <c r="N498" s="263" t="n"/>
      <c r="O498" s="262" t="n"/>
      <c r="P498" s="263" t="n"/>
      <c r="Q498" s="622" t="n"/>
      <c r="R498" s="263" t="n"/>
      <c r="S498" s="263" t="n"/>
      <c r="T498" s="263" t="n"/>
      <c r="U498" s="263" t="n"/>
      <c r="V498" s="262" t="n"/>
      <c r="W498" s="265" t="n"/>
      <c r="X498" s="266" t="n"/>
      <c r="Z498" s="490" t="n"/>
      <c r="AA498" s="616" t="n"/>
      <c r="AB498" s="270">
        <f>IF(C498="","",IF('Product Selections'!$L$11="CBA Lightning",1,IF('Product Selections'!$L$11="CBA Lightning Plus",0.7,IF('Product Selections'!$L$11="Management Services",0.7,IF('Product Selections'!$L$11="CBA Lightning Wholesale","Check with Finance","")))))</f>
        <v/>
      </c>
      <c r="AC498" s="616" t="n"/>
      <c r="AD498" s="270">
        <f>IF(C498="","",IF('Product Selections'!$L$11="CBA Lightning Wholesale","Check with Finance",1-AB498))</f>
        <v/>
      </c>
      <c r="AE498" s="616">
        <f>IF(C498="","",'Multi Unit Grid'!$G$5)</f>
        <v/>
      </c>
      <c r="AF498" s="271">
        <f>IF(C498="","",IF('Exhibit A'!Y1240&lt;0,-'Exhibit A'!Y1240,""))</f>
        <v/>
      </c>
      <c r="AG498" s="616">
        <f>IF($C498="","",'Product Selections'!$K$6)</f>
        <v/>
      </c>
      <c r="AH498" s="616">
        <f>IF($C498="","",'Product Selections'!$K$10)</f>
        <v/>
      </c>
      <c r="AI498" s="269">
        <f>IF(C498="","",IF('Product Selections'!L490="Management SErvices",VLOOKUP('Product Selections'!K482,Regions!C:D,2,FALSE),""))</f>
        <v/>
      </c>
      <c r="AJ498" s="445" t="n"/>
      <c r="AK498" s="618" t="n"/>
      <c r="AL498" s="440" t="n"/>
      <c r="AM498" s="448" t="n"/>
      <c r="AO498" s="267" t="n"/>
      <c r="AP498" s="441" t="n"/>
      <c r="AQ498" s="616" t="n"/>
      <c r="AR498" s="616" t="n"/>
      <c r="AS498" s="619" t="n"/>
    </row>
    <row r="499" ht="14.45" customHeight="1">
      <c r="B499" s="73">
        <f>B498+1</f>
        <v/>
      </c>
      <c r="C499" s="221">
        <f>IF('Multi Unit Grid'!C493="","",'Multi Unit Grid'!C493)</f>
        <v/>
      </c>
      <c r="D499" s="223">
        <f>IF(C499="","",'Exhibit A'!D491)</f>
        <v/>
      </c>
      <c r="E499" s="222">
        <f>IFERROR(VLOOKUP(C499,'Multi Unit Grid'!C:D,2,FALSE),"")</f>
        <v/>
      </c>
      <c r="F499" s="75">
        <f>IFERROR(VLOOKUP(C499,'Multi Unit Grid'!C:E,3,FALSE),"")</f>
        <v/>
      </c>
      <c r="G499" s="75">
        <f>IFERROR(VLOOKUP(C499,'Multi Unit Grid'!C:EF,4,FALSE),"")</f>
        <v/>
      </c>
      <c r="H499" s="612" t="n"/>
      <c r="I499" s="30" t="n"/>
      <c r="J499" s="430" t="n"/>
      <c r="K499" s="224" t="n"/>
      <c r="L499" s="24" t="n"/>
      <c r="M499" s="26" t="n"/>
      <c r="N499" s="28" t="n"/>
      <c r="O499" s="26" t="n"/>
      <c r="P499" s="28" t="n"/>
      <c r="Q499" s="623" t="n"/>
      <c r="R499" s="28" t="n"/>
      <c r="S499" s="28" t="n"/>
      <c r="T499" s="28" t="n"/>
      <c r="U499" s="28" t="n"/>
      <c r="V499" s="26" t="n"/>
      <c r="W499" s="29" t="n"/>
      <c r="Z499" s="491" t="n"/>
      <c r="AA499" s="612" t="n"/>
      <c r="AB499" s="83">
        <f>IF(C499="","",IF('Product Selections'!$L$11="CBA Lightning",1,IF('Product Selections'!$L$11="CBA Lightning Plus",0.7,IF('Product Selections'!$L$11="Management Services",0.7,IF('Product Selections'!$L$11="CBA Lightning Wholesale","Check with Finance","")))))</f>
        <v/>
      </c>
      <c r="AC499" s="612" t="n"/>
      <c r="AD499" s="83">
        <f>IF(C499="","",IF('Product Selections'!$L$11="CBA Lightning Wholesale","Check with Finance",1-AB499))</f>
        <v/>
      </c>
      <c r="AE499" s="612">
        <f>IF(C499="","",'Multi Unit Grid'!$G$5)</f>
        <v/>
      </c>
      <c r="AF499" s="84">
        <f>IF(C499="","",IF('Exhibit A'!Y1241&lt;0,-'Exhibit A'!Y1241,""))</f>
        <v/>
      </c>
      <c r="AG499" s="612">
        <f>IF($C499="","",'Product Selections'!$K$6)</f>
        <v/>
      </c>
      <c r="AH499" s="612">
        <f>IF($C499="","",'Product Selections'!$K$10)</f>
        <v/>
      </c>
      <c r="AI499" s="32">
        <f>IF(C499="","",IF('Product Selections'!L491="Management SErvices",VLOOKUP('Product Selections'!K483,Regions!C:D,2,FALSE),""))</f>
        <v/>
      </c>
      <c r="AJ499" s="444" t="n"/>
      <c r="AK499" s="621" t="n"/>
      <c r="AL499" s="438" t="n"/>
      <c r="AM499" s="447" t="n"/>
      <c r="AO499" s="30" t="n"/>
      <c r="AP499" s="439" t="n"/>
      <c r="AQ499" s="612" t="n"/>
      <c r="AR499" s="612" t="n"/>
      <c r="AS499" s="615" t="n"/>
    </row>
    <row r="500">
      <c r="B500" s="249">
        <f>B499+1</f>
        <v/>
      </c>
      <c r="C500" s="250">
        <f>IF('Multi Unit Grid'!C494="","",'Multi Unit Grid'!C494)</f>
        <v/>
      </c>
      <c r="D500" s="251">
        <f>IF(C500="","",'Exhibit A'!D492)</f>
        <v/>
      </c>
      <c r="E500" s="252">
        <f>IFERROR(VLOOKUP(C500,'Multi Unit Grid'!C:D,2,FALSE),"")</f>
        <v/>
      </c>
      <c r="F500" s="253">
        <f>IFERROR(VLOOKUP(C500,'Multi Unit Grid'!C:E,3,FALSE),"")</f>
        <v/>
      </c>
      <c r="G500" s="253">
        <f>IFERROR(VLOOKUP(C500,'Multi Unit Grid'!C:EF,4,FALSE),"")</f>
        <v/>
      </c>
      <c r="H500" s="616" t="n"/>
      <c r="I500" s="267" t="n"/>
      <c r="J500" s="431" t="n"/>
      <c r="K500" s="261" t="n"/>
      <c r="L500" s="257" t="n"/>
      <c r="M500" s="262" t="n"/>
      <c r="N500" s="263" t="n"/>
      <c r="O500" s="262" t="n"/>
      <c r="P500" s="263" t="n"/>
      <c r="Q500" s="622" t="n"/>
      <c r="R500" s="263" t="n"/>
      <c r="S500" s="263" t="n"/>
      <c r="T500" s="263" t="n"/>
      <c r="U500" s="263" t="n"/>
      <c r="V500" s="262" t="n"/>
      <c r="W500" s="265" t="n"/>
      <c r="X500" s="266" t="n"/>
      <c r="Z500" s="490" t="n"/>
      <c r="AA500" s="616" t="n"/>
      <c r="AB500" s="270">
        <f>IF(C500="","",IF('Product Selections'!$L$11="CBA Lightning",1,IF('Product Selections'!$L$11="CBA Lightning Plus",0.7,IF('Product Selections'!$L$11="Management Services",0.7,IF('Product Selections'!$L$11="CBA Lightning Wholesale","Check with Finance","")))))</f>
        <v/>
      </c>
      <c r="AC500" s="616" t="n"/>
      <c r="AD500" s="270">
        <f>IF(C500="","",IF('Product Selections'!$L$11="CBA Lightning Wholesale","Check with Finance",1-AB500))</f>
        <v/>
      </c>
      <c r="AE500" s="616">
        <f>IF(C500="","",'Multi Unit Grid'!$G$5)</f>
        <v/>
      </c>
      <c r="AF500" s="271">
        <f>IF(C500="","",IF('Exhibit A'!Y1242&lt;0,-'Exhibit A'!Y1242,""))</f>
        <v/>
      </c>
      <c r="AG500" s="616">
        <f>IF($C500="","",'Product Selections'!$K$6)</f>
        <v/>
      </c>
      <c r="AH500" s="616">
        <f>IF($C500="","",'Product Selections'!$K$10)</f>
        <v/>
      </c>
      <c r="AI500" s="269">
        <f>IF(C500="","",IF('Product Selections'!L492="Management SErvices",VLOOKUP('Product Selections'!K484,Regions!C:D,2,FALSE),""))</f>
        <v/>
      </c>
      <c r="AJ500" s="445" t="n"/>
      <c r="AK500" s="618" t="n"/>
      <c r="AL500" s="440" t="n"/>
      <c r="AM500" s="448" t="n"/>
      <c r="AO500" s="267" t="n"/>
      <c r="AP500" s="441" t="n"/>
      <c r="AQ500" s="616" t="n"/>
      <c r="AR500" s="616" t="n"/>
      <c r="AS500" s="619" t="n"/>
    </row>
    <row r="501" ht="14.45" customHeight="1">
      <c r="B501" s="73">
        <f>B500+1</f>
        <v/>
      </c>
      <c r="C501" s="221">
        <f>IF('Multi Unit Grid'!C495="","",'Multi Unit Grid'!C495)</f>
        <v/>
      </c>
      <c r="D501" s="223">
        <f>IF(C501="","",'Exhibit A'!D493)</f>
        <v/>
      </c>
      <c r="E501" s="222">
        <f>IFERROR(VLOOKUP(C501,'Multi Unit Grid'!C:D,2,FALSE),"")</f>
        <v/>
      </c>
      <c r="F501" s="75">
        <f>IFERROR(VLOOKUP(C501,'Multi Unit Grid'!C:E,3,FALSE),"")</f>
        <v/>
      </c>
      <c r="G501" s="75">
        <f>IFERROR(VLOOKUP(C501,'Multi Unit Grid'!C:EF,4,FALSE),"")</f>
        <v/>
      </c>
      <c r="H501" s="612" t="n"/>
      <c r="I501" s="30" t="n"/>
      <c r="J501" s="430" t="n"/>
      <c r="K501" s="224" t="n"/>
      <c r="L501" s="24" t="n"/>
      <c r="M501" s="26" t="n"/>
      <c r="N501" s="28" t="n"/>
      <c r="O501" s="26" t="n"/>
      <c r="P501" s="28" t="n"/>
      <c r="Q501" s="623" t="n"/>
      <c r="R501" s="28" t="n"/>
      <c r="S501" s="28" t="n"/>
      <c r="T501" s="28" t="n"/>
      <c r="U501" s="28" t="n"/>
      <c r="V501" s="26" t="n"/>
      <c r="W501" s="29" t="n"/>
      <c r="Z501" s="491" t="n"/>
      <c r="AA501" s="612" t="n"/>
      <c r="AB501" s="83">
        <f>IF(C501="","",IF('Product Selections'!$L$11="CBA Lightning",1,IF('Product Selections'!$L$11="CBA Lightning Plus",0.7,IF('Product Selections'!$L$11="Management Services",0.7,IF('Product Selections'!$L$11="CBA Lightning Wholesale","Check with Finance","")))))</f>
        <v/>
      </c>
      <c r="AC501" s="612" t="n"/>
      <c r="AD501" s="83">
        <f>IF(C501="","",IF('Product Selections'!$L$11="CBA Lightning Wholesale","Check with Finance",1-AB501))</f>
        <v/>
      </c>
      <c r="AE501" s="612">
        <f>IF(C501="","",'Multi Unit Grid'!$G$5)</f>
        <v/>
      </c>
      <c r="AF501" s="84">
        <f>IF(C501="","",IF('Exhibit A'!Y1243&lt;0,-'Exhibit A'!Y1243,""))</f>
        <v/>
      </c>
      <c r="AG501" s="612">
        <f>IF($C501="","",'Product Selections'!$K$6)</f>
        <v/>
      </c>
      <c r="AH501" s="612">
        <f>IF($C501="","",'Product Selections'!$K$10)</f>
        <v/>
      </c>
      <c r="AI501" s="32">
        <f>IF(C501="","",IF('Product Selections'!L493="Management SErvices",VLOOKUP('Product Selections'!K485,Regions!C:D,2,FALSE),""))</f>
        <v/>
      </c>
      <c r="AJ501" s="444" t="n"/>
      <c r="AK501" s="621" t="n"/>
      <c r="AL501" s="438" t="n"/>
      <c r="AM501" s="447" t="n"/>
      <c r="AO501" s="30" t="n"/>
      <c r="AP501" s="439" t="n"/>
      <c r="AQ501" s="612" t="n"/>
      <c r="AR501" s="612" t="n"/>
      <c r="AS501" s="615" t="n"/>
    </row>
    <row r="502">
      <c r="B502" s="249">
        <f>B501+1</f>
        <v/>
      </c>
      <c r="C502" s="250">
        <f>IF('Multi Unit Grid'!C496="","",'Multi Unit Grid'!C496)</f>
        <v/>
      </c>
      <c r="D502" s="251">
        <f>IF(C502="","",'Exhibit A'!D494)</f>
        <v/>
      </c>
      <c r="E502" s="252">
        <f>IFERROR(VLOOKUP(C502,'Multi Unit Grid'!C:D,2,FALSE),"")</f>
        <v/>
      </c>
      <c r="F502" s="253">
        <f>IFERROR(VLOOKUP(C502,'Multi Unit Grid'!C:E,3,FALSE),"")</f>
        <v/>
      </c>
      <c r="G502" s="253">
        <f>IFERROR(VLOOKUP(C502,'Multi Unit Grid'!C:EF,4,FALSE),"")</f>
        <v/>
      </c>
      <c r="H502" s="616" t="n"/>
      <c r="I502" s="267" t="n"/>
      <c r="J502" s="431" t="n"/>
      <c r="K502" s="261" t="n"/>
      <c r="L502" s="257" t="n"/>
      <c r="M502" s="262" t="n"/>
      <c r="N502" s="263" t="n"/>
      <c r="O502" s="262" t="n"/>
      <c r="P502" s="263" t="n"/>
      <c r="Q502" s="622" t="n"/>
      <c r="R502" s="263" t="n"/>
      <c r="S502" s="263" t="n"/>
      <c r="T502" s="263" t="n"/>
      <c r="U502" s="263" t="n"/>
      <c r="V502" s="262" t="n"/>
      <c r="W502" s="265" t="n"/>
      <c r="X502" s="266" t="n"/>
      <c r="Z502" s="490" t="n"/>
      <c r="AA502" s="616" t="n"/>
      <c r="AB502" s="270">
        <f>IF(C502="","",IF('Product Selections'!$L$11="CBA Lightning",1,IF('Product Selections'!$L$11="CBA Lightning Plus",0.7,IF('Product Selections'!$L$11="Management Services",0.7,IF('Product Selections'!$L$11="CBA Lightning Wholesale","Check with Finance","")))))</f>
        <v/>
      </c>
      <c r="AC502" s="616" t="n"/>
      <c r="AD502" s="270">
        <f>IF(C502="","",IF('Product Selections'!$L$11="CBA Lightning Wholesale","Check with Finance",1-AB502))</f>
        <v/>
      </c>
      <c r="AE502" s="616">
        <f>IF(C502="","",'Multi Unit Grid'!$G$5)</f>
        <v/>
      </c>
      <c r="AF502" s="271">
        <f>IF(C502="","",IF('Exhibit A'!Y1244&lt;0,-'Exhibit A'!Y1244,""))</f>
        <v/>
      </c>
      <c r="AG502" s="616">
        <f>IF($C502="","",'Product Selections'!$K$6)</f>
        <v/>
      </c>
      <c r="AH502" s="616">
        <f>IF($C502="","",'Product Selections'!$K$10)</f>
        <v/>
      </c>
      <c r="AI502" s="269">
        <f>IF(C502="","",IF('Product Selections'!L494="Management SErvices",VLOOKUP('Product Selections'!K486,Regions!C:D,2,FALSE),""))</f>
        <v/>
      </c>
      <c r="AJ502" s="445" t="n"/>
      <c r="AK502" s="618" t="n"/>
      <c r="AL502" s="440" t="n"/>
      <c r="AM502" s="448" t="n"/>
      <c r="AO502" s="267" t="n"/>
      <c r="AP502" s="441" t="n"/>
      <c r="AQ502" s="616" t="n"/>
      <c r="AR502" s="616" t="n"/>
      <c r="AS502" s="619" t="n"/>
    </row>
    <row r="503" ht="14.45" customHeight="1">
      <c r="B503" s="73">
        <f>B502+1</f>
        <v/>
      </c>
      <c r="C503" s="221">
        <f>IF('Multi Unit Grid'!C497="","",'Multi Unit Grid'!C497)</f>
        <v/>
      </c>
      <c r="D503" s="223">
        <f>IF(C503="","",'Exhibit A'!D495)</f>
        <v/>
      </c>
      <c r="E503" s="222">
        <f>IFERROR(VLOOKUP(C503,'Multi Unit Grid'!C:D,2,FALSE),"")</f>
        <v/>
      </c>
      <c r="F503" s="75">
        <f>IFERROR(VLOOKUP(C503,'Multi Unit Grid'!C:E,3,FALSE),"")</f>
        <v/>
      </c>
      <c r="G503" s="75">
        <f>IFERROR(VLOOKUP(C503,'Multi Unit Grid'!C:EF,4,FALSE),"")</f>
        <v/>
      </c>
      <c r="H503" s="612" t="n"/>
      <c r="I503" s="30" t="n"/>
      <c r="J503" s="430" t="n"/>
      <c r="K503" s="224" t="n"/>
      <c r="L503" s="24" t="n"/>
      <c r="M503" s="26" t="n"/>
      <c r="N503" s="28" t="n"/>
      <c r="O503" s="26" t="n"/>
      <c r="P503" s="28" t="n"/>
      <c r="Q503" s="623" t="n"/>
      <c r="R503" s="28" t="n"/>
      <c r="S503" s="28" t="n"/>
      <c r="T503" s="28" t="n"/>
      <c r="U503" s="28" t="n"/>
      <c r="V503" s="26" t="n"/>
      <c r="W503" s="29" t="n"/>
      <c r="Z503" s="491" t="n"/>
      <c r="AA503" s="612" t="n"/>
      <c r="AB503" s="83">
        <f>IF(C503="","",IF('Product Selections'!$L$11="CBA Lightning",1,IF('Product Selections'!$L$11="CBA Lightning Plus",0.7,IF('Product Selections'!$L$11="Management Services",0.7,IF('Product Selections'!$L$11="CBA Lightning Wholesale","Check with Finance","")))))</f>
        <v/>
      </c>
      <c r="AC503" s="612" t="n"/>
      <c r="AD503" s="83">
        <f>IF(C503="","",IF('Product Selections'!$L$11="CBA Lightning Wholesale","Check with Finance",1-AB503))</f>
        <v/>
      </c>
      <c r="AE503" s="612">
        <f>IF(C503="","",'Multi Unit Grid'!$G$5)</f>
        <v/>
      </c>
      <c r="AF503" s="84">
        <f>IF(C503="","",IF('Exhibit A'!Y1245&lt;0,-'Exhibit A'!Y1245,""))</f>
        <v/>
      </c>
      <c r="AG503" s="612">
        <f>IF($C503="","",'Product Selections'!$K$6)</f>
        <v/>
      </c>
      <c r="AH503" s="612">
        <f>IF($C503="","",'Product Selections'!$K$10)</f>
        <v/>
      </c>
      <c r="AI503" s="32">
        <f>IF(C503="","",IF('Product Selections'!L495="Management SErvices",VLOOKUP('Product Selections'!K487,Regions!C:D,2,FALSE),""))</f>
        <v/>
      </c>
      <c r="AJ503" s="444" t="n"/>
      <c r="AK503" s="621" t="n"/>
      <c r="AL503" s="438" t="n"/>
      <c r="AM503" s="447" t="n"/>
      <c r="AO503" s="30" t="n"/>
      <c r="AP503" s="439" t="n"/>
      <c r="AQ503" s="612" t="n"/>
      <c r="AR503" s="612" t="n"/>
      <c r="AS503" s="615" t="n"/>
    </row>
    <row r="504">
      <c r="B504" s="249">
        <f>B503+1</f>
        <v/>
      </c>
      <c r="C504" s="250">
        <f>IF('Multi Unit Grid'!C498="","",'Multi Unit Grid'!C498)</f>
        <v/>
      </c>
      <c r="D504" s="251">
        <f>IF(C504="","",'Exhibit A'!D496)</f>
        <v/>
      </c>
      <c r="E504" s="252">
        <f>IFERROR(VLOOKUP(C504,'Multi Unit Grid'!C:D,2,FALSE),"")</f>
        <v/>
      </c>
      <c r="F504" s="253">
        <f>IFERROR(VLOOKUP(C504,'Multi Unit Grid'!C:E,3,FALSE),"")</f>
        <v/>
      </c>
      <c r="G504" s="253">
        <f>IFERROR(VLOOKUP(C504,'Multi Unit Grid'!C:EF,4,FALSE),"")</f>
        <v/>
      </c>
      <c r="H504" s="616" t="n"/>
      <c r="I504" s="267" t="n"/>
      <c r="J504" s="431" t="n"/>
      <c r="K504" s="261" t="n"/>
      <c r="L504" s="257" t="n"/>
      <c r="M504" s="262" t="n"/>
      <c r="N504" s="263" t="n"/>
      <c r="O504" s="262" t="n"/>
      <c r="P504" s="263" t="n"/>
      <c r="Q504" s="622" t="n"/>
      <c r="R504" s="263" t="n"/>
      <c r="S504" s="263" t="n"/>
      <c r="T504" s="263" t="n"/>
      <c r="U504" s="263" t="n"/>
      <c r="V504" s="262" t="n"/>
      <c r="W504" s="265" t="n"/>
      <c r="X504" s="266" t="n"/>
      <c r="Z504" s="490" t="n"/>
      <c r="AA504" s="616" t="n"/>
      <c r="AB504" s="270">
        <f>IF(C504="","",IF('Product Selections'!$L$11="CBA Lightning",1,IF('Product Selections'!$L$11="CBA Lightning Plus",0.7,IF('Product Selections'!$L$11="Management Services",0.7,IF('Product Selections'!$L$11="CBA Lightning Wholesale","Check with Finance","")))))</f>
        <v/>
      </c>
      <c r="AC504" s="616" t="n"/>
      <c r="AD504" s="270">
        <f>IF(C504="","",IF('Product Selections'!$L$11="CBA Lightning Wholesale","Check with Finance",1-AB504))</f>
        <v/>
      </c>
      <c r="AE504" s="616">
        <f>IF(C504="","",'Multi Unit Grid'!$G$5)</f>
        <v/>
      </c>
      <c r="AF504" s="271">
        <f>IF(C504="","",IF('Exhibit A'!Y1246&lt;0,-'Exhibit A'!Y1246,""))</f>
        <v/>
      </c>
      <c r="AG504" s="616">
        <f>IF($C504="","",'Product Selections'!$K$6)</f>
        <v/>
      </c>
      <c r="AH504" s="616">
        <f>IF($C504="","",'Product Selections'!$K$10)</f>
        <v/>
      </c>
      <c r="AI504" s="269">
        <f>IF(C504="","",IF('Product Selections'!L496="Management SErvices",VLOOKUP('Product Selections'!K488,Regions!C:D,2,FALSE),""))</f>
        <v/>
      </c>
      <c r="AJ504" s="445" t="n"/>
      <c r="AK504" s="618" t="n"/>
      <c r="AL504" s="440" t="n"/>
      <c r="AM504" s="448" t="n"/>
      <c r="AO504" s="267" t="n"/>
      <c r="AP504" s="441" t="n"/>
      <c r="AQ504" s="616" t="n"/>
      <c r="AR504" s="616" t="n"/>
      <c r="AS504" s="619" t="n"/>
    </row>
    <row r="505" ht="14.45" customHeight="1">
      <c r="B505" s="73">
        <f>B504+1</f>
        <v/>
      </c>
      <c r="C505" s="221">
        <f>IF('Multi Unit Grid'!C499="","",'Multi Unit Grid'!C499)</f>
        <v/>
      </c>
      <c r="D505" s="223">
        <f>IF(C505="","",'Exhibit A'!D497)</f>
        <v/>
      </c>
      <c r="E505" s="222">
        <f>IFERROR(VLOOKUP(C505,'Multi Unit Grid'!C:D,2,FALSE),"")</f>
        <v/>
      </c>
      <c r="F505" s="75">
        <f>IFERROR(VLOOKUP(C505,'Multi Unit Grid'!C:E,3,FALSE),"")</f>
        <v/>
      </c>
      <c r="G505" s="75">
        <f>IFERROR(VLOOKUP(C505,'Multi Unit Grid'!C:EF,4,FALSE),"")</f>
        <v/>
      </c>
      <c r="H505" s="612" t="n"/>
      <c r="I505" s="30" t="n"/>
      <c r="J505" s="430" t="n"/>
      <c r="K505" s="224" t="n"/>
      <c r="L505" s="24" t="n"/>
      <c r="M505" s="26" t="n"/>
      <c r="N505" s="28" t="n"/>
      <c r="O505" s="26" t="n"/>
      <c r="P505" s="28" t="n"/>
      <c r="Q505" s="623" t="n"/>
      <c r="R505" s="28" t="n"/>
      <c r="S505" s="28" t="n"/>
      <c r="T505" s="28" t="n"/>
      <c r="U505" s="28" t="n"/>
      <c r="V505" s="26" t="n"/>
      <c r="W505" s="29" t="n"/>
      <c r="Z505" s="491" t="n"/>
      <c r="AA505" s="612" t="n"/>
      <c r="AB505" s="83">
        <f>IF(C505="","",IF('Product Selections'!$L$11="CBA Lightning",1,IF('Product Selections'!$L$11="CBA Lightning Plus",0.7,IF('Product Selections'!$L$11="Management Services",0.7,IF('Product Selections'!$L$11="CBA Lightning Wholesale","Check with Finance","")))))</f>
        <v/>
      </c>
      <c r="AC505" s="612" t="n"/>
      <c r="AD505" s="83">
        <f>IF(C505="","",IF('Product Selections'!$L$11="CBA Lightning Wholesale","Check with Finance",1-AB505))</f>
        <v/>
      </c>
      <c r="AE505" s="612">
        <f>IF(C505="","",'Multi Unit Grid'!$G$5)</f>
        <v/>
      </c>
      <c r="AF505" s="84">
        <f>IF(C505="","",IF('Exhibit A'!Y1247&lt;0,-'Exhibit A'!Y1247,""))</f>
        <v/>
      </c>
      <c r="AG505" s="612">
        <f>IF($C505="","",'Product Selections'!$K$6)</f>
        <v/>
      </c>
      <c r="AH505" s="612">
        <f>IF($C505="","",'Product Selections'!$K$10)</f>
        <v/>
      </c>
      <c r="AI505" s="32">
        <f>IF(C505="","",IF('Product Selections'!L497="Management SErvices",VLOOKUP('Product Selections'!K489,Regions!C:D,2,FALSE),""))</f>
        <v/>
      </c>
      <c r="AJ505" s="444" t="n"/>
      <c r="AK505" s="621" t="n"/>
      <c r="AL505" s="438" t="n"/>
      <c r="AM505" s="447" t="n"/>
      <c r="AO505" s="30" t="n"/>
      <c r="AP505" s="439" t="n"/>
      <c r="AQ505" s="612" t="n"/>
      <c r="AR505" s="612" t="n"/>
      <c r="AS505" s="615" t="n"/>
    </row>
    <row r="506">
      <c r="B506" s="249">
        <f>B505+1</f>
        <v/>
      </c>
      <c r="C506" s="250">
        <f>IF('Multi Unit Grid'!C500="","",'Multi Unit Grid'!C500)</f>
        <v/>
      </c>
      <c r="D506" s="251">
        <f>IF(C506="","",'Exhibit A'!D498)</f>
        <v/>
      </c>
      <c r="E506" s="252">
        <f>IFERROR(VLOOKUP(C506,'Multi Unit Grid'!C:D,2,FALSE),"")</f>
        <v/>
      </c>
      <c r="F506" s="253">
        <f>IFERROR(VLOOKUP(C506,'Multi Unit Grid'!C:E,3,FALSE),"")</f>
        <v/>
      </c>
      <c r="G506" s="253">
        <f>IFERROR(VLOOKUP(C506,'Multi Unit Grid'!C:EF,4,FALSE),"")</f>
        <v/>
      </c>
      <c r="H506" s="616" t="n"/>
      <c r="I506" s="267" t="n"/>
      <c r="J506" s="431" t="n"/>
      <c r="K506" s="261" t="n"/>
      <c r="L506" s="257" t="n"/>
      <c r="M506" s="262" t="n"/>
      <c r="N506" s="263" t="n"/>
      <c r="O506" s="262" t="n"/>
      <c r="P506" s="263" t="n"/>
      <c r="Q506" s="622" t="n"/>
      <c r="R506" s="263" t="n"/>
      <c r="S506" s="263" t="n"/>
      <c r="T506" s="263" t="n"/>
      <c r="U506" s="263" t="n"/>
      <c r="V506" s="262" t="n"/>
      <c r="W506" s="265" t="n"/>
      <c r="X506" s="266" t="n"/>
      <c r="Z506" s="490" t="n"/>
      <c r="AA506" s="616" t="n"/>
      <c r="AB506" s="270">
        <f>IF(C506="","",IF('Product Selections'!$L$11="CBA Lightning",1,IF('Product Selections'!$L$11="CBA Lightning Plus",0.7,IF('Product Selections'!$L$11="Management Services",0.7,IF('Product Selections'!$L$11="CBA Lightning Wholesale","Check with Finance","")))))</f>
        <v/>
      </c>
      <c r="AC506" s="616" t="n"/>
      <c r="AD506" s="270">
        <f>IF(C506="","",IF('Product Selections'!$L$11="CBA Lightning Wholesale","Check with Finance",1-AB506))</f>
        <v/>
      </c>
      <c r="AE506" s="616">
        <f>IF(C506="","",'Multi Unit Grid'!$G$5)</f>
        <v/>
      </c>
      <c r="AF506" s="271">
        <f>IF(C506="","",IF('Exhibit A'!Y1248&lt;0,-'Exhibit A'!Y1248,""))</f>
        <v/>
      </c>
      <c r="AG506" s="616">
        <f>IF($C506="","",'Product Selections'!$K$6)</f>
        <v/>
      </c>
      <c r="AH506" s="616">
        <f>IF($C506="","",'Product Selections'!$K$10)</f>
        <v/>
      </c>
      <c r="AI506" s="269">
        <f>IF(C506="","",IF('Product Selections'!L498="Management SErvices",VLOOKUP('Product Selections'!K490,Regions!C:D,2,FALSE),""))</f>
        <v/>
      </c>
      <c r="AJ506" s="445" t="n"/>
      <c r="AK506" s="618" t="n"/>
      <c r="AL506" s="440" t="n"/>
      <c r="AM506" s="448" t="n"/>
      <c r="AO506" s="267" t="n"/>
      <c r="AP506" s="441" t="n"/>
      <c r="AQ506" s="616" t="n"/>
      <c r="AR506" s="616" t="n"/>
      <c r="AS506" s="619" t="n"/>
    </row>
    <row r="507" ht="14.45" customHeight="1">
      <c r="B507" s="73">
        <f>B506+1</f>
        <v/>
      </c>
      <c r="C507" s="221">
        <f>IF('Multi Unit Grid'!C501="","",'Multi Unit Grid'!C501)</f>
        <v/>
      </c>
      <c r="D507" s="223">
        <f>IF(C507="","",'Exhibit A'!D499)</f>
        <v/>
      </c>
      <c r="E507" s="222">
        <f>IFERROR(VLOOKUP(C507,'Multi Unit Grid'!C:D,2,FALSE),"")</f>
        <v/>
      </c>
      <c r="F507" s="75">
        <f>IFERROR(VLOOKUP(C507,'Multi Unit Grid'!C:E,3,FALSE),"")</f>
        <v/>
      </c>
      <c r="G507" s="75">
        <f>IFERROR(VLOOKUP(C507,'Multi Unit Grid'!C:EF,4,FALSE),"")</f>
        <v/>
      </c>
      <c r="H507" s="612" t="n"/>
      <c r="I507" s="30" t="n"/>
      <c r="J507" s="430" t="n"/>
      <c r="K507" s="224" t="n"/>
      <c r="L507" s="24" t="n"/>
      <c r="M507" s="26" t="n"/>
      <c r="N507" s="28" t="n"/>
      <c r="O507" s="26" t="n"/>
      <c r="P507" s="28" t="n"/>
      <c r="Q507" s="623" t="n"/>
      <c r="R507" s="28" t="n"/>
      <c r="S507" s="28" t="n"/>
      <c r="T507" s="28" t="n"/>
      <c r="U507" s="28" t="n"/>
      <c r="V507" s="26" t="n"/>
      <c r="W507" s="29" t="n"/>
      <c r="Z507" s="491" t="n"/>
      <c r="AA507" s="612" t="n"/>
      <c r="AB507" s="83">
        <f>IF(C507="","",IF('Product Selections'!$L$11="CBA Lightning",1,IF('Product Selections'!$L$11="CBA Lightning Plus",0.7,IF('Product Selections'!$L$11="Management Services",0.7,IF('Product Selections'!$L$11="CBA Lightning Wholesale","Check with Finance","")))))</f>
        <v/>
      </c>
      <c r="AC507" s="612" t="n"/>
      <c r="AD507" s="83">
        <f>IF(C507="","",IF('Product Selections'!$L$11="CBA Lightning Wholesale","Check with Finance",1-AB507))</f>
        <v/>
      </c>
      <c r="AE507" s="612">
        <f>IF(C507="","",'Multi Unit Grid'!$G$5)</f>
        <v/>
      </c>
      <c r="AF507" s="84">
        <f>IF(C507="","",IF('Exhibit A'!Y1249&lt;0,-'Exhibit A'!Y1249,""))</f>
        <v/>
      </c>
      <c r="AG507" s="612">
        <f>IF($C507="","",'Product Selections'!$K$6)</f>
        <v/>
      </c>
      <c r="AH507" s="612">
        <f>IF($C507="","",'Product Selections'!$K$10)</f>
        <v/>
      </c>
      <c r="AI507" s="32">
        <f>IF(C507="","",IF('Product Selections'!L499="Management SErvices",VLOOKUP('Product Selections'!K491,Regions!C:D,2,FALSE),""))</f>
        <v/>
      </c>
      <c r="AJ507" s="444" t="n"/>
      <c r="AK507" s="621" t="n"/>
      <c r="AL507" s="438" t="n"/>
      <c r="AM507" s="447" t="n"/>
      <c r="AO507" s="30" t="n"/>
      <c r="AP507" s="439" t="n"/>
      <c r="AQ507" s="612" t="n"/>
      <c r="AR507" s="612" t="n"/>
      <c r="AS507" s="615" t="n"/>
    </row>
    <row r="508">
      <c r="B508" s="249">
        <f>B507+1</f>
        <v/>
      </c>
      <c r="C508" s="250">
        <f>IF('Multi Unit Grid'!C502="","",'Multi Unit Grid'!C502)</f>
        <v/>
      </c>
      <c r="D508" s="251">
        <f>IF(C508="","",'Exhibit A'!D500)</f>
        <v/>
      </c>
      <c r="E508" s="252">
        <f>IFERROR(VLOOKUP(C508,'Multi Unit Grid'!C:D,2,FALSE),"")</f>
        <v/>
      </c>
      <c r="F508" s="253">
        <f>IFERROR(VLOOKUP(C508,'Multi Unit Grid'!C:E,3,FALSE),"")</f>
        <v/>
      </c>
      <c r="G508" s="253">
        <f>IFERROR(VLOOKUP(C508,'Multi Unit Grid'!C:EF,4,FALSE),"")</f>
        <v/>
      </c>
      <c r="H508" s="616" t="n"/>
      <c r="I508" s="267" t="n"/>
      <c r="J508" s="431" t="n"/>
      <c r="K508" s="261" t="n"/>
      <c r="L508" s="257" t="n"/>
      <c r="M508" s="262" t="n"/>
      <c r="N508" s="263" t="n"/>
      <c r="O508" s="262" t="n"/>
      <c r="P508" s="263" t="n"/>
      <c r="Q508" s="622" t="n"/>
      <c r="R508" s="263" t="n"/>
      <c r="S508" s="263" t="n"/>
      <c r="T508" s="263" t="n"/>
      <c r="U508" s="263" t="n"/>
      <c r="V508" s="262" t="n"/>
      <c r="W508" s="265" t="n"/>
      <c r="X508" s="266" t="n"/>
      <c r="Z508" s="490" t="n"/>
      <c r="AA508" s="616" t="n"/>
      <c r="AB508" s="270">
        <f>IF(C508="","",IF('Product Selections'!$L$11="CBA Lightning",1,IF('Product Selections'!$L$11="CBA Lightning Plus",0.7,IF('Product Selections'!$L$11="Management Services",0.7,IF('Product Selections'!$L$11="CBA Lightning Wholesale","Check with Finance","")))))</f>
        <v/>
      </c>
      <c r="AC508" s="616" t="n"/>
      <c r="AD508" s="270">
        <f>IF(C508="","",IF('Product Selections'!$L$11="CBA Lightning Wholesale","Check with Finance",1-AB508))</f>
        <v/>
      </c>
      <c r="AE508" s="616">
        <f>IF(C508="","",'Multi Unit Grid'!$G$5)</f>
        <v/>
      </c>
      <c r="AF508" s="271">
        <f>IF(C508="","",IF('Exhibit A'!Y1250&lt;0,-'Exhibit A'!Y1250,""))</f>
        <v/>
      </c>
      <c r="AG508" s="616">
        <f>IF($C508="","",'Product Selections'!$K$6)</f>
        <v/>
      </c>
      <c r="AH508" s="616">
        <f>IF($C508="","",'Product Selections'!$K$10)</f>
        <v/>
      </c>
      <c r="AI508" s="269">
        <f>IF(C508="","",IF('Product Selections'!L500="Management SErvices",VLOOKUP('Product Selections'!K492,Regions!C:D,2,FALSE),""))</f>
        <v/>
      </c>
      <c r="AJ508" s="445" t="n"/>
      <c r="AK508" s="618" t="n"/>
      <c r="AL508" s="440" t="n"/>
      <c r="AM508" s="448" t="n"/>
      <c r="AO508" s="267" t="n"/>
      <c r="AP508" s="441" t="n"/>
      <c r="AQ508" s="616" t="n"/>
      <c r="AR508" s="616" t="n"/>
      <c r="AS508" s="619" t="n"/>
    </row>
    <row r="509" ht="14.45" customHeight="1">
      <c r="B509" s="73">
        <f>B508+1</f>
        <v/>
      </c>
      <c r="C509" s="221">
        <f>IF('Multi Unit Grid'!C503="","",'Multi Unit Grid'!C503)</f>
        <v/>
      </c>
      <c r="D509" s="223">
        <f>IF(C509="","",'Exhibit A'!D501)</f>
        <v/>
      </c>
      <c r="E509" s="222">
        <f>IFERROR(VLOOKUP(C509,'Multi Unit Grid'!C:D,2,FALSE),"")</f>
        <v/>
      </c>
      <c r="F509" s="75">
        <f>IFERROR(VLOOKUP(C509,'Multi Unit Grid'!C:E,3,FALSE),"")</f>
        <v/>
      </c>
      <c r="G509" s="75">
        <f>IFERROR(VLOOKUP(C509,'Multi Unit Grid'!C:EF,4,FALSE),"")</f>
        <v/>
      </c>
      <c r="H509" s="612" t="n"/>
      <c r="I509" s="30" t="n"/>
      <c r="J509" s="430" t="n"/>
      <c r="K509" s="224" t="n"/>
      <c r="L509" s="24" t="n"/>
      <c r="M509" s="26" t="n"/>
      <c r="N509" s="28" t="n"/>
      <c r="O509" s="26" t="n"/>
      <c r="P509" s="28" t="n"/>
      <c r="Q509" s="623" t="n"/>
      <c r="R509" s="28" t="n"/>
      <c r="S509" s="28" t="n"/>
      <c r="T509" s="28" t="n"/>
      <c r="U509" s="28" t="n"/>
      <c r="V509" s="26" t="n"/>
      <c r="W509" s="29" t="n"/>
      <c r="Z509" s="491" t="n"/>
      <c r="AA509" s="612" t="n"/>
      <c r="AB509" s="83">
        <f>IF(C509="","",IF('Product Selections'!$L$11="CBA Lightning",1,IF('Product Selections'!$L$11="CBA Lightning Plus",0.7,IF('Product Selections'!$L$11="Management Services",0.7,IF('Product Selections'!$L$11="CBA Lightning Wholesale","Check with Finance","")))))</f>
        <v/>
      </c>
      <c r="AC509" s="612" t="n"/>
      <c r="AD509" s="83">
        <f>IF(C509="","",IF('Product Selections'!$L$11="CBA Lightning Wholesale","Check with Finance",1-AB509))</f>
        <v/>
      </c>
      <c r="AE509" s="612">
        <f>IF(C509="","",'Multi Unit Grid'!$G$5)</f>
        <v/>
      </c>
      <c r="AF509" s="84">
        <f>IF(C509="","",IF('Exhibit A'!Y1251&lt;0,-'Exhibit A'!Y1251,""))</f>
        <v/>
      </c>
      <c r="AG509" s="612">
        <f>IF($C509="","",'Product Selections'!$K$6)</f>
        <v/>
      </c>
      <c r="AH509" s="612">
        <f>IF($C509="","",'Product Selections'!$K$10)</f>
        <v/>
      </c>
      <c r="AI509" s="32">
        <f>IF(C509="","",IF('Product Selections'!L501="Management SErvices",VLOOKUP('Product Selections'!K493,Regions!C:D,2,FALSE),""))</f>
        <v/>
      </c>
      <c r="AJ509" s="444" t="n"/>
      <c r="AK509" s="621" t="n"/>
      <c r="AL509" s="438" t="n"/>
      <c r="AM509" s="447" t="n"/>
      <c r="AO509" s="30" t="n"/>
      <c r="AP509" s="439" t="n"/>
      <c r="AQ509" s="612" t="n"/>
      <c r="AR509" s="612" t="n"/>
      <c r="AS509" s="615" t="n"/>
    </row>
    <row r="510">
      <c r="B510" s="249">
        <f>B509+1</f>
        <v/>
      </c>
      <c r="C510" s="250">
        <f>IF('Multi Unit Grid'!C504="","",'Multi Unit Grid'!C504)</f>
        <v/>
      </c>
      <c r="D510" s="251">
        <f>IF(C510="","",'Exhibit A'!D502)</f>
        <v/>
      </c>
      <c r="E510" s="252">
        <f>IFERROR(VLOOKUP(C510,'Multi Unit Grid'!C:D,2,FALSE),"")</f>
        <v/>
      </c>
      <c r="F510" s="253">
        <f>IFERROR(VLOOKUP(C510,'Multi Unit Grid'!C:E,3,FALSE),"")</f>
        <v/>
      </c>
      <c r="G510" s="253">
        <f>IFERROR(VLOOKUP(C510,'Multi Unit Grid'!C:EF,4,FALSE),"")</f>
        <v/>
      </c>
      <c r="H510" s="616" t="n"/>
      <c r="I510" s="267" t="n"/>
      <c r="J510" s="431" t="n"/>
      <c r="K510" s="261" t="n"/>
      <c r="L510" s="257" t="n"/>
      <c r="M510" s="262" t="n"/>
      <c r="N510" s="263" t="n"/>
      <c r="O510" s="262" t="n"/>
      <c r="P510" s="263" t="n"/>
      <c r="Q510" s="622" t="n"/>
      <c r="R510" s="263" t="n"/>
      <c r="S510" s="263" t="n"/>
      <c r="T510" s="263" t="n"/>
      <c r="U510" s="263" t="n"/>
      <c r="V510" s="262" t="n"/>
      <c r="W510" s="265" t="n"/>
      <c r="X510" s="266" t="n"/>
      <c r="Z510" s="490" t="n"/>
      <c r="AA510" s="616" t="n"/>
      <c r="AB510" s="270">
        <f>IF(C510="","",IF('Product Selections'!$L$11="CBA Lightning",1,IF('Product Selections'!$L$11="CBA Lightning Plus",0.7,IF('Product Selections'!$L$11="Management Services",0.7,IF('Product Selections'!$L$11="CBA Lightning Wholesale","Check with Finance","")))))</f>
        <v/>
      </c>
      <c r="AC510" s="616" t="n"/>
      <c r="AD510" s="270">
        <f>IF(C510="","",IF('Product Selections'!$L$11="CBA Lightning Wholesale","Check with Finance",1-AB510))</f>
        <v/>
      </c>
      <c r="AE510" s="616">
        <f>IF(C510="","",'Multi Unit Grid'!$G$5)</f>
        <v/>
      </c>
      <c r="AF510" s="271">
        <f>IF(C510="","",IF('Exhibit A'!Y1252&lt;0,-'Exhibit A'!Y1252,""))</f>
        <v/>
      </c>
      <c r="AG510" s="616">
        <f>IF($C510="","",'Product Selections'!$K$6)</f>
        <v/>
      </c>
      <c r="AH510" s="616">
        <f>IF($C510="","",'Product Selections'!$K$10)</f>
        <v/>
      </c>
      <c r="AI510" s="269">
        <f>IF(C510="","",IF('Product Selections'!L502="Management SErvices",VLOOKUP('Product Selections'!K494,Regions!C:D,2,FALSE),""))</f>
        <v/>
      </c>
      <c r="AJ510" s="445" t="n"/>
      <c r="AK510" s="618" t="n"/>
      <c r="AL510" s="440" t="n"/>
      <c r="AM510" s="448" t="n"/>
      <c r="AO510" s="267" t="n"/>
      <c r="AP510" s="441" t="n"/>
      <c r="AQ510" s="616" t="n"/>
      <c r="AR510" s="616" t="n"/>
      <c r="AS510" s="619" t="n"/>
    </row>
    <row r="511" ht="14.45" customHeight="1">
      <c r="B511" s="73">
        <f>B510+1</f>
        <v/>
      </c>
      <c r="C511" s="221">
        <f>IF('Multi Unit Grid'!C505="","",'Multi Unit Grid'!C505)</f>
        <v/>
      </c>
      <c r="D511" s="223">
        <f>IF(C511="","",'Exhibit A'!D503)</f>
        <v/>
      </c>
      <c r="E511" s="222">
        <f>IFERROR(VLOOKUP(C511,'Multi Unit Grid'!C:D,2,FALSE),"")</f>
        <v/>
      </c>
      <c r="F511" s="75">
        <f>IFERROR(VLOOKUP(C511,'Multi Unit Grid'!C:E,3,FALSE),"")</f>
        <v/>
      </c>
      <c r="G511" s="75">
        <f>IFERROR(VLOOKUP(C511,'Multi Unit Grid'!C:EF,4,FALSE),"")</f>
        <v/>
      </c>
      <c r="H511" s="612" t="n"/>
      <c r="I511" s="30" t="n"/>
      <c r="J511" s="430" t="n"/>
      <c r="K511" s="224" t="n"/>
      <c r="L511" s="24" t="n"/>
      <c r="M511" s="26" t="n"/>
      <c r="N511" s="28" t="n"/>
      <c r="O511" s="26" t="n"/>
      <c r="P511" s="28" t="n"/>
      <c r="Q511" s="623" t="n"/>
      <c r="R511" s="28" t="n"/>
      <c r="S511" s="28" t="n"/>
      <c r="T511" s="28" t="n"/>
      <c r="U511" s="28" t="n"/>
      <c r="V511" s="26" t="n"/>
      <c r="W511" s="29" t="n"/>
      <c r="Z511" s="491" t="n"/>
      <c r="AA511" s="612" t="n"/>
      <c r="AB511" s="83">
        <f>IF(C511="","",IF('Product Selections'!$L$11="CBA Lightning",1,IF('Product Selections'!$L$11="CBA Lightning Plus",0.7,IF('Product Selections'!$L$11="Management Services",0.7,IF('Product Selections'!$L$11="CBA Lightning Wholesale","Check with Finance","")))))</f>
        <v/>
      </c>
      <c r="AC511" s="612" t="n"/>
      <c r="AD511" s="83">
        <f>IF(C511="","",IF('Product Selections'!$L$11="CBA Lightning Wholesale","Check with Finance",1-AB511))</f>
        <v/>
      </c>
      <c r="AE511" s="612">
        <f>IF(C511="","",'Multi Unit Grid'!$G$5)</f>
        <v/>
      </c>
      <c r="AF511" s="84">
        <f>IF(C511="","",IF('Exhibit A'!Y1253&lt;0,-'Exhibit A'!Y1253,""))</f>
        <v/>
      </c>
      <c r="AG511" s="612">
        <f>IF($C511="","",'Product Selections'!$K$6)</f>
        <v/>
      </c>
      <c r="AH511" s="612">
        <f>IF($C511="","",'Product Selections'!$K$10)</f>
        <v/>
      </c>
      <c r="AI511" s="32">
        <f>IF(C511="","",IF('Product Selections'!L503="Management SErvices",VLOOKUP('Product Selections'!K495,Regions!C:D,2,FALSE),""))</f>
        <v/>
      </c>
      <c r="AJ511" s="444" t="n"/>
      <c r="AK511" s="621" t="n"/>
      <c r="AL511" s="438" t="n"/>
      <c r="AM511" s="447" t="n"/>
      <c r="AO511" s="30" t="n"/>
      <c r="AP511" s="439" t="n"/>
      <c r="AQ511" s="612" t="n"/>
      <c r="AR511" s="612" t="n"/>
      <c r="AS511" s="615" t="n"/>
    </row>
    <row r="512">
      <c r="B512" s="249">
        <f>B511+1</f>
        <v/>
      </c>
      <c r="C512" s="250">
        <f>IF('Multi Unit Grid'!C506="","",'Multi Unit Grid'!C506)</f>
        <v/>
      </c>
      <c r="D512" s="251">
        <f>IF(C512="","",'Exhibit A'!D504)</f>
        <v/>
      </c>
      <c r="E512" s="252">
        <f>IFERROR(VLOOKUP(C512,'Multi Unit Grid'!C:D,2,FALSE),"")</f>
        <v/>
      </c>
      <c r="F512" s="253">
        <f>IFERROR(VLOOKUP(C512,'Multi Unit Grid'!C:E,3,FALSE),"")</f>
        <v/>
      </c>
      <c r="G512" s="253">
        <f>IFERROR(VLOOKUP(C512,'Multi Unit Grid'!C:EF,4,FALSE),"")</f>
        <v/>
      </c>
      <c r="H512" s="616" t="n"/>
      <c r="I512" s="267" t="n"/>
      <c r="J512" s="431" t="n"/>
      <c r="K512" s="261" t="n"/>
      <c r="L512" s="257" t="n"/>
      <c r="M512" s="262" t="n"/>
      <c r="N512" s="263" t="n"/>
      <c r="O512" s="262" t="n"/>
      <c r="P512" s="263" t="n"/>
      <c r="Q512" s="622" t="n"/>
      <c r="R512" s="263" t="n"/>
      <c r="S512" s="263" t="n"/>
      <c r="T512" s="263" t="n"/>
      <c r="U512" s="263" t="n"/>
      <c r="V512" s="262" t="n"/>
      <c r="W512" s="265" t="n"/>
      <c r="X512" s="266" t="n"/>
      <c r="Z512" s="490" t="n"/>
      <c r="AA512" s="616" t="n"/>
      <c r="AB512" s="270">
        <f>IF(C512="","",IF('Product Selections'!$L$11="CBA Lightning",1,IF('Product Selections'!$L$11="CBA Lightning Plus",0.7,IF('Product Selections'!$L$11="Management Services",0.7,IF('Product Selections'!$L$11="CBA Lightning Wholesale","Check with Finance","")))))</f>
        <v/>
      </c>
      <c r="AC512" s="616" t="n"/>
      <c r="AD512" s="270">
        <f>IF(C512="","",IF('Product Selections'!$L$11="CBA Lightning Wholesale","Check with Finance",1-AB512))</f>
        <v/>
      </c>
      <c r="AE512" s="616">
        <f>IF(C512="","",'Multi Unit Grid'!$G$5)</f>
        <v/>
      </c>
      <c r="AF512" s="271">
        <f>IF(C512="","",IF('Exhibit A'!Y1254&lt;0,-'Exhibit A'!Y1254,""))</f>
        <v/>
      </c>
      <c r="AG512" s="616">
        <f>IF($C512="","",'Product Selections'!$K$6)</f>
        <v/>
      </c>
      <c r="AH512" s="616">
        <f>IF($C512="","",'Product Selections'!$K$10)</f>
        <v/>
      </c>
      <c r="AI512" s="269">
        <f>IF(C512="","",IF('Product Selections'!L504="Management SErvices",VLOOKUP('Product Selections'!K496,Regions!C:D,2,FALSE),""))</f>
        <v/>
      </c>
      <c r="AJ512" s="445" t="n"/>
      <c r="AK512" s="618" t="n"/>
      <c r="AL512" s="440" t="n"/>
      <c r="AM512" s="448" t="n"/>
      <c r="AO512" s="267" t="n"/>
      <c r="AP512" s="441" t="n"/>
      <c r="AQ512" s="616" t="n"/>
      <c r="AR512" s="616" t="n"/>
      <c r="AS512" s="619" t="n"/>
    </row>
    <row r="513" ht="14.45" customHeight="1">
      <c r="B513" s="73">
        <f>B512+1</f>
        <v/>
      </c>
      <c r="C513" s="221">
        <f>IF('Multi Unit Grid'!C507="","",'Multi Unit Grid'!C507)</f>
        <v/>
      </c>
      <c r="D513" s="223">
        <f>IF(C513="","",'Exhibit A'!D505)</f>
        <v/>
      </c>
      <c r="E513" s="222">
        <f>IFERROR(VLOOKUP(C513,'Multi Unit Grid'!C:D,2,FALSE),"")</f>
        <v/>
      </c>
      <c r="F513" s="75">
        <f>IFERROR(VLOOKUP(C513,'Multi Unit Grid'!C:E,3,FALSE),"")</f>
        <v/>
      </c>
      <c r="G513" s="75">
        <f>IFERROR(VLOOKUP(C513,'Multi Unit Grid'!C:EF,4,FALSE),"")</f>
        <v/>
      </c>
      <c r="H513" s="612" t="n"/>
      <c r="I513" s="30" t="n"/>
      <c r="J513" s="430" t="n"/>
      <c r="K513" s="224" t="n"/>
      <c r="L513" s="24" t="n"/>
      <c r="M513" s="26" t="n"/>
      <c r="N513" s="28" t="n"/>
      <c r="O513" s="26" t="n"/>
      <c r="P513" s="28" t="n"/>
      <c r="Q513" s="623" t="n"/>
      <c r="R513" s="28" t="n"/>
      <c r="S513" s="28" t="n"/>
      <c r="T513" s="28" t="n"/>
      <c r="U513" s="28" t="n"/>
      <c r="V513" s="26" t="n"/>
      <c r="W513" s="29" t="n"/>
      <c r="Z513" s="491" t="n"/>
      <c r="AA513" s="612" t="n"/>
      <c r="AB513" s="83">
        <f>IF(C513="","",IF('Product Selections'!$L$11="CBA Lightning",1,IF('Product Selections'!$L$11="CBA Lightning Plus",0.7,IF('Product Selections'!$L$11="Management Services",0.7,IF('Product Selections'!$L$11="CBA Lightning Wholesale","Check with Finance","")))))</f>
        <v/>
      </c>
      <c r="AC513" s="612" t="n"/>
      <c r="AD513" s="83">
        <f>IF(C513="","",IF('Product Selections'!$L$11="CBA Lightning Wholesale","Check with Finance",1-AB513))</f>
        <v/>
      </c>
      <c r="AE513" s="612">
        <f>IF(C513="","",'Multi Unit Grid'!$G$5)</f>
        <v/>
      </c>
      <c r="AF513" s="84">
        <f>IF(C513="","",IF('Exhibit A'!Y1255&lt;0,-'Exhibit A'!Y1255,""))</f>
        <v/>
      </c>
      <c r="AG513" s="612">
        <f>IF($C513="","",'Product Selections'!$K$6)</f>
        <v/>
      </c>
      <c r="AH513" s="612">
        <f>IF($C513="","",'Product Selections'!$K$10)</f>
        <v/>
      </c>
      <c r="AI513" s="32">
        <f>IF(C513="","",IF('Product Selections'!L505="Management SErvices",VLOOKUP('Product Selections'!K497,Regions!C:D,2,FALSE),""))</f>
        <v/>
      </c>
      <c r="AJ513" s="444" t="n"/>
      <c r="AK513" s="621" t="n"/>
      <c r="AL513" s="438" t="n"/>
      <c r="AM513" s="447" t="n"/>
      <c r="AO513" s="30" t="n"/>
      <c r="AP513" s="439" t="n"/>
      <c r="AQ513" s="612" t="n"/>
      <c r="AR513" s="612" t="n"/>
      <c r="AS513" s="615" t="n"/>
    </row>
    <row r="514">
      <c r="B514" s="249">
        <f>B513+1</f>
        <v/>
      </c>
      <c r="C514" s="250">
        <f>IF('Multi Unit Grid'!C508="","",'Multi Unit Grid'!C508)</f>
        <v/>
      </c>
      <c r="D514" s="251">
        <f>IF(C514="","",'Exhibit A'!D506)</f>
        <v/>
      </c>
      <c r="E514" s="252">
        <f>IFERROR(VLOOKUP(C514,'Multi Unit Grid'!C:D,2,FALSE),"")</f>
        <v/>
      </c>
      <c r="F514" s="253">
        <f>IFERROR(VLOOKUP(C514,'Multi Unit Grid'!C:E,3,FALSE),"")</f>
        <v/>
      </c>
      <c r="G514" s="253">
        <f>IFERROR(VLOOKUP(C514,'Multi Unit Grid'!C:EF,4,FALSE),"")</f>
        <v/>
      </c>
      <c r="H514" s="616" t="n"/>
      <c r="I514" s="267" t="n"/>
      <c r="J514" s="431" t="n"/>
      <c r="K514" s="261" t="n"/>
      <c r="L514" s="257" t="n"/>
      <c r="M514" s="262" t="n"/>
      <c r="N514" s="263" t="n"/>
      <c r="O514" s="262" t="n"/>
      <c r="P514" s="263" t="n"/>
      <c r="Q514" s="622" t="n"/>
      <c r="R514" s="263" t="n"/>
      <c r="S514" s="263" t="n"/>
      <c r="T514" s="263" t="n"/>
      <c r="U514" s="263" t="n"/>
      <c r="V514" s="262" t="n"/>
      <c r="W514" s="265" t="n"/>
      <c r="X514" s="266" t="n"/>
      <c r="Z514" s="490" t="n"/>
      <c r="AA514" s="616" t="n"/>
      <c r="AB514" s="270">
        <f>IF(C514="","",IF('Product Selections'!$L$11="CBA Lightning",1,IF('Product Selections'!$L$11="CBA Lightning Plus",0.7,IF('Product Selections'!$L$11="Management Services",0.7,IF('Product Selections'!$L$11="CBA Lightning Wholesale","Check with Finance","")))))</f>
        <v/>
      </c>
      <c r="AC514" s="616" t="n"/>
      <c r="AD514" s="270">
        <f>IF(C514="","",IF('Product Selections'!$L$11="CBA Lightning Wholesale","Check with Finance",1-AB514))</f>
        <v/>
      </c>
      <c r="AE514" s="616">
        <f>IF(C514="","",'Multi Unit Grid'!$G$5)</f>
        <v/>
      </c>
      <c r="AF514" s="271">
        <f>IF(C514="","",IF('Exhibit A'!Y1256&lt;0,-'Exhibit A'!Y1256,""))</f>
        <v/>
      </c>
      <c r="AG514" s="616">
        <f>IF($C514="","",'Product Selections'!$K$6)</f>
        <v/>
      </c>
      <c r="AH514" s="616">
        <f>IF($C514="","",'Product Selections'!$K$10)</f>
        <v/>
      </c>
      <c r="AI514" s="269">
        <f>IF(C514="","",IF('Product Selections'!L506="Management SErvices",VLOOKUP('Product Selections'!K498,Regions!C:D,2,FALSE),""))</f>
        <v/>
      </c>
      <c r="AJ514" s="445" t="n"/>
      <c r="AK514" s="618" t="n"/>
      <c r="AL514" s="440" t="n"/>
      <c r="AM514" s="448" t="n"/>
      <c r="AO514" s="267" t="n"/>
      <c r="AP514" s="441" t="n"/>
      <c r="AQ514" s="616" t="n"/>
      <c r="AR514" s="616" t="n"/>
      <c r="AS514" s="619" t="n"/>
    </row>
    <row r="515" ht="14.45" customHeight="1">
      <c r="B515" s="73">
        <f>B514+1</f>
        <v/>
      </c>
      <c r="C515" s="221">
        <f>IF('Multi Unit Grid'!C509="","",'Multi Unit Grid'!C509)</f>
        <v/>
      </c>
      <c r="D515" s="223">
        <f>IF(C515="","",'Exhibit A'!D507)</f>
        <v/>
      </c>
      <c r="E515" s="222">
        <f>IFERROR(VLOOKUP(C515,'Multi Unit Grid'!C:D,2,FALSE),"")</f>
        <v/>
      </c>
      <c r="F515" s="75">
        <f>IFERROR(VLOOKUP(C515,'Multi Unit Grid'!C:E,3,FALSE),"")</f>
        <v/>
      </c>
      <c r="G515" s="75">
        <f>IFERROR(VLOOKUP(C515,'Multi Unit Grid'!C:EF,4,FALSE),"")</f>
        <v/>
      </c>
      <c r="H515" s="612" t="n"/>
      <c r="I515" s="30" t="n"/>
      <c r="J515" s="430" t="n"/>
      <c r="K515" s="224" t="n"/>
      <c r="L515" s="24" t="n"/>
      <c r="M515" s="26" t="n"/>
      <c r="N515" s="28" t="n"/>
      <c r="O515" s="26" t="n"/>
      <c r="P515" s="28" t="n"/>
      <c r="Q515" s="623" t="n"/>
      <c r="R515" s="28" t="n"/>
      <c r="S515" s="28" t="n"/>
      <c r="T515" s="28" t="n"/>
      <c r="U515" s="28" t="n"/>
      <c r="V515" s="26" t="n"/>
      <c r="W515" s="29" t="n"/>
      <c r="Z515" s="491" t="n"/>
      <c r="AA515" s="612" t="n"/>
      <c r="AB515" s="83">
        <f>IF(C515="","",IF('Product Selections'!$L$11="CBA Lightning",1,IF('Product Selections'!$L$11="CBA Lightning Plus",0.7,IF('Product Selections'!$L$11="Management Services",0.7,IF('Product Selections'!$L$11="CBA Lightning Wholesale","Check with Finance","")))))</f>
        <v/>
      </c>
      <c r="AC515" s="612" t="n"/>
      <c r="AD515" s="83">
        <f>IF(C515="","",IF('Product Selections'!$L$11="CBA Lightning Wholesale","Check with Finance",1-AB515))</f>
        <v/>
      </c>
      <c r="AE515" s="612">
        <f>IF(C515="","",'Multi Unit Grid'!$G$5)</f>
        <v/>
      </c>
      <c r="AF515" s="84">
        <f>IF(C515="","",IF('Exhibit A'!Y1257&lt;0,-'Exhibit A'!Y1257,""))</f>
        <v/>
      </c>
      <c r="AG515" s="612">
        <f>IF($C515="","",'Product Selections'!$K$6)</f>
        <v/>
      </c>
      <c r="AH515" s="612">
        <f>IF($C515="","",'Product Selections'!$K$10)</f>
        <v/>
      </c>
      <c r="AI515" s="32">
        <f>IF(C515="","",IF('Product Selections'!L507="Management SErvices",VLOOKUP('Product Selections'!K499,Regions!C:D,2,FALSE),""))</f>
        <v/>
      </c>
      <c r="AJ515" s="444" t="n"/>
      <c r="AK515" s="621" t="n"/>
      <c r="AL515" s="438" t="n"/>
      <c r="AM515" s="447" t="n"/>
      <c r="AO515" s="30" t="n"/>
      <c r="AP515" s="439" t="n"/>
      <c r="AQ515" s="612" t="n"/>
      <c r="AR515" s="612" t="n"/>
      <c r="AS515" s="615" t="n"/>
    </row>
    <row r="516">
      <c r="B516" s="249">
        <f>B515+1</f>
        <v/>
      </c>
      <c r="C516" s="250">
        <f>IF('Multi Unit Grid'!C510="","",'Multi Unit Grid'!C510)</f>
        <v/>
      </c>
      <c r="D516" s="251">
        <f>IF(C516="","",'Exhibit A'!D508)</f>
        <v/>
      </c>
      <c r="E516" s="252">
        <f>IFERROR(VLOOKUP(C516,'Multi Unit Grid'!C:D,2,FALSE),"")</f>
        <v/>
      </c>
      <c r="F516" s="253">
        <f>IFERROR(VLOOKUP(C516,'Multi Unit Grid'!C:E,3,FALSE),"")</f>
        <v/>
      </c>
      <c r="G516" s="253">
        <f>IFERROR(VLOOKUP(C516,'Multi Unit Grid'!C:EF,4,FALSE),"")</f>
        <v/>
      </c>
      <c r="H516" s="616" t="n"/>
      <c r="I516" s="267" t="n"/>
      <c r="J516" s="431" t="n"/>
      <c r="K516" s="261" t="n"/>
      <c r="L516" s="257" t="n"/>
      <c r="M516" s="262" t="n"/>
      <c r="N516" s="263" t="n"/>
      <c r="O516" s="262" t="n"/>
      <c r="P516" s="263" t="n"/>
      <c r="Q516" s="622" t="n"/>
      <c r="R516" s="263" t="n"/>
      <c r="S516" s="263" t="n"/>
      <c r="T516" s="263" t="n"/>
      <c r="U516" s="263" t="n"/>
      <c r="V516" s="262" t="n"/>
      <c r="W516" s="265" t="n"/>
      <c r="X516" s="266" t="n"/>
      <c r="Z516" s="490" t="n"/>
      <c r="AA516" s="616" t="n"/>
      <c r="AB516" s="270">
        <f>IF(C516="","",IF('Product Selections'!$L$11="CBA Lightning",1,IF('Product Selections'!$L$11="CBA Lightning Plus",0.7,IF('Product Selections'!$L$11="Management Services",0.7,IF('Product Selections'!$L$11="CBA Lightning Wholesale","Check with Finance","")))))</f>
        <v/>
      </c>
      <c r="AC516" s="616" t="n"/>
      <c r="AD516" s="270">
        <f>IF(C516="","",IF('Product Selections'!$L$11="CBA Lightning Wholesale","Check with Finance",1-AB516))</f>
        <v/>
      </c>
      <c r="AE516" s="616">
        <f>IF(C516="","",'Multi Unit Grid'!$G$5)</f>
        <v/>
      </c>
      <c r="AF516" s="271">
        <f>IF(C516="","",IF('Exhibit A'!Y1258&lt;0,-'Exhibit A'!Y1258,""))</f>
        <v/>
      </c>
      <c r="AG516" s="616">
        <f>IF($C516="","",'Product Selections'!$K$6)</f>
        <v/>
      </c>
      <c r="AH516" s="616">
        <f>IF($C516="","",'Product Selections'!$K$10)</f>
        <v/>
      </c>
      <c r="AI516" s="269">
        <f>IF(C516="","",IF('Product Selections'!L508="Management SErvices",VLOOKUP('Product Selections'!K500,Regions!C:D,2,FALSE),""))</f>
        <v/>
      </c>
      <c r="AJ516" s="445" t="n"/>
      <c r="AK516" s="618" t="n"/>
      <c r="AL516" s="440" t="n"/>
      <c r="AM516" s="448" t="n"/>
      <c r="AO516" s="267" t="n"/>
      <c r="AP516" s="441" t="n"/>
      <c r="AQ516" s="616" t="n"/>
      <c r="AR516" s="616" t="n"/>
      <c r="AS516" s="619" t="n"/>
    </row>
    <row r="517" ht="14.45" customHeight="1">
      <c r="B517" s="73">
        <f>B516+1</f>
        <v/>
      </c>
      <c r="C517" s="221">
        <f>IF('Multi Unit Grid'!C511="","",'Multi Unit Grid'!C511)</f>
        <v/>
      </c>
      <c r="D517" s="223">
        <f>IF(C517="","",'Exhibit A'!D509)</f>
        <v/>
      </c>
      <c r="E517" s="222">
        <f>IFERROR(VLOOKUP(C517,'Multi Unit Grid'!C:D,2,FALSE),"")</f>
        <v/>
      </c>
      <c r="F517" s="75">
        <f>IFERROR(VLOOKUP(C517,'Multi Unit Grid'!C:E,3,FALSE),"")</f>
        <v/>
      </c>
      <c r="G517" s="75">
        <f>IFERROR(VLOOKUP(C517,'Multi Unit Grid'!C:EF,4,FALSE),"")</f>
        <v/>
      </c>
      <c r="H517" s="612" t="n"/>
      <c r="I517" s="30" t="n"/>
      <c r="J517" s="430" t="n"/>
      <c r="K517" s="224" t="n"/>
      <c r="L517" s="24" t="n"/>
      <c r="M517" s="26" t="n"/>
      <c r="N517" s="28" t="n"/>
      <c r="O517" s="26" t="n"/>
      <c r="P517" s="28" t="n"/>
      <c r="Q517" s="623" t="n"/>
      <c r="R517" s="28" t="n"/>
      <c r="S517" s="28" t="n"/>
      <c r="T517" s="28" t="n"/>
      <c r="U517" s="28" t="n"/>
      <c r="V517" s="26" t="n"/>
      <c r="W517" s="29" t="n"/>
      <c r="Z517" s="491" t="n"/>
      <c r="AA517" s="612" t="n"/>
      <c r="AB517" s="83">
        <f>IF(C517="","",IF('Product Selections'!$L$11="CBA Lightning",1,IF('Product Selections'!$L$11="CBA Lightning Plus",0.7,IF('Product Selections'!$L$11="Management Services",0.7,IF('Product Selections'!$L$11="CBA Lightning Wholesale","Check with Finance","")))))</f>
        <v/>
      </c>
      <c r="AC517" s="612" t="n"/>
      <c r="AD517" s="83">
        <f>IF(C517="","",IF('Product Selections'!$L$11="CBA Lightning Wholesale","Check with Finance",1-AB517))</f>
        <v/>
      </c>
      <c r="AE517" s="612">
        <f>IF(C517="","",'Multi Unit Grid'!$G$5)</f>
        <v/>
      </c>
      <c r="AF517" s="84">
        <f>IF(C517="","",IF('Exhibit A'!Y1259&lt;0,-'Exhibit A'!Y1259,""))</f>
        <v/>
      </c>
      <c r="AG517" s="612">
        <f>IF($C517="","",'Product Selections'!$K$6)</f>
        <v/>
      </c>
      <c r="AH517" s="612">
        <f>IF($C517="","",'Product Selections'!$K$10)</f>
        <v/>
      </c>
      <c r="AI517" s="32">
        <f>IF(C517="","",IF('Product Selections'!L509="Management SErvices",VLOOKUP('Product Selections'!K501,Regions!C:D,2,FALSE),""))</f>
        <v/>
      </c>
      <c r="AJ517" s="444" t="n"/>
      <c r="AK517" s="621" t="n"/>
      <c r="AL517" s="438" t="n"/>
      <c r="AM517" s="447" t="n"/>
      <c r="AO517" s="30" t="n"/>
      <c r="AP517" s="439" t="n"/>
      <c r="AQ517" s="612" t="n"/>
      <c r="AR517" s="612" t="n"/>
      <c r="AS517" s="615" t="n"/>
    </row>
    <row r="518">
      <c r="B518" s="249">
        <f>B517+1</f>
        <v/>
      </c>
      <c r="C518" s="250">
        <f>IF('Multi Unit Grid'!C512="","",'Multi Unit Grid'!C512)</f>
        <v/>
      </c>
      <c r="D518" s="251">
        <f>IF(C518="","",'Exhibit A'!D510)</f>
        <v/>
      </c>
      <c r="E518" s="252">
        <f>IFERROR(VLOOKUP(C518,'Multi Unit Grid'!C:D,2,FALSE),"")</f>
        <v/>
      </c>
      <c r="F518" s="253">
        <f>IFERROR(VLOOKUP(C518,'Multi Unit Grid'!C:E,3,FALSE),"")</f>
        <v/>
      </c>
      <c r="G518" s="253">
        <f>IFERROR(VLOOKUP(C518,'Multi Unit Grid'!C:EF,4,FALSE),"")</f>
        <v/>
      </c>
      <c r="H518" s="616" t="n"/>
      <c r="I518" s="267" t="n"/>
      <c r="J518" s="431" t="n"/>
      <c r="K518" s="261" t="n"/>
      <c r="L518" s="257" t="n"/>
      <c r="M518" s="262" t="n"/>
      <c r="N518" s="263" t="n"/>
      <c r="O518" s="262" t="n"/>
      <c r="P518" s="263" t="n"/>
      <c r="Q518" s="622" t="n"/>
      <c r="R518" s="263" t="n"/>
      <c r="S518" s="263" t="n"/>
      <c r="T518" s="263" t="n"/>
      <c r="U518" s="263" t="n"/>
      <c r="V518" s="262" t="n"/>
      <c r="W518" s="265" t="n"/>
      <c r="X518" s="266" t="n"/>
      <c r="Z518" s="490" t="n"/>
      <c r="AA518" s="616" t="n"/>
      <c r="AB518" s="270">
        <f>IF(C518="","",IF('Product Selections'!$L$11="CBA Lightning",1,IF('Product Selections'!$L$11="CBA Lightning Plus",0.7,IF('Product Selections'!$L$11="Management Services",0.7,IF('Product Selections'!$L$11="CBA Lightning Wholesale","Check with Finance","")))))</f>
        <v/>
      </c>
      <c r="AC518" s="616" t="n"/>
      <c r="AD518" s="270">
        <f>IF(C518="","",IF('Product Selections'!$L$11="CBA Lightning Wholesale","Check with Finance",1-AB518))</f>
        <v/>
      </c>
      <c r="AE518" s="616">
        <f>IF(C518="","",'Multi Unit Grid'!$G$5)</f>
        <v/>
      </c>
      <c r="AF518" s="271">
        <f>IF(C518="","",IF('Exhibit A'!Y1260&lt;0,-'Exhibit A'!Y1260,""))</f>
        <v/>
      </c>
      <c r="AG518" s="616">
        <f>IF($C518="","",'Product Selections'!$K$6)</f>
        <v/>
      </c>
      <c r="AH518" s="616">
        <f>IF($C518="","",'Product Selections'!$K$10)</f>
        <v/>
      </c>
      <c r="AI518" s="269">
        <f>IF(C518="","",IF('Product Selections'!L510="Management SErvices",VLOOKUP('Product Selections'!K502,Regions!C:D,2,FALSE),""))</f>
        <v/>
      </c>
      <c r="AJ518" s="445" t="n"/>
      <c r="AK518" s="618" t="n"/>
      <c r="AL518" s="440" t="n"/>
      <c r="AM518" s="448" t="n"/>
      <c r="AO518" s="267" t="n"/>
      <c r="AP518" s="441" t="n"/>
      <c r="AQ518" s="616" t="n"/>
      <c r="AR518" s="616" t="n"/>
      <c r="AS518" s="619" t="n"/>
    </row>
    <row r="519" ht="14.45" customHeight="1">
      <c r="B519" s="73">
        <f>B518+1</f>
        <v/>
      </c>
      <c r="C519" s="221">
        <f>IF('Multi Unit Grid'!C513="","",'Multi Unit Grid'!C513)</f>
        <v/>
      </c>
      <c r="D519" s="223">
        <f>IF(C519="","",'Exhibit A'!D511)</f>
        <v/>
      </c>
      <c r="E519" s="222">
        <f>IFERROR(VLOOKUP(C519,'Multi Unit Grid'!C:D,2,FALSE),"")</f>
        <v/>
      </c>
      <c r="F519" s="75">
        <f>IFERROR(VLOOKUP(C519,'Multi Unit Grid'!C:E,3,FALSE),"")</f>
        <v/>
      </c>
      <c r="G519" s="75">
        <f>IFERROR(VLOOKUP(C519,'Multi Unit Grid'!C:EF,4,FALSE),"")</f>
        <v/>
      </c>
      <c r="H519" s="612" t="n"/>
      <c r="I519" s="30" t="n"/>
      <c r="J519" s="430" t="n"/>
      <c r="K519" s="224" t="n"/>
      <c r="L519" s="24" t="n"/>
      <c r="M519" s="26" t="n"/>
      <c r="N519" s="28" t="n"/>
      <c r="O519" s="26" t="n"/>
      <c r="P519" s="28" t="n"/>
      <c r="Q519" s="623" t="n"/>
      <c r="R519" s="28" t="n"/>
      <c r="S519" s="28" t="n"/>
      <c r="T519" s="28" t="n"/>
      <c r="U519" s="28" t="n"/>
      <c r="V519" s="26" t="n"/>
      <c r="W519" s="29" t="n"/>
      <c r="Z519" s="491" t="n"/>
      <c r="AA519" s="612" t="n"/>
      <c r="AB519" s="83">
        <f>IF(C519="","",IF('Product Selections'!$L$11="CBA Lightning",1,IF('Product Selections'!$L$11="CBA Lightning Plus",0.7,IF('Product Selections'!$L$11="Management Services",0.7,IF('Product Selections'!$L$11="CBA Lightning Wholesale","Check with Finance","")))))</f>
        <v/>
      </c>
      <c r="AC519" s="612" t="n"/>
      <c r="AD519" s="83">
        <f>IF(C519="","",IF('Product Selections'!$L$11="CBA Lightning Wholesale","Check with Finance",1-AB519))</f>
        <v/>
      </c>
      <c r="AE519" s="612">
        <f>IF(C519="","",'Multi Unit Grid'!$G$5)</f>
        <v/>
      </c>
      <c r="AF519" s="84">
        <f>IF(C519="","",IF('Exhibit A'!Y1261&lt;0,-'Exhibit A'!Y1261,""))</f>
        <v/>
      </c>
      <c r="AG519" s="612">
        <f>IF($C519="","",'Product Selections'!$K$6)</f>
        <v/>
      </c>
      <c r="AH519" s="612">
        <f>IF($C519="","",'Product Selections'!$K$10)</f>
        <v/>
      </c>
      <c r="AI519" s="32">
        <f>IF(C519="","",IF('Product Selections'!L511="Management SErvices",VLOOKUP('Product Selections'!K503,Regions!C:D,2,FALSE),""))</f>
        <v/>
      </c>
      <c r="AJ519" s="444" t="n"/>
      <c r="AK519" s="621" t="n"/>
      <c r="AL519" s="438" t="n"/>
      <c r="AM519" s="447" t="n"/>
      <c r="AO519" s="30" t="n"/>
      <c r="AP519" s="439" t="n"/>
      <c r="AQ519" s="612" t="n"/>
      <c r="AR519" s="612" t="n"/>
      <c r="AS519" s="615" t="n"/>
    </row>
    <row r="520">
      <c r="B520" s="249">
        <f>B519+1</f>
        <v/>
      </c>
      <c r="C520" s="250">
        <f>IF('Multi Unit Grid'!C514="","",'Multi Unit Grid'!C514)</f>
        <v/>
      </c>
      <c r="D520" s="251">
        <f>IF(C520="","",'Exhibit A'!D512)</f>
        <v/>
      </c>
      <c r="E520" s="252">
        <f>IFERROR(VLOOKUP(C520,'Multi Unit Grid'!C:D,2,FALSE),"")</f>
        <v/>
      </c>
      <c r="F520" s="253">
        <f>IFERROR(VLOOKUP(C520,'Multi Unit Grid'!C:E,3,FALSE),"")</f>
        <v/>
      </c>
      <c r="G520" s="253">
        <f>IFERROR(VLOOKUP(C520,'Multi Unit Grid'!C:EF,4,FALSE),"")</f>
        <v/>
      </c>
      <c r="H520" s="616" t="n"/>
      <c r="I520" s="267" t="n"/>
      <c r="J520" s="431" t="n"/>
      <c r="K520" s="261" t="n"/>
      <c r="L520" s="257" t="n"/>
      <c r="M520" s="262" t="n"/>
      <c r="N520" s="263" t="n"/>
      <c r="O520" s="262" t="n"/>
      <c r="P520" s="263" t="n"/>
      <c r="Q520" s="622" t="n"/>
      <c r="R520" s="263" t="n"/>
      <c r="S520" s="263" t="n"/>
      <c r="T520" s="263" t="n"/>
      <c r="U520" s="263" t="n"/>
      <c r="V520" s="262" t="n"/>
      <c r="W520" s="265" t="n"/>
      <c r="X520" s="266" t="n"/>
      <c r="Z520" s="490" t="n"/>
      <c r="AA520" s="616" t="n"/>
      <c r="AB520" s="270">
        <f>IF(C520="","",IF('Product Selections'!$L$11="CBA Lightning",1,IF('Product Selections'!$L$11="CBA Lightning Plus",0.7,IF('Product Selections'!$L$11="Management Services",0.7,IF('Product Selections'!$L$11="CBA Lightning Wholesale","Check with Finance","")))))</f>
        <v/>
      </c>
      <c r="AC520" s="616" t="n"/>
      <c r="AD520" s="270">
        <f>IF(C520="","",IF('Product Selections'!$L$11="CBA Lightning Wholesale","Check with Finance",1-AB520))</f>
        <v/>
      </c>
      <c r="AE520" s="616">
        <f>IF(C520="","",'Multi Unit Grid'!$G$5)</f>
        <v/>
      </c>
      <c r="AF520" s="271">
        <f>IF(C520="","",IF('Exhibit A'!Y1262&lt;0,-'Exhibit A'!Y1262,""))</f>
        <v/>
      </c>
      <c r="AG520" s="616">
        <f>IF($C520="","",'Product Selections'!$K$6)</f>
        <v/>
      </c>
      <c r="AH520" s="616">
        <f>IF($C520="","",'Product Selections'!$K$10)</f>
        <v/>
      </c>
      <c r="AI520" s="269">
        <f>IF(C520="","",IF('Product Selections'!L512="Management SErvices",VLOOKUP('Product Selections'!K504,Regions!C:D,2,FALSE),""))</f>
        <v/>
      </c>
      <c r="AJ520" s="445" t="n"/>
      <c r="AK520" s="618" t="n"/>
      <c r="AL520" s="440" t="n"/>
      <c r="AM520" s="448" t="n"/>
      <c r="AO520" s="267" t="n"/>
      <c r="AP520" s="441" t="n"/>
      <c r="AQ520" s="616" t="n"/>
      <c r="AR520" s="616" t="n"/>
      <c r="AS520" s="619" t="n"/>
    </row>
    <row r="521" ht="14.45" customHeight="1">
      <c r="B521" s="73">
        <f>B520+1</f>
        <v/>
      </c>
      <c r="C521" s="221">
        <f>IF('Multi Unit Grid'!C515="","",'Multi Unit Grid'!C515)</f>
        <v/>
      </c>
      <c r="D521" s="223">
        <f>IF(C521="","",'Exhibit A'!D513)</f>
        <v/>
      </c>
      <c r="E521" s="222">
        <f>IFERROR(VLOOKUP(C521,'Multi Unit Grid'!C:D,2,FALSE),"")</f>
        <v/>
      </c>
      <c r="F521" s="75">
        <f>IFERROR(VLOOKUP(C521,'Multi Unit Grid'!C:E,3,FALSE),"")</f>
        <v/>
      </c>
      <c r="G521" s="75">
        <f>IFERROR(VLOOKUP(C521,'Multi Unit Grid'!C:EF,4,FALSE),"")</f>
        <v/>
      </c>
      <c r="H521" s="612" t="n"/>
      <c r="I521" s="30" t="n"/>
      <c r="J521" s="430" t="n"/>
      <c r="K521" s="224" t="n"/>
      <c r="L521" s="24" t="n"/>
      <c r="M521" s="26" t="n"/>
      <c r="N521" s="28" t="n"/>
      <c r="O521" s="26" t="n"/>
      <c r="P521" s="28" t="n"/>
      <c r="Q521" s="623" t="n"/>
      <c r="R521" s="28" t="n"/>
      <c r="S521" s="28" t="n"/>
      <c r="T521" s="28" t="n"/>
      <c r="U521" s="28" t="n"/>
      <c r="V521" s="26" t="n"/>
      <c r="W521" s="29" t="n"/>
      <c r="Z521" s="491" t="n"/>
      <c r="AA521" s="612" t="n"/>
      <c r="AB521" s="83">
        <f>IF(C521="","",IF('Product Selections'!$L$11="CBA Lightning",1,IF('Product Selections'!$L$11="CBA Lightning Plus",0.7,IF('Product Selections'!$L$11="Management Services",0.7,IF('Product Selections'!$L$11="CBA Lightning Wholesale","Check with Finance","")))))</f>
        <v/>
      </c>
      <c r="AC521" s="612" t="n"/>
      <c r="AD521" s="83">
        <f>IF(C521="","",IF('Product Selections'!$L$11="CBA Lightning Wholesale","Check with Finance",1-AB521))</f>
        <v/>
      </c>
      <c r="AE521" s="612">
        <f>IF(C521="","",'Multi Unit Grid'!$G$5)</f>
        <v/>
      </c>
      <c r="AF521" s="84">
        <f>IF(C521="","",IF('Exhibit A'!Y1263&lt;0,-'Exhibit A'!Y1263,""))</f>
        <v/>
      </c>
      <c r="AG521" s="612">
        <f>IF($C521="","",'Product Selections'!$K$6)</f>
        <v/>
      </c>
      <c r="AH521" s="612">
        <f>IF($C521="","",'Product Selections'!$K$10)</f>
        <v/>
      </c>
      <c r="AI521" s="32">
        <f>IF(C521="","",IF('Product Selections'!L513="Management SErvices",VLOOKUP('Product Selections'!K505,Regions!C:D,2,FALSE),""))</f>
        <v/>
      </c>
      <c r="AJ521" s="444" t="n"/>
      <c r="AK521" s="621" t="n"/>
      <c r="AL521" s="438" t="n"/>
      <c r="AM521" s="447" t="n"/>
      <c r="AO521" s="30" t="n"/>
      <c r="AP521" s="439" t="n"/>
      <c r="AQ521" s="612" t="n"/>
      <c r="AR521" s="612" t="n"/>
      <c r="AS521" s="615" t="n"/>
    </row>
    <row r="522">
      <c r="B522" s="249">
        <f>B521+1</f>
        <v/>
      </c>
      <c r="C522" s="250">
        <f>IF('Multi Unit Grid'!C516="","",'Multi Unit Grid'!C516)</f>
        <v/>
      </c>
      <c r="D522" s="251">
        <f>IF(C522="","",'Exhibit A'!D514)</f>
        <v/>
      </c>
      <c r="E522" s="252">
        <f>IFERROR(VLOOKUP(C522,'Multi Unit Grid'!C:D,2,FALSE),"")</f>
        <v/>
      </c>
      <c r="F522" s="253">
        <f>IFERROR(VLOOKUP(C522,'Multi Unit Grid'!C:E,3,FALSE),"")</f>
        <v/>
      </c>
      <c r="G522" s="253">
        <f>IFERROR(VLOOKUP(C522,'Multi Unit Grid'!C:EF,4,FALSE),"")</f>
        <v/>
      </c>
      <c r="H522" s="616" t="n"/>
      <c r="I522" s="267" t="n"/>
      <c r="J522" s="431" t="n"/>
      <c r="K522" s="261" t="n"/>
      <c r="L522" s="257" t="n"/>
      <c r="M522" s="262" t="n"/>
      <c r="N522" s="263" t="n"/>
      <c r="O522" s="262" t="n"/>
      <c r="P522" s="263" t="n"/>
      <c r="Q522" s="622" t="n"/>
      <c r="R522" s="263" t="n"/>
      <c r="S522" s="263" t="n"/>
      <c r="T522" s="263" t="n"/>
      <c r="U522" s="263" t="n"/>
      <c r="V522" s="262" t="n"/>
      <c r="W522" s="265" t="n"/>
      <c r="X522" s="266" t="n"/>
      <c r="Z522" s="490" t="n"/>
      <c r="AA522" s="616" t="n"/>
      <c r="AB522" s="270">
        <f>IF(C522="","",IF('Product Selections'!$L$11="CBA Lightning",1,IF('Product Selections'!$L$11="CBA Lightning Plus",0.7,IF('Product Selections'!$L$11="Management Services",0.7,IF('Product Selections'!$L$11="CBA Lightning Wholesale","Check with Finance","")))))</f>
        <v/>
      </c>
      <c r="AC522" s="616" t="n"/>
      <c r="AD522" s="270">
        <f>IF(C522="","",IF('Product Selections'!$L$11="CBA Lightning Wholesale","Check with Finance",1-AB522))</f>
        <v/>
      </c>
      <c r="AE522" s="616">
        <f>IF(C522="","",'Multi Unit Grid'!$G$5)</f>
        <v/>
      </c>
      <c r="AF522" s="271">
        <f>IF(C522="","",IF('Exhibit A'!Y1264&lt;0,-'Exhibit A'!Y1264,""))</f>
        <v/>
      </c>
      <c r="AG522" s="616">
        <f>IF($C522="","",'Product Selections'!$K$6)</f>
        <v/>
      </c>
      <c r="AH522" s="616">
        <f>IF($C522="","",'Product Selections'!$K$10)</f>
        <v/>
      </c>
      <c r="AI522" s="269">
        <f>IF(C522="","",IF('Product Selections'!L514="Management SErvices",VLOOKUP('Product Selections'!K506,Regions!C:D,2,FALSE),""))</f>
        <v/>
      </c>
      <c r="AJ522" s="445" t="n"/>
      <c r="AK522" s="618" t="n"/>
      <c r="AL522" s="440" t="n"/>
      <c r="AM522" s="448" t="n"/>
      <c r="AO522" s="267" t="n"/>
      <c r="AP522" s="441" t="n"/>
      <c r="AQ522" s="616" t="n"/>
      <c r="AR522" s="616" t="n"/>
      <c r="AS522" s="619" t="n"/>
    </row>
    <row r="523" ht="14.45" customHeight="1">
      <c r="B523" s="73">
        <f>B522+1</f>
        <v/>
      </c>
      <c r="C523" s="221">
        <f>IF('Multi Unit Grid'!C517="","",'Multi Unit Grid'!C517)</f>
        <v/>
      </c>
      <c r="D523" s="223">
        <f>IF(C523="","",'Exhibit A'!D515)</f>
        <v/>
      </c>
      <c r="E523" s="222">
        <f>IFERROR(VLOOKUP(C523,'Multi Unit Grid'!C:D,2,FALSE),"")</f>
        <v/>
      </c>
      <c r="F523" s="75">
        <f>IFERROR(VLOOKUP(C523,'Multi Unit Grid'!C:E,3,FALSE),"")</f>
        <v/>
      </c>
      <c r="G523" s="75">
        <f>IFERROR(VLOOKUP(C523,'Multi Unit Grid'!C:EF,4,FALSE),"")</f>
        <v/>
      </c>
      <c r="H523" s="612" t="n"/>
      <c r="I523" s="30" t="n"/>
      <c r="J523" s="430" t="n"/>
      <c r="K523" s="224" t="n"/>
      <c r="L523" s="24" t="n"/>
      <c r="M523" s="26" t="n"/>
      <c r="N523" s="28" t="n"/>
      <c r="O523" s="26" t="n"/>
      <c r="P523" s="28" t="n"/>
      <c r="Q523" s="623" t="n"/>
      <c r="R523" s="28" t="n"/>
      <c r="S523" s="28" t="n"/>
      <c r="T523" s="28" t="n"/>
      <c r="U523" s="28" t="n"/>
      <c r="V523" s="26" t="n"/>
      <c r="W523" s="29" t="n"/>
      <c r="Z523" s="491" t="n"/>
      <c r="AA523" s="612" t="n"/>
      <c r="AB523" s="83">
        <f>IF(C523="","",IF('Product Selections'!$L$11="CBA Lightning",1,IF('Product Selections'!$L$11="CBA Lightning Plus",0.7,IF('Product Selections'!$L$11="Management Services",0.7,IF('Product Selections'!$L$11="CBA Lightning Wholesale","Check with Finance","")))))</f>
        <v/>
      </c>
      <c r="AC523" s="612" t="n"/>
      <c r="AD523" s="83">
        <f>IF(C523="","",IF('Product Selections'!$L$11="CBA Lightning Wholesale","Check with Finance",1-AB523))</f>
        <v/>
      </c>
      <c r="AE523" s="612">
        <f>IF(C523="","",'Multi Unit Grid'!$G$5)</f>
        <v/>
      </c>
      <c r="AF523" s="84">
        <f>IF(C523="","",IF('Exhibit A'!Y1265&lt;0,-'Exhibit A'!Y1265,""))</f>
        <v/>
      </c>
      <c r="AG523" s="612">
        <f>IF($C523="","",'Product Selections'!$K$6)</f>
        <v/>
      </c>
      <c r="AH523" s="612">
        <f>IF($C523="","",'Product Selections'!$K$10)</f>
        <v/>
      </c>
      <c r="AI523" s="32">
        <f>IF(C523="","",IF('Product Selections'!L515="Management SErvices",VLOOKUP('Product Selections'!K507,Regions!C:D,2,FALSE),""))</f>
        <v/>
      </c>
      <c r="AJ523" s="444" t="n"/>
      <c r="AK523" s="621" t="n"/>
      <c r="AL523" s="438" t="n"/>
      <c r="AM523" s="447" t="n"/>
      <c r="AO523" s="30" t="n"/>
      <c r="AP523" s="439" t="n"/>
      <c r="AQ523" s="612" t="n"/>
      <c r="AR523" s="612" t="n"/>
      <c r="AS523" s="615" t="n"/>
    </row>
    <row r="524">
      <c r="B524" s="249">
        <f>B523+1</f>
        <v/>
      </c>
      <c r="C524" s="250">
        <f>IF('Multi Unit Grid'!C518="","",'Multi Unit Grid'!C518)</f>
        <v/>
      </c>
      <c r="D524" s="251">
        <f>IF(C524="","",'Exhibit A'!D516)</f>
        <v/>
      </c>
      <c r="E524" s="252">
        <f>IFERROR(VLOOKUP(C524,'Multi Unit Grid'!C:D,2,FALSE),"")</f>
        <v/>
      </c>
      <c r="F524" s="253">
        <f>IFERROR(VLOOKUP(C524,'Multi Unit Grid'!C:E,3,FALSE),"")</f>
        <v/>
      </c>
      <c r="G524" s="253">
        <f>IFERROR(VLOOKUP(C524,'Multi Unit Grid'!C:EF,4,FALSE),"")</f>
        <v/>
      </c>
      <c r="H524" s="616" t="n"/>
      <c r="I524" s="267" t="n"/>
      <c r="J524" s="431" t="n"/>
      <c r="K524" s="261" t="n"/>
      <c r="L524" s="257" t="n"/>
      <c r="M524" s="262" t="n"/>
      <c r="N524" s="263" t="n"/>
      <c r="O524" s="262" t="n"/>
      <c r="P524" s="263" t="n"/>
      <c r="Q524" s="622" t="n"/>
      <c r="R524" s="263" t="n"/>
      <c r="S524" s="263" t="n"/>
      <c r="T524" s="263" t="n"/>
      <c r="U524" s="263" t="n"/>
      <c r="V524" s="262" t="n"/>
      <c r="W524" s="265" t="n"/>
      <c r="X524" s="266" t="n"/>
      <c r="Z524" s="490" t="n"/>
      <c r="AA524" s="616" t="n"/>
      <c r="AB524" s="270">
        <f>IF(C524="","",IF('Product Selections'!$L$11="CBA Lightning",1,IF('Product Selections'!$L$11="CBA Lightning Plus",0.7,IF('Product Selections'!$L$11="Management Services",0.7,IF('Product Selections'!$L$11="CBA Lightning Wholesale","Check with Finance","")))))</f>
        <v/>
      </c>
      <c r="AC524" s="616" t="n"/>
      <c r="AD524" s="270">
        <f>IF(C524="","",IF('Product Selections'!$L$11="CBA Lightning Wholesale","Check with Finance",1-AB524))</f>
        <v/>
      </c>
      <c r="AE524" s="616">
        <f>IF(C524="","",'Multi Unit Grid'!$G$5)</f>
        <v/>
      </c>
      <c r="AF524" s="271">
        <f>IF(C524="","",IF('Exhibit A'!Y1266&lt;0,-'Exhibit A'!Y1266,""))</f>
        <v/>
      </c>
      <c r="AG524" s="616">
        <f>IF($C524="","",'Product Selections'!$K$6)</f>
        <v/>
      </c>
      <c r="AH524" s="616">
        <f>IF($C524="","",'Product Selections'!$K$10)</f>
        <v/>
      </c>
      <c r="AI524" s="269">
        <f>IF(C524="","",IF('Product Selections'!L516="Management SErvices",VLOOKUP('Product Selections'!K508,Regions!C:D,2,FALSE),""))</f>
        <v/>
      </c>
      <c r="AJ524" s="445" t="n"/>
      <c r="AK524" s="618" t="n"/>
      <c r="AL524" s="440" t="n"/>
      <c r="AM524" s="448" t="n"/>
      <c r="AO524" s="267" t="n"/>
      <c r="AP524" s="441" t="n"/>
      <c r="AQ524" s="616" t="n"/>
      <c r="AR524" s="616" t="n"/>
      <c r="AS524" s="619" t="n"/>
    </row>
    <row r="525" ht="14.45" customHeight="1">
      <c r="B525" s="73">
        <f>B524+1</f>
        <v/>
      </c>
      <c r="C525" s="221">
        <f>IF('Multi Unit Grid'!C519="","",'Multi Unit Grid'!C519)</f>
        <v/>
      </c>
      <c r="D525" s="223">
        <f>IF(C525="","",'Exhibit A'!D517)</f>
        <v/>
      </c>
      <c r="E525" s="222">
        <f>IFERROR(VLOOKUP(C525,'Multi Unit Grid'!C:D,2,FALSE),"")</f>
        <v/>
      </c>
      <c r="F525" s="75">
        <f>IFERROR(VLOOKUP(C525,'Multi Unit Grid'!C:E,3,FALSE),"")</f>
        <v/>
      </c>
      <c r="G525" s="75">
        <f>IFERROR(VLOOKUP(C525,'Multi Unit Grid'!C:EF,4,FALSE),"")</f>
        <v/>
      </c>
      <c r="H525" s="612" t="n"/>
      <c r="I525" s="30" t="n"/>
      <c r="J525" s="430" t="n"/>
      <c r="K525" s="224" t="n"/>
      <c r="L525" s="24" t="n"/>
      <c r="M525" s="26" t="n"/>
      <c r="N525" s="28" t="n"/>
      <c r="O525" s="26" t="n"/>
      <c r="P525" s="28" t="n"/>
      <c r="Q525" s="623" t="n"/>
      <c r="R525" s="28" t="n"/>
      <c r="S525" s="28" t="n"/>
      <c r="T525" s="28" t="n"/>
      <c r="U525" s="28" t="n"/>
      <c r="V525" s="26" t="n"/>
      <c r="W525" s="29" t="n"/>
      <c r="Z525" s="491" t="n"/>
      <c r="AA525" s="612" t="n"/>
      <c r="AB525" s="83">
        <f>IF(C525="","",IF('Product Selections'!$L$11="CBA Lightning",1,IF('Product Selections'!$L$11="CBA Lightning Plus",0.7,IF('Product Selections'!$L$11="Management Services",0.7,IF('Product Selections'!$L$11="CBA Lightning Wholesale","Check with Finance","")))))</f>
        <v/>
      </c>
      <c r="AC525" s="612" t="n"/>
      <c r="AD525" s="83">
        <f>IF(C525="","",IF('Product Selections'!$L$11="CBA Lightning Wholesale","Check with Finance",1-AB525))</f>
        <v/>
      </c>
      <c r="AE525" s="612">
        <f>IF(C525="","",'Multi Unit Grid'!$G$5)</f>
        <v/>
      </c>
      <c r="AF525" s="84">
        <f>IF(C525="","",IF('Exhibit A'!Y1267&lt;0,-'Exhibit A'!Y1267,""))</f>
        <v/>
      </c>
      <c r="AG525" s="612">
        <f>IF($C525="","",'Product Selections'!$K$6)</f>
        <v/>
      </c>
      <c r="AH525" s="612">
        <f>IF($C525="","",'Product Selections'!$K$10)</f>
        <v/>
      </c>
      <c r="AI525" s="32">
        <f>IF(C525="","",IF('Product Selections'!L517="Management SErvices",VLOOKUP('Product Selections'!K509,Regions!C:D,2,FALSE),""))</f>
        <v/>
      </c>
      <c r="AJ525" s="444" t="n"/>
      <c r="AK525" s="621" t="n"/>
      <c r="AL525" s="438" t="n"/>
      <c r="AM525" s="447" t="n"/>
      <c r="AO525" s="30" t="n"/>
      <c r="AP525" s="439" t="n"/>
      <c r="AQ525" s="612" t="n"/>
      <c r="AR525" s="612" t="n"/>
      <c r="AS525" s="615" t="n"/>
    </row>
    <row r="526">
      <c r="B526" s="249">
        <f>B525+1</f>
        <v/>
      </c>
      <c r="C526" s="250">
        <f>IF('Multi Unit Grid'!C520="","",'Multi Unit Grid'!C520)</f>
        <v/>
      </c>
      <c r="D526" s="251">
        <f>IF(C526="","",'Exhibit A'!D518)</f>
        <v/>
      </c>
      <c r="E526" s="252">
        <f>IFERROR(VLOOKUP(C526,'Multi Unit Grid'!C:D,2,FALSE),"")</f>
        <v/>
      </c>
      <c r="F526" s="253">
        <f>IFERROR(VLOOKUP(C526,'Multi Unit Grid'!C:E,3,FALSE),"")</f>
        <v/>
      </c>
      <c r="G526" s="253">
        <f>IFERROR(VLOOKUP(C526,'Multi Unit Grid'!C:EF,4,FALSE),"")</f>
        <v/>
      </c>
      <c r="H526" s="616" t="n"/>
      <c r="I526" s="267" t="n"/>
      <c r="J526" s="431" t="n"/>
      <c r="K526" s="261" t="n"/>
      <c r="L526" s="257" t="n"/>
      <c r="M526" s="262" t="n"/>
      <c r="N526" s="263" t="n"/>
      <c r="O526" s="262" t="n"/>
      <c r="P526" s="263" t="n"/>
      <c r="Q526" s="622" t="n"/>
      <c r="R526" s="263" t="n"/>
      <c r="S526" s="263" t="n"/>
      <c r="T526" s="263" t="n"/>
      <c r="U526" s="263" t="n"/>
      <c r="V526" s="262" t="n"/>
      <c r="W526" s="265" t="n"/>
      <c r="X526" s="266" t="n"/>
      <c r="Z526" s="490" t="n"/>
      <c r="AA526" s="616" t="n"/>
      <c r="AB526" s="270">
        <f>IF(C526="","",IF('Product Selections'!$L$11="CBA Lightning",1,IF('Product Selections'!$L$11="CBA Lightning Plus",0.7,IF('Product Selections'!$L$11="Management Services",0.7,IF('Product Selections'!$L$11="CBA Lightning Wholesale","Check with Finance","")))))</f>
        <v/>
      </c>
      <c r="AC526" s="616" t="n"/>
      <c r="AD526" s="270">
        <f>IF(C526="","",IF('Product Selections'!$L$11="CBA Lightning Wholesale","Check with Finance",1-AB526))</f>
        <v/>
      </c>
      <c r="AE526" s="616">
        <f>IF(C526="","",'Multi Unit Grid'!$G$5)</f>
        <v/>
      </c>
      <c r="AF526" s="271">
        <f>IF(C526="","",IF('Exhibit A'!Y1268&lt;0,-'Exhibit A'!Y1268,""))</f>
        <v/>
      </c>
      <c r="AG526" s="616">
        <f>IF($C526="","",'Product Selections'!$K$6)</f>
        <v/>
      </c>
      <c r="AH526" s="616">
        <f>IF($C526="","",'Product Selections'!$K$10)</f>
        <v/>
      </c>
      <c r="AI526" s="269">
        <f>IF(C526="","",IF('Product Selections'!L518="Management SErvices",VLOOKUP('Product Selections'!K510,Regions!C:D,2,FALSE),""))</f>
        <v/>
      </c>
      <c r="AJ526" s="445" t="n"/>
      <c r="AK526" s="618" t="n"/>
      <c r="AL526" s="440" t="n"/>
      <c r="AM526" s="448" t="n"/>
      <c r="AO526" s="267" t="n"/>
      <c r="AP526" s="441" t="n"/>
      <c r="AQ526" s="616" t="n"/>
      <c r="AR526" s="616" t="n"/>
      <c r="AS526" s="619" t="n"/>
    </row>
    <row r="527" ht="14.45" customHeight="1">
      <c r="B527" s="73">
        <f>B526+1</f>
        <v/>
      </c>
      <c r="C527" s="221">
        <f>IF('Multi Unit Grid'!C521="","",'Multi Unit Grid'!C521)</f>
        <v/>
      </c>
      <c r="D527" s="223">
        <f>IF(C527="","",'Exhibit A'!D519)</f>
        <v/>
      </c>
      <c r="E527" s="222">
        <f>IFERROR(VLOOKUP(C527,'Multi Unit Grid'!C:D,2,FALSE),"")</f>
        <v/>
      </c>
      <c r="F527" s="75">
        <f>IFERROR(VLOOKUP(C527,'Multi Unit Grid'!C:E,3,FALSE),"")</f>
        <v/>
      </c>
      <c r="G527" s="75">
        <f>IFERROR(VLOOKUP(C527,'Multi Unit Grid'!C:EF,4,FALSE),"")</f>
        <v/>
      </c>
      <c r="H527" s="612" t="n"/>
      <c r="I527" s="30" t="n"/>
      <c r="J527" s="430" t="n"/>
      <c r="K527" s="224" t="n"/>
      <c r="L527" s="24" t="n"/>
      <c r="M527" s="26" t="n"/>
      <c r="N527" s="28" t="n"/>
      <c r="O527" s="26" t="n"/>
      <c r="P527" s="28" t="n"/>
      <c r="Q527" s="623" t="n"/>
      <c r="R527" s="28" t="n"/>
      <c r="S527" s="28" t="n"/>
      <c r="T527" s="28" t="n"/>
      <c r="U527" s="28" t="n"/>
      <c r="V527" s="26" t="n"/>
      <c r="W527" s="29" t="n"/>
      <c r="Z527" s="491" t="n"/>
      <c r="AA527" s="612" t="n"/>
      <c r="AB527" s="83">
        <f>IF(C527="","",IF('Product Selections'!$L$11="CBA Lightning",1,IF('Product Selections'!$L$11="CBA Lightning Plus",0.7,IF('Product Selections'!$L$11="Management Services",0.7,IF('Product Selections'!$L$11="CBA Lightning Wholesale","Check with Finance","")))))</f>
        <v/>
      </c>
      <c r="AC527" s="612" t="n"/>
      <c r="AD527" s="83">
        <f>IF(C527="","",IF('Product Selections'!$L$11="CBA Lightning Wholesale","Check with Finance",1-AB527))</f>
        <v/>
      </c>
      <c r="AE527" s="612">
        <f>IF(C527="","",'Multi Unit Grid'!$G$5)</f>
        <v/>
      </c>
      <c r="AF527" s="84">
        <f>IF(C527="","",IF('Exhibit A'!Y1269&lt;0,-'Exhibit A'!Y1269,""))</f>
        <v/>
      </c>
      <c r="AG527" s="612">
        <f>IF($C527="","",'Product Selections'!$K$6)</f>
        <v/>
      </c>
      <c r="AH527" s="612">
        <f>IF($C527="","",'Product Selections'!$K$10)</f>
        <v/>
      </c>
      <c r="AI527" s="32">
        <f>IF(C527="","",IF('Product Selections'!L519="Management SErvices",VLOOKUP('Product Selections'!K511,Regions!C:D,2,FALSE),""))</f>
        <v/>
      </c>
      <c r="AJ527" s="444" t="n"/>
      <c r="AK527" s="621" t="n"/>
      <c r="AL527" s="438" t="n"/>
      <c r="AM527" s="447" t="n"/>
      <c r="AO527" s="30" t="n"/>
      <c r="AP527" s="439" t="n"/>
      <c r="AQ527" s="612" t="n"/>
      <c r="AR527" s="612" t="n"/>
      <c r="AS527" s="615" t="n"/>
    </row>
    <row r="528">
      <c r="B528" s="249">
        <f>B527+1</f>
        <v/>
      </c>
      <c r="C528" s="250">
        <f>IF('Multi Unit Grid'!C522="","",'Multi Unit Grid'!C522)</f>
        <v/>
      </c>
      <c r="D528" s="251">
        <f>IF(C528="","",'Exhibit A'!D520)</f>
        <v/>
      </c>
      <c r="E528" s="252">
        <f>IFERROR(VLOOKUP(C528,'Multi Unit Grid'!C:D,2,FALSE),"")</f>
        <v/>
      </c>
      <c r="F528" s="253">
        <f>IFERROR(VLOOKUP(C528,'Multi Unit Grid'!C:E,3,FALSE),"")</f>
        <v/>
      </c>
      <c r="G528" s="253">
        <f>IFERROR(VLOOKUP(C528,'Multi Unit Grid'!C:EF,4,FALSE),"")</f>
        <v/>
      </c>
      <c r="H528" s="616" t="n"/>
      <c r="I528" s="267" t="n"/>
      <c r="J528" s="431" t="n"/>
      <c r="K528" s="261" t="n"/>
      <c r="L528" s="257" t="n"/>
      <c r="M528" s="262" t="n"/>
      <c r="N528" s="263" t="n"/>
      <c r="O528" s="262" t="n"/>
      <c r="P528" s="263" t="n"/>
      <c r="Q528" s="622" t="n"/>
      <c r="R528" s="263" t="n"/>
      <c r="S528" s="263" t="n"/>
      <c r="T528" s="263" t="n"/>
      <c r="U528" s="263" t="n"/>
      <c r="V528" s="262" t="n"/>
      <c r="W528" s="265" t="n"/>
      <c r="X528" s="266" t="n"/>
      <c r="Z528" s="490" t="n"/>
      <c r="AA528" s="616" t="n"/>
      <c r="AB528" s="270">
        <f>IF(C528="","",IF('Product Selections'!$L$11="CBA Lightning",1,IF('Product Selections'!$L$11="CBA Lightning Plus",0.7,IF('Product Selections'!$L$11="Management Services",0.7,IF('Product Selections'!$L$11="CBA Lightning Wholesale","Check with Finance","")))))</f>
        <v/>
      </c>
      <c r="AC528" s="616" t="n"/>
      <c r="AD528" s="270">
        <f>IF(C528="","",IF('Product Selections'!$L$11="CBA Lightning Wholesale","Check with Finance",1-AB528))</f>
        <v/>
      </c>
      <c r="AE528" s="616">
        <f>IF(C528="","",'Multi Unit Grid'!$G$5)</f>
        <v/>
      </c>
      <c r="AF528" s="271">
        <f>IF(C528="","",IF('Exhibit A'!Y1270&lt;0,-'Exhibit A'!Y1270,""))</f>
        <v/>
      </c>
      <c r="AG528" s="616">
        <f>IF($C528="","",'Product Selections'!$K$6)</f>
        <v/>
      </c>
      <c r="AH528" s="616">
        <f>IF($C528="","",'Product Selections'!$K$10)</f>
        <v/>
      </c>
      <c r="AI528" s="269">
        <f>IF(C528="","",IF('Product Selections'!L520="Management SErvices",VLOOKUP('Product Selections'!K512,Regions!C:D,2,FALSE),""))</f>
        <v/>
      </c>
      <c r="AJ528" s="445" t="n"/>
      <c r="AK528" s="618" t="n"/>
      <c r="AL528" s="440" t="n"/>
      <c r="AM528" s="448" t="n"/>
      <c r="AO528" s="267" t="n"/>
      <c r="AP528" s="441" t="n"/>
      <c r="AQ528" s="616" t="n"/>
      <c r="AR528" s="616" t="n"/>
      <c r="AS528" s="619" t="n"/>
    </row>
    <row r="529" ht="14.45" customHeight="1">
      <c r="B529" s="73">
        <f>B528+1</f>
        <v/>
      </c>
      <c r="C529" s="221">
        <f>IF('Multi Unit Grid'!C523="","",'Multi Unit Grid'!C523)</f>
        <v/>
      </c>
      <c r="D529" s="223">
        <f>IF(C529="","",'Exhibit A'!D521)</f>
        <v/>
      </c>
      <c r="E529" s="222">
        <f>IFERROR(VLOOKUP(C529,'Multi Unit Grid'!C:D,2,FALSE),"")</f>
        <v/>
      </c>
      <c r="F529" s="75">
        <f>IFERROR(VLOOKUP(C529,'Multi Unit Grid'!C:E,3,FALSE),"")</f>
        <v/>
      </c>
      <c r="G529" s="75">
        <f>IFERROR(VLOOKUP(C529,'Multi Unit Grid'!C:EF,4,FALSE),"")</f>
        <v/>
      </c>
      <c r="H529" s="612" t="n"/>
      <c r="I529" s="30" t="n"/>
      <c r="J529" s="430" t="n"/>
      <c r="K529" s="224" t="n"/>
      <c r="L529" s="24" t="n"/>
      <c r="M529" s="26" t="n"/>
      <c r="N529" s="28" t="n"/>
      <c r="O529" s="26" t="n"/>
      <c r="P529" s="28" t="n"/>
      <c r="Q529" s="623" t="n"/>
      <c r="R529" s="28" t="n"/>
      <c r="S529" s="28" t="n"/>
      <c r="T529" s="28" t="n"/>
      <c r="U529" s="28" t="n"/>
      <c r="V529" s="26" t="n"/>
      <c r="W529" s="29" t="n"/>
      <c r="Z529" s="491" t="n"/>
      <c r="AA529" s="612" t="n"/>
      <c r="AB529" s="83">
        <f>IF(C529="","",IF('Product Selections'!$L$11="CBA Lightning",1,IF('Product Selections'!$L$11="CBA Lightning Plus",0.7,IF('Product Selections'!$L$11="Management Services",0.7,IF('Product Selections'!$L$11="CBA Lightning Wholesale","Check with Finance","")))))</f>
        <v/>
      </c>
      <c r="AC529" s="612" t="n"/>
      <c r="AD529" s="83">
        <f>IF(C529="","",IF('Product Selections'!$L$11="CBA Lightning Wholesale","Check with Finance",1-AB529))</f>
        <v/>
      </c>
      <c r="AE529" s="612">
        <f>IF(C529="","",'Multi Unit Grid'!$G$5)</f>
        <v/>
      </c>
      <c r="AF529" s="84">
        <f>IF(C529="","",IF('Exhibit A'!Y1271&lt;0,-'Exhibit A'!Y1271,""))</f>
        <v/>
      </c>
      <c r="AG529" s="612">
        <f>IF($C529="","",'Product Selections'!$K$6)</f>
        <v/>
      </c>
      <c r="AH529" s="612">
        <f>IF($C529="","",'Product Selections'!$K$10)</f>
        <v/>
      </c>
      <c r="AI529" s="32">
        <f>IF(C529="","",IF('Product Selections'!L521="Management SErvices",VLOOKUP('Product Selections'!K513,Regions!C:D,2,FALSE),""))</f>
        <v/>
      </c>
      <c r="AJ529" s="444" t="n"/>
      <c r="AK529" s="621" t="n"/>
      <c r="AL529" s="438" t="n"/>
      <c r="AM529" s="447" t="n"/>
      <c r="AO529" s="30" t="n"/>
      <c r="AP529" s="439" t="n"/>
      <c r="AQ529" s="612" t="n"/>
      <c r="AR529" s="612" t="n"/>
      <c r="AS529" s="615" t="n"/>
    </row>
    <row r="530">
      <c r="B530" s="249">
        <f>B529+1</f>
        <v/>
      </c>
      <c r="C530" s="250">
        <f>IF('Multi Unit Grid'!C524="","",'Multi Unit Grid'!C524)</f>
        <v/>
      </c>
      <c r="D530" s="251">
        <f>IF(C530="","",'Exhibit A'!D522)</f>
        <v/>
      </c>
      <c r="E530" s="252">
        <f>IFERROR(VLOOKUP(C530,'Multi Unit Grid'!C:D,2,FALSE),"")</f>
        <v/>
      </c>
      <c r="F530" s="253">
        <f>IFERROR(VLOOKUP(C530,'Multi Unit Grid'!C:E,3,FALSE),"")</f>
        <v/>
      </c>
      <c r="G530" s="253">
        <f>IFERROR(VLOOKUP(C530,'Multi Unit Grid'!C:EF,4,FALSE),"")</f>
        <v/>
      </c>
      <c r="H530" s="616" t="n"/>
      <c r="I530" s="267" t="n"/>
      <c r="J530" s="431" t="n"/>
      <c r="K530" s="261" t="n"/>
      <c r="L530" s="257" t="n"/>
      <c r="M530" s="262" t="n"/>
      <c r="N530" s="263" t="n"/>
      <c r="O530" s="262" t="n"/>
      <c r="P530" s="263" t="n"/>
      <c r="Q530" s="622" t="n"/>
      <c r="R530" s="263" t="n"/>
      <c r="S530" s="263" t="n"/>
      <c r="T530" s="263" t="n"/>
      <c r="U530" s="263" t="n"/>
      <c r="V530" s="262" t="n"/>
      <c r="W530" s="265" t="n"/>
      <c r="X530" s="266" t="n"/>
      <c r="Z530" s="490" t="n"/>
      <c r="AA530" s="616" t="n"/>
      <c r="AB530" s="270">
        <f>IF(C530="","",IF('Product Selections'!$L$11="CBA Lightning",1,IF('Product Selections'!$L$11="CBA Lightning Plus",0.7,IF('Product Selections'!$L$11="Management Services",0.7,IF('Product Selections'!$L$11="CBA Lightning Wholesale","Check with Finance","")))))</f>
        <v/>
      </c>
      <c r="AC530" s="616" t="n"/>
      <c r="AD530" s="270">
        <f>IF(C530="","",IF('Product Selections'!$L$11="CBA Lightning Wholesale","Check with Finance",1-AB530))</f>
        <v/>
      </c>
      <c r="AE530" s="616">
        <f>IF(C530="","",'Multi Unit Grid'!$G$5)</f>
        <v/>
      </c>
      <c r="AF530" s="271">
        <f>IF(C530="","",IF('Exhibit A'!Y1272&lt;0,-'Exhibit A'!Y1272,""))</f>
        <v/>
      </c>
      <c r="AG530" s="616">
        <f>IF($C530="","",'Product Selections'!$K$6)</f>
        <v/>
      </c>
      <c r="AH530" s="616">
        <f>IF($C530="","",'Product Selections'!$K$10)</f>
        <v/>
      </c>
      <c r="AI530" s="269">
        <f>IF(C530="","",IF('Product Selections'!L522="Management SErvices",VLOOKUP('Product Selections'!K514,Regions!C:D,2,FALSE),""))</f>
        <v/>
      </c>
      <c r="AJ530" s="445" t="n"/>
      <c r="AK530" s="618" t="n"/>
      <c r="AL530" s="440" t="n"/>
      <c r="AM530" s="448" t="n"/>
      <c r="AO530" s="267" t="n"/>
      <c r="AP530" s="441" t="n"/>
      <c r="AQ530" s="616" t="n"/>
      <c r="AR530" s="616" t="n"/>
      <c r="AS530" s="619" t="n"/>
    </row>
    <row r="531" ht="14.45" customHeight="1">
      <c r="B531" s="73">
        <f>B530+1</f>
        <v/>
      </c>
      <c r="C531" s="221">
        <f>IF('Multi Unit Grid'!C525="","",'Multi Unit Grid'!C525)</f>
        <v/>
      </c>
      <c r="D531" s="223">
        <f>IF(C531="","",'Exhibit A'!D523)</f>
        <v/>
      </c>
      <c r="E531" s="222">
        <f>IFERROR(VLOOKUP(C531,'Multi Unit Grid'!C:D,2,FALSE),"")</f>
        <v/>
      </c>
      <c r="F531" s="75">
        <f>IFERROR(VLOOKUP(C531,'Multi Unit Grid'!C:E,3,FALSE),"")</f>
        <v/>
      </c>
      <c r="G531" s="75">
        <f>IFERROR(VLOOKUP(C531,'Multi Unit Grid'!C:EF,4,FALSE),"")</f>
        <v/>
      </c>
      <c r="H531" s="612" t="n"/>
      <c r="I531" s="30" t="n"/>
      <c r="J531" s="430" t="n"/>
      <c r="K531" s="224" t="n"/>
      <c r="L531" s="24" t="n"/>
      <c r="M531" s="26" t="n"/>
      <c r="N531" s="28" t="n"/>
      <c r="O531" s="26" t="n"/>
      <c r="P531" s="28" t="n"/>
      <c r="Q531" s="623" t="n"/>
      <c r="R531" s="28" t="n"/>
      <c r="S531" s="28" t="n"/>
      <c r="T531" s="28" t="n"/>
      <c r="U531" s="28" t="n"/>
      <c r="V531" s="26" t="n"/>
      <c r="W531" s="29" t="n"/>
      <c r="Z531" s="491" t="n"/>
      <c r="AA531" s="612" t="n"/>
      <c r="AB531" s="83">
        <f>IF(C531="","",IF('Product Selections'!$L$11="CBA Lightning",1,IF('Product Selections'!$L$11="CBA Lightning Plus",0.7,IF('Product Selections'!$L$11="Management Services",0.7,IF('Product Selections'!$L$11="CBA Lightning Wholesale","Check with Finance","")))))</f>
        <v/>
      </c>
      <c r="AC531" s="612" t="n"/>
      <c r="AD531" s="83">
        <f>IF(C531="","",IF('Product Selections'!$L$11="CBA Lightning Wholesale","Check with Finance",1-AB531))</f>
        <v/>
      </c>
      <c r="AE531" s="612">
        <f>IF(C531="","",'Multi Unit Grid'!$G$5)</f>
        <v/>
      </c>
      <c r="AF531" s="84">
        <f>IF(C531="","",IF('Exhibit A'!Y1273&lt;0,-'Exhibit A'!Y1273,""))</f>
        <v/>
      </c>
      <c r="AG531" s="612">
        <f>IF($C531="","",'Product Selections'!$K$6)</f>
        <v/>
      </c>
      <c r="AH531" s="612">
        <f>IF($C531="","",'Product Selections'!$K$10)</f>
        <v/>
      </c>
      <c r="AI531" s="32">
        <f>IF(C531="","",IF('Product Selections'!L523="Management SErvices",VLOOKUP('Product Selections'!K515,Regions!C:D,2,FALSE),""))</f>
        <v/>
      </c>
      <c r="AJ531" s="444" t="n"/>
      <c r="AK531" s="621" t="n"/>
      <c r="AL531" s="438" t="n"/>
      <c r="AM531" s="447" t="n"/>
      <c r="AO531" s="30" t="n"/>
      <c r="AP531" s="439" t="n"/>
      <c r="AQ531" s="612" t="n"/>
      <c r="AR531" s="612" t="n"/>
      <c r="AS531" s="615" t="n"/>
    </row>
    <row r="532">
      <c r="B532" s="249">
        <f>B531+1</f>
        <v/>
      </c>
      <c r="C532" s="250">
        <f>IF('Multi Unit Grid'!C526="","",'Multi Unit Grid'!C526)</f>
        <v/>
      </c>
      <c r="D532" s="251">
        <f>IF(C532="","",'Exhibit A'!D524)</f>
        <v/>
      </c>
      <c r="E532" s="252">
        <f>IFERROR(VLOOKUP(C532,'Multi Unit Grid'!C:D,2,FALSE),"")</f>
        <v/>
      </c>
      <c r="F532" s="253">
        <f>IFERROR(VLOOKUP(C532,'Multi Unit Grid'!C:E,3,FALSE),"")</f>
        <v/>
      </c>
      <c r="G532" s="253">
        <f>IFERROR(VLOOKUP(C532,'Multi Unit Grid'!C:EF,4,FALSE),"")</f>
        <v/>
      </c>
      <c r="H532" s="616" t="n"/>
      <c r="I532" s="267" t="n"/>
      <c r="J532" s="431" t="n"/>
      <c r="K532" s="261" t="n"/>
      <c r="L532" s="257" t="n"/>
      <c r="M532" s="262" t="n"/>
      <c r="N532" s="263" t="n"/>
      <c r="O532" s="262" t="n"/>
      <c r="P532" s="263" t="n"/>
      <c r="Q532" s="622" t="n"/>
      <c r="R532" s="263" t="n"/>
      <c r="S532" s="263" t="n"/>
      <c r="T532" s="263" t="n"/>
      <c r="U532" s="263" t="n"/>
      <c r="V532" s="262" t="n"/>
      <c r="W532" s="265" t="n"/>
      <c r="X532" s="266" t="n"/>
      <c r="Z532" s="490" t="n"/>
      <c r="AA532" s="616" t="n"/>
      <c r="AB532" s="270">
        <f>IF(C532="","",IF('Product Selections'!$L$11="CBA Lightning",1,IF('Product Selections'!$L$11="CBA Lightning Plus",0.7,IF('Product Selections'!$L$11="Management Services",0.7,IF('Product Selections'!$L$11="CBA Lightning Wholesale","Check with Finance","")))))</f>
        <v/>
      </c>
      <c r="AC532" s="616" t="n"/>
      <c r="AD532" s="270">
        <f>IF(C532="","",IF('Product Selections'!$L$11="CBA Lightning Wholesale","Check with Finance",1-AB532))</f>
        <v/>
      </c>
      <c r="AE532" s="616">
        <f>IF(C532="","",'Multi Unit Grid'!$G$5)</f>
        <v/>
      </c>
      <c r="AF532" s="271">
        <f>IF(C532="","",IF('Exhibit A'!Y1274&lt;0,-'Exhibit A'!Y1274,""))</f>
        <v/>
      </c>
      <c r="AG532" s="616">
        <f>IF($C532="","",'Product Selections'!$K$6)</f>
        <v/>
      </c>
      <c r="AH532" s="616">
        <f>IF($C532="","",'Product Selections'!$K$10)</f>
        <v/>
      </c>
      <c r="AI532" s="269">
        <f>IF(C532="","",IF('Product Selections'!L524="Management SErvices",VLOOKUP('Product Selections'!K516,Regions!C:D,2,FALSE),""))</f>
        <v/>
      </c>
      <c r="AJ532" s="445" t="n"/>
      <c r="AK532" s="618" t="n"/>
      <c r="AL532" s="440" t="n"/>
      <c r="AM532" s="448" t="n"/>
      <c r="AO532" s="267" t="n"/>
      <c r="AP532" s="441" t="n"/>
      <c r="AQ532" s="616" t="n"/>
      <c r="AR532" s="616" t="n"/>
      <c r="AS532" s="619" t="n"/>
    </row>
    <row r="533" ht="14.45" customHeight="1">
      <c r="B533" s="73">
        <f>B532+1</f>
        <v/>
      </c>
      <c r="C533" s="221">
        <f>IF('Multi Unit Grid'!C527="","",'Multi Unit Grid'!C527)</f>
        <v/>
      </c>
      <c r="D533" s="223">
        <f>IF(C533="","",'Exhibit A'!D525)</f>
        <v/>
      </c>
      <c r="E533" s="222">
        <f>IFERROR(VLOOKUP(C533,'Multi Unit Grid'!C:D,2,FALSE),"")</f>
        <v/>
      </c>
      <c r="F533" s="75">
        <f>IFERROR(VLOOKUP(C533,'Multi Unit Grid'!C:E,3,FALSE),"")</f>
        <v/>
      </c>
      <c r="G533" s="75">
        <f>IFERROR(VLOOKUP(C533,'Multi Unit Grid'!C:EF,4,FALSE),"")</f>
        <v/>
      </c>
      <c r="H533" s="612" t="n"/>
      <c r="I533" s="30" t="n"/>
      <c r="J533" s="430" t="n"/>
      <c r="K533" s="224" t="n"/>
      <c r="L533" s="24" t="n"/>
      <c r="M533" s="26" t="n"/>
      <c r="N533" s="28" t="n"/>
      <c r="O533" s="26" t="n"/>
      <c r="P533" s="28" t="n"/>
      <c r="Q533" s="623" t="n"/>
      <c r="R533" s="28" t="n"/>
      <c r="S533" s="28" t="n"/>
      <c r="T533" s="28" t="n"/>
      <c r="U533" s="28" t="n"/>
      <c r="V533" s="26" t="n"/>
      <c r="W533" s="29" t="n"/>
      <c r="Z533" s="491" t="n"/>
      <c r="AA533" s="612" t="n"/>
      <c r="AB533" s="83">
        <f>IF(C533="","",IF('Product Selections'!$L$11="CBA Lightning",1,IF('Product Selections'!$L$11="CBA Lightning Plus",0.7,IF('Product Selections'!$L$11="Management Services",0.7,IF('Product Selections'!$L$11="CBA Lightning Wholesale","Check with Finance","")))))</f>
        <v/>
      </c>
      <c r="AC533" s="612" t="n"/>
      <c r="AD533" s="83">
        <f>IF(C533="","",IF('Product Selections'!$L$11="CBA Lightning Wholesale","Check with Finance",1-AB533))</f>
        <v/>
      </c>
      <c r="AE533" s="612">
        <f>IF(C533="","",'Multi Unit Grid'!$G$5)</f>
        <v/>
      </c>
      <c r="AF533" s="84">
        <f>IF(C533="","",IF('Exhibit A'!Y1275&lt;0,-'Exhibit A'!Y1275,""))</f>
        <v/>
      </c>
      <c r="AG533" s="612">
        <f>IF($C533="","",'Product Selections'!$K$6)</f>
        <v/>
      </c>
      <c r="AH533" s="612">
        <f>IF($C533="","",'Product Selections'!$K$10)</f>
        <v/>
      </c>
      <c r="AI533" s="32">
        <f>IF(C533="","",IF('Product Selections'!L525="Management SErvices",VLOOKUP('Product Selections'!K517,Regions!C:D,2,FALSE),""))</f>
        <v/>
      </c>
      <c r="AJ533" s="444" t="n"/>
      <c r="AK533" s="621" t="n"/>
      <c r="AL533" s="438" t="n"/>
      <c r="AM533" s="447" t="n"/>
      <c r="AO533" s="30" t="n"/>
      <c r="AP533" s="439" t="n"/>
      <c r="AQ533" s="612" t="n"/>
      <c r="AR533" s="612" t="n"/>
      <c r="AS533" s="615" t="n"/>
    </row>
    <row r="534">
      <c r="B534" s="249">
        <f>B533+1</f>
        <v/>
      </c>
      <c r="C534" s="250">
        <f>IF('Multi Unit Grid'!C528="","",'Multi Unit Grid'!C528)</f>
        <v/>
      </c>
      <c r="D534" s="251">
        <f>IF(C534="","",'Exhibit A'!D526)</f>
        <v/>
      </c>
      <c r="E534" s="252">
        <f>IFERROR(VLOOKUP(C534,'Multi Unit Grid'!C:D,2,FALSE),"")</f>
        <v/>
      </c>
      <c r="F534" s="253">
        <f>IFERROR(VLOOKUP(C534,'Multi Unit Grid'!C:E,3,FALSE),"")</f>
        <v/>
      </c>
      <c r="G534" s="253">
        <f>IFERROR(VLOOKUP(C534,'Multi Unit Grid'!C:EF,4,FALSE),"")</f>
        <v/>
      </c>
      <c r="H534" s="616" t="n"/>
      <c r="I534" s="267" t="n"/>
      <c r="J534" s="431" t="n"/>
      <c r="K534" s="261" t="n"/>
      <c r="L534" s="257" t="n"/>
      <c r="M534" s="262" t="n"/>
      <c r="N534" s="263" t="n"/>
      <c r="O534" s="262" t="n"/>
      <c r="P534" s="263" t="n"/>
      <c r="Q534" s="622" t="n"/>
      <c r="R534" s="263" t="n"/>
      <c r="S534" s="263" t="n"/>
      <c r="T534" s="263" t="n"/>
      <c r="U534" s="263" t="n"/>
      <c r="V534" s="262" t="n"/>
      <c r="W534" s="265" t="n"/>
      <c r="X534" s="266" t="n"/>
      <c r="Z534" s="490" t="n"/>
      <c r="AA534" s="616" t="n"/>
      <c r="AB534" s="270">
        <f>IF(C534="","",IF('Product Selections'!$L$11="CBA Lightning",1,IF('Product Selections'!$L$11="CBA Lightning Plus",0.7,IF('Product Selections'!$L$11="Management Services",0.7,IF('Product Selections'!$L$11="CBA Lightning Wholesale","Check with Finance","")))))</f>
        <v/>
      </c>
      <c r="AC534" s="616" t="n"/>
      <c r="AD534" s="270">
        <f>IF(C534="","",IF('Product Selections'!$L$11="CBA Lightning Wholesale","Check with Finance",1-AB534))</f>
        <v/>
      </c>
      <c r="AE534" s="616">
        <f>IF(C534="","",'Multi Unit Grid'!$G$5)</f>
        <v/>
      </c>
      <c r="AF534" s="271">
        <f>IF(C534="","",IF('Exhibit A'!Y1276&lt;0,-'Exhibit A'!Y1276,""))</f>
        <v/>
      </c>
      <c r="AG534" s="616">
        <f>IF($C534="","",'Product Selections'!$K$6)</f>
        <v/>
      </c>
      <c r="AH534" s="616">
        <f>IF($C534="","",'Product Selections'!$K$10)</f>
        <v/>
      </c>
      <c r="AI534" s="269">
        <f>IF(C534="","",IF('Product Selections'!L526="Management SErvices",VLOOKUP('Product Selections'!K518,Regions!C:D,2,FALSE),""))</f>
        <v/>
      </c>
      <c r="AJ534" s="445" t="n"/>
      <c r="AK534" s="618" t="n"/>
      <c r="AL534" s="440" t="n"/>
      <c r="AM534" s="448" t="n"/>
      <c r="AO534" s="267" t="n"/>
      <c r="AP534" s="441" t="n"/>
      <c r="AQ534" s="616" t="n"/>
      <c r="AR534" s="616" t="n"/>
      <c r="AS534" s="619" t="n"/>
    </row>
    <row r="535" ht="14.45" customHeight="1">
      <c r="B535" s="73">
        <f>B534+1</f>
        <v/>
      </c>
      <c r="C535" s="221">
        <f>IF('Multi Unit Grid'!C529="","",'Multi Unit Grid'!C529)</f>
        <v/>
      </c>
      <c r="D535" s="223">
        <f>IF(C535="","",'Exhibit A'!D527)</f>
        <v/>
      </c>
      <c r="E535" s="222">
        <f>IFERROR(VLOOKUP(C535,'Multi Unit Grid'!C:D,2,FALSE),"")</f>
        <v/>
      </c>
      <c r="F535" s="75">
        <f>IFERROR(VLOOKUP(C535,'Multi Unit Grid'!C:E,3,FALSE),"")</f>
        <v/>
      </c>
      <c r="G535" s="75">
        <f>IFERROR(VLOOKUP(C535,'Multi Unit Grid'!C:EF,4,FALSE),"")</f>
        <v/>
      </c>
      <c r="H535" s="612" t="n"/>
      <c r="I535" s="30" t="n"/>
      <c r="J535" s="430" t="n"/>
      <c r="K535" s="224" t="n"/>
      <c r="L535" s="24" t="n"/>
      <c r="M535" s="26" t="n"/>
      <c r="N535" s="28" t="n"/>
      <c r="O535" s="26" t="n"/>
      <c r="P535" s="28" t="n"/>
      <c r="Q535" s="623" t="n"/>
      <c r="R535" s="28" t="n"/>
      <c r="S535" s="28" t="n"/>
      <c r="T535" s="28" t="n"/>
      <c r="U535" s="28" t="n"/>
      <c r="V535" s="26" t="n"/>
      <c r="W535" s="29" t="n"/>
      <c r="Z535" s="491" t="n"/>
      <c r="AA535" s="612" t="n"/>
      <c r="AB535" s="83">
        <f>IF(C535="","",IF('Product Selections'!$L$11="CBA Lightning",1,IF('Product Selections'!$L$11="CBA Lightning Plus",0.7,IF('Product Selections'!$L$11="Management Services",0.7,IF('Product Selections'!$L$11="CBA Lightning Wholesale","Check with Finance","")))))</f>
        <v/>
      </c>
      <c r="AC535" s="612" t="n"/>
      <c r="AD535" s="83">
        <f>IF(C535="","",IF('Product Selections'!$L$11="CBA Lightning Wholesale","Check with Finance",1-AB535))</f>
        <v/>
      </c>
      <c r="AE535" s="612">
        <f>IF(C535="","",'Multi Unit Grid'!$G$5)</f>
        <v/>
      </c>
      <c r="AF535" s="84">
        <f>IF(C535="","",IF('Exhibit A'!Y1277&lt;0,-'Exhibit A'!Y1277,""))</f>
        <v/>
      </c>
      <c r="AG535" s="612">
        <f>IF($C535="","",'Product Selections'!$K$6)</f>
        <v/>
      </c>
      <c r="AH535" s="612">
        <f>IF($C535="","",'Product Selections'!$K$10)</f>
        <v/>
      </c>
      <c r="AI535" s="32">
        <f>IF(C535="","",IF('Product Selections'!L527="Management SErvices",VLOOKUP('Product Selections'!K519,Regions!C:D,2,FALSE),""))</f>
        <v/>
      </c>
      <c r="AJ535" s="444" t="n"/>
      <c r="AK535" s="621" t="n"/>
      <c r="AL535" s="438" t="n"/>
      <c r="AM535" s="447" t="n"/>
      <c r="AO535" s="30" t="n"/>
      <c r="AP535" s="439" t="n"/>
      <c r="AQ535" s="612" t="n"/>
      <c r="AR535" s="612" t="n"/>
      <c r="AS535" s="615" t="n"/>
    </row>
    <row r="536">
      <c r="B536" s="249">
        <f>B535+1</f>
        <v/>
      </c>
      <c r="C536" s="250">
        <f>IF('Multi Unit Grid'!C530="","",'Multi Unit Grid'!C530)</f>
        <v/>
      </c>
      <c r="D536" s="251">
        <f>IF(C536="","",'Exhibit A'!D528)</f>
        <v/>
      </c>
      <c r="E536" s="252">
        <f>IFERROR(VLOOKUP(C536,'Multi Unit Grid'!C:D,2,FALSE),"")</f>
        <v/>
      </c>
      <c r="F536" s="253">
        <f>IFERROR(VLOOKUP(C536,'Multi Unit Grid'!C:E,3,FALSE),"")</f>
        <v/>
      </c>
      <c r="G536" s="253">
        <f>IFERROR(VLOOKUP(C536,'Multi Unit Grid'!C:EF,4,FALSE),"")</f>
        <v/>
      </c>
      <c r="H536" s="616" t="n"/>
      <c r="I536" s="267" t="n"/>
      <c r="J536" s="431" t="n"/>
      <c r="K536" s="261" t="n"/>
      <c r="L536" s="257" t="n"/>
      <c r="M536" s="262" t="n"/>
      <c r="N536" s="263" t="n"/>
      <c r="O536" s="262" t="n"/>
      <c r="P536" s="263" t="n"/>
      <c r="Q536" s="622" t="n"/>
      <c r="R536" s="263" t="n"/>
      <c r="S536" s="263" t="n"/>
      <c r="T536" s="263" t="n"/>
      <c r="U536" s="263" t="n"/>
      <c r="V536" s="262" t="n"/>
      <c r="W536" s="265" t="n"/>
      <c r="X536" s="266" t="n"/>
      <c r="Z536" s="490" t="n"/>
      <c r="AA536" s="616" t="n"/>
      <c r="AB536" s="270">
        <f>IF(C536="","",IF('Product Selections'!$L$11="CBA Lightning",1,IF('Product Selections'!$L$11="CBA Lightning Plus",0.7,IF('Product Selections'!$L$11="Management Services",0.7,IF('Product Selections'!$L$11="CBA Lightning Wholesale","Check with Finance","")))))</f>
        <v/>
      </c>
      <c r="AC536" s="616" t="n"/>
      <c r="AD536" s="270">
        <f>IF(C536="","",IF('Product Selections'!$L$11="CBA Lightning Wholesale","Check with Finance",1-AB536))</f>
        <v/>
      </c>
      <c r="AE536" s="616">
        <f>IF(C536="","",'Multi Unit Grid'!$G$5)</f>
        <v/>
      </c>
      <c r="AF536" s="271">
        <f>IF(C536="","",IF('Exhibit A'!Y1278&lt;0,-'Exhibit A'!Y1278,""))</f>
        <v/>
      </c>
      <c r="AG536" s="616">
        <f>IF($C536="","",'Product Selections'!$K$6)</f>
        <v/>
      </c>
      <c r="AH536" s="616">
        <f>IF($C536="","",'Product Selections'!$K$10)</f>
        <v/>
      </c>
      <c r="AI536" s="269">
        <f>IF(C536="","",IF('Product Selections'!L528="Management SErvices",VLOOKUP('Product Selections'!K520,Regions!C:D,2,FALSE),""))</f>
        <v/>
      </c>
      <c r="AJ536" s="445" t="n"/>
      <c r="AK536" s="618" t="n"/>
      <c r="AL536" s="440" t="n"/>
      <c r="AM536" s="448" t="n"/>
      <c r="AO536" s="267" t="n"/>
      <c r="AP536" s="441" t="n"/>
      <c r="AQ536" s="616" t="n"/>
      <c r="AR536" s="616" t="n"/>
      <c r="AS536" s="619" t="n"/>
    </row>
    <row r="537" ht="14.45" customHeight="1">
      <c r="B537" s="73">
        <f>B536+1</f>
        <v/>
      </c>
      <c r="C537" s="221">
        <f>IF('Multi Unit Grid'!C531="","",'Multi Unit Grid'!C531)</f>
        <v/>
      </c>
      <c r="D537" s="223">
        <f>IF(C537="","",'Exhibit A'!D529)</f>
        <v/>
      </c>
      <c r="E537" s="222">
        <f>IFERROR(VLOOKUP(C537,'Multi Unit Grid'!C:D,2,FALSE),"")</f>
        <v/>
      </c>
      <c r="F537" s="75">
        <f>IFERROR(VLOOKUP(C537,'Multi Unit Grid'!C:E,3,FALSE),"")</f>
        <v/>
      </c>
      <c r="G537" s="75">
        <f>IFERROR(VLOOKUP(C537,'Multi Unit Grid'!C:EF,4,FALSE),"")</f>
        <v/>
      </c>
      <c r="H537" s="612" t="n"/>
      <c r="I537" s="30" t="n"/>
      <c r="J537" s="430" t="n"/>
      <c r="K537" s="224" t="n"/>
      <c r="L537" s="24" t="n"/>
      <c r="M537" s="26" t="n"/>
      <c r="N537" s="28" t="n"/>
      <c r="O537" s="26" t="n"/>
      <c r="P537" s="28" t="n"/>
      <c r="Q537" s="623" t="n"/>
      <c r="R537" s="28" t="n"/>
      <c r="S537" s="28" t="n"/>
      <c r="T537" s="28" t="n"/>
      <c r="U537" s="28" t="n"/>
      <c r="V537" s="26" t="n"/>
      <c r="W537" s="29" t="n"/>
      <c r="Z537" s="491" t="n"/>
      <c r="AA537" s="612" t="n"/>
      <c r="AB537" s="83">
        <f>IF(C537="","",IF('Product Selections'!$L$11="CBA Lightning",1,IF('Product Selections'!$L$11="CBA Lightning Plus",0.7,IF('Product Selections'!$L$11="Management Services",0.7,IF('Product Selections'!$L$11="CBA Lightning Wholesale","Check with Finance","")))))</f>
        <v/>
      </c>
      <c r="AC537" s="612" t="n"/>
      <c r="AD537" s="83">
        <f>IF(C537="","",IF('Product Selections'!$L$11="CBA Lightning Wholesale","Check with Finance",1-AB537))</f>
        <v/>
      </c>
      <c r="AE537" s="612">
        <f>IF(C537="","",'Multi Unit Grid'!$G$5)</f>
        <v/>
      </c>
      <c r="AF537" s="84">
        <f>IF(C537="","",IF('Exhibit A'!Y1279&lt;0,-'Exhibit A'!Y1279,""))</f>
        <v/>
      </c>
      <c r="AG537" s="612">
        <f>IF($C537="","",'Product Selections'!$K$6)</f>
        <v/>
      </c>
      <c r="AH537" s="612">
        <f>IF($C537="","",'Product Selections'!$K$10)</f>
        <v/>
      </c>
      <c r="AI537" s="32">
        <f>IF(C537="","",IF('Product Selections'!L529="Management SErvices",VLOOKUP('Product Selections'!K521,Regions!C:D,2,FALSE),""))</f>
        <v/>
      </c>
      <c r="AJ537" s="444" t="n"/>
      <c r="AK537" s="621" t="n"/>
      <c r="AL537" s="438" t="n"/>
      <c r="AM537" s="447" t="n"/>
      <c r="AO537" s="30" t="n"/>
      <c r="AP537" s="439" t="n"/>
      <c r="AQ537" s="612" t="n"/>
      <c r="AR537" s="612" t="n"/>
      <c r="AS537" s="615" t="n"/>
    </row>
    <row r="538">
      <c r="B538" s="249">
        <f>B537+1</f>
        <v/>
      </c>
      <c r="C538" s="250">
        <f>IF('Multi Unit Grid'!C532="","",'Multi Unit Grid'!C532)</f>
        <v/>
      </c>
      <c r="D538" s="251">
        <f>IF(C538="","",'Exhibit A'!D530)</f>
        <v/>
      </c>
      <c r="E538" s="252">
        <f>IFERROR(VLOOKUP(C538,'Multi Unit Grid'!C:D,2,FALSE),"")</f>
        <v/>
      </c>
      <c r="F538" s="253">
        <f>IFERROR(VLOOKUP(C538,'Multi Unit Grid'!C:E,3,FALSE),"")</f>
        <v/>
      </c>
      <c r="G538" s="253">
        <f>IFERROR(VLOOKUP(C538,'Multi Unit Grid'!C:EF,4,FALSE),"")</f>
        <v/>
      </c>
      <c r="H538" s="616" t="n"/>
      <c r="I538" s="267" t="n"/>
      <c r="J538" s="431" t="n"/>
      <c r="K538" s="261" t="n"/>
      <c r="L538" s="257" t="n"/>
      <c r="M538" s="262" t="n"/>
      <c r="N538" s="263" t="n"/>
      <c r="O538" s="262" t="n"/>
      <c r="P538" s="263" t="n"/>
      <c r="Q538" s="622" t="n"/>
      <c r="R538" s="263" t="n"/>
      <c r="S538" s="263" t="n"/>
      <c r="T538" s="263" t="n"/>
      <c r="U538" s="263" t="n"/>
      <c r="V538" s="262" t="n"/>
      <c r="W538" s="265" t="n"/>
      <c r="X538" s="266" t="n"/>
      <c r="Z538" s="490" t="n"/>
      <c r="AA538" s="616" t="n"/>
      <c r="AB538" s="270">
        <f>IF(C538="","",IF('Product Selections'!$L$11="CBA Lightning",1,IF('Product Selections'!$L$11="CBA Lightning Plus",0.7,IF('Product Selections'!$L$11="Management Services",0.7,IF('Product Selections'!$L$11="CBA Lightning Wholesale","Check with Finance","")))))</f>
        <v/>
      </c>
      <c r="AC538" s="616" t="n"/>
      <c r="AD538" s="270">
        <f>IF(C538="","",IF('Product Selections'!$L$11="CBA Lightning Wholesale","Check with Finance",1-AB538))</f>
        <v/>
      </c>
      <c r="AE538" s="616">
        <f>IF(C538="","",'Multi Unit Grid'!$G$5)</f>
        <v/>
      </c>
      <c r="AF538" s="271">
        <f>IF(C538="","",IF('Exhibit A'!Y1280&lt;0,-'Exhibit A'!Y1280,""))</f>
        <v/>
      </c>
      <c r="AG538" s="616">
        <f>IF($C538="","",'Product Selections'!$K$6)</f>
        <v/>
      </c>
      <c r="AH538" s="616">
        <f>IF($C538="","",'Product Selections'!$K$10)</f>
        <v/>
      </c>
      <c r="AI538" s="269">
        <f>IF(C538="","",IF('Product Selections'!L530="Management SErvices",VLOOKUP('Product Selections'!K522,Regions!C:D,2,FALSE),""))</f>
        <v/>
      </c>
      <c r="AJ538" s="445" t="n"/>
      <c r="AK538" s="618" t="n"/>
      <c r="AL538" s="440" t="n"/>
      <c r="AM538" s="448" t="n"/>
      <c r="AO538" s="267" t="n"/>
      <c r="AP538" s="441" t="n"/>
      <c r="AQ538" s="616" t="n"/>
      <c r="AR538" s="616" t="n"/>
      <c r="AS538" s="619" t="n"/>
    </row>
    <row r="539" ht="14.45" customHeight="1">
      <c r="B539" s="73">
        <f>B538+1</f>
        <v/>
      </c>
      <c r="C539" s="221">
        <f>IF('Multi Unit Grid'!C533="","",'Multi Unit Grid'!C533)</f>
        <v/>
      </c>
      <c r="D539" s="223">
        <f>IF(C539="","",'Exhibit A'!D531)</f>
        <v/>
      </c>
      <c r="E539" s="222">
        <f>IFERROR(VLOOKUP(C539,'Multi Unit Grid'!C:D,2,FALSE),"")</f>
        <v/>
      </c>
      <c r="F539" s="75">
        <f>IFERROR(VLOOKUP(C539,'Multi Unit Grid'!C:E,3,FALSE),"")</f>
        <v/>
      </c>
      <c r="G539" s="75">
        <f>IFERROR(VLOOKUP(C539,'Multi Unit Grid'!C:EF,4,FALSE),"")</f>
        <v/>
      </c>
      <c r="H539" s="612" t="n"/>
      <c r="I539" s="30" t="n"/>
      <c r="J539" s="430" t="n"/>
      <c r="K539" s="224" t="n"/>
      <c r="L539" s="24" t="n"/>
      <c r="M539" s="26" t="n"/>
      <c r="N539" s="28" t="n"/>
      <c r="O539" s="26" t="n"/>
      <c r="P539" s="28" t="n"/>
      <c r="Q539" s="623" t="n"/>
      <c r="R539" s="28" t="n"/>
      <c r="S539" s="28" t="n"/>
      <c r="T539" s="28" t="n"/>
      <c r="U539" s="28" t="n"/>
      <c r="V539" s="26" t="n"/>
      <c r="W539" s="29" t="n"/>
      <c r="Z539" s="491" t="n"/>
      <c r="AA539" s="612" t="n"/>
      <c r="AB539" s="83">
        <f>IF(C539="","",IF('Product Selections'!$L$11="CBA Lightning",1,IF('Product Selections'!$L$11="CBA Lightning Plus",0.7,IF('Product Selections'!$L$11="Management Services",0.7,IF('Product Selections'!$L$11="CBA Lightning Wholesale","Check with Finance","")))))</f>
        <v/>
      </c>
      <c r="AC539" s="612" t="n"/>
      <c r="AD539" s="83">
        <f>IF(C539="","",IF('Product Selections'!$L$11="CBA Lightning Wholesale","Check with Finance",1-AB539))</f>
        <v/>
      </c>
      <c r="AE539" s="612">
        <f>IF(C539="","",'Multi Unit Grid'!$G$5)</f>
        <v/>
      </c>
      <c r="AF539" s="84">
        <f>IF(C539="","",IF('Exhibit A'!Y1281&lt;0,-'Exhibit A'!Y1281,""))</f>
        <v/>
      </c>
      <c r="AG539" s="612">
        <f>IF($C539="","",'Product Selections'!$K$6)</f>
        <v/>
      </c>
      <c r="AH539" s="612">
        <f>IF($C539="","",'Product Selections'!$K$10)</f>
        <v/>
      </c>
      <c r="AI539" s="32">
        <f>IF(C539="","",IF('Product Selections'!L531="Management SErvices",VLOOKUP('Product Selections'!K523,Regions!C:D,2,FALSE),""))</f>
        <v/>
      </c>
      <c r="AJ539" s="444" t="n"/>
      <c r="AK539" s="621" t="n"/>
      <c r="AL539" s="438" t="n"/>
      <c r="AM539" s="447" t="n"/>
      <c r="AO539" s="30" t="n"/>
      <c r="AP539" s="439" t="n"/>
      <c r="AQ539" s="612" t="n"/>
      <c r="AR539" s="612" t="n"/>
      <c r="AS539" s="615" t="n"/>
    </row>
    <row r="540">
      <c r="B540" s="249">
        <f>B539+1</f>
        <v/>
      </c>
      <c r="C540" s="250">
        <f>IF('Multi Unit Grid'!C534="","",'Multi Unit Grid'!C534)</f>
        <v/>
      </c>
      <c r="D540" s="251">
        <f>IF(C540="","",'Exhibit A'!D532)</f>
        <v/>
      </c>
      <c r="E540" s="252">
        <f>IFERROR(VLOOKUP(C540,'Multi Unit Grid'!C:D,2,FALSE),"")</f>
        <v/>
      </c>
      <c r="F540" s="253">
        <f>IFERROR(VLOOKUP(C540,'Multi Unit Grid'!C:E,3,FALSE),"")</f>
        <v/>
      </c>
      <c r="G540" s="253">
        <f>IFERROR(VLOOKUP(C540,'Multi Unit Grid'!C:EF,4,FALSE),"")</f>
        <v/>
      </c>
      <c r="H540" s="616" t="n"/>
      <c r="I540" s="267" t="n"/>
      <c r="J540" s="431" t="n"/>
      <c r="K540" s="261" t="n"/>
      <c r="L540" s="257" t="n"/>
      <c r="M540" s="262" t="n"/>
      <c r="N540" s="263" t="n"/>
      <c r="O540" s="262" t="n"/>
      <c r="P540" s="263" t="n"/>
      <c r="Q540" s="622" t="n"/>
      <c r="R540" s="263" t="n"/>
      <c r="S540" s="263" t="n"/>
      <c r="T540" s="263" t="n"/>
      <c r="U540" s="263" t="n"/>
      <c r="V540" s="262" t="n"/>
      <c r="W540" s="265" t="n"/>
      <c r="X540" s="266" t="n"/>
      <c r="Z540" s="490" t="n"/>
      <c r="AA540" s="616" t="n"/>
      <c r="AB540" s="270">
        <f>IF(C540="","",IF('Product Selections'!$L$11="CBA Lightning",1,IF('Product Selections'!$L$11="CBA Lightning Plus",0.7,IF('Product Selections'!$L$11="Management Services",0.7,IF('Product Selections'!$L$11="CBA Lightning Wholesale","Check with Finance","")))))</f>
        <v/>
      </c>
      <c r="AC540" s="616" t="n"/>
      <c r="AD540" s="270">
        <f>IF(C540="","",IF('Product Selections'!$L$11="CBA Lightning Wholesale","Check with Finance",1-AB540))</f>
        <v/>
      </c>
      <c r="AE540" s="616">
        <f>IF(C540="","",'Multi Unit Grid'!$G$5)</f>
        <v/>
      </c>
      <c r="AF540" s="271">
        <f>IF(C540="","",IF('Exhibit A'!Y1282&lt;0,-'Exhibit A'!Y1282,""))</f>
        <v/>
      </c>
      <c r="AG540" s="616">
        <f>IF($C540="","",'Product Selections'!$K$6)</f>
        <v/>
      </c>
      <c r="AH540" s="616">
        <f>IF($C540="","",'Product Selections'!$K$10)</f>
        <v/>
      </c>
      <c r="AI540" s="269">
        <f>IF(C540="","",IF('Product Selections'!L532="Management SErvices",VLOOKUP('Product Selections'!K524,Regions!C:D,2,FALSE),""))</f>
        <v/>
      </c>
      <c r="AJ540" s="445" t="n"/>
      <c r="AK540" s="618" t="n"/>
      <c r="AL540" s="440" t="n"/>
      <c r="AM540" s="448" t="n"/>
      <c r="AO540" s="267" t="n"/>
      <c r="AP540" s="441" t="n"/>
      <c r="AQ540" s="616" t="n"/>
      <c r="AR540" s="616" t="n"/>
      <c r="AS540" s="619" t="n"/>
    </row>
    <row r="541" ht="14.45" customHeight="1">
      <c r="B541" s="73">
        <f>B540+1</f>
        <v/>
      </c>
      <c r="C541" s="221">
        <f>IF('Multi Unit Grid'!C535="","",'Multi Unit Grid'!C535)</f>
        <v/>
      </c>
      <c r="D541" s="223">
        <f>IF(C541="","",'Exhibit A'!D533)</f>
        <v/>
      </c>
      <c r="E541" s="222">
        <f>IFERROR(VLOOKUP(C541,'Multi Unit Grid'!C:D,2,FALSE),"")</f>
        <v/>
      </c>
      <c r="F541" s="75">
        <f>IFERROR(VLOOKUP(C541,'Multi Unit Grid'!C:E,3,FALSE),"")</f>
        <v/>
      </c>
      <c r="G541" s="75">
        <f>IFERROR(VLOOKUP(C541,'Multi Unit Grid'!C:EF,4,FALSE),"")</f>
        <v/>
      </c>
      <c r="H541" s="612" t="n"/>
      <c r="I541" s="30" t="n"/>
      <c r="J541" s="430" t="n"/>
      <c r="K541" s="224" t="n"/>
      <c r="L541" s="24" t="n"/>
      <c r="M541" s="26" t="n"/>
      <c r="N541" s="28" t="n"/>
      <c r="O541" s="26" t="n"/>
      <c r="P541" s="28" t="n"/>
      <c r="Q541" s="623" t="n"/>
      <c r="R541" s="28" t="n"/>
      <c r="S541" s="28" t="n"/>
      <c r="T541" s="28" t="n"/>
      <c r="U541" s="28" t="n"/>
      <c r="V541" s="26" t="n"/>
      <c r="W541" s="29" t="n"/>
      <c r="Z541" s="491" t="n"/>
      <c r="AA541" s="612" t="n"/>
      <c r="AB541" s="83">
        <f>IF(C541="","",IF('Product Selections'!$L$11="CBA Lightning",1,IF('Product Selections'!$L$11="CBA Lightning Plus",0.7,IF('Product Selections'!$L$11="Management Services",0.7,IF('Product Selections'!$L$11="CBA Lightning Wholesale","Check with Finance","")))))</f>
        <v/>
      </c>
      <c r="AC541" s="612" t="n"/>
      <c r="AD541" s="83">
        <f>IF(C541="","",IF('Product Selections'!$L$11="CBA Lightning Wholesale","Check with Finance",1-AB541))</f>
        <v/>
      </c>
      <c r="AE541" s="612">
        <f>IF(C541="","",'Multi Unit Grid'!$G$5)</f>
        <v/>
      </c>
      <c r="AF541" s="84">
        <f>IF(C541="","",IF('Exhibit A'!Y1283&lt;0,-'Exhibit A'!Y1283,""))</f>
        <v/>
      </c>
      <c r="AG541" s="612">
        <f>IF($C541="","",'Product Selections'!$K$6)</f>
        <v/>
      </c>
      <c r="AH541" s="612">
        <f>IF($C541="","",'Product Selections'!$K$10)</f>
        <v/>
      </c>
      <c r="AI541" s="32">
        <f>IF(C541="","",IF('Product Selections'!L533="Management SErvices",VLOOKUP('Product Selections'!K525,Regions!C:D,2,FALSE),""))</f>
        <v/>
      </c>
      <c r="AJ541" s="444" t="n"/>
      <c r="AK541" s="621" t="n"/>
      <c r="AL541" s="438" t="n"/>
      <c r="AM541" s="447" t="n"/>
      <c r="AO541" s="30" t="n"/>
      <c r="AP541" s="439" t="n"/>
      <c r="AQ541" s="612" t="n"/>
      <c r="AR541" s="612" t="n"/>
      <c r="AS541" s="615" t="n"/>
    </row>
    <row r="542">
      <c r="B542" s="249">
        <f>B541+1</f>
        <v/>
      </c>
      <c r="C542" s="250">
        <f>IF('Multi Unit Grid'!C536="","",'Multi Unit Grid'!C536)</f>
        <v/>
      </c>
      <c r="D542" s="251">
        <f>IF(C542="","",'Exhibit A'!D534)</f>
        <v/>
      </c>
      <c r="E542" s="252">
        <f>IFERROR(VLOOKUP(C542,'Multi Unit Grid'!C:D,2,FALSE),"")</f>
        <v/>
      </c>
      <c r="F542" s="253">
        <f>IFERROR(VLOOKUP(C542,'Multi Unit Grid'!C:E,3,FALSE),"")</f>
        <v/>
      </c>
      <c r="G542" s="253">
        <f>IFERROR(VLOOKUP(C542,'Multi Unit Grid'!C:EF,4,FALSE),"")</f>
        <v/>
      </c>
      <c r="H542" s="616" t="n"/>
      <c r="I542" s="267" t="n"/>
      <c r="J542" s="431" t="n"/>
      <c r="K542" s="261" t="n"/>
      <c r="L542" s="257" t="n"/>
      <c r="M542" s="262" t="n"/>
      <c r="N542" s="263" t="n"/>
      <c r="O542" s="262" t="n"/>
      <c r="P542" s="263" t="n"/>
      <c r="Q542" s="622" t="n"/>
      <c r="R542" s="263" t="n"/>
      <c r="S542" s="263" t="n"/>
      <c r="T542" s="263" t="n"/>
      <c r="U542" s="263" t="n"/>
      <c r="V542" s="262" t="n"/>
      <c r="W542" s="265" t="n"/>
      <c r="X542" s="266" t="n"/>
      <c r="Z542" s="490" t="n"/>
      <c r="AA542" s="616" t="n"/>
      <c r="AB542" s="270">
        <f>IF(C542="","",IF('Product Selections'!$L$11="CBA Lightning",1,IF('Product Selections'!$L$11="CBA Lightning Plus",0.7,IF('Product Selections'!$L$11="Management Services",0.7,IF('Product Selections'!$L$11="CBA Lightning Wholesale","Check with Finance","")))))</f>
        <v/>
      </c>
      <c r="AC542" s="616" t="n"/>
      <c r="AD542" s="270">
        <f>IF(C542="","",IF('Product Selections'!$L$11="CBA Lightning Wholesale","Check with Finance",1-AB542))</f>
        <v/>
      </c>
      <c r="AE542" s="616">
        <f>IF(C542="","",'Multi Unit Grid'!$G$5)</f>
        <v/>
      </c>
      <c r="AF542" s="271">
        <f>IF(C542="","",IF('Exhibit A'!Y1284&lt;0,-'Exhibit A'!Y1284,""))</f>
        <v/>
      </c>
      <c r="AG542" s="616">
        <f>IF($C542="","",'Product Selections'!$K$6)</f>
        <v/>
      </c>
      <c r="AH542" s="616">
        <f>IF($C542="","",'Product Selections'!$K$10)</f>
        <v/>
      </c>
      <c r="AI542" s="269">
        <f>IF(C542="","",IF('Product Selections'!L534="Management SErvices",VLOOKUP('Product Selections'!K526,Regions!C:D,2,FALSE),""))</f>
        <v/>
      </c>
      <c r="AJ542" s="445" t="n"/>
      <c r="AK542" s="618" t="n"/>
      <c r="AL542" s="440" t="n"/>
      <c r="AM542" s="448" t="n"/>
      <c r="AO542" s="267" t="n"/>
      <c r="AP542" s="441" t="n"/>
      <c r="AQ542" s="616" t="n"/>
      <c r="AR542" s="616" t="n"/>
      <c r="AS542" s="619" t="n"/>
    </row>
    <row r="543" ht="14.45" customHeight="1">
      <c r="B543" s="73">
        <f>B542+1</f>
        <v/>
      </c>
      <c r="C543" s="221">
        <f>IF('Multi Unit Grid'!C537="","",'Multi Unit Grid'!C537)</f>
        <v/>
      </c>
      <c r="D543" s="223">
        <f>IF(C543="","",'Exhibit A'!D535)</f>
        <v/>
      </c>
      <c r="E543" s="222">
        <f>IFERROR(VLOOKUP(C543,'Multi Unit Grid'!C:D,2,FALSE),"")</f>
        <v/>
      </c>
      <c r="F543" s="75">
        <f>IFERROR(VLOOKUP(C543,'Multi Unit Grid'!C:E,3,FALSE),"")</f>
        <v/>
      </c>
      <c r="G543" s="75">
        <f>IFERROR(VLOOKUP(C543,'Multi Unit Grid'!C:EF,4,FALSE),"")</f>
        <v/>
      </c>
      <c r="H543" s="612" t="n"/>
      <c r="I543" s="30" t="n"/>
      <c r="J543" s="430" t="n"/>
      <c r="K543" s="224" t="n"/>
      <c r="L543" s="24" t="n"/>
      <c r="M543" s="26" t="n"/>
      <c r="N543" s="28" t="n"/>
      <c r="O543" s="26" t="n"/>
      <c r="P543" s="28" t="n"/>
      <c r="Q543" s="623" t="n"/>
      <c r="R543" s="28" t="n"/>
      <c r="S543" s="28" t="n"/>
      <c r="T543" s="28" t="n"/>
      <c r="U543" s="28" t="n"/>
      <c r="V543" s="26" t="n"/>
      <c r="W543" s="29" t="n"/>
      <c r="Z543" s="491" t="n"/>
      <c r="AA543" s="612" t="n"/>
      <c r="AB543" s="83">
        <f>IF(C543="","",IF('Product Selections'!$L$11="CBA Lightning",1,IF('Product Selections'!$L$11="CBA Lightning Plus",0.7,IF('Product Selections'!$L$11="Management Services",0.7,IF('Product Selections'!$L$11="CBA Lightning Wholesale","Check with Finance","")))))</f>
        <v/>
      </c>
      <c r="AC543" s="612" t="n"/>
      <c r="AD543" s="83">
        <f>IF(C543="","",IF('Product Selections'!$L$11="CBA Lightning Wholesale","Check with Finance",1-AB543))</f>
        <v/>
      </c>
      <c r="AE543" s="612">
        <f>IF(C543="","",'Multi Unit Grid'!$G$5)</f>
        <v/>
      </c>
      <c r="AF543" s="84">
        <f>IF(C543="","",IF('Exhibit A'!Y1285&lt;0,-'Exhibit A'!Y1285,""))</f>
        <v/>
      </c>
      <c r="AG543" s="612">
        <f>IF($C543="","",'Product Selections'!$K$6)</f>
        <v/>
      </c>
      <c r="AH543" s="612">
        <f>IF($C543="","",'Product Selections'!$K$10)</f>
        <v/>
      </c>
      <c r="AI543" s="32">
        <f>IF(C543="","",IF('Product Selections'!L535="Management SErvices",VLOOKUP('Product Selections'!K527,Regions!C:D,2,FALSE),""))</f>
        <v/>
      </c>
      <c r="AJ543" s="444" t="n"/>
      <c r="AK543" s="621" t="n"/>
      <c r="AL543" s="438" t="n"/>
      <c r="AM543" s="447" t="n"/>
      <c r="AO543" s="30" t="n"/>
      <c r="AP543" s="439" t="n"/>
      <c r="AQ543" s="612" t="n"/>
      <c r="AR543" s="612" t="n"/>
      <c r="AS543" s="615" t="n"/>
    </row>
    <row r="544">
      <c r="B544" s="249">
        <f>B543+1</f>
        <v/>
      </c>
      <c r="C544" s="250">
        <f>IF('Multi Unit Grid'!C538="","",'Multi Unit Grid'!C538)</f>
        <v/>
      </c>
      <c r="D544" s="251">
        <f>IF(C544="","",'Exhibit A'!D536)</f>
        <v/>
      </c>
      <c r="E544" s="252">
        <f>IFERROR(VLOOKUP(C544,'Multi Unit Grid'!C:D,2,FALSE),"")</f>
        <v/>
      </c>
      <c r="F544" s="253">
        <f>IFERROR(VLOOKUP(C544,'Multi Unit Grid'!C:E,3,FALSE),"")</f>
        <v/>
      </c>
      <c r="G544" s="253">
        <f>IFERROR(VLOOKUP(C544,'Multi Unit Grid'!C:EF,4,FALSE),"")</f>
        <v/>
      </c>
      <c r="H544" s="616" t="n"/>
      <c r="I544" s="267" t="n"/>
      <c r="J544" s="431" t="n"/>
      <c r="K544" s="261" t="n"/>
      <c r="L544" s="257" t="n"/>
      <c r="M544" s="262" t="n"/>
      <c r="N544" s="263" t="n"/>
      <c r="O544" s="262" t="n"/>
      <c r="P544" s="263" t="n"/>
      <c r="Q544" s="622" t="n"/>
      <c r="R544" s="263" t="n"/>
      <c r="S544" s="263" t="n"/>
      <c r="T544" s="263" t="n"/>
      <c r="U544" s="263" t="n"/>
      <c r="V544" s="262" t="n"/>
      <c r="W544" s="265" t="n"/>
      <c r="X544" s="266" t="n"/>
      <c r="Z544" s="490" t="n"/>
      <c r="AA544" s="616" t="n"/>
      <c r="AB544" s="270">
        <f>IF(C544="","",IF('Product Selections'!$L$11="CBA Lightning",1,IF('Product Selections'!$L$11="CBA Lightning Plus",0.7,IF('Product Selections'!$L$11="Management Services",0.7,IF('Product Selections'!$L$11="CBA Lightning Wholesale","Check with Finance","")))))</f>
        <v/>
      </c>
      <c r="AC544" s="616" t="n"/>
      <c r="AD544" s="270">
        <f>IF(C544="","",IF('Product Selections'!$L$11="CBA Lightning Wholesale","Check with Finance",1-AB544))</f>
        <v/>
      </c>
      <c r="AE544" s="616">
        <f>IF(C544="","",'Multi Unit Grid'!$G$5)</f>
        <v/>
      </c>
      <c r="AF544" s="271">
        <f>IF(C544="","",IF('Exhibit A'!Y1286&lt;0,-'Exhibit A'!Y1286,""))</f>
        <v/>
      </c>
      <c r="AG544" s="616">
        <f>IF($C544="","",'Product Selections'!$K$6)</f>
        <v/>
      </c>
      <c r="AH544" s="616">
        <f>IF($C544="","",'Product Selections'!$K$10)</f>
        <v/>
      </c>
      <c r="AI544" s="269">
        <f>IF(C544="","",IF('Product Selections'!L536="Management SErvices",VLOOKUP('Product Selections'!K528,Regions!C:D,2,FALSE),""))</f>
        <v/>
      </c>
      <c r="AJ544" s="445" t="n"/>
      <c r="AK544" s="618" t="n"/>
      <c r="AL544" s="440" t="n"/>
      <c r="AM544" s="448" t="n"/>
      <c r="AO544" s="267" t="n"/>
      <c r="AP544" s="441" t="n"/>
      <c r="AQ544" s="616" t="n"/>
      <c r="AR544" s="616" t="n"/>
      <c r="AS544" s="619" t="n"/>
    </row>
    <row r="545" ht="14.45" customHeight="1">
      <c r="B545" s="73">
        <f>B544+1</f>
        <v/>
      </c>
      <c r="C545" s="221">
        <f>IF('Multi Unit Grid'!C539="","",'Multi Unit Grid'!C539)</f>
        <v/>
      </c>
      <c r="D545" s="223">
        <f>IF(C545="","",'Exhibit A'!D537)</f>
        <v/>
      </c>
      <c r="E545" s="222">
        <f>IFERROR(VLOOKUP(C545,'Multi Unit Grid'!C:D,2,FALSE),"")</f>
        <v/>
      </c>
      <c r="F545" s="75">
        <f>IFERROR(VLOOKUP(C545,'Multi Unit Grid'!C:E,3,FALSE),"")</f>
        <v/>
      </c>
      <c r="G545" s="75">
        <f>IFERROR(VLOOKUP(C545,'Multi Unit Grid'!C:EF,4,FALSE),"")</f>
        <v/>
      </c>
      <c r="H545" s="612" t="n"/>
      <c r="I545" s="30" t="n"/>
      <c r="J545" s="430" t="n"/>
      <c r="K545" s="224" t="n"/>
      <c r="L545" s="24" t="n"/>
      <c r="M545" s="26" t="n"/>
      <c r="N545" s="28" t="n"/>
      <c r="O545" s="26" t="n"/>
      <c r="P545" s="28" t="n"/>
      <c r="Q545" s="623" t="n"/>
      <c r="R545" s="28" t="n"/>
      <c r="S545" s="28" t="n"/>
      <c r="T545" s="28" t="n"/>
      <c r="U545" s="28" t="n"/>
      <c r="V545" s="26" t="n"/>
      <c r="W545" s="29" t="n"/>
      <c r="Z545" s="491" t="n"/>
      <c r="AA545" s="612" t="n"/>
      <c r="AB545" s="83">
        <f>IF(C545="","",IF('Product Selections'!$L$11="CBA Lightning",1,IF('Product Selections'!$L$11="CBA Lightning Plus",0.7,IF('Product Selections'!$L$11="Management Services",0.7,IF('Product Selections'!$L$11="CBA Lightning Wholesale","Check with Finance","")))))</f>
        <v/>
      </c>
      <c r="AC545" s="612" t="n"/>
      <c r="AD545" s="83">
        <f>IF(C545="","",IF('Product Selections'!$L$11="CBA Lightning Wholesale","Check with Finance",1-AB545))</f>
        <v/>
      </c>
      <c r="AE545" s="612">
        <f>IF(C545="","",'Multi Unit Grid'!$G$5)</f>
        <v/>
      </c>
      <c r="AF545" s="84">
        <f>IF(C545="","",IF('Exhibit A'!Y1287&lt;0,-'Exhibit A'!Y1287,""))</f>
        <v/>
      </c>
      <c r="AG545" s="612">
        <f>IF($C545="","",'Product Selections'!$K$6)</f>
        <v/>
      </c>
      <c r="AH545" s="612">
        <f>IF($C545="","",'Product Selections'!$K$10)</f>
        <v/>
      </c>
      <c r="AI545" s="32">
        <f>IF(C545="","",IF('Product Selections'!L537="Management SErvices",VLOOKUP('Product Selections'!K529,Regions!C:D,2,FALSE),""))</f>
        <v/>
      </c>
      <c r="AJ545" s="444" t="n"/>
      <c r="AK545" s="621" t="n"/>
      <c r="AL545" s="438" t="n"/>
      <c r="AM545" s="447" t="n"/>
      <c r="AO545" s="30" t="n"/>
      <c r="AP545" s="439" t="n"/>
      <c r="AQ545" s="612" t="n"/>
      <c r="AR545" s="612" t="n"/>
      <c r="AS545" s="615" t="n"/>
    </row>
    <row r="546">
      <c r="B546" s="249">
        <f>B545+1</f>
        <v/>
      </c>
      <c r="C546" s="250">
        <f>IF('Multi Unit Grid'!C540="","",'Multi Unit Grid'!C540)</f>
        <v/>
      </c>
      <c r="D546" s="251">
        <f>IF(C546="","",'Exhibit A'!D538)</f>
        <v/>
      </c>
      <c r="E546" s="252">
        <f>IFERROR(VLOOKUP(C546,'Multi Unit Grid'!C:D,2,FALSE),"")</f>
        <v/>
      </c>
      <c r="F546" s="253">
        <f>IFERROR(VLOOKUP(C546,'Multi Unit Grid'!C:E,3,FALSE),"")</f>
        <v/>
      </c>
      <c r="G546" s="253">
        <f>IFERROR(VLOOKUP(C546,'Multi Unit Grid'!C:EF,4,FALSE),"")</f>
        <v/>
      </c>
      <c r="H546" s="616" t="n"/>
      <c r="I546" s="267" t="n"/>
      <c r="J546" s="431" t="n"/>
      <c r="K546" s="261" t="n"/>
      <c r="L546" s="257" t="n"/>
      <c r="M546" s="262" t="n"/>
      <c r="N546" s="263" t="n"/>
      <c r="O546" s="262" t="n"/>
      <c r="P546" s="263" t="n"/>
      <c r="Q546" s="622" t="n"/>
      <c r="R546" s="263" t="n"/>
      <c r="S546" s="263" t="n"/>
      <c r="T546" s="263" t="n"/>
      <c r="U546" s="263" t="n"/>
      <c r="V546" s="262" t="n"/>
      <c r="W546" s="265" t="n"/>
      <c r="X546" s="266" t="n"/>
      <c r="Z546" s="490" t="n"/>
      <c r="AA546" s="616" t="n"/>
      <c r="AB546" s="270">
        <f>IF(C546="","",IF('Product Selections'!$L$11="CBA Lightning",1,IF('Product Selections'!$L$11="CBA Lightning Plus",0.7,IF('Product Selections'!$L$11="Management Services",0.7,IF('Product Selections'!$L$11="CBA Lightning Wholesale","Check with Finance","")))))</f>
        <v/>
      </c>
      <c r="AC546" s="616" t="n"/>
      <c r="AD546" s="270">
        <f>IF(C546="","",IF('Product Selections'!$L$11="CBA Lightning Wholesale","Check with Finance",1-AB546))</f>
        <v/>
      </c>
      <c r="AE546" s="616">
        <f>IF(C546="","",'Multi Unit Grid'!$G$5)</f>
        <v/>
      </c>
      <c r="AF546" s="271">
        <f>IF(C546="","",IF('Exhibit A'!Y1288&lt;0,-'Exhibit A'!Y1288,""))</f>
        <v/>
      </c>
      <c r="AG546" s="616">
        <f>IF($C546="","",'Product Selections'!$K$6)</f>
        <v/>
      </c>
      <c r="AH546" s="616">
        <f>IF($C546="","",'Product Selections'!$K$10)</f>
        <v/>
      </c>
      <c r="AI546" s="269">
        <f>IF(C546="","",IF('Product Selections'!L538="Management SErvices",VLOOKUP('Product Selections'!K530,Regions!C:D,2,FALSE),""))</f>
        <v/>
      </c>
      <c r="AJ546" s="445" t="n"/>
      <c r="AK546" s="618" t="n"/>
      <c r="AL546" s="440" t="n"/>
      <c r="AM546" s="448" t="n"/>
      <c r="AO546" s="267" t="n"/>
      <c r="AP546" s="441" t="n"/>
      <c r="AQ546" s="616" t="n"/>
      <c r="AR546" s="616" t="n"/>
      <c r="AS546" s="619" t="n"/>
    </row>
    <row r="547" ht="14.45" customHeight="1">
      <c r="B547" s="73">
        <f>B546+1</f>
        <v/>
      </c>
      <c r="C547" s="221">
        <f>IF('Multi Unit Grid'!C541="","",'Multi Unit Grid'!C541)</f>
        <v/>
      </c>
      <c r="D547" s="223">
        <f>IF(C547="","",'Exhibit A'!D539)</f>
        <v/>
      </c>
      <c r="E547" s="222">
        <f>IFERROR(VLOOKUP(C547,'Multi Unit Grid'!C:D,2,FALSE),"")</f>
        <v/>
      </c>
      <c r="F547" s="75">
        <f>IFERROR(VLOOKUP(C547,'Multi Unit Grid'!C:E,3,FALSE),"")</f>
        <v/>
      </c>
      <c r="G547" s="75">
        <f>IFERROR(VLOOKUP(C547,'Multi Unit Grid'!C:EF,4,FALSE),"")</f>
        <v/>
      </c>
      <c r="H547" s="612" t="n"/>
      <c r="I547" s="30" t="n"/>
      <c r="J547" s="430" t="n"/>
      <c r="K547" s="224" t="n"/>
      <c r="L547" s="24" t="n"/>
      <c r="M547" s="26" t="n"/>
      <c r="N547" s="28" t="n"/>
      <c r="O547" s="26" t="n"/>
      <c r="P547" s="28" t="n"/>
      <c r="Q547" s="623" t="n"/>
      <c r="R547" s="28" t="n"/>
      <c r="S547" s="28" t="n"/>
      <c r="T547" s="28" t="n"/>
      <c r="U547" s="28" t="n"/>
      <c r="V547" s="26" t="n"/>
      <c r="W547" s="29" t="n"/>
      <c r="Z547" s="491" t="n"/>
      <c r="AA547" s="612" t="n"/>
      <c r="AB547" s="83">
        <f>IF(C547="","",IF('Product Selections'!$L$11="CBA Lightning",1,IF('Product Selections'!$L$11="CBA Lightning Plus",0.7,IF('Product Selections'!$L$11="Management Services",0.7,IF('Product Selections'!$L$11="CBA Lightning Wholesale","Check with Finance","")))))</f>
        <v/>
      </c>
      <c r="AC547" s="612" t="n"/>
      <c r="AD547" s="83">
        <f>IF(C547="","",IF('Product Selections'!$L$11="CBA Lightning Wholesale","Check with Finance",1-AB547))</f>
        <v/>
      </c>
      <c r="AE547" s="612">
        <f>IF(C547="","",'Multi Unit Grid'!$G$5)</f>
        <v/>
      </c>
      <c r="AF547" s="84">
        <f>IF(C547="","",IF('Exhibit A'!Y1289&lt;0,-'Exhibit A'!Y1289,""))</f>
        <v/>
      </c>
      <c r="AG547" s="612">
        <f>IF($C547="","",'Product Selections'!$K$6)</f>
        <v/>
      </c>
      <c r="AH547" s="612">
        <f>IF($C547="","",'Product Selections'!$K$10)</f>
        <v/>
      </c>
      <c r="AI547" s="32">
        <f>IF(C547="","",IF('Product Selections'!L539="Management SErvices",VLOOKUP('Product Selections'!K531,Regions!C:D,2,FALSE),""))</f>
        <v/>
      </c>
      <c r="AJ547" s="444" t="n"/>
      <c r="AK547" s="621" t="n"/>
      <c r="AL547" s="438" t="n"/>
      <c r="AM547" s="447" t="n"/>
      <c r="AO547" s="30" t="n"/>
      <c r="AP547" s="439" t="n"/>
      <c r="AQ547" s="612" t="n"/>
      <c r="AR547" s="612" t="n"/>
      <c r="AS547" s="615" t="n"/>
    </row>
    <row r="548">
      <c r="B548" s="249">
        <f>B547+1</f>
        <v/>
      </c>
      <c r="C548" s="250">
        <f>IF('Multi Unit Grid'!C542="","",'Multi Unit Grid'!C542)</f>
        <v/>
      </c>
      <c r="D548" s="251">
        <f>IF(C548="","",'Exhibit A'!D540)</f>
        <v/>
      </c>
      <c r="E548" s="252">
        <f>IFERROR(VLOOKUP(C548,'Multi Unit Grid'!C:D,2,FALSE),"")</f>
        <v/>
      </c>
      <c r="F548" s="253">
        <f>IFERROR(VLOOKUP(C548,'Multi Unit Grid'!C:E,3,FALSE),"")</f>
        <v/>
      </c>
      <c r="G548" s="253">
        <f>IFERROR(VLOOKUP(C548,'Multi Unit Grid'!C:EF,4,FALSE),"")</f>
        <v/>
      </c>
      <c r="H548" s="616" t="n"/>
      <c r="I548" s="267" t="n"/>
      <c r="J548" s="431" t="n"/>
      <c r="K548" s="261" t="n"/>
      <c r="L548" s="257" t="n"/>
      <c r="M548" s="262" t="n"/>
      <c r="N548" s="263" t="n"/>
      <c r="O548" s="262" t="n"/>
      <c r="P548" s="263" t="n"/>
      <c r="Q548" s="622" t="n"/>
      <c r="R548" s="263" t="n"/>
      <c r="S548" s="263" t="n"/>
      <c r="T548" s="263" t="n"/>
      <c r="U548" s="263" t="n"/>
      <c r="V548" s="262" t="n"/>
      <c r="W548" s="265" t="n"/>
      <c r="X548" s="266" t="n"/>
      <c r="Z548" s="490" t="n"/>
      <c r="AA548" s="616" t="n"/>
      <c r="AB548" s="270">
        <f>IF(C548="","",IF('Product Selections'!$L$11="CBA Lightning",1,IF('Product Selections'!$L$11="CBA Lightning Plus",0.7,IF('Product Selections'!$L$11="Management Services",0.7,IF('Product Selections'!$L$11="CBA Lightning Wholesale","Check with Finance","")))))</f>
        <v/>
      </c>
      <c r="AC548" s="616" t="n"/>
      <c r="AD548" s="270">
        <f>IF(C548="","",IF('Product Selections'!$L$11="CBA Lightning Wholesale","Check with Finance",1-AB548))</f>
        <v/>
      </c>
      <c r="AE548" s="616">
        <f>IF(C548="","",'Multi Unit Grid'!$G$5)</f>
        <v/>
      </c>
      <c r="AF548" s="271">
        <f>IF(C548="","",IF('Exhibit A'!Y1290&lt;0,-'Exhibit A'!Y1290,""))</f>
        <v/>
      </c>
      <c r="AG548" s="616">
        <f>IF($C548="","",'Product Selections'!$K$6)</f>
        <v/>
      </c>
      <c r="AH548" s="616">
        <f>IF($C548="","",'Product Selections'!$K$10)</f>
        <v/>
      </c>
      <c r="AI548" s="269">
        <f>IF(C548="","",IF('Product Selections'!L540="Management SErvices",VLOOKUP('Product Selections'!K532,Regions!C:D,2,FALSE),""))</f>
        <v/>
      </c>
      <c r="AJ548" s="445" t="n"/>
      <c r="AK548" s="618" t="n"/>
      <c r="AL548" s="440" t="n"/>
      <c r="AM548" s="448" t="n"/>
      <c r="AO548" s="267" t="n"/>
      <c r="AP548" s="441" t="n"/>
      <c r="AQ548" s="616" t="n"/>
      <c r="AR548" s="616" t="n"/>
      <c r="AS548" s="619" t="n"/>
    </row>
    <row r="549" ht="14.45" customHeight="1">
      <c r="B549" s="73">
        <f>B548+1</f>
        <v/>
      </c>
      <c r="C549" s="221">
        <f>IF('Multi Unit Grid'!C543="","",'Multi Unit Grid'!C543)</f>
        <v/>
      </c>
      <c r="D549" s="223">
        <f>IF(C549="","",'Exhibit A'!D541)</f>
        <v/>
      </c>
      <c r="E549" s="222">
        <f>IFERROR(VLOOKUP(C549,'Multi Unit Grid'!C:D,2,FALSE),"")</f>
        <v/>
      </c>
      <c r="F549" s="75">
        <f>IFERROR(VLOOKUP(C549,'Multi Unit Grid'!C:E,3,FALSE),"")</f>
        <v/>
      </c>
      <c r="G549" s="75">
        <f>IFERROR(VLOOKUP(C549,'Multi Unit Grid'!C:EF,4,FALSE),"")</f>
        <v/>
      </c>
      <c r="H549" s="612" t="n"/>
      <c r="I549" s="30" t="n"/>
      <c r="J549" s="430" t="n"/>
      <c r="K549" s="224" t="n"/>
      <c r="L549" s="24" t="n"/>
      <c r="M549" s="26" t="n"/>
      <c r="N549" s="28" t="n"/>
      <c r="O549" s="26" t="n"/>
      <c r="P549" s="28" t="n"/>
      <c r="Q549" s="623" t="n"/>
      <c r="R549" s="28" t="n"/>
      <c r="S549" s="28" t="n"/>
      <c r="T549" s="28" t="n"/>
      <c r="U549" s="28" t="n"/>
      <c r="V549" s="26" t="n"/>
      <c r="W549" s="29" t="n"/>
      <c r="Z549" s="491" t="n"/>
      <c r="AA549" s="612" t="n"/>
      <c r="AB549" s="83">
        <f>IF(C549="","",IF('Product Selections'!$L$11="CBA Lightning",1,IF('Product Selections'!$L$11="CBA Lightning Plus",0.7,IF('Product Selections'!$L$11="Management Services",0.7,IF('Product Selections'!$L$11="CBA Lightning Wholesale","Check with Finance","")))))</f>
        <v/>
      </c>
      <c r="AC549" s="612" t="n"/>
      <c r="AD549" s="83">
        <f>IF(C549="","",IF('Product Selections'!$L$11="CBA Lightning Wholesale","Check with Finance",1-AB549))</f>
        <v/>
      </c>
      <c r="AE549" s="612">
        <f>IF(C549="","",'Multi Unit Grid'!$G$5)</f>
        <v/>
      </c>
      <c r="AF549" s="84">
        <f>IF(C549="","",IF('Exhibit A'!Y1291&lt;0,-'Exhibit A'!Y1291,""))</f>
        <v/>
      </c>
      <c r="AG549" s="612">
        <f>IF($C549="","",'Product Selections'!$K$6)</f>
        <v/>
      </c>
      <c r="AH549" s="612">
        <f>IF($C549="","",'Product Selections'!$K$10)</f>
        <v/>
      </c>
      <c r="AI549" s="32">
        <f>IF(C549="","",IF('Product Selections'!L541="Management SErvices",VLOOKUP('Product Selections'!K533,Regions!C:D,2,FALSE),""))</f>
        <v/>
      </c>
      <c r="AJ549" s="444" t="n"/>
      <c r="AK549" s="621" t="n"/>
      <c r="AL549" s="438" t="n"/>
      <c r="AM549" s="447" t="n"/>
      <c r="AO549" s="30" t="n"/>
      <c r="AP549" s="439" t="n"/>
      <c r="AQ549" s="612" t="n"/>
      <c r="AR549" s="612" t="n"/>
      <c r="AS549" s="615" t="n"/>
    </row>
    <row r="550">
      <c r="B550" s="249">
        <f>B549+1</f>
        <v/>
      </c>
      <c r="C550" s="250">
        <f>IF('Multi Unit Grid'!C544="","",'Multi Unit Grid'!C544)</f>
        <v/>
      </c>
      <c r="D550" s="251">
        <f>IF(C550="","",'Exhibit A'!D542)</f>
        <v/>
      </c>
      <c r="E550" s="252">
        <f>IFERROR(VLOOKUP(C550,'Multi Unit Grid'!C:D,2,FALSE),"")</f>
        <v/>
      </c>
      <c r="F550" s="253">
        <f>IFERROR(VLOOKUP(C550,'Multi Unit Grid'!C:E,3,FALSE),"")</f>
        <v/>
      </c>
      <c r="G550" s="253">
        <f>IFERROR(VLOOKUP(C550,'Multi Unit Grid'!C:EF,4,FALSE),"")</f>
        <v/>
      </c>
      <c r="H550" s="616" t="n"/>
      <c r="I550" s="267" t="n"/>
      <c r="J550" s="431" t="n"/>
      <c r="K550" s="261" t="n"/>
      <c r="L550" s="257" t="n"/>
      <c r="M550" s="262" t="n"/>
      <c r="N550" s="263" t="n"/>
      <c r="O550" s="262" t="n"/>
      <c r="P550" s="263" t="n"/>
      <c r="Q550" s="622" t="n"/>
      <c r="R550" s="263" t="n"/>
      <c r="S550" s="263" t="n"/>
      <c r="T550" s="263" t="n"/>
      <c r="U550" s="263" t="n"/>
      <c r="V550" s="262" t="n"/>
      <c r="W550" s="265" t="n"/>
      <c r="X550" s="266" t="n"/>
      <c r="Z550" s="490" t="n"/>
      <c r="AA550" s="616" t="n"/>
      <c r="AB550" s="270">
        <f>IF(C550="","",IF('Product Selections'!$L$11="CBA Lightning",1,IF('Product Selections'!$L$11="CBA Lightning Plus",0.7,IF('Product Selections'!$L$11="Management Services",0.7,IF('Product Selections'!$L$11="CBA Lightning Wholesale","Check with Finance","")))))</f>
        <v/>
      </c>
      <c r="AC550" s="616" t="n"/>
      <c r="AD550" s="270">
        <f>IF(C550="","",IF('Product Selections'!$L$11="CBA Lightning Wholesale","Check with Finance",1-AB550))</f>
        <v/>
      </c>
      <c r="AE550" s="616">
        <f>IF(C550="","",'Multi Unit Grid'!$G$5)</f>
        <v/>
      </c>
      <c r="AF550" s="271">
        <f>IF(C550="","",IF('Exhibit A'!Y1292&lt;0,-'Exhibit A'!Y1292,""))</f>
        <v/>
      </c>
      <c r="AG550" s="616">
        <f>IF($C550="","",'Product Selections'!$K$6)</f>
        <v/>
      </c>
      <c r="AH550" s="616">
        <f>IF($C550="","",'Product Selections'!$K$10)</f>
        <v/>
      </c>
      <c r="AI550" s="269">
        <f>IF(C550="","",IF('Product Selections'!L542="Management SErvices",VLOOKUP('Product Selections'!K534,Regions!C:D,2,FALSE),""))</f>
        <v/>
      </c>
      <c r="AJ550" s="445" t="n"/>
      <c r="AK550" s="618" t="n"/>
      <c r="AL550" s="440" t="n"/>
      <c r="AM550" s="448" t="n"/>
      <c r="AO550" s="267" t="n"/>
      <c r="AP550" s="441" t="n"/>
      <c r="AQ550" s="616" t="n"/>
      <c r="AR550" s="616" t="n"/>
      <c r="AS550" s="619" t="n"/>
    </row>
    <row r="551" ht="14.45" customHeight="1">
      <c r="B551" s="73">
        <f>B550+1</f>
        <v/>
      </c>
      <c r="C551" s="221">
        <f>IF('Multi Unit Grid'!C545="","",'Multi Unit Grid'!C545)</f>
        <v/>
      </c>
      <c r="D551" s="223">
        <f>IF(C551="","",'Exhibit A'!D543)</f>
        <v/>
      </c>
      <c r="E551" s="222">
        <f>IFERROR(VLOOKUP(C551,'Multi Unit Grid'!C:D,2,FALSE),"")</f>
        <v/>
      </c>
      <c r="F551" s="75">
        <f>IFERROR(VLOOKUP(C551,'Multi Unit Grid'!C:E,3,FALSE),"")</f>
        <v/>
      </c>
      <c r="G551" s="75">
        <f>IFERROR(VLOOKUP(C551,'Multi Unit Grid'!C:EF,4,FALSE),"")</f>
        <v/>
      </c>
      <c r="H551" s="612" t="n"/>
      <c r="I551" s="30" t="n"/>
      <c r="J551" s="430" t="n"/>
      <c r="K551" s="224" t="n"/>
      <c r="L551" s="24" t="n"/>
      <c r="M551" s="26" t="n"/>
      <c r="N551" s="28" t="n"/>
      <c r="O551" s="26" t="n"/>
      <c r="P551" s="28" t="n"/>
      <c r="Q551" s="623" t="n"/>
      <c r="R551" s="28" t="n"/>
      <c r="S551" s="28" t="n"/>
      <c r="T551" s="28" t="n"/>
      <c r="U551" s="28" t="n"/>
      <c r="V551" s="26" t="n"/>
      <c r="W551" s="29" t="n"/>
      <c r="Z551" s="491" t="n"/>
      <c r="AA551" s="612" t="n"/>
      <c r="AB551" s="83">
        <f>IF(C551="","",IF('Product Selections'!$L$11="CBA Lightning",1,IF('Product Selections'!$L$11="CBA Lightning Plus",0.7,IF('Product Selections'!$L$11="Management Services",0.7,IF('Product Selections'!$L$11="CBA Lightning Wholesale","Check with Finance","")))))</f>
        <v/>
      </c>
      <c r="AC551" s="612" t="n"/>
      <c r="AD551" s="83">
        <f>IF(C551="","",IF('Product Selections'!$L$11="CBA Lightning Wholesale","Check with Finance",1-AB551))</f>
        <v/>
      </c>
      <c r="AE551" s="612">
        <f>IF(C551="","",'Multi Unit Grid'!$G$5)</f>
        <v/>
      </c>
      <c r="AF551" s="84">
        <f>IF(C551="","",IF('Exhibit A'!Y1293&lt;0,-'Exhibit A'!Y1293,""))</f>
        <v/>
      </c>
      <c r="AG551" s="612">
        <f>IF($C551="","",'Product Selections'!$K$6)</f>
        <v/>
      </c>
      <c r="AH551" s="612">
        <f>IF($C551="","",'Product Selections'!$K$10)</f>
        <v/>
      </c>
      <c r="AI551" s="32">
        <f>IF(C551="","",IF('Product Selections'!L543="Management SErvices",VLOOKUP('Product Selections'!K535,Regions!C:D,2,FALSE),""))</f>
        <v/>
      </c>
      <c r="AJ551" s="444" t="n"/>
      <c r="AK551" s="621" t="n"/>
      <c r="AL551" s="438" t="n"/>
      <c r="AM551" s="447" t="n"/>
      <c r="AO551" s="30" t="n"/>
      <c r="AP551" s="439" t="n"/>
      <c r="AQ551" s="612" t="n"/>
      <c r="AR551" s="612" t="n"/>
      <c r="AS551" s="615" t="n"/>
    </row>
    <row r="552">
      <c r="B552" s="249">
        <f>B551+1</f>
        <v/>
      </c>
      <c r="C552" s="250">
        <f>IF('Multi Unit Grid'!C546="","",'Multi Unit Grid'!C546)</f>
        <v/>
      </c>
      <c r="D552" s="251">
        <f>IF(C552="","",'Exhibit A'!D544)</f>
        <v/>
      </c>
      <c r="E552" s="252">
        <f>IFERROR(VLOOKUP(C552,'Multi Unit Grid'!C:D,2,FALSE),"")</f>
        <v/>
      </c>
      <c r="F552" s="253">
        <f>IFERROR(VLOOKUP(C552,'Multi Unit Grid'!C:E,3,FALSE),"")</f>
        <v/>
      </c>
      <c r="G552" s="253">
        <f>IFERROR(VLOOKUP(C552,'Multi Unit Grid'!C:EF,4,FALSE),"")</f>
        <v/>
      </c>
      <c r="H552" s="616" t="n"/>
      <c r="I552" s="267" t="n"/>
      <c r="J552" s="431" t="n"/>
      <c r="K552" s="261" t="n"/>
      <c r="L552" s="257" t="n"/>
      <c r="M552" s="262" t="n"/>
      <c r="N552" s="263" t="n"/>
      <c r="O552" s="262" t="n"/>
      <c r="P552" s="263" t="n"/>
      <c r="Q552" s="622" t="n"/>
      <c r="R552" s="263" t="n"/>
      <c r="S552" s="263" t="n"/>
      <c r="T552" s="263" t="n"/>
      <c r="U552" s="263" t="n"/>
      <c r="V552" s="262" t="n"/>
      <c r="W552" s="265" t="n"/>
      <c r="X552" s="266" t="n"/>
      <c r="Z552" s="490" t="n"/>
      <c r="AA552" s="616" t="n"/>
      <c r="AB552" s="270">
        <f>IF(C552="","",IF('Product Selections'!$L$11="CBA Lightning",1,IF('Product Selections'!$L$11="CBA Lightning Plus",0.7,IF('Product Selections'!$L$11="Management Services",0.7,IF('Product Selections'!$L$11="CBA Lightning Wholesale","Check with Finance","")))))</f>
        <v/>
      </c>
      <c r="AC552" s="616" t="n"/>
      <c r="AD552" s="270">
        <f>IF(C552="","",IF('Product Selections'!$L$11="CBA Lightning Wholesale","Check with Finance",1-AB552))</f>
        <v/>
      </c>
      <c r="AE552" s="616">
        <f>IF(C552="","",'Multi Unit Grid'!$G$5)</f>
        <v/>
      </c>
      <c r="AF552" s="271">
        <f>IF(C552="","",IF('Exhibit A'!Y1294&lt;0,-'Exhibit A'!Y1294,""))</f>
        <v/>
      </c>
      <c r="AG552" s="616">
        <f>IF($C552="","",'Product Selections'!$K$6)</f>
        <v/>
      </c>
      <c r="AH552" s="616">
        <f>IF($C552="","",'Product Selections'!$K$10)</f>
        <v/>
      </c>
      <c r="AI552" s="269">
        <f>IF(C552="","",IF('Product Selections'!L544="Management SErvices",VLOOKUP('Product Selections'!K536,Regions!C:D,2,FALSE),""))</f>
        <v/>
      </c>
      <c r="AJ552" s="445" t="n"/>
      <c r="AK552" s="618" t="n"/>
      <c r="AL552" s="440" t="n"/>
      <c r="AM552" s="448" t="n"/>
      <c r="AO552" s="267" t="n"/>
      <c r="AP552" s="441" t="n"/>
      <c r="AQ552" s="616" t="n"/>
      <c r="AR552" s="616" t="n"/>
      <c r="AS552" s="619" t="n"/>
    </row>
    <row r="553" ht="14.45" customHeight="1">
      <c r="B553" s="73">
        <f>B552+1</f>
        <v/>
      </c>
      <c r="C553" s="221">
        <f>IF('Multi Unit Grid'!C547="","",'Multi Unit Grid'!C547)</f>
        <v/>
      </c>
      <c r="D553" s="223">
        <f>IF(C553="","",'Exhibit A'!D545)</f>
        <v/>
      </c>
      <c r="E553" s="222">
        <f>IFERROR(VLOOKUP(C553,'Multi Unit Grid'!C:D,2,FALSE),"")</f>
        <v/>
      </c>
      <c r="F553" s="75">
        <f>IFERROR(VLOOKUP(C553,'Multi Unit Grid'!C:E,3,FALSE),"")</f>
        <v/>
      </c>
      <c r="G553" s="75">
        <f>IFERROR(VLOOKUP(C553,'Multi Unit Grid'!C:EF,4,FALSE),"")</f>
        <v/>
      </c>
      <c r="H553" s="612" t="n"/>
      <c r="I553" s="30" t="n"/>
      <c r="J553" s="430" t="n"/>
      <c r="K553" s="224" t="n"/>
      <c r="L553" s="24" t="n"/>
      <c r="M553" s="26" t="n"/>
      <c r="N553" s="28" t="n"/>
      <c r="O553" s="26" t="n"/>
      <c r="P553" s="28" t="n"/>
      <c r="Q553" s="623" t="n"/>
      <c r="R553" s="28" t="n"/>
      <c r="S553" s="28" t="n"/>
      <c r="T553" s="28" t="n"/>
      <c r="U553" s="28" t="n"/>
      <c r="V553" s="26" t="n"/>
      <c r="W553" s="29" t="n"/>
      <c r="Z553" s="491" t="n"/>
      <c r="AA553" s="612" t="n"/>
      <c r="AB553" s="83">
        <f>IF(C553="","",IF('Product Selections'!$L$11="CBA Lightning",1,IF('Product Selections'!$L$11="CBA Lightning Plus",0.7,IF('Product Selections'!$L$11="Management Services",0.7,IF('Product Selections'!$L$11="CBA Lightning Wholesale","Check with Finance","")))))</f>
        <v/>
      </c>
      <c r="AC553" s="612" t="n"/>
      <c r="AD553" s="83">
        <f>IF(C553="","",IF('Product Selections'!$L$11="CBA Lightning Wholesale","Check with Finance",1-AB553))</f>
        <v/>
      </c>
      <c r="AE553" s="612">
        <f>IF(C553="","",'Multi Unit Grid'!$G$5)</f>
        <v/>
      </c>
      <c r="AF553" s="84">
        <f>IF(C553="","",IF('Exhibit A'!Y1295&lt;0,-'Exhibit A'!Y1295,""))</f>
        <v/>
      </c>
      <c r="AG553" s="612">
        <f>IF($C553="","",'Product Selections'!$K$6)</f>
        <v/>
      </c>
      <c r="AH553" s="612">
        <f>IF($C553="","",'Product Selections'!$K$10)</f>
        <v/>
      </c>
      <c r="AI553" s="32">
        <f>IF(C553="","",IF('Product Selections'!L545="Management SErvices",VLOOKUP('Product Selections'!K537,Regions!C:D,2,FALSE),""))</f>
        <v/>
      </c>
      <c r="AJ553" s="444" t="n"/>
      <c r="AK553" s="621" t="n"/>
      <c r="AL553" s="438" t="n"/>
      <c r="AM553" s="447" t="n"/>
      <c r="AO553" s="30" t="n"/>
      <c r="AP553" s="439" t="n"/>
      <c r="AQ553" s="612" t="n"/>
      <c r="AR553" s="612" t="n"/>
      <c r="AS553" s="615" t="n"/>
    </row>
    <row r="554">
      <c r="B554" s="249">
        <f>B553+1</f>
        <v/>
      </c>
      <c r="C554" s="250">
        <f>IF('Multi Unit Grid'!C548="","",'Multi Unit Grid'!C548)</f>
        <v/>
      </c>
      <c r="D554" s="251">
        <f>IF(C554="","",'Exhibit A'!D546)</f>
        <v/>
      </c>
      <c r="E554" s="252">
        <f>IFERROR(VLOOKUP(C554,'Multi Unit Grid'!C:D,2,FALSE),"")</f>
        <v/>
      </c>
      <c r="F554" s="253">
        <f>IFERROR(VLOOKUP(C554,'Multi Unit Grid'!C:E,3,FALSE),"")</f>
        <v/>
      </c>
      <c r="G554" s="253">
        <f>IFERROR(VLOOKUP(C554,'Multi Unit Grid'!C:EF,4,FALSE),"")</f>
        <v/>
      </c>
      <c r="H554" s="616" t="n"/>
      <c r="I554" s="267" t="n"/>
      <c r="J554" s="431" t="n"/>
      <c r="K554" s="261" t="n"/>
      <c r="L554" s="257" t="n"/>
      <c r="M554" s="262" t="n"/>
      <c r="N554" s="263" t="n"/>
      <c r="O554" s="262" t="n"/>
      <c r="P554" s="263" t="n"/>
      <c r="Q554" s="622" t="n"/>
      <c r="R554" s="263" t="n"/>
      <c r="S554" s="263" t="n"/>
      <c r="T554" s="263" t="n"/>
      <c r="U554" s="263" t="n"/>
      <c r="V554" s="262" t="n"/>
      <c r="W554" s="265" t="n"/>
      <c r="X554" s="266" t="n"/>
      <c r="Z554" s="490" t="n"/>
      <c r="AA554" s="616" t="n"/>
      <c r="AB554" s="270">
        <f>IF(C554="","",IF('Product Selections'!$L$11="CBA Lightning",1,IF('Product Selections'!$L$11="CBA Lightning Plus",0.7,IF('Product Selections'!$L$11="Management Services",0.7,IF('Product Selections'!$L$11="CBA Lightning Wholesale","Check with Finance","")))))</f>
        <v/>
      </c>
      <c r="AC554" s="616" t="n"/>
      <c r="AD554" s="270">
        <f>IF(C554="","",IF('Product Selections'!$L$11="CBA Lightning Wholesale","Check with Finance",1-AB554))</f>
        <v/>
      </c>
      <c r="AE554" s="616">
        <f>IF(C554="","",'Multi Unit Grid'!$G$5)</f>
        <v/>
      </c>
      <c r="AF554" s="271">
        <f>IF(C554="","",IF('Exhibit A'!Y1296&lt;0,-'Exhibit A'!Y1296,""))</f>
        <v/>
      </c>
      <c r="AG554" s="616">
        <f>IF($C554="","",'Product Selections'!$K$6)</f>
        <v/>
      </c>
      <c r="AH554" s="616">
        <f>IF($C554="","",'Product Selections'!$K$10)</f>
        <v/>
      </c>
      <c r="AI554" s="269">
        <f>IF(C554="","",IF('Product Selections'!L546="Management SErvices",VLOOKUP('Product Selections'!K538,Regions!C:D,2,FALSE),""))</f>
        <v/>
      </c>
      <c r="AJ554" s="445" t="n"/>
      <c r="AK554" s="618" t="n"/>
      <c r="AL554" s="440" t="n"/>
      <c r="AM554" s="448" t="n"/>
      <c r="AO554" s="267" t="n"/>
      <c r="AP554" s="441" t="n"/>
      <c r="AQ554" s="616" t="n"/>
      <c r="AR554" s="616" t="n"/>
      <c r="AS554" s="619" t="n"/>
    </row>
    <row r="555" ht="14.45" customHeight="1">
      <c r="B555" s="73">
        <f>B554+1</f>
        <v/>
      </c>
      <c r="C555" s="221">
        <f>IF('Multi Unit Grid'!C549="","",'Multi Unit Grid'!C549)</f>
        <v/>
      </c>
      <c r="D555" s="223">
        <f>IF(C555="","",'Exhibit A'!D547)</f>
        <v/>
      </c>
      <c r="E555" s="222">
        <f>IFERROR(VLOOKUP(C555,'Multi Unit Grid'!C:D,2,FALSE),"")</f>
        <v/>
      </c>
      <c r="F555" s="75">
        <f>IFERROR(VLOOKUP(C555,'Multi Unit Grid'!C:E,3,FALSE),"")</f>
        <v/>
      </c>
      <c r="G555" s="75">
        <f>IFERROR(VLOOKUP(C555,'Multi Unit Grid'!C:EF,4,FALSE),"")</f>
        <v/>
      </c>
      <c r="H555" s="612" t="n"/>
      <c r="I555" s="30" t="n"/>
      <c r="J555" s="430" t="n"/>
      <c r="K555" s="224" t="n"/>
      <c r="L555" s="24" t="n"/>
      <c r="M555" s="26" t="n"/>
      <c r="N555" s="28" t="n"/>
      <c r="O555" s="26" t="n"/>
      <c r="P555" s="28" t="n"/>
      <c r="Q555" s="623" t="n"/>
      <c r="R555" s="28" t="n"/>
      <c r="S555" s="28" t="n"/>
      <c r="T555" s="28" t="n"/>
      <c r="U555" s="28" t="n"/>
      <c r="V555" s="26" t="n"/>
      <c r="W555" s="29" t="n"/>
      <c r="Z555" s="491" t="n"/>
      <c r="AA555" s="612" t="n"/>
      <c r="AB555" s="83">
        <f>IF(C555="","",IF('Product Selections'!$L$11="CBA Lightning",1,IF('Product Selections'!$L$11="CBA Lightning Plus",0.7,IF('Product Selections'!$L$11="Management Services",0.7,IF('Product Selections'!$L$11="CBA Lightning Wholesale","Check with Finance","")))))</f>
        <v/>
      </c>
      <c r="AC555" s="612" t="n"/>
      <c r="AD555" s="83">
        <f>IF(C555="","",IF('Product Selections'!$L$11="CBA Lightning Wholesale","Check with Finance",1-AB555))</f>
        <v/>
      </c>
      <c r="AE555" s="612">
        <f>IF(C555="","",'Multi Unit Grid'!$G$5)</f>
        <v/>
      </c>
      <c r="AF555" s="84">
        <f>IF(C555="","",IF('Exhibit A'!Y1297&lt;0,-'Exhibit A'!Y1297,""))</f>
        <v/>
      </c>
      <c r="AG555" s="612">
        <f>IF($C555="","",'Product Selections'!$K$6)</f>
        <v/>
      </c>
      <c r="AH555" s="612">
        <f>IF($C555="","",'Product Selections'!$K$10)</f>
        <v/>
      </c>
      <c r="AI555" s="32">
        <f>IF(C555="","",IF('Product Selections'!L547="Management SErvices",VLOOKUP('Product Selections'!K539,Regions!C:D,2,FALSE),""))</f>
        <v/>
      </c>
      <c r="AJ555" s="444" t="n"/>
      <c r="AK555" s="621" t="n"/>
      <c r="AL555" s="438" t="n"/>
      <c r="AM555" s="447" t="n"/>
      <c r="AO555" s="30" t="n"/>
      <c r="AP555" s="439" t="n"/>
      <c r="AQ555" s="612" t="n"/>
      <c r="AR555" s="612" t="n"/>
      <c r="AS555" s="615" t="n"/>
    </row>
    <row r="556">
      <c r="B556" s="249">
        <f>B555+1</f>
        <v/>
      </c>
      <c r="C556" s="250">
        <f>IF('Multi Unit Grid'!C550="","",'Multi Unit Grid'!C550)</f>
        <v/>
      </c>
      <c r="D556" s="251">
        <f>IF(C556="","",'Exhibit A'!D548)</f>
        <v/>
      </c>
      <c r="E556" s="252">
        <f>IFERROR(VLOOKUP(C556,'Multi Unit Grid'!C:D,2,FALSE),"")</f>
        <v/>
      </c>
      <c r="F556" s="253">
        <f>IFERROR(VLOOKUP(C556,'Multi Unit Grid'!C:E,3,FALSE),"")</f>
        <v/>
      </c>
      <c r="G556" s="253">
        <f>IFERROR(VLOOKUP(C556,'Multi Unit Grid'!C:EF,4,FALSE),"")</f>
        <v/>
      </c>
      <c r="H556" s="616" t="n"/>
      <c r="I556" s="267" t="n"/>
      <c r="J556" s="431" t="n"/>
      <c r="K556" s="261" t="n"/>
      <c r="L556" s="257" t="n"/>
      <c r="M556" s="262" t="n"/>
      <c r="N556" s="263" t="n"/>
      <c r="O556" s="262" t="n"/>
      <c r="P556" s="263" t="n"/>
      <c r="Q556" s="622" t="n"/>
      <c r="R556" s="263" t="n"/>
      <c r="S556" s="263" t="n"/>
      <c r="T556" s="263" t="n"/>
      <c r="U556" s="263" t="n"/>
      <c r="V556" s="262" t="n"/>
      <c r="W556" s="265" t="n"/>
      <c r="X556" s="266" t="n"/>
      <c r="Z556" s="490" t="n"/>
      <c r="AA556" s="616" t="n"/>
      <c r="AB556" s="270">
        <f>IF(C556="","",IF('Product Selections'!$L$11="CBA Lightning",1,IF('Product Selections'!$L$11="CBA Lightning Plus",0.7,IF('Product Selections'!$L$11="Management Services",0.7,IF('Product Selections'!$L$11="CBA Lightning Wholesale","Check with Finance","")))))</f>
        <v/>
      </c>
      <c r="AC556" s="616" t="n"/>
      <c r="AD556" s="270">
        <f>IF(C556="","",IF('Product Selections'!$L$11="CBA Lightning Wholesale","Check with Finance",1-AB556))</f>
        <v/>
      </c>
      <c r="AE556" s="616">
        <f>IF(C556="","",'Multi Unit Grid'!$G$5)</f>
        <v/>
      </c>
      <c r="AF556" s="271">
        <f>IF(C556="","",IF('Exhibit A'!Y1298&lt;0,-'Exhibit A'!Y1298,""))</f>
        <v/>
      </c>
      <c r="AG556" s="616">
        <f>IF($C556="","",'Product Selections'!$K$6)</f>
        <v/>
      </c>
      <c r="AH556" s="616">
        <f>IF($C556="","",'Product Selections'!$K$10)</f>
        <v/>
      </c>
      <c r="AI556" s="269">
        <f>IF(C556="","",IF('Product Selections'!L548="Management SErvices",VLOOKUP('Product Selections'!K540,Regions!C:D,2,FALSE),""))</f>
        <v/>
      </c>
      <c r="AJ556" s="445" t="n"/>
      <c r="AK556" s="618" t="n"/>
      <c r="AL556" s="440" t="n"/>
      <c r="AM556" s="448" t="n"/>
      <c r="AO556" s="267" t="n"/>
      <c r="AP556" s="441" t="n"/>
      <c r="AQ556" s="616" t="n"/>
      <c r="AR556" s="616" t="n"/>
      <c r="AS556" s="619" t="n"/>
    </row>
    <row r="557" ht="14.45" customHeight="1">
      <c r="B557" s="73">
        <f>B556+1</f>
        <v/>
      </c>
      <c r="C557" s="221">
        <f>IF('Multi Unit Grid'!C551="","",'Multi Unit Grid'!C551)</f>
        <v/>
      </c>
      <c r="D557" s="223">
        <f>IF(C557="","",'Exhibit A'!D549)</f>
        <v/>
      </c>
      <c r="E557" s="222">
        <f>IFERROR(VLOOKUP(C557,'Multi Unit Grid'!C:D,2,FALSE),"")</f>
        <v/>
      </c>
      <c r="F557" s="75">
        <f>IFERROR(VLOOKUP(C557,'Multi Unit Grid'!C:E,3,FALSE),"")</f>
        <v/>
      </c>
      <c r="G557" s="75">
        <f>IFERROR(VLOOKUP(C557,'Multi Unit Grid'!C:EF,4,FALSE),"")</f>
        <v/>
      </c>
      <c r="H557" s="612" t="n"/>
      <c r="I557" s="30" t="n"/>
      <c r="J557" s="430" t="n"/>
      <c r="K557" s="224" t="n"/>
      <c r="L557" s="24" t="n"/>
      <c r="M557" s="26" t="n"/>
      <c r="N557" s="28" t="n"/>
      <c r="O557" s="26" t="n"/>
      <c r="P557" s="28" t="n"/>
      <c r="Q557" s="623" t="n"/>
      <c r="R557" s="28" t="n"/>
      <c r="S557" s="28" t="n"/>
      <c r="T557" s="28" t="n"/>
      <c r="U557" s="28" t="n"/>
      <c r="V557" s="26" t="n"/>
      <c r="W557" s="29" t="n"/>
      <c r="Z557" s="491" t="n"/>
      <c r="AA557" s="612" t="n"/>
      <c r="AB557" s="83">
        <f>IF(C557="","",IF('Product Selections'!$L$11="CBA Lightning",1,IF('Product Selections'!$L$11="CBA Lightning Plus",0.7,IF('Product Selections'!$L$11="Management Services",0.7,IF('Product Selections'!$L$11="CBA Lightning Wholesale","Check with Finance","")))))</f>
        <v/>
      </c>
      <c r="AC557" s="612" t="n"/>
      <c r="AD557" s="83">
        <f>IF(C557="","",IF('Product Selections'!$L$11="CBA Lightning Wholesale","Check with Finance",1-AB557))</f>
        <v/>
      </c>
      <c r="AE557" s="612">
        <f>IF(C557="","",'Multi Unit Grid'!$G$5)</f>
        <v/>
      </c>
      <c r="AF557" s="84">
        <f>IF(C557="","",IF('Exhibit A'!Y1299&lt;0,-'Exhibit A'!Y1299,""))</f>
        <v/>
      </c>
      <c r="AG557" s="612">
        <f>IF($C557="","",'Product Selections'!$K$6)</f>
        <v/>
      </c>
      <c r="AH557" s="612">
        <f>IF($C557="","",'Product Selections'!$K$10)</f>
        <v/>
      </c>
      <c r="AI557" s="32">
        <f>IF(C557="","",IF('Product Selections'!L549="Management SErvices",VLOOKUP('Product Selections'!K541,Regions!C:D,2,FALSE),""))</f>
        <v/>
      </c>
      <c r="AJ557" s="444" t="n"/>
      <c r="AK557" s="621" t="n"/>
      <c r="AL557" s="438" t="n"/>
      <c r="AM557" s="447" t="n"/>
      <c r="AO557" s="30" t="n"/>
      <c r="AP557" s="439" t="n"/>
      <c r="AQ557" s="612" t="n"/>
      <c r="AR557" s="612" t="n"/>
      <c r="AS557" s="615" t="n"/>
    </row>
    <row r="558">
      <c r="B558" s="249">
        <f>B557+1</f>
        <v/>
      </c>
      <c r="C558" s="250">
        <f>IF('Multi Unit Grid'!C552="","",'Multi Unit Grid'!C552)</f>
        <v/>
      </c>
      <c r="D558" s="251">
        <f>IF(C558="","",'Exhibit A'!D550)</f>
        <v/>
      </c>
      <c r="E558" s="252">
        <f>IFERROR(VLOOKUP(C558,'Multi Unit Grid'!C:D,2,FALSE),"")</f>
        <v/>
      </c>
      <c r="F558" s="253">
        <f>IFERROR(VLOOKUP(C558,'Multi Unit Grid'!C:E,3,FALSE),"")</f>
        <v/>
      </c>
      <c r="G558" s="253">
        <f>IFERROR(VLOOKUP(C558,'Multi Unit Grid'!C:EF,4,FALSE),"")</f>
        <v/>
      </c>
      <c r="H558" s="616" t="n"/>
      <c r="I558" s="267" t="n"/>
      <c r="J558" s="431" t="n"/>
      <c r="K558" s="261" t="n"/>
      <c r="L558" s="257" t="n"/>
      <c r="M558" s="262" t="n"/>
      <c r="N558" s="263" t="n"/>
      <c r="O558" s="262" t="n"/>
      <c r="P558" s="263" t="n"/>
      <c r="Q558" s="622" t="n"/>
      <c r="R558" s="263" t="n"/>
      <c r="S558" s="263" t="n"/>
      <c r="T558" s="263" t="n"/>
      <c r="U558" s="263" t="n"/>
      <c r="V558" s="262" t="n"/>
      <c r="W558" s="265" t="n"/>
      <c r="X558" s="266" t="n"/>
      <c r="Z558" s="490" t="n"/>
      <c r="AA558" s="616" t="n"/>
      <c r="AB558" s="270">
        <f>IF(C558="","",IF('Product Selections'!$L$11="CBA Lightning",1,IF('Product Selections'!$L$11="CBA Lightning Plus",0.7,IF('Product Selections'!$L$11="Management Services",0.7,IF('Product Selections'!$L$11="CBA Lightning Wholesale","Check with Finance","")))))</f>
        <v/>
      </c>
      <c r="AC558" s="616" t="n"/>
      <c r="AD558" s="270">
        <f>IF(C558="","",IF('Product Selections'!$L$11="CBA Lightning Wholesale","Check with Finance",1-AB558))</f>
        <v/>
      </c>
      <c r="AE558" s="616">
        <f>IF(C558="","",'Multi Unit Grid'!$G$5)</f>
        <v/>
      </c>
      <c r="AF558" s="271">
        <f>IF(C558="","",IF('Exhibit A'!Y1300&lt;0,-'Exhibit A'!Y1300,""))</f>
        <v/>
      </c>
      <c r="AG558" s="616">
        <f>IF($C558="","",'Product Selections'!$K$6)</f>
        <v/>
      </c>
      <c r="AH558" s="616">
        <f>IF($C558="","",'Product Selections'!$K$10)</f>
        <v/>
      </c>
      <c r="AI558" s="269">
        <f>IF(C558="","",IF('Product Selections'!L550="Management SErvices",VLOOKUP('Product Selections'!K542,Regions!C:D,2,FALSE),""))</f>
        <v/>
      </c>
      <c r="AJ558" s="445" t="n"/>
      <c r="AK558" s="618" t="n"/>
      <c r="AL558" s="440" t="n"/>
      <c r="AM558" s="448" t="n"/>
      <c r="AO558" s="267" t="n"/>
      <c r="AP558" s="441" t="n"/>
      <c r="AQ558" s="616" t="n"/>
      <c r="AR558" s="616" t="n"/>
      <c r="AS558" s="619" t="n"/>
    </row>
    <row r="559" ht="14.45" customHeight="1">
      <c r="B559" s="73">
        <f>B558+1</f>
        <v/>
      </c>
      <c r="C559" s="221">
        <f>IF('Multi Unit Grid'!C553="","",'Multi Unit Grid'!C553)</f>
        <v/>
      </c>
      <c r="D559" s="223">
        <f>IF(C559="","",'Exhibit A'!D551)</f>
        <v/>
      </c>
      <c r="E559" s="222">
        <f>IFERROR(VLOOKUP(C559,'Multi Unit Grid'!C:D,2,FALSE),"")</f>
        <v/>
      </c>
      <c r="F559" s="75">
        <f>IFERROR(VLOOKUP(C559,'Multi Unit Grid'!C:E,3,FALSE),"")</f>
        <v/>
      </c>
      <c r="G559" s="75">
        <f>IFERROR(VLOOKUP(C559,'Multi Unit Grid'!C:EF,4,FALSE),"")</f>
        <v/>
      </c>
      <c r="H559" s="612" t="n"/>
      <c r="I559" s="30" t="n"/>
      <c r="J559" s="430" t="n"/>
      <c r="K559" s="224" t="n"/>
      <c r="L559" s="24" t="n"/>
      <c r="M559" s="26" t="n"/>
      <c r="N559" s="28" t="n"/>
      <c r="O559" s="26" t="n"/>
      <c r="P559" s="28" t="n"/>
      <c r="Q559" s="623" t="n"/>
      <c r="R559" s="28" t="n"/>
      <c r="S559" s="28" t="n"/>
      <c r="T559" s="28" t="n"/>
      <c r="U559" s="28" t="n"/>
      <c r="V559" s="26" t="n"/>
      <c r="W559" s="29" t="n"/>
      <c r="Z559" s="491" t="n"/>
      <c r="AA559" s="612" t="n"/>
      <c r="AB559" s="83">
        <f>IF(C559="","",IF('Product Selections'!$L$11="CBA Lightning",1,IF('Product Selections'!$L$11="CBA Lightning Plus",0.7,IF('Product Selections'!$L$11="Management Services",0.7,IF('Product Selections'!$L$11="CBA Lightning Wholesale","Check with Finance","")))))</f>
        <v/>
      </c>
      <c r="AC559" s="612" t="n"/>
      <c r="AD559" s="83">
        <f>IF(C559="","",IF('Product Selections'!$L$11="CBA Lightning Wholesale","Check with Finance",1-AB559))</f>
        <v/>
      </c>
      <c r="AE559" s="612">
        <f>IF(C559="","",'Multi Unit Grid'!$G$5)</f>
        <v/>
      </c>
      <c r="AF559" s="84">
        <f>IF(C559="","",IF('Exhibit A'!Y1301&lt;0,-'Exhibit A'!Y1301,""))</f>
        <v/>
      </c>
      <c r="AG559" s="612">
        <f>IF($C559="","",'Product Selections'!$K$6)</f>
        <v/>
      </c>
      <c r="AH559" s="612">
        <f>IF($C559="","",'Product Selections'!$K$10)</f>
        <v/>
      </c>
      <c r="AI559" s="32">
        <f>IF(C559="","",IF('Product Selections'!L551="Management SErvices",VLOOKUP('Product Selections'!K543,Regions!C:D,2,FALSE),""))</f>
        <v/>
      </c>
      <c r="AJ559" s="444" t="n"/>
      <c r="AK559" s="621" t="n"/>
      <c r="AL559" s="438" t="n"/>
      <c r="AM559" s="447" t="n"/>
      <c r="AO559" s="30" t="n"/>
      <c r="AP559" s="439" t="n"/>
      <c r="AQ559" s="612" t="n"/>
      <c r="AR559" s="612" t="n"/>
      <c r="AS559" s="615" t="n"/>
    </row>
    <row r="560">
      <c r="B560" s="249">
        <f>B559+1</f>
        <v/>
      </c>
      <c r="C560" s="250">
        <f>IF('Multi Unit Grid'!C554="","",'Multi Unit Grid'!C554)</f>
        <v/>
      </c>
      <c r="D560" s="251">
        <f>IF(C560="","",'Exhibit A'!D552)</f>
        <v/>
      </c>
      <c r="E560" s="252">
        <f>IFERROR(VLOOKUP(C560,'Multi Unit Grid'!C:D,2,FALSE),"")</f>
        <v/>
      </c>
      <c r="F560" s="253">
        <f>IFERROR(VLOOKUP(C560,'Multi Unit Grid'!C:E,3,FALSE),"")</f>
        <v/>
      </c>
      <c r="G560" s="253">
        <f>IFERROR(VLOOKUP(C560,'Multi Unit Grid'!C:EF,4,FALSE),"")</f>
        <v/>
      </c>
      <c r="H560" s="616" t="n"/>
      <c r="I560" s="267" t="n"/>
      <c r="J560" s="431" t="n"/>
      <c r="K560" s="261" t="n"/>
      <c r="L560" s="257" t="n"/>
      <c r="M560" s="262" t="n"/>
      <c r="N560" s="263" t="n"/>
      <c r="O560" s="262" t="n"/>
      <c r="P560" s="263" t="n"/>
      <c r="Q560" s="622" t="n"/>
      <c r="R560" s="263" t="n"/>
      <c r="S560" s="263" t="n"/>
      <c r="T560" s="263" t="n"/>
      <c r="U560" s="263" t="n"/>
      <c r="V560" s="262" t="n"/>
      <c r="W560" s="265" t="n"/>
      <c r="X560" s="266" t="n"/>
      <c r="Z560" s="490" t="n"/>
      <c r="AA560" s="616" t="n"/>
      <c r="AB560" s="270">
        <f>IF(C560="","",IF('Product Selections'!$L$11="CBA Lightning",1,IF('Product Selections'!$L$11="CBA Lightning Plus",0.7,IF('Product Selections'!$L$11="Management Services",0.7,IF('Product Selections'!$L$11="CBA Lightning Wholesale","Check with Finance","")))))</f>
        <v/>
      </c>
      <c r="AC560" s="616" t="n"/>
      <c r="AD560" s="270">
        <f>IF(C560="","",IF('Product Selections'!$L$11="CBA Lightning Wholesale","Check with Finance",1-AB560))</f>
        <v/>
      </c>
      <c r="AE560" s="616">
        <f>IF(C560="","",'Multi Unit Grid'!$G$5)</f>
        <v/>
      </c>
      <c r="AF560" s="271">
        <f>IF(C560="","",IF('Exhibit A'!Y1302&lt;0,-'Exhibit A'!Y1302,""))</f>
        <v/>
      </c>
      <c r="AG560" s="616">
        <f>IF($C560="","",'Product Selections'!$K$6)</f>
        <v/>
      </c>
      <c r="AH560" s="616">
        <f>IF($C560="","",'Product Selections'!$K$10)</f>
        <v/>
      </c>
      <c r="AI560" s="269">
        <f>IF(C560="","",IF('Product Selections'!L552="Management SErvices",VLOOKUP('Product Selections'!K544,Regions!C:D,2,FALSE),""))</f>
        <v/>
      </c>
      <c r="AJ560" s="445" t="n"/>
      <c r="AK560" s="618" t="n"/>
      <c r="AL560" s="440" t="n"/>
      <c r="AM560" s="448" t="n"/>
      <c r="AO560" s="267" t="n"/>
      <c r="AP560" s="441" t="n"/>
      <c r="AQ560" s="616" t="n"/>
      <c r="AR560" s="616" t="n"/>
      <c r="AS560" s="619" t="n"/>
    </row>
    <row r="561" ht="14.45" customHeight="1">
      <c r="B561" s="73">
        <f>B560+1</f>
        <v/>
      </c>
      <c r="C561" s="221">
        <f>IF('Multi Unit Grid'!C555="","",'Multi Unit Grid'!C555)</f>
        <v/>
      </c>
      <c r="D561" s="223">
        <f>IF(C561="","",'Exhibit A'!D553)</f>
        <v/>
      </c>
      <c r="E561" s="222">
        <f>IFERROR(VLOOKUP(C561,'Multi Unit Grid'!C:D,2,FALSE),"")</f>
        <v/>
      </c>
      <c r="F561" s="75">
        <f>IFERROR(VLOOKUP(C561,'Multi Unit Grid'!C:E,3,FALSE),"")</f>
        <v/>
      </c>
      <c r="G561" s="75">
        <f>IFERROR(VLOOKUP(C561,'Multi Unit Grid'!C:EF,4,FALSE),"")</f>
        <v/>
      </c>
      <c r="H561" s="612" t="n"/>
      <c r="I561" s="30" t="n"/>
      <c r="J561" s="430" t="n"/>
      <c r="K561" s="224" t="n"/>
      <c r="L561" s="24" t="n"/>
      <c r="M561" s="26" t="n"/>
      <c r="N561" s="28" t="n"/>
      <c r="O561" s="26" t="n"/>
      <c r="P561" s="28" t="n"/>
      <c r="Q561" s="623" t="n"/>
      <c r="R561" s="28" t="n"/>
      <c r="S561" s="28" t="n"/>
      <c r="T561" s="28" t="n"/>
      <c r="U561" s="28" t="n"/>
      <c r="V561" s="26" t="n"/>
      <c r="W561" s="29" t="n"/>
      <c r="Z561" s="491" t="n"/>
      <c r="AA561" s="612" t="n"/>
      <c r="AB561" s="83">
        <f>IF(C561="","",IF('Product Selections'!$L$11="CBA Lightning",1,IF('Product Selections'!$L$11="CBA Lightning Plus",0.7,IF('Product Selections'!$L$11="Management Services",0.7,IF('Product Selections'!$L$11="CBA Lightning Wholesale","Check with Finance","")))))</f>
        <v/>
      </c>
      <c r="AC561" s="612" t="n"/>
      <c r="AD561" s="83">
        <f>IF(C561="","",IF('Product Selections'!$L$11="CBA Lightning Wholesale","Check with Finance",1-AB561))</f>
        <v/>
      </c>
      <c r="AE561" s="612">
        <f>IF(C561="","",'Multi Unit Grid'!$G$5)</f>
        <v/>
      </c>
      <c r="AF561" s="84">
        <f>IF(C561="","",IF('Exhibit A'!Y1303&lt;0,-'Exhibit A'!Y1303,""))</f>
        <v/>
      </c>
      <c r="AG561" s="612">
        <f>IF($C561="","",'Product Selections'!$K$6)</f>
        <v/>
      </c>
      <c r="AH561" s="612">
        <f>IF($C561="","",'Product Selections'!$K$10)</f>
        <v/>
      </c>
      <c r="AI561" s="32">
        <f>IF(C561="","",IF('Product Selections'!L553="Management SErvices",VLOOKUP('Product Selections'!K545,Regions!C:D,2,FALSE),""))</f>
        <v/>
      </c>
      <c r="AJ561" s="444" t="n"/>
      <c r="AK561" s="621" t="n"/>
      <c r="AL561" s="438" t="n"/>
      <c r="AM561" s="447" t="n"/>
      <c r="AO561" s="30" t="n"/>
      <c r="AP561" s="439" t="n"/>
      <c r="AQ561" s="612" t="n"/>
      <c r="AR561" s="612" t="n"/>
      <c r="AS561" s="615" t="n"/>
    </row>
    <row r="562">
      <c r="B562" s="249">
        <f>B561+1</f>
        <v/>
      </c>
      <c r="C562" s="250">
        <f>IF('Multi Unit Grid'!C556="","",'Multi Unit Grid'!C556)</f>
        <v/>
      </c>
      <c r="D562" s="251">
        <f>IF(C562="","",'Exhibit A'!D554)</f>
        <v/>
      </c>
      <c r="E562" s="252">
        <f>IFERROR(VLOOKUP(C562,'Multi Unit Grid'!C:D,2,FALSE),"")</f>
        <v/>
      </c>
      <c r="F562" s="253">
        <f>IFERROR(VLOOKUP(C562,'Multi Unit Grid'!C:E,3,FALSE),"")</f>
        <v/>
      </c>
      <c r="G562" s="253">
        <f>IFERROR(VLOOKUP(C562,'Multi Unit Grid'!C:EF,4,FALSE),"")</f>
        <v/>
      </c>
      <c r="H562" s="616" t="n"/>
      <c r="I562" s="267" t="n"/>
      <c r="J562" s="431" t="n"/>
      <c r="K562" s="261" t="n"/>
      <c r="L562" s="257" t="n"/>
      <c r="M562" s="262" t="n"/>
      <c r="N562" s="263" t="n"/>
      <c r="O562" s="262" t="n"/>
      <c r="P562" s="263" t="n"/>
      <c r="Q562" s="622" t="n"/>
      <c r="R562" s="263" t="n"/>
      <c r="S562" s="263" t="n"/>
      <c r="T562" s="263" t="n"/>
      <c r="U562" s="263" t="n"/>
      <c r="V562" s="262" t="n"/>
      <c r="W562" s="265" t="n"/>
      <c r="X562" s="266" t="n"/>
      <c r="Z562" s="490" t="n"/>
      <c r="AA562" s="616" t="n"/>
      <c r="AB562" s="270">
        <f>IF(C562="","",IF('Product Selections'!$L$11="CBA Lightning",1,IF('Product Selections'!$L$11="CBA Lightning Plus",0.7,IF('Product Selections'!$L$11="Management Services",0.7,IF('Product Selections'!$L$11="CBA Lightning Wholesale","Check with Finance","")))))</f>
        <v/>
      </c>
      <c r="AC562" s="616" t="n"/>
      <c r="AD562" s="270">
        <f>IF(C562="","",IF('Product Selections'!$L$11="CBA Lightning Wholesale","Check with Finance",1-AB562))</f>
        <v/>
      </c>
      <c r="AE562" s="616">
        <f>IF(C562="","",'Multi Unit Grid'!$G$5)</f>
        <v/>
      </c>
      <c r="AF562" s="271">
        <f>IF(C562="","",IF('Exhibit A'!Y1304&lt;0,-'Exhibit A'!Y1304,""))</f>
        <v/>
      </c>
      <c r="AG562" s="616">
        <f>IF($C562="","",'Product Selections'!$K$6)</f>
        <v/>
      </c>
      <c r="AH562" s="616">
        <f>IF($C562="","",'Product Selections'!$K$10)</f>
        <v/>
      </c>
      <c r="AI562" s="269">
        <f>IF(C562="","",IF('Product Selections'!L554="Management SErvices",VLOOKUP('Product Selections'!K546,Regions!C:D,2,FALSE),""))</f>
        <v/>
      </c>
      <c r="AJ562" s="445" t="n"/>
      <c r="AK562" s="618" t="n"/>
      <c r="AL562" s="440" t="n"/>
      <c r="AM562" s="448" t="n"/>
      <c r="AO562" s="267" t="n"/>
      <c r="AP562" s="441" t="n"/>
      <c r="AQ562" s="616" t="n"/>
      <c r="AR562" s="616" t="n"/>
      <c r="AS562" s="619" t="n"/>
    </row>
    <row r="563" ht="14.45" customHeight="1">
      <c r="B563" s="73">
        <f>B562+1</f>
        <v/>
      </c>
      <c r="C563" s="221">
        <f>IF('Multi Unit Grid'!C557="","",'Multi Unit Grid'!C557)</f>
        <v/>
      </c>
      <c r="D563" s="223">
        <f>IF(C563="","",'Exhibit A'!D555)</f>
        <v/>
      </c>
      <c r="E563" s="222">
        <f>IFERROR(VLOOKUP(C563,'Multi Unit Grid'!C:D,2,FALSE),"")</f>
        <v/>
      </c>
      <c r="F563" s="75">
        <f>IFERROR(VLOOKUP(C563,'Multi Unit Grid'!C:E,3,FALSE),"")</f>
        <v/>
      </c>
      <c r="G563" s="75">
        <f>IFERROR(VLOOKUP(C563,'Multi Unit Grid'!C:EF,4,FALSE),"")</f>
        <v/>
      </c>
      <c r="H563" s="612" t="n"/>
      <c r="I563" s="30" t="n"/>
      <c r="J563" s="430" t="n"/>
      <c r="K563" s="224" t="n"/>
      <c r="L563" s="24" t="n"/>
      <c r="M563" s="26" t="n"/>
      <c r="N563" s="28" t="n"/>
      <c r="O563" s="26" t="n"/>
      <c r="P563" s="28" t="n"/>
      <c r="Q563" s="623" t="n"/>
      <c r="R563" s="28" t="n"/>
      <c r="S563" s="28" t="n"/>
      <c r="T563" s="28" t="n"/>
      <c r="U563" s="28" t="n"/>
      <c r="V563" s="26" t="n"/>
      <c r="W563" s="29" t="n"/>
      <c r="Z563" s="491" t="n"/>
      <c r="AA563" s="612" t="n"/>
      <c r="AB563" s="83">
        <f>IF(C563="","",IF('Product Selections'!$L$11="CBA Lightning",1,IF('Product Selections'!$L$11="CBA Lightning Plus",0.7,IF('Product Selections'!$L$11="Management Services",0.7,IF('Product Selections'!$L$11="CBA Lightning Wholesale","Check with Finance","")))))</f>
        <v/>
      </c>
      <c r="AC563" s="612" t="n"/>
      <c r="AD563" s="83">
        <f>IF(C563="","",IF('Product Selections'!$L$11="CBA Lightning Wholesale","Check with Finance",1-AB563))</f>
        <v/>
      </c>
      <c r="AE563" s="612">
        <f>IF(C563="","",'Multi Unit Grid'!$G$5)</f>
        <v/>
      </c>
      <c r="AF563" s="84">
        <f>IF(C563="","",IF('Exhibit A'!Y1305&lt;0,-'Exhibit A'!Y1305,""))</f>
        <v/>
      </c>
      <c r="AG563" s="612">
        <f>IF($C563="","",'Product Selections'!$K$6)</f>
        <v/>
      </c>
      <c r="AH563" s="612">
        <f>IF($C563="","",'Product Selections'!$K$10)</f>
        <v/>
      </c>
      <c r="AI563" s="32">
        <f>IF(C563="","",IF('Product Selections'!L555="Management SErvices",VLOOKUP('Product Selections'!K547,Regions!C:D,2,FALSE),""))</f>
        <v/>
      </c>
      <c r="AJ563" s="444" t="n"/>
      <c r="AK563" s="621" t="n"/>
      <c r="AL563" s="438" t="n"/>
      <c r="AM563" s="447" t="n"/>
      <c r="AO563" s="30" t="n"/>
      <c r="AP563" s="439" t="n"/>
      <c r="AQ563" s="612" t="n"/>
      <c r="AR563" s="612" t="n"/>
      <c r="AS563" s="615" t="n"/>
    </row>
    <row r="564">
      <c r="B564" s="249">
        <f>B563+1</f>
        <v/>
      </c>
      <c r="C564" s="250">
        <f>IF('Multi Unit Grid'!C558="","",'Multi Unit Grid'!C558)</f>
        <v/>
      </c>
      <c r="D564" s="251">
        <f>IF(C564="","",'Exhibit A'!D556)</f>
        <v/>
      </c>
      <c r="E564" s="252">
        <f>IFERROR(VLOOKUP(C564,'Multi Unit Grid'!C:D,2,FALSE),"")</f>
        <v/>
      </c>
      <c r="F564" s="253">
        <f>IFERROR(VLOOKUP(C564,'Multi Unit Grid'!C:E,3,FALSE),"")</f>
        <v/>
      </c>
      <c r="G564" s="253">
        <f>IFERROR(VLOOKUP(C564,'Multi Unit Grid'!C:EF,4,FALSE),"")</f>
        <v/>
      </c>
      <c r="H564" s="616" t="n"/>
      <c r="I564" s="267" t="n"/>
      <c r="J564" s="431" t="n"/>
      <c r="K564" s="261" t="n"/>
      <c r="L564" s="257" t="n"/>
      <c r="M564" s="262" t="n"/>
      <c r="N564" s="263" t="n"/>
      <c r="O564" s="262" t="n"/>
      <c r="P564" s="263" t="n"/>
      <c r="Q564" s="622" t="n"/>
      <c r="R564" s="263" t="n"/>
      <c r="S564" s="263" t="n"/>
      <c r="T564" s="263" t="n"/>
      <c r="U564" s="263" t="n"/>
      <c r="V564" s="262" t="n"/>
      <c r="W564" s="265" t="n"/>
      <c r="X564" s="266" t="n"/>
      <c r="Z564" s="490" t="n"/>
      <c r="AA564" s="616" t="n"/>
      <c r="AB564" s="270">
        <f>IF(C564="","",IF('Product Selections'!$L$11="CBA Lightning",1,IF('Product Selections'!$L$11="CBA Lightning Plus",0.7,IF('Product Selections'!$L$11="Management Services",0.7,IF('Product Selections'!$L$11="CBA Lightning Wholesale","Check with Finance","")))))</f>
        <v/>
      </c>
      <c r="AC564" s="616" t="n"/>
      <c r="AD564" s="270">
        <f>IF(C564="","",IF('Product Selections'!$L$11="CBA Lightning Wholesale","Check with Finance",1-AB564))</f>
        <v/>
      </c>
      <c r="AE564" s="616">
        <f>IF(C564="","",'Multi Unit Grid'!$G$5)</f>
        <v/>
      </c>
      <c r="AF564" s="271">
        <f>IF(C564="","",IF('Exhibit A'!Y1306&lt;0,-'Exhibit A'!Y1306,""))</f>
        <v/>
      </c>
      <c r="AG564" s="616">
        <f>IF($C564="","",'Product Selections'!$K$6)</f>
        <v/>
      </c>
      <c r="AH564" s="616">
        <f>IF($C564="","",'Product Selections'!$K$10)</f>
        <v/>
      </c>
      <c r="AI564" s="269">
        <f>IF(C564="","",IF('Product Selections'!L556="Management SErvices",VLOOKUP('Product Selections'!K548,Regions!C:D,2,FALSE),""))</f>
        <v/>
      </c>
      <c r="AJ564" s="445" t="n"/>
      <c r="AK564" s="618" t="n"/>
      <c r="AL564" s="440" t="n"/>
      <c r="AM564" s="448" t="n"/>
      <c r="AO564" s="267" t="n"/>
      <c r="AP564" s="441" t="n"/>
      <c r="AQ564" s="616" t="n"/>
      <c r="AR564" s="616" t="n"/>
      <c r="AS564" s="619" t="n"/>
    </row>
    <row r="565" ht="14.45" customHeight="1">
      <c r="B565" s="73">
        <f>B564+1</f>
        <v/>
      </c>
      <c r="C565" s="221">
        <f>IF('Multi Unit Grid'!C559="","",'Multi Unit Grid'!C559)</f>
        <v/>
      </c>
      <c r="D565" s="223">
        <f>IF(C565="","",'Exhibit A'!D557)</f>
        <v/>
      </c>
      <c r="E565" s="222">
        <f>IFERROR(VLOOKUP(C565,'Multi Unit Grid'!C:D,2,FALSE),"")</f>
        <v/>
      </c>
      <c r="F565" s="75">
        <f>IFERROR(VLOOKUP(C565,'Multi Unit Grid'!C:E,3,FALSE),"")</f>
        <v/>
      </c>
      <c r="G565" s="75">
        <f>IFERROR(VLOOKUP(C565,'Multi Unit Grid'!C:EF,4,FALSE),"")</f>
        <v/>
      </c>
      <c r="H565" s="612" t="n"/>
      <c r="I565" s="30" t="n"/>
      <c r="J565" s="430" t="n"/>
      <c r="K565" s="224" t="n"/>
      <c r="L565" s="24" t="n"/>
      <c r="M565" s="26" t="n"/>
      <c r="N565" s="28" t="n"/>
      <c r="O565" s="26" t="n"/>
      <c r="P565" s="28" t="n"/>
      <c r="Q565" s="623" t="n"/>
      <c r="R565" s="28" t="n"/>
      <c r="S565" s="28" t="n"/>
      <c r="T565" s="28" t="n"/>
      <c r="U565" s="28" t="n"/>
      <c r="V565" s="26" t="n"/>
      <c r="W565" s="29" t="n"/>
      <c r="Z565" s="491" t="n"/>
      <c r="AA565" s="612" t="n"/>
      <c r="AB565" s="83">
        <f>IF(C565="","",IF('Product Selections'!$L$11="CBA Lightning",1,IF('Product Selections'!$L$11="CBA Lightning Plus",0.7,IF('Product Selections'!$L$11="Management Services",0.7,IF('Product Selections'!$L$11="CBA Lightning Wholesale","Check with Finance","")))))</f>
        <v/>
      </c>
      <c r="AC565" s="612" t="n"/>
      <c r="AD565" s="83">
        <f>IF(C565="","",IF('Product Selections'!$L$11="CBA Lightning Wholesale","Check with Finance",1-AB565))</f>
        <v/>
      </c>
      <c r="AE565" s="612">
        <f>IF(C565="","",'Multi Unit Grid'!$G$5)</f>
        <v/>
      </c>
      <c r="AF565" s="84">
        <f>IF(C565="","",IF('Exhibit A'!Y1307&lt;0,-'Exhibit A'!Y1307,""))</f>
        <v/>
      </c>
      <c r="AG565" s="612">
        <f>IF($C565="","",'Product Selections'!$K$6)</f>
        <v/>
      </c>
      <c r="AH565" s="612">
        <f>IF($C565="","",'Product Selections'!$K$10)</f>
        <v/>
      </c>
      <c r="AI565" s="32">
        <f>IF(C565="","",IF('Product Selections'!L557="Management SErvices",VLOOKUP('Product Selections'!K549,Regions!C:D,2,FALSE),""))</f>
        <v/>
      </c>
      <c r="AJ565" s="444" t="n"/>
      <c r="AK565" s="621" t="n"/>
      <c r="AL565" s="438" t="n"/>
      <c r="AM565" s="447" t="n"/>
      <c r="AO565" s="30" t="n"/>
      <c r="AP565" s="439" t="n"/>
      <c r="AQ565" s="612" t="n"/>
      <c r="AR565" s="612" t="n"/>
      <c r="AS565" s="615" t="n"/>
    </row>
    <row r="566">
      <c r="B566" s="249">
        <f>B565+1</f>
        <v/>
      </c>
      <c r="C566" s="250">
        <f>IF('Multi Unit Grid'!C560="","",'Multi Unit Grid'!C560)</f>
        <v/>
      </c>
      <c r="D566" s="251">
        <f>IF(C566="","",'Exhibit A'!D558)</f>
        <v/>
      </c>
      <c r="E566" s="252">
        <f>IFERROR(VLOOKUP(C566,'Multi Unit Grid'!C:D,2,FALSE),"")</f>
        <v/>
      </c>
      <c r="F566" s="253">
        <f>IFERROR(VLOOKUP(C566,'Multi Unit Grid'!C:E,3,FALSE),"")</f>
        <v/>
      </c>
      <c r="G566" s="253">
        <f>IFERROR(VLOOKUP(C566,'Multi Unit Grid'!C:EF,4,FALSE),"")</f>
        <v/>
      </c>
      <c r="H566" s="616" t="n"/>
      <c r="I566" s="267" t="n"/>
      <c r="J566" s="431" t="n"/>
      <c r="K566" s="261" t="n"/>
      <c r="L566" s="257" t="n"/>
      <c r="M566" s="262" t="n"/>
      <c r="N566" s="263" t="n"/>
      <c r="O566" s="262" t="n"/>
      <c r="P566" s="263" t="n"/>
      <c r="Q566" s="622" t="n"/>
      <c r="R566" s="263" t="n"/>
      <c r="S566" s="263" t="n"/>
      <c r="T566" s="263" t="n"/>
      <c r="U566" s="263" t="n"/>
      <c r="V566" s="262" t="n"/>
      <c r="W566" s="265" t="n"/>
      <c r="X566" s="266" t="n"/>
      <c r="Z566" s="490" t="n"/>
      <c r="AA566" s="616" t="n"/>
      <c r="AB566" s="270">
        <f>IF(C566="","",IF('Product Selections'!$L$11="CBA Lightning",1,IF('Product Selections'!$L$11="CBA Lightning Plus",0.7,IF('Product Selections'!$L$11="Management Services",0.7,IF('Product Selections'!$L$11="CBA Lightning Wholesale","Check with Finance","")))))</f>
        <v/>
      </c>
      <c r="AC566" s="616" t="n"/>
      <c r="AD566" s="270">
        <f>IF(C566="","",IF('Product Selections'!$L$11="CBA Lightning Wholesale","Check with Finance",1-AB566))</f>
        <v/>
      </c>
      <c r="AE566" s="616">
        <f>IF(C566="","",'Multi Unit Grid'!$G$5)</f>
        <v/>
      </c>
      <c r="AF566" s="271">
        <f>IF(C566="","",IF('Exhibit A'!Y1308&lt;0,-'Exhibit A'!Y1308,""))</f>
        <v/>
      </c>
      <c r="AG566" s="616">
        <f>IF($C566="","",'Product Selections'!$K$6)</f>
        <v/>
      </c>
      <c r="AH566" s="616">
        <f>IF($C566="","",'Product Selections'!$K$10)</f>
        <v/>
      </c>
      <c r="AI566" s="269">
        <f>IF(C566="","",IF('Product Selections'!L558="Management SErvices",VLOOKUP('Product Selections'!K550,Regions!C:D,2,FALSE),""))</f>
        <v/>
      </c>
      <c r="AJ566" s="445" t="n"/>
      <c r="AK566" s="618" t="n"/>
      <c r="AL566" s="440" t="n"/>
      <c r="AM566" s="448" t="n"/>
      <c r="AO566" s="267" t="n"/>
      <c r="AP566" s="441" t="n"/>
      <c r="AQ566" s="616" t="n"/>
      <c r="AR566" s="616" t="n"/>
      <c r="AS566" s="619" t="n"/>
    </row>
    <row r="567" ht="14.45" customHeight="1">
      <c r="B567" s="73">
        <f>B566+1</f>
        <v/>
      </c>
      <c r="C567" s="221">
        <f>IF('Multi Unit Grid'!C561="","",'Multi Unit Grid'!C561)</f>
        <v/>
      </c>
      <c r="D567" s="223">
        <f>IF(C567="","",'Exhibit A'!D559)</f>
        <v/>
      </c>
      <c r="E567" s="222">
        <f>IFERROR(VLOOKUP(C567,'Multi Unit Grid'!C:D,2,FALSE),"")</f>
        <v/>
      </c>
      <c r="F567" s="75">
        <f>IFERROR(VLOOKUP(C567,'Multi Unit Grid'!C:E,3,FALSE),"")</f>
        <v/>
      </c>
      <c r="G567" s="75">
        <f>IFERROR(VLOOKUP(C567,'Multi Unit Grid'!C:EF,4,FALSE),"")</f>
        <v/>
      </c>
      <c r="H567" s="612" t="n"/>
      <c r="I567" s="30" t="n"/>
      <c r="J567" s="430" t="n"/>
      <c r="K567" s="224" t="n"/>
      <c r="L567" s="24" t="n"/>
      <c r="M567" s="26" t="n"/>
      <c r="N567" s="28" t="n"/>
      <c r="O567" s="26" t="n"/>
      <c r="P567" s="28" t="n"/>
      <c r="Q567" s="623" t="n"/>
      <c r="R567" s="28" t="n"/>
      <c r="S567" s="28" t="n"/>
      <c r="T567" s="28" t="n"/>
      <c r="U567" s="28" t="n"/>
      <c r="V567" s="26" t="n"/>
      <c r="W567" s="29" t="n"/>
      <c r="Z567" s="491" t="n"/>
      <c r="AA567" s="612" t="n"/>
      <c r="AB567" s="83">
        <f>IF(C567="","",IF('Product Selections'!$L$11="CBA Lightning",1,IF('Product Selections'!$L$11="CBA Lightning Plus",0.7,IF('Product Selections'!$L$11="Management Services",0.7,IF('Product Selections'!$L$11="CBA Lightning Wholesale","Check with Finance","")))))</f>
        <v/>
      </c>
      <c r="AC567" s="612" t="n"/>
      <c r="AD567" s="83">
        <f>IF(C567="","",IF('Product Selections'!$L$11="CBA Lightning Wholesale","Check with Finance",1-AB567))</f>
        <v/>
      </c>
      <c r="AE567" s="612">
        <f>IF(C567="","",'Multi Unit Grid'!$G$5)</f>
        <v/>
      </c>
      <c r="AF567" s="84">
        <f>IF(C567="","",IF('Exhibit A'!Y1309&lt;0,-'Exhibit A'!Y1309,""))</f>
        <v/>
      </c>
      <c r="AG567" s="612">
        <f>IF($C567="","",'Product Selections'!$K$6)</f>
        <v/>
      </c>
      <c r="AH567" s="612">
        <f>IF($C567="","",'Product Selections'!$K$10)</f>
        <v/>
      </c>
      <c r="AI567" s="32">
        <f>IF(C567="","",IF('Product Selections'!L559="Management SErvices",VLOOKUP('Product Selections'!K551,Regions!C:D,2,FALSE),""))</f>
        <v/>
      </c>
      <c r="AJ567" s="444" t="n"/>
      <c r="AK567" s="621" t="n"/>
      <c r="AL567" s="438" t="n"/>
      <c r="AM567" s="447" t="n"/>
      <c r="AO567" s="30" t="n"/>
      <c r="AP567" s="439" t="n"/>
      <c r="AQ567" s="612" t="n"/>
      <c r="AR567" s="612" t="n"/>
      <c r="AS567" s="615" t="n"/>
    </row>
    <row r="568">
      <c r="B568" s="249">
        <f>B567+1</f>
        <v/>
      </c>
      <c r="C568" s="250">
        <f>IF('Multi Unit Grid'!C562="","",'Multi Unit Grid'!C562)</f>
        <v/>
      </c>
      <c r="D568" s="251">
        <f>IF(C568="","",'Exhibit A'!D560)</f>
        <v/>
      </c>
      <c r="E568" s="252">
        <f>IFERROR(VLOOKUP(C568,'Multi Unit Grid'!C:D,2,FALSE),"")</f>
        <v/>
      </c>
      <c r="F568" s="253">
        <f>IFERROR(VLOOKUP(C568,'Multi Unit Grid'!C:E,3,FALSE),"")</f>
        <v/>
      </c>
      <c r="G568" s="253">
        <f>IFERROR(VLOOKUP(C568,'Multi Unit Grid'!C:EF,4,FALSE),"")</f>
        <v/>
      </c>
      <c r="H568" s="616" t="n"/>
      <c r="I568" s="267" t="n"/>
      <c r="J568" s="431" t="n"/>
      <c r="K568" s="261" t="n"/>
      <c r="L568" s="257" t="n"/>
      <c r="M568" s="262" t="n"/>
      <c r="N568" s="263" t="n"/>
      <c r="O568" s="262" t="n"/>
      <c r="P568" s="263" t="n"/>
      <c r="Q568" s="622" t="n"/>
      <c r="R568" s="263" t="n"/>
      <c r="S568" s="263" t="n"/>
      <c r="T568" s="263" t="n"/>
      <c r="U568" s="263" t="n"/>
      <c r="V568" s="262" t="n"/>
      <c r="W568" s="265" t="n"/>
      <c r="X568" s="266" t="n"/>
      <c r="Z568" s="490" t="n"/>
      <c r="AA568" s="616" t="n"/>
      <c r="AB568" s="270">
        <f>IF(C568="","",IF('Product Selections'!$L$11="CBA Lightning",1,IF('Product Selections'!$L$11="CBA Lightning Plus",0.7,IF('Product Selections'!$L$11="Management Services",0.7,IF('Product Selections'!$L$11="CBA Lightning Wholesale","Check with Finance","")))))</f>
        <v/>
      </c>
      <c r="AC568" s="616" t="n"/>
      <c r="AD568" s="270">
        <f>IF(C568="","",IF('Product Selections'!$L$11="CBA Lightning Wholesale","Check with Finance",1-AB568))</f>
        <v/>
      </c>
      <c r="AE568" s="616">
        <f>IF(C568="","",'Multi Unit Grid'!$G$5)</f>
        <v/>
      </c>
      <c r="AF568" s="271">
        <f>IF(C568="","",IF('Exhibit A'!Y1310&lt;0,-'Exhibit A'!Y1310,""))</f>
        <v/>
      </c>
      <c r="AG568" s="616">
        <f>IF($C568="","",'Product Selections'!$K$6)</f>
        <v/>
      </c>
      <c r="AH568" s="616">
        <f>IF($C568="","",'Product Selections'!$K$10)</f>
        <v/>
      </c>
      <c r="AI568" s="269">
        <f>IF(C568="","",IF('Product Selections'!L560="Management SErvices",VLOOKUP('Product Selections'!K552,Regions!C:D,2,FALSE),""))</f>
        <v/>
      </c>
      <c r="AJ568" s="445" t="n"/>
      <c r="AK568" s="618" t="n"/>
      <c r="AL568" s="440" t="n"/>
      <c r="AM568" s="448" t="n"/>
      <c r="AO568" s="267" t="n"/>
      <c r="AP568" s="441" t="n"/>
      <c r="AQ568" s="616" t="n"/>
      <c r="AR568" s="616" t="n"/>
      <c r="AS568" s="619" t="n"/>
    </row>
    <row r="569" ht="14.45" customHeight="1">
      <c r="B569" s="73">
        <f>B568+1</f>
        <v/>
      </c>
      <c r="C569" s="221">
        <f>IF('Multi Unit Grid'!C563="","",'Multi Unit Grid'!C563)</f>
        <v/>
      </c>
      <c r="D569" s="223">
        <f>IF(C569="","",'Exhibit A'!D561)</f>
        <v/>
      </c>
      <c r="E569" s="222">
        <f>IFERROR(VLOOKUP(C569,'Multi Unit Grid'!C:D,2,FALSE),"")</f>
        <v/>
      </c>
      <c r="F569" s="75">
        <f>IFERROR(VLOOKUP(C569,'Multi Unit Grid'!C:E,3,FALSE),"")</f>
        <v/>
      </c>
      <c r="G569" s="75">
        <f>IFERROR(VLOOKUP(C569,'Multi Unit Grid'!C:EF,4,FALSE),"")</f>
        <v/>
      </c>
      <c r="H569" s="612" t="n"/>
      <c r="I569" s="30" t="n"/>
      <c r="J569" s="430" t="n"/>
      <c r="K569" s="224" t="n"/>
      <c r="L569" s="24" t="n"/>
      <c r="M569" s="26" t="n"/>
      <c r="N569" s="28" t="n"/>
      <c r="O569" s="26" t="n"/>
      <c r="P569" s="28" t="n"/>
      <c r="Q569" s="623" t="n"/>
      <c r="R569" s="28" t="n"/>
      <c r="S569" s="28" t="n"/>
      <c r="T569" s="28" t="n"/>
      <c r="U569" s="28" t="n"/>
      <c r="V569" s="26" t="n"/>
      <c r="W569" s="29" t="n"/>
      <c r="Z569" s="491" t="n"/>
      <c r="AA569" s="612" t="n"/>
      <c r="AB569" s="83">
        <f>IF(C569="","",IF('Product Selections'!$L$11="CBA Lightning",1,IF('Product Selections'!$L$11="CBA Lightning Plus",0.7,IF('Product Selections'!$L$11="Management Services",0.7,IF('Product Selections'!$L$11="CBA Lightning Wholesale","Check with Finance","")))))</f>
        <v/>
      </c>
      <c r="AC569" s="612" t="n"/>
      <c r="AD569" s="83">
        <f>IF(C569="","",IF('Product Selections'!$L$11="CBA Lightning Wholesale","Check with Finance",1-AB569))</f>
        <v/>
      </c>
      <c r="AE569" s="612">
        <f>IF(C569="","",'Multi Unit Grid'!$G$5)</f>
        <v/>
      </c>
      <c r="AF569" s="84">
        <f>IF(C569="","",IF('Exhibit A'!Y1311&lt;0,-'Exhibit A'!Y1311,""))</f>
        <v/>
      </c>
      <c r="AG569" s="612">
        <f>IF($C569="","",'Product Selections'!$K$6)</f>
        <v/>
      </c>
      <c r="AH569" s="612">
        <f>IF($C569="","",'Product Selections'!$K$10)</f>
        <v/>
      </c>
      <c r="AI569" s="32">
        <f>IF(C569="","",IF('Product Selections'!L561="Management SErvices",VLOOKUP('Product Selections'!K553,Regions!C:D,2,FALSE),""))</f>
        <v/>
      </c>
      <c r="AJ569" s="444" t="n"/>
      <c r="AK569" s="621" t="n"/>
      <c r="AL569" s="438" t="n"/>
      <c r="AM569" s="447" t="n"/>
      <c r="AO569" s="30" t="n"/>
      <c r="AP569" s="439" t="n"/>
      <c r="AQ569" s="612" t="n"/>
      <c r="AR569" s="612" t="n"/>
      <c r="AS569" s="615" t="n"/>
    </row>
    <row r="570">
      <c r="B570" s="249">
        <f>B569+1</f>
        <v/>
      </c>
      <c r="C570" s="250">
        <f>IF('Multi Unit Grid'!C564="","",'Multi Unit Grid'!C564)</f>
        <v/>
      </c>
      <c r="D570" s="251">
        <f>IF(C570="","",'Exhibit A'!D562)</f>
        <v/>
      </c>
      <c r="E570" s="252">
        <f>IFERROR(VLOOKUP(C570,'Multi Unit Grid'!C:D,2,FALSE),"")</f>
        <v/>
      </c>
      <c r="F570" s="253">
        <f>IFERROR(VLOOKUP(C570,'Multi Unit Grid'!C:E,3,FALSE),"")</f>
        <v/>
      </c>
      <c r="G570" s="253">
        <f>IFERROR(VLOOKUP(C570,'Multi Unit Grid'!C:EF,4,FALSE),"")</f>
        <v/>
      </c>
      <c r="H570" s="616" t="n"/>
      <c r="I570" s="267" t="n"/>
      <c r="J570" s="431" t="n"/>
      <c r="K570" s="261" t="n"/>
      <c r="L570" s="257" t="n"/>
      <c r="M570" s="262" t="n"/>
      <c r="N570" s="263" t="n"/>
      <c r="O570" s="262" t="n"/>
      <c r="P570" s="263" t="n"/>
      <c r="Q570" s="622" t="n"/>
      <c r="R570" s="263" t="n"/>
      <c r="S570" s="263" t="n"/>
      <c r="T570" s="263" t="n"/>
      <c r="U570" s="263" t="n"/>
      <c r="V570" s="262" t="n"/>
      <c r="W570" s="265" t="n"/>
      <c r="X570" s="266" t="n"/>
      <c r="Z570" s="490" t="n"/>
      <c r="AA570" s="616" t="n"/>
      <c r="AB570" s="270">
        <f>IF(C570="","",IF('Product Selections'!$L$11="CBA Lightning",1,IF('Product Selections'!$L$11="CBA Lightning Plus",0.7,IF('Product Selections'!$L$11="Management Services",0.7,IF('Product Selections'!$L$11="CBA Lightning Wholesale","Check with Finance","")))))</f>
        <v/>
      </c>
      <c r="AC570" s="616" t="n"/>
      <c r="AD570" s="270">
        <f>IF(C570="","",IF('Product Selections'!$L$11="CBA Lightning Wholesale","Check with Finance",1-AB570))</f>
        <v/>
      </c>
      <c r="AE570" s="616">
        <f>IF(C570="","",'Multi Unit Grid'!$G$5)</f>
        <v/>
      </c>
      <c r="AF570" s="271">
        <f>IF(C570="","",IF('Exhibit A'!Y1312&lt;0,-'Exhibit A'!Y1312,""))</f>
        <v/>
      </c>
      <c r="AG570" s="616">
        <f>IF($C570="","",'Product Selections'!$K$6)</f>
        <v/>
      </c>
      <c r="AH570" s="616">
        <f>IF($C570="","",'Product Selections'!$K$10)</f>
        <v/>
      </c>
      <c r="AI570" s="269">
        <f>IF(C570="","",IF('Product Selections'!L562="Management SErvices",VLOOKUP('Product Selections'!K554,Regions!C:D,2,FALSE),""))</f>
        <v/>
      </c>
      <c r="AJ570" s="445" t="n"/>
      <c r="AK570" s="618" t="n"/>
      <c r="AL570" s="440" t="n"/>
      <c r="AM570" s="448" t="n"/>
      <c r="AO570" s="267" t="n"/>
      <c r="AP570" s="441" t="n"/>
      <c r="AQ570" s="616" t="n"/>
      <c r="AR570" s="616" t="n"/>
      <c r="AS570" s="619" t="n"/>
    </row>
    <row r="571" ht="14.45" customHeight="1">
      <c r="B571" s="73">
        <f>B570+1</f>
        <v/>
      </c>
      <c r="C571" s="221">
        <f>IF('Multi Unit Grid'!C565="","",'Multi Unit Grid'!C565)</f>
        <v/>
      </c>
      <c r="D571" s="223">
        <f>IF(C571="","",'Exhibit A'!D563)</f>
        <v/>
      </c>
      <c r="E571" s="222">
        <f>IFERROR(VLOOKUP(C571,'Multi Unit Grid'!C:D,2,FALSE),"")</f>
        <v/>
      </c>
      <c r="F571" s="75">
        <f>IFERROR(VLOOKUP(C571,'Multi Unit Grid'!C:E,3,FALSE),"")</f>
        <v/>
      </c>
      <c r="G571" s="75">
        <f>IFERROR(VLOOKUP(C571,'Multi Unit Grid'!C:EF,4,FALSE),"")</f>
        <v/>
      </c>
      <c r="H571" s="612" t="n"/>
      <c r="I571" s="30" t="n"/>
      <c r="J571" s="430" t="n"/>
      <c r="K571" s="224" t="n"/>
      <c r="L571" s="24" t="n"/>
      <c r="M571" s="26" t="n"/>
      <c r="N571" s="28" t="n"/>
      <c r="O571" s="26" t="n"/>
      <c r="P571" s="28" t="n"/>
      <c r="Q571" s="623" t="n"/>
      <c r="R571" s="28" t="n"/>
      <c r="S571" s="28" t="n"/>
      <c r="T571" s="28" t="n"/>
      <c r="U571" s="28" t="n"/>
      <c r="V571" s="26" t="n"/>
      <c r="W571" s="29" t="n"/>
      <c r="Z571" s="491" t="n"/>
      <c r="AA571" s="612" t="n"/>
      <c r="AB571" s="83">
        <f>IF(C571="","",IF('Product Selections'!$L$11="CBA Lightning",1,IF('Product Selections'!$L$11="CBA Lightning Plus",0.7,IF('Product Selections'!$L$11="Management Services",0.7,IF('Product Selections'!$L$11="CBA Lightning Wholesale","Check with Finance","")))))</f>
        <v/>
      </c>
      <c r="AC571" s="612" t="n"/>
      <c r="AD571" s="83">
        <f>IF(C571="","",IF('Product Selections'!$L$11="CBA Lightning Wholesale","Check with Finance",1-AB571))</f>
        <v/>
      </c>
      <c r="AE571" s="612">
        <f>IF(C571="","",'Multi Unit Grid'!$G$5)</f>
        <v/>
      </c>
      <c r="AF571" s="84">
        <f>IF(C571="","",IF('Exhibit A'!Y1313&lt;0,-'Exhibit A'!Y1313,""))</f>
        <v/>
      </c>
      <c r="AG571" s="612">
        <f>IF($C571="","",'Product Selections'!$K$6)</f>
        <v/>
      </c>
      <c r="AH571" s="612">
        <f>IF($C571="","",'Product Selections'!$K$10)</f>
        <v/>
      </c>
      <c r="AI571" s="32">
        <f>IF(C571="","",IF('Product Selections'!L563="Management SErvices",VLOOKUP('Product Selections'!K555,Regions!C:D,2,FALSE),""))</f>
        <v/>
      </c>
      <c r="AJ571" s="444" t="n"/>
      <c r="AK571" s="621" t="n"/>
      <c r="AL571" s="438" t="n"/>
      <c r="AM571" s="447" t="n"/>
      <c r="AO571" s="30" t="n"/>
      <c r="AP571" s="439" t="n"/>
      <c r="AQ571" s="612" t="n"/>
      <c r="AR571" s="612" t="n"/>
      <c r="AS571" s="615" t="n"/>
    </row>
    <row r="572">
      <c r="B572" s="249">
        <f>B571+1</f>
        <v/>
      </c>
      <c r="C572" s="250">
        <f>IF('Multi Unit Grid'!C566="","",'Multi Unit Grid'!C566)</f>
        <v/>
      </c>
      <c r="D572" s="251">
        <f>IF(C572="","",'Exhibit A'!D564)</f>
        <v/>
      </c>
      <c r="E572" s="252">
        <f>IFERROR(VLOOKUP(C572,'Multi Unit Grid'!C:D,2,FALSE),"")</f>
        <v/>
      </c>
      <c r="F572" s="253">
        <f>IFERROR(VLOOKUP(C572,'Multi Unit Grid'!C:E,3,FALSE),"")</f>
        <v/>
      </c>
      <c r="G572" s="253">
        <f>IFERROR(VLOOKUP(C572,'Multi Unit Grid'!C:EF,4,FALSE),"")</f>
        <v/>
      </c>
      <c r="H572" s="616" t="n"/>
      <c r="I572" s="267" t="n"/>
      <c r="J572" s="431" t="n"/>
      <c r="K572" s="261" t="n"/>
      <c r="L572" s="257" t="n"/>
      <c r="M572" s="262" t="n"/>
      <c r="N572" s="263" t="n"/>
      <c r="O572" s="262" t="n"/>
      <c r="P572" s="263" t="n"/>
      <c r="Q572" s="622" t="n"/>
      <c r="R572" s="263" t="n"/>
      <c r="S572" s="263" t="n"/>
      <c r="T572" s="263" t="n"/>
      <c r="U572" s="263" t="n"/>
      <c r="V572" s="262" t="n"/>
      <c r="W572" s="265" t="n"/>
      <c r="X572" s="266" t="n"/>
      <c r="Z572" s="490" t="n"/>
      <c r="AA572" s="616" t="n"/>
      <c r="AB572" s="270">
        <f>IF(C572="","",IF('Product Selections'!$L$11="CBA Lightning",1,IF('Product Selections'!$L$11="CBA Lightning Plus",0.7,IF('Product Selections'!$L$11="Management Services",0.7,IF('Product Selections'!$L$11="CBA Lightning Wholesale","Check with Finance","")))))</f>
        <v/>
      </c>
      <c r="AC572" s="616" t="n"/>
      <c r="AD572" s="270">
        <f>IF(C572="","",IF('Product Selections'!$L$11="CBA Lightning Wholesale","Check with Finance",1-AB572))</f>
        <v/>
      </c>
      <c r="AE572" s="616">
        <f>IF(C572="","",'Multi Unit Grid'!$G$5)</f>
        <v/>
      </c>
      <c r="AF572" s="271">
        <f>IF(C572="","",IF('Exhibit A'!Y1314&lt;0,-'Exhibit A'!Y1314,""))</f>
        <v/>
      </c>
      <c r="AG572" s="616">
        <f>IF($C572="","",'Product Selections'!$K$6)</f>
        <v/>
      </c>
      <c r="AH572" s="616">
        <f>IF($C572="","",'Product Selections'!$K$10)</f>
        <v/>
      </c>
      <c r="AI572" s="269">
        <f>IF(C572="","",IF('Product Selections'!L564="Management SErvices",VLOOKUP('Product Selections'!K556,Regions!C:D,2,FALSE),""))</f>
        <v/>
      </c>
      <c r="AJ572" s="445" t="n"/>
      <c r="AK572" s="618" t="n"/>
      <c r="AL572" s="440" t="n"/>
      <c r="AM572" s="448" t="n"/>
      <c r="AO572" s="267" t="n"/>
      <c r="AP572" s="441" t="n"/>
      <c r="AQ572" s="616" t="n"/>
      <c r="AR572" s="616" t="n"/>
      <c r="AS572" s="619" t="n"/>
    </row>
    <row r="573" ht="14.45" customHeight="1">
      <c r="B573" s="73">
        <f>B572+1</f>
        <v/>
      </c>
      <c r="C573" s="221">
        <f>IF('Multi Unit Grid'!C567="","",'Multi Unit Grid'!C567)</f>
        <v/>
      </c>
      <c r="D573" s="223">
        <f>IF(C573="","",'Exhibit A'!D565)</f>
        <v/>
      </c>
      <c r="E573" s="222">
        <f>IFERROR(VLOOKUP(C573,'Multi Unit Grid'!C:D,2,FALSE),"")</f>
        <v/>
      </c>
      <c r="F573" s="75">
        <f>IFERROR(VLOOKUP(C573,'Multi Unit Grid'!C:E,3,FALSE),"")</f>
        <v/>
      </c>
      <c r="G573" s="75">
        <f>IFERROR(VLOOKUP(C573,'Multi Unit Grid'!C:EF,4,FALSE),"")</f>
        <v/>
      </c>
      <c r="H573" s="612" t="n"/>
      <c r="I573" s="30" t="n"/>
      <c r="J573" s="430" t="n"/>
      <c r="K573" s="224" t="n"/>
      <c r="L573" s="24" t="n"/>
      <c r="M573" s="26" t="n"/>
      <c r="N573" s="28" t="n"/>
      <c r="O573" s="26" t="n"/>
      <c r="P573" s="28" t="n"/>
      <c r="Q573" s="623" t="n"/>
      <c r="R573" s="28" t="n"/>
      <c r="S573" s="28" t="n"/>
      <c r="T573" s="28" t="n"/>
      <c r="U573" s="28" t="n"/>
      <c r="V573" s="26" t="n"/>
      <c r="W573" s="29" t="n"/>
      <c r="Z573" s="491" t="n"/>
      <c r="AA573" s="612" t="n"/>
      <c r="AB573" s="83">
        <f>IF(C573="","",IF('Product Selections'!$L$11="CBA Lightning",1,IF('Product Selections'!$L$11="CBA Lightning Plus",0.7,IF('Product Selections'!$L$11="Management Services",0.7,IF('Product Selections'!$L$11="CBA Lightning Wholesale","Check with Finance","")))))</f>
        <v/>
      </c>
      <c r="AC573" s="612" t="n"/>
      <c r="AD573" s="83">
        <f>IF(C573="","",IF('Product Selections'!$L$11="CBA Lightning Wholesale","Check with Finance",1-AB573))</f>
        <v/>
      </c>
      <c r="AE573" s="612">
        <f>IF(C573="","",'Multi Unit Grid'!$G$5)</f>
        <v/>
      </c>
      <c r="AF573" s="84">
        <f>IF(C573="","",IF('Exhibit A'!Y1315&lt;0,-'Exhibit A'!Y1315,""))</f>
        <v/>
      </c>
      <c r="AG573" s="612">
        <f>IF($C573="","",'Product Selections'!$K$6)</f>
        <v/>
      </c>
      <c r="AH573" s="612">
        <f>IF($C573="","",'Product Selections'!$K$10)</f>
        <v/>
      </c>
      <c r="AI573" s="32">
        <f>IF(C573="","",IF('Product Selections'!L565="Management SErvices",VLOOKUP('Product Selections'!K557,Regions!C:D,2,FALSE),""))</f>
        <v/>
      </c>
      <c r="AJ573" s="444" t="n"/>
      <c r="AK573" s="621" t="n"/>
      <c r="AL573" s="438" t="n"/>
      <c r="AM573" s="447" t="n"/>
      <c r="AO573" s="30" t="n"/>
      <c r="AP573" s="439" t="n"/>
      <c r="AQ573" s="612" t="n"/>
      <c r="AR573" s="612" t="n"/>
      <c r="AS573" s="615" t="n"/>
    </row>
    <row r="574">
      <c r="B574" s="249">
        <f>B573+1</f>
        <v/>
      </c>
      <c r="C574" s="250">
        <f>IF('Multi Unit Grid'!C568="","",'Multi Unit Grid'!C568)</f>
        <v/>
      </c>
      <c r="D574" s="251">
        <f>IF(C574="","",'Exhibit A'!D566)</f>
        <v/>
      </c>
      <c r="E574" s="252">
        <f>IFERROR(VLOOKUP(C574,'Multi Unit Grid'!C:D,2,FALSE),"")</f>
        <v/>
      </c>
      <c r="F574" s="253">
        <f>IFERROR(VLOOKUP(C574,'Multi Unit Grid'!C:E,3,FALSE),"")</f>
        <v/>
      </c>
      <c r="G574" s="253">
        <f>IFERROR(VLOOKUP(C574,'Multi Unit Grid'!C:EF,4,FALSE),"")</f>
        <v/>
      </c>
      <c r="H574" s="616" t="n"/>
      <c r="I574" s="267" t="n"/>
      <c r="J574" s="431" t="n"/>
      <c r="K574" s="261" t="n"/>
      <c r="L574" s="257" t="n"/>
      <c r="M574" s="262" t="n"/>
      <c r="N574" s="263" t="n"/>
      <c r="O574" s="262" t="n"/>
      <c r="P574" s="263" t="n"/>
      <c r="Q574" s="622" t="n"/>
      <c r="R574" s="263" t="n"/>
      <c r="S574" s="263" t="n"/>
      <c r="T574" s="263" t="n"/>
      <c r="U574" s="263" t="n"/>
      <c r="V574" s="262" t="n"/>
      <c r="W574" s="265" t="n"/>
      <c r="X574" s="266" t="n"/>
      <c r="Z574" s="490" t="n"/>
      <c r="AA574" s="616" t="n"/>
      <c r="AB574" s="270">
        <f>IF(C574="","",IF('Product Selections'!$L$11="CBA Lightning",1,IF('Product Selections'!$L$11="CBA Lightning Plus",0.7,IF('Product Selections'!$L$11="Management Services",0.7,IF('Product Selections'!$L$11="CBA Lightning Wholesale","Check with Finance","")))))</f>
        <v/>
      </c>
      <c r="AC574" s="616" t="n"/>
      <c r="AD574" s="270">
        <f>IF(C574="","",IF('Product Selections'!$L$11="CBA Lightning Wholesale","Check with Finance",1-AB574))</f>
        <v/>
      </c>
      <c r="AE574" s="616">
        <f>IF(C574="","",'Multi Unit Grid'!$G$5)</f>
        <v/>
      </c>
      <c r="AF574" s="271">
        <f>IF(C574="","",IF('Exhibit A'!Y1316&lt;0,-'Exhibit A'!Y1316,""))</f>
        <v/>
      </c>
      <c r="AG574" s="616">
        <f>IF($C574="","",'Product Selections'!$K$6)</f>
        <v/>
      </c>
      <c r="AH574" s="616">
        <f>IF($C574="","",'Product Selections'!$K$10)</f>
        <v/>
      </c>
      <c r="AI574" s="269">
        <f>IF(C574="","",IF('Product Selections'!L566="Management SErvices",VLOOKUP('Product Selections'!K558,Regions!C:D,2,FALSE),""))</f>
        <v/>
      </c>
      <c r="AJ574" s="445" t="n"/>
      <c r="AK574" s="618" t="n"/>
      <c r="AL574" s="440" t="n"/>
      <c r="AM574" s="448" t="n"/>
      <c r="AO574" s="267" t="n"/>
      <c r="AP574" s="441" t="n"/>
      <c r="AQ574" s="616" t="n"/>
      <c r="AR574" s="616" t="n"/>
      <c r="AS574" s="619" t="n"/>
    </row>
    <row r="575" ht="14.45" customHeight="1">
      <c r="B575" s="73">
        <f>B574+1</f>
        <v/>
      </c>
      <c r="C575" s="221">
        <f>IF('Multi Unit Grid'!C569="","",'Multi Unit Grid'!C569)</f>
        <v/>
      </c>
      <c r="D575" s="223">
        <f>IF(C575="","",'Exhibit A'!D567)</f>
        <v/>
      </c>
      <c r="E575" s="222">
        <f>IFERROR(VLOOKUP(C575,'Multi Unit Grid'!C:D,2,FALSE),"")</f>
        <v/>
      </c>
      <c r="F575" s="75">
        <f>IFERROR(VLOOKUP(C575,'Multi Unit Grid'!C:E,3,FALSE),"")</f>
        <v/>
      </c>
      <c r="G575" s="75">
        <f>IFERROR(VLOOKUP(C575,'Multi Unit Grid'!C:EF,4,FALSE),"")</f>
        <v/>
      </c>
      <c r="H575" s="612" t="n"/>
      <c r="I575" s="30" t="n"/>
      <c r="J575" s="430" t="n"/>
      <c r="K575" s="224" t="n"/>
      <c r="L575" s="24" t="n"/>
      <c r="M575" s="26" t="n"/>
      <c r="N575" s="28" t="n"/>
      <c r="O575" s="26" t="n"/>
      <c r="P575" s="28" t="n"/>
      <c r="Q575" s="623" t="n"/>
      <c r="R575" s="28" t="n"/>
      <c r="S575" s="28" t="n"/>
      <c r="T575" s="28" t="n"/>
      <c r="U575" s="28" t="n"/>
      <c r="V575" s="26" t="n"/>
      <c r="W575" s="29" t="n"/>
      <c r="Z575" s="491" t="n"/>
      <c r="AA575" s="612" t="n"/>
      <c r="AB575" s="83">
        <f>IF(C575="","",IF('Product Selections'!$L$11="CBA Lightning",1,IF('Product Selections'!$L$11="CBA Lightning Plus",0.7,IF('Product Selections'!$L$11="Management Services",0.7,IF('Product Selections'!$L$11="CBA Lightning Wholesale","Check with Finance","")))))</f>
        <v/>
      </c>
      <c r="AC575" s="612" t="n"/>
      <c r="AD575" s="83">
        <f>IF(C575="","",IF('Product Selections'!$L$11="CBA Lightning Wholesale","Check with Finance",1-AB575))</f>
        <v/>
      </c>
      <c r="AE575" s="612">
        <f>IF(C575="","",'Multi Unit Grid'!$G$5)</f>
        <v/>
      </c>
      <c r="AF575" s="84">
        <f>IF(C575="","",IF('Exhibit A'!Y1317&lt;0,-'Exhibit A'!Y1317,""))</f>
        <v/>
      </c>
      <c r="AG575" s="612">
        <f>IF($C575="","",'Product Selections'!$K$6)</f>
        <v/>
      </c>
      <c r="AH575" s="612">
        <f>IF($C575="","",'Product Selections'!$K$10)</f>
        <v/>
      </c>
      <c r="AI575" s="32">
        <f>IF(C575="","",IF('Product Selections'!L567="Management SErvices",VLOOKUP('Product Selections'!K559,Regions!C:D,2,FALSE),""))</f>
        <v/>
      </c>
      <c r="AJ575" s="444" t="n"/>
      <c r="AK575" s="621" t="n"/>
      <c r="AL575" s="438" t="n"/>
      <c r="AM575" s="447" t="n"/>
      <c r="AO575" s="30" t="n"/>
      <c r="AP575" s="439" t="n"/>
      <c r="AQ575" s="612" t="n"/>
      <c r="AR575" s="612" t="n"/>
      <c r="AS575" s="615" t="n"/>
    </row>
    <row r="576">
      <c r="B576" s="249">
        <f>B575+1</f>
        <v/>
      </c>
      <c r="C576" s="250">
        <f>IF('Multi Unit Grid'!C570="","",'Multi Unit Grid'!C570)</f>
        <v/>
      </c>
      <c r="D576" s="251">
        <f>IF(C576="","",'Exhibit A'!D568)</f>
        <v/>
      </c>
      <c r="E576" s="252">
        <f>IFERROR(VLOOKUP(C576,'Multi Unit Grid'!C:D,2,FALSE),"")</f>
        <v/>
      </c>
      <c r="F576" s="253">
        <f>IFERROR(VLOOKUP(C576,'Multi Unit Grid'!C:E,3,FALSE),"")</f>
        <v/>
      </c>
      <c r="G576" s="253">
        <f>IFERROR(VLOOKUP(C576,'Multi Unit Grid'!C:EF,4,FALSE),"")</f>
        <v/>
      </c>
      <c r="H576" s="616" t="n"/>
      <c r="I576" s="267" t="n"/>
      <c r="J576" s="431" t="n"/>
      <c r="K576" s="261" t="n"/>
      <c r="L576" s="257" t="n"/>
      <c r="M576" s="262" t="n"/>
      <c r="N576" s="263" t="n"/>
      <c r="O576" s="262" t="n"/>
      <c r="P576" s="263" t="n"/>
      <c r="Q576" s="622" t="n"/>
      <c r="R576" s="263" t="n"/>
      <c r="S576" s="263" t="n"/>
      <c r="T576" s="263" t="n"/>
      <c r="U576" s="263" t="n"/>
      <c r="V576" s="262" t="n"/>
      <c r="W576" s="265" t="n"/>
      <c r="X576" s="266" t="n"/>
      <c r="Z576" s="490" t="n"/>
      <c r="AA576" s="616" t="n"/>
      <c r="AB576" s="270">
        <f>IF(C576="","",IF('Product Selections'!$L$11="CBA Lightning",1,IF('Product Selections'!$L$11="CBA Lightning Plus",0.7,IF('Product Selections'!$L$11="Management Services",0.7,IF('Product Selections'!$L$11="CBA Lightning Wholesale","Check with Finance","")))))</f>
        <v/>
      </c>
      <c r="AC576" s="616" t="n"/>
      <c r="AD576" s="270">
        <f>IF(C576="","",IF('Product Selections'!$L$11="CBA Lightning Wholesale","Check with Finance",1-AB576))</f>
        <v/>
      </c>
      <c r="AE576" s="616">
        <f>IF(C576="","",'Multi Unit Grid'!$G$5)</f>
        <v/>
      </c>
      <c r="AF576" s="271">
        <f>IF(C576="","",IF('Exhibit A'!Y1318&lt;0,-'Exhibit A'!Y1318,""))</f>
        <v/>
      </c>
      <c r="AG576" s="616">
        <f>IF($C576="","",'Product Selections'!$K$6)</f>
        <v/>
      </c>
      <c r="AH576" s="616">
        <f>IF($C576="","",'Product Selections'!$K$10)</f>
        <v/>
      </c>
      <c r="AI576" s="269">
        <f>IF(C576="","",IF('Product Selections'!L568="Management SErvices",VLOOKUP('Product Selections'!K560,Regions!C:D,2,FALSE),""))</f>
        <v/>
      </c>
      <c r="AJ576" s="445" t="n"/>
      <c r="AK576" s="618" t="n"/>
      <c r="AL576" s="440" t="n"/>
      <c r="AM576" s="448" t="n"/>
      <c r="AO576" s="267" t="n"/>
      <c r="AP576" s="441" t="n"/>
      <c r="AQ576" s="616" t="n"/>
      <c r="AR576" s="616" t="n"/>
      <c r="AS576" s="619" t="n"/>
    </row>
    <row r="577" ht="14.45" customHeight="1">
      <c r="B577" s="73">
        <f>B576+1</f>
        <v/>
      </c>
      <c r="C577" s="221">
        <f>IF('Multi Unit Grid'!C571="","",'Multi Unit Grid'!C571)</f>
        <v/>
      </c>
      <c r="D577" s="223">
        <f>IF(C577="","",'Exhibit A'!D569)</f>
        <v/>
      </c>
      <c r="E577" s="222">
        <f>IFERROR(VLOOKUP(C577,'Multi Unit Grid'!C:D,2,FALSE),"")</f>
        <v/>
      </c>
      <c r="F577" s="75">
        <f>IFERROR(VLOOKUP(C577,'Multi Unit Grid'!C:E,3,FALSE),"")</f>
        <v/>
      </c>
      <c r="G577" s="75">
        <f>IFERROR(VLOOKUP(C577,'Multi Unit Grid'!C:EF,4,FALSE),"")</f>
        <v/>
      </c>
      <c r="H577" s="612" t="n"/>
      <c r="I577" s="30" t="n"/>
      <c r="J577" s="430" t="n"/>
      <c r="K577" s="224" t="n"/>
      <c r="L577" s="24" t="n"/>
      <c r="M577" s="26" t="n"/>
      <c r="N577" s="28" t="n"/>
      <c r="O577" s="26" t="n"/>
      <c r="P577" s="28" t="n"/>
      <c r="Q577" s="623" t="n"/>
      <c r="R577" s="28" t="n"/>
      <c r="S577" s="28" t="n"/>
      <c r="T577" s="28" t="n"/>
      <c r="U577" s="28" t="n"/>
      <c r="V577" s="26" t="n"/>
      <c r="W577" s="29" t="n"/>
      <c r="Z577" s="491" t="n"/>
      <c r="AA577" s="612" t="n"/>
      <c r="AB577" s="83">
        <f>IF(C577="","",IF('Product Selections'!$L$11="CBA Lightning",1,IF('Product Selections'!$L$11="CBA Lightning Plus",0.7,IF('Product Selections'!$L$11="Management Services",0.7,IF('Product Selections'!$L$11="CBA Lightning Wholesale","Check with Finance","")))))</f>
        <v/>
      </c>
      <c r="AC577" s="612" t="n"/>
      <c r="AD577" s="83">
        <f>IF(C577="","",IF('Product Selections'!$L$11="CBA Lightning Wholesale","Check with Finance",1-AB577))</f>
        <v/>
      </c>
      <c r="AE577" s="612">
        <f>IF(C577="","",'Multi Unit Grid'!$G$5)</f>
        <v/>
      </c>
      <c r="AF577" s="84">
        <f>IF(C577="","",IF('Exhibit A'!Y1319&lt;0,-'Exhibit A'!Y1319,""))</f>
        <v/>
      </c>
      <c r="AG577" s="612">
        <f>IF($C577="","",'Product Selections'!$K$6)</f>
        <v/>
      </c>
      <c r="AH577" s="612">
        <f>IF($C577="","",'Product Selections'!$K$10)</f>
        <v/>
      </c>
      <c r="AI577" s="32">
        <f>IF(C577="","",IF('Product Selections'!L569="Management SErvices",VLOOKUP('Product Selections'!K561,Regions!C:D,2,FALSE),""))</f>
        <v/>
      </c>
      <c r="AJ577" s="444" t="n"/>
      <c r="AK577" s="621" t="n"/>
      <c r="AL577" s="438" t="n"/>
      <c r="AM577" s="447" t="n"/>
      <c r="AO577" s="30" t="n"/>
      <c r="AP577" s="439" t="n"/>
      <c r="AQ577" s="612" t="n"/>
      <c r="AR577" s="612" t="n"/>
      <c r="AS577" s="615" t="n"/>
    </row>
    <row r="578">
      <c r="B578" s="249">
        <f>B577+1</f>
        <v/>
      </c>
      <c r="C578" s="250">
        <f>IF('Multi Unit Grid'!C572="","",'Multi Unit Grid'!C572)</f>
        <v/>
      </c>
      <c r="D578" s="251">
        <f>IF(C578="","",'Exhibit A'!D570)</f>
        <v/>
      </c>
      <c r="E578" s="252">
        <f>IFERROR(VLOOKUP(C578,'Multi Unit Grid'!C:D,2,FALSE),"")</f>
        <v/>
      </c>
      <c r="F578" s="253">
        <f>IFERROR(VLOOKUP(C578,'Multi Unit Grid'!C:E,3,FALSE),"")</f>
        <v/>
      </c>
      <c r="G578" s="253">
        <f>IFERROR(VLOOKUP(C578,'Multi Unit Grid'!C:EF,4,FALSE),"")</f>
        <v/>
      </c>
      <c r="H578" s="616" t="n"/>
      <c r="I578" s="267" t="n"/>
      <c r="J578" s="431" t="n"/>
      <c r="K578" s="261" t="n"/>
      <c r="L578" s="257" t="n"/>
      <c r="M578" s="262" t="n"/>
      <c r="N578" s="263" t="n"/>
      <c r="O578" s="262" t="n"/>
      <c r="P578" s="263" t="n"/>
      <c r="Q578" s="622" t="n"/>
      <c r="R578" s="263" t="n"/>
      <c r="S578" s="263" t="n"/>
      <c r="T578" s="263" t="n"/>
      <c r="U578" s="263" t="n"/>
      <c r="V578" s="262" t="n"/>
      <c r="W578" s="265" t="n"/>
      <c r="X578" s="266" t="n"/>
      <c r="Z578" s="490" t="n"/>
      <c r="AA578" s="616" t="n"/>
      <c r="AB578" s="270">
        <f>IF(C578="","",IF('Product Selections'!$L$11="CBA Lightning",1,IF('Product Selections'!$L$11="CBA Lightning Plus",0.7,IF('Product Selections'!$L$11="Management Services",0.7,IF('Product Selections'!$L$11="CBA Lightning Wholesale","Check with Finance","")))))</f>
        <v/>
      </c>
      <c r="AC578" s="616" t="n"/>
      <c r="AD578" s="270">
        <f>IF(C578="","",IF('Product Selections'!$L$11="CBA Lightning Wholesale","Check with Finance",1-AB578))</f>
        <v/>
      </c>
      <c r="AE578" s="616">
        <f>IF(C578="","",'Multi Unit Grid'!$G$5)</f>
        <v/>
      </c>
      <c r="AF578" s="271">
        <f>IF(C578="","",IF('Exhibit A'!Y1320&lt;0,-'Exhibit A'!Y1320,""))</f>
        <v/>
      </c>
      <c r="AG578" s="616">
        <f>IF($C578="","",'Product Selections'!$K$6)</f>
        <v/>
      </c>
      <c r="AH578" s="616">
        <f>IF($C578="","",'Product Selections'!$K$10)</f>
        <v/>
      </c>
      <c r="AI578" s="269">
        <f>IF(C578="","",IF('Product Selections'!L570="Management SErvices",VLOOKUP('Product Selections'!K562,Regions!C:D,2,FALSE),""))</f>
        <v/>
      </c>
      <c r="AJ578" s="445" t="n"/>
      <c r="AK578" s="618" t="n"/>
      <c r="AL578" s="440" t="n"/>
      <c r="AM578" s="448" t="n"/>
      <c r="AO578" s="267" t="n"/>
      <c r="AP578" s="441" t="n"/>
      <c r="AQ578" s="616" t="n"/>
      <c r="AR578" s="616" t="n"/>
      <c r="AS578" s="619" t="n"/>
    </row>
    <row r="579" ht="14.45" customHeight="1">
      <c r="B579" s="73">
        <f>B578+1</f>
        <v/>
      </c>
      <c r="C579" s="221">
        <f>IF('Multi Unit Grid'!C573="","",'Multi Unit Grid'!C573)</f>
        <v/>
      </c>
      <c r="D579" s="223">
        <f>IF(C579="","",'Exhibit A'!D571)</f>
        <v/>
      </c>
      <c r="E579" s="222">
        <f>IFERROR(VLOOKUP(C579,'Multi Unit Grid'!C:D,2,FALSE),"")</f>
        <v/>
      </c>
      <c r="F579" s="75">
        <f>IFERROR(VLOOKUP(C579,'Multi Unit Grid'!C:E,3,FALSE),"")</f>
        <v/>
      </c>
      <c r="G579" s="75">
        <f>IFERROR(VLOOKUP(C579,'Multi Unit Grid'!C:EF,4,FALSE),"")</f>
        <v/>
      </c>
      <c r="H579" s="612" t="n"/>
      <c r="I579" s="30" t="n"/>
      <c r="J579" s="430" t="n"/>
      <c r="K579" s="224" t="n"/>
      <c r="L579" s="24" t="n"/>
      <c r="M579" s="26" t="n"/>
      <c r="N579" s="28" t="n"/>
      <c r="O579" s="26" t="n"/>
      <c r="P579" s="28" t="n"/>
      <c r="Q579" s="623" t="n"/>
      <c r="R579" s="28" t="n"/>
      <c r="S579" s="28" t="n"/>
      <c r="T579" s="28" t="n"/>
      <c r="U579" s="28" t="n"/>
      <c r="V579" s="26" t="n"/>
      <c r="W579" s="29" t="n"/>
      <c r="Z579" s="491" t="n"/>
      <c r="AA579" s="612" t="n"/>
      <c r="AB579" s="83">
        <f>IF(C579="","",IF('Product Selections'!$L$11="CBA Lightning",1,IF('Product Selections'!$L$11="CBA Lightning Plus",0.7,IF('Product Selections'!$L$11="Management Services",0.7,IF('Product Selections'!$L$11="CBA Lightning Wholesale","Check with Finance","")))))</f>
        <v/>
      </c>
      <c r="AC579" s="612" t="n"/>
      <c r="AD579" s="83">
        <f>IF(C579="","",IF('Product Selections'!$L$11="CBA Lightning Wholesale","Check with Finance",1-AB579))</f>
        <v/>
      </c>
      <c r="AE579" s="612">
        <f>IF(C579="","",'Multi Unit Grid'!$G$5)</f>
        <v/>
      </c>
      <c r="AF579" s="84">
        <f>IF(C579="","",IF('Exhibit A'!Y1321&lt;0,-'Exhibit A'!Y1321,""))</f>
        <v/>
      </c>
      <c r="AG579" s="612">
        <f>IF($C579="","",'Product Selections'!$K$6)</f>
        <v/>
      </c>
      <c r="AH579" s="612">
        <f>IF($C579="","",'Product Selections'!$K$10)</f>
        <v/>
      </c>
      <c r="AI579" s="32">
        <f>IF(C579="","",IF('Product Selections'!L571="Management SErvices",VLOOKUP('Product Selections'!K563,Regions!C:D,2,FALSE),""))</f>
        <v/>
      </c>
      <c r="AJ579" s="444" t="n"/>
      <c r="AK579" s="621" t="n"/>
      <c r="AL579" s="438" t="n"/>
      <c r="AM579" s="447" t="n"/>
      <c r="AO579" s="30" t="n"/>
      <c r="AP579" s="439" t="n"/>
      <c r="AQ579" s="612" t="n"/>
      <c r="AR579" s="612" t="n"/>
      <c r="AS579" s="615" t="n"/>
    </row>
    <row r="580">
      <c r="B580" s="249">
        <f>B579+1</f>
        <v/>
      </c>
      <c r="C580" s="250">
        <f>IF('Multi Unit Grid'!C574="","",'Multi Unit Grid'!C574)</f>
        <v/>
      </c>
      <c r="D580" s="251">
        <f>IF(C580="","",'Exhibit A'!D572)</f>
        <v/>
      </c>
      <c r="E580" s="252">
        <f>IFERROR(VLOOKUP(C580,'Multi Unit Grid'!C:D,2,FALSE),"")</f>
        <v/>
      </c>
      <c r="F580" s="253">
        <f>IFERROR(VLOOKUP(C580,'Multi Unit Grid'!C:E,3,FALSE),"")</f>
        <v/>
      </c>
      <c r="G580" s="253">
        <f>IFERROR(VLOOKUP(C580,'Multi Unit Grid'!C:EF,4,FALSE),"")</f>
        <v/>
      </c>
      <c r="H580" s="616" t="n"/>
      <c r="I580" s="267" t="n"/>
      <c r="J580" s="431" t="n"/>
      <c r="K580" s="261" t="n"/>
      <c r="L580" s="257" t="n"/>
      <c r="M580" s="262" t="n"/>
      <c r="N580" s="263" t="n"/>
      <c r="O580" s="262" t="n"/>
      <c r="P580" s="263" t="n"/>
      <c r="Q580" s="622" t="n"/>
      <c r="R580" s="263" t="n"/>
      <c r="S580" s="263" t="n"/>
      <c r="T580" s="263" t="n"/>
      <c r="U580" s="263" t="n"/>
      <c r="V580" s="262" t="n"/>
      <c r="W580" s="265" t="n"/>
      <c r="X580" s="266" t="n"/>
      <c r="Z580" s="490" t="n"/>
      <c r="AA580" s="616" t="n"/>
      <c r="AB580" s="270">
        <f>IF(C580="","",IF('Product Selections'!$L$11="CBA Lightning",1,IF('Product Selections'!$L$11="CBA Lightning Plus",0.7,IF('Product Selections'!$L$11="Management Services",0.7,IF('Product Selections'!$L$11="CBA Lightning Wholesale","Check with Finance","")))))</f>
        <v/>
      </c>
      <c r="AC580" s="616" t="n"/>
      <c r="AD580" s="270">
        <f>IF(C580="","",IF('Product Selections'!$L$11="CBA Lightning Wholesale","Check with Finance",1-AB580))</f>
        <v/>
      </c>
      <c r="AE580" s="616">
        <f>IF(C580="","",'Multi Unit Grid'!$G$5)</f>
        <v/>
      </c>
      <c r="AF580" s="271">
        <f>IF(C580="","",IF('Exhibit A'!Y1322&lt;0,-'Exhibit A'!Y1322,""))</f>
        <v/>
      </c>
      <c r="AG580" s="616">
        <f>IF($C580="","",'Product Selections'!$K$6)</f>
        <v/>
      </c>
      <c r="AH580" s="616">
        <f>IF($C580="","",'Product Selections'!$K$10)</f>
        <v/>
      </c>
      <c r="AI580" s="269">
        <f>IF(C580="","",IF('Product Selections'!L572="Management SErvices",VLOOKUP('Product Selections'!K564,Regions!C:D,2,FALSE),""))</f>
        <v/>
      </c>
      <c r="AJ580" s="445" t="n"/>
      <c r="AK580" s="618" t="n"/>
      <c r="AL580" s="440" t="n"/>
      <c r="AM580" s="448" t="n"/>
      <c r="AO580" s="267" t="n"/>
      <c r="AP580" s="441" t="n"/>
      <c r="AQ580" s="616" t="n"/>
      <c r="AR580" s="616" t="n"/>
      <c r="AS580" s="619" t="n"/>
    </row>
    <row r="581" ht="14.45" customHeight="1">
      <c r="B581" s="73">
        <f>B580+1</f>
        <v/>
      </c>
      <c r="C581" s="221">
        <f>IF('Multi Unit Grid'!C575="","",'Multi Unit Grid'!C575)</f>
        <v/>
      </c>
      <c r="D581" s="223">
        <f>IF(C581="","",'Exhibit A'!D573)</f>
        <v/>
      </c>
      <c r="E581" s="222">
        <f>IFERROR(VLOOKUP(C581,'Multi Unit Grid'!C:D,2,FALSE),"")</f>
        <v/>
      </c>
      <c r="F581" s="75">
        <f>IFERROR(VLOOKUP(C581,'Multi Unit Grid'!C:E,3,FALSE),"")</f>
        <v/>
      </c>
      <c r="G581" s="75">
        <f>IFERROR(VLOOKUP(C581,'Multi Unit Grid'!C:EF,4,FALSE),"")</f>
        <v/>
      </c>
      <c r="H581" s="612" t="n"/>
      <c r="I581" s="30" t="n"/>
      <c r="J581" s="430" t="n"/>
      <c r="K581" s="224" t="n"/>
      <c r="L581" s="24" t="n"/>
      <c r="M581" s="26" t="n"/>
      <c r="N581" s="28" t="n"/>
      <c r="O581" s="26" t="n"/>
      <c r="P581" s="28" t="n"/>
      <c r="Q581" s="623" t="n"/>
      <c r="R581" s="28" t="n"/>
      <c r="S581" s="28" t="n"/>
      <c r="T581" s="28" t="n"/>
      <c r="U581" s="28" t="n"/>
      <c r="V581" s="26" t="n"/>
      <c r="W581" s="29" t="n"/>
      <c r="Z581" s="491" t="n"/>
      <c r="AA581" s="612" t="n"/>
      <c r="AB581" s="83">
        <f>IF(C581="","",IF('Product Selections'!$L$11="CBA Lightning",1,IF('Product Selections'!$L$11="CBA Lightning Plus",0.7,IF('Product Selections'!$L$11="Management Services",0.7,IF('Product Selections'!$L$11="CBA Lightning Wholesale","Check with Finance","")))))</f>
        <v/>
      </c>
      <c r="AC581" s="612" t="n"/>
      <c r="AD581" s="83">
        <f>IF(C581="","",IF('Product Selections'!$L$11="CBA Lightning Wholesale","Check with Finance",1-AB581))</f>
        <v/>
      </c>
      <c r="AE581" s="612">
        <f>IF(C581="","",'Multi Unit Grid'!$G$5)</f>
        <v/>
      </c>
      <c r="AF581" s="84">
        <f>IF(C581="","",IF('Exhibit A'!Y1323&lt;0,-'Exhibit A'!Y1323,""))</f>
        <v/>
      </c>
      <c r="AG581" s="612">
        <f>IF($C581="","",'Product Selections'!$K$6)</f>
        <v/>
      </c>
      <c r="AH581" s="612">
        <f>IF($C581="","",'Product Selections'!$K$10)</f>
        <v/>
      </c>
      <c r="AI581" s="32">
        <f>IF(C581="","",IF('Product Selections'!L573="Management SErvices",VLOOKUP('Product Selections'!K565,Regions!C:D,2,FALSE),""))</f>
        <v/>
      </c>
      <c r="AJ581" s="444" t="n"/>
      <c r="AK581" s="621" t="n"/>
      <c r="AL581" s="438" t="n"/>
      <c r="AM581" s="447" t="n"/>
      <c r="AO581" s="30" t="n"/>
      <c r="AP581" s="439" t="n"/>
      <c r="AQ581" s="612" t="n"/>
      <c r="AR581" s="612" t="n"/>
      <c r="AS581" s="615" t="n"/>
    </row>
    <row r="582">
      <c r="B582" s="249">
        <f>B581+1</f>
        <v/>
      </c>
      <c r="C582" s="250">
        <f>IF('Multi Unit Grid'!C576="","",'Multi Unit Grid'!C576)</f>
        <v/>
      </c>
      <c r="D582" s="251">
        <f>IF(C582="","",'Exhibit A'!D574)</f>
        <v/>
      </c>
      <c r="E582" s="252">
        <f>IFERROR(VLOOKUP(C582,'Multi Unit Grid'!C:D,2,FALSE),"")</f>
        <v/>
      </c>
      <c r="F582" s="253">
        <f>IFERROR(VLOOKUP(C582,'Multi Unit Grid'!C:E,3,FALSE),"")</f>
        <v/>
      </c>
      <c r="G582" s="253">
        <f>IFERROR(VLOOKUP(C582,'Multi Unit Grid'!C:EF,4,FALSE),"")</f>
        <v/>
      </c>
      <c r="H582" s="616" t="n"/>
      <c r="I582" s="267" t="n"/>
      <c r="J582" s="431" t="n"/>
      <c r="K582" s="261" t="n"/>
      <c r="L582" s="257" t="n"/>
      <c r="M582" s="262" t="n"/>
      <c r="N582" s="263" t="n"/>
      <c r="O582" s="262" t="n"/>
      <c r="P582" s="263" t="n"/>
      <c r="Q582" s="622" t="n"/>
      <c r="R582" s="263" t="n"/>
      <c r="S582" s="263" t="n"/>
      <c r="T582" s="263" t="n"/>
      <c r="U582" s="263" t="n"/>
      <c r="V582" s="262" t="n"/>
      <c r="W582" s="265" t="n"/>
      <c r="X582" s="266" t="n"/>
      <c r="Z582" s="490" t="n"/>
      <c r="AA582" s="616" t="n"/>
      <c r="AB582" s="270">
        <f>IF(C582="","",IF('Product Selections'!$L$11="CBA Lightning",1,IF('Product Selections'!$L$11="CBA Lightning Plus",0.7,IF('Product Selections'!$L$11="Management Services",0.7,IF('Product Selections'!$L$11="CBA Lightning Wholesale","Check with Finance","")))))</f>
        <v/>
      </c>
      <c r="AC582" s="616" t="n"/>
      <c r="AD582" s="270">
        <f>IF(C582="","",IF('Product Selections'!$L$11="CBA Lightning Wholesale","Check with Finance",1-AB582))</f>
        <v/>
      </c>
      <c r="AE582" s="616">
        <f>IF(C582="","",'Multi Unit Grid'!$G$5)</f>
        <v/>
      </c>
      <c r="AF582" s="271">
        <f>IF(C582="","",IF('Exhibit A'!Y1324&lt;0,-'Exhibit A'!Y1324,""))</f>
        <v/>
      </c>
      <c r="AG582" s="616">
        <f>IF($C582="","",'Product Selections'!$K$6)</f>
        <v/>
      </c>
      <c r="AH582" s="616">
        <f>IF($C582="","",'Product Selections'!$K$10)</f>
        <v/>
      </c>
      <c r="AI582" s="269">
        <f>IF(C582="","",IF('Product Selections'!L574="Management SErvices",VLOOKUP('Product Selections'!K566,Regions!C:D,2,FALSE),""))</f>
        <v/>
      </c>
      <c r="AJ582" s="445" t="n"/>
      <c r="AK582" s="618" t="n"/>
      <c r="AL582" s="440" t="n"/>
      <c r="AM582" s="448" t="n"/>
      <c r="AO582" s="267" t="n"/>
      <c r="AP582" s="441" t="n"/>
      <c r="AQ582" s="616" t="n"/>
      <c r="AR582" s="616" t="n"/>
      <c r="AS582" s="619" t="n"/>
    </row>
    <row r="583" ht="14.45" customHeight="1">
      <c r="B583" s="73">
        <f>B582+1</f>
        <v/>
      </c>
      <c r="C583" s="221">
        <f>IF('Multi Unit Grid'!C577="","",'Multi Unit Grid'!C577)</f>
        <v/>
      </c>
      <c r="D583" s="223">
        <f>IF(C583="","",'Exhibit A'!D575)</f>
        <v/>
      </c>
      <c r="E583" s="222">
        <f>IFERROR(VLOOKUP(C583,'Multi Unit Grid'!C:D,2,FALSE),"")</f>
        <v/>
      </c>
      <c r="F583" s="75">
        <f>IFERROR(VLOOKUP(C583,'Multi Unit Grid'!C:E,3,FALSE),"")</f>
        <v/>
      </c>
      <c r="G583" s="75">
        <f>IFERROR(VLOOKUP(C583,'Multi Unit Grid'!C:EF,4,FALSE),"")</f>
        <v/>
      </c>
      <c r="H583" s="612" t="n"/>
      <c r="I583" s="30" t="n"/>
      <c r="J583" s="430" t="n"/>
      <c r="K583" s="224" t="n"/>
      <c r="L583" s="24" t="n"/>
      <c r="M583" s="26" t="n"/>
      <c r="N583" s="28" t="n"/>
      <c r="O583" s="26" t="n"/>
      <c r="P583" s="28" t="n"/>
      <c r="Q583" s="623" t="n"/>
      <c r="R583" s="28" t="n"/>
      <c r="S583" s="28" t="n"/>
      <c r="T583" s="28" t="n"/>
      <c r="U583" s="28" t="n"/>
      <c r="V583" s="26" t="n"/>
      <c r="W583" s="29" t="n"/>
      <c r="Z583" s="491" t="n"/>
      <c r="AA583" s="612" t="n"/>
      <c r="AB583" s="83">
        <f>IF(C583="","",IF('Product Selections'!$L$11="CBA Lightning",1,IF('Product Selections'!$L$11="CBA Lightning Plus",0.7,IF('Product Selections'!$L$11="Management Services",0.7,IF('Product Selections'!$L$11="CBA Lightning Wholesale","Check with Finance","")))))</f>
        <v/>
      </c>
      <c r="AC583" s="612" t="n"/>
      <c r="AD583" s="83">
        <f>IF(C583="","",IF('Product Selections'!$L$11="CBA Lightning Wholesale","Check with Finance",1-AB583))</f>
        <v/>
      </c>
      <c r="AE583" s="612">
        <f>IF(C583="","",'Multi Unit Grid'!$G$5)</f>
        <v/>
      </c>
      <c r="AF583" s="84">
        <f>IF(C583="","",IF('Exhibit A'!Y1325&lt;0,-'Exhibit A'!Y1325,""))</f>
        <v/>
      </c>
      <c r="AG583" s="612">
        <f>IF($C583="","",'Product Selections'!$K$6)</f>
        <v/>
      </c>
      <c r="AH583" s="612">
        <f>IF($C583="","",'Product Selections'!$K$10)</f>
        <v/>
      </c>
      <c r="AI583" s="32">
        <f>IF(C583="","",IF('Product Selections'!L575="Management SErvices",VLOOKUP('Product Selections'!K567,Regions!C:D,2,FALSE),""))</f>
        <v/>
      </c>
      <c r="AJ583" s="444" t="n"/>
      <c r="AK583" s="621" t="n"/>
      <c r="AL583" s="438" t="n"/>
      <c r="AM583" s="447" t="n"/>
      <c r="AO583" s="30" t="n"/>
      <c r="AP583" s="439" t="n"/>
      <c r="AQ583" s="612" t="n"/>
      <c r="AR583" s="612" t="n"/>
      <c r="AS583" s="615" t="n"/>
    </row>
    <row r="584">
      <c r="B584" s="249">
        <f>B583+1</f>
        <v/>
      </c>
      <c r="C584" s="250">
        <f>IF('Multi Unit Grid'!C578="","",'Multi Unit Grid'!C578)</f>
        <v/>
      </c>
      <c r="D584" s="251">
        <f>IF(C584="","",'Exhibit A'!D576)</f>
        <v/>
      </c>
      <c r="E584" s="252">
        <f>IFERROR(VLOOKUP(C584,'Multi Unit Grid'!C:D,2,FALSE),"")</f>
        <v/>
      </c>
      <c r="F584" s="253">
        <f>IFERROR(VLOOKUP(C584,'Multi Unit Grid'!C:E,3,FALSE),"")</f>
        <v/>
      </c>
      <c r="G584" s="253">
        <f>IFERROR(VLOOKUP(C584,'Multi Unit Grid'!C:EF,4,FALSE),"")</f>
        <v/>
      </c>
      <c r="H584" s="616" t="n"/>
      <c r="I584" s="267" t="n"/>
      <c r="J584" s="431" t="n"/>
      <c r="K584" s="261" t="n"/>
      <c r="L584" s="257" t="n"/>
      <c r="M584" s="262" t="n"/>
      <c r="N584" s="263" t="n"/>
      <c r="O584" s="262" t="n"/>
      <c r="P584" s="263" t="n"/>
      <c r="Q584" s="622" t="n"/>
      <c r="R584" s="263" t="n"/>
      <c r="S584" s="263" t="n"/>
      <c r="T584" s="263" t="n"/>
      <c r="U584" s="263" t="n"/>
      <c r="V584" s="262" t="n"/>
      <c r="W584" s="265" t="n"/>
      <c r="X584" s="266" t="n"/>
      <c r="Z584" s="490" t="n"/>
      <c r="AA584" s="616" t="n"/>
      <c r="AB584" s="270">
        <f>IF(C584="","",IF('Product Selections'!$L$11="CBA Lightning",1,IF('Product Selections'!$L$11="CBA Lightning Plus",0.7,IF('Product Selections'!$L$11="Management Services",0.7,IF('Product Selections'!$L$11="CBA Lightning Wholesale","Check with Finance","")))))</f>
        <v/>
      </c>
      <c r="AC584" s="616" t="n"/>
      <c r="AD584" s="270">
        <f>IF(C584="","",IF('Product Selections'!$L$11="CBA Lightning Wholesale","Check with Finance",1-AB584))</f>
        <v/>
      </c>
      <c r="AE584" s="616">
        <f>IF(C584="","",'Multi Unit Grid'!$G$5)</f>
        <v/>
      </c>
      <c r="AF584" s="271">
        <f>IF(C584="","",IF('Exhibit A'!Y1326&lt;0,-'Exhibit A'!Y1326,""))</f>
        <v/>
      </c>
      <c r="AG584" s="616">
        <f>IF($C584="","",'Product Selections'!$K$6)</f>
        <v/>
      </c>
      <c r="AH584" s="616">
        <f>IF($C584="","",'Product Selections'!$K$10)</f>
        <v/>
      </c>
      <c r="AI584" s="269">
        <f>IF(C584="","",IF('Product Selections'!L576="Management SErvices",VLOOKUP('Product Selections'!K568,Regions!C:D,2,FALSE),""))</f>
        <v/>
      </c>
      <c r="AJ584" s="445" t="n"/>
      <c r="AK584" s="618" t="n"/>
      <c r="AL584" s="440" t="n"/>
      <c r="AM584" s="448" t="n"/>
      <c r="AO584" s="267" t="n"/>
      <c r="AP584" s="441" t="n"/>
      <c r="AQ584" s="616" t="n"/>
      <c r="AR584" s="616" t="n"/>
      <c r="AS584" s="619" t="n"/>
    </row>
    <row r="585" ht="14.45" customHeight="1">
      <c r="B585" s="73">
        <f>B584+1</f>
        <v/>
      </c>
      <c r="C585" s="221">
        <f>IF('Multi Unit Grid'!C579="","",'Multi Unit Grid'!C579)</f>
        <v/>
      </c>
      <c r="D585" s="223">
        <f>IF(C585="","",'Exhibit A'!D577)</f>
        <v/>
      </c>
      <c r="E585" s="222">
        <f>IFERROR(VLOOKUP(C585,'Multi Unit Grid'!C:D,2,FALSE),"")</f>
        <v/>
      </c>
      <c r="F585" s="75">
        <f>IFERROR(VLOOKUP(C585,'Multi Unit Grid'!C:E,3,FALSE),"")</f>
        <v/>
      </c>
      <c r="G585" s="75">
        <f>IFERROR(VLOOKUP(C585,'Multi Unit Grid'!C:EF,4,FALSE),"")</f>
        <v/>
      </c>
      <c r="H585" s="612" t="n"/>
      <c r="I585" s="30" t="n"/>
      <c r="J585" s="430" t="n"/>
      <c r="K585" s="224" t="n"/>
      <c r="L585" s="24" t="n"/>
      <c r="M585" s="26" t="n"/>
      <c r="N585" s="28" t="n"/>
      <c r="O585" s="26" t="n"/>
      <c r="P585" s="28" t="n"/>
      <c r="Q585" s="623" t="n"/>
      <c r="R585" s="28" t="n"/>
      <c r="S585" s="28" t="n"/>
      <c r="T585" s="28" t="n"/>
      <c r="U585" s="28" t="n"/>
      <c r="V585" s="26" t="n"/>
      <c r="W585" s="29" t="n"/>
      <c r="Z585" s="491" t="n"/>
      <c r="AA585" s="612" t="n"/>
      <c r="AB585" s="83">
        <f>IF(C585="","",IF('Product Selections'!$L$11="CBA Lightning",1,IF('Product Selections'!$L$11="CBA Lightning Plus",0.7,IF('Product Selections'!$L$11="Management Services",0.7,IF('Product Selections'!$L$11="CBA Lightning Wholesale","Check with Finance","")))))</f>
        <v/>
      </c>
      <c r="AC585" s="612" t="n"/>
      <c r="AD585" s="83">
        <f>IF(C585="","",IF('Product Selections'!$L$11="CBA Lightning Wholesale","Check with Finance",1-AB585))</f>
        <v/>
      </c>
      <c r="AE585" s="612">
        <f>IF(C585="","",'Multi Unit Grid'!$G$5)</f>
        <v/>
      </c>
      <c r="AF585" s="84">
        <f>IF(C585="","",IF('Exhibit A'!Y1327&lt;0,-'Exhibit A'!Y1327,""))</f>
        <v/>
      </c>
      <c r="AG585" s="612">
        <f>IF($C585="","",'Product Selections'!$K$6)</f>
        <v/>
      </c>
      <c r="AH585" s="612">
        <f>IF($C585="","",'Product Selections'!$K$10)</f>
        <v/>
      </c>
      <c r="AI585" s="32">
        <f>IF(C585="","",IF('Product Selections'!L577="Management SErvices",VLOOKUP('Product Selections'!K569,Regions!C:D,2,FALSE),""))</f>
        <v/>
      </c>
      <c r="AJ585" s="444" t="n"/>
      <c r="AK585" s="621" t="n"/>
      <c r="AL585" s="438" t="n"/>
      <c r="AM585" s="447" t="n"/>
      <c r="AO585" s="30" t="n"/>
      <c r="AP585" s="439" t="n"/>
      <c r="AQ585" s="612" t="n"/>
      <c r="AR585" s="612" t="n"/>
      <c r="AS585" s="615" t="n"/>
    </row>
    <row r="586">
      <c r="B586" s="249">
        <f>B585+1</f>
        <v/>
      </c>
      <c r="C586" s="250">
        <f>IF('Multi Unit Grid'!C580="","",'Multi Unit Grid'!C580)</f>
        <v/>
      </c>
      <c r="D586" s="251">
        <f>IF(C586="","",'Exhibit A'!D578)</f>
        <v/>
      </c>
      <c r="E586" s="252">
        <f>IFERROR(VLOOKUP(C586,'Multi Unit Grid'!C:D,2,FALSE),"")</f>
        <v/>
      </c>
      <c r="F586" s="253">
        <f>IFERROR(VLOOKUP(C586,'Multi Unit Grid'!C:E,3,FALSE),"")</f>
        <v/>
      </c>
      <c r="G586" s="253">
        <f>IFERROR(VLOOKUP(C586,'Multi Unit Grid'!C:EF,4,FALSE),"")</f>
        <v/>
      </c>
      <c r="H586" s="616" t="n"/>
      <c r="I586" s="267" t="n"/>
      <c r="J586" s="431" t="n"/>
      <c r="K586" s="261" t="n"/>
      <c r="L586" s="257" t="n"/>
      <c r="M586" s="262" t="n"/>
      <c r="N586" s="263" t="n"/>
      <c r="O586" s="262" t="n"/>
      <c r="P586" s="263" t="n"/>
      <c r="Q586" s="622" t="n"/>
      <c r="R586" s="263" t="n"/>
      <c r="S586" s="263" t="n"/>
      <c r="T586" s="263" t="n"/>
      <c r="U586" s="263" t="n"/>
      <c r="V586" s="262" t="n"/>
      <c r="W586" s="265" t="n"/>
      <c r="X586" s="266" t="n"/>
      <c r="Z586" s="490" t="n"/>
      <c r="AA586" s="616" t="n"/>
      <c r="AB586" s="270">
        <f>IF(C586="","",IF('Product Selections'!$L$11="CBA Lightning",1,IF('Product Selections'!$L$11="CBA Lightning Plus",0.7,IF('Product Selections'!$L$11="Management Services",0.7,IF('Product Selections'!$L$11="CBA Lightning Wholesale","Check with Finance","")))))</f>
        <v/>
      </c>
      <c r="AC586" s="616" t="n"/>
      <c r="AD586" s="270">
        <f>IF(C586="","",IF('Product Selections'!$L$11="CBA Lightning Wholesale","Check with Finance",1-AB586))</f>
        <v/>
      </c>
      <c r="AE586" s="616">
        <f>IF(C586="","",'Multi Unit Grid'!$G$5)</f>
        <v/>
      </c>
      <c r="AF586" s="271">
        <f>IF(C586="","",IF('Exhibit A'!Y1328&lt;0,-'Exhibit A'!Y1328,""))</f>
        <v/>
      </c>
      <c r="AG586" s="616">
        <f>IF($C586="","",'Product Selections'!$K$6)</f>
        <v/>
      </c>
      <c r="AH586" s="616">
        <f>IF($C586="","",'Product Selections'!$K$10)</f>
        <v/>
      </c>
      <c r="AI586" s="269">
        <f>IF(C586="","",IF('Product Selections'!L578="Management SErvices",VLOOKUP('Product Selections'!K570,Regions!C:D,2,FALSE),""))</f>
        <v/>
      </c>
      <c r="AJ586" s="445" t="n"/>
      <c r="AK586" s="618" t="n"/>
      <c r="AL586" s="440" t="n"/>
      <c r="AM586" s="448" t="n"/>
      <c r="AO586" s="267" t="n"/>
      <c r="AP586" s="441" t="n"/>
      <c r="AQ586" s="616" t="n"/>
      <c r="AR586" s="616" t="n"/>
      <c r="AS586" s="619" t="n"/>
    </row>
    <row r="587" ht="14.45" customHeight="1">
      <c r="B587" s="73">
        <f>B586+1</f>
        <v/>
      </c>
      <c r="C587" s="221">
        <f>IF('Multi Unit Grid'!C581="","",'Multi Unit Grid'!C581)</f>
        <v/>
      </c>
      <c r="D587" s="223">
        <f>IF(C587="","",'Exhibit A'!D579)</f>
        <v/>
      </c>
      <c r="E587" s="222">
        <f>IFERROR(VLOOKUP(C587,'Multi Unit Grid'!C:D,2,FALSE),"")</f>
        <v/>
      </c>
      <c r="F587" s="75">
        <f>IFERROR(VLOOKUP(C587,'Multi Unit Grid'!C:E,3,FALSE),"")</f>
        <v/>
      </c>
      <c r="G587" s="75">
        <f>IFERROR(VLOOKUP(C587,'Multi Unit Grid'!C:EF,4,FALSE),"")</f>
        <v/>
      </c>
      <c r="H587" s="612" t="n"/>
      <c r="I587" s="30" t="n"/>
      <c r="J587" s="430" t="n"/>
      <c r="K587" s="224" t="n"/>
      <c r="L587" s="24" t="n"/>
      <c r="M587" s="26" t="n"/>
      <c r="N587" s="28" t="n"/>
      <c r="O587" s="26" t="n"/>
      <c r="P587" s="28" t="n"/>
      <c r="Q587" s="623" t="n"/>
      <c r="R587" s="28" t="n"/>
      <c r="S587" s="28" t="n"/>
      <c r="T587" s="28" t="n"/>
      <c r="U587" s="28" t="n"/>
      <c r="V587" s="26" t="n"/>
      <c r="W587" s="29" t="n"/>
      <c r="Z587" s="491" t="n"/>
      <c r="AA587" s="612" t="n"/>
      <c r="AB587" s="83">
        <f>IF(C587="","",IF('Product Selections'!$L$11="CBA Lightning",1,IF('Product Selections'!$L$11="CBA Lightning Plus",0.7,IF('Product Selections'!$L$11="Management Services",0.7,IF('Product Selections'!$L$11="CBA Lightning Wholesale","Check with Finance","")))))</f>
        <v/>
      </c>
      <c r="AC587" s="612" t="n"/>
      <c r="AD587" s="83">
        <f>IF(C587="","",IF('Product Selections'!$L$11="CBA Lightning Wholesale","Check with Finance",1-AB587))</f>
        <v/>
      </c>
      <c r="AE587" s="612">
        <f>IF(C587="","",'Multi Unit Grid'!$G$5)</f>
        <v/>
      </c>
      <c r="AF587" s="84">
        <f>IF(C587="","",IF('Exhibit A'!Y1329&lt;0,-'Exhibit A'!Y1329,""))</f>
        <v/>
      </c>
      <c r="AG587" s="612">
        <f>IF($C587="","",'Product Selections'!$K$6)</f>
        <v/>
      </c>
      <c r="AH587" s="612">
        <f>IF($C587="","",'Product Selections'!$K$10)</f>
        <v/>
      </c>
      <c r="AI587" s="32">
        <f>IF(C587="","",IF('Product Selections'!L579="Management SErvices",VLOOKUP('Product Selections'!K571,Regions!C:D,2,FALSE),""))</f>
        <v/>
      </c>
      <c r="AJ587" s="444" t="n"/>
      <c r="AK587" s="621" t="n"/>
      <c r="AL587" s="438" t="n"/>
      <c r="AM587" s="447" t="n"/>
      <c r="AO587" s="30" t="n"/>
      <c r="AP587" s="439" t="n"/>
      <c r="AQ587" s="612" t="n"/>
      <c r="AR587" s="612" t="n"/>
      <c r="AS587" s="615" t="n"/>
    </row>
    <row r="588">
      <c r="B588" s="249">
        <f>B587+1</f>
        <v/>
      </c>
      <c r="C588" s="250">
        <f>IF('Multi Unit Grid'!C582="","",'Multi Unit Grid'!C582)</f>
        <v/>
      </c>
      <c r="D588" s="251">
        <f>IF(C588="","",'Exhibit A'!D580)</f>
        <v/>
      </c>
      <c r="E588" s="252">
        <f>IFERROR(VLOOKUP(C588,'Multi Unit Grid'!C:D,2,FALSE),"")</f>
        <v/>
      </c>
      <c r="F588" s="253">
        <f>IFERROR(VLOOKUP(C588,'Multi Unit Grid'!C:E,3,FALSE),"")</f>
        <v/>
      </c>
      <c r="G588" s="253">
        <f>IFERROR(VLOOKUP(C588,'Multi Unit Grid'!C:EF,4,FALSE),"")</f>
        <v/>
      </c>
      <c r="H588" s="616" t="n"/>
      <c r="I588" s="267" t="n"/>
      <c r="J588" s="431" t="n"/>
      <c r="K588" s="261" t="n"/>
      <c r="L588" s="257" t="n"/>
      <c r="M588" s="262" t="n"/>
      <c r="N588" s="263" t="n"/>
      <c r="O588" s="262" t="n"/>
      <c r="P588" s="263" t="n"/>
      <c r="Q588" s="622" t="n"/>
      <c r="R588" s="263" t="n"/>
      <c r="S588" s="263" t="n"/>
      <c r="T588" s="263" t="n"/>
      <c r="U588" s="263" t="n"/>
      <c r="V588" s="262" t="n"/>
      <c r="W588" s="265" t="n"/>
      <c r="X588" s="266" t="n"/>
      <c r="Z588" s="490" t="n"/>
      <c r="AA588" s="616" t="n"/>
      <c r="AB588" s="270">
        <f>IF(C588="","",IF('Product Selections'!$L$11="CBA Lightning",1,IF('Product Selections'!$L$11="CBA Lightning Plus",0.7,IF('Product Selections'!$L$11="Management Services",0.7,IF('Product Selections'!$L$11="CBA Lightning Wholesale","Check with Finance","")))))</f>
        <v/>
      </c>
      <c r="AC588" s="616" t="n"/>
      <c r="AD588" s="270">
        <f>IF(C588="","",IF('Product Selections'!$L$11="CBA Lightning Wholesale","Check with Finance",1-AB588))</f>
        <v/>
      </c>
      <c r="AE588" s="616">
        <f>IF(C588="","",'Multi Unit Grid'!$G$5)</f>
        <v/>
      </c>
      <c r="AF588" s="271">
        <f>IF(C588="","",IF('Exhibit A'!Y1330&lt;0,-'Exhibit A'!Y1330,""))</f>
        <v/>
      </c>
      <c r="AG588" s="616">
        <f>IF($C588="","",'Product Selections'!$K$6)</f>
        <v/>
      </c>
      <c r="AH588" s="616">
        <f>IF($C588="","",'Product Selections'!$K$10)</f>
        <v/>
      </c>
      <c r="AI588" s="269">
        <f>IF(C588="","",IF('Product Selections'!L580="Management SErvices",VLOOKUP('Product Selections'!K572,Regions!C:D,2,FALSE),""))</f>
        <v/>
      </c>
      <c r="AJ588" s="445" t="n"/>
      <c r="AK588" s="618" t="n"/>
      <c r="AL588" s="440" t="n"/>
      <c r="AM588" s="448" t="n"/>
      <c r="AO588" s="267" t="n"/>
      <c r="AP588" s="441" t="n"/>
      <c r="AQ588" s="616" t="n"/>
      <c r="AR588" s="616" t="n"/>
      <c r="AS588" s="619" t="n"/>
    </row>
    <row r="589" ht="14.45" customHeight="1">
      <c r="B589" s="73">
        <f>B588+1</f>
        <v/>
      </c>
      <c r="C589" s="221">
        <f>IF('Multi Unit Grid'!C583="","",'Multi Unit Grid'!C583)</f>
        <v/>
      </c>
      <c r="D589" s="223">
        <f>IF(C589="","",'Exhibit A'!D581)</f>
        <v/>
      </c>
      <c r="E589" s="222">
        <f>IFERROR(VLOOKUP(C589,'Multi Unit Grid'!C:D,2,FALSE),"")</f>
        <v/>
      </c>
      <c r="F589" s="75">
        <f>IFERROR(VLOOKUP(C589,'Multi Unit Grid'!C:E,3,FALSE),"")</f>
        <v/>
      </c>
      <c r="G589" s="75">
        <f>IFERROR(VLOOKUP(C589,'Multi Unit Grid'!C:EF,4,FALSE),"")</f>
        <v/>
      </c>
      <c r="H589" s="612" t="n"/>
      <c r="I589" s="30" t="n"/>
      <c r="J589" s="430" t="n"/>
      <c r="K589" s="224" t="n"/>
      <c r="L589" s="24" t="n"/>
      <c r="M589" s="26" t="n"/>
      <c r="N589" s="28" t="n"/>
      <c r="O589" s="26" t="n"/>
      <c r="P589" s="28" t="n"/>
      <c r="Q589" s="623" t="n"/>
      <c r="R589" s="28" t="n"/>
      <c r="S589" s="28" t="n"/>
      <c r="T589" s="28" t="n"/>
      <c r="U589" s="28" t="n"/>
      <c r="V589" s="26" t="n"/>
      <c r="W589" s="29" t="n"/>
      <c r="Z589" s="491" t="n"/>
      <c r="AA589" s="612" t="n"/>
      <c r="AB589" s="83">
        <f>IF(C589="","",IF('Product Selections'!$L$11="CBA Lightning",1,IF('Product Selections'!$L$11="CBA Lightning Plus",0.7,IF('Product Selections'!$L$11="Management Services",0.7,IF('Product Selections'!$L$11="CBA Lightning Wholesale","Check with Finance","")))))</f>
        <v/>
      </c>
      <c r="AC589" s="612" t="n"/>
      <c r="AD589" s="83">
        <f>IF(C589="","",IF('Product Selections'!$L$11="CBA Lightning Wholesale","Check with Finance",1-AB589))</f>
        <v/>
      </c>
      <c r="AE589" s="612">
        <f>IF(C589="","",'Multi Unit Grid'!$G$5)</f>
        <v/>
      </c>
      <c r="AF589" s="84">
        <f>IF(C589="","",IF('Exhibit A'!Y1331&lt;0,-'Exhibit A'!Y1331,""))</f>
        <v/>
      </c>
      <c r="AG589" s="612">
        <f>IF($C589="","",'Product Selections'!$K$6)</f>
        <v/>
      </c>
      <c r="AH589" s="612">
        <f>IF($C589="","",'Product Selections'!$K$10)</f>
        <v/>
      </c>
      <c r="AI589" s="32">
        <f>IF(C589="","",IF('Product Selections'!L581="Management SErvices",VLOOKUP('Product Selections'!K573,Regions!C:D,2,FALSE),""))</f>
        <v/>
      </c>
      <c r="AJ589" s="444" t="n"/>
      <c r="AK589" s="621" t="n"/>
      <c r="AL589" s="438" t="n"/>
      <c r="AM589" s="447" t="n"/>
      <c r="AO589" s="30" t="n"/>
      <c r="AP589" s="439" t="n"/>
      <c r="AQ589" s="612" t="n"/>
      <c r="AR589" s="612" t="n"/>
      <c r="AS589" s="615" t="n"/>
    </row>
    <row r="590">
      <c r="B590" s="249">
        <f>B589+1</f>
        <v/>
      </c>
      <c r="C590" s="250">
        <f>IF('Multi Unit Grid'!C584="","",'Multi Unit Grid'!C584)</f>
        <v/>
      </c>
      <c r="D590" s="251">
        <f>IF(C590="","",'Exhibit A'!D582)</f>
        <v/>
      </c>
      <c r="E590" s="252">
        <f>IFERROR(VLOOKUP(C590,'Multi Unit Grid'!C:D,2,FALSE),"")</f>
        <v/>
      </c>
      <c r="F590" s="253">
        <f>IFERROR(VLOOKUP(C590,'Multi Unit Grid'!C:E,3,FALSE),"")</f>
        <v/>
      </c>
      <c r="G590" s="253">
        <f>IFERROR(VLOOKUP(C590,'Multi Unit Grid'!C:EF,4,FALSE),"")</f>
        <v/>
      </c>
      <c r="H590" s="616" t="n"/>
      <c r="I590" s="267" t="n"/>
      <c r="J590" s="431" t="n"/>
      <c r="K590" s="261" t="n"/>
      <c r="L590" s="257" t="n"/>
      <c r="M590" s="262" t="n"/>
      <c r="N590" s="263" t="n"/>
      <c r="O590" s="262" t="n"/>
      <c r="P590" s="263" t="n"/>
      <c r="Q590" s="622" t="n"/>
      <c r="R590" s="263" t="n"/>
      <c r="S590" s="263" t="n"/>
      <c r="T590" s="263" t="n"/>
      <c r="U590" s="263" t="n"/>
      <c r="V590" s="262" t="n"/>
      <c r="W590" s="265" t="n"/>
      <c r="X590" s="266" t="n"/>
      <c r="Z590" s="490" t="n"/>
      <c r="AA590" s="616" t="n"/>
      <c r="AB590" s="270">
        <f>IF(C590="","",IF('Product Selections'!$L$11="CBA Lightning",1,IF('Product Selections'!$L$11="CBA Lightning Plus",0.7,IF('Product Selections'!$L$11="Management Services",0.7,IF('Product Selections'!$L$11="CBA Lightning Wholesale","Check with Finance","")))))</f>
        <v/>
      </c>
      <c r="AC590" s="616" t="n"/>
      <c r="AD590" s="270">
        <f>IF(C590="","",IF('Product Selections'!$L$11="CBA Lightning Wholesale","Check with Finance",1-AB590))</f>
        <v/>
      </c>
      <c r="AE590" s="616">
        <f>IF(C590="","",'Multi Unit Grid'!$G$5)</f>
        <v/>
      </c>
      <c r="AF590" s="271">
        <f>IF(C590="","",IF('Exhibit A'!Y1332&lt;0,-'Exhibit A'!Y1332,""))</f>
        <v/>
      </c>
      <c r="AG590" s="616">
        <f>IF($C590="","",'Product Selections'!$K$6)</f>
        <v/>
      </c>
      <c r="AH590" s="616">
        <f>IF($C590="","",'Product Selections'!$K$10)</f>
        <v/>
      </c>
      <c r="AI590" s="269">
        <f>IF(C590="","",IF('Product Selections'!L582="Management SErvices",VLOOKUP('Product Selections'!K574,Regions!C:D,2,FALSE),""))</f>
        <v/>
      </c>
      <c r="AJ590" s="445" t="n"/>
      <c r="AK590" s="618" t="n"/>
      <c r="AL590" s="440" t="n"/>
      <c r="AM590" s="448" t="n"/>
      <c r="AO590" s="267" t="n"/>
      <c r="AP590" s="441" t="n"/>
      <c r="AQ590" s="616" t="n"/>
      <c r="AR590" s="616" t="n"/>
      <c r="AS590" s="619" t="n"/>
    </row>
    <row r="591" ht="14.45" customHeight="1">
      <c r="B591" s="73">
        <f>B590+1</f>
        <v/>
      </c>
      <c r="C591" s="221">
        <f>IF('Multi Unit Grid'!C585="","",'Multi Unit Grid'!C585)</f>
        <v/>
      </c>
      <c r="D591" s="223">
        <f>IF(C591="","",'Exhibit A'!D583)</f>
        <v/>
      </c>
      <c r="E591" s="222">
        <f>IFERROR(VLOOKUP(C591,'Multi Unit Grid'!C:D,2,FALSE),"")</f>
        <v/>
      </c>
      <c r="F591" s="75">
        <f>IFERROR(VLOOKUP(C591,'Multi Unit Grid'!C:E,3,FALSE),"")</f>
        <v/>
      </c>
      <c r="G591" s="75">
        <f>IFERROR(VLOOKUP(C591,'Multi Unit Grid'!C:EF,4,FALSE),"")</f>
        <v/>
      </c>
      <c r="H591" s="612" t="n"/>
      <c r="I591" s="30" t="n"/>
      <c r="J591" s="430" t="n"/>
      <c r="K591" s="224" t="n"/>
      <c r="L591" s="24" t="n"/>
      <c r="M591" s="26" t="n"/>
      <c r="N591" s="28" t="n"/>
      <c r="O591" s="26" t="n"/>
      <c r="P591" s="28" t="n"/>
      <c r="Q591" s="623" t="n"/>
      <c r="R591" s="28" t="n"/>
      <c r="S591" s="28" t="n"/>
      <c r="T591" s="28" t="n"/>
      <c r="U591" s="28" t="n"/>
      <c r="V591" s="26" t="n"/>
      <c r="W591" s="29" t="n"/>
      <c r="Z591" s="491" t="n"/>
      <c r="AA591" s="612" t="n"/>
      <c r="AB591" s="83">
        <f>IF(C591="","",IF('Product Selections'!$L$11="CBA Lightning",1,IF('Product Selections'!$L$11="CBA Lightning Plus",0.7,IF('Product Selections'!$L$11="Management Services",0.7,IF('Product Selections'!$L$11="CBA Lightning Wholesale","Check with Finance","")))))</f>
        <v/>
      </c>
      <c r="AC591" s="612" t="n"/>
      <c r="AD591" s="83">
        <f>IF(C591="","",IF('Product Selections'!$L$11="CBA Lightning Wholesale","Check with Finance",1-AB591))</f>
        <v/>
      </c>
      <c r="AE591" s="612">
        <f>IF(C591="","",'Multi Unit Grid'!$G$5)</f>
        <v/>
      </c>
      <c r="AF591" s="84">
        <f>IF(C591="","",IF('Exhibit A'!Y1333&lt;0,-'Exhibit A'!Y1333,""))</f>
        <v/>
      </c>
      <c r="AG591" s="612">
        <f>IF($C591="","",'Product Selections'!$K$6)</f>
        <v/>
      </c>
      <c r="AH591" s="612">
        <f>IF($C591="","",'Product Selections'!$K$10)</f>
        <v/>
      </c>
      <c r="AI591" s="32">
        <f>IF(C591="","",IF('Product Selections'!L583="Management SErvices",VLOOKUP('Product Selections'!K575,Regions!C:D,2,FALSE),""))</f>
        <v/>
      </c>
      <c r="AJ591" s="444" t="n"/>
      <c r="AK591" s="621" t="n"/>
      <c r="AL591" s="438" t="n"/>
      <c r="AM591" s="447" t="n"/>
      <c r="AO591" s="30" t="n"/>
      <c r="AP591" s="439" t="n"/>
      <c r="AQ591" s="612" t="n"/>
      <c r="AR591" s="612" t="n"/>
      <c r="AS591" s="615" t="n"/>
    </row>
    <row r="592">
      <c r="B592" s="249">
        <f>B591+1</f>
        <v/>
      </c>
      <c r="C592" s="250">
        <f>IF('Multi Unit Grid'!C586="","",'Multi Unit Grid'!C586)</f>
        <v/>
      </c>
      <c r="D592" s="251">
        <f>IF(C592="","",'Exhibit A'!D584)</f>
        <v/>
      </c>
      <c r="E592" s="252">
        <f>IFERROR(VLOOKUP(C592,'Multi Unit Grid'!C:D,2,FALSE),"")</f>
        <v/>
      </c>
      <c r="F592" s="253">
        <f>IFERROR(VLOOKUP(C592,'Multi Unit Grid'!C:E,3,FALSE),"")</f>
        <v/>
      </c>
      <c r="G592" s="253">
        <f>IFERROR(VLOOKUP(C592,'Multi Unit Grid'!C:EF,4,FALSE),"")</f>
        <v/>
      </c>
      <c r="H592" s="616" t="n"/>
      <c r="I592" s="267" t="n"/>
      <c r="J592" s="431" t="n"/>
      <c r="K592" s="261" t="n"/>
      <c r="L592" s="257" t="n"/>
      <c r="M592" s="262" t="n"/>
      <c r="N592" s="263" t="n"/>
      <c r="O592" s="262" t="n"/>
      <c r="P592" s="263" t="n"/>
      <c r="Q592" s="622" t="n"/>
      <c r="R592" s="263" t="n"/>
      <c r="S592" s="263" t="n"/>
      <c r="T592" s="263" t="n"/>
      <c r="U592" s="263" t="n"/>
      <c r="V592" s="262" t="n"/>
      <c r="W592" s="265" t="n"/>
      <c r="X592" s="266" t="n"/>
      <c r="Z592" s="490" t="n"/>
      <c r="AA592" s="616" t="n"/>
      <c r="AB592" s="270">
        <f>IF(C592="","",IF('Product Selections'!$L$11="CBA Lightning",1,IF('Product Selections'!$L$11="CBA Lightning Plus",0.7,IF('Product Selections'!$L$11="Management Services",0.7,IF('Product Selections'!$L$11="CBA Lightning Wholesale","Check with Finance","")))))</f>
        <v/>
      </c>
      <c r="AC592" s="616" t="n"/>
      <c r="AD592" s="270">
        <f>IF(C592="","",IF('Product Selections'!$L$11="CBA Lightning Wholesale","Check with Finance",1-AB592))</f>
        <v/>
      </c>
      <c r="AE592" s="616">
        <f>IF(C592="","",'Multi Unit Grid'!$G$5)</f>
        <v/>
      </c>
      <c r="AF592" s="271">
        <f>IF(C592="","",IF('Exhibit A'!Y1334&lt;0,-'Exhibit A'!Y1334,""))</f>
        <v/>
      </c>
      <c r="AG592" s="616">
        <f>IF($C592="","",'Product Selections'!$K$6)</f>
        <v/>
      </c>
      <c r="AH592" s="616">
        <f>IF($C592="","",'Product Selections'!$K$10)</f>
        <v/>
      </c>
      <c r="AI592" s="269">
        <f>IF(C592="","",IF('Product Selections'!L584="Management SErvices",VLOOKUP('Product Selections'!K576,Regions!C:D,2,FALSE),""))</f>
        <v/>
      </c>
      <c r="AJ592" s="445" t="n"/>
      <c r="AK592" s="618" t="n"/>
      <c r="AL592" s="440" t="n"/>
      <c r="AM592" s="448" t="n"/>
      <c r="AO592" s="267" t="n"/>
      <c r="AP592" s="441" t="n"/>
      <c r="AQ592" s="616" t="n"/>
      <c r="AR592" s="616" t="n"/>
      <c r="AS592" s="619" t="n"/>
    </row>
    <row r="593" ht="14.45" customHeight="1">
      <c r="B593" s="73">
        <f>B592+1</f>
        <v/>
      </c>
      <c r="C593" s="221">
        <f>IF('Multi Unit Grid'!C587="","",'Multi Unit Grid'!C587)</f>
        <v/>
      </c>
      <c r="D593" s="223">
        <f>IF(C593="","",'Exhibit A'!D585)</f>
        <v/>
      </c>
      <c r="E593" s="222">
        <f>IFERROR(VLOOKUP(C593,'Multi Unit Grid'!C:D,2,FALSE),"")</f>
        <v/>
      </c>
      <c r="F593" s="75">
        <f>IFERROR(VLOOKUP(C593,'Multi Unit Grid'!C:E,3,FALSE),"")</f>
        <v/>
      </c>
      <c r="G593" s="75">
        <f>IFERROR(VLOOKUP(C593,'Multi Unit Grid'!C:EF,4,FALSE),"")</f>
        <v/>
      </c>
      <c r="H593" s="612" t="n"/>
      <c r="I593" s="30" t="n"/>
      <c r="J593" s="430" t="n"/>
      <c r="K593" s="224" t="n"/>
      <c r="L593" s="24" t="n"/>
      <c r="M593" s="26" t="n"/>
      <c r="N593" s="28" t="n"/>
      <c r="O593" s="26" t="n"/>
      <c r="P593" s="28" t="n"/>
      <c r="Q593" s="623" t="n"/>
      <c r="R593" s="28" t="n"/>
      <c r="S593" s="28" t="n"/>
      <c r="T593" s="28" t="n"/>
      <c r="U593" s="28" t="n"/>
      <c r="V593" s="26" t="n"/>
      <c r="W593" s="29" t="n"/>
      <c r="Z593" s="491" t="n"/>
      <c r="AA593" s="612" t="n"/>
      <c r="AB593" s="83">
        <f>IF(C593="","",IF('Product Selections'!$L$11="CBA Lightning",1,IF('Product Selections'!$L$11="CBA Lightning Plus",0.7,IF('Product Selections'!$L$11="Management Services",0.7,IF('Product Selections'!$L$11="CBA Lightning Wholesale","Check with Finance","")))))</f>
        <v/>
      </c>
      <c r="AC593" s="612" t="n"/>
      <c r="AD593" s="83">
        <f>IF(C593="","",IF('Product Selections'!$L$11="CBA Lightning Wholesale","Check with Finance",1-AB593))</f>
        <v/>
      </c>
      <c r="AE593" s="612">
        <f>IF(C593="","",'Multi Unit Grid'!$G$5)</f>
        <v/>
      </c>
      <c r="AF593" s="84">
        <f>IF(C593="","",IF('Exhibit A'!Y1335&lt;0,-'Exhibit A'!Y1335,""))</f>
        <v/>
      </c>
      <c r="AG593" s="612">
        <f>IF($C593="","",'Product Selections'!$K$6)</f>
        <v/>
      </c>
      <c r="AH593" s="612">
        <f>IF($C593="","",'Product Selections'!$K$10)</f>
        <v/>
      </c>
      <c r="AI593" s="32">
        <f>IF(C593="","",IF('Product Selections'!L585="Management SErvices",VLOOKUP('Product Selections'!K577,Regions!C:D,2,FALSE),""))</f>
        <v/>
      </c>
      <c r="AJ593" s="444" t="n"/>
      <c r="AK593" s="621" t="n"/>
      <c r="AL593" s="438" t="n"/>
      <c r="AM593" s="447" t="n"/>
      <c r="AO593" s="30" t="n"/>
      <c r="AP593" s="439" t="n"/>
      <c r="AQ593" s="612" t="n"/>
      <c r="AR593" s="612" t="n"/>
      <c r="AS593" s="615" t="n"/>
    </row>
    <row r="594">
      <c r="B594" s="249">
        <f>B593+1</f>
        <v/>
      </c>
      <c r="C594" s="250">
        <f>IF('Multi Unit Grid'!C588="","",'Multi Unit Grid'!C588)</f>
        <v/>
      </c>
      <c r="D594" s="251">
        <f>IF(C594="","",'Exhibit A'!D586)</f>
        <v/>
      </c>
      <c r="E594" s="252">
        <f>IFERROR(VLOOKUP(C594,'Multi Unit Grid'!C:D,2,FALSE),"")</f>
        <v/>
      </c>
      <c r="F594" s="253">
        <f>IFERROR(VLOOKUP(C594,'Multi Unit Grid'!C:E,3,FALSE),"")</f>
        <v/>
      </c>
      <c r="G594" s="253">
        <f>IFERROR(VLOOKUP(C594,'Multi Unit Grid'!C:EF,4,FALSE),"")</f>
        <v/>
      </c>
      <c r="H594" s="616" t="n"/>
      <c r="I594" s="267" t="n"/>
      <c r="J594" s="431" t="n"/>
      <c r="K594" s="261" t="n"/>
      <c r="L594" s="257" t="n"/>
      <c r="M594" s="262" t="n"/>
      <c r="N594" s="263" t="n"/>
      <c r="O594" s="262" t="n"/>
      <c r="P594" s="263" t="n"/>
      <c r="Q594" s="622" t="n"/>
      <c r="R594" s="263" t="n"/>
      <c r="S594" s="263" t="n"/>
      <c r="T594" s="263" t="n"/>
      <c r="U594" s="263" t="n"/>
      <c r="V594" s="262" t="n"/>
      <c r="W594" s="265" t="n"/>
      <c r="X594" s="266" t="n"/>
      <c r="Z594" s="490" t="n"/>
      <c r="AA594" s="616" t="n"/>
      <c r="AB594" s="270">
        <f>IF(C594="","",IF('Product Selections'!$L$11="CBA Lightning",1,IF('Product Selections'!$L$11="CBA Lightning Plus",0.7,IF('Product Selections'!$L$11="Management Services",0.7,IF('Product Selections'!$L$11="CBA Lightning Wholesale","Check with Finance","")))))</f>
        <v/>
      </c>
      <c r="AC594" s="616" t="n"/>
      <c r="AD594" s="270">
        <f>IF(C594="","",IF('Product Selections'!$L$11="CBA Lightning Wholesale","Check with Finance",1-AB594))</f>
        <v/>
      </c>
      <c r="AE594" s="616">
        <f>IF(C594="","",'Multi Unit Grid'!$G$5)</f>
        <v/>
      </c>
      <c r="AF594" s="271">
        <f>IF(C594="","",IF('Exhibit A'!Y1336&lt;0,-'Exhibit A'!Y1336,""))</f>
        <v/>
      </c>
      <c r="AG594" s="616">
        <f>IF($C594="","",'Product Selections'!$K$6)</f>
        <v/>
      </c>
      <c r="AH594" s="616">
        <f>IF($C594="","",'Product Selections'!$K$10)</f>
        <v/>
      </c>
      <c r="AI594" s="269">
        <f>IF(C594="","",IF('Product Selections'!L586="Management SErvices",VLOOKUP('Product Selections'!K578,Regions!C:D,2,FALSE),""))</f>
        <v/>
      </c>
      <c r="AJ594" s="445" t="n"/>
      <c r="AK594" s="618" t="n"/>
      <c r="AL594" s="440" t="n"/>
      <c r="AM594" s="448" t="n"/>
      <c r="AO594" s="267" t="n"/>
      <c r="AP594" s="441" t="n"/>
      <c r="AQ594" s="616" t="n"/>
      <c r="AR594" s="616" t="n"/>
      <c r="AS594" s="619" t="n"/>
    </row>
    <row r="595" ht="14.45" customHeight="1">
      <c r="B595" s="73">
        <f>B594+1</f>
        <v/>
      </c>
      <c r="C595" s="221">
        <f>IF('Multi Unit Grid'!C589="","",'Multi Unit Grid'!C589)</f>
        <v/>
      </c>
      <c r="D595" s="223">
        <f>IF(C595="","",'Exhibit A'!D587)</f>
        <v/>
      </c>
      <c r="E595" s="222">
        <f>IFERROR(VLOOKUP(C595,'Multi Unit Grid'!C:D,2,FALSE),"")</f>
        <v/>
      </c>
      <c r="F595" s="75">
        <f>IFERROR(VLOOKUP(C595,'Multi Unit Grid'!C:E,3,FALSE),"")</f>
        <v/>
      </c>
      <c r="G595" s="75">
        <f>IFERROR(VLOOKUP(C595,'Multi Unit Grid'!C:EF,4,FALSE),"")</f>
        <v/>
      </c>
      <c r="H595" s="612" t="n"/>
      <c r="I595" s="30" t="n"/>
      <c r="J595" s="430" t="n"/>
      <c r="K595" s="224" t="n"/>
      <c r="L595" s="24" t="n"/>
      <c r="M595" s="26" t="n"/>
      <c r="N595" s="28" t="n"/>
      <c r="O595" s="26" t="n"/>
      <c r="P595" s="28" t="n"/>
      <c r="Q595" s="623" t="n"/>
      <c r="R595" s="28" t="n"/>
      <c r="S595" s="28" t="n"/>
      <c r="T595" s="28" t="n"/>
      <c r="U595" s="28" t="n"/>
      <c r="V595" s="26" t="n"/>
      <c r="W595" s="29" t="n"/>
      <c r="Z595" s="491" t="n"/>
      <c r="AA595" s="612" t="n"/>
      <c r="AB595" s="83">
        <f>IF(C595="","",IF('Product Selections'!$L$11="CBA Lightning",1,IF('Product Selections'!$L$11="CBA Lightning Plus",0.7,IF('Product Selections'!$L$11="Management Services",0.7,IF('Product Selections'!$L$11="CBA Lightning Wholesale","Check with Finance","")))))</f>
        <v/>
      </c>
      <c r="AC595" s="612" t="n"/>
      <c r="AD595" s="83">
        <f>IF(C595="","",IF('Product Selections'!$L$11="CBA Lightning Wholesale","Check with Finance",1-AB595))</f>
        <v/>
      </c>
      <c r="AE595" s="612">
        <f>IF(C595="","",'Multi Unit Grid'!$G$5)</f>
        <v/>
      </c>
      <c r="AF595" s="84">
        <f>IF(C595="","",IF('Exhibit A'!Y1337&lt;0,-'Exhibit A'!Y1337,""))</f>
        <v/>
      </c>
      <c r="AG595" s="612">
        <f>IF($C595="","",'Product Selections'!$K$6)</f>
        <v/>
      </c>
      <c r="AH595" s="612">
        <f>IF($C595="","",'Product Selections'!$K$10)</f>
        <v/>
      </c>
      <c r="AI595" s="32">
        <f>IF(C595="","",IF('Product Selections'!L587="Management SErvices",VLOOKUP('Product Selections'!K579,Regions!C:D,2,FALSE),""))</f>
        <v/>
      </c>
      <c r="AJ595" s="444" t="n"/>
      <c r="AK595" s="621" t="n"/>
      <c r="AL595" s="438" t="n"/>
      <c r="AM595" s="447" t="n"/>
      <c r="AO595" s="30" t="n"/>
      <c r="AP595" s="439" t="n"/>
      <c r="AQ595" s="612" t="n"/>
      <c r="AR595" s="612" t="n"/>
      <c r="AS595" s="615" t="n"/>
    </row>
    <row r="596">
      <c r="B596" s="249">
        <f>B595+1</f>
        <v/>
      </c>
      <c r="C596" s="250">
        <f>IF('Multi Unit Grid'!C590="","",'Multi Unit Grid'!C590)</f>
        <v/>
      </c>
      <c r="D596" s="251">
        <f>IF(C596="","",'Exhibit A'!D588)</f>
        <v/>
      </c>
      <c r="E596" s="252">
        <f>IFERROR(VLOOKUP(C596,'Multi Unit Grid'!C:D,2,FALSE),"")</f>
        <v/>
      </c>
      <c r="F596" s="253">
        <f>IFERROR(VLOOKUP(C596,'Multi Unit Grid'!C:E,3,FALSE),"")</f>
        <v/>
      </c>
      <c r="G596" s="253">
        <f>IFERROR(VLOOKUP(C596,'Multi Unit Grid'!C:EF,4,FALSE),"")</f>
        <v/>
      </c>
      <c r="H596" s="616" t="n"/>
      <c r="I596" s="267" t="n"/>
      <c r="J596" s="431" t="n"/>
      <c r="K596" s="261" t="n"/>
      <c r="L596" s="257" t="n"/>
      <c r="M596" s="262" t="n"/>
      <c r="N596" s="263" t="n"/>
      <c r="O596" s="262" t="n"/>
      <c r="P596" s="263" t="n"/>
      <c r="Q596" s="622" t="n"/>
      <c r="R596" s="263" t="n"/>
      <c r="S596" s="263" t="n"/>
      <c r="T596" s="263" t="n"/>
      <c r="U596" s="263" t="n"/>
      <c r="V596" s="262" t="n"/>
      <c r="W596" s="265" t="n"/>
      <c r="X596" s="266" t="n"/>
      <c r="Z596" s="490" t="n"/>
      <c r="AA596" s="616" t="n"/>
      <c r="AB596" s="270">
        <f>IF(C596="","",IF('Product Selections'!$L$11="CBA Lightning",1,IF('Product Selections'!$L$11="CBA Lightning Plus",0.7,IF('Product Selections'!$L$11="Management Services",0.7,IF('Product Selections'!$L$11="CBA Lightning Wholesale","Check with Finance","")))))</f>
        <v/>
      </c>
      <c r="AC596" s="616" t="n"/>
      <c r="AD596" s="270">
        <f>IF(C596="","",IF('Product Selections'!$L$11="CBA Lightning Wholesale","Check with Finance",1-AB596))</f>
        <v/>
      </c>
      <c r="AE596" s="616">
        <f>IF(C596="","",'Multi Unit Grid'!$G$5)</f>
        <v/>
      </c>
      <c r="AF596" s="271">
        <f>IF(C596="","",IF('Exhibit A'!Y1338&lt;0,-'Exhibit A'!Y1338,""))</f>
        <v/>
      </c>
      <c r="AG596" s="616">
        <f>IF($C596="","",'Product Selections'!$K$6)</f>
        <v/>
      </c>
      <c r="AH596" s="616">
        <f>IF($C596="","",'Product Selections'!$K$10)</f>
        <v/>
      </c>
      <c r="AI596" s="269">
        <f>IF(C596="","",IF('Product Selections'!L588="Management SErvices",VLOOKUP('Product Selections'!K580,Regions!C:D,2,FALSE),""))</f>
        <v/>
      </c>
      <c r="AJ596" s="445" t="n"/>
      <c r="AK596" s="618" t="n"/>
      <c r="AL596" s="440" t="n"/>
      <c r="AM596" s="448" t="n"/>
      <c r="AO596" s="267" t="n"/>
      <c r="AP596" s="441" t="n"/>
      <c r="AQ596" s="616" t="n"/>
      <c r="AR596" s="616" t="n"/>
      <c r="AS596" s="619" t="n"/>
    </row>
    <row r="597" ht="14.45" customHeight="1">
      <c r="B597" s="73">
        <f>B596+1</f>
        <v/>
      </c>
      <c r="C597" s="221">
        <f>IF('Multi Unit Grid'!C591="","",'Multi Unit Grid'!C591)</f>
        <v/>
      </c>
      <c r="D597" s="223">
        <f>IF(C597="","",'Exhibit A'!D589)</f>
        <v/>
      </c>
      <c r="E597" s="222">
        <f>IFERROR(VLOOKUP(C597,'Multi Unit Grid'!C:D,2,FALSE),"")</f>
        <v/>
      </c>
      <c r="F597" s="75">
        <f>IFERROR(VLOOKUP(C597,'Multi Unit Grid'!C:E,3,FALSE),"")</f>
        <v/>
      </c>
      <c r="G597" s="75">
        <f>IFERROR(VLOOKUP(C597,'Multi Unit Grid'!C:EF,4,FALSE),"")</f>
        <v/>
      </c>
      <c r="H597" s="612" t="n"/>
      <c r="I597" s="30" t="n"/>
      <c r="J597" s="430" t="n"/>
      <c r="K597" s="224" t="n"/>
      <c r="L597" s="24" t="n"/>
      <c r="M597" s="26" t="n"/>
      <c r="N597" s="28" t="n"/>
      <c r="O597" s="26" t="n"/>
      <c r="P597" s="28" t="n"/>
      <c r="Q597" s="623" t="n"/>
      <c r="R597" s="28" t="n"/>
      <c r="S597" s="28" t="n"/>
      <c r="T597" s="28" t="n"/>
      <c r="U597" s="28" t="n"/>
      <c r="V597" s="26" t="n"/>
      <c r="W597" s="29" t="n"/>
      <c r="Z597" s="491" t="n"/>
      <c r="AA597" s="612" t="n"/>
      <c r="AB597" s="83">
        <f>IF(C597="","",IF('Product Selections'!$L$11="CBA Lightning",1,IF('Product Selections'!$L$11="CBA Lightning Plus",0.7,IF('Product Selections'!$L$11="Management Services",0.7,IF('Product Selections'!$L$11="CBA Lightning Wholesale","Check with Finance","")))))</f>
        <v/>
      </c>
      <c r="AC597" s="612" t="n"/>
      <c r="AD597" s="83">
        <f>IF(C597="","",IF('Product Selections'!$L$11="CBA Lightning Wholesale","Check with Finance",1-AB597))</f>
        <v/>
      </c>
      <c r="AE597" s="612">
        <f>IF(C597="","",'Multi Unit Grid'!$G$5)</f>
        <v/>
      </c>
      <c r="AF597" s="84">
        <f>IF(C597="","",IF('Exhibit A'!Y1339&lt;0,-'Exhibit A'!Y1339,""))</f>
        <v/>
      </c>
      <c r="AG597" s="612">
        <f>IF($C597="","",'Product Selections'!$K$6)</f>
        <v/>
      </c>
      <c r="AH597" s="612">
        <f>IF($C597="","",'Product Selections'!$K$10)</f>
        <v/>
      </c>
      <c r="AI597" s="32">
        <f>IF(C597="","",IF('Product Selections'!L589="Management SErvices",VLOOKUP('Product Selections'!K581,Regions!C:D,2,FALSE),""))</f>
        <v/>
      </c>
      <c r="AJ597" s="444" t="n"/>
      <c r="AK597" s="621" t="n"/>
      <c r="AL597" s="438" t="n"/>
      <c r="AM597" s="447" t="n"/>
      <c r="AO597" s="30" t="n"/>
      <c r="AP597" s="439" t="n"/>
      <c r="AQ597" s="612" t="n"/>
      <c r="AR597" s="612" t="n"/>
      <c r="AS597" s="615" t="n"/>
    </row>
    <row r="598">
      <c r="B598" s="249">
        <f>B597+1</f>
        <v/>
      </c>
      <c r="C598" s="250">
        <f>IF('Multi Unit Grid'!C592="","",'Multi Unit Grid'!C592)</f>
        <v/>
      </c>
      <c r="D598" s="251">
        <f>IF(C598="","",'Exhibit A'!D590)</f>
        <v/>
      </c>
      <c r="E598" s="252">
        <f>IFERROR(VLOOKUP(C598,'Multi Unit Grid'!C:D,2,FALSE),"")</f>
        <v/>
      </c>
      <c r="F598" s="253">
        <f>IFERROR(VLOOKUP(C598,'Multi Unit Grid'!C:E,3,FALSE),"")</f>
        <v/>
      </c>
      <c r="G598" s="253">
        <f>IFERROR(VLOOKUP(C598,'Multi Unit Grid'!C:EF,4,FALSE),"")</f>
        <v/>
      </c>
      <c r="H598" s="616" t="n"/>
      <c r="I598" s="267" t="n"/>
      <c r="J598" s="431" t="n"/>
      <c r="K598" s="261" t="n"/>
      <c r="L598" s="257" t="n"/>
      <c r="M598" s="262" t="n"/>
      <c r="N598" s="263" t="n"/>
      <c r="O598" s="262" t="n"/>
      <c r="P598" s="263" t="n"/>
      <c r="Q598" s="622" t="n"/>
      <c r="R598" s="263" t="n"/>
      <c r="S598" s="263" t="n"/>
      <c r="T598" s="263" t="n"/>
      <c r="U598" s="263" t="n"/>
      <c r="V598" s="262" t="n"/>
      <c r="W598" s="265" t="n"/>
      <c r="X598" s="266" t="n"/>
      <c r="Z598" s="490" t="n"/>
      <c r="AA598" s="616" t="n"/>
      <c r="AB598" s="270">
        <f>IF(C598="","",IF('Product Selections'!$L$11="CBA Lightning",1,IF('Product Selections'!$L$11="CBA Lightning Plus",0.7,IF('Product Selections'!$L$11="Management Services",0.7,IF('Product Selections'!$L$11="CBA Lightning Wholesale","Check with Finance","")))))</f>
        <v/>
      </c>
      <c r="AC598" s="616" t="n"/>
      <c r="AD598" s="270">
        <f>IF(C598="","",IF('Product Selections'!$L$11="CBA Lightning Wholesale","Check with Finance",1-AB598))</f>
        <v/>
      </c>
      <c r="AE598" s="616">
        <f>IF(C598="","",'Multi Unit Grid'!$G$5)</f>
        <v/>
      </c>
      <c r="AF598" s="271">
        <f>IF(C598="","",IF('Exhibit A'!Y1340&lt;0,-'Exhibit A'!Y1340,""))</f>
        <v/>
      </c>
      <c r="AG598" s="616">
        <f>IF($C598="","",'Product Selections'!$K$6)</f>
        <v/>
      </c>
      <c r="AH598" s="616">
        <f>IF($C598="","",'Product Selections'!$K$10)</f>
        <v/>
      </c>
      <c r="AI598" s="269">
        <f>IF(C598="","",IF('Product Selections'!L590="Management SErvices",VLOOKUP('Product Selections'!K582,Regions!C:D,2,FALSE),""))</f>
        <v/>
      </c>
      <c r="AJ598" s="445" t="n"/>
      <c r="AK598" s="618" t="n"/>
      <c r="AL598" s="440" t="n"/>
      <c r="AM598" s="448" t="n"/>
      <c r="AO598" s="267" t="n"/>
      <c r="AP598" s="441" t="n"/>
      <c r="AQ598" s="616" t="n"/>
      <c r="AR598" s="616" t="n"/>
      <c r="AS598" s="619" t="n"/>
    </row>
    <row r="599" ht="14.45" customHeight="1">
      <c r="B599" s="73">
        <f>B598+1</f>
        <v/>
      </c>
      <c r="C599" s="221">
        <f>IF('Multi Unit Grid'!C593="","",'Multi Unit Grid'!C593)</f>
        <v/>
      </c>
      <c r="D599" s="223">
        <f>IF(C599="","",'Exhibit A'!D591)</f>
        <v/>
      </c>
      <c r="E599" s="222">
        <f>IFERROR(VLOOKUP(C599,'Multi Unit Grid'!C:D,2,FALSE),"")</f>
        <v/>
      </c>
      <c r="F599" s="75">
        <f>IFERROR(VLOOKUP(C599,'Multi Unit Grid'!C:E,3,FALSE),"")</f>
        <v/>
      </c>
      <c r="G599" s="75">
        <f>IFERROR(VLOOKUP(C599,'Multi Unit Grid'!C:EF,4,FALSE),"")</f>
        <v/>
      </c>
      <c r="H599" s="612" t="n"/>
      <c r="I599" s="30" t="n"/>
      <c r="J599" s="430" t="n"/>
      <c r="K599" s="224" t="n"/>
      <c r="L599" s="24" t="n"/>
      <c r="M599" s="26" t="n"/>
      <c r="N599" s="28" t="n"/>
      <c r="O599" s="26" t="n"/>
      <c r="P599" s="28" t="n"/>
      <c r="Q599" s="623" t="n"/>
      <c r="R599" s="28" t="n"/>
      <c r="S599" s="28" t="n"/>
      <c r="T599" s="28" t="n"/>
      <c r="U599" s="28" t="n"/>
      <c r="V599" s="26" t="n"/>
      <c r="W599" s="29" t="n"/>
      <c r="Z599" s="491" t="n"/>
      <c r="AA599" s="612" t="n"/>
      <c r="AB599" s="83">
        <f>IF(C599="","",IF('Product Selections'!$L$11="CBA Lightning",1,IF('Product Selections'!$L$11="CBA Lightning Plus",0.7,IF('Product Selections'!$L$11="Management Services",0.7,IF('Product Selections'!$L$11="CBA Lightning Wholesale","Check with Finance","")))))</f>
        <v/>
      </c>
      <c r="AC599" s="612" t="n"/>
      <c r="AD599" s="83">
        <f>IF(C599="","",IF('Product Selections'!$L$11="CBA Lightning Wholesale","Check with Finance",1-AB599))</f>
        <v/>
      </c>
      <c r="AE599" s="612">
        <f>IF(C599="","",'Multi Unit Grid'!$G$5)</f>
        <v/>
      </c>
      <c r="AF599" s="84">
        <f>IF(C599="","",IF('Exhibit A'!Y1341&lt;0,-'Exhibit A'!Y1341,""))</f>
        <v/>
      </c>
      <c r="AG599" s="612">
        <f>IF($C599="","",'Product Selections'!$K$6)</f>
        <v/>
      </c>
      <c r="AH599" s="612">
        <f>IF($C599="","",'Product Selections'!$K$10)</f>
        <v/>
      </c>
      <c r="AI599" s="32">
        <f>IF(C599="","",IF('Product Selections'!L591="Management SErvices",VLOOKUP('Product Selections'!K583,Regions!C:D,2,FALSE),""))</f>
        <v/>
      </c>
      <c r="AJ599" s="444" t="n"/>
      <c r="AK599" s="621" t="n"/>
      <c r="AL599" s="438" t="n"/>
      <c r="AM599" s="447" t="n"/>
      <c r="AO599" s="30" t="n"/>
      <c r="AP599" s="439" t="n"/>
      <c r="AQ599" s="612" t="n"/>
      <c r="AR599" s="612" t="n"/>
      <c r="AS599" s="615" t="n"/>
    </row>
    <row r="600">
      <c r="B600" s="249">
        <f>B599+1</f>
        <v/>
      </c>
      <c r="C600" s="250">
        <f>IF('Multi Unit Grid'!C594="","",'Multi Unit Grid'!C594)</f>
        <v/>
      </c>
      <c r="D600" s="251">
        <f>IF(C600="","",'Exhibit A'!D592)</f>
        <v/>
      </c>
      <c r="E600" s="252">
        <f>IFERROR(VLOOKUP(C600,'Multi Unit Grid'!C:D,2,FALSE),"")</f>
        <v/>
      </c>
      <c r="F600" s="253">
        <f>IFERROR(VLOOKUP(C600,'Multi Unit Grid'!C:E,3,FALSE),"")</f>
        <v/>
      </c>
      <c r="G600" s="253">
        <f>IFERROR(VLOOKUP(C600,'Multi Unit Grid'!C:EF,4,FALSE),"")</f>
        <v/>
      </c>
      <c r="H600" s="616" t="n"/>
      <c r="I600" s="267" t="n"/>
      <c r="J600" s="431" t="n"/>
      <c r="K600" s="261" t="n"/>
      <c r="L600" s="257" t="n"/>
      <c r="M600" s="262" t="n"/>
      <c r="N600" s="263" t="n"/>
      <c r="O600" s="262" t="n"/>
      <c r="P600" s="263" t="n"/>
      <c r="Q600" s="622" t="n"/>
      <c r="R600" s="263" t="n"/>
      <c r="S600" s="263" t="n"/>
      <c r="T600" s="263" t="n"/>
      <c r="U600" s="263" t="n"/>
      <c r="V600" s="262" t="n"/>
      <c r="W600" s="265" t="n"/>
      <c r="X600" s="266" t="n"/>
      <c r="Z600" s="490" t="n"/>
      <c r="AA600" s="616" t="n"/>
      <c r="AB600" s="270">
        <f>IF(C600="","",IF('Product Selections'!$L$11="CBA Lightning",1,IF('Product Selections'!$L$11="CBA Lightning Plus",0.7,IF('Product Selections'!$L$11="Management Services",0.7,IF('Product Selections'!$L$11="CBA Lightning Wholesale","Check with Finance","")))))</f>
        <v/>
      </c>
      <c r="AC600" s="616" t="n"/>
      <c r="AD600" s="270">
        <f>IF(C600="","",IF('Product Selections'!$L$11="CBA Lightning Wholesale","Check with Finance",1-AB600))</f>
        <v/>
      </c>
      <c r="AE600" s="616">
        <f>IF(C600="","",'Multi Unit Grid'!$G$5)</f>
        <v/>
      </c>
      <c r="AF600" s="271">
        <f>IF(C600="","",IF('Exhibit A'!Y1342&lt;0,-'Exhibit A'!Y1342,""))</f>
        <v/>
      </c>
      <c r="AG600" s="616">
        <f>IF($C600="","",'Product Selections'!$K$6)</f>
        <v/>
      </c>
      <c r="AH600" s="616">
        <f>IF($C600="","",'Product Selections'!$K$10)</f>
        <v/>
      </c>
      <c r="AI600" s="269">
        <f>IF(C600="","",IF('Product Selections'!L592="Management SErvices",VLOOKUP('Product Selections'!K584,Regions!C:D,2,FALSE),""))</f>
        <v/>
      </c>
      <c r="AJ600" s="445" t="n"/>
      <c r="AK600" s="618" t="n"/>
      <c r="AL600" s="440" t="n"/>
      <c r="AM600" s="448" t="n"/>
      <c r="AO600" s="267" t="n"/>
      <c r="AP600" s="441" t="n"/>
      <c r="AQ600" s="616" t="n"/>
      <c r="AR600" s="616" t="n"/>
      <c r="AS600" s="619" t="n"/>
    </row>
    <row r="601" ht="14.45" customHeight="1">
      <c r="B601" s="73">
        <f>B600+1</f>
        <v/>
      </c>
      <c r="C601" s="221">
        <f>IF('Multi Unit Grid'!C595="","",'Multi Unit Grid'!C595)</f>
        <v/>
      </c>
      <c r="D601" s="223">
        <f>IF(C601="","",'Exhibit A'!D593)</f>
        <v/>
      </c>
      <c r="E601" s="222">
        <f>IFERROR(VLOOKUP(C601,'Multi Unit Grid'!C:D,2,FALSE),"")</f>
        <v/>
      </c>
      <c r="F601" s="75">
        <f>IFERROR(VLOOKUP(C601,'Multi Unit Grid'!C:E,3,FALSE),"")</f>
        <v/>
      </c>
      <c r="G601" s="75">
        <f>IFERROR(VLOOKUP(C601,'Multi Unit Grid'!C:EF,4,FALSE),"")</f>
        <v/>
      </c>
      <c r="H601" s="612" t="n"/>
      <c r="I601" s="30" t="n"/>
      <c r="J601" s="430" t="n"/>
      <c r="K601" s="224" t="n"/>
      <c r="L601" s="24" t="n"/>
      <c r="M601" s="26" t="n"/>
      <c r="N601" s="28" t="n"/>
      <c r="O601" s="26" t="n"/>
      <c r="P601" s="28" t="n"/>
      <c r="Q601" s="623" t="n"/>
      <c r="R601" s="28" t="n"/>
      <c r="S601" s="28" t="n"/>
      <c r="T601" s="28" t="n"/>
      <c r="U601" s="28" t="n"/>
      <c r="V601" s="26" t="n"/>
      <c r="W601" s="29" t="n"/>
      <c r="Z601" s="491" t="n"/>
      <c r="AA601" s="612" t="n"/>
      <c r="AB601" s="83">
        <f>IF(C601="","",IF('Product Selections'!$L$11="CBA Lightning",1,IF('Product Selections'!$L$11="CBA Lightning Plus",0.7,IF('Product Selections'!$L$11="Management Services",0.7,IF('Product Selections'!$L$11="CBA Lightning Wholesale","Check with Finance","")))))</f>
        <v/>
      </c>
      <c r="AC601" s="612" t="n"/>
      <c r="AD601" s="83">
        <f>IF(C601="","",IF('Product Selections'!$L$11="CBA Lightning Wholesale","Check with Finance",1-AB601))</f>
        <v/>
      </c>
      <c r="AE601" s="612">
        <f>IF(C601="","",'Multi Unit Grid'!$G$5)</f>
        <v/>
      </c>
      <c r="AF601" s="84">
        <f>IF(C601="","",IF('Exhibit A'!Y1343&lt;0,-'Exhibit A'!Y1343,""))</f>
        <v/>
      </c>
      <c r="AG601" s="612">
        <f>IF($C601="","",'Product Selections'!$K$6)</f>
        <v/>
      </c>
      <c r="AH601" s="612">
        <f>IF($C601="","",'Product Selections'!$K$10)</f>
        <v/>
      </c>
      <c r="AI601" s="32">
        <f>IF(C601="","",IF('Product Selections'!L593="Management SErvices",VLOOKUP('Product Selections'!K585,Regions!C:D,2,FALSE),""))</f>
        <v/>
      </c>
      <c r="AJ601" s="444" t="n"/>
      <c r="AK601" s="621" t="n"/>
      <c r="AL601" s="438" t="n"/>
      <c r="AM601" s="447" t="n"/>
      <c r="AO601" s="30" t="n"/>
      <c r="AP601" s="439" t="n"/>
      <c r="AQ601" s="612" t="n"/>
      <c r="AR601" s="612" t="n"/>
      <c r="AS601" s="615" t="n"/>
    </row>
    <row r="602">
      <c r="B602" s="249">
        <f>B601+1</f>
        <v/>
      </c>
      <c r="C602" s="250">
        <f>IF('Multi Unit Grid'!C596="","",'Multi Unit Grid'!C596)</f>
        <v/>
      </c>
      <c r="D602" s="251">
        <f>IF(C602="","",'Exhibit A'!D594)</f>
        <v/>
      </c>
      <c r="E602" s="252">
        <f>IFERROR(VLOOKUP(C602,'Multi Unit Grid'!C:D,2,FALSE),"")</f>
        <v/>
      </c>
      <c r="F602" s="253">
        <f>IFERROR(VLOOKUP(C602,'Multi Unit Grid'!C:E,3,FALSE),"")</f>
        <v/>
      </c>
      <c r="G602" s="253">
        <f>IFERROR(VLOOKUP(C602,'Multi Unit Grid'!C:EF,4,FALSE),"")</f>
        <v/>
      </c>
      <c r="H602" s="616" t="n"/>
      <c r="I602" s="267" t="n"/>
      <c r="J602" s="431" t="n"/>
      <c r="K602" s="261" t="n"/>
      <c r="L602" s="257" t="n"/>
      <c r="M602" s="262" t="n"/>
      <c r="N602" s="263" t="n"/>
      <c r="O602" s="262" t="n"/>
      <c r="P602" s="263" t="n"/>
      <c r="Q602" s="622" t="n"/>
      <c r="R602" s="263" t="n"/>
      <c r="S602" s="263" t="n"/>
      <c r="T602" s="263" t="n"/>
      <c r="U602" s="263" t="n"/>
      <c r="V602" s="262" t="n"/>
      <c r="W602" s="265" t="n"/>
      <c r="X602" s="266" t="n"/>
      <c r="Z602" s="490" t="n"/>
      <c r="AA602" s="616" t="n"/>
      <c r="AB602" s="270">
        <f>IF(C602="","",IF('Product Selections'!$L$11="CBA Lightning",1,IF('Product Selections'!$L$11="CBA Lightning Plus",0.7,IF('Product Selections'!$L$11="Management Services",0.7,IF('Product Selections'!$L$11="CBA Lightning Wholesale","Check with Finance","")))))</f>
        <v/>
      </c>
      <c r="AC602" s="616" t="n"/>
      <c r="AD602" s="270">
        <f>IF(C602="","",IF('Product Selections'!$L$11="CBA Lightning Wholesale","Check with Finance",1-AB602))</f>
        <v/>
      </c>
      <c r="AE602" s="616">
        <f>IF(C602="","",'Multi Unit Grid'!$G$5)</f>
        <v/>
      </c>
      <c r="AF602" s="271">
        <f>IF(C602="","",IF('Exhibit A'!Y1344&lt;0,-'Exhibit A'!Y1344,""))</f>
        <v/>
      </c>
      <c r="AG602" s="616">
        <f>IF($C602="","",'Product Selections'!$K$6)</f>
        <v/>
      </c>
      <c r="AH602" s="616">
        <f>IF($C602="","",'Product Selections'!$K$10)</f>
        <v/>
      </c>
      <c r="AI602" s="269">
        <f>IF(C602="","",IF('Product Selections'!L594="Management SErvices",VLOOKUP('Product Selections'!K586,Regions!C:D,2,FALSE),""))</f>
        <v/>
      </c>
      <c r="AJ602" s="445" t="n"/>
      <c r="AK602" s="618" t="n"/>
      <c r="AL602" s="440" t="n"/>
      <c r="AM602" s="448" t="n"/>
      <c r="AO602" s="267" t="n"/>
      <c r="AP602" s="441" t="n"/>
      <c r="AQ602" s="616" t="n"/>
      <c r="AR602" s="616" t="n"/>
      <c r="AS602" s="619" t="n"/>
    </row>
    <row r="603" ht="14.45" customHeight="1">
      <c r="B603" s="73">
        <f>B602+1</f>
        <v/>
      </c>
      <c r="C603" s="221">
        <f>IF('Multi Unit Grid'!C597="","",'Multi Unit Grid'!C597)</f>
        <v/>
      </c>
      <c r="D603" s="223">
        <f>IF(C603="","",'Exhibit A'!D595)</f>
        <v/>
      </c>
      <c r="E603" s="222">
        <f>IFERROR(VLOOKUP(C603,'Multi Unit Grid'!C:D,2,FALSE),"")</f>
        <v/>
      </c>
      <c r="F603" s="75">
        <f>IFERROR(VLOOKUP(C603,'Multi Unit Grid'!C:E,3,FALSE),"")</f>
        <v/>
      </c>
      <c r="G603" s="75">
        <f>IFERROR(VLOOKUP(C603,'Multi Unit Grid'!C:EF,4,FALSE),"")</f>
        <v/>
      </c>
      <c r="H603" s="612" t="n"/>
      <c r="I603" s="30" t="n"/>
      <c r="J603" s="430" t="n"/>
      <c r="K603" s="224" t="n"/>
      <c r="L603" s="24" t="n"/>
      <c r="M603" s="26" t="n"/>
      <c r="N603" s="28" t="n"/>
      <c r="O603" s="26" t="n"/>
      <c r="P603" s="28" t="n"/>
      <c r="Q603" s="623" t="n"/>
      <c r="R603" s="28" t="n"/>
      <c r="S603" s="28" t="n"/>
      <c r="T603" s="28" t="n"/>
      <c r="U603" s="28" t="n"/>
      <c r="V603" s="26" t="n"/>
      <c r="W603" s="29" t="n"/>
      <c r="Z603" s="491" t="n"/>
      <c r="AA603" s="612" t="n"/>
      <c r="AB603" s="83">
        <f>IF(C603="","",IF('Product Selections'!$L$11="CBA Lightning",1,IF('Product Selections'!$L$11="CBA Lightning Plus",0.7,IF('Product Selections'!$L$11="Management Services",0.7,IF('Product Selections'!$L$11="CBA Lightning Wholesale","Check with Finance","")))))</f>
        <v/>
      </c>
      <c r="AC603" s="612" t="n"/>
      <c r="AD603" s="83">
        <f>IF(C603="","",IF('Product Selections'!$L$11="CBA Lightning Wholesale","Check with Finance",1-AB603))</f>
        <v/>
      </c>
      <c r="AE603" s="612">
        <f>IF(C603="","",'Multi Unit Grid'!$G$5)</f>
        <v/>
      </c>
      <c r="AF603" s="84">
        <f>IF(C603="","",IF('Exhibit A'!Y1345&lt;0,-'Exhibit A'!Y1345,""))</f>
        <v/>
      </c>
      <c r="AG603" s="612">
        <f>IF($C603="","",'Product Selections'!$K$6)</f>
        <v/>
      </c>
      <c r="AH603" s="612">
        <f>IF($C603="","",'Product Selections'!$K$10)</f>
        <v/>
      </c>
      <c r="AI603" s="32">
        <f>IF(C603="","",IF('Product Selections'!L595="Management SErvices",VLOOKUP('Product Selections'!K587,Regions!C:D,2,FALSE),""))</f>
        <v/>
      </c>
      <c r="AJ603" s="444" t="n"/>
      <c r="AK603" s="621" t="n"/>
      <c r="AL603" s="438" t="n"/>
      <c r="AM603" s="447" t="n"/>
      <c r="AO603" s="30" t="n"/>
      <c r="AP603" s="439" t="n"/>
      <c r="AQ603" s="612" t="n"/>
      <c r="AR603" s="612" t="n"/>
      <c r="AS603" s="615" t="n"/>
    </row>
    <row r="604">
      <c r="B604" s="249">
        <f>B603+1</f>
        <v/>
      </c>
      <c r="C604" s="250">
        <f>IF('Multi Unit Grid'!C598="","",'Multi Unit Grid'!C598)</f>
        <v/>
      </c>
      <c r="D604" s="251">
        <f>IF(C604="","",'Exhibit A'!D596)</f>
        <v/>
      </c>
      <c r="E604" s="252">
        <f>IFERROR(VLOOKUP(C604,'Multi Unit Grid'!C:D,2,FALSE),"")</f>
        <v/>
      </c>
      <c r="F604" s="253">
        <f>IFERROR(VLOOKUP(C604,'Multi Unit Grid'!C:E,3,FALSE),"")</f>
        <v/>
      </c>
      <c r="G604" s="253">
        <f>IFERROR(VLOOKUP(C604,'Multi Unit Grid'!C:EF,4,FALSE),"")</f>
        <v/>
      </c>
      <c r="H604" s="616" t="n"/>
      <c r="I604" s="267" t="n"/>
      <c r="J604" s="431" t="n"/>
      <c r="K604" s="261" t="n"/>
      <c r="L604" s="257" t="n"/>
      <c r="M604" s="262" t="n"/>
      <c r="N604" s="263" t="n"/>
      <c r="O604" s="262" t="n"/>
      <c r="P604" s="263" t="n"/>
      <c r="Q604" s="622" t="n"/>
      <c r="R604" s="263" t="n"/>
      <c r="S604" s="263" t="n"/>
      <c r="T604" s="263" t="n"/>
      <c r="U604" s="263" t="n"/>
      <c r="V604" s="262" t="n"/>
      <c r="W604" s="265" t="n"/>
      <c r="X604" s="266" t="n"/>
      <c r="Z604" s="490" t="n"/>
      <c r="AA604" s="616" t="n"/>
      <c r="AB604" s="270">
        <f>IF(C604="","",IF('Product Selections'!$L$11="CBA Lightning",1,IF('Product Selections'!$L$11="CBA Lightning Plus",0.7,IF('Product Selections'!$L$11="Management Services",0.7,IF('Product Selections'!$L$11="CBA Lightning Wholesale","Check with Finance","")))))</f>
        <v/>
      </c>
      <c r="AC604" s="616" t="n"/>
      <c r="AD604" s="270">
        <f>IF(C604="","",IF('Product Selections'!$L$11="CBA Lightning Wholesale","Check with Finance",1-AB604))</f>
        <v/>
      </c>
      <c r="AE604" s="616">
        <f>IF(C604="","",'Multi Unit Grid'!$G$5)</f>
        <v/>
      </c>
      <c r="AF604" s="271">
        <f>IF(C604="","",IF('Exhibit A'!Y1346&lt;0,-'Exhibit A'!Y1346,""))</f>
        <v/>
      </c>
      <c r="AG604" s="616">
        <f>IF($C604="","",'Product Selections'!$K$6)</f>
        <v/>
      </c>
      <c r="AH604" s="616">
        <f>IF($C604="","",'Product Selections'!$K$10)</f>
        <v/>
      </c>
      <c r="AI604" s="269">
        <f>IF(C604="","",IF('Product Selections'!L596="Management SErvices",VLOOKUP('Product Selections'!K588,Regions!C:D,2,FALSE),""))</f>
        <v/>
      </c>
      <c r="AJ604" s="445" t="n"/>
      <c r="AK604" s="618" t="n"/>
      <c r="AL604" s="440" t="n"/>
      <c r="AM604" s="448" t="n"/>
      <c r="AO604" s="267" t="n"/>
      <c r="AP604" s="441" t="n"/>
      <c r="AQ604" s="616" t="n"/>
      <c r="AR604" s="616" t="n"/>
      <c r="AS604" s="619" t="n"/>
    </row>
    <row r="605" ht="14.45" customHeight="1">
      <c r="B605" s="73">
        <f>B604+1</f>
        <v/>
      </c>
      <c r="C605" s="221">
        <f>IF('Multi Unit Grid'!C599="","",'Multi Unit Grid'!C599)</f>
        <v/>
      </c>
      <c r="D605" s="223">
        <f>IF(C605="","",'Exhibit A'!D597)</f>
        <v/>
      </c>
      <c r="E605" s="222">
        <f>IFERROR(VLOOKUP(C605,'Multi Unit Grid'!C:D,2,FALSE),"")</f>
        <v/>
      </c>
      <c r="F605" s="75">
        <f>IFERROR(VLOOKUP(C605,'Multi Unit Grid'!C:E,3,FALSE),"")</f>
        <v/>
      </c>
      <c r="G605" s="75">
        <f>IFERROR(VLOOKUP(C605,'Multi Unit Grid'!C:EF,4,FALSE),"")</f>
        <v/>
      </c>
      <c r="H605" s="612" t="n"/>
      <c r="I605" s="30" t="n"/>
      <c r="J605" s="430" t="n"/>
      <c r="K605" s="224" t="n"/>
      <c r="L605" s="24" t="n"/>
      <c r="M605" s="26" t="n"/>
      <c r="N605" s="28" t="n"/>
      <c r="O605" s="26" t="n"/>
      <c r="P605" s="28" t="n"/>
      <c r="Q605" s="623" t="n"/>
      <c r="R605" s="28" t="n"/>
      <c r="S605" s="28" t="n"/>
      <c r="T605" s="28" t="n"/>
      <c r="U605" s="28" t="n"/>
      <c r="V605" s="26" t="n"/>
      <c r="W605" s="29" t="n"/>
      <c r="Z605" s="491" t="n"/>
      <c r="AA605" s="612" t="n"/>
      <c r="AB605" s="83">
        <f>IF(C605="","",IF('Product Selections'!$L$11="CBA Lightning",1,IF('Product Selections'!$L$11="CBA Lightning Plus",0.7,IF('Product Selections'!$L$11="Management Services",0.7,IF('Product Selections'!$L$11="CBA Lightning Wholesale","Check with Finance","")))))</f>
        <v/>
      </c>
      <c r="AC605" s="612" t="n"/>
      <c r="AD605" s="83">
        <f>IF(C605="","",IF('Product Selections'!$L$11="CBA Lightning Wholesale","Check with Finance",1-AB605))</f>
        <v/>
      </c>
      <c r="AE605" s="612">
        <f>IF(C605="","",'Multi Unit Grid'!$G$5)</f>
        <v/>
      </c>
      <c r="AF605" s="84">
        <f>IF(C605="","",IF('Exhibit A'!Y1347&lt;0,-'Exhibit A'!Y1347,""))</f>
        <v/>
      </c>
      <c r="AG605" s="612">
        <f>IF($C605="","",'Product Selections'!$K$6)</f>
        <v/>
      </c>
      <c r="AH605" s="612">
        <f>IF($C605="","",'Product Selections'!$K$10)</f>
        <v/>
      </c>
      <c r="AI605" s="32">
        <f>IF(C605="","",IF('Product Selections'!L597="Management SErvices",VLOOKUP('Product Selections'!K589,Regions!C:D,2,FALSE),""))</f>
        <v/>
      </c>
      <c r="AJ605" s="444" t="n"/>
      <c r="AK605" s="621" t="n"/>
      <c r="AL605" s="438" t="n"/>
      <c r="AM605" s="447" t="n"/>
      <c r="AO605" s="30" t="n"/>
      <c r="AP605" s="439" t="n"/>
      <c r="AQ605" s="612" t="n"/>
      <c r="AR605" s="612" t="n"/>
      <c r="AS605" s="615" t="n"/>
    </row>
    <row r="606">
      <c r="B606" s="249">
        <f>B605+1</f>
        <v/>
      </c>
      <c r="C606" s="250">
        <f>IF('Multi Unit Grid'!C600="","",'Multi Unit Grid'!C600)</f>
        <v/>
      </c>
      <c r="D606" s="251">
        <f>IF(C606="","",'Exhibit A'!D598)</f>
        <v/>
      </c>
      <c r="E606" s="252">
        <f>IFERROR(VLOOKUP(C606,'Multi Unit Grid'!C:D,2,FALSE),"")</f>
        <v/>
      </c>
      <c r="F606" s="253">
        <f>IFERROR(VLOOKUP(C606,'Multi Unit Grid'!C:E,3,FALSE),"")</f>
        <v/>
      </c>
      <c r="G606" s="253">
        <f>IFERROR(VLOOKUP(C606,'Multi Unit Grid'!C:EF,4,FALSE),"")</f>
        <v/>
      </c>
      <c r="H606" s="616" t="n"/>
      <c r="I606" s="267" t="n"/>
      <c r="J606" s="431" t="n"/>
      <c r="K606" s="261" t="n"/>
      <c r="L606" s="257" t="n"/>
      <c r="M606" s="262" t="n"/>
      <c r="N606" s="263" t="n"/>
      <c r="O606" s="262" t="n"/>
      <c r="P606" s="263" t="n"/>
      <c r="Q606" s="622" t="n"/>
      <c r="R606" s="263" t="n"/>
      <c r="S606" s="263" t="n"/>
      <c r="T606" s="263" t="n"/>
      <c r="U606" s="263" t="n"/>
      <c r="V606" s="262" t="n"/>
      <c r="W606" s="265" t="n"/>
      <c r="X606" s="266" t="n"/>
      <c r="Z606" s="490" t="n"/>
      <c r="AA606" s="616" t="n"/>
      <c r="AB606" s="270">
        <f>IF(C606="","",IF('Product Selections'!$L$11="CBA Lightning",1,IF('Product Selections'!$L$11="CBA Lightning Plus",0.7,IF('Product Selections'!$L$11="Management Services",0.7,IF('Product Selections'!$L$11="CBA Lightning Wholesale","Check with Finance","")))))</f>
        <v/>
      </c>
      <c r="AC606" s="616" t="n"/>
      <c r="AD606" s="270">
        <f>IF(C606="","",IF('Product Selections'!$L$11="CBA Lightning Wholesale","Check with Finance",1-AB606))</f>
        <v/>
      </c>
      <c r="AE606" s="616">
        <f>IF(C606="","",'Multi Unit Grid'!$G$5)</f>
        <v/>
      </c>
      <c r="AF606" s="271">
        <f>IF(C606="","",IF('Exhibit A'!Y1348&lt;0,-'Exhibit A'!Y1348,""))</f>
        <v/>
      </c>
      <c r="AG606" s="616">
        <f>IF($C606="","",'Product Selections'!$K$6)</f>
        <v/>
      </c>
      <c r="AH606" s="616">
        <f>IF($C606="","",'Product Selections'!$K$10)</f>
        <v/>
      </c>
      <c r="AI606" s="269">
        <f>IF(C606="","",IF('Product Selections'!L598="Management SErvices",VLOOKUP('Product Selections'!K590,Regions!C:D,2,FALSE),""))</f>
        <v/>
      </c>
      <c r="AJ606" s="445" t="n"/>
      <c r="AK606" s="618" t="n"/>
      <c r="AL606" s="440" t="n"/>
      <c r="AM606" s="448" t="n"/>
      <c r="AO606" s="267" t="n"/>
      <c r="AP606" s="441" t="n"/>
      <c r="AQ606" s="616" t="n"/>
      <c r="AR606" s="616" t="n"/>
      <c r="AS606" s="619" t="n"/>
    </row>
    <row r="607" ht="14.45" customHeight="1">
      <c r="B607" s="73">
        <f>B606+1</f>
        <v/>
      </c>
      <c r="C607" s="221">
        <f>IF('Multi Unit Grid'!C601="","",'Multi Unit Grid'!C601)</f>
        <v/>
      </c>
      <c r="D607" s="223">
        <f>IF(C607="","",'Exhibit A'!D599)</f>
        <v/>
      </c>
      <c r="E607" s="222">
        <f>IFERROR(VLOOKUP(C607,'Multi Unit Grid'!C:D,2,FALSE),"")</f>
        <v/>
      </c>
      <c r="F607" s="75">
        <f>IFERROR(VLOOKUP(C607,'Multi Unit Grid'!C:E,3,FALSE),"")</f>
        <v/>
      </c>
      <c r="G607" s="75">
        <f>IFERROR(VLOOKUP(C607,'Multi Unit Grid'!C:EF,4,FALSE),"")</f>
        <v/>
      </c>
      <c r="H607" s="612" t="n"/>
      <c r="I607" s="30" t="n"/>
      <c r="J607" s="430" t="n"/>
      <c r="K607" s="224" t="n"/>
      <c r="L607" s="24" t="n"/>
      <c r="M607" s="26" t="n"/>
      <c r="N607" s="28" t="n"/>
      <c r="O607" s="26" t="n"/>
      <c r="P607" s="28" t="n"/>
      <c r="Q607" s="623" t="n"/>
      <c r="R607" s="28" t="n"/>
      <c r="S607" s="28" t="n"/>
      <c r="T607" s="28" t="n"/>
      <c r="U607" s="28" t="n"/>
      <c r="V607" s="26" t="n"/>
      <c r="W607" s="29" t="n"/>
      <c r="Z607" s="491" t="n"/>
      <c r="AA607" s="612" t="n"/>
      <c r="AB607" s="83">
        <f>IF(C607="","",IF('Product Selections'!$L$11="CBA Lightning",1,IF('Product Selections'!$L$11="CBA Lightning Plus",0.7,IF('Product Selections'!$L$11="Management Services",0.7,IF('Product Selections'!$L$11="CBA Lightning Wholesale","Check with Finance","")))))</f>
        <v/>
      </c>
      <c r="AC607" s="612" t="n"/>
      <c r="AD607" s="83">
        <f>IF(C607="","",IF('Product Selections'!$L$11="CBA Lightning Wholesale","Check with Finance",1-AB607))</f>
        <v/>
      </c>
      <c r="AE607" s="612">
        <f>IF(C607="","",'Multi Unit Grid'!$G$5)</f>
        <v/>
      </c>
      <c r="AF607" s="84">
        <f>IF(C607="","",IF('Exhibit A'!Y1349&lt;0,-'Exhibit A'!Y1349,""))</f>
        <v/>
      </c>
      <c r="AG607" s="612">
        <f>IF($C607="","",'Product Selections'!$K$6)</f>
        <v/>
      </c>
      <c r="AH607" s="612">
        <f>IF($C607="","",'Product Selections'!$K$10)</f>
        <v/>
      </c>
      <c r="AI607" s="32">
        <f>IF(C607="","",IF('Product Selections'!L599="Management SErvices",VLOOKUP('Product Selections'!K591,Regions!C:D,2,FALSE),""))</f>
        <v/>
      </c>
      <c r="AJ607" s="444" t="n"/>
      <c r="AK607" s="621" t="n"/>
      <c r="AL607" s="438" t="n"/>
      <c r="AM607" s="447" t="n"/>
      <c r="AO607" s="30" t="n"/>
      <c r="AP607" s="439" t="n"/>
      <c r="AQ607" s="612" t="n"/>
      <c r="AR607" s="612" t="n"/>
      <c r="AS607" s="615" t="n"/>
    </row>
    <row r="608">
      <c r="B608" s="249">
        <f>B607+1</f>
        <v/>
      </c>
      <c r="C608" s="250">
        <f>IF('Multi Unit Grid'!C602="","",'Multi Unit Grid'!C602)</f>
        <v/>
      </c>
      <c r="D608" s="251">
        <f>IF(C608="","",'Exhibit A'!D600)</f>
        <v/>
      </c>
      <c r="E608" s="252">
        <f>IFERROR(VLOOKUP(C608,'Multi Unit Grid'!C:D,2,FALSE),"")</f>
        <v/>
      </c>
      <c r="F608" s="253">
        <f>IFERROR(VLOOKUP(C608,'Multi Unit Grid'!C:E,3,FALSE),"")</f>
        <v/>
      </c>
      <c r="G608" s="253">
        <f>IFERROR(VLOOKUP(C608,'Multi Unit Grid'!C:EF,4,FALSE),"")</f>
        <v/>
      </c>
      <c r="H608" s="616" t="n"/>
      <c r="I608" s="267" t="n"/>
      <c r="J608" s="431" t="n"/>
      <c r="K608" s="261" t="n"/>
      <c r="L608" s="257" t="n"/>
      <c r="M608" s="262" t="n"/>
      <c r="N608" s="263" t="n"/>
      <c r="O608" s="262" t="n"/>
      <c r="P608" s="263" t="n"/>
      <c r="Q608" s="622" t="n"/>
      <c r="R608" s="263" t="n"/>
      <c r="S608" s="263" t="n"/>
      <c r="T608" s="263" t="n"/>
      <c r="U608" s="263" t="n"/>
      <c r="V608" s="262" t="n"/>
      <c r="W608" s="265" t="n"/>
      <c r="X608" s="266" t="n"/>
      <c r="Z608" s="490" t="n"/>
      <c r="AA608" s="616" t="n"/>
      <c r="AB608" s="270">
        <f>IF(C608="","",IF('Product Selections'!$L$11="CBA Lightning",1,IF('Product Selections'!$L$11="CBA Lightning Plus",0.7,IF('Product Selections'!$L$11="Management Services",0.7,IF('Product Selections'!$L$11="CBA Lightning Wholesale","Check with Finance","")))))</f>
        <v/>
      </c>
      <c r="AC608" s="616" t="n"/>
      <c r="AD608" s="270">
        <f>IF(C608="","",IF('Product Selections'!$L$11="CBA Lightning Wholesale","Check with Finance",1-AB608))</f>
        <v/>
      </c>
      <c r="AE608" s="616">
        <f>IF(C608="","",'Multi Unit Grid'!$G$5)</f>
        <v/>
      </c>
      <c r="AF608" s="271">
        <f>IF(C608="","",IF('Exhibit A'!Y1350&lt;0,-'Exhibit A'!Y1350,""))</f>
        <v/>
      </c>
      <c r="AG608" s="616">
        <f>IF($C608="","",'Product Selections'!$K$6)</f>
        <v/>
      </c>
      <c r="AH608" s="616">
        <f>IF($C608="","",'Product Selections'!$K$10)</f>
        <v/>
      </c>
      <c r="AI608" s="269">
        <f>IF(C608="","",IF('Product Selections'!L600="Management SErvices",VLOOKUP('Product Selections'!K592,Regions!C:D,2,FALSE),""))</f>
        <v/>
      </c>
      <c r="AJ608" s="445" t="n"/>
      <c r="AK608" s="618" t="n"/>
      <c r="AL608" s="440" t="n"/>
      <c r="AM608" s="448" t="n"/>
      <c r="AO608" s="267" t="n"/>
      <c r="AP608" s="441" t="n"/>
      <c r="AQ608" s="616" t="n"/>
      <c r="AR608" s="616" t="n"/>
      <c r="AS608" s="619" t="n"/>
    </row>
    <row r="609" ht="14.45" customHeight="1">
      <c r="B609" s="73">
        <f>B608+1</f>
        <v/>
      </c>
      <c r="C609" s="221">
        <f>IF('Multi Unit Grid'!C603="","",'Multi Unit Grid'!C603)</f>
        <v/>
      </c>
      <c r="D609" s="223">
        <f>IF(C609="","",'Exhibit A'!D601)</f>
        <v/>
      </c>
      <c r="E609" s="222">
        <f>IFERROR(VLOOKUP(C609,'Multi Unit Grid'!C:D,2,FALSE),"")</f>
        <v/>
      </c>
      <c r="F609" s="75">
        <f>IFERROR(VLOOKUP(C609,'Multi Unit Grid'!C:E,3,FALSE),"")</f>
        <v/>
      </c>
      <c r="G609" s="75">
        <f>IFERROR(VLOOKUP(C609,'Multi Unit Grid'!C:EF,4,FALSE),"")</f>
        <v/>
      </c>
      <c r="H609" s="612" t="n"/>
      <c r="I609" s="30" t="n"/>
      <c r="J609" s="430" t="n"/>
      <c r="K609" s="224" t="n"/>
      <c r="L609" s="24" t="n"/>
      <c r="M609" s="26" t="n"/>
      <c r="N609" s="28" t="n"/>
      <c r="O609" s="26" t="n"/>
      <c r="P609" s="28" t="n"/>
      <c r="Q609" s="623" t="n"/>
      <c r="R609" s="28" t="n"/>
      <c r="S609" s="28" t="n"/>
      <c r="T609" s="28" t="n"/>
      <c r="U609" s="28" t="n"/>
      <c r="V609" s="26" t="n"/>
      <c r="W609" s="29" t="n"/>
      <c r="Z609" s="491" t="n"/>
      <c r="AA609" s="612" t="n"/>
      <c r="AB609" s="83">
        <f>IF(C609="","",IF('Product Selections'!$L$11="CBA Lightning",1,IF('Product Selections'!$L$11="CBA Lightning Plus",0.7,IF('Product Selections'!$L$11="Management Services",0.7,IF('Product Selections'!$L$11="CBA Lightning Wholesale","Check with Finance","")))))</f>
        <v/>
      </c>
      <c r="AC609" s="612" t="n"/>
      <c r="AD609" s="83">
        <f>IF(C609="","",IF('Product Selections'!$L$11="CBA Lightning Wholesale","Check with Finance",1-AB609))</f>
        <v/>
      </c>
      <c r="AE609" s="612">
        <f>IF(C609="","",'Multi Unit Grid'!$G$5)</f>
        <v/>
      </c>
      <c r="AF609" s="84">
        <f>IF(C609="","",IF('Exhibit A'!Y1351&lt;0,-'Exhibit A'!Y1351,""))</f>
        <v/>
      </c>
      <c r="AG609" s="612">
        <f>IF($C609="","",'Product Selections'!$K$6)</f>
        <v/>
      </c>
      <c r="AH609" s="612">
        <f>IF($C609="","",'Product Selections'!$K$10)</f>
        <v/>
      </c>
      <c r="AI609" s="32">
        <f>IF(C609="","",IF('Product Selections'!L601="Management SErvices",VLOOKUP('Product Selections'!K593,Regions!C:D,2,FALSE),""))</f>
        <v/>
      </c>
      <c r="AJ609" s="444" t="n"/>
      <c r="AK609" s="621" t="n"/>
      <c r="AL609" s="438" t="n"/>
      <c r="AM609" s="447" t="n"/>
      <c r="AO609" s="30" t="n"/>
      <c r="AP609" s="439" t="n"/>
      <c r="AQ609" s="612" t="n"/>
      <c r="AR609" s="612" t="n"/>
      <c r="AS609" s="615" t="n"/>
    </row>
    <row r="610">
      <c r="B610" s="249">
        <f>B609+1</f>
        <v/>
      </c>
      <c r="C610" s="250">
        <f>IF('Multi Unit Grid'!C604="","",'Multi Unit Grid'!C604)</f>
        <v/>
      </c>
      <c r="D610" s="251">
        <f>IF(C610="","",'Exhibit A'!D602)</f>
        <v/>
      </c>
      <c r="E610" s="252">
        <f>IFERROR(VLOOKUP(C610,'Multi Unit Grid'!C:D,2,FALSE),"")</f>
        <v/>
      </c>
      <c r="F610" s="253">
        <f>IFERROR(VLOOKUP(C610,'Multi Unit Grid'!C:E,3,FALSE),"")</f>
        <v/>
      </c>
      <c r="G610" s="253">
        <f>IFERROR(VLOOKUP(C610,'Multi Unit Grid'!C:EF,4,FALSE),"")</f>
        <v/>
      </c>
      <c r="H610" s="616" t="n"/>
      <c r="I610" s="267" t="n"/>
      <c r="J610" s="431" t="n"/>
      <c r="K610" s="261" t="n"/>
      <c r="L610" s="257" t="n"/>
      <c r="M610" s="262" t="n"/>
      <c r="N610" s="263" t="n"/>
      <c r="O610" s="262" t="n"/>
      <c r="P610" s="263" t="n"/>
      <c r="Q610" s="622" t="n"/>
      <c r="R610" s="263" t="n"/>
      <c r="S610" s="263" t="n"/>
      <c r="T610" s="263" t="n"/>
      <c r="U610" s="263" t="n"/>
      <c r="V610" s="262" t="n"/>
      <c r="W610" s="265" t="n"/>
      <c r="X610" s="266" t="n"/>
      <c r="Z610" s="490" t="n"/>
      <c r="AA610" s="616" t="n"/>
      <c r="AB610" s="270">
        <f>IF(C610="","",IF('Product Selections'!$L$11="CBA Lightning",1,IF('Product Selections'!$L$11="CBA Lightning Plus",0.7,IF('Product Selections'!$L$11="Management Services",0.7,IF('Product Selections'!$L$11="CBA Lightning Wholesale","Check with Finance","")))))</f>
        <v/>
      </c>
      <c r="AC610" s="616" t="n"/>
      <c r="AD610" s="270">
        <f>IF(C610="","",IF('Product Selections'!$L$11="CBA Lightning Wholesale","Check with Finance",1-AB610))</f>
        <v/>
      </c>
      <c r="AE610" s="616">
        <f>IF(C610="","",'Multi Unit Grid'!$G$5)</f>
        <v/>
      </c>
      <c r="AF610" s="271">
        <f>IF(C610="","",IF('Exhibit A'!Y1352&lt;0,-'Exhibit A'!Y1352,""))</f>
        <v/>
      </c>
      <c r="AG610" s="616">
        <f>IF($C610="","",'Product Selections'!$K$6)</f>
        <v/>
      </c>
      <c r="AH610" s="616">
        <f>IF($C610="","",'Product Selections'!$K$10)</f>
        <v/>
      </c>
      <c r="AI610" s="269">
        <f>IF(C610="","",IF('Product Selections'!L602="Management SErvices",VLOOKUP('Product Selections'!K594,Regions!C:D,2,FALSE),""))</f>
        <v/>
      </c>
      <c r="AJ610" s="445" t="n"/>
      <c r="AK610" s="618" t="n"/>
      <c r="AL610" s="440" t="n"/>
      <c r="AM610" s="448" t="n"/>
      <c r="AO610" s="267" t="n"/>
      <c r="AP610" s="441" t="n"/>
      <c r="AQ610" s="616" t="n"/>
      <c r="AR610" s="616" t="n"/>
      <c r="AS610" s="619" t="n"/>
    </row>
    <row r="611" ht="14.45" customHeight="1">
      <c r="B611" s="73">
        <f>B610+1</f>
        <v/>
      </c>
      <c r="C611" s="221">
        <f>IF('Multi Unit Grid'!C605="","",'Multi Unit Grid'!C605)</f>
        <v/>
      </c>
      <c r="D611" s="223">
        <f>IF(C611="","",'Exhibit A'!D603)</f>
        <v/>
      </c>
      <c r="E611" s="222">
        <f>IFERROR(VLOOKUP(C611,'Multi Unit Grid'!C:D,2,FALSE),"")</f>
        <v/>
      </c>
      <c r="F611" s="75">
        <f>IFERROR(VLOOKUP(C611,'Multi Unit Grid'!C:E,3,FALSE),"")</f>
        <v/>
      </c>
      <c r="G611" s="75">
        <f>IFERROR(VLOOKUP(C611,'Multi Unit Grid'!C:EF,4,FALSE),"")</f>
        <v/>
      </c>
      <c r="H611" s="612" t="n"/>
      <c r="I611" s="30" t="n"/>
      <c r="J611" s="430" t="n"/>
      <c r="K611" s="224" t="n"/>
      <c r="L611" s="24" t="n"/>
      <c r="M611" s="26" t="n"/>
      <c r="N611" s="28" t="n"/>
      <c r="O611" s="26" t="n"/>
      <c r="P611" s="28" t="n"/>
      <c r="Q611" s="623" t="n"/>
      <c r="R611" s="28" t="n"/>
      <c r="S611" s="28" t="n"/>
      <c r="T611" s="28" t="n"/>
      <c r="U611" s="28" t="n"/>
      <c r="V611" s="26" t="n"/>
      <c r="W611" s="29" t="n"/>
      <c r="Z611" s="491" t="n"/>
      <c r="AA611" s="612" t="n"/>
      <c r="AB611" s="83">
        <f>IF(C611="","",IF('Product Selections'!$L$11="CBA Lightning",1,IF('Product Selections'!$L$11="CBA Lightning Plus",0.7,IF('Product Selections'!$L$11="Management Services",0.7,IF('Product Selections'!$L$11="CBA Lightning Wholesale","Check with Finance","")))))</f>
        <v/>
      </c>
      <c r="AC611" s="612" t="n"/>
      <c r="AD611" s="83">
        <f>IF(C611="","",IF('Product Selections'!$L$11="CBA Lightning Wholesale","Check with Finance",1-AB611))</f>
        <v/>
      </c>
      <c r="AE611" s="612">
        <f>IF(C611="","",'Multi Unit Grid'!$G$5)</f>
        <v/>
      </c>
      <c r="AF611" s="84">
        <f>IF(C611="","",IF('Exhibit A'!Y1353&lt;0,-'Exhibit A'!Y1353,""))</f>
        <v/>
      </c>
      <c r="AG611" s="612">
        <f>IF($C611="","",'Product Selections'!$K$6)</f>
        <v/>
      </c>
      <c r="AH611" s="612">
        <f>IF($C611="","",'Product Selections'!$K$10)</f>
        <v/>
      </c>
      <c r="AI611" s="32">
        <f>IF(C611="","",IF('Product Selections'!L603="Management SErvices",VLOOKUP('Product Selections'!K595,Regions!C:D,2,FALSE),""))</f>
        <v/>
      </c>
      <c r="AJ611" s="444" t="n"/>
      <c r="AK611" s="621" t="n"/>
      <c r="AL611" s="438" t="n"/>
      <c r="AM611" s="447" t="n"/>
      <c r="AO611" s="30" t="n"/>
      <c r="AP611" s="439" t="n"/>
      <c r="AQ611" s="612" t="n"/>
      <c r="AR611" s="612" t="n"/>
      <c r="AS611" s="615" t="n"/>
    </row>
    <row r="612">
      <c r="B612" s="249">
        <f>B611+1</f>
        <v/>
      </c>
      <c r="C612" s="250">
        <f>IF('Multi Unit Grid'!C606="","",'Multi Unit Grid'!C606)</f>
        <v/>
      </c>
      <c r="D612" s="251">
        <f>IF(C612="","",'Exhibit A'!D604)</f>
        <v/>
      </c>
      <c r="E612" s="252">
        <f>IFERROR(VLOOKUP(C612,'Multi Unit Grid'!C:D,2,FALSE),"")</f>
        <v/>
      </c>
      <c r="F612" s="253">
        <f>IFERROR(VLOOKUP(C612,'Multi Unit Grid'!C:E,3,FALSE),"")</f>
        <v/>
      </c>
      <c r="G612" s="253">
        <f>IFERROR(VLOOKUP(C612,'Multi Unit Grid'!C:EF,4,FALSE),"")</f>
        <v/>
      </c>
      <c r="H612" s="616" t="n"/>
      <c r="I612" s="267" t="n"/>
      <c r="J612" s="431" t="n"/>
      <c r="K612" s="261" t="n"/>
      <c r="L612" s="257" t="n"/>
      <c r="M612" s="262" t="n"/>
      <c r="N612" s="263" t="n"/>
      <c r="O612" s="262" t="n"/>
      <c r="P612" s="263" t="n"/>
      <c r="Q612" s="622" t="n"/>
      <c r="R612" s="263" t="n"/>
      <c r="S612" s="263" t="n"/>
      <c r="T612" s="263" t="n"/>
      <c r="U612" s="263" t="n"/>
      <c r="V612" s="262" t="n"/>
      <c r="W612" s="265" t="n"/>
      <c r="X612" s="266" t="n"/>
      <c r="Z612" s="490" t="n"/>
      <c r="AA612" s="616" t="n"/>
      <c r="AB612" s="270">
        <f>IF(C612="","",IF('Product Selections'!$L$11="CBA Lightning",1,IF('Product Selections'!$L$11="CBA Lightning Plus",0.7,IF('Product Selections'!$L$11="Management Services",0.7,IF('Product Selections'!$L$11="CBA Lightning Wholesale","Check with Finance","")))))</f>
        <v/>
      </c>
      <c r="AC612" s="616" t="n"/>
      <c r="AD612" s="270">
        <f>IF(C612="","",IF('Product Selections'!$L$11="CBA Lightning Wholesale","Check with Finance",1-AB612))</f>
        <v/>
      </c>
      <c r="AE612" s="616">
        <f>IF(C612="","",'Multi Unit Grid'!$G$5)</f>
        <v/>
      </c>
      <c r="AF612" s="271">
        <f>IF(C612="","",IF('Exhibit A'!Y1354&lt;0,-'Exhibit A'!Y1354,""))</f>
        <v/>
      </c>
      <c r="AG612" s="616">
        <f>IF($C612="","",'Product Selections'!$K$6)</f>
        <v/>
      </c>
      <c r="AH612" s="616">
        <f>IF($C612="","",'Product Selections'!$K$10)</f>
        <v/>
      </c>
      <c r="AI612" s="269">
        <f>IF(C612="","",IF('Product Selections'!L604="Management SErvices",VLOOKUP('Product Selections'!K596,Regions!C:D,2,FALSE),""))</f>
        <v/>
      </c>
      <c r="AJ612" s="445" t="n"/>
      <c r="AK612" s="618" t="n"/>
      <c r="AL612" s="440" t="n"/>
      <c r="AM612" s="448" t="n"/>
      <c r="AO612" s="267" t="n"/>
      <c r="AP612" s="441" t="n"/>
      <c r="AQ612" s="616" t="n"/>
      <c r="AR612" s="616" t="n"/>
      <c r="AS612" s="619" t="n"/>
    </row>
    <row r="613" ht="14.45" customHeight="1">
      <c r="B613" s="73">
        <f>B612+1</f>
        <v/>
      </c>
      <c r="C613" s="221">
        <f>IF('Multi Unit Grid'!C607="","",'Multi Unit Grid'!C607)</f>
        <v/>
      </c>
      <c r="D613" s="223">
        <f>IF(C613="","",'Exhibit A'!D605)</f>
        <v/>
      </c>
      <c r="E613" s="222">
        <f>IFERROR(VLOOKUP(C613,'Multi Unit Grid'!C:D,2,FALSE),"")</f>
        <v/>
      </c>
      <c r="F613" s="75">
        <f>IFERROR(VLOOKUP(C613,'Multi Unit Grid'!C:E,3,FALSE),"")</f>
        <v/>
      </c>
      <c r="G613" s="75">
        <f>IFERROR(VLOOKUP(C613,'Multi Unit Grid'!C:EF,4,FALSE),"")</f>
        <v/>
      </c>
      <c r="H613" s="612" t="n"/>
      <c r="I613" s="30" t="n"/>
      <c r="J613" s="430" t="n"/>
      <c r="K613" s="224" t="n"/>
      <c r="L613" s="24" t="n"/>
      <c r="M613" s="26" t="n"/>
      <c r="N613" s="28" t="n"/>
      <c r="O613" s="26" t="n"/>
      <c r="P613" s="28" t="n"/>
      <c r="Q613" s="623" t="n"/>
      <c r="R613" s="28" t="n"/>
      <c r="S613" s="28" t="n"/>
      <c r="T613" s="28" t="n"/>
      <c r="U613" s="28" t="n"/>
      <c r="V613" s="26" t="n"/>
      <c r="W613" s="29" t="n"/>
      <c r="Z613" s="491" t="n"/>
      <c r="AA613" s="612" t="n"/>
      <c r="AB613" s="83">
        <f>IF(C613="","",IF('Product Selections'!$L$11="CBA Lightning",1,IF('Product Selections'!$L$11="CBA Lightning Plus",0.7,IF('Product Selections'!$L$11="Management Services",0.7,IF('Product Selections'!$L$11="CBA Lightning Wholesale","Check with Finance","")))))</f>
        <v/>
      </c>
      <c r="AC613" s="612" t="n"/>
      <c r="AD613" s="83">
        <f>IF(C613="","",IF('Product Selections'!$L$11="CBA Lightning Wholesale","Check with Finance",1-AB613))</f>
        <v/>
      </c>
      <c r="AE613" s="612">
        <f>IF(C613="","",'Multi Unit Grid'!$G$5)</f>
        <v/>
      </c>
      <c r="AF613" s="84">
        <f>IF(C613="","",IF('Exhibit A'!Y1355&lt;0,-'Exhibit A'!Y1355,""))</f>
        <v/>
      </c>
      <c r="AG613" s="612">
        <f>IF($C613="","",'Product Selections'!$K$6)</f>
        <v/>
      </c>
      <c r="AH613" s="612">
        <f>IF($C613="","",'Product Selections'!$K$10)</f>
        <v/>
      </c>
      <c r="AI613" s="32">
        <f>IF(C613="","",IF('Product Selections'!L605="Management SErvices",VLOOKUP('Product Selections'!K597,Regions!C:D,2,FALSE),""))</f>
        <v/>
      </c>
      <c r="AJ613" s="444" t="n"/>
      <c r="AK613" s="621" t="n"/>
      <c r="AL613" s="438" t="n"/>
      <c r="AM613" s="447" t="n"/>
      <c r="AO613" s="30" t="n"/>
      <c r="AP613" s="439" t="n"/>
      <c r="AQ613" s="612" t="n"/>
      <c r="AR613" s="612" t="n"/>
      <c r="AS613" s="615" t="n"/>
    </row>
    <row r="614">
      <c r="B614" s="249">
        <f>B613+1</f>
        <v/>
      </c>
      <c r="C614" s="250">
        <f>IF('Multi Unit Grid'!C608="","",'Multi Unit Grid'!C608)</f>
        <v/>
      </c>
      <c r="D614" s="251">
        <f>IF(C614="","",'Exhibit A'!D606)</f>
        <v/>
      </c>
      <c r="E614" s="252">
        <f>IFERROR(VLOOKUP(C614,'Multi Unit Grid'!C:D,2,FALSE),"")</f>
        <v/>
      </c>
      <c r="F614" s="253">
        <f>IFERROR(VLOOKUP(C614,'Multi Unit Grid'!C:E,3,FALSE),"")</f>
        <v/>
      </c>
      <c r="G614" s="253">
        <f>IFERROR(VLOOKUP(C614,'Multi Unit Grid'!C:EF,4,FALSE),"")</f>
        <v/>
      </c>
      <c r="H614" s="616" t="n"/>
      <c r="I614" s="267" t="n"/>
      <c r="J614" s="431" t="n"/>
      <c r="K614" s="261" t="n"/>
      <c r="L614" s="257" t="n"/>
      <c r="M614" s="262" t="n"/>
      <c r="N614" s="263" t="n"/>
      <c r="O614" s="262" t="n"/>
      <c r="P614" s="263" t="n"/>
      <c r="Q614" s="622" t="n"/>
      <c r="R614" s="263" t="n"/>
      <c r="S614" s="263" t="n"/>
      <c r="T614" s="263" t="n"/>
      <c r="U614" s="263" t="n"/>
      <c r="V614" s="262" t="n"/>
      <c r="W614" s="265" t="n"/>
      <c r="X614" s="266" t="n"/>
      <c r="Z614" s="490" t="n"/>
      <c r="AA614" s="616" t="n"/>
      <c r="AB614" s="270">
        <f>IF(C614="","",IF('Product Selections'!$L$11="CBA Lightning",1,IF('Product Selections'!$L$11="CBA Lightning Plus",0.7,IF('Product Selections'!$L$11="Management Services",0.7,IF('Product Selections'!$L$11="CBA Lightning Wholesale","Check with Finance","")))))</f>
        <v/>
      </c>
      <c r="AC614" s="616" t="n"/>
      <c r="AD614" s="270">
        <f>IF(C614="","",IF('Product Selections'!$L$11="CBA Lightning Wholesale","Check with Finance",1-AB614))</f>
        <v/>
      </c>
      <c r="AE614" s="616">
        <f>IF(C614="","",'Multi Unit Grid'!$G$5)</f>
        <v/>
      </c>
      <c r="AF614" s="271">
        <f>IF(C614="","",IF('Exhibit A'!Y1356&lt;0,-'Exhibit A'!Y1356,""))</f>
        <v/>
      </c>
      <c r="AG614" s="616">
        <f>IF($C614="","",'Product Selections'!$K$6)</f>
        <v/>
      </c>
      <c r="AH614" s="616">
        <f>IF($C614="","",'Product Selections'!$K$10)</f>
        <v/>
      </c>
      <c r="AI614" s="269">
        <f>IF(C614="","",IF('Product Selections'!L606="Management SErvices",VLOOKUP('Product Selections'!K598,Regions!C:D,2,FALSE),""))</f>
        <v/>
      </c>
      <c r="AJ614" s="445" t="n"/>
      <c r="AK614" s="618" t="n"/>
      <c r="AL614" s="440" t="n"/>
      <c r="AM614" s="448" t="n"/>
      <c r="AO614" s="267" t="n"/>
      <c r="AP614" s="441" t="n"/>
      <c r="AQ614" s="616" t="n"/>
      <c r="AR614" s="616" t="n"/>
      <c r="AS614" s="619" t="n"/>
    </row>
    <row r="615" ht="14.45" customHeight="1">
      <c r="B615" s="73">
        <f>B614+1</f>
        <v/>
      </c>
      <c r="C615" s="221">
        <f>IF('Multi Unit Grid'!C609="","",'Multi Unit Grid'!C609)</f>
        <v/>
      </c>
      <c r="D615" s="223">
        <f>IF(C615="","",'Exhibit A'!D607)</f>
        <v/>
      </c>
      <c r="E615" s="222">
        <f>IFERROR(VLOOKUP(C615,'Multi Unit Grid'!C:D,2,FALSE),"")</f>
        <v/>
      </c>
      <c r="F615" s="75">
        <f>IFERROR(VLOOKUP(C615,'Multi Unit Grid'!C:E,3,FALSE),"")</f>
        <v/>
      </c>
      <c r="G615" s="75">
        <f>IFERROR(VLOOKUP(C615,'Multi Unit Grid'!C:EF,4,FALSE),"")</f>
        <v/>
      </c>
      <c r="H615" s="612" t="n"/>
      <c r="I615" s="30" t="n"/>
      <c r="J615" s="430" t="n"/>
      <c r="K615" s="224" t="n"/>
      <c r="L615" s="24" t="n"/>
      <c r="M615" s="26" t="n"/>
      <c r="N615" s="28" t="n"/>
      <c r="O615" s="26" t="n"/>
      <c r="P615" s="28" t="n"/>
      <c r="Q615" s="623" t="n"/>
      <c r="R615" s="28" t="n"/>
      <c r="S615" s="28" t="n"/>
      <c r="T615" s="28" t="n"/>
      <c r="U615" s="28" t="n"/>
      <c r="V615" s="26" t="n"/>
      <c r="W615" s="29" t="n"/>
      <c r="Z615" s="491" t="n"/>
      <c r="AA615" s="612" t="n"/>
      <c r="AB615" s="83">
        <f>IF(C615="","",IF('Product Selections'!$L$11="CBA Lightning",1,IF('Product Selections'!$L$11="CBA Lightning Plus",0.7,IF('Product Selections'!$L$11="Management Services",0.7,IF('Product Selections'!$L$11="CBA Lightning Wholesale","Check with Finance","")))))</f>
        <v/>
      </c>
      <c r="AC615" s="612" t="n"/>
      <c r="AD615" s="83">
        <f>IF(C615="","",IF('Product Selections'!$L$11="CBA Lightning Wholesale","Check with Finance",1-AB615))</f>
        <v/>
      </c>
      <c r="AE615" s="612">
        <f>IF(C615="","",'Multi Unit Grid'!$G$5)</f>
        <v/>
      </c>
      <c r="AF615" s="84">
        <f>IF(C615="","",IF('Exhibit A'!Y1357&lt;0,-'Exhibit A'!Y1357,""))</f>
        <v/>
      </c>
      <c r="AG615" s="612">
        <f>IF($C615="","",'Product Selections'!$K$6)</f>
        <v/>
      </c>
      <c r="AH615" s="612">
        <f>IF($C615="","",'Product Selections'!$K$10)</f>
        <v/>
      </c>
      <c r="AI615" s="32">
        <f>IF(C615="","",IF('Product Selections'!L607="Management SErvices",VLOOKUP('Product Selections'!K599,Regions!C:D,2,FALSE),""))</f>
        <v/>
      </c>
      <c r="AJ615" s="444" t="n"/>
      <c r="AK615" s="621" t="n"/>
      <c r="AL615" s="438" t="n"/>
      <c r="AM615" s="447" t="n"/>
      <c r="AO615" s="30" t="n"/>
      <c r="AP615" s="439" t="n"/>
      <c r="AQ615" s="612" t="n"/>
      <c r="AR615" s="612" t="n"/>
      <c r="AS615" s="615" t="n"/>
    </row>
    <row r="616">
      <c r="B616" s="249">
        <f>B615+1</f>
        <v/>
      </c>
      <c r="C616" s="250">
        <f>IF('Multi Unit Grid'!C610="","",'Multi Unit Grid'!C610)</f>
        <v/>
      </c>
      <c r="D616" s="251">
        <f>IF(C616="","",'Exhibit A'!D608)</f>
        <v/>
      </c>
      <c r="E616" s="252">
        <f>IFERROR(VLOOKUP(C616,'Multi Unit Grid'!C:D,2,FALSE),"")</f>
        <v/>
      </c>
      <c r="F616" s="253">
        <f>IFERROR(VLOOKUP(C616,'Multi Unit Grid'!C:E,3,FALSE),"")</f>
        <v/>
      </c>
      <c r="G616" s="253">
        <f>IFERROR(VLOOKUP(C616,'Multi Unit Grid'!C:EF,4,FALSE),"")</f>
        <v/>
      </c>
      <c r="H616" s="616" t="n"/>
      <c r="I616" s="267" t="n"/>
      <c r="J616" s="431" t="n"/>
      <c r="K616" s="261" t="n"/>
      <c r="L616" s="257" t="n"/>
      <c r="M616" s="262" t="n"/>
      <c r="N616" s="263" t="n"/>
      <c r="O616" s="262" t="n"/>
      <c r="P616" s="263" t="n"/>
      <c r="Q616" s="622" t="n"/>
      <c r="R616" s="263" t="n"/>
      <c r="S616" s="263" t="n"/>
      <c r="T616" s="263" t="n"/>
      <c r="U616" s="263" t="n"/>
      <c r="V616" s="262" t="n"/>
      <c r="W616" s="265" t="n"/>
      <c r="X616" s="266" t="n"/>
      <c r="Z616" s="490" t="n"/>
      <c r="AA616" s="616" t="n"/>
      <c r="AB616" s="270">
        <f>IF(C616="","",IF('Product Selections'!$L$11="CBA Lightning",1,IF('Product Selections'!$L$11="CBA Lightning Plus",0.7,IF('Product Selections'!$L$11="Management Services",0.7,IF('Product Selections'!$L$11="CBA Lightning Wholesale","Check with Finance","")))))</f>
        <v/>
      </c>
      <c r="AC616" s="616" t="n"/>
      <c r="AD616" s="270">
        <f>IF(C616="","",IF('Product Selections'!$L$11="CBA Lightning Wholesale","Check with Finance",1-AB616))</f>
        <v/>
      </c>
      <c r="AE616" s="616">
        <f>IF(C616="","",'Multi Unit Grid'!$G$5)</f>
        <v/>
      </c>
      <c r="AF616" s="271">
        <f>IF(C616="","",IF('Exhibit A'!Y1358&lt;0,-'Exhibit A'!Y1358,""))</f>
        <v/>
      </c>
      <c r="AG616" s="616">
        <f>IF($C616="","",'Product Selections'!$K$6)</f>
        <v/>
      </c>
      <c r="AH616" s="616">
        <f>IF($C616="","",'Product Selections'!$K$10)</f>
        <v/>
      </c>
      <c r="AI616" s="269">
        <f>IF(C616="","",IF('Product Selections'!L608="Management SErvices",VLOOKUP('Product Selections'!K600,Regions!C:D,2,FALSE),""))</f>
        <v/>
      </c>
      <c r="AJ616" s="445" t="n"/>
      <c r="AK616" s="618" t="n"/>
      <c r="AL616" s="440" t="n"/>
      <c r="AM616" s="448" t="n"/>
      <c r="AO616" s="267" t="n"/>
      <c r="AP616" s="441" t="n"/>
      <c r="AQ616" s="616" t="n"/>
      <c r="AR616" s="616" t="n"/>
      <c r="AS616" s="619" t="n"/>
    </row>
    <row r="617" ht="14.45" customHeight="1">
      <c r="B617" s="73">
        <f>B616+1</f>
        <v/>
      </c>
      <c r="C617" s="221">
        <f>IF('Multi Unit Grid'!C611="","",'Multi Unit Grid'!C611)</f>
        <v/>
      </c>
      <c r="D617" s="223">
        <f>IF(C617="","",'Exhibit A'!D609)</f>
        <v/>
      </c>
      <c r="E617" s="222">
        <f>IFERROR(VLOOKUP(C617,'Multi Unit Grid'!C:D,2,FALSE),"")</f>
        <v/>
      </c>
      <c r="F617" s="75">
        <f>IFERROR(VLOOKUP(C617,'Multi Unit Grid'!C:E,3,FALSE),"")</f>
        <v/>
      </c>
      <c r="G617" s="75">
        <f>IFERROR(VLOOKUP(C617,'Multi Unit Grid'!C:EF,4,FALSE),"")</f>
        <v/>
      </c>
      <c r="H617" s="612" t="n"/>
      <c r="I617" s="30" t="n"/>
      <c r="J617" s="430" t="n"/>
      <c r="K617" s="224" t="n"/>
      <c r="L617" s="24" t="n"/>
      <c r="M617" s="26" t="n"/>
      <c r="N617" s="28" t="n"/>
      <c r="O617" s="26" t="n"/>
      <c r="P617" s="28" t="n"/>
      <c r="Q617" s="623" t="n"/>
      <c r="R617" s="28" t="n"/>
      <c r="S617" s="28" t="n"/>
      <c r="T617" s="28" t="n"/>
      <c r="U617" s="28" t="n"/>
      <c r="V617" s="26" t="n"/>
      <c r="W617" s="29" t="n"/>
      <c r="Z617" s="491" t="n"/>
      <c r="AA617" s="612" t="n"/>
      <c r="AB617" s="83">
        <f>IF(C617="","",IF('Product Selections'!$L$11="CBA Lightning",1,IF('Product Selections'!$L$11="CBA Lightning Plus",0.7,IF('Product Selections'!$L$11="Management Services",0.7,IF('Product Selections'!$L$11="CBA Lightning Wholesale","Check with Finance","")))))</f>
        <v/>
      </c>
      <c r="AC617" s="612" t="n"/>
      <c r="AD617" s="83">
        <f>IF(C617="","",IF('Product Selections'!$L$11="CBA Lightning Wholesale","Check with Finance",1-AB617))</f>
        <v/>
      </c>
      <c r="AE617" s="612">
        <f>IF(C617="","",'Multi Unit Grid'!$G$5)</f>
        <v/>
      </c>
      <c r="AF617" s="84">
        <f>IF(C617="","",IF('Exhibit A'!Y1359&lt;0,-'Exhibit A'!Y1359,""))</f>
        <v/>
      </c>
      <c r="AG617" s="612">
        <f>IF($C617="","",'Product Selections'!$K$6)</f>
        <v/>
      </c>
      <c r="AH617" s="612">
        <f>IF($C617="","",'Product Selections'!$K$10)</f>
        <v/>
      </c>
      <c r="AI617" s="32">
        <f>IF(C617="","",IF('Product Selections'!L609="Management SErvices",VLOOKUP('Product Selections'!K601,Regions!C:D,2,FALSE),""))</f>
        <v/>
      </c>
      <c r="AJ617" s="444" t="n"/>
      <c r="AK617" s="621" t="n"/>
      <c r="AL617" s="438" t="n"/>
      <c r="AM617" s="447" t="n"/>
      <c r="AO617" s="30" t="n"/>
      <c r="AP617" s="439" t="n"/>
      <c r="AQ617" s="612" t="n"/>
      <c r="AR617" s="612" t="n"/>
      <c r="AS617" s="615" t="n"/>
    </row>
    <row r="618">
      <c r="B618" s="249">
        <f>B617+1</f>
        <v/>
      </c>
      <c r="C618" s="250">
        <f>IF('Multi Unit Grid'!C612="","",'Multi Unit Grid'!C612)</f>
        <v/>
      </c>
      <c r="D618" s="251">
        <f>IF(C618="","",'Exhibit A'!D610)</f>
        <v/>
      </c>
      <c r="E618" s="252">
        <f>IFERROR(VLOOKUP(C618,'Multi Unit Grid'!C:D,2,FALSE),"")</f>
        <v/>
      </c>
      <c r="F618" s="253">
        <f>IFERROR(VLOOKUP(C618,'Multi Unit Grid'!C:E,3,FALSE),"")</f>
        <v/>
      </c>
      <c r="G618" s="253">
        <f>IFERROR(VLOOKUP(C618,'Multi Unit Grid'!C:EF,4,FALSE),"")</f>
        <v/>
      </c>
      <c r="H618" s="616" t="n"/>
      <c r="I618" s="267" t="n"/>
      <c r="J618" s="431" t="n"/>
      <c r="K618" s="261" t="n"/>
      <c r="L618" s="257" t="n"/>
      <c r="M618" s="262" t="n"/>
      <c r="N618" s="263" t="n"/>
      <c r="O618" s="262" t="n"/>
      <c r="P618" s="263" t="n"/>
      <c r="Q618" s="622" t="n"/>
      <c r="R618" s="263" t="n"/>
      <c r="S618" s="263" t="n"/>
      <c r="T618" s="263" t="n"/>
      <c r="U618" s="263" t="n"/>
      <c r="V618" s="262" t="n"/>
      <c r="W618" s="265" t="n"/>
      <c r="X618" s="266" t="n"/>
      <c r="Z618" s="490" t="n"/>
      <c r="AA618" s="616" t="n"/>
      <c r="AB618" s="270">
        <f>IF(C618="","",IF('Product Selections'!$L$11="CBA Lightning",1,IF('Product Selections'!$L$11="CBA Lightning Plus",0.7,IF('Product Selections'!$L$11="Management Services",0.7,IF('Product Selections'!$L$11="CBA Lightning Wholesale","Check with Finance","")))))</f>
        <v/>
      </c>
      <c r="AC618" s="616" t="n"/>
      <c r="AD618" s="270">
        <f>IF(C618="","",IF('Product Selections'!$L$11="CBA Lightning Wholesale","Check with Finance",1-AB618))</f>
        <v/>
      </c>
      <c r="AE618" s="616">
        <f>IF(C618="","",'Multi Unit Grid'!$G$5)</f>
        <v/>
      </c>
      <c r="AF618" s="271">
        <f>IF(C618="","",IF('Exhibit A'!Y1360&lt;0,-'Exhibit A'!Y1360,""))</f>
        <v/>
      </c>
      <c r="AG618" s="616">
        <f>IF($C618="","",'Product Selections'!$K$6)</f>
        <v/>
      </c>
      <c r="AH618" s="616">
        <f>IF($C618="","",'Product Selections'!$K$10)</f>
        <v/>
      </c>
      <c r="AI618" s="269">
        <f>IF(C618="","",IF('Product Selections'!L610="Management SErvices",VLOOKUP('Product Selections'!K602,Regions!C:D,2,FALSE),""))</f>
        <v/>
      </c>
      <c r="AJ618" s="445" t="n"/>
      <c r="AK618" s="618" t="n"/>
      <c r="AL618" s="440" t="n"/>
      <c r="AM618" s="448" t="n"/>
      <c r="AO618" s="267" t="n"/>
      <c r="AP618" s="441" t="n"/>
      <c r="AQ618" s="616" t="n"/>
      <c r="AR618" s="616" t="n"/>
      <c r="AS618" s="619" t="n"/>
    </row>
    <row r="619" ht="14.45" customHeight="1">
      <c r="B619" s="73">
        <f>B618+1</f>
        <v/>
      </c>
      <c r="C619" s="221">
        <f>IF('Multi Unit Grid'!C613="","",'Multi Unit Grid'!C613)</f>
        <v/>
      </c>
      <c r="D619" s="223">
        <f>IF(C619="","",'Exhibit A'!D611)</f>
        <v/>
      </c>
      <c r="E619" s="222">
        <f>IFERROR(VLOOKUP(C619,'Multi Unit Grid'!C:D,2,FALSE),"")</f>
        <v/>
      </c>
      <c r="F619" s="75">
        <f>IFERROR(VLOOKUP(C619,'Multi Unit Grid'!C:E,3,FALSE),"")</f>
        <v/>
      </c>
      <c r="G619" s="75">
        <f>IFERROR(VLOOKUP(C619,'Multi Unit Grid'!C:EF,4,FALSE),"")</f>
        <v/>
      </c>
      <c r="H619" s="612" t="n"/>
      <c r="I619" s="30" t="n"/>
      <c r="J619" s="430" t="n"/>
      <c r="K619" s="224" t="n"/>
      <c r="L619" s="24" t="n"/>
      <c r="M619" s="26" t="n"/>
      <c r="N619" s="28" t="n"/>
      <c r="O619" s="26" t="n"/>
      <c r="P619" s="28" t="n"/>
      <c r="Q619" s="623" t="n"/>
      <c r="R619" s="28" t="n"/>
      <c r="S619" s="28" t="n"/>
      <c r="T619" s="28" t="n"/>
      <c r="U619" s="28" t="n"/>
      <c r="V619" s="26" t="n"/>
      <c r="W619" s="29" t="n"/>
      <c r="Z619" s="491" t="n"/>
      <c r="AA619" s="612" t="n"/>
      <c r="AB619" s="83">
        <f>IF(C619="","",IF('Product Selections'!$L$11="CBA Lightning",1,IF('Product Selections'!$L$11="CBA Lightning Plus",0.7,IF('Product Selections'!$L$11="Management Services",0.7,IF('Product Selections'!$L$11="CBA Lightning Wholesale","Check with Finance","")))))</f>
        <v/>
      </c>
      <c r="AC619" s="612" t="n"/>
      <c r="AD619" s="83">
        <f>IF(C619="","",IF('Product Selections'!$L$11="CBA Lightning Wholesale","Check with Finance",1-AB619))</f>
        <v/>
      </c>
      <c r="AE619" s="612">
        <f>IF(C619="","",'Multi Unit Grid'!$G$5)</f>
        <v/>
      </c>
      <c r="AF619" s="84">
        <f>IF(C619="","",IF('Exhibit A'!Y1361&lt;0,-'Exhibit A'!Y1361,""))</f>
        <v/>
      </c>
      <c r="AG619" s="612">
        <f>IF($C619="","",'Product Selections'!$K$6)</f>
        <v/>
      </c>
      <c r="AH619" s="612">
        <f>IF($C619="","",'Product Selections'!$K$10)</f>
        <v/>
      </c>
      <c r="AI619" s="32">
        <f>IF(C619="","",IF('Product Selections'!L611="Management SErvices",VLOOKUP('Product Selections'!K603,Regions!C:D,2,FALSE),""))</f>
        <v/>
      </c>
      <c r="AJ619" s="444" t="n"/>
      <c r="AK619" s="621" t="n"/>
      <c r="AL619" s="438" t="n"/>
      <c r="AM619" s="447" t="n"/>
      <c r="AO619" s="30" t="n"/>
      <c r="AP619" s="439" t="n"/>
      <c r="AQ619" s="612" t="n"/>
      <c r="AR619" s="612" t="n"/>
      <c r="AS619" s="615" t="n"/>
    </row>
    <row r="620">
      <c r="B620" s="249">
        <f>B619+1</f>
        <v/>
      </c>
      <c r="C620" s="250">
        <f>IF('Multi Unit Grid'!C614="","",'Multi Unit Grid'!C614)</f>
        <v/>
      </c>
      <c r="D620" s="251">
        <f>IF(C620="","",'Exhibit A'!D612)</f>
        <v/>
      </c>
      <c r="E620" s="252">
        <f>IFERROR(VLOOKUP(C620,'Multi Unit Grid'!C:D,2,FALSE),"")</f>
        <v/>
      </c>
      <c r="F620" s="253">
        <f>IFERROR(VLOOKUP(C620,'Multi Unit Grid'!C:E,3,FALSE),"")</f>
        <v/>
      </c>
      <c r="G620" s="253">
        <f>IFERROR(VLOOKUP(C620,'Multi Unit Grid'!C:EF,4,FALSE),"")</f>
        <v/>
      </c>
      <c r="H620" s="616" t="n"/>
      <c r="I620" s="267" t="n"/>
      <c r="J620" s="431" t="n"/>
      <c r="K620" s="261" t="n"/>
      <c r="L620" s="257" t="n"/>
      <c r="M620" s="262" t="n"/>
      <c r="N620" s="263" t="n"/>
      <c r="O620" s="262" t="n"/>
      <c r="P620" s="263" t="n"/>
      <c r="Q620" s="622" t="n"/>
      <c r="R620" s="263" t="n"/>
      <c r="S620" s="263" t="n"/>
      <c r="T620" s="263" t="n"/>
      <c r="U620" s="263" t="n"/>
      <c r="V620" s="262" t="n"/>
      <c r="W620" s="265" t="n"/>
      <c r="X620" s="266" t="n"/>
      <c r="Z620" s="490" t="n"/>
      <c r="AA620" s="616" t="n"/>
      <c r="AB620" s="270">
        <f>IF(C620="","",IF('Product Selections'!$L$11="CBA Lightning",1,IF('Product Selections'!$L$11="CBA Lightning Plus",0.7,IF('Product Selections'!$L$11="Management Services",0.7,IF('Product Selections'!$L$11="CBA Lightning Wholesale","Check with Finance","")))))</f>
        <v/>
      </c>
      <c r="AC620" s="616" t="n"/>
      <c r="AD620" s="270">
        <f>IF(C620="","",IF('Product Selections'!$L$11="CBA Lightning Wholesale","Check with Finance",1-AB620))</f>
        <v/>
      </c>
      <c r="AE620" s="616">
        <f>IF(C620="","",'Multi Unit Grid'!$G$5)</f>
        <v/>
      </c>
      <c r="AF620" s="271">
        <f>IF(C620="","",IF('Exhibit A'!Y1362&lt;0,-'Exhibit A'!Y1362,""))</f>
        <v/>
      </c>
      <c r="AG620" s="616">
        <f>IF($C620="","",'Product Selections'!$K$6)</f>
        <v/>
      </c>
      <c r="AH620" s="616">
        <f>IF($C620="","",'Product Selections'!$K$10)</f>
        <v/>
      </c>
      <c r="AI620" s="269">
        <f>IF(C620="","",IF('Product Selections'!L612="Management SErvices",VLOOKUP('Product Selections'!K604,Regions!C:D,2,FALSE),""))</f>
        <v/>
      </c>
      <c r="AJ620" s="445" t="n"/>
      <c r="AK620" s="618" t="n"/>
      <c r="AL620" s="440" t="n"/>
      <c r="AM620" s="448" t="n"/>
      <c r="AO620" s="267" t="n"/>
      <c r="AP620" s="441" t="n"/>
      <c r="AQ620" s="616" t="n"/>
      <c r="AR620" s="616" t="n"/>
      <c r="AS620" s="619" t="n"/>
    </row>
    <row r="621" ht="14.45" customHeight="1">
      <c r="B621" s="73">
        <f>B620+1</f>
        <v/>
      </c>
      <c r="C621" s="221">
        <f>IF('Multi Unit Grid'!C615="","",'Multi Unit Grid'!C615)</f>
        <v/>
      </c>
      <c r="D621" s="223">
        <f>IF(C621="","",'Exhibit A'!D613)</f>
        <v/>
      </c>
      <c r="E621" s="222">
        <f>IFERROR(VLOOKUP(C621,'Multi Unit Grid'!C:D,2,FALSE),"")</f>
        <v/>
      </c>
      <c r="F621" s="75">
        <f>IFERROR(VLOOKUP(C621,'Multi Unit Grid'!C:E,3,FALSE),"")</f>
        <v/>
      </c>
      <c r="G621" s="75">
        <f>IFERROR(VLOOKUP(C621,'Multi Unit Grid'!C:EF,4,FALSE),"")</f>
        <v/>
      </c>
      <c r="H621" s="612" t="n"/>
      <c r="I621" s="30" t="n"/>
      <c r="J621" s="430" t="n"/>
      <c r="K621" s="224" t="n"/>
      <c r="L621" s="24" t="n"/>
      <c r="M621" s="26" t="n"/>
      <c r="N621" s="28" t="n"/>
      <c r="O621" s="26" t="n"/>
      <c r="P621" s="28" t="n"/>
      <c r="Q621" s="623" t="n"/>
      <c r="R621" s="28" t="n"/>
      <c r="S621" s="28" t="n"/>
      <c r="T621" s="28" t="n"/>
      <c r="U621" s="28" t="n"/>
      <c r="V621" s="26" t="n"/>
      <c r="W621" s="29" t="n"/>
      <c r="Z621" s="491" t="n"/>
      <c r="AA621" s="612" t="n"/>
      <c r="AB621" s="83">
        <f>IF(C621="","",IF('Product Selections'!$L$11="CBA Lightning",1,IF('Product Selections'!$L$11="CBA Lightning Plus",0.7,IF('Product Selections'!$L$11="Management Services",0.7,IF('Product Selections'!$L$11="CBA Lightning Wholesale","Check with Finance","")))))</f>
        <v/>
      </c>
      <c r="AC621" s="612" t="n"/>
      <c r="AD621" s="83">
        <f>IF(C621="","",IF('Product Selections'!$L$11="CBA Lightning Wholesale","Check with Finance",1-AB621))</f>
        <v/>
      </c>
      <c r="AE621" s="612">
        <f>IF(C621="","",'Multi Unit Grid'!$G$5)</f>
        <v/>
      </c>
      <c r="AF621" s="84">
        <f>IF(C621="","",IF('Exhibit A'!Y1363&lt;0,-'Exhibit A'!Y1363,""))</f>
        <v/>
      </c>
      <c r="AG621" s="612">
        <f>IF($C621="","",'Product Selections'!$K$6)</f>
        <v/>
      </c>
      <c r="AH621" s="612">
        <f>IF($C621="","",'Product Selections'!$K$10)</f>
        <v/>
      </c>
      <c r="AI621" s="32">
        <f>IF(C621="","",IF('Product Selections'!L613="Management SErvices",VLOOKUP('Product Selections'!K605,Regions!C:D,2,FALSE),""))</f>
        <v/>
      </c>
      <c r="AJ621" s="444" t="n"/>
      <c r="AK621" s="621" t="n"/>
      <c r="AL621" s="438" t="n"/>
      <c r="AM621" s="447" t="n"/>
      <c r="AO621" s="30" t="n"/>
      <c r="AP621" s="439" t="n"/>
      <c r="AQ621" s="612" t="n"/>
      <c r="AR621" s="612" t="n"/>
      <c r="AS621" s="615" t="n"/>
    </row>
    <row r="622">
      <c r="B622" s="249">
        <f>B621+1</f>
        <v/>
      </c>
      <c r="C622" s="250">
        <f>IF('Multi Unit Grid'!C616="","",'Multi Unit Grid'!C616)</f>
        <v/>
      </c>
      <c r="D622" s="251">
        <f>IF(C622="","",'Exhibit A'!D614)</f>
        <v/>
      </c>
      <c r="E622" s="252">
        <f>IFERROR(VLOOKUP(C622,'Multi Unit Grid'!C:D,2,FALSE),"")</f>
        <v/>
      </c>
      <c r="F622" s="253">
        <f>IFERROR(VLOOKUP(C622,'Multi Unit Grid'!C:E,3,FALSE),"")</f>
        <v/>
      </c>
      <c r="G622" s="253">
        <f>IFERROR(VLOOKUP(C622,'Multi Unit Grid'!C:EF,4,FALSE),"")</f>
        <v/>
      </c>
      <c r="H622" s="616" t="n"/>
      <c r="I622" s="267" t="n"/>
      <c r="J622" s="431" t="n"/>
      <c r="K622" s="261" t="n"/>
      <c r="L622" s="257" t="n"/>
      <c r="M622" s="262" t="n"/>
      <c r="N622" s="263" t="n"/>
      <c r="O622" s="262" t="n"/>
      <c r="P622" s="263" t="n"/>
      <c r="Q622" s="622" t="n"/>
      <c r="R622" s="263" t="n"/>
      <c r="S622" s="263" t="n"/>
      <c r="T622" s="263" t="n"/>
      <c r="U622" s="263" t="n"/>
      <c r="V622" s="262" t="n"/>
      <c r="W622" s="265" t="n"/>
      <c r="X622" s="266" t="n"/>
      <c r="Z622" s="490" t="n"/>
      <c r="AA622" s="616" t="n"/>
      <c r="AB622" s="270">
        <f>IF(C622="","",IF('Product Selections'!$L$11="CBA Lightning",1,IF('Product Selections'!$L$11="CBA Lightning Plus",0.7,IF('Product Selections'!$L$11="Management Services",0.7,IF('Product Selections'!$L$11="CBA Lightning Wholesale","Check with Finance","")))))</f>
        <v/>
      </c>
      <c r="AC622" s="616" t="n"/>
      <c r="AD622" s="270">
        <f>IF(C622="","",IF('Product Selections'!$L$11="CBA Lightning Wholesale","Check with Finance",1-AB622))</f>
        <v/>
      </c>
      <c r="AE622" s="616">
        <f>IF(C622="","",'Multi Unit Grid'!$G$5)</f>
        <v/>
      </c>
      <c r="AF622" s="271">
        <f>IF(C622="","",IF('Exhibit A'!Y1364&lt;0,-'Exhibit A'!Y1364,""))</f>
        <v/>
      </c>
      <c r="AG622" s="616">
        <f>IF($C622="","",'Product Selections'!$K$6)</f>
        <v/>
      </c>
      <c r="AH622" s="616">
        <f>IF($C622="","",'Product Selections'!$K$10)</f>
        <v/>
      </c>
      <c r="AI622" s="269">
        <f>IF(C622="","",IF('Product Selections'!L614="Management SErvices",VLOOKUP('Product Selections'!K606,Regions!C:D,2,FALSE),""))</f>
        <v/>
      </c>
      <c r="AJ622" s="445" t="n"/>
      <c r="AK622" s="618" t="n"/>
      <c r="AL622" s="440" t="n"/>
      <c r="AM622" s="448" t="n"/>
      <c r="AO622" s="267" t="n"/>
      <c r="AP622" s="441" t="n"/>
      <c r="AQ622" s="616" t="n"/>
      <c r="AR622" s="616" t="n"/>
      <c r="AS622" s="619" t="n"/>
    </row>
    <row r="623" ht="14.45" customHeight="1">
      <c r="B623" s="73">
        <f>B622+1</f>
        <v/>
      </c>
      <c r="C623" s="221">
        <f>IF('Multi Unit Grid'!C617="","",'Multi Unit Grid'!C617)</f>
        <v/>
      </c>
      <c r="D623" s="223">
        <f>IF(C623="","",'Exhibit A'!D615)</f>
        <v/>
      </c>
      <c r="E623" s="222">
        <f>IFERROR(VLOOKUP(C623,'Multi Unit Grid'!C:D,2,FALSE),"")</f>
        <v/>
      </c>
      <c r="F623" s="75">
        <f>IFERROR(VLOOKUP(C623,'Multi Unit Grid'!C:E,3,FALSE),"")</f>
        <v/>
      </c>
      <c r="G623" s="75">
        <f>IFERROR(VLOOKUP(C623,'Multi Unit Grid'!C:EF,4,FALSE),"")</f>
        <v/>
      </c>
      <c r="H623" s="612" t="n"/>
      <c r="I623" s="30" t="n"/>
      <c r="J623" s="430" t="n"/>
      <c r="K623" s="224" t="n"/>
      <c r="L623" s="24" t="n"/>
      <c r="M623" s="26" t="n"/>
      <c r="N623" s="28" t="n"/>
      <c r="O623" s="26" t="n"/>
      <c r="P623" s="28" t="n"/>
      <c r="Q623" s="623" t="n"/>
      <c r="R623" s="28" t="n"/>
      <c r="S623" s="28" t="n"/>
      <c r="T623" s="28" t="n"/>
      <c r="U623" s="28" t="n"/>
      <c r="V623" s="26" t="n"/>
      <c r="W623" s="29" t="n"/>
      <c r="Z623" s="491" t="n"/>
      <c r="AA623" s="612" t="n"/>
      <c r="AB623" s="83">
        <f>IF(C623="","",IF('Product Selections'!$L$11="CBA Lightning",1,IF('Product Selections'!$L$11="CBA Lightning Plus",0.7,IF('Product Selections'!$L$11="Management Services",0.7,IF('Product Selections'!$L$11="CBA Lightning Wholesale","Check with Finance","")))))</f>
        <v/>
      </c>
      <c r="AC623" s="612" t="n"/>
      <c r="AD623" s="83">
        <f>IF(C623="","",IF('Product Selections'!$L$11="CBA Lightning Wholesale","Check with Finance",1-AB623))</f>
        <v/>
      </c>
      <c r="AE623" s="612">
        <f>IF(C623="","",'Multi Unit Grid'!$G$5)</f>
        <v/>
      </c>
      <c r="AF623" s="84">
        <f>IF(C623="","",IF('Exhibit A'!Y1365&lt;0,-'Exhibit A'!Y1365,""))</f>
        <v/>
      </c>
      <c r="AG623" s="612">
        <f>IF($C623="","",'Product Selections'!$K$6)</f>
        <v/>
      </c>
      <c r="AH623" s="612">
        <f>IF($C623="","",'Product Selections'!$K$10)</f>
        <v/>
      </c>
      <c r="AI623" s="32">
        <f>IF(C623="","",IF('Product Selections'!L615="Management SErvices",VLOOKUP('Product Selections'!K607,Regions!C:D,2,FALSE),""))</f>
        <v/>
      </c>
      <c r="AJ623" s="444" t="n"/>
      <c r="AK623" s="621" t="n"/>
      <c r="AL623" s="438" t="n"/>
      <c r="AM623" s="447" t="n"/>
      <c r="AO623" s="30" t="n"/>
      <c r="AP623" s="439" t="n"/>
      <c r="AQ623" s="612" t="n"/>
      <c r="AR623" s="612" t="n"/>
      <c r="AS623" s="615" t="n"/>
    </row>
    <row r="624">
      <c r="B624" s="249">
        <f>B623+1</f>
        <v/>
      </c>
      <c r="C624" s="250">
        <f>IF('Multi Unit Grid'!C618="","",'Multi Unit Grid'!C618)</f>
        <v/>
      </c>
      <c r="D624" s="251">
        <f>IF(C624="","",'Exhibit A'!D616)</f>
        <v/>
      </c>
      <c r="E624" s="252">
        <f>IFERROR(VLOOKUP(C624,'Multi Unit Grid'!C:D,2,FALSE),"")</f>
        <v/>
      </c>
      <c r="F624" s="253">
        <f>IFERROR(VLOOKUP(C624,'Multi Unit Grid'!C:E,3,FALSE),"")</f>
        <v/>
      </c>
      <c r="G624" s="253">
        <f>IFERROR(VLOOKUP(C624,'Multi Unit Grid'!C:EF,4,FALSE),"")</f>
        <v/>
      </c>
      <c r="H624" s="616" t="n"/>
      <c r="I624" s="267" t="n"/>
      <c r="J624" s="431" t="n"/>
      <c r="K624" s="261" t="n"/>
      <c r="L624" s="257" t="n"/>
      <c r="M624" s="262" t="n"/>
      <c r="N624" s="263" t="n"/>
      <c r="O624" s="262" t="n"/>
      <c r="P624" s="263" t="n"/>
      <c r="Q624" s="622" t="n"/>
      <c r="R624" s="263" t="n"/>
      <c r="S624" s="263" t="n"/>
      <c r="T624" s="263" t="n"/>
      <c r="U624" s="263" t="n"/>
      <c r="V624" s="262" t="n"/>
      <c r="W624" s="265" t="n"/>
      <c r="X624" s="266" t="n"/>
      <c r="Z624" s="490" t="n"/>
      <c r="AA624" s="616" t="n"/>
      <c r="AB624" s="270">
        <f>IF(C624="","",IF('Product Selections'!$L$11="CBA Lightning",1,IF('Product Selections'!$L$11="CBA Lightning Plus",0.7,IF('Product Selections'!$L$11="Management Services",0.7,IF('Product Selections'!$L$11="CBA Lightning Wholesale","Check with Finance","")))))</f>
        <v/>
      </c>
      <c r="AC624" s="616" t="n"/>
      <c r="AD624" s="270">
        <f>IF(C624="","",IF('Product Selections'!$L$11="CBA Lightning Wholesale","Check with Finance",1-AB624))</f>
        <v/>
      </c>
      <c r="AE624" s="616">
        <f>IF(C624="","",'Multi Unit Grid'!$G$5)</f>
        <v/>
      </c>
      <c r="AF624" s="271">
        <f>IF(C624="","",IF('Exhibit A'!Y1366&lt;0,-'Exhibit A'!Y1366,""))</f>
        <v/>
      </c>
      <c r="AG624" s="616">
        <f>IF($C624="","",'Product Selections'!$K$6)</f>
        <v/>
      </c>
      <c r="AH624" s="616">
        <f>IF($C624="","",'Product Selections'!$K$10)</f>
        <v/>
      </c>
      <c r="AI624" s="269">
        <f>IF(C624="","",IF('Product Selections'!L616="Management SErvices",VLOOKUP('Product Selections'!K608,Regions!C:D,2,FALSE),""))</f>
        <v/>
      </c>
      <c r="AJ624" s="445" t="n"/>
      <c r="AK624" s="618" t="n"/>
      <c r="AL624" s="440" t="n"/>
      <c r="AM624" s="448" t="n"/>
      <c r="AO624" s="267" t="n"/>
      <c r="AP624" s="441" t="n"/>
      <c r="AQ624" s="616" t="n"/>
      <c r="AR624" s="616" t="n"/>
      <c r="AS624" s="619" t="n"/>
    </row>
    <row r="625" ht="14.45" customHeight="1">
      <c r="B625" s="73">
        <f>B624+1</f>
        <v/>
      </c>
      <c r="C625" s="221">
        <f>IF('Multi Unit Grid'!C619="","",'Multi Unit Grid'!C619)</f>
        <v/>
      </c>
      <c r="D625" s="223">
        <f>IF(C625="","",'Exhibit A'!D617)</f>
        <v/>
      </c>
      <c r="E625" s="222">
        <f>IFERROR(VLOOKUP(C625,'Multi Unit Grid'!C:D,2,FALSE),"")</f>
        <v/>
      </c>
      <c r="F625" s="75">
        <f>IFERROR(VLOOKUP(C625,'Multi Unit Grid'!C:E,3,FALSE),"")</f>
        <v/>
      </c>
      <c r="G625" s="75">
        <f>IFERROR(VLOOKUP(C625,'Multi Unit Grid'!C:EF,4,FALSE),"")</f>
        <v/>
      </c>
      <c r="H625" s="612" t="n"/>
      <c r="I625" s="30" t="n"/>
      <c r="J625" s="430" t="n"/>
      <c r="K625" s="224" t="n"/>
      <c r="L625" s="24" t="n"/>
      <c r="M625" s="26" t="n"/>
      <c r="N625" s="28" t="n"/>
      <c r="O625" s="26" t="n"/>
      <c r="P625" s="28" t="n"/>
      <c r="Q625" s="623" t="n"/>
      <c r="R625" s="28" t="n"/>
      <c r="S625" s="28" t="n"/>
      <c r="T625" s="28" t="n"/>
      <c r="U625" s="28" t="n"/>
      <c r="V625" s="26" t="n"/>
      <c r="W625" s="29" t="n"/>
      <c r="Z625" s="491" t="n"/>
      <c r="AA625" s="612" t="n"/>
      <c r="AB625" s="83">
        <f>IF(C625="","",IF('Product Selections'!$L$11="CBA Lightning",1,IF('Product Selections'!$L$11="CBA Lightning Plus",0.7,IF('Product Selections'!$L$11="Management Services",0.7,IF('Product Selections'!$L$11="CBA Lightning Wholesale","Check with Finance","")))))</f>
        <v/>
      </c>
      <c r="AC625" s="612" t="n"/>
      <c r="AD625" s="83">
        <f>IF(C625="","",IF('Product Selections'!$L$11="CBA Lightning Wholesale","Check with Finance",1-AB625))</f>
        <v/>
      </c>
      <c r="AE625" s="612">
        <f>IF(C625="","",'Multi Unit Grid'!$G$5)</f>
        <v/>
      </c>
      <c r="AF625" s="84">
        <f>IF(C625="","",IF('Exhibit A'!Y1367&lt;0,-'Exhibit A'!Y1367,""))</f>
        <v/>
      </c>
      <c r="AG625" s="612">
        <f>IF($C625="","",'Product Selections'!$K$6)</f>
        <v/>
      </c>
      <c r="AH625" s="612">
        <f>IF($C625="","",'Product Selections'!$K$10)</f>
        <v/>
      </c>
      <c r="AI625" s="32">
        <f>IF(C625="","",IF('Product Selections'!L617="Management SErvices",VLOOKUP('Product Selections'!K609,Regions!C:D,2,FALSE),""))</f>
        <v/>
      </c>
      <c r="AJ625" s="444" t="n"/>
      <c r="AK625" s="621" t="n"/>
      <c r="AL625" s="438" t="n"/>
      <c r="AM625" s="447" t="n"/>
      <c r="AO625" s="30" t="n"/>
      <c r="AP625" s="439" t="n"/>
      <c r="AQ625" s="612" t="n"/>
      <c r="AR625" s="612" t="n"/>
      <c r="AS625" s="615" t="n"/>
    </row>
    <row r="626">
      <c r="B626" s="249">
        <f>B625+1</f>
        <v/>
      </c>
      <c r="C626" s="250">
        <f>IF('Multi Unit Grid'!C620="","",'Multi Unit Grid'!C620)</f>
        <v/>
      </c>
      <c r="D626" s="251">
        <f>IF(C626="","",'Exhibit A'!D618)</f>
        <v/>
      </c>
      <c r="E626" s="252">
        <f>IFERROR(VLOOKUP(C626,'Multi Unit Grid'!C:D,2,FALSE),"")</f>
        <v/>
      </c>
      <c r="F626" s="253">
        <f>IFERROR(VLOOKUP(C626,'Multi Unit Grid'!C:E,3,FALSE),"")</f>
        <v/>
      </c>
      <c r="G626" s="253">
        <f>IFERROR(VLOOKUP(C626,'Multi Unit Grid'!C:EF,4,FALSE),"")</f>
        <v/>
      </c>
      <c r="H626" s="616" t="n"/>
      <c r="I626" s="267" t="n"/>
      <c r="J626" s="431" t="n"/>
      <c r="K626" s="261" t="n"/>
      <c r="L626" s="257" t="n"/>
      <c r="M626" s="262" t="n"/>
      <c r="N626" s="263" t="n"/>
      <c r="O626" s="262" t="n"/>
      <c r="P626" s="263" t="n"/>
      <c r="Q626" s="622" t="n"/>
      <c r="R626" s="263" t="n"/>
      <c r="S626" s="263" t="n"/>
      <c r="T626" s="263" t="n"/>
      <c r="U626" s="263" t="n"/>
      <c r="V626" s="262" t="n"/>
      <c r="W626" s="265" t="n"/>
      <c r="X626" s="266" t="n"/>
      <c r="Z626" s="490" t="n"/>
      <c r="AA626" s="616" t="n"/>
      <c r="AB626" s="270">
        <f>IF(C626="","",IF('Product Selections'!$L$11="CBA Lightning",1,IF('Product Selections'!$L$11="CBA Lightning Plus",0.7,IF('Product Selections'!$L$11="Management Services",0.7,IF('Product Selections'!$L$11="CBA Lightning Wholesale","Check with Finance","")))))</f>
        <v/>
      </c>
      <c r="AC626" s="616" t="n"/>
      <c r="AD626" s="270">
        <f>IF(C626="","",IF('Product Selections'!$L$11="CBA Lightning Wholesale","Check with Finance",1-AB626))</f>
        <v/>
      </c>
      <c r="AE626" s="616">
        <f>IF(C626="","",'Multi Unit Grid'!$G$5)</f>
        <v/>
      </c>
      <c r="AF626" s="271">
        <f>IF(C626="","",IF('Exhibit A'!Y1368&lt;0,-'Exhibit A'!Y1368,""))</f>
        <v/>
      </c>
      <c r="AG626" s="616">
        <f>IF($C626="","",'Product Selections'!$K$6)</f>
        <v/>
      </c>
      <c r="AH626" s="616">
        <f>IF($C626="","",'Product Selections'!$K$10)</f>
        <v/>
      </c>
      <c r="AI626" s="269">
        <f>IF(C626="","",IF('Product Selections'!L618="Management SErvices",VLOOKUP('Product Selections'!K610,Regions!C:D,2,FALSE),""))</f>
        <v/>
      </c>
      <c r="AJ626" s="445" t="n"/>
      <c r="AK626" s="618" t="n"/>
      <c r="AL626" s="440" t="n"/>
      <c r="AM626" s="448" t="n"/>
      <c r="AO626" s="267" t="n"/>
      <c r="AP626" s="441" t="n"/>
      <c r="AQ626" s="616" t="n"/>
      <c r="AR626" s="616" t="n"/>
      <c r="AS626" s="619" t="n"/>
    </row>
    <row r="627" ht="14.45" customHeight="1">
      <c r="B627" s="73">
        <f>B626+1</f>
        <v/>
      </c>
      <c r="C627" s="221">
        <f>IF('Multi Unit Grid'!C621="","",'Multi Unit Grid'!C621)</f>
        <v/>
      </c>
      <c r="D627" s="223">
        <f>IF(C627="","",'Exhibit A'!D619)</f>
        <v/>
      </c>
      <c r="E627" s="222">
        <f>IFERROR(VLOOKUP(C627,'Multi Unit Grid'!C:D,2,FALSE),"")</f>
        <v/>
      </c>
      <c r="F627" s="75">
        <f>IFERROR(VLOOKUP(C627,'Multi Unit Grid'!C:E,3,FALSE),"")</f>
        <v/>
      </c>
      <c r="G627" s="75">
        <f>IFERROR(VLOOKUP(C627,'Multi Unit Grid'!C:EF,4,FALSE),"")</f>
        <v/>
      </c>
      <c r="H627" s="612" t="n"/>
      <c r="I627" s="30" t="n"/>
      <c r="J627" s="430" t="n"/>
      <c r="K627" s="224" t="n"/>
      <c r="L627" s="24" t="n"/>
      <c r="M627" s="26" t="n"/>
      <c r="N627" s="28" t="n"/>
      <c r="O627" s="26" t="n"/>
      <c r="P627" s="28" t="n"/>
      <c r="Q627" s="623" t="n"/>
      <c r="R627" s="28" t="n"/>
      <c r="S627" s="28" t="n"/>
      <c r="T627" s="28" t="n"/>
      <c r="U627" s="28" t="n"/>
      <c r="V627" s="26" t="n"/>
      <c r="W627" s="29" t="n"/>
      <c r="Z627" s="491" t="n"/>
      <c r="AA627" s="612" t="n"/>
      <c r="AB627" s="83">
        <f>IF(C627="","",IF('Product Selections'!$L$11="CBA Lightning",1,IF('Product Selections'!$L$11="CBA Lightning Plus",0.7,IF('Product Selections'!$L$11="Management Services",0.7,IF('Product Selections'!$L$11="CBA Lightning Wholesale","Check with Finance","")))))</f>
        <v/>
      </c>
      <c r="AC627" s="612" t="n"/>
      <c r="AD627" s="83">
        <f>IF(C627="","",IF('Product Selections'!$L$11="CBA Lightning Wholesale","Check with Finance",1-AB627))</f>
        <v/>
      </c>
      <c r="AE627" s="612">
        <f>IF(C627="","",'Multi Unit Grid'!$G$5)</f>
        <v/>
      </c>
      <c r="AF627" s="84">
        <f>IF(C627="","",IF('Exhibit A'!Y1369&lt;0,-'Exhibit A'!Y1369,""))</f>
        <v/>
      </c>
      <c r="AG627" s="612">
        <f>IF($C627="","",'Product Selections'!$K$6)</f>
        <v/>
      </c>
      <c r="AH627" s="612">
        <f>IF($C627="","",'Product Selections'!$K$10)</f>
        <v/>
      </c>
      <c r="AI627" s="32">
        <f>IF(C627="","",IF('Product Selections'!L619="Management SErvices",VLOOKUP('Product Selections'!K611,Regions!C:D,2,FALSE),""))</f>
        <v/>
      </c>
      <c r="AJ627" s="444" t="n"/>
      <c r="AK627" s="621" t="n"/>
      <c r="AL627" s="438" t="n"/>
      <c r="AM627" s="447" t="n"/>
      <c r="AO627" s="30" t="n"/>
      <c r="AP627" s="439" t="n"/>
      <c r="AQ627" s="612" t="n"/>
      <c r="AR627" s="612" t="n"/>
      <c r="AS627" s="615" t="n"/>
    </row>
    <row r="628">
      <c r="B628" s="249">
        <f>B627+1</f>
        <v/>
      </c>
      <c r="C628" s="250">
        <f>IF('Multi Unit Grid'!C622="","",'Multi Unit Grid'!C622)</f>
        <v/>
      </c>
      <c r="D628" s="251">
        <f>IF(C628="","",'Exhibit A'!D620)</f>
        <v/>
      </c>
      <c r="E628" s="252">
        <f>IFERROR(VLOOKUP(C628,'Multi Unit Grid'!C:D,2,FALSE),"")</f>
        <v/>
      </c>
      <c r="F628" s="253">
        <f>IFERROR(VLOOKUP(C628,'Multi Unit Grid'!C:E,3,FALSE),"")</f>
        <v/>
      </c>
      <c r="G628" s="253">
        <f>IFERROR(VLOOKUP(C628,'Multi Unit Grid'!C:EF,4,FALSE),"")</f>
        <v/>
      </c>
      <c r="H628" s="616" t="n"/>
      <c r="I628" s="267" t="n"/>
      <c r="J628" s="431" t="n"/>
      <c r="K628" s="261" t="n"/>
      <c r="L628" s="257" t="n"/>
      <c r="M628" s="262" t="n"/>
      <c r="N628" s="263" t="n"/>
      <c r="O628" s="262" t="n"/>
      <c r="P628" s="263" t="n"/>
      <c r="Q628" s="622" t="n"/>
      <c r="R628" s="263" t="n"/>
      <c r="S628" s="263" t="n"/>
      <c r="T628" s="263" t="n"/>
      <c r="U628" s="263" t="n"/>
      <c r="V628" s="262" t="n"/>
      <c r="W628" s="265" t="n"/>
      <c r="X628" s="266" t="n"/>
      <c r="Z628" s="490" t="n"/>
      <c r="AA628" s="616" t="n"/>
      <c r="AB628" s="270">
        <f>IF(C628="","",IF('Product Selections'!$L$11="CBA Lightning",1,IF('Product Selections'!$L$11="CBA Lightning Plus",0.7,IF('Product Selections'!$L$11="Management Services",0.7,IF('Product Selections'!$L$11="CBA Lightning Wholesale","Check with Finance","")))))</f>
        <v/>
      </c>
      <c r="AC628" s="616" t="n"/>
      <c r="AD628" s="270">
        <f>IF(C628="","",IF('Product Selections'!$L$11="CBA Lightning Wholesale","Check with Finance",1-AB628))</f>
        <v/>
      </c>
      <c r="AE628" s="616">
        <f>IF(C628="","",'Multi Unit Grid'!$G$5)</f>
        <v/>
      </c>
      <c r="AF628" s="271">
        <f>IF(C628="","",IF('Exhibit A'!Y1370&lt;0,-'Exhibit A'!Y1370,""))</f>
        <v/>
      </c>
      <c r="AG628" s="616">
        <f>IF($C628="","",'Product Selections'!$K$6)</f>
        <v/>
      </c>
      <c r="AH628" s="616">
        <f>IF($C628="","",'Product Selections'!$K$10)</f>
        <v/>
      </c>
      <c r="AI628" s="269">
        <f>IF(C628="","",IF('Product Selections'!L620="Management SErvices",VLOOKUP('Product Selections'!K612,Regions!C:D,2,FALSE),""))</f>
        <v/>
      </c>
      <c r="AJ628" s="445" t="n"/>
      <c r="AK628" s="618" t="n"/>
      <c r="AL628" s="440" t="n"/>
      <c r="AM628" s="448" t="n"/>
      <c r="AO628" s="267" t="n"/>
      <c r="AP628" s="441" t="n"/>
      <c r="AQ628" s="616" t="n"/>
      <c r="AR628" s="616" t="n"/>
      <c r="AS628" s="619" t="n"/>
    </row>
    <row r="629" ht="14.45" customHeight="1">
      <c r="B629" s="73">
        <f>B628+1</f>
        <v/>
      </c>
      <c r="C629" s="221">
        <f>IF('Multi Unit Grid'!C623="","",'Multi Unit Grid'!C623)</f>
        <v/>
      </c>
      <c r="D629" s="223">
        <f>IF(C629="","",'Exhibit A'!D621)</f>
        <v/>
      </c>
      <c r="E629" s="222">
        <f>IFERROR(VLOOKUP(C629,'Multi Unit Grid'!C:D,2,FALSE),"")</f>
        <v/>
      </c>
      <c r="F629" s="75">
        <f>IFERROR(VLOOKUP(C629,'Multi Unit Grid'!C:E,3,FALSE),"")</f>
        <v/>
      </c>
      <c r="G629" s="75">
        <f>IFERROR(VLOOKUP(C629,'Multi Unit Grid'!C:EF,4,FALSE),"")</f>
        <v/>
      </c>
      <c r="H629" s="612" t="n"/>
      <c r="I629" s="30" t="n"/>
      <c r="J629" s="430" t="n"/>
      <c r="K629" s="224" t="n"/>
      <c r="L629" s="24" t="n"/>
      <c r="M629" s="26" t="n"/>
      <c r="N629" s="28" t="n"/>
      <c r="O629" s="26" t="n"/>
      <c r="P629" s="28" t="n"/>
      <c r="Q629" s="623" t="n"/>
      <c r="R629" s="28" t="n"/>
      <c r="S629" s="28" t="n"/>
      <c r="T629" s="28" t="n"/>
      <c r="U629" s="28" t="n"/>
      <c r="V629" s="26" t="n"/>
      <c r="W629" s="29" t="n"/>
      <c r="Z629" s="491" t="n"/>
      <c r="AA629" s="612" t="n"/>
      <c r="AB629" s="83">
        <f>IF(C629="","",IF('Product Selections'!$L$11="CBA Lightning",1,IF('Product Selections'!$L$11="CBA Lightning Plus",0.7,IF('Product Selections'!$L$11="Management Services",0.7,IF('Product Selections'!$L$11="CBA Lightning Wholesale","Check with Finance","")))))</f>
        <v/>
      </c>
      <c r="AC629" s="612" t="n"/>
      <c r="AD629" s="83">
        <f>IF(C629="","",IF('Product Selections'!$L$11="CBA Lightning Wholesale","Check with Finance",1-AB629))</f>
        <v/>
      </c>
      <c r="AE629" s="612">
        <f>IF(C629="","",'Multi Unit Grid'!$G$5)</f>
        <v/>
      </c>
      <c r="AF629" s="84">
        <f>IF(C629="","",IF('Exhibit A'!Y1371&lt;0,-'Exhibit A'!Y1371,""))</f>
        <v/>
      </c>
      <c r="AG629" s="612">
        <f>IF($C629="","",'Product Selections'!$K$6)</f>
        <v/>
      </c>
      <c r="AH629" s="612">
        <f>IF($C629="","",'Product Selections'!$K$10)</f>
        <v/>
      </c>
      <c r="AI629" s="32">
        <f>IF(C629="","",IF('Product Selections'!L621="Management SErvices",VLOOKUP('Product Selections'!K613,Regions!C:D,2,FALSE),""))</f>
        <v/>
      </c>
      <c r="AJ629" s="444" t="n"/>
      <c r="AK629" s="621" t="n"/>
      <c r="AL629" s="438" t="n"/>
      <c r="AM629" s="447" t="n"/>
      <c r="AO629" s="30" t="n"/>
      <c r="AP629" s="439" t="n"/>
      <c r="AQ629" s="612" t="n"/>
      <c r="AR629" s="612" t="n"/>
      <c r="AS629" s="615" t="n"/>
    </row>
    <row r="630">
      <c r="B630" s="249">
        <f>B629+1</f>
        <v/>
      </c>
      <c r="C630" s="250">
        <f>IF('Multi Unit Grid'!C624="","",'Multi Unit Grid'!C624)</f>
        <v/>
      </c>
      <c r="D630" s="251">
        <f>IF(C630="","",'Exhibit A'!D622)</f>
        <v/>
      </c>
      <c r="E630" s="252">
        <f>IFERROR(VLOOKUP(C630,'Multi Unit Grid'!C:D,2,FALSE),"")</f>
        <v/>
      </c>
      <c r="F630" s="253">
        <f>IFERROR(VLOOKUP(C630,'Multi Unit Grid'!C:E,3,FALSE),"")</f>
        <v/>
      </c>
      <c r="G630" s="253">
        <f>IFERROR(VLOOKUP(C630,'Multi Unit Grid'!C:EF,4,FALSE),"")</f>
        <v/>
      </c>
      <c r="H630" s="616" t="n"/>
      <c r="I630" s="267" t="n"/>
      <c r="J630" s="431" t="n"/>
      <c r="K630" s="261" t="n"/>
      <c r="L630" s="257" t="n"/>
      <c r="M630" s="262" t="n"/>
      <c r="N630" s="263" t="n"/>
      <c r="O630" s="262" t="n"/>
      <c r="P630" s="263" t="n"/>
      <c r="Q630" s="622" t="n"/>
      <c r="R630" s="263" t="n"/>
      <c r="S630" s="263" t="n"/>
      <c r="T630" s="263" t="n"/>
      <c r="U630" s="263" t="n"/>
      <c r="V630" s="262" t="n"/>
      <c r="W630" s="265" t="n"/>
      <c r="X630" s="266" t="n"/>
      <c r="Z630" s="490" t="n"/>
      <c r="AA630" s="616" t="n"/>
      <c r="AB630" s="270">
        <f>IF(C630="","",IF('Product Selections'!$L$11="CBA Lightning",1,IF('Product Selections'!$L$11="CBA Lightning Plus",0.7,IF('Product Selections'!$L$11="Management Services",0.7,IF('Product Selections'!$L$11="CBA Lightning Wholesale","Check with Finance","")))))</f>
        <v/>
      </c>
      <c r="AC630" s="616" t="n"/>
      <c r="AD630" s="270">
        <f>IF(C630="","",IF('Product Selections'!$L$11="CBA Lightning Wholesale","Check with Finance",1-AB630))</f>
        <v/>
      </c>
      <c r="AE630" s="616">
        <f>IF(C630="","",'Multi Unit Grid'!$G$5)</f>
        <v/>
      </c>
      <c r="AF630" s="271">
        <f>IF(C630="","",IF('Exhibit A'!Y1372&lt;0,-'Exhibit A'!Y1372,""))</f>
        <v/>
      </c>
      <c r="AG630" s="616">
        <f>IF($C630="","",'Product Selections'!$K$6)</f>
        <v/>
      </c>
      <c r="AH630" s="616">
        <f>IF($C630="","",'Product Selections'!$K$10)</f>
        <v/>
      </c>
      <c r="AI630" s="269">
        <f>IF(C630="","",IF('Product Selections'!L622="Management SErvices",VLOOKUP('Product Selections'!K614,Regions!C:D,2,FALSE),""))</f>
        <v/>
      </c>
      <c r="AJ630" s="445" t="n"/>
      <c r="AK630" s="618" t="n"/>
      <c r="AL630" s="440" t="n"/>
      <c r="AM630" s="448" t="n"/>
      <c r="AO630" s="267" t="n"/>
      <c r="AP630" s="441" t="n"/>
      <c r="AQ630" s="616" t="n"/>
      <c r="AR630" s="616" t="n"/>
      <c r="AS630" s="619" t="n"/>
    </row>
    <row r="631" ht="14.45" customHeight="1">
      <c r="B631" s="73">
        <f>B630+1</f>
        <v/>
      </c>
      <c r="C631" s="221">
        <f>IF('Multi Unit Grid'!C625="","",'Multi Unit Grid'!C625)</f>
        <v/>
      </c>
      <c r="D631" s="223">
        <f>IF(C631="","",'Exhibit A'!D623)</f>
        <v/>
      </c>
      <c r="E631" s="222">
        <f>IFERROR(VLOOKUP(C631,'Multi Unit Grid'!C:D,2,FALSE),"")</f>
        <v/>
      </c>
      <c r="F631" s="75">
        <f>IFERROR(VLOOKUP(C631,'Multi Unit Grid'!C:E,3,FALSE),"")</f>
        <v/>
      </c>
      <c r="G631" s="75">
        <f>IFERROR(VLOOKUP(C631,'Multi Unit Grid'!C:EF,4,FALSE),"")</f>
        <v/>
      </c>
      <c r="H631" s="612" t="n"/>
      <c r="I631" s="30" t="n"/>
      <c r="J631" s="430" t="n"/>
      <c r="K631" s="224" t="n"/>
      <c r="L631" s="24" t="n"/>
      <c r="M631" s="26" t="n"/>
      <c r="N631" s="28" t="n"/>
      <c r="O631" s="26" t="n"/>
      <c r="P631" s="28" t="n"/>
      <c r="Q631" s="623" t="n"/>
      <c r="R631" s="28" t="n"/>
      <c r="S631" s="28" t="n"/>
      <c r="T631" s="28" t="n"/>
      <c r="U631" s="28" t="n"/>
      <c r="V631" s="26" t="n"/>
      <c r="W631" s="29" t="n"/>
      <c r="Z631" s="491" t="n"/>
      <c r="AA631" s="612" t="n"/>
      <c r="AB631" s="83">
        <f>IF(C631="","",IF('Product Selections'!$L$11="CBA Lightning",1,IF('Product Selections'!$L$11="CBA Lightning Plus",0.7,IF('Product Selections'!$L$11="Management Services",0.7,IF('Product Selections'!$L$11="CBA Lightning Wholesale","Check with Finance","")))))</f>
        <v/>
      </c>
      <c r="AC631" s="612" t="n"/>
      <c r="AD631" s="83">
        <f>IF(C631="","",IF('Product Selections'!$L$11="CBA Lightning Wholesale","Check with Finance",1-AB631))</f>
        <v/>
      </c>
      <c r="AE631" s="612">
        <f>IF(C631="","",'Multi Unit Grid'!$G$5)</f>
        <v/>
      </c>
      <c r="AF631" s="84">
        <f>IF(C631="","",IF('Exhibit A'!Y1373&lt;0,-'Exhibit A'!Y1373,""))</f>
        <v/>
      </c>
      <c r="AG631" s="612">
        <f>IF($C631="","",'Product Selections'!$K$6)</f>
        <v/>
      </c>
      <c r="AH631" s="612">
        <f>IF($C631="","",'Product Selections'!$K$10)</f>
        <v/>
      </c>
      <c r="AI631" s="32">
        <f>IF(C631="","",IF('Product Selections'!L623="Management SErvices",VLOOKUP('Product Selections'!K615,Regions!C:D,2,FALSE),""))</f>
        <v/>
      </c>
      <c r="AJ631" s="444" t="n"/>
      <c r="AK631" s="621" t="n"/>
      <c r="AL631" s="438" t="n"/>
      <c r="AM631" s="447" t="n"/>
      <c r="AO631" s="30" t="n"/>
      <c r="AP631" s="439" t="n"/>
      <c r="AQ631" s="612" t="n"/>
      <c r="AR631" s="612" t="n"/>
      <c r="AS631" s="615" t="n"/>
    </row>
    <row r="632">
      <c r="B632" s="249">
        <f>B631+1</f>
        <v/>
      </c>
      <c r="C632" s="250">
        <f>IF('Multi Unit Grid'!C626="","",'Multi Unit Grid'!C626)</f>
        <v/>
      </c>
      <c r="D632" s="251">
        <f>IF(C632="","",'Exhibit A'!D624)</f>
        <v/>
      </c>
      <c r="E632" s="252">
        <f>IFERROR(VLOOKUP(C632,'Multi Unit Grid'!C:D,2,FALSE),"")</f>
        <v/>
      </c>
      <c r="F632" s="253">
        <f>IFERROR(VLOOKUP(C632,'Multi Unit Grid'!C:E,3,FALSE),"")</f>
        <v/>
      </c>
      <c r="G632" s="253">
        <f>IFERROR(VLOOKUP(C632,'Multi Unit Grid'!C:EF,4,FALSE),"")</f>
        <v/>
      </c>
      <c r="H632" s="616" t="n"/>
      <c r="I632" s="267" t="n"/>
      <c r="J632" s="431" t="n"/>
      <c r="K632" s="261" t="n"/>
      <c r="L632" s="257" t="n"/>
      <c r="M632" s="262" t="n"/>
      <c r="N632" s="263" t="n"/>
      <c r="O632" s="262" t="n"/>
      <c r="P632" s="263" t="n"/>
      <c r="Q632" s="622" t="n"/>
      <c r="R632" s="263" t="n"/>
      <c r="S632" s="263" t="n"/>
      <c r="T632" s="263" t="n"/>
      <c r="U632" s="263" t="n"/>
      <c r="V632" s="262" t="n"/>
      <c r="W632" s="265" t="n"/>
      <c r="X632" s="266" t="n"/>
      <c r="Z632" s="490" t="n"/>
      <c r="AA632" s="616" t="n"/>
      <c r="AB632" s="270">
        <f>IF(C632="","",IF('Product Selections'!$L$11="CBA Lightning",1,IF('Product Selections'!$L$11="CBA Lightning Plus",0.7,IF('Product Selections'!$L$11="Management Services",0.7,IF('Product Selections'!$L$11="CBA Lightning Wholesale","Check with Finance","")))))</f>
        <v/>
      </c>
      <c r="AC632" s="616" t="n"/>
      <c r="AD632" s="270">
        <f>IF(C632="","",IF('Product Selections'!$L$11="CBA Lightning Wholesale","Check with Finance",1-AB632))</f>
        <v/>
      </c>
      <c r="AE632" s="616">
        <f>IF(C632="","",'Multi Unit Grid'!$G$5)</f>
        <v/>
      </c>
      <c r="AF632" s="271">
        <f>IF(C632="","",IF('Exhibit A'!Y1374&lt;0,-'Exhibit A'!Y1374,""))</f>
        <v/>
      </c>
      <c r="AG632" s="616">
        <f>IF($C632="","",'Product Selections'!$K$6)</f>
        <v/>
      </c>
      <c r="AH632" s="616">
        <f>IF($C632="","",'Product Selections'!$K$10)</f>
        <v/>
      </c>
      <c r="AI632" s="269">
        <f>IF(C632="","",IF('Product Selections'!L624="Management SErvices",VLOOKUP('Product Selections'!K616,Regions!C:D,2,FALSE),""))</f>
        <v/>
      </c>
      <c r="AJ632" s="445" t="n"/>
      <c r="AK632" s="618" t="n"/>
      <c r="AL632" s="440" t="n"/>
      <c r="AM632" s="448" t="n"/>
      <c r="AO632" s="267" t="n"/>
      <c r="AP632" s="441" t="n"/>
      <c r="AQ632" s="616" t="n"/>
      <c r="AR632" s="616" t="n"/>
      <c r="AS632" s="619" t="n"/>
    </row>
    <row r="633" ht="14.45" customHeight="1">
      <c r="B633" s="73">
        <f>B632+1</f>
        <v/>
      </c>
      <c r="C633" s="221">
        <f>IF('Multi Unit Grid'!C627="","",'Multi Unit Grid'!C627)</f>
        <v/>
      </c>
      <c r="D633" s="223">
        <f>IF(C633="","",'Exhibit A'!D625)</f>
        <v/>
      </c>
      <c r="E633" s="222">
        <f>IFERROR(VLOOKUP(C633,'Multi Unit Grid'!C:D,2,FALSE),"")</f>
        <v/>
      </c>
      <c r="F633" s="75">
        <f>IFERROR(VLOOKUP(C633,'Multi Unit Grid'!C:E,3,FALSE),"")</f>
        <v/>
      </c>
      <c r="G633" s="75">
        <f>IFERROR(VLOOKUP(C633,'Multi Unit Grid'!C:EF,4,FALSE),"")</f>
        <v/>
      </c>
      <c r="H633" s="612" t="n"/>
      <c r="I633" s="30" t="n"/>
      <c r="J633" s="430" t="n"/>
      <c r="K633" s="224" t="n"/>
      <c r="L633" s="24" t="n"/>
      <c r="M633" s="26" t="n"/>
      <c r="N633" s="28" t="n"/>
      <c r="O633" s="26" t="n"/>
      <c r="P633" s="28" t="n"/>
      <c r="Q633" s="623" t="n"/>
      <c r="R633" s="28" t="n"/>
      <c r="S633" s="28" t="n"/>
      <c r="T633" s="28" t="n"/>
      <c r="U633" s="28" t="n"/>
      <c r="V633" s="26" t="n"/>
      <c r="W633" s="29" t="n"/>
      <c r="Z633" s="491" t="n"/>
      <c r="AA633" s="612" t="n"/>
      <c r="AB633" s="83">
        <f>IF(C633="","",IF('Product Selections'!$L$11="CBA Lightning",1,IF('Product Selections'!$L$11="CBA Lightning Plus",0.7,IF('Product Selections'!$L$11="Management Services",0.7,IF('Product Selections'!$L$11="CBA Lightning Wholesale","Check with Finance","")))))</f>
        <v/>
      </c>
      <c r="AC633" s="612" t="n"/>
      <c r="AD633" s="83">
        <f>IF(C633="","",IF('Product Selections'!$L$11="CBA Lightning Wholesale","Check with Finance",1-AB633))</f>
        <v/>
      </c>
      <c r="AE633" s="612">
        <f>IF(C633="","",'Multi Unit Grid'!$G$5)</f>
        <v/>
      </c>
      <c r="AF633" s="84">
        <f>IF(C633="","",IF('Exhibit A'!Y1375&lt;0,-'Exhibit A'!Y1375,""))</f>
        <v/>
      </c>
      <c r="AG633" s="612">
        <f>IF($C633="","",'Product Selections'!$K$6)</f>
        <v/>
      </c>
      <c r="AH633" s="612">
        <f>IF($C633="","",'Product Selections'!$K$10)</f>
        <v/>
      </c>
      <c r="AI633" s="32">
        <f>IF(C633="","",IF('Product Selections'!L625="Management SErvices",VLOOKUP('Product Selections'!K617,Regions!C:D,2,FALSE),""))</f>
        <v/>
      </c>
      <c r="AJ633" s="444" t="n"/>
      <c r="AK633" s="621" t="n"/>
      <c r="AL633" s="438" t="n"/>
      <c r="AM633" s="447" t="n"/>
      <c r="AO633" s="30" t="n"/>
      <c r="AP633" s="439" t="n"/>
      <c r="AQ633" s="612" t="n"/>
      <c r="AR633" s="612" t="n"/>
      <c r="AS633" s="615" t="n"/>
    </row>
    <row r="634">
      <c r="B634" s="249">
        <f>B633+1</f>
        <v/>
      </c>
      <c r="C634" s="250">
        <f>IF('Multi Unit Grid'!C628="","",'Multi Unit Grid'!C628)</f>
        <v/>
      </c>
      <c r="D634" s="251">
        <f>IF(C634="","",'Exhibit A'!D626)</f>
        <v/>
      </c>
      <c r="E634" s="252">
        <f>IFERROR(VLOOKUP(C634,'Multi Unit Grid'!C:D,2,FALSE),"")</f>
        <v/>
      </c>
      <c r="F634" s="253">
        <f>IFERROR(VLOOKUP(C634,'Multi Unit Grid'!C:E,3,FALSE),"")</f>
        <v/>
      </c>
      <c r="G634" s="253">
        <f>IFERROR(VLOOKUP(C634,'Multi Unit Grid'!C:EF,4,FALSE),"")</f>
        <v/>
      </c>
      <c r="H634" s="616" t="n"/>
      <c r="I634" s="267" t="n"/>
      <c r="J634" s="431" t="n"/>
      <c r="K634" s="261" t="n"/>
      <c r="L634" s="257" t="n"/>
      <c r="M634" s="262" t="n"/>
      <c r="N634" s="263" t="n"/>
      <c r="O634" s="262" t="n"/>
      <c r="P634" s="263" t="n"/>
      <c r="Q634" s="622" t="n"/>
      <c r="R634" s="263" t="n"/>
      <c r="S634" s="263" t="n"/>
      <c r="T634" s="263" t="n"/>
      <c r="U634" s="263" t="n"/>
      <c r="V634" s="262" t="n"/>
      <c r="W634" s="265" t="n"/>
      <c r="X634" s="266" t="n"/>
      <c r="Z634" s="490" t="n"/>
      <c r="AA634" s="616" t="n"/>
      <c r="AB634" s="270">
        <f>IF(C634="","",IF('Product Selections'!$L$11="CBA Lightning",1,IF('Product Selections'!$L$11="CBA Lightning Plus",0.7,IF('Product Selections'!$L$11="Management Services",0.7,IF('Product Selections'!$L$11="CBA Lightning Wholesale","Check with Finance","")))))</f>
        <v/>
      </c>
      <c r="AC634" s="616" t="n"/>
      <c r="AD634" s="270">
        <f>IF(C634="","",IF('Product Selections'!$L$11="CBA Lightning Wholesale","Check with Finance",1-AB634))</f>
        <v/>
      </c>
      <c r="AE634" s="616">
        <f>IF(C634="","",'Multi Unit Grid'!$G$5)</f>
        <v/>
      </c>
      <c r="AF634" s="271">
        <f>IF(C634="","",IF('Exhibit A'!Y1376&lt;0,-'Exhibit A'!Y1376,""))</f>
        <v/>
      </c>
      <c r="AG634" s="616">
        <f>IF($C634="","",'Product Selections'!$K$6)</f>
        <v/>
      </c>
      <c r="AH634" s="616">
        <f>IF($C634="","",'Product Selections'!$K$10)</f>
        <v/>
      </c>
      <c r="AI634" s="269">
        <f>IF(C634="","",IF('Product Selections'!L626="Management SErvices",VLOOKUP('Product Selections'!K618,Regions!C:D,2,FALSE),""))</f>
        <v/>
      </c>
      <c r="AJ634" s="445" t="n"/>
      <c r="AK634" s="618" t="n"/>
      <c r="AL634" s="440" t="n"/>
      <c r="AM634" s="448" t="n"/>
      <c r="AO634" s="267" t="n"/>
      <c r="AP634" s="441" t="n"/>
      <c r="AQ634" s="616" t="n"/>
      <c r="AR634" s="616" t="n"/>
      <c r="AS634" s="619" t="n"/>
    </row>
    <row r="635" ht="14.45" customHeight="1">
      <c r="B635" s="73">
        <f>B634+1</f>
        <v/>
      </c>
      <c r="C635" s="221">
        <f>IF('Multi Unit Grid'!C629="","",'Multi Unit Grid'!C629)</f>
        <v/>
      </c>
      <c r="D635" s="223">
        <f>IF(C635="","",'Exhibit A'!D627)</f>
        <v/>
      </c>
      <c r="E635" s="222">
        <f>IFERROR(VLOOKUP(C635,'Multi Unit Grid'!C:D,2,FALSE),"")</f>
        <v/>
      </c>
      <c r="F635" s="75">
        <f>IFERROR(VLOOKUP(C635,'Multi Unit Grid'!C:E,3,FALSE),"")</f>
        <v/>
      </c>
      <c r="G635" s="75">
        <f>IFERROR(VLOOKUP(C635,'Multi Unit Grid'!C:EF,4,FALSE),"")</f>
        <v/>
      </c>
      <c r="H635" s="612" t="n"/>
      <c r="I635" s="30" t="n"/>
      <c r="J635" s="430" t="n"/>
      <c r="K635" s="224" t="n"/>
      <c r="L635" s="24" t="n"/>
      <c r="M635" s="26" t="n"/>
      <c r="N635" s="28" t="n"/>
      <c r="O635" s="26" t="n"/>
      <c r="P635" s="28" t="n"/>
      <c r="Q635" s="623" t="n"/>
      <c r="R635" s="28" t="n"/>
      <c r="S635" s="28" t="n"/>
      <c r="T635" s="28" t="n"/>
      <c r="U635" s="28" t="n"/>
      <c r="V635" s="26" t="n"/>
      <c r="W635" s="29" t="n"/>
      <c r="Z635" s="491" t="n"/>
      <c r="AA635" s="612" t="n"/>
      <c r="AB635" s="83">
        <f>IF(C635="","",IF('Product Selections'!$L$11="CBA Lightning",1,IF('Product Selections'!$L$11="CBA Lightning Plus",0.7,IF('Product Selections'!$L$11="Management Services",0.7,IF('Product Selections'!$L$11="CBA Lightning Wholesale","Check with Finance","")))))</f>
        <v/>
      </c>
      <c r="AC635" s="612" t="n"/>
      <c r="AD635" s="83">
        <f>IF(C635="","",IF('Product Selections'!$L$11="CBA Lightning Wholesale","Check with Finance",1-AB635))</f>
        <v/>
      </c>
      <c r="AE635" s="612">
        <f>IF(C635="","",'Multi Unit Grid'!$G$5)</f>
        <v/>
      </c>
      <c r="AF635" s="84">
        <f>IF(C635="","",IF('Exhibit A'!Y1377&lt;0,-'Exhibit A'!Y1377,""))</f>
        <v/>
      </c>
      <c r="AG635" s="612">
        <f>IF($C635="","",'Product Selections'!$K$6)</f>
        <v/>
      </c>
      <c r="AH635" s="612">
        <f>IF($C635="","",'Product Selections'!$K$10)</f>
        <v/>
      </c>
      <c r="AI635" s="32">
        <f>IF(C635="","",IF('Product Selections'!L627="Management SErvices",VLOOKUP('Product Selections'!K619,Regions!C:D,2,FALSE),""))</f>
        <v/>
      </c>
      <c r="AJ635" s="444" t="n"/>
      <c r="AK635" s="621" t="n"/>
      <c r="AL635" s="438" t="n"/>
      <c r="AM635" s="447" t="n"/>
      <c r="AO635" s="30" t="n"/>
      <c r="AP635" s="439" t="n"/>
      <c r="AQ635" s="612" t="n"/>
      <c r="AR635" s="612" t="n"/>
      <c r="AS635" s="615" t="n"/>
    </row>
    <row r="636">
      <c r="B636" s="249">
        <f>B635+1</f>
        <v/>
      </c>
      <c r="C636" s="250">
        <f>IF('Multi Unit Grid'!C630="","",'Multi Unit Grid'!C630)</f>
        <v/>
      </c>
      <c r="D636" s="251">
        <f>IF(C636="","",'Exhibit A'!D628)</f>
        <v/>
      </c>
      <c r="E636" s="252">
        <f>IFERROR(VLOOKUP(C636,'Multi Unit Grid'!C:D,2,FALSE),"")</f>
        <v/>
      </c>
      <c r="F636" s="253">
        <f>IFERROR(VLOOKUP(C636,'Multi Unit Grid'!C:E,3,FALSE),"")</f>
        <v/>
      </c>
      <c r="G636" s="253">
        <f>IFERROR(VLOOKUP(C636,'Multi Unit Grid'!C:EF,4,FALSE),"")</f>
        <v/>
      </c>
      <c r="H636" s="616" t="n"/>
      <c r="I636" s="267" t="n"/>
      <c r="J636" s="431" t="n"/>
      <c r="K636" s="261" t="n"/>
      <c r="L636" s="257" t="n"/>
      <c r="M636" s="262" t="n"/>
      <c r="N636" s="263" t="n"/>
      <c r="O636" s="262" t="n"/>
      <c r="P636" s="263" t="n"/>
      <c r="Q636" s="622" t="n"/>
      <c r="R636" s="263" t="n"/>
      <c r="S636" s="263" t="n"/>
      <c r="T636" s="263" t="n"/>
      <c r="U636" s="263" t="n"/>
      <c r="V636" s="262" t="n"/>
      <c r="W636" s="265" t="n"/>
      <c r="X636" s="266" t="n"/>
      <c r="Z636" s="490" t="n"/>
      <c r="AA636" s="616" t="n"/>
      <c r="AB636" s="270">
        <f>IF(C636="","",IF('Product Selections'!$L$11="CBA Lightning",1,IF('Product Selections'!$L$11="CBA Lightning Plus",0.7,IF('Product Selections'!$L$11="Management Services",0.7,IF('Product Selections'!$L$11="CBA Lightning Wholesale","Check with Finance","")))))</f>
        <v/>
      </c>
      <c r="AC636" s="616" t="n"/>
      <c r="AD636" s="270">
        <f>IF(C636="","",IF('Product Selections'!$L$11="CBA Lightning Wholesale","Check with Finance",1-AB636))</f>
        <v/>
      </c>
      <c r="AE636" s="616">
        <f>IF(C636="","",'Multi Unit Grid'!$G$5)</f>
        <v/>
      </c>
      <c r="AF636" s="271">
        <f>IF(C636="","",IF('Exhibit A'!Y1378&lt;0,-'Exhibit A'!Y1378,""))</f>
        <v/>
      </c>
      <c r="AG636" s="616">
        <f>IF($C636="","",'Product Selections'!$K$6)</f>
        <v/>
      </c>
      <c r="AH636" s="616">
        <f>IF($C636="","",'Product Selections'!$K$10)</f>
        <v/>
      </c>
      <c r="AI636" s="269">
        <f>IF(C636="","",IF('Product Selections'!L628="Management SErvices",VLOOKUP('Product Selections'!K620,Regions!C:D,2,FALSE),""))</f>
        <v/>
      </c>
      <c r="AJ636" s="445" t="n"/>
      <c r="AK636" s="618" t="n"/>
      <c r="AL636" s="440" t="n"/>
      <c r="AM636" s="448" t="n"/>
      <c r="AO636" s="267" t="n"/>
      <c r="AP636" s="441" t="n"/>
      <c r="AQ636" s="616" t="n"/>
      <c r="AR636" s="616" t="n"/>
      <c r="AS636" s="619" t="n"/>
    </row>
    <row r="637" ht="14.45" customHeight="1">
      <c r="B637" s="73">
        <f>B636+1</f>
        <v/>
      </c>
      <c r="C637" s="221">
        <f>IF('Multi Unit Grid'!C631="","",'Multi Unit Grid'!C631)</f>
        <v/>
      </c>
      <c r="D637" s="223">
        <f>IF(C637="","",'Exhibit A'!D629)</f>
        <v/>
      </c>
      <c r="E637" s="222">
        <f>IFERROR(VLOOKUP(C637,'Multi Unit Grid'!C:D,2,FALSE),"")</f>
        <v/>
      </c>
      <c r="F637" s="75">
        <f>IFERROR(VLOOKUP(C637,'Multi Unit Grid'!C:E,3,FALSE),"")</f>
        <v/>
      </c>
      <c r="G637" s="75">
        <f>IFERROR(VLOOKUP(C637,'Multi Unit Grid'!C:EF,4,FALSE),"")</f>
        <v/>
      </c>
      <c r="H637" s="612" t="n"/>
      <c r="I637" s="30" t="n"/>
      <c r="J637" s="430" t="n"/>
      <c r="K637" s="224" t="n"/>
      <c r="L637" s="24" t="n"/>
      <c r="M637" s="26" t="n"/>
      <c r="N637" s="28" t="n"/>
      <c r="O637" s="26" t="n"/>
      <c r="P637" s="28" t="n"/>
      <c r="Q637" s="623" t="n"/>
      <c r="R637" s="28" t="n"/>
      <c r="S637" s="28" t="n"/>
      <c r="T637" s="28" t="n"/>
      <c r="U637" s="28" t="n"/>
      <c r="V637" s="26" t="n"/>
      <c r="W637" s="29" t="n"/>
      <c r="Z637" s="491" t="n"/>
      <c r="AA637" s="612" t="n"/>
      <c r="AB637" s="83">
        <f>IF(C637="","",IF('Product Selections'!$L$11="CBA Lightning",1,IF('Product Selections'!$L$11="CBA Lightning Plus",0.7,IF('Product Selections'!$L$11="Management Services",0.7,IF('Product Selections'!$L$11="CBA Lightning Wholesale","Check with Finance","")))))</f>
        <v/>
      </c>
      <c r="AC637" s="612" t="n"/>
      <c r="AD637" s="83">
        <f>IF(C637="","",IF('Product Selections'!$L$11="CBA Lightning Wholesale","Check with Finance",1-AB637))</f>
        <v/>
      </c>
      <c r="AE637" s="612">
        <f>IF(C637="","",'Multi Unit Grid'!$G$5)</f>
        <v/>
      </c>
      <c r="AF637" s="84">
        <f>IF(C637="","",IF('Exhibit A'!Y1379&lt;0,-'Exhibit A'!Y1379,""))</f>
        <v/>
      </c>
      <c r="AG637" s="612">
        <f>IF($C637="","",'Product Selections'!$K$6)</f>
        <v/>
      </c>
      <c r="AH637" s="612">
        <f>IF($C637="","",'Product Selections'!$K$10)</f>
        <v/>
      </c>
      <c r="AI637" s="32">
        <f>IF(C637="","",IF('Product Selections'!L629="Management SErvices",VLOOKUP('Product Selections'!K621,Regions!C:D,2,FALSE),""))</f>
        <v/>
      </c>
      <c r="AJ637" s="444" t="n"/>
      <c r="AK637" s="621" t="n"/>
      <c r="AL637" s="438" t="n"/>
      <c r="AM637" s="447" t="n"/>
      <c r="AO637" s="30" t="n"/>
      <c r="AP637" s="439" t="n"/>
      <c r="AQ637" s="612" t="n"/>
      <c r="AR637" s="612" t="n"/>
      <c r="AS637" s="615" t="n"/>
    </row>
    <row r="638">
      <c r="B638" s="249">
        <f>B637+1</f>
        <v/>
      </c>
      <c r="C638" s="250">
        <f>IF('Multi Unit Grid'!C632="","",'Multi Unit Grid'!C632)</f>
        <v/>
      </c>
      <c r="D638" s="251">
        <f>IF(C638="","",'Exhibit A'!D630)</f>
        <v/>
      </c>
      <c r="E638" s="252">
        <f>IFERROR(VLOOKUP(C638,'Multi Unit Grid'!C:D,2,FALSE),"")</f>
        <v/>
      </c>
      <c r="F638" s="253">
        <f>IFERROR(VLOOKUP(C638,'Multi Unit Grid'!C:E,3,FALSE),"")</f>
        <v/>
      </c>
      <c r="G638" s="253">
        <f>IFERROR(VLOOKUP(C638,'Multi Unit Grid'!C:EF,4,FALSE),"")</f>
        <v/>
      </c>
      <c r="H638" s="616" t="n"/>
      <c r="I638" s="267" t="n"/>
      <c r="J638" s="431" t="n"/>
      <c r="K638" s="261" t="n"/>
      <c r="L638" s="257" t="n"/>
      <c r="M638" s="262" t="n"/>
      <c r="N638" s="263" t="n"/>
      <c r="O638" s="262" t="n"/>
      <c r="P638" s="263" t="n"/>
      <c r="Q638" s="622" t="n"/>
      <c r="R638" s="263" t="n"/>
      <c r="S638" s="263" t="n"/>
      <c r="T638" s="263" t="n"/>
      <c r="U638" s="263" t="n"/>
      <c r="V638" s="262" t="n"/>
      <c r="W638" s="265" t="n"/>
      <c r="X638" s="266" t="n"/>
      <c r="Z638" s="490" t="n"/>
      <c r="AA638" s="616" t="n"/>
      <c r="AB638" s="270">
        <f>IF(C638="","",IF('Product Selections'!$L$11="CBA Lightning",1,IF('Product Selections'!$L$11="CBA Lightning Plus",0.7,IF('Product Selections'!$L$11="Management Services",0.7,IF('Product Selections'!$L$11="CBA Lightning Wholesale","Check with Finance","")))))</f>
        <v/>
      </c>
      <c r="AC638" s="616" t="n"/>
      <c r="AD638" s="270">
        <f>IF(C638="","",IF('Product Selections'!$L$11="CBA Lightning Wholesale","Check with Finance",1-AB638))</f>
        <v/>
      </c>
      <c r="AE638" s="616">
        <f>IF(C638="","",'Multi Unit Grid'!$G$5)</f>
        <v/>
      </c>
      <c r="AF638" s="271">
        <f>IF(C638="","",IF('Exhibit A'!Y1380&lt;0,-'Exhibit A'!Y1380,""))</f>
        <v/>
      </c>
      <c r="AG638" s="616">
        <f>IF($C638="","",'Product Selections'!$K$6)</f>
        <v/>
      </c>
      <c r="AH638" s="616">
        <f>IF($C638="","",'Product Selections'!$K$10)</f>
        <v/>
      </c>
      <c r="AI638" s="269">
        <f>IF(C638="","",IF('Product Selections'!L630="Management SErvices",VLOOKUP('Product Selections'!K622,Regions!C:D,2,FALSE),""))</f>
        <v/>
      </c>
      <c r="AJ638" s="445" t="n"/>
      <c r="AK638" s="618" t="n"/>
      <c r="AL638" s="440" t="n"/>
      <c r="AM638" s="448" t="n"/>
      <c r="AO638" s="267" t="n"/>
      <c r="AP638" s="441" t="n"/>
      <c r="AQ638" s="616" t="n"/>
      <c r="AR638" s="616" t="n"/>
      <c r="AS638" s="619" t="n"/>
    </row>
    <row r="639" ht="14.45" customHeight="1">
      <c r="B639" s="73">
        <f>B638+1</f>
        <v/>
      </c>
      <c r="C639" s="221">
        <f>IF('Multi Unit Grid'!C633="","",'Multi Unit Grid'!C633)</f>
        <v/>
      </c>
      <c r="D639" s="223">
        <f>IF(C639="","",'Exhibit A'!D631)</f>
        <v/>
      </c>
      <c r="E639" s="222">
        <f>IFERROR(VLOOKUP(C639,'Multi Unit Grid'!C:D,2,FALSE),"")</f>
        <v/>
      </c>
      <c r="F639" s="75">
        <f>IFERROR(VLOOKUP(C639,'Multi Unit Grid'!C:E,3,FALSE),"")</f>
        <v/>
      </c>
      <c r="G639" s="75">
        <f>IFERROR(VLOOKUP(C639,'Multi Unit Grid'!C:EF,4,FALSE),"")</f>
        <v/>
      </c>
      <c r="H639" s="612" t="n"/>
      <c r="I639" s="30" t="n"/>
      <c r="J639" s="430" t="n"/>
      <c r="K639" s="224" t="n"/>
      <c r="L639" s="24" t="n"/>
      <c r="M639" s="26" t="n"/>
      <c r="N639" s="28" t="n"/>
      <c r="O639" s="26" t="n"/>
      <c r="P639" s="28" t="n"/>
      <c r="Q639" s="623" t="n"/>
      <c r="R639" s="28" t="n"/>
      <c r="S639" s="28" t="n"/>
      <c r="T639" s="28" t="n"/>
      <c r="U639" s="28" t="n"/>
      <c r="V639" s="26" t="n"/>
      <c r="W639" s="29" t="n"/>
      <c r="Z639" s="491" t="n"/>
      <c r="AA639" s="612" t="n"/>
      <c r="AB639" s="83">
        <f>IF(C639="","",IF('Product Selections'!$L$11="CBA Lightning",1,IF('Product Selections'!$L$11="CBA Lightning Plus",0.7,IF('Product Selections'!$L$11="Management Services",0.7,IF('Product Selections'!$L$11="CBA Lightning Wholesale","Check with Finance","")))))</f>
        <v/>
      </c>
      <c r="AC639" s="612" t="n"/>
      <c r="AD639" s="83">
        <f>IF(C639="","",IF('Product Selections'!$L$11="CBA Lightning Wholesale","Check with Finance",1-AB639))</f>
        <v/>
      </c>
      <c r="AE639" s="612">
        <f>IF(C639="","",'Multi Unit Grid'!$G$5)</f>
        <v/>
      </c>
      <c r="AF639" s="84">
        <f>IF(C639="","",IF('Exhibit A'!Y1381&lt;0,-'Exhibit A'!Y1381,""))</f>
        <v/>
      </c>
      <c r="AG639" s="612">
        <f>IF($C639="","",'Product Selections'!$K$6)</f>
        <v/>
      </c>
      <c r="AH639" s="612">
        <f>IF($C639="","",'Product Selections'!$K$10)</f>
        <v/>
      </c>
      <c r="AI639" s="32">
        <f>IF(C639="","",IF('Product Selections'!L631="Management SErvices",VLOOKUP('Product Selections'!K623,Regions!C:D,2,FALSE),""))</f>
        <v/>
      </c>
      <c r="AJ639" s="444" t="n"/>
      <c r="AK639" s="621" t="n"/>
      <c r="AL639" s="438" t="n"/>
      <c r="AM639" s="447" t="n"/>
      <c r="AO639" s="30" t="n"/>
      <c r="AP639" s="439" t="n"/>
      <c r="AQ639" s="612" t="n"/>
      <c r="AR639" s="612" t="n"/>
      <c r="AS639" s="615" t="n"/>
    </row>
    <row r="640">
      <c r="B640" s="249">
        <f>B639+1</f>
        <v/>
      </c>
      <c r="C640" s="250">
        <f>IF('Multi Unit Grid'!C634="","",'Multi Unit Grid'!C634)</f>
        <v/>
      </c>
      <c r="D640" s="251">
        <f>IF(C640="","",'Exhibit A'!D632)</f>
        <v/>
      </c>
      <c r="E640" s="252">
        <f>IFERROR(VLOOKUP(C640,'Multi Unit Grid'!C:D,2,FALSE),"")</f>
        <v/>
      </c>
      <c r="F640" s="253">
        <f>IFERROR(VLOOKUP(C640,'Multi Unit Grid'!C:E,3,FALSE),"")</f>
        <v/>
      </c>
      <c r="G640" s="253">
        <f>IFERROR(VLOOKUP(C640,'Multi Unit Grid'!C:EF,4,FALSE),"")</f>
        <v/>
      </c>
      <c r="H640" s="616" t="n"/>
      <c r="I640" s="267" t="n"/>
      <c r="J640" s="431" t="n"/>
      <c r="K640" s="261" t="n"/>
      <c r="L640" s="257" t="n"/>
      <c r="M640" s="262" t="n"/>
      <c r="N640" s="263" t="n"/>
      <c r="O640" s="262" t="n"/>
      <c r="P640" s="263" t="n"/>
      <c r="Q640" s="622" t="n"/>
      <c r="R640" s="263" t="n"/>
      <c r="S640" s="263" t="n"/>
      <c r="T640" s="263" t="n"/>
      <c r="U640" s="263" t="n"/>
      <c r="V640" s="262" t="n"/>
      <c r="W640" s="265" t="n"/>
      <c r="X640" s="266" t="n"/>
      <c r="Z640" s="490" t="n"/>
      <c r="AA640" s="616" t="n"/>
      <c r="AB640" s="270">
        <f>IF(C640="","",IF('Product Selections'!$L$11="CBA Lightning",1,IF('Product Selections'!$L$11="CBA Lightning Plus",0.7,IF('Product Selections'!$L$11="Management Services",0.7,IF('Product Selections'!$L$11="CBA Lightning Wholesale","Check with Finance","")))))</f>
        <v/>
      </c>
      <c r="AC640" s="616" t="n"/>
      <c r="AD640" s="270">
        <f>IF(C640="","",IF('Product Selections'!$L$11="CBA Lightning Wholesale","Check with Finance",1-AB640))</f>
        <v/>
      </c>
      <c r="AE640" s="616">
        <f>IF(C640="","",'Multi Unit Grid'!$G$5)</f>
        <v/>
      </c>
      <c r="AF640" s="271">
        <f>IF(C640="","",IF('Exhibit A'!Y1382&lt;0,-'Exhibit A'!Y1382,""))</f>
        <v/>
      </c>
      <c r="AG640" s="616">
        <f>IF($C640="","",'Product Selections'!$K$6)</f>
        <v/>
      </c>
      <c r="AH640" s="616">
        <f>IF($C640="","",'Product Selections'!$K$10)</f>
        <v/>
      </c>
      <c r="AI640" s="269">
        <f>IF(C640="","",IF('Product Selections'!L632="Management SErvices",VLOOKUP('Product Selections'!K624,Regions!C:D,2,FALSE),""))</f>
        <v/>
      </c>
      <c r="AJ640" s="445" t="n"/>
      <c r="AK640" s="618" t="n"/>
      <c r="AL640" s="440" t="n"/>
      <c r="AM640" s="448" t="n"/>
      <c r="AO640" s="267" t="n"/>
      <c r="AP640" s="441" t="n"/>
      <c r="AQ640" s="616" t="n"/>
      <c r="AR640" s="616" t="n"/>
      <c r="AS640" s="619" t="n"/>
    </row>
    <row r="641" ht="14.45" customHeight="1">
      <c r="B641" s="73">
        <f>B640+1</f>
        <v/>
      </c>
      <c r="C641" s="221">
        <f>IF('Multi Unit Grid'!C635="","",'Multi Unit Grid'!C635)</f>
        <v/>
      </c>
      <c r="D641" s="223">
        <f>IF(C641="","",'Exhibit A'!D633)</f>
        <v/>
      </c>
      <c r="E641" s="222">
        <f>IFERROR(VLOOKUP(C641,'Multi Unit Grid'!C:D,2,FALSE),"")</f>
        <v/>
      </c>
      <c r="F641" s="75">
        <f>IFERROR(VLOOKUP(C641,'Multi Unit Grid'!C:E,3,FALSE),"")</f>
        <v/>
      </c>
      <c r="G641" s="75">
        <f>IFERROR(VLOOKUP(C641,'Multi Unit Grid'!C:EF,4,FALSE),"")</f>
        <v/>
      </c>
      <c r="H641" s="612" t="n"/>
      <c r="I641" s="30" t="n"/>
      <c r="J641" s="430" t="n"/>
      <c r="K641" s="224" t="n"/>
      <c r="L641" s="24" t="n"/>
      <c r="M641" s="26" t="n"/>
      <c r="N641" s="28" t="n"/>
      <c r="O641" s="26" t="n"/>
      <c r="P641" s="28" t="n"/>
      <c r="Q641" s="623" t="n"/>
      <c r="R641" s="28" t="n"/>
      <c r="S641" s="28" t="n"/>
      <c r="T641" s="28" t="n"/>
      <c r="U641" s="28" t="n"/>
      <c r="V641" s="26" t="n"/>
      <c r="W641" s="29" t="n"/>
      <c r="Z641" s="491" t="n"/>
      <c r="AA641" s="612" t="n"/>
      <c r="AB641" s="83">
        <f>IF(C641="","",IF('Product Selections'!$L$11="CBA Lightning",1,IF('Product Selections'!$L$11="CBA Lightning Plus",0.7,IF('Product Selections'!$L$11="Management Services",0.7,IF('Product Selections'!$L$11="CBA Lightning Wholesale","Check with Finance","")))))</f>
        <v/>
      </c>
      <c r="AC641" s="612" t="n"/>
      <c r="AD641" s="83">
        <f>IF(C641="","",IF('Product Selections'!$L$11="CBA Lightning Wholesale","Check with Finance",1-AB641))</f>
        <v/>
      </c>
      <c r="AE641" s="612">
        <f>IF(C641="","",'Multi Unit Grid'!$G$5)</f>
        <v/>
      </c>
      <c r="AF641" s="84">
        <f>IF(C641="","",IF('Exhibit A'!Y1383&lt;0,-'Exhibit A'!Y1383,""))</f>
        <v/>
      </c>
      <c r="AG641" s="612">
        <f>IF($C641="","",'Product Selections'!$K$6)</f>
        <v/>
      </c>
      <c r="AH641" s="612">
        <f>IF($C641="","",'Product Selections'!$K$10)</f>
        <v/>
      </c>
      <c r="AI641" s="32">
        <f>IF(C641="","",IF('Product Selections'!L633="Management SErvices",VLOOKUP('Product Selections'!K625,Regions!C:D,2,FALSE),""))</f>
        <v/>
      </c>
      <c r="AJ641" s="444" t="n"/>
      <c r="AK641" s="621" t="n"/>
      <c r="AL641" s="438" t="n"/>
      <c r="AM641" s="447" t="n"/>
      <c r="AO641" s="30" t="n"/>
      <c r="AP641" s="439" t="n"/>
      <c r="AQ641" s="612" t="n"/>
      <c r="AR641" s="612" t="n"/>
      <c r="AS641" s="615" t="n"/>
    </row>
    <row r="642">
      <c r="B642" s="249">
        <f>B641+1</f>
        <v/>
      </c>
      <c r="C642" s="250">
        <f>IF('Multi Unit Grid'!C636="","",'Multi Unit Grid'!C636)</f>
        <v/>
      </c>
      <c r="D642" s="251">
        <f>IF(C642="","",'Exhibit A'!D634)</f>
        <v/>
      </c>
      <c r="E642" s="252">
        <f>IFERROR(VLOOKUP(C642,'Multi Unit Grid'!C:D,2,FALSE),"")</f>
        <v/>
      </c>
      <c r="F642" s="253">
        <f>IFERROR(VLOOKUP(C642,'Multi Unit Grid'!C:E,3,FALSE),"")</f>
        <v/>
      </c>
      <c r="G642" s="253">
        <f>IFERROR(VLOOKUP(C642,'Multi Unit Grid'!C:EF,4,FALSE),"")</f>
        <v/>
      </c>
      <c r="H642" s="616" t="n"/>
      <c r="I642" s="267" t="n"/>
      <c r="J642" s="431" t="n"/>
      <c r="K642" s="261" t="n"/>
      <c r="L642" s="257" t="n"/>
      <c r="M642" s="262" t="n"/>
      <c r="N642" s="263" t="n"/>
      <c r="O642" s="262" t="n"/>
      <c r="P642" s="263" t="n"/>
      <c r="Q642" s="622" t="n"/>
      <c r="R642" s="263" t="n"/>
      <c r="S642" s="263" t="n"/>
      <c r="T642" s="263" t="n"/>
      <c r="U642" s="263" t="n"/>
      <c r="V642" s="262" t="n"/>
      <c r="W642" s="265" t="n"/>
      <c r="X642" s="266" t="n"/>
      <c r="Z642" s="490" t="n"/>
      <c r="AA642" s="616" t="n"/>
      <c r="AB642" s="270">
        <f>IF(C642="","",IF('Product Selections'!$L$11="CBA Lightning",1,IF('Product Selections'!$L$11="CBA Lightning Plus",0.7,IF('Product Selections'!$L$11="Management Services",0.7,IF('Product Selections'!$L$11="CBA Lightning Wholesale","Check with Finance","")))))</f>
        <v/>
      </c>
      <c r="AC642" s="616" t="n"/>
      <c r="AD642" s="270">
        <f>IF(C642="","",IF('Product Selections'!$L$11="CBA Lightning Wholesale","Check with Finance",1-AB642))</f>
        <v/>
      </c>
      <c r="AE642" s="616">
        <f>IF(C642="","",'Multi Unit Grid'!$G$5)</f>
        <v/>
      </c>
      <c r="AF642" s="271">
        <f>IF(C642="","",IF('Exhibit A'!Y1384&lt;0,-'Exhibit A'!Y1384,""))</f>
        <v/>
      </c>
      <c r="AG642" s="616">
        <f>IF($C642="","",'Product Selections'!$K$6)</f>
        <v/>
      </c>
      <c r="AH642" s="616">
        <f>IF($C642="","",'Product Selections'!$K$10)</f>
        <v/>
      </c>
      <c r="AI642" s="269">
        <f>IF(C642="","",IF('Product Selections'!L634="Management SErvices",VLOOKUP('Product Selections'!K626,Regions!C:D,2,FALSE),""))</f>
        <v/>
      </c>
      <c r="AJ642" s="445" t="n"/>
      <c r="AK642" s="618" t="n"/>
      <c r="AL642" s="440" t="n"/>
      <c r="AM642" s="448" t="n"/>
      <c r="AO642" s="267" t="n"/>
      <c r="AP642" s="441" t="n"/>
      <c r="AQ642" s="616" t="n"/>
      <c r="AR642" s="616" t="n"/>
      <c r="AS642" s="619" t="n"/>
    </row>
    <row r="643" ht="14.45" customHeight="1">
      <c r="B643" s="73">
        <f>B642+1</f>
        <v/>
      </c>
      <c r="C643" s="221">
        <f>IF('Multi Unit Grid'!C637="","",'Multi Unit Grid'!C637)</f>
        <v/>
      </c>
      <c r="D643" s="223">
        <f>IF(C643="","",'Exhibit A'!D635)</f>
        <v/>
      </c>
      <c r="E643" s="222">
        <f>IFERROR(VLOOKUP(C643,'Multi Unit Grid'!C:D,2,FALSE),"")</f>
        <v/>
      </c>
      <c r="F643" s="75">
        <f>IFERROR(VLOOKUP(C643,'Multi Unit Grid'!C:E,3,FALSE),"")</f>
        <v/>
      </c>
      <c r="G643" s="75">
        <f>IFERROR(VLOOKUP(C643,'Multi Unit Grid'!C:EF,4,FALSE),"")</f>
        <v/>
      </c>
      <c r="H643" s="612" t="n"/>
      <c r="I643" s="30" t="n"/>
      <c r="J643" s="430" t="n"/>
      <c r="K643" s="224" t="n"/>
      <c r="L643" s="24" t="n"/>
      <c r="M643" s="26" t="n"/>
      <c r="N643" s="28" t="n"/>
      <c r="O643" s="26" t="n"/>
      <c r="P643" s="28" t="n"/>
      <c r="Q643" s="623" t="n"/>
      <c r="R643" s="28" t="n"/>
      <c r="S643" s="28" t="n"/>
      <c r="T643" s="28" t="n"/>
      <c r="U643" s="28" t="n"/>
      <c r="V643" s="26" t="n"/>
      <c r="W643" s="29" t="n"/>
      <c r="Z643" s="491" t="n"/>
      <c r="AA643" s="612" t="n"/>
      <c r="AB643" s="83">
        <f>IF(C643="","",IF('Product Selections'!$L$11="CBA Lightning",1,IF('Product Selections'!$L$11="CBA Lightning Plus",0.7,IF('Product Selections'!$L$11="Management Services",0.7,IF('Product Selections'!$L$11="CBA Lightning Wholesale","Check with Finance","")))))</f>
        <v/>
      </c>
      <c r="AC643" s="612" t="n"/>
      <c r="AD643" s="83">
        <f>IF(C643="","",IF('Product Selections'!$L$11="CBA Lightning Wholesale","Check with Finance",1-AB643))</f>
        <v/>
      </c>
      <c r="AE643" s="612">
        <f>IF(C643="","",'Multi Unit Grid'!$G$5)</f>
        <v/>
      </c>
      <c r="AF643" s="84">
        <f>IF(C643="","",IF('Exhibit A'!Y1385&lt;0,-'Exhibit A'!Y1385,""))</f>
        <v/>
      </c>
      <c r="AG643" s="612">
        <f>IF($C643="","",'Product Selections'!$K$6)</f>
        <v/>
      </c>
      <c r="AH643" s="612">
        <f>IF($C643="","",'Product Selections'!$K$10)</f>
        <v/>
      </c>
      <c r="AI643" s="32">
        <f>IF(C643="","",IF('Product Selections'!L635="Management SErvices",VLOOKUP('Product Selections'!K627,Regions!C:D,2,FALSE),""))</f>
        <v/>
      </c>
      <c r="AJ643" s="444" t="n"/>
      <c r="AK643" s="621" t="n"/>
      <c r="AL643" s="438" t="n"/>
      <c r="AM643" s="447" t="n"/>
      <c r="AO643" s="30" t="n"/>
      <c r="AP643" s="439" t="n"/>
      <c r="AQ643" s="612" t="n"/>
      <c r="AR643" s="612" t="n"/>
      <c r="AS643" s="615" t="n"/>
    </row>
    <row r="644">
      <c r="B644" s="249">
        <f>B643+1</f>
        <v/>
      </c>
      <c r="C644" s="250">
        <f>IF('Multi Unit Grid'!C638="","",'Multi Unit Grid'!C638)</f>
        <v/>
      </c>
      <c r="D644" s="251">
        <f>IF(C644="","",'Exhibit A'!D636)</f>
        <v/>
      </c>
      <c r="E644" s="252">
        <f>IFERROR(VLOOKUP(C644,'Multi Unit Grid'!C:D,2,FALSE),"")</f>
        <v/>
      </c>
      <c r="F644" s="253">
        <f>IFERROR(VLOOKUP(C644,'Multi Unit Grid'!C:E,3,FALSE),"")</f>
        <v/>
      </c>
      <c r="G644" s="253">
        <f>IFERROR(VLOOKUP(C644,'Multi Unit Grid'!C:EF,4,FALSE),"")</f>
        <v/>
      </c>
      <c r="H644" s="616" t="n"/>
      <c r="I644" s="267" t="n"/>
      <c r="J644" s="431" t="n"/>
      <c r="K644" s="261" t="n"/>
      <c r="L644" s="257" t="n"/>
      <c r="M644" s="262" t="n"/>
      <c r="N644" s="263" t="n"/>
      <c r="O644" s="262" t="n"/>
      <c r="P644" s="263" t="n"/>
      <c r="Q644" s="622" t="n"/>
      <c r="R644" s="263" t="n"/>
      <c r="S644" s="263" t="n"/>
      <c r="T644" s="263" t="n"/>
      <c r="U644" s="263" t="n"/>
      <c r="V644" s="262" t="n"/>
      <c r="W644" s="265" t="n"/>
      <c r="X644" s="266" t="n"/>
      <c r="Z644" s="490" t="n"/>
      <c r="AA644" s="616" t="n"/>
      <c r="AB644" s="270">
        <f>IF(C644="","",IF('Product Selections'!$L$11="CBA Lightning",1,IF('Product Selections'!$L$11="CBA Lightning Plus",0.7,IF('Product Selections'!$L$11="Management Services",0.7,IF('Product Selections'!$L$11="CBA Lightning Wholesale","Check with Finance","")))))</f>
        <v/>
      </c>
      <c r="AC644" s="616" t="n"/>
      <c r="AD644" s="270">
        <f>IF(C644="","",IF('Product Selections'!$L$11="CBA Lightning Wholesale","Check with Finance",1-AB644))</f>
        <v/>
      </c>
      <c r="AE644" s="616">
        <f>IF(C644="","",'Multi Unit Grid'!$G$5)</f>
        <v/>
      </c>
      <c r="AF644" s="271">
        <f>IF(C644="","",IF('Exhibit A'!Y1386&lt;0,-'Exhibit A'!Y1386,""))</f>
        <v/>
      </c>
      <c r="AG644" s="616">
        <f>IF($C644="","",'Product Selections'!$K$6)</f>
        <v/>
      </c>
      <c r="AH644" s="616">
        <f>IF($C644="","",'Product Selections'!$K$10)</f>
        <v/>
      </c>
      <c r="AI644" s="269">
        <f>IF(C644="","",IF('Product Selections'!L636="Management SErvices",VLOOKUP('Product Selections'!K628,Regions!C:D,2,FALSE),""))</f>
        <v/>
      </c>
      <c r="AJ644" s="445" t="n"/>
      <c r="AK644" s="618" t="n"/>
      <c r="AL644" s="440" t="n"/>
      <c r="AM644" s="448" t="n"/>
      <c r="AO644" s="267" t="n"/>
      <c r="AP644" s="441" t="n"/>
      <c r="AQ644" s="616" t="n"/>
      <c r="AR644" s="616" t="n"/>
      <c r="AS644" s="619" t="n"/>
    </row>
    <row r="645" ht="14.45" customHeight="1">
      <c r="B645" s="73">
        <f>B644+1</f>
        <v/>
      </c>
      <c r="C645" s="221">
        <f>IF('Multi Unit Grid'!C639="","",'Multi Unit Grid'!C639)</f>
        <v/>
      </c>
      <c r="D645" s="223">
        <f>IF(C645="","",'Exhibit A'!D637)</f>
        <v/>
      </c>
      <c r="E645" s="222">
        <f>IFERROR(VLOOKUP(C645,'Multi Unit Grid'!C:D,2,FALSE),"")</f>
        <v/>
      </c>
      <c r="F645" s="75">
        <f>IFERROR(VLOOKUP(C645,'Multi Unit Grid'!C:E,3,FALSE),"")</f>
        <v/>
      </c>
      <c r="G645" s="75">
        <f>IFERROR(VLOOKUP(C645,'Multi Unit Grid'!C:EF,4,FALSE),"")</f>
        <v/>
      </c>
      <c r="H645" s="612" t="n"/>
      <c r="I645" s="30" t="n"/>
      <c r="J645" s="430" t="n"/>
      <c r="K645" s="224" t="n"/>
      <c r="L645" s="24" t="n"/>
      <c r="M645" s="26" t="n"/>
      <c r="N645" s="28" t="n"/>
      <c r="O645" s="26" t="n"/>
      <c r="P645" s="28" t="n"/>
      <c r="Q645" s="623" t="n"/>
      <c r="R645" s="28" t="n"/>
      <c r="S645" s="28" t="n"/>
      <c r="T645" s="28" t="n"/>
      <c r="U645" s="28" t="n"/>
      <c r="V645" s="26" t="n"/>
      <c r="W645" s="29" t="n"/>
      <c r="Z645" s="491" t="n"/>
      <c r="AA645" s="612" t="n"/>
      <c r="AB645" s="83">
        <f>IF(C645="","",IF('Product Selections'!$L$11="CBA Lightning",1,IF('Product Selections'!$L$11="CBA Lightning Plus",0.7,IF('Product Selections'!$L$11="Management Services",0.7,IF('Product Selections'!$L$11="CBA Lightning Wholesale","Check with Finance","")))))</f>
        <v/>
      </c>
      <c r="AC645" s="612" t="n"/>
      <c r="AD645" s="83">
        <f>IF(C645="","",IF('Product Selections'!$L$11="CBA Lightning Wholesale","Check with Finance",1-AB645))</f>
        <v/>
      </c>
      <c r="AE645" s="612">
        <f>IF(C645="","",'Multi Unit Grid'!$G$5)</f>
        <v/>
      </c>
      <c r="AF645" s="84">
        <f>IF(C645="","",IF('Exhibit A'!Y1387&lt;0,-'Exhibit A'!Y1387,""))</f>
        <v/>
      </c>
      <c r="AG645" s="612">
        <f>IF($C645="","",'Product Selections'!$K$6)</f>
        <v/>
      </c>
      <c r="AH645" s="612">
        <f>IF($C645="","",'Product Selections'!$K$10)</f>
        <v/>
      </c>
      <c r="AI645" s="32">
        <f>IF(C645="","",IF('Product Selections'!L637="Management SErvices",VLOOKUP('Product Selections'!K629,Regions!C:D,2,FALSE),""))</f>
        <v/>
      </c>
      <c r="AJ645" s="444" t="n"/>
      <c r="AK645" s="621" t="n"/>
      <c r="AL645" s="438" t="n"/>
      <c r="AM645" s="447" t="n"/>
      <c r="AO645" s="30" t="n"/>
      <c r="AP645" s="439" t="n"/>
      <c r="AQ645" s="612" t="n"/>
      <c r="AR645" s="612" t="n"/>
      <c r="AS645" s="615" t="n"/>
    </row>
    <row r="646">
      <c r="B646" s="249">
        <f>B645+1</f>
        <v/>
      </c>
      <c r="C646" s="250">
        <f>IF('Multi Unit Grid'!C640="","",'Multi Unit Grid'!C640)</f>
        <v/>
      </c>
      <c r="D646" s="251">
        <f>IF(C646="","",'Exhibit A'!D638)</f>
        <v/>
      </c>
      <c r="E646" s="252">
        <f>IFERROR(VLOOKUP(C646,'Multi Unit Grid'!C:D,2,FALSE),"")</f>
        <v/>
      </c>
      <c r="F646" s="253">
        <f>IFERROR(VLOOKUP(C646,'Multi Unit Grid'!C:E,3,FALSE),"")</f>
        <v/>
      </c>
      <c r="G646" s="253">
        <f>IFERROR(VLOOKUP(C646,'Multi Unit Grid'!C:EF,4,FALSE),"")</f>
        <v/>
      </c>
      <c r="H646" s="616" t="n"/>
      <c r="I646" s="267" t="n"/>
      <c r="J646" s="431" t="n"/>
      <c r="K646" s="261" t="n"/>
      <c r="L646" s="257" t="n"/>
      <c r="M646" s="262" t="n"/>
      <c r="N646" s="263" t="n"/>
      <c r="O646" s="262" t="n"/>
      <c r="P646" s="263" t="n"/>
      <c r="Q646" s="622" t="n"/>
      <c r="R646" s="263" t="n"/>
      <c r="S646" s="263" t="n"/>
      <c r="T646" s="263" t="n"/>
      <c r="U646" s="263" t="n"/>
      <c r="V646" s="262" t="n"/>
      <c r="W646" s="265" t="n"/>
      <c r="X646" s="266" t="n"/>
      <c r="Z646" s="490" t="n"/>
      <c r="AA646" s="616" t="n"/>
      <c r="AB646" s="270">
        <f>IF(C646="","",IF('Product Selections'!$L$11="CBA Lightning",1,IF('Product Selections'!$L$11="CBA Lightning Plus",0.7,IF('Product Selections'!$L$11="Management Services",0.7,IF('Product Selections'!$L$11="CBA Lightning Wholesale","Check with Finance","")))))</f>
        <v/>
      </c>
      <c r="AC646" s="616" t="n"/>
      <c r="AD646" s="270">
        <f>IF(C646="","",IF('Product Selections'!$L$11="CBA Lightning Wholesale","Check with Finance",1-AB646))</f>
        <v/>
      </c>
      <c r="AE646" s="616">
        <f>IF(C646="","",'Multi Unit Grid'!$G$5)</f>
        <v/>
      </c>
      <c r="AF646" s="271">
        <f>IF(C646="","",IF('Exhibit A'!Y1388&lt;0,-'Exhibit A'!Y1388,""))</f>
        <v/>
      </c>
      <c r="AG646" s="616">
        <f>IF($C646="","",'Product Selections'!$K$6)</f>
        <v/>
      </c>
      <c r="AH646" s="616">
        <f>IF($C646="","",'Product Selections'!$K$10)</f>
        <v/>
      </c>
      <c r="AI646" s="269">
        <f>IF(C646="","",IF('Product Selections'!L638="Management SErvices",VLOOKUP('Product Selections'!K630,Regions!C:D,2,FALSE),""))</f>
        <v/>
      </c>
      <c r="AJ646" s="445" t="n"/>
      <c r="AK646" s="618" t="n"/>
      <c r="AL646" s="440" t="n"/>
      <c r="AM646" s="448" t="n"/>
      <c r="AO646" s="267" t="n"/>
      <c r="AP646" s="441" t="n"/>
      <c r="AQ646" s="616" t="n"/>
      <c r="AR646" s="616" t="n"/>
      <c r="AS646" s="619" t="n"/>
    </row>
    <row r="647" ht="14.45" customHeight="1">
      <c r="B647" s="73">
        <f>B646+1</f>
        <v/>
      </c>
      <c r="C647" s="221">
        <f>IF('Multi Unit Grid'!C641="","",'Multi Unit Grid'!C641)</f>
        <v/>
      </c>
      <c r="D647" s="223">
        <f>IF(C647="","",'Exhibit A'!D639)</f>
        <v/>
      </c>
      <c r="E647" s="222">
        <f>IFERROR(VLOOKUP(C647,'Multi Unit Grid'!C:D,2,FALSE),"")</f>
        <v/>
      </c>
      <c r="F647" s="75">
        <f>IFERROR(VLOOKUP(C647,'Multi Unit Grid'!C:E,3,FALSE),"")</f>
        <v/>
      </c>
      <c r="G647" s="75">
        <f>IFERROR(VLOOKUP(C647,'Multi Unit Grid'!C:EF,4,FALSE),"")</f>
        <v/>
      </c>
      <c r="H647" s="612" t="n"/>
      <c r="I647" s="30" t="n"/>
      <c r="J647" s="430" t="n"/>
      <c r="K647" s="224" t="n"/>
      <c r="L647" s="24" t="n"/>
      <c r="M647" s="26" t="n"/>
      <c r="N647" s="28" t="n"/>
      <c r="O647" s="26" t="n"/>
      <c r="P647" s="28" t="n"/>
      <c r="Q647" s="623" t="n"/>
      <c r="R647" s="28" t="n"/>
      <c r="S647" s="28" t="n"/>
      <c r="T647" s="28" t="n"/>
      <c r="U647" s="28" t="n"/>
      <c r="V647" s="26" t="n"/>
      <c r="W647" s="29" t="n"/>
      <c r="Z647" s="491" t="n"/>
      <c r="AA647" s="612" t="n"/>
      <c r="AB647" s="83">
        <f>IF(C647="","",IF('Product Selections'!$L$11="CBA Lightning",1,IF('Product Selections'!$L$11="CBA Lightning Plus",0.7,IF('Product Selections'!$L$11="Management Services",0.7,IF('Product Selections'!$L$11="CBA Lightning Wholesale","Check with Finance","")))))</f>
        <v/>
      </c>
      <c r="AC647" s="612" t="n"/>
      <c r="AD647" s="83">
        <f>IF(C647="","",IF('Product Selections'!$L$11="CBA Lightning Wholesale","Check with Finance",1-AB647))</f>
        <v/>
      </c>
      <c r="AE647" s="612">
        <f>IF(C647="","",'Multi Unit Grid'!$G$5)</f>
        <v/>
      </c>
      <c r="AF647" s="84">
        <f>IF(C647="","",IF('Exhibit A'!Y1389&lt;0,-'Exhibit A'!Y1389,""))</f>
        <v/>
      </c>
      <c r="AG647" s="612">
        <f>IF($C647="","",'Product Selections'!$K$6)</f>
        <v/>
      </c>
      <c r="AH647" s="612">
        <f>IF($C647="","",'Product Selections'!$K$10)</f>
        <v/>
      </c>
      <c r="AI647" s="32">
        <f>IF(C647="","",IF('Product Selections'!L639="Management SErvices",VLOOKUP('Product Selections'!K631,Regions!C:D,2,FALSE),""))</f>
        <v/>
      </c>
      <c r="AJ647" s="444" t="n"/>
      <c r="AK647" s="621" t="n"/>
      <c r="AL647" s="438" t="n"/>
      <c r="AM647" s="447" t="n"/>
      <c r="AO647" s="30" t="n"/>
      <c r="AP647" s="439" t="n"/>
      <c r="AQ647" s="612" t="n"/>
      <c r="AR647" s="612" t="n"/>
      <c r="AS647" s="615" t="n"/>
    </row>
    <row r="648">
      <c r="B648" s="249">
        <f>B647+1</f>
        <v/>
      </c>
      <c r="C648" s="250">
        <f>IF('Multi Unit Grid'!C642="","",'Multi Unit Grid'!C642)</f>
        <v/>
      </c>
      <c r="D648" s="251">
        <f>IF(C648="","",'Exhibit A'!D640)</f>
        <v/>
      </c>
      <c r="E648" s="252">
        <f>IFERROR(VLOOKUP(C648,'Multi Unit Grid'!C:D,2,FALSE),"")</f>
        <v/>
      </c>
      <c r="F648" s="253">
        <f>IFERROR(VLOOKUP(C648,'Multi Unit Grid'!C:E,3,FALSE),"")</f>
        <v/>
      </c>
      <c r="G648" s="253">
        <f>IFERROR(VLOOKUP(C648,'Multi Unit Grid'!C:EF,4,FALSE),"")</f>
        <v/>
      </c>
      <c r="H648" s="616" t="n"/>
      <c r="I648" s="267" t="n"/>
      <c r="J648" s="431" t="n"/>
      <c r="K648" s="261" t="n"/>
      <c r="L648" s="257" t="n"/>
      <c r="M648" s="262" t="n"/>
      <c r="N648" s="263" t="n"/>
      <c r="O648" s="262" t="n"/>
      <c r="P648" s="263" t="n"/>
      <c r="Q648" s="622" t="n"/>
      <c r="R648" s="263" t="n"/>
      <c r="S648" s="263" t="n"/>
      <c r="T648" s="263" t="n"/>
      <c r="U648" s="263" t="n"/>
      <c r="V648" s="262" t="n"/>
      <c r="W648" s="265" t="n"/>
      <c r="X648" s="266" t="n"/>
      <c r="Z648" s="490" t="n"/>
      <c r="AA648" s="616" t="n"/>
      <c r="AB648" s="270">
        <f>IF(C648="","",IF('Product Selections'!$L$11="CBA Lightning",1,IF('Product Selections'!$L$11="CBA Lightning Plus",0.7,IF('Product Selections'!$L$11="Management Services",0.7,IF('Product Selections'!$L$11="CBA Lightning Wholesale","Check with Finance","")))))</f>
        <v/>
      </c>
      <c r="AC648" s="616" t="n"/>
      <c r="AD648" s="270">
        <f>IF(C648="","",IF('Product Selections'!$L$11="CBA Lightning Wholesale","Check with Finance",1-AB648))</f>
        <v/>
      </c>
      <c r="AE648" s="616">
        <f>IF(C648="","",'Multi Unit Grid'!$G$5)</f>
        <v/>
      </c>
      <c r="AF648" s="271">
        <f>IF(C648="","",IF('Exhibit A'!Y1390&lt;0,-'Exhibit A'!Y1390,""))</f>
        <v/>
      </c>
      <c r="AG648" s="616">
        <f>IF($C648="","",'Product Selections'!$K$6)</f>
        <v/>
      </c>
      <c r="AH648" s="616">
        <f>IF($C648="","",'Product Selections'!$K$10)</f>
        <v/>
      </c>
      <c r="AI648" s="269">
        <f>IF(C648="","",IF('Product Selections'!L640="Management SErvices",VLOOKUP('Product Selections'!K632,Regions!C:D,2,FALSE),""))</f>
        <v/>
      </c>
      <c r="AJ648" s="445" t="n"/>
      <c r="AK648" s="618" t="n"/>
      <c r="AL648" s="440" t="n"/>
      <c r="AM648" s="448" t="n"/>
      <c r="AO648" s="267" t="n"/>
      <c r="AP648" s="441" t="n"/>
      <c r="AQ648" s="616" t="n"/>
      <c r="AR648" s="616" t="n"/>
      <c r="AS648" s="619" t="n"/>
    </row>
    <row r="649" ht="14.45" customHeight="1">
      <c r="B649" s="73">
        <f>B648+1</f>
        <v/>
      </c>
      <c r="C649" s="221">
        <f>IF('Multi Unit Grid'!C643="","",'Multi Unit Grid'!C643)</f>
        <v/>
      </c>
      <c r="D649" s="223">
        <f>IF(C649="","",'Exhibit A'!D641)</f>
        <v/>
      </c>
      <c r="E649" s="222">
        <f>IFERROR(VLOOKUP(C649,'Multi Unit Grid'!C:D,2,FALSE),"")</f>
        <v/>
      </c>
      <c r="F649" s="75">
        <f>IFERROR(VLOOKUP(C649,'Multi Unit Grid'!C:E,3,FALSE),"")</f>
        <v/>
      </c>
      <c r="G649" s="75">
        <f>IFERROR(VLOOKUP(C649,'Multi Unit Grid'!C:EF,4,FALSE),"")</f>
        <v/>
      </c>
      <c r="H649" s="612" t="n"/>
      <c r="I649" s="30" t="n"/>
      <c r="J649" s="430" t="n"/>
      <c r="K649" s="224" t="n"/>
      <c r="L649" s="24" t="n"/>
      <c r="M649" s="26" t="n"/>
      <c r="N649" s="28" t="n"/>
      <c r="O649" s="26" t="n"/>
      <c r="P649" s="28" t="n"/>
      <c r="Q649" s="623" t="n"/>
      <c r="R649" s="28" t="n"/>
      <c r="S649" s="28" t="n"/>
      <c r="T649" s="28" t="n"/>
      <c r="U649" s="28" t="n"/>
      <c r="V649" s="26" t="n"/>
      <c r="W649" s="29" t="n"/>
      <c r="Z649" s="491" t="n"/>
      <c r="AA649" s="612" t="n"/>
      <c r="AB649" s="83">
        <f>IF(C649="","",IF('Product Selections'!$L$11="CBA Lightning",1,IF('Product Selections'!$L$11="CBA Lightning Plus",0.7,IF('Product Selections'!$L$11="Management Services",0.7,IF('Product Selections'!$L$11="CBA Lightning Wholesale","Check with Finance","")))))</f>
        <v/>
      </c>
      <c r="AC649" s="612" t="n"/>
      <c r="AD649" s="83">
        <f>IF(C649="","",IF('Product Selections'!$L$11="CBA Lightning Wholesale","Check with Finance",1-AB649))</f>
        <v/>
      </c>
      <c r="AE649" s="612">
        <f>IF(C649="","",'Multi Unit Grid'!$G$5)</f>
        <v/>
      </c>
      <c r="AF649" s="84">
        <f>IF(C649="","",IF('Exhibit A'!Y1391&lt;0,-'Exhibit A'!Y1391,""))</f>
        <v/>
      </c>
      <c r="AG649" s="612">
        <f>IF($C649="","",'Product Selections'!$K$6)</f>
        <v/>
      </c>
      <c r="AH649" s="612">
        <f>IF($C649="","",'Product Selections'!$K$10)</f>
        <v/>
      </c>
      <c r="AI649" s="32">
        <f>IF(C649="","",IF('Product Selections'!L641="Management SErvices",VLOOKUP('Product Selections'!K633,Regions!C:D,2,FALSE),""))</f>
        <v/>
      </c>
      <c r="AJ649" s="444" t="n"/>
      <c r="AK649" s="621" t="n"/>
      <c r="AL649" s="438" t="n"/>
      <c r="AM649" s="447" t="n"/>
      <c r="AO649" s="30" t="n"/>
      <c r="AP649" s="439" t="n"/>
      <c r="AQ649" s="612" t="n"/>
      <c r="AR649" s="612" t="n"/>
      <c r="AS649" s="615" t="n"/>
    </row>
    <row r="650">
      <c r="B650" s="249">
        <f>B649+1</f>
        <v/>
      </c>
      <c r="C650" s="250">
        <f>IF('Multi Unit Grid'!C644="","",'Multi Unit Grid'!C644)</f>
        <v/>
      </c>
      <c r="D650" s="251">
        <f>IF(C650="","",'Exhibit A'!D642)</f>
        <v/>
      </c>
      <c r="E650" s="252">
        <f>IFERROR(VLOOKUP(C650,'Multi Unit Grid'!C:D,2,FALSE),"")</f>
        <v/>
      </c>
      <c r="F650" s="253">
        <f>IFERROR(VLOOKUP(C650,'Multi Unit Grid'!C:E,3,FALSE),"")</f>
        <v/>
      </c>
      <c r="G650" s="253">
        <f>IFERROR(VLOOKUP(C650,'Multi Unit Grid'!C:EF,4,FALSE),"")</f>
        <v/>
      </c>
      <c r="H650" s="616" t="n"/>
      <c r="I650" s="267" t="n"/>
      <c r="J650" s="431" t="n"/>
      <c r="K650" s="261" t="n"/>
      <c r="L650" s="257" t="n"/>
      <c r="M650" s="262" t="n"/>
      <c r="N650" s="263" t="n"/>
      <c r="O650" s="262" t="n"/>
      <c r="P650" s="263" t="n"/>
      <c r="Q650" s="622" t="n"/>
      <c r="R650" s="263" t="n"/>
      <c r="S650" s="263" t="n"/>
      <c r="T650" s="263" t="n"/>
      <c r="U650" s="263" t="n"/>
      <c r="V650" s="262" t="n"/>
      <c r="W650" s="265" t="n"/>
      <c r="X650" s="266" t="n"/>
      <c r="Z650" s="490" t="n"/>
      <c r="AA650" s="616" t="n"/>
      <c r="AB650" s="270">
        <f>IF(C650="","",IF('Product Selections'!$L$11="CBA Lightning",1,IF('Product Selections'!$L$11="CBA Lightning Plus",0.7,IF('Product Selections'!$L$11="Management Services",0.7,IF('Product Selections'!$L$11="CBA Lightning Wholesale","Check with Finance","")))))</f>
        <v/>
      </c>
      <c r="AC650" s="616" t="n"/>
      <c r="AD650" s="270">
        <f>IF(C650="","",IF('Product Selections'!$L$11="CBA Lightning Wholesale","Check with Finance",1-AB650))</f>
        <v/>
      </c>
      <c r="AE650" s="616">
        <f>IF(C650="","",'Multi Unit Grid'!$G$5)</f>
        <v/>
      </c>
      <c r="AF650" s="271">
        <f>IF(C650="","",IF('Exhibit A'!Y1392&lt;0,-'Exhibit A'!Y1392,""))</f>
        <v/>
      </c>
      <c r="AG650" s="616">
        <f>IF($C650="","",'Product Selections'!$K$6)</f>
        <v/>
      </c>
      <c r="AH650" s="616">
        <f>IF($C650="","",'Product Selections'!$K$10)</f>
        <v/>
      </c>
      <c r="AI650" s="269">
        <f>IF(C650="","",IF('Product Selections'!L642="Management SErvices",VLOOKUP('Product Selections'!K634,Regions!C:D,2,FALSE),""))</f>
        <v/>
      </c>
      <c r="AJ650" s="445" t="n"/>
      <c r="AK650" s="618" t="n"/>
      <c r="AL650" s="440" t="n"/>
      <c r="AM650" s="448" t="n"/>
      <c r="AO650" s="267" t="n"/>
      <c r="AP650" s="441" t="n"/>
      <c r="AQ650" s="616" t="n"/>
      <c r="AR650" s="616" t="n"/>
      <c r="AS650" s="619" t="n"/>
    </row>
    <row r="651" ht="14.45" customHeight="1">
      <c r="B651" s="73">
        <f>B650+1</f>
        <v/>
      </c>
      <c r="C651" s="221">
        <f>IF('Multi Unit Grid'!C645="","",'Multi Unit Grid'!C645)</f>
        <v/>
      </c>
      <c r="D651" s="223">
        <f>IF(C651="","",'Exhibit A'!D643)</f>
        <v/>
      </c>
      <c r="E651" s="222">
        <f>IFERROR(VLOOKUP(C651,'Multi Unit Grid'!C:D,2,FALSE),"")</f>
        <v/>
      </c>
      <c r="F651" s="75">
        <f>IFERROR(VLOOKUP(C651,'Multi Unit Grid'!C:E,3,FALSE),"")</f>
        <v/>
      </c>
      <c r="G651" s="75">
        <f>IFERROR(VLOOKUP(C651,'Multi Unit Grid'!C:EF,4,FALSE),"")</f>
        <v/>
      </c>
      <c r="H651" s="612" t="n"/>
      <c r="I651" s="30" t="n"/>
      <c r="J651" s="430" t="n"/>
      <c r="K651" s="224" t="n"/>
      <c r="L651" s="24" t="n"/>
      <c r="M651" s="26" t="n"/>
      <c r="N651" s="28" t="n"/>
      <c r="O651" s="26" t="n"/>
      <c r="P651" s="28" t="n"/>
      <c r="Q651" s="623" t="n"/>
      <c r="R651" s="28" t="n"/>
      <c r="S651" s="28" t="n"/>
      <c r="T651" s="28" t="n"/>
      <c r="U651" s="28" t="n"/>
      <c r="V651" s="26" t="n"/>
      <c r="W651" s="29" t="n"/>
      <c r="Z651" s="491" t="n"/>
      <c r="AA651" s="612" t="n"/>
      <c r="AB651" s="83">
        <f>IF(C651="","",IF('Product Selections'!$L$11="CBA Lightning",1,IF('Product Selections'!$L$11="CBA Lightning Plus",0.7,IF('Product Selections'!$L$11="Management Services",0.7,IF('Product Selections'!$L$11="CBA Lightning Wholesale","Check with Finance","")))))</f>
        <v/>
      </c>
      <c r="AC651" s="612" t="n"/>
      <c r="AD651" s="83">
        <f>IF(C651="","",IF('Product Selections'!$L$11="CBA Lightning Wholesale","Check with Finance",1-AB651))</f>
        <v/>
      </c>
      <c r="AE651" s="612">
        <f>IF(C651="","",'Multi Unit Grid'!$G$5)</f>
        <v/>
      </c>
      <c r="AF651" s="84">
        <f>IF(C651="","",IF('Exhibit A'!Y1393&lt;0,-'Exhibit A'!Y1393,""))</f>
        <v/>
      </c>
      <c r="AG651" s="612">
        <f>IF($C651="","",'Product Selections'!$K$6)</f>
        <v/>
      </c>
      <c r="AH651" s="612">
        <f>IF($C651="","",'Product Selections'!$K$10)</f>
        <v/>
      </c>
      <c r="AI651" s="32">
        <f>IF(C651="","",IF('Product Selections'!L643="Management SErvices",VLOOKUP('Product Selections'!K635,Regions!C:D,2,FALSE),""))</f>
        <v/>
      </c>
      <c r="AJ651" s="444" t="n"/>
      <c r="AK651" s="621" t="n"/>
      <c r="AL651" s="438" t="n"/>
      <c r="AM651" s="447" t="n"/>
      <c r="AO651" s="30" t="n"/>
      <c r="AP651" s="439" t="n"/>
      <c r="AQ651" s="612" t="n"/>
      <c r="AR651" s="612" t="n"/>
      <c r="AS651" s="615" t="n"/>
    </row>
    <row r="652">
      <c r="B652" s="249">
        <f>B651+1</f>
        <v/>
      </c>
      <c r="C652" s="250">
        <f>IF('Multi Unit Grid'!C646="","",'Multi Unit Grid'!C646)</f>
        <v/>
      </c>
      <c r="D652" s="251">
        <f>IF(C652="","",'Exhibit A'!D644)</f>
        <v/>
      </c>
      <c r="E652" s="252">
        <f>IFERROR(VLOOKUP(C652,'Multi Unit Grid'!C:D,2,FALSE),"")</f>
        <v/>
      </c>
      <c r="F652" s="253">
        <f>IFERROR(VLOOKUP(C652,'Multi Unit Grid'!C:E,3,FALSE),"")</f>
        <v/>
      </c>
      <c r="G652" s="253">
        <f>IFERROR(VLOOKUP(C652,'Multi Unit Grid'!C:EF,4,FALSE),"")</f>
        <v/>
      </c>
      <c r="H652" s="616" t="n"/>
      <c r="I652" s="267" t="n"/>
      <c r="J652" s="431" t="n"/>
      <c r="K652" s="261" t="n"/>
      <c r="L652" s="257" t="n"/>
      <c r="M652" s="262" t="n"/>
      <c r="N652" s="263" t="n"/>
      <c r="O652" s="262" t="n"/>
      <c r="P652" s="263" t="n"/>
      <c r="Q652" s="622" t="n"/>
      <c r="R652" s="263" t="n"/>
      <c r="S652" s="263" t="n"/>
      <c r="T652" s="263" t="n"/>
      <c r="U652" s="263" t="n"/>
      <c r="V652" s="262" t="n"/>
      <c r="W652" s="265" t="n"/>
      <c r="X652" s="266" t="n"/>
      <c r="Z652" s="490" t="n"/>
      <c r="AA652" s="616" t="n"/>
      <c r="AB652" s="270">
        <f>IF(C652="","",IF('Product Selections'!$L$11="CBA Lightning",1,IF('Product Selections'!$L$11="CBA Lightning Plus",0.7,IF('Product Selections'!$L$11="Management Services",0.7,IF('Product Selections'!$L$11="CBA Lightning Wholesale","Check with Finance","")))))</f>
        <v/>
      </c>
      <c r="AC652" s="616" t="n"/>
      <c r="AD652" s="270">
        <f>IF(C652="","",IF('Product Selections'!$L$11="CBA Lightning Wholesale","Check with Finance",1-AB652))</f>
        <v/>
      </c>
      <c r="AE652" s="616">
        <f>IF(C652="","",'Multi Unit Grid'!$G$5)</f>
        <v/>
      </c>
      <c r="AF652" s="271">
        <f>IF(C652="","",IF('Exhibit A'!Y1394&lt;0,-'Exhibit A'!Y1394,""))</f>
        <v/>
      </c>
      <c r="AG652" s="616">
        <f>IF($C652="","",'Product Selections'!$K$6)</f>
        <v/>
      </c>
      <c r="AH652" s="616">
        <f>IF($C652="","",'Product Selections'!$K$10)</f>
        <v/>
      </c>
      <c r="AI652" s="269">
        <f>IF(C652="","",IF('Product Selections'!L644="Management SErvices",VLOOKUP('Product Selections'!K636,Regions!C:D,2,FALSE),""))</f>
        <v/>
      </c>
      <c r="AJ652" s="445" t="n"/>
      <c r="AK652" s="618" t="n"/>
      <c r="AL652" s="440" t="n"/>
      <c r="AM652" s="448" t="n"/>
      <c r="AO652" s="267" t="n"/>
      <c r="AP652" s="441" t="n"/>
      <c r="AQ652" s="616" t="n"/>
      <c r="AR652" s="616" t="n"/>
      <c r="AS652" s="619" t="n"/>
    </row>
    <row r="653" ht="14.45" customHeight="1">
      <c r="B653" s="73">
        <f>B652+1</f>
        <v/>
      </c>
      <c r="C653" s="221">
        <f>IF('Multi Unit Grid'!C647="","",'Multi Unit Grid'!C647)</f>
        <v/>
      </c>
      <c r="D653" s="223">
        <f>IF(C653="","",'Exhibit A'!D645)</f>
        <v/>
      </c>
      <c r="E653" s="222">
        <f>IFERROR(VLOOKUP(C653,'Multi Unit Grid'!C:D,2,FALSE),"")</f>
        <v/>
      </c>
      <c r="F653" s="75">
        <f>IFERROR(VLOOKUP(C653,'Multi Unit Grid'!C:E,3,FALSE),"")</f>
        <v/>
      </c>
      <c r="G653" s="75">
        <f>IFERROR(VLOOKUP(C653,'Multi Unit Grid'!C:EF,4,FALSE),"")</f>
        <v/>
      </c>
      <c r="H653" s="612" t="n"/>
      <c r="I653" s="30" t="n"/>
      <c r="J653" s="430" t="n"/>
      <c r="K653" s="224" t="n"/>
      <c r="L653" s="24" t="n"/>
      <c r="M653" s="26" t="n"/>
      <c r="N653" s="28" t="n"/>
      <c r="O653" s="26" t="n"/>
      <c r="P653" s="28" t="n"/>
      <c r="Q653" s="623" t="n"/>
      <c r="R653" s="28" t="n"/>
      <c r="S653" s="28" t="n"/>
      <c r="T653" s="28" t="n"/>
      <c r="U653" s="28" t="n"/>
      <c r="V653" s="26" t="n"/>
      <c r="W653" s="29" t="n"/>
      <c r="Z653" s="491" t="n"/>
      <c r="AA653" s="612" t="n"/>
      <c r="AB653" s="83">
        <f>IF(C653="","",IF('Product Selections'!$L$11="CBA Lightning",1,IF('Product Selections'!$L$11="CBA Lightning Plus",0.7,IF('Product Selections'!$L$11="Management Services",0.7,IF('Product Selections'!$L$11="CBA Lightning Wholesale","Check with Finance","")))))</f>
        <v/>
      </c>
      <c r="AC653" s="612" t="n"/>
      <c r="AD653" s="83">
        <f>IF(C653="","",IF('Product Selections'!$L$11="CBA Lightning Wholesale","Check with Finance",1-AB653))</f>
        <v/>
      </c>
      <c r="AE653" s="612">
        <f>IF(C653="","",'Multi Unit Grid'!$G$5)</f>
        <v/>
      </c>
      <c r="AF653" s="84">
        <f>IF(C653="","",IF('Exhibit A'!Y1395&lt;0,-'Exhibit A'!Y1395,""))</f>
        <v/>
      </c>
      <c r="AG653" s="612">
        <f>IF($C653="","",'Product Selections'!$K$6)</f>
        <v/>
      </c>
      <c r="AH653" s="612">
        <f>IF($C653="","",'Product Selections'!$K$10)</f>
        <v/>
      </c>
      <c r="AI653" s="32">
        <f>IF(C653="","",IF('Product Selections'!L645="Management SErvices",VLOOKUP('Product Selections'!K637,Regions!C:D,2,FALSE),""))</f>
        <v/>
      </c>
      <c r="AJ653" s="444" t="n"/>
      <c r="AK653" s="621" t="n"/>
      <c r="AL653" s="438" t="n"/>
      <c r="AM653" s="447" t="n"/>
      <c r="AO653" s="30" t="n"/>
      <c r="AP653" s="439" t="n"/>
      <c r="AQ653" s="612" t="n"/>
      <c r="AR653" s="612" t="n"/>
      <c r="AS653" s="615" t="n"/>
    </row>
    <row r="654">
      <c r="B654" s="249">
        <f>B653+1</f>
        <v/>
      </c>
      <c r="C654" s="250">
        <f>IF('Multi Unit Grid'!C648="","",'Multi Unit Grid'!C648)</f>
        <v/>
      </c>
      <c r="D654" s="251">
        <f>IF(C654="","",'Exhibit A'!D646)</f>
        <v/>
      </c>
      <c r="E654" s="252">
        <f>IFERROR(VLOOKUP(C654,'Multi Unit Grid'!C:D,2,FALSE),"")</f>
        <v/>
      </c>
      <c r="F654" s="253">
        <f>IFERROR(VLOOKUP(C654,'Multi Unit Grid'!C:E,3,FALSE),"")</f>
        <v/>
      </c>
      <c r="G654" s="253">
        <f>IFERROR(VLOOKUP(C654,'Multi Unit Grid'!C:EF,4,FALSE),"")</f>
        <v/>
      </c>
      <c r="H654" s="616" t="n"/>
      <c r="I654" s="267" t="n"/>
      <c r="J654" s="431" t="n"/>
      <c r="K654" s="261" t="n"/>
      <c r="L654" s="257" t="n"/>
      <c r="M654" s="262" t="n"/>
      <c r="N654" s="263" t="n"/>
      <c r="O654" s="262" t="n"/>
      <c r="P654" s="263" t="n"/>
      <c r="Q654" s="622" t="n"/>
      <c r="R654" s="263" t="n"/>
      <c r="S654" s="263" t="n"/>
      <c r="T654" s="263" t="n"/>
      <c r="U654" s="263" t="n"/>
      <c r="V654" s="262" t="n"/>
      <c r="W654" s="265" t="n"/>
      <c r="X654" s="266" t="n"/>
      <c r="Z654" s="490" t="n"/>
      <c r="AA654" s="616" t="n"/>
      <c r="AB654" s="270">
        <f>IF(C654="","",IF('Product Selections'!$L$11="CBA Lightning",1,IF('Product Selections'!$L$11="CBA Lightning Plus",0.7,IF('Product Selections'!$L$11="Management Services",0.7,IF('Product Selections'!$L$11="CBA Lightning Wholesale","Check with Finance","")))))</f>
        <v/>
      </c>
      <c r="AC654" s="616" t="n"/>
      <c r="AD654" s="270">
        <f>IF(C654="","",IF('Product Selections'!$L$11="CBA Lightning Wholesale","Check with Finance",1-AB654))</f>
        <v/>
      </c>
      <c r="AE654" s="616">
        <f>IF(C654="","",'Multi Unit Grid'!$G$5)</f>
        <v/>
      </c>
      <c r="AF654" s="271">
        <f>IF(C654="","",IF('Exhibit A'!Y1396&lt;0,-'Exhibit A'!Y1396,""))</f>
        <v/>
      </c>
      <c r="AG654" s="616">
        <f>IF($C654="","",'Product Selections'!$K$6)</f>
        <v/>
      </c>
      <c r="AH654" s="616">
        <f>IF($C654="","",'Product Selections'!$K$10)</f>
        <v/>
      </c>
      <c r="AI654" s="269">
        <f>IF(C654="","",IF('Product Selections'!L646="Management SErvices",VLOOKUP('Product Selections'!K638,Regions!C:D,2,FALSE),""))</f>
        <v/>
      </c>
      <c r="AJ654" s="445" t="n"/>
      <c r="AK654" s="618" t="n"/>
      <c r="AL654" s="440" t="n"/>
      <c r="AM654" s="448" t="n"/>
      <c r="AO654" s="267" t="n"/>
      <c r="AP654" s="441" t="n"/>
      <c r="AQ654" s="616" t="n"/>
      <c r="AR654" s="616" t="n"/>
      <c r="AS654" s="619" t="n"/>
    </row>
    <row r="655" ht="14.45" customHeight="1">
      <c r="B655" s="73">
        <f>B654+1</f>
        <v/>
      </c>
      <c r="C655" s="221">
        <f>IF('Multi Unit Grid'!C649="","",'Multi Unit Grid'!C649)</f>
        <v/>
      </c>
      <c r="D655" s="223">
        <f>IF(C655="","",'Exhibit A'!D647)</f>
        <v/>
      </c>
      <c r="E655" s="222">
        <f>IFERROR(VLOOKUP(C655,'Multi Unit Grid'!C:D,2,FALSE),"")</f>
        <v/>
      </c>
      <c r="F655" s="75">
        <f>IFERROR(VLOOKUP(C655,'Multi Unit Grid'!C:E,3,FALSE),"")</f>
        <v/>
      </c>
      <c r="G655" s="75">
        <f>IFERROR(VLOOKUP(C655,'Multi Unit Grid'!C:EF,4,FALSE),"")</f>
        <v/>
      </c>
      <c r="H655" s="612" t="n"/>
      <c r="I655" s="30" t="n"/>
      <c r="J655" s="430" t="n"/>
      <c r="K655" s="224" t="n"/>
      <c r="L655" s="24" t="n"/>
      <c r="M655" s="26" t="n"/>
      <c r="N655" s="28" t="n"/>
      <c r="O655" s="26" t="n"/>
      <c r="P655" s="28" t="n"/>
      <c r="Q655" s="623" t="n"/>
      <c r="R655" s="28" t="n"/>
      <c r="S655" s="28" t="n"/>
      <c r="T655" s="28" t="n"/>
      <c r="U655" s="28" t="n"/>
      <c r="V655" s="26" t="n"/>
      <c r="W655" s="29" t="n"/>
      <c r="Z655" s="491" t="n"/>
      <c r="AA655" s="612" t="n"/>
      <c r="AB655" s="83">
        <f>IF(C655="","",IF('Product Selections'!$L$11="CBA Lightning",1,IF('Product Selections'!$L$11="CBA Lightning Plus",0.7,IF('Product Selections'!$L$11="Management Services",0.7,IF('Product Selections'!$L$11="CBA Lightning Wholesale","Check with Finance","")))))</f>
        <v/>
      </c>
      <c r="AC655" s="612" t="n"/>
      <c r="AD655" s="83">
        <f>IF(C655="","",IF('Product Selections'!$L$11="CBA Lightning Wholesale","Check with Finance",1-AB655))</f>
        <v/>
      </c>
      <c r="AE655" s="612">
        <f>IF(C655="","",'Multi Unit Grid'!$G$5)</f>
        <v/>
      </c>
      <c r="AF655" s="84">
        <f>IF(C655="","",IF('Exhibit A'!Y1397&lt;0,-'Exhibit A'!Y1397,""))</f>
        <v/>
      </c>
      <c r="AG655" s="612">
        <f>IF($C655="","",'Product Selections'!$K$6)</f>
        <v/>
      </c>
      <c r="AH655" s="612">
        <f>IF($C655="","",'Product Selections'!$K$10)</f>
        <v/>
      </c>
      <c r="AI655" s="32">
        <f>IF(C655="","",IF('Product Selections'!L647="Management SErvices",VLOOKUP('Product Selections'!K639,Regions!C:D,2,FALSE),""))</f>
        <v/>
      </c>
      <c r="AJ655" s="444" t="n"/>
      <c r="AK655" s="621" t="n"/>
      <c r="AL655" s="438" t="n"/>
      <c r="AM655" s="447" t="n"/>
      <c r="AO655" s="30" t="n"/>
      <c r="AP655" s="439" t="n"/>
      <c r="AQ655" s="612" t="n"/>
      <c r="AR655" s="612" t="n"/>
      <c r="AS655" s="615" t="n"/>
    </row>
    <row r="656">
      <c r="B656" s="249">
        <f>B655+1</f>
        <v/>
      </c>
      <c r="C656" s="250">
        <f>IF('Multi Unit Grid'!C650="","",'Multi Unit Grid'!C650)</f>
        <v/>
      </c>
      <c r="D656" s="251">
        <f>IF(C656="","",'Exhibit A'!D648)</f>
        <v/>
      </c>
      <c r="E656" s="252">
        <f>IFERROR(VLOOKUP(C656,'Multi Unit Grid'!C:D,2,FALSE),"")</f>
        <v/>
      </c>
      <c r="F656" s="253">
        <f>IFERROR(VLOOKUP(C656,'Multi Unit Grid'!C:E,3,FALSE),"")</f>
        <v/>
      </c>
      <c r="G656" s="253">
        <f>IFERROR(VLOOKUP(C656,'Multi Unit Grid'!C:EF,4,FALSE),"")</f>
        <v/>
      </c>
      <c r="H656" s="616" t="n"/>
      <c r="I656" s="267" t="n"/>
      <c r="J656" s="431" t="n"/>
      <c r="K656" s="261" t="n"/>
      <c r="L656" s="257" t="n"/>
      <c r="M656" s="262" t="n"/>
      <c r="N656" s="263" t="n"/>
      <c r="O656" s="262" t="n"/>
      <c r="P656" s="263" t="n"/>
      <c r="Q656" s="622" t="n"/>
      <c r="R656" s="263" t="n"/>
      <c r="S656" s="263" t="n"/>
      <c r="T656" s="263" t="n"/>
      <c r="U656" s="263" t="n"/>
      <c r="V656" s="262" t="n"/>
      <c r="W656" s="265" t="n"/>
      <c r="X656" s="266" t="n"/>
      <c r="Z656" s="490" t="n"/>
      <c r="AA656" s="616" t="n"/>
      <c r="AB656" s="270">
        <f>IF(C656="","",IF('Product Selections'!$L$11="CBA Lightning",1,IF('Product Selections'!$L$11="CBA Lightning Plus",0.7,IF('Product Selections'!$L$11="Management Services",0.7,IF('Product Selections'!$L$11="CBA Lightning Wholesale","Check with Finance","")))))</f>
        <v/>
      </c>
      <c r="AC656" s="616" t="n"/>
      <c r="AD656" s="270">
        <f>IF(C656="","",IF('Product Selections'!$L$11="CBA Lightning Wholesale","Check with Finance",1-AB656))</f>
        <v/>
      </c>
      <c r="AE656" s="616">
        <f>IF(C656="","",'Multi Unit Grid'!$G$5)</f>
        <v/>
      </c>
      <c r="AF656" s="271">
        <f>IF(C656="","",IF('Exhibit A'!Y1398&lt;0,-'Exhibit A'!Y1398,""))</f>
        <v/>
      </c>
      <c r="AG656" s="616">
        <f>IF($C656="","",'Product Selections'!$K$6)</f>
        <v/>
      </c>
      <c r="AH656" s="616">
        <f>IF($C656="","",'Product Selections'!$K$10)</f>
        <v/>
      </c>
      <c r="AI656" s="269">
        <f>IF(C656="","",IF('Product Selections'!L648="Management SErvices",VLOOKUP('Product Selections'!K640,Regions!C:D,2,FALSE),""))</f>
        <v/>
      </c>
      <c r="AJ656" s="445" t="n"/>
      <c r="AK656" s="618" t="n"/>
      <c r="AL656" s="440" t="n"/>
      <c r="AM656" s="448" t="n"/>
      <c r="AO656" s="267" t="n"/>
      <c r="AP656" s="441" t="n"/>
      <c r="AQ656" s="616" t="n"/>
      <c r="AR656" s="616" t="n"/>
      <c r="AS656" s="619" t="n"/>
    </row>
    <row r="657" ht="14.45" customHeight="1">
      <c r="B657" s="73">
        <f>B656+1</f>
        <v/>
      </c>
      <c r="C657" s="221">
        <f>IF('Multi Unit Grid'!C651="","",'Multi Unit Grid'!C651)</f>
        <v/>
      </c>
      <c r="D657" s="223">
        <f>IF(C657="","",'Exhibit A'!D649)</f>
        <v/>
      </c>
      <c r="E657" s="222">
        <f>IFERROR(VLOOKUP(C657,'Multi Unit Grid'!C:D,2,FALSE),"")</f>
        <v/>
      </c>
      <c r="F657" s="75">
        <f>IFERROR(VLOOKUP(C657,'Multi Unit Grid'!C:E,3,FALSE),"")</f>
        <v/>
      </c>
      <c r="G657" s="75">
        <f>IFERROR(VLOOKUP(C657,'Multi Unit Grid'!C:EF,4,FALSE),"")</f>
        <v/>
      </c>
      <c r="H657" s="612" t="n"/>
      <c r="I657" s="30" t="n"/>
      <c r="J657" s="430" t="n"/>
      <c r="K657" s="224" t="n"/>
      <c r="L657" s="24" t="n"/>
      <c r="M657" s="26" t="n"/>
      <c r="N657" s="28" t="n"/>
      <c r="O657" s="26" t="n"/>
      <c r="P657" s="28" t="n"/>
      <c r="Q657" s="623" t="n"/>
      <c r="R657" s="28" t="n"/>
      <c r="S657" s="28" t="n"/>
      <c r="T657" s="28" t="n"/>
      <c r="U657" s="28" t="n"/>
      <c r="V657" s="26" t="n"/>
      <c r="W657" s="29" t="n"/>
      <c r="Z657" s="491" t="n"/>
      <c r="AA657" s="612" t="n"/>
      <c r="AB657" s="83">
        <f>IF(C657="","",IF('Product Selections'!$L$11="CBA Lightning",1,IF('Product Selections'!$L$11="CBA Lightning Plus",0.7,IF('Product Selections'!$L$11="Management Services",0.7,IF('Product Selections'!$L$11="CBA Lightning Wholesale","Check with Finance","")))))</f>
        <v/>
      </c>
      <c r="AC657" s="612" t="n"/>
      <c r="AD657" s="83">
        <f>IF(C657="","",IF('Product Selections'!$L$11="CBA Lightning Wholesale","Check with Finance",1-AB657))</f>
        <v/>
      </c>
      <c r="AE657" s="612">
        <f>IF(C657="","",'Multi Unit Grid'!$G$5)</f>
        <v/>
      </c>
      <c r="AF657" s="84">
        <f>IF(C657="","",IF('Exhibit A'!Y1399&lt;0,-'Exhibit A'!Y1399,""))</f>
        <v/>
      </c>
      <c r="AG657" s="612">
        <f>IF($C657="","",'Product Selections'!$K$6)</f>
        <v/>
      </c>
      <c r="AH657" s="612">
        <f>IF($C657="","",'Product Selections'!$K$10)</f>
        <v/>
      </c>
      <c r="AI657" s="32">
        <f>IF(C657="","",IF('Product Selections'!L649="Management SErvices",VLOOKUP('Product Selections'!K641,Regions!C:D,2,FALSE),""))</f>
        <v/>
      </c>
      <c r="AJ657" s="444" t="n"/>
      <c r="AK657" s="621" t="n"/>
      <c r="AL657" s="438" t="n"/>
      <c r="AM657" s="447" t="n"/>
      <c r="AO657" s="30" t="n"/>
      <c r="AP657" s="439" t="n"/>
      <c r="AQ657" s="612" t="n"/>
      <c r="AR657" s="612" t="n"/>
      <c r="AS657" s="615" t="n"/>
    </row>
    <row r="658">
      <c r="B658" s="249">
        <f>B657+1</f>
        <v/>
      </c>
      <c r="C658" s="250">
        <f>IF('Multi Unit Grid'!C652="","",'Multi Unit Grid'!C652)</f>
        <v/>
      </c>
      <c r="D658" s="251">
        <f>IF(C658="","",'Exhibit A'!D650)</f>
        <v/>
      </c>
      <c r="E658" s="252">
        <f>IFERROR(VLOOKUP(C658,'Multi Unit Grid'!C:D,2,FALSE),"")</f>
        <v/>
      </c>
      <c r="F658" s="253">
        <f>IFERROR(VLOOKUP(C658,'Multi Unit Grid'!C:E,3,FALSE),"")</f>
        <v/>
      </c>
      <c r="G658" s="253">
        <f>IFERROR(VLOOKUP(C658,'Multi Unit Grid'!C:EF,4,FALSE),"")</f>
        <v/>
      </c>
      <c r="H658" s="616" t="n"/>
      <c r="I658" s="267" t="n"/>
      <c r="J658" s="431" t="n"/>
      <c r="K658" s="261" t="n"/>
      <c r="L658" s="257" t="n"/>
      <c r="M658" s="262" t="n"/>
      <c r="N658" s="263" t="n"/>
      <c r="O658" s="262" t="n"/>
      <c r="P658" s="263" t="n"/>
      <c r="Q658" s="622" t="n"/>
      <c r="R658" s="263" t="n"/>
      <c r="S658" s="263" t="n"/>
      <c r="T658" s="263" t="n"/>
      <c r="U658" s="263" t="n"/>
      <c r="V658" s="262" t="n"/>
      <c r="W658" s="265" t="n"/>
      <c r="X658" s="266" t="n"/>
      <c r="Z658" s="490" t="n"/>
      <c r="AA658" s="616" t="n"/>
      <c r="AB658" s="270">
        <f>IF(C658="","",IF('Product Selections'!$L$11="CBA Lightning",1,IF('Product Selections'!$L$11="CBA Lightning Plus",0.7,IF('Product Selections'!$L$11="Management Services",0.7,IF('Product Selections'!$L$11="CBA Lightning Wholesale","Check with Finance","")))))</f>
        <v/>
      </c>
      <c r="AC658" s="616" t="n"/>
      <c r="AD658" s="270">
        <f>IF(C658="","",IF('Product Selections'!$L$11="CBA Lightning Wholesale","Check with Finance",1-AB658))</f>
        <v/>
      </c>
      <c r="AE658" s="616">
        <f>IF(C658="","",'Multi Unit Grid'!$G$5)</f>
        <v/>
      </c>
      <c r="AF658" s="271">
        <f>IF(C658="","",IF('Exhibit A'!Y1400&lt;0,-'Exhibit A'!Y1400,""))</f>
        <v/>
      </c>
      <c r="AG658" s="616">
        <f>IF($C658="","",'Product Selections'!$K$6)</f>
        <v/>
      </c>
      <c r="AH658" s="616">
        <f>IF($C658="","",'Product Selections'!$K$10)</f>
        <v/>
      </c>
      <c r="AI658" s="269">
        <f>IF(C658="","",IF('Product Selections'!L650="Management SErvices",VLOOKUP('Product Selections'!K642,Regions!C:D,2,FALSE),""))</f>
        <v/>
      </c>
      <c r="AJ658" s="445" t="n"/>
      <c r="AK658" s="618" t="n"/>
      <c r="AL658" s="440" t="n"/>
      <c r="AM658" s="448" t="n"/>
      <c r="AO658" s="267" t="n"/>
      <c r="AP658" s="441" t="n"/>
      <c r="AQ658" s="616" t="n"/>
      <c r="AR658" s="616" t="n"/>
      <c r="AS658" s="619" t="n"/>
    </row>
    <row r="659" ht="14.45" customHeight="1">
      <c r="B659" s="73">
        <f>B658+1</f>
        <v/>
      </c>
      <c r="C659" s="221">
        <f>IF('Multi Unit Grid'!C653="","",'Multi Unit Grid'!C653)</f>
        <v/>
      </c>
      <c r="D659" s="223">
        <f>IF(C659="","",'Exhibit A'!D651)</f>
        <v/>
      </c>
      <c r="E659" s="222">
        <f>IFERROR(VLOOKUP(C659,'Multi Unit Grid'!C:D,2,FALSE),"")</f>
        <v/>
      </c>
      <c r="F659" s="75">
        <f>IFERROR(VLOOKUP(C659,'Multi Unit Grid'!C:E,3,FALSE),"")</f>
        <v/>
      </c>
      <c r="G659" s="75">
        <f>IFERROR(VLOOKUP(C659,'Multi Unit Grid'!C:EF,4,FALSE),"")</f>
        <v/>
      </c>
      <c r="H659" s="612" t="n"/>
      <c r="I659" s="30" t="n"/>
      <c r="J659" s="430" t="n"/>
      <c r="K659" s="224" t="n"/>
      <c r="L659" s="24" t="n"/>
      <c r="M659" s="26" t="n"/>
      <c r="N659" s="28" t="n"/>
      <c r="O659" s="26" t="n"/>
      <c r="P659" s="28" t="n"/>
      <c r="Q659" s="623" t="n"/>
      <c r="R659" s="28" t="n"/>
      <c r="S659" s="28" t="n"/>
      <c r="T659" s="28" t="n"/>
      <c r="U659" s="28" t="n"/>
      <c r="V659" s="26" t="n"/>
      <c r="W659" s="29" t="n"/>
      <c r="Z659" s="491" t="n"/>
      <c r="AA659" s="612" t="n"/>
      <c r="AB659" s="83">
        <f>IF(C659="","",IF('Product Selections'!$L$11="CBA Lightning",1,IF('Product Selections'!$L$11="CBA Lightning Plus",0.7,IF('Product Selections'!$L$11="Management Services",0.7,IF('Product Selections'!$L$11="CBA Lightning Wholesale","Check with Finance","")))))</f>
        <v/>
      </c>
      <c r="AC659" s="612" t="n"/>
      <c r="AD659" s="83">
        <f>IF(C659="","",IF('Product Selections'!$L$11="CBA Lightning Wholesale","Check with Finance",1-AB659))</f>
        <v/>
      </c>
      <c r="AE659" s="612">
        <f>IF(C659="","",'Multi Unit Grid'!$G$5)</f>
        <v/>
      </c>
      <c r="AF659" s="84">
        <f>IF(C659="","",IF('Exhibit A'!Y1401&lt;0,-'Exhibit A'!Y1401,""))</f>
        <v/>
      </c>
      <c r="AG659" s="612">
        <f>IF($C659="","",'Product Selections'!$K$6)</f>
        <v/>
      </c>
      <c r="AH659" s="612">
        <f>IF($C659="","",'Product Selections'!$K$10)</f>
        <v/>
      </c>
      <c r="AI659" s="32">
        <f>IF(C659="","",IF('Product Selections'!L651="Management SErvices",VLOOKUP('Product Selections'!K643,Regions!C:D,2,FALSE),""))</f>
        <v/>
      </c>
      <c r="AJ659" s="444" t="n"/>
      <c r="AK659" s="621" t="n"/>
      <c r="AL659" s="438" t="n"/>
      <c r="AM659" s="447" t="n"/>
      <c r="AO659" s="30" t="n"/>
      <c r="AP659" s="439" t="n"/>
      <c r="AQ659" s="612" t="n"/>
      <c r="AR659" s="612" t="n"/>
      <c r="AS659" s="615" t="n"/>
    </row>
    <row r="660">
      <c r="B660" s="249">
        <f>B659+1</f>
        <v/>
      </c>
      <c r="C660" s="250">
        <f>IF('Multi Unit Grid'!C654="","",'Multi Unit Grid'!C654)</f>
        <v/>
      </c>
      <c r="D660" s="251">
        <f>IF(C660="","",'Exhibit A'!D652)</f>
        <v/>
      </c>
      <c r="E660" s="252">
        <f>IFERROR(VLOOKUP(C660,'Multi Unit Grid'!C:D,2,FALSE),"")</f>
        <v/>
      </c>
      <c r="F660" s="253">
        <f>IFERROR(VLOOKUP(C660,'Multi Unit Grid'!C:E,3,FALSE),"")</f>
        <v/>
      </c>
      <c r="G660" s="253">
        <f>IFERROR(VLOOKUP(C660,'Multi Unit Grid'!C:EF,4,FALSE),"")</f>
        <v/>
      </c>
      <c r="H660" s="616" t="n"/>
      <c r="I660" s="267" t="n"/>
      <c r="J660" s="431" t="n"/>
      <c r="K660" s="261" t="n"/>
      <c r="L660" s="257" t="n"/>
      <c r="M660" s="262" t="n"/>
      <c r="N660" s="263" t="n"/>
      <c r="O660" s="262" t="n"/>
      <c r="P660" s="263" t="n"/>
      <c r="Q660" s="622" t="n"/>
      <c r="R660" s="263" t="n"/>
      <c r="S660" s="263" t="n"/>
      <c r="T660" s="263" t="n"/>
      <c r="U660" s="263" t="n"/>
      <c r="V660" s="262" t="n"/>
      <c r="W660" s="265" t="n"/>
      <c r="X660" s="266" t="n"/>
      <c r="Z660" s="490" t="n"/>
      <c r="AA660" s="616" t="n"/>
      <c r="AB660" s="270">
        <f>IF(C660="","",IF('Product Selections'!$L$11="CBA Lightning",1,IF('Product Selections'!$L$11="CBA Lightning Plus",0.7,IF('Product Selections'!$L$11="Management Services",0.7,IF('Product Selections'!$L$11="CBA Lightning Wholesale","Check with Finance","")))))</f>
        <v/>
      </c>
      <c r="AC660" s="616" t="n"/>
      <c r="AD660" s="270">
        <f>IF(C660="","",IF('Product Selections'!$L$11="CBA Lightning Wholesale","Check with Finance",1-AB660))</f>
        <v/>
      </c>
      <c r="AE660" s="616">
        <f>IF(C660="","",'Multi Unit Grid'!$G$5)</f>
        <v/>
      </c>
      <c r="AF660" s="271">
        <f>IF(C660="","",IF('Exhibit A'!Y1402&lt;0,-'Exhibit A'!Y1402,""))</f>
        <v/>
      </c>
      <c r="AG660" s="616">
        <f>IF($C660="","",'Product Selections'!$K$6)</f>
        <v/>
      </c>
      <c r="AH660" s="616">
        <f>IF($C660="","",'Product Selections'!$K$10)</f>
        <v/>
      </c>
      <c r="AI660" s="269">
        <f>IF(C660="","",IF('Product Selections'!L652="Management SErvices",VLOOKUP('Product Selections'!K644,Regions!C:D,2,FALSE),""))</f>
        <v/>
      </c>
      <c r="AJ660" s="445" t="n"/>
      <c r="AK660" s="618" t="n"/>
      <c r="AL660" s="440" t="n"/>
      <c r="AM660" s="448" t="n"/>
      <c r="AO660" s="267" t="n"/>
      <c r="AP660" s="441" t="n"/>
      <c r="AQ660" s="616" t="n"/>
      <c r="AR660" s="616" t="n"/>
      <c r="AS660" s="619" t="n"/>
    </row>
    <row r="661" ht="14.45" customHeight="1">
      <c r="B661" s="73">
        <f>B660+1</f>
        <v/>
      </c>
      <c r="C661" s="221">
        <f>IF('Multi Unit Grid'!C655="","",'Multi Unit Grid'!C655)</f>
        <v/>
      </c>
      <c r="D661" s="223">
        <f>IF(C661="","",'Exhibit A'!D653)</f>
        <v/>
      </c>
      <c r="E661" s="222">
        <f>IFERROR(VLOOKUP(C661,'Multi Unit Grid'!C:D,2,FALSE),"")</f>
        <v/>
      </c>
      <c r="F661" s="75">
        <f>IFERROR(VLOOKUP(C661,'Multi Unit Grid'!C:E,3,FALSE),"")</f>
        <v/>
      </c>
      <c r="G661" s="75">
        <f>IFERROR(VLOOKUP(C661,'Multi Unit Grid'!C:EF,4,FALSE),"")</f>
        <v/>
      </c>
      <c r="H661" s="612" t="n"/>
      <c r="I661" s="30" t="n"/>
      <c r="J661" s="430" t="n"/>
      <c r="K661" s="224" t="n"/>
      <c r="L661" s="24" t="n"/>
      <c r="M661" s="26" t="n"/>
      <c r="N661" s="28" t="n"/>
      <c r="O661" s="26" t="n"/>
      <c r="P661" s="28" t="n"/>
      <c r="Q661" s="623" t="n"/>
      <c r="R661" s="28" t="n"/>
      <c r="S661" s="28" t="n"/>
      <c r="T661" s="28" t="n"/>
      <c r="U661" s="28" t="n"/>
      <c r="V661" s="26" t="n"/>
      <c r="W661" s="29" t="n"/>
      <c r="Z661" s="491" t="n"/>
      <c r="AA661" s="612" t="n"/>
      <c r="AB661" s="83">
        <f>IF(C661="","",IF('Product Selections'!$L$11="CBA Lightning",1,IF('Product Selections'!$L$11="CBA Lightning Plus",0.7,IF('Product Selections'!$L$11="Management Services",0.7,IF('Product Selections'!$L$11="CBA Lightning Wholesale","Check with Finance","")))))</f>
        <v/>
      </c>
      <c r="AC661" s="612" t="n"/>
      <c r="AD661" s="83">
        <f>IF(C661="","",IF('Product Selections'!$L$11="CBA Lightning Wholesale","Check with Finance",1-AB661))</f>
        <v/>
      </c>
      <c r="AE661" s="612">
        <f>IF(C661="","",'Multi Unit Grid'!$G$5)</f>
        <v/>
      </c>
      <c r="AF661" s="84">
        <f>IF(C661="","",IF('Exhibit A'!Y1403&lt;0,-'Exhibit A'!Y1403,""))</f>
        <v/>
      </c>
      <c r="AG661" s="612">
        <f>IF($C661="","",'Product Selections'!$K$6)</f>
        <v/>
      </c>
      <c r="AH661" s="612">
        <f>IF($C661="","",'Product Selections'!$K$10)</f>
        <v/>
      </c>
      <c r="AI661" s="32">
        <f>IF(C661="","",IF('Product Selections'!L653="Management SErvices",VLOOKUP('Product Selections'!K645,Regions!C:D,2,FALSE),""))</f>
        <v/>
      </c>
      <c r="AJ661" s="444" t="n"/>
      <c r="AK661" s="621" t="n"/>
      <c r="AL661" s="438" t="n"/>
      <c r="AM661" s="447" t="n"/>
      <c r="AO661" s="30" t="n"/>
      <c r="AP661" s="439" t="n"/>
      <c r="AQ661" s="612" t="n"/>
      <c r="AR661" s="612" t="n"/>
      <c r="AS661" s="615" t="n"/>
    </row>
    <row r="662">
      <c r="B662" s="249">
        <f>B661+1</f>
        <v/>
      </c>
      <c r="C662" s="250">
        <f>IF('Multi Unit Grid'!C656="","",'Multi Unit Grid'!C656)</f>
        <v/>
      </c>
      <c r="D662" s="251">
        <f>IF(C662="","",'Exhibit A'!D654)</f>
        <v/>
      </c>
      <c r="E662" s="252">
        <f>IFERROR(VLOOKUP(C662,'Multi Unit Grid'!C:D,2,FALSE),"")</f>
        <v/>
      </c>
      <c r="F662" s="253">
        <f>IFERROR(VLOOKUP(C662,'Multi Unit Grid'!C:E,3,FALSE),"")</f>
        <v/>
      </c>
      <c r="G662" s="253">
        <f>IFERROR(VLOOKUP(C662,'Multi Unit Grid'!C:EF,4,FALSE),"")</f>
        <v/>
      </c>
      <c r="H662" s="616" t="n"/>
      <c r="I662" s="267" t="n"/>
      <c r="J662" s="431" t="n"/>
      <c r="K662" s="261" t="n"/>
      <c r="L662" s="257" t="n"/>
      <c r="M662" s="262" t="n"/>
      <c r="N662" s="263" t="n"/>
      <c r="O662" s="262" t="n"/>
      <c r="P662" s="263" t="n"/>
      <c r="Q662" s="622" t="n"/>
      <c r="R662" s="263" t="n"/>
      <c r="S662" s="263" t="n"/>
      <c r="T662" s="263" t="n"/>
      <c r="U662" s="263" t="n"/>
      <c r="V662" s="262" t="n"/>
      <c r="W662" s="265" t="n"/>
      <c r="X662" s="266" t="n"/>
      <c r="Z662" s="490" t="n"/>
      <c r="AA662" s="616" t="n"/>
      <c r="AB662" s="270">
        <f>IF(C662="","",IF('Product Selections'!$L$11="CBA Lightning",1,IF('Product Selections'!$L$11="CBA Lightning Plus",0.7,IF('Product Selections'!$L$11="Management Services",0.7,IF('Product Selections'!$L$11="CBA Lightning Wholesale","Check with Finance","")))))</f>
        <v/>
      </c>
      <c r="AC662" s="616" t="n"/>
      <c r="AD662" s="270">
        <f>IF(C662="","",IF('Product Selections'!$L$11="CBA Lightning Wholesale","Check with Finance",1-AB662))</f>
        <v/>
      </c>
      <c r="AE662" s="616">
        <f>IF(C662="","",'Multi Unit Grid'!$G$5)</f>
        <v/>
      </c>
      <c r="AF662" s="271">
        <f>IF(C662="","",IF('Exhibit A'!Y1404&lt;0,-'Exhibit A'!Y1404,""))</f>
        <v/>
      </c>
      <c r="AG662" s="616">
        <f>IF($C662="","",'Product Selections'!$K$6)</f>
        <v/>
      </c>
      <c r="AH662" s="616">
        <f>IF($C662="","",'Product Selections'!$K$10)</f>
        <v/>
      </c>
      <c r="AI662" s="269">
        <f>IF(C662="","",IF('Product Selections'!L654="Management SErvices",VLOOKUP('Product Selections'!K646,Regions!C:D,2,FALSE),""))</f>
        <v/>
      </c>
      <c r="AJ662" s="445" t="n"/>
      <c r="AK662" s="618" t="n"/>
      <c r="AL662" s="440" t="n"/>
      <c r="AM662" s="448" t="n"/>
      <c r="AO662" s="267" t="n"/>
      <c r="AP662" s="441" t="n"/>
      <c r="AQ662" s="616" t="n"/>
      <c r="AR662" s="616" t="n"/>
      <c r="AS662" s="619" t="n"/>
    </row>
    <row r="663" ht="14.45" customHeight="1">
      <c r="B663" s="73">
        <f>B662+1</f>
        <v/>
      </c>
      <c r="C663" s="221">
        <f>IF('Multi Unit Grid'!C657="","",'Multi Unit Grid'!C657)</f>
        <v/>
      </c>
      <c r="D663" s="223">
        <f>IF(C663="","",'Exhibit A'!D655)</f>
        <v/>
      </c>
      <c r="E663" s="222">
        <f>IFERROR(VLOOKUP(C663,'Multi Unit Grid'!C:D,2,FALSE),"")</f>
        <v/>
      </c>
      <c r="F663" s="75">
        <f>IFERROR(VLOOKUP(C663,'Multi Unit Grid'!C:E,3,FALSE),"")</f>
        <v/>
      </c>
      <c r="G663" s="75">
        <f>IFERROR(VLOOKUP(C663,'Multi Unit Grid'!C:EF,4,FALSE),"")</f>
        <v/>
      </c>
      <c r="H663" s="612" t="n"/>
      <c r="I663" s="30" t="n"/>
      <c r="J663" s="430" t="n"/>
      <c r="K663" s="224" t="n"/>
      <c r="L663" s="24" t="n"/>
      <c r="M663" s="26" t="n"/>
      <c r="N663" s="28" t="n"/>
      <c r="O663" s="26" t="n"/>
      <c r="P663" s="28" t="n"/>
      <c r="Q663" s="623" t="n"/>
      <c r="R663" s="28" t="n"/>
      <c r="S663" s="28" t="n"/>
      <c r="T663" s="28" t="n"/>
      <c r="U663" s="28" t="n"/>
      <c r="V663" s="26" t="n"/>
      <c r="W663" s="29" t="n"/>
      <c r="Z663" s="491" t="n"/>
      <c r="AA663" s="612" t="n"/>
      <c r="AB663" s="83">
        <f>IF(C663="","",IF('Product Selections'!$L$11="CBA Lightning",1,IF('Product Selections'!$L$11="CBA Lightning Plus",0.7,IF('Product Selections'!$L$11="Management Services",0.7,IF('Product Selections'!$L$11="CBA Lightning Wholesale","Check with Finance","")))))</f>
        <v/>
      </c>
      <c r="AC663" s="612" t="n"/>
      <c r="AD663" s="83">
        <f>IF(C663="","",IF('Product Selections'!$L$11="CBA Lightning Wholesale","Check with Finance",1-AB663))</f>
        <v/>
      </c>
      <c r="AE663" s="612">
        <f>IF(C663="","",'Multi Unit Grid'!$G$5)</f>
        <v/>
      </c>
      <c r="AF663" s="84">
        <f>IF(C663="","",IF('Exhibit A'!Y1405&lt;0,-'Exhibit A'!Y1405,""))</f>
        <v/>
      </c>
      <c r="AG663" s="612">
        <f>IF($C663="","",'Product Selections'!$K$6)</f>
        <v/>
      </c>
      <c r="AH663" s="612">
        <f>IF($C663="","",'Product Selections'!$K$10)</f>
        <v/>
      </c>
      <c r="AI663" s="32">
        <f>IF(C663="","",IF('Product Selections'!L655="Management SErvices",VLOOKUP('Product Selections'!K647,Regions!C:D,2,FALSE),""))</f>
        <v/>
      </c>
      <c r="AJ663" s="444" t="n"/>
      <c r="AK663" s="621" t="n"/>
      <c r="AL663" s="438" t="n"/>
      <c r="AM663" s="447" t="n"/>
      <c r="AO663" s="30" t="n"/>
      <c r="AP663" s="439" t="n"/>
      <c r="AQ663" s="612" t="n"/>
      <c r="AR663" s="612" t="n"/>
      <c r="AS663" s="615" t="n"/>
    </row>
    <row r="664">
      <c r="B664" s="249">
        <f>B663+1</f>
        <v/>
      </c>
      <c r="C664" s="250">
        <f>IF('Multi Unit Grid'!C658="","",'Multi Unit Grid'!C658)</f>
        <v/>
      </c>
      <c r="D664" s="251">
        <f>IF(C664="","",'Exhibit A'!D656)</f>
        <v/>
      </c>
      <c r="E664" s="252">
        <f>IFERROR(VLOOKUP(C664,'Multi Unit Grid'!C:D,2,FALSE),"")</f>
        <v/>
      </c>
      <c r="F664" s="253">
        <f>IFERROR(VLOOKUP(C664,'Multi Unit Grid'!C:E,3,FALSE),"")</f>
        <v/>
      </c>
      <c r="G664" s="253">
        <f>IFERROR(VLOOKUP(C664,'Multi Unit Grid'!C:EF,4,FALSE),"")</f>
        <v/>
      </c>
      <c r="H664" s="616" t="n"/>
      <c r="I664" s="267" t="n"/>
      <c r="J664" s="431" t="n"/>
      <c r="K664" s="261" t="n"/>
      <c r="L664" s="257" t="n"/>
      <c r="M664" s="262" t="n"/>
      <c r="N664" s="263" t="n"/>
      <c r="O664" s="262" t="n"/>
      <c r="P664" s="263" t="n"/>
      <c r="Q664" s="622" t="n"/>
      <c r="R664" s="263" t="n"/>
      <c r="S664" s="263" t="n"/>
      <c r="T664" s="263" t="n"/>
      <c r="U664" s="263" t="n"/>
      <c r="V664" s="262" t="n"/>
      <c r="W664" s="265" t="n"/>
      <c r="X664" s="266" t="n"/>
      <c r="Z664" s="490" t="n"/>
      <c r="AA664" s="616" t="n"/>
      <c r="AB664" s="270">
        <f>IF(C664="","",IF('Product Selections'!$L$11="CBA Lightning",1,IF('Product Selections'!$L$11="CBA Lightning Plus",0.7,IF('Product Selections'!$L$11="Management Services",0.7,IF('Product Selections'!$L$11="CBA Lightning Wholesale","Check with Finance","")))))</f>
        <v/>
      </c>
      <c r="AC664" s="616" t="n"/>
      <c r="AD664" s="270">
        <f>IF(C664="","",IF('Product Selections'!$L$11="CBA Lightning Wholesale","Check with Finance",1-AB664))</f>
        <v/>
      </c>
      <c r="AE664" s="616">
        <f>IF(C664="","",'Multi Unit Grid'!$G$5)</f>
        <v/>
      </c>
      <c r="AF664" s="271">
        <f>IF(C664="","",IF('Exhibit A'!Y1406&lt;0,-'Exhibit A'!Y1406,""))</f>
        <v/>
      </c>
      <c r="AG664" s="616">
        <f>IF($C664="","",'Product Selections'!$K$6)</f>
        <v/>
      </c>
      <c r="AH664" s="616">
        <f>IF($C664="","",'Product Selections'!$K$10)</f>
        <v/>
      </c>
      <c r="AI664" s="269">
        <f>IF(C664="","",IF('Product Selections'!L656="Management SErvices",VLOOKUP('Product Selections'!K648,Regions!C:D,2,FALSE),""))</f>
        <v/>
      </c>
      <c r="AJ664" s="445" t="n"/>
      <c r="AK664" s="618" t="n"/>
      <c r="AL664" s="440" t="n"/>
      <c r="AM664" s="448" t="n"/>
      <c r="AO664" s="267" t="n"/>
      <c r="AP664" s="441" t="n"/>
      <c r="AQ664" s="616" t="n"/>
      <c r="AR664" s="616" t="n"/>
      <c r="AS664" s="619" t="n"/>
    </row>
    <row r="665" ht="14.45" customHeight="1">
      <c r="B665" s="73">
        <f>B664+1</f>
        <v/>
      </c>
      <c r="C665" s="221">
        <f>IF('Multi Unit Grid'!C659="","",'Multi Unit Grid'!C659)</f>
        <v/>
      </c>
      <c r="D665" s="223">
        <f>IF(C665="","",'Exhibit A'!D657)</f>
        <v/>
      </c>
      <c r="E665" s="222">
        <f>IFERROR(VLOOKUP(C665,'Multi Unit Grid'!C:D,2,FALSE),"")</f>
        <v/>
      </c>
      <c r="F665" s="75">
        <f>IFERROR(VLOOKUP(C665,'Multi Unit Grid'!C:E,3,FALSE),"")</f>
        <v/>
      </c>
      <c r="G665" s="75">
        <f>IFERROR(VLOOKUP(C665,'Multi Unit Grid'!C:EF,4,FALSE),"")</f>
        <v/>
      </c>
      <c r="H665" s="612" t="n"/>
      <c r="I665" s="30" t="n"/>
      <c r="J665" s="430" t="n"/>
      <c r="K665" s="224" t="n"/>
      <c r="L665" s="24" t="n"/>
      <c r="M665" s="26" t="n"/>
      <c r="N665" s="28" t="n"/>
      <c r="O665" s="26" t="n"/>
      <c r="P665" s="28" t="n"/>
      <c r="Q665" s="623" t="n"/>
      <c r="R665" s="28" t="n"/>
      <c r="S665" s="28" t="n"/>
      <c r="T665" s="28" t="n"/>
      <c r="U665" s="28" t="n"/>
      <c r="V665" s="26" t="n"/>
      <c r="W665" s="29" t="n"/>
      <c r="Z665" s="491" t="n"/>
      <c r="AA665" s="612" t="n"/>
      <c r="AB665" s="83">
        <f>IF(C665="","",IF('Product Selections'!$L$11="CBA Lightning",1,IF('Product Selections'!$L$11="CBA Lightning Plus",0.7,IF('Product Selections'!$L$11="Management Services",0.7,IF('Product Selections'!$L$11="CBA Lightning Wholesale","Check with Finance","")))))</f>
        <v/>
      </c>
      <c r="AC665" s="612" t="n"/>
      <c r="AD665" s="83">
        <f>IF(C665="","",IF('Product Selections'!$L$11="CBA Lightning Wholesale","Check with Finance",1-AB665))</f>
        <v/>
      </c>
      <c r="AE665" s="612">
        <f>IF(C665="","",'Multi Unit Grid'!$G$5)</f>
        <v/>
      </c>
      <c r="AF665" s="84">
        <f>IF(C665="","",IF('Exhibit A'!Y1407&lt;0,-'Exhibit A'!Y1407,""))</f>
        <v/>
      </c>
      <c r="AG665" s="612">
        <f>IF($C665="","",'Product Selections'!$K$6)</f>
        <v/>
      </c>
      <c r="AH665" s="612">
        <f>IF($C665="","",'Product Selections'!$K$10)</f>
        <v/>
      </c>
      <c r="AI665" s="32">
        <f>IF(C665="","",IF('Product Selections'!L657="Management SErvices",VLOOKUP('Product Selections'!K649,Regions!C:D,2,FALSE),""))</f>
        <v/>
      </c>
      <c r="AJ665" s="444" t="n"/>
      <c r="AK665" s="621" t="n"/>
      <c r="AL665" s="438" t="n"/>
      <c r="AM665" s="447" t="n"/>
      <c r="AO665" s="30" t="n"/>
      <c r="AP665" s="439" t="n"/>
      <c r="AQ665" s="612" t="n"/>
      <c r="AR665" s="612" t="n"/>
      <c r="AS665" s="615" t="n"/>
    </row>
    <row r="666">
      <c r="B666" s="249">
        <f>B665+1</f>
        <v/>
      </c>
      <c r="C666" s="250">
        <f>IF('Multi Unit Grid'!C660="","",'Multi Unit Grid'!C660)</f>
        <v/>
      </c>
      <c r="D666" s="251">
        <f>IF(C666="","",'Exhibit A'!D658)</f>
        <v/>
      </c>
      <c r="E666" s="252">
        <f>IFERROR(VLOOKUP(C666,'Multi Unit Grid'!C:D,2,FALSE),"")</f>
        <v/>
      </c>
      <c r="F666" s="253">
        <f>IFERROR(VLOOKUP(C666,'Multi Unit Grid'!C:E,3,FALSE),"")</f>
        <v/>
      </c>
      <c r="G666" s="253">
        <f>IFERROR(VLOOKUP(C666,'Multi Unit Grid'!C:EF,4,FALSE),"")</f>
        <v/>
      </c>
      <c r="H666" s="616" t="n"/>
      <c r="I666" s="267" t="n"/>
      <c r="J666" s="431" t="n"/>
      <c r="K666" s="261" t="n"/>
      <c r="L666" s="257" t="n"/>
      <c r="M666" s="262" t="n"/>
      <c r="N666" s="263" t="n"/>
      <c r="O666" s="262" t="n"/>
      <c r="P666" s="263" t="n"/>
      <c r="Q666" s="622" t="n"/>
      <c r="R666" s="263" t="n"/>
      <c r="S666" s="263" t="n"/>
      <c r="T666" s="263" t="n"/>
      <c r="U666" s="263" t="n"/>
      <c r="V666" s="262" t="n"/>
      <c r="W666" s="265" t="n"/>
      <c r="X666" s="266" t="n"/>
      <c r="Z666" s="490" t="n"/>
      <c r="AA666" s="616" t="n"/>
      <c r="AB666" s="270">
        <f>IF(C666="","",IF('Product Selections'!$L$11="CBA Lightning",1,IF('Product Selections'!$L$11="CBA Lightning Plus",0.7,IF('Product Selections'!$L$11="Management Services",0.7,IF('Product Selections'!$L$11="CBA Lightning Wholesale","Check with Finance","")))))</f>
        <v/>
      </c>
      <c r="AC666" s="616" t="n"/>
      <c r="AD666" s="270">
        <f>IF(C666="","",IF('Product Selections'!$L$11="CBA Lightning Wholesale","Check with Finance",1-AB666))</f>
        <v/>
      </c>
      <c r="AE666" s="616">
        <f>IF(C666="","",'Multi Unit Grid'!$G$5)</f>
        <v/>
      </c>
      <c r="AF666" s="271">
        <f>IF(C666="","",IF('Exhibit A'!Y1408&lt;0,-'Exhibit A'!Y1408,""))</f>
        <v/>
      </c>
      <c r="AG666" s="616">
        <f>IF($C666="","",'Product Selections'!$K$6)</f>
        <v/>
      </c>
      <c r="AH666" s="616">
        <f>IF($C666="","",'Product Selections'!$K$10)</f>
        <v/>
      </c>
      <c r="AI666" s="269">
        <f>IF(C666="","",IF('Product Selections'!L658="Management SErvices",VLOOKUP('Product Selections'!K650,Regions!C:D,2,FALSE),""))</f>
        <v/>
      </c>
      <c r="AJ666" s="445" t="n"/>
      <c r="AK666" s="618" t="n"/>
      <c r="AL666" s="440" t="n"/>
      <c r="AM666" s="448" t="n"/>
      <c r="AO666" s="267" t="n"/>
      <c r="AP666" s="441" t="n"/>
      <c r="AQ666" s="616" t="n"/>
      <c r="AR666" s="616" t="n"/>
      <c r="AS666" s="619" t="n"/>
    </row>
    <row r="667" ht="14.45" customHeight="1">
      <c r="B667" s="73">
        <f>B666+1</f>
        <v/>
      </c>
      <c r="C667" s="221">
        <f>IF('Multi Unit Grid'!C661="","",'Multi Unit Grid'!C661)</f>
        <v/>
      </c>
      <c r="D667" s="223">
        <f>IF(C667="","",'Exhibit A'!D659)</f>
        <v/>
      </c>
      <c r="E667" s="222">
        <f>IFERROR(VLOOKUP(C667,'Multi Unit Grid'!C:D,2,FALSE),"")</f>
        <v/>
      </c>
      <c r="F667" s="75">
        <f>IFERROR(VLOOKUP(C667,'Multi Unit Grid'!C:E,3,FALSE),"")</f>
        <v/>
      </c>
      <c r="G667" s="75">
        <f>IFERROR(VLOOKUP(C667,'Multi Unit Grid'!C:EF,4,FALSE),"")</f>
        <v/>
      </c>
      <c r="H667" s="612" t="n"/>
      <c r="I667" s="30" t="n"/>
      <c r="J667" s="430" t="n"/>
      <c r="K667" s="224" t="n"/>
      <c r="L667" s="24" t="n"/>
      <c r="M667" s="26" t="n"/>
      <c r="N667" s="28" t="n"/>
      <c r="O667" s="26" t="n"/>
      <c r="P667" s="28" t="n"/>
      <c r="Q667" s="623" t="n"/>
      <c r="R667" s="28" t="n"/>
      <c r="S667" s="28" t="n"/>
      <c r="T667" s="28" t="n"/>
      <c r="U667" s="28" t="n"/>
      <c r="V667" s="26" t="n"/>
      <c r="W667" s="29" t="n"/>
      <c r="Z667" s="491" t="n"/>
      <c r="AA667" s="612" t="n"/>
      <c r="AB667" s="83">
        <f>IF(C667="","",IF('Product Selections'!$L$11="CBA Lightning",1,IF('Product Selections'!$L$11="CBA Lightning Plus",0.7,IF('Product Selections'!$L$11="Management Services",0.7,IF('Product Selections'!$L$11="CBA Lightning Wholesale","Check with Finance","")))))</f>
        <v/>
      </c>
      <c r="AC667" s="612" t="n"/>
      <c r="AD667" s="83">
        <f>IF(C667="","",IF('Product Selections'!$L$11="CBA Lightning Wholesale","Check with Finance",1-AB667))</f>
        <v/>
      </c>
      <c r="AE667" s="612">
        <f>IF(C667="","",'Multi Unit Grid'!$G$5)</f>
        <v/>
      </c>
      <c r="AF667" s="84">
        <f>IF(C667="","",IF('Exhibit A'!Y1409&lt;0,-'Exhibit A'!Y1409,""))</f>
        <v/>
      </c>
      <c r="AG667" s="612">
        <f>IF($C667="","",'Product Selections'!$K$6)</f>
        <v/>
      </c>
      <c r="AH667" s="612">
        <f>IF($C667="","",'Product Selections'!$K$10)</f>
        <v/>
      </c>
      <c r="AI667" s="32">
        <f>IF(C667="","",IF('Product Selections'!L659="Management SErvices",VLOOKUP('Product Selections'!K651,Regions!C:D,2,FALSE),""))</f>
        <v/>
      </c>
      <c r="AJ667" s="444" t="n"/>
      <c r="AK667" s="621" t="n"/>
      <c r="AL667" s="438" t="n"/>
      <c r="AM667" s="447" t="n"/>
      <c r="AO667" s="30" t="n"/>
      <c r="AP667" s="439" t="n"/>
      <c r="AQ667" s="612" t="n"/>
      <c r="AR667" s="612" t="n"/>
      <c r="AS667" s="615" t="n"/>
    </row>
    <row r="668">
      <c r="B668" s="249">
        <f>B667+1</f>
        <v/>
      </c>
      <c r="C668" s="250">
        <f>IF('Multi Unit Grid'!C662="","",'Multi Unit Grid'!C662)</f>
        <v/>
      </c>
      <c r="D668" s="251">
        <f>IF(C668="","",'Exhibit A'!D660)</f>
        <v/>
      </c>
      <c r="E668" s="252">
        <f>IFERROR(VLOOKUP(C668,'Multi Unit Grid'!C:D,2,FALSE),"")</f>
        <v/>
      </c>
      <c r="F668" s="253">
        <f>IFERROR(VLOOKUP(C668,'Multi Unit Grid'!C:E,3,FALSE),"")</f>
        <v/>
      </c>
      <c r="G668" s="253">
        <f>IFERROR(VLOOKUP(C668,'Multi Unit Grid'!C:EF,4,FALSE),"")</f>
        <v/>
      </c>
      <c r="H668" s="616" t="n"/>
      <c r="I668" s="267" t="n"/>
      <c r="J668" s="431" t="n"/>
      <c r="K668" s="261" t="n"/>
      <c r="L668" s="257" t="n"/>
      <c r="M668" s="262" t="n"/>
      <c r="N668" s="263" t="n"/>
      <c r="O668" s="262" t="n"/>
      <c r="P668" s="263" t="n"/>
      <c r="Q668" s="622" t="n"/>
      <c r="R668" s="263" t="n"/>
      <c r="S668" s="263" t="n"/>
      <c r="T668" s="263" t="n"/>
      <c r="U668" s="263" t="n"/>
      <c r="V668" s="262" t="n"/>
      <c r="W668" s="265" t="n"/>
      <c r="X668" s="266" t="n"/>
      <c r="Z668" s="490" t="n"/>
      <c r="AA668" s="616" t="n"/>
      <c r="AB668" s="270">
        <f>IF(C668="","",IF('Product Selections'!$L$11="CBA Lightning",1,IF('Product Selections'!$L$11="CBA Lightning Plus",0.7,IF('Product Selections'!$L$11="Management Services",0.7,IF('Product Selections'!$L$11="CBA Lightning Wholesale","Check with Finance","")))))</f>
        <v/>
      </c>
      <c r="AC668" s="616" t="n"/>
      <c r="AD668" s="270">
        <f>IF(C668="","",IF('Product Selections'!$L$11="CBA Lightning Wholesale","Check with Finance",1-AB668))</f>
        <v/>
      </c>
      <c r="AE668" s="616">
        <f>IF(C668="","",'Multi Unit Grid'!$G$5)</f>
        <v/>
      </c>
      <c r="AF668" s="271">
        <f>IF(C668="","",IF('Exhibit A'!Y1410&lt;0,-'Exhibit A'!Y1410,""))</f>
        <v/>
      </c>
      <c r="AG668" s="616">
        <f>IF($C668="","",'Product Selections'!$K$6)</f>
        <v/>
      </c>
      <c r="AH668" s="616">
        <f>IF($C668="","",'Product Selections'!$K$10)</f>
        <v/>
      </c>
      <c r="AI668" s="269">
        <f>IF(C668="","",IF('Product Selections'!L660="Management SErvices",VLOOKUP('Product Selections'!K652,Regions!C:D,2,FALSE),""))</f>
        <v/>
      </c>
      <c r="AJ668" s="445" t="n"/>
      <c r="AK668" s="618" t="n"/>
      <c r="AL668" s="440" t="n"/>
      <c r="AM668" s="448" t="n"/>
      <c r="AO668" s="267" t="n"/>
      <c r="AP668" s="441" t="n"/>
      <c r="AQ668" s="616" t="n"/>
      <c r="AR668" s="616" t="n"/>
      <c r="AS668" s="619" t="n"/>
    </row>
    <row r="669" ht="14.45" customHeight="1">
      <c r="B669" s="73">
        <f>B668+1</f>
        <v/>
      </c>
      <c r="C669" s="221">
        <f>IF('Multi Unit Grid'!C663="","",'Multi Unit Grid'!C663)</f>
        <v/>
      </c>
      <c r="D669" s="223">
        <f>IF(C669="","",'Exhibit A'!D661)</f>
        <v/>
      </c>
      <c r="E669" s="222">
        <f>IFERROR(VLOOKUP(C669,'Multi Unit Grid'!C:D,2,FALSE),"")</f>
        <v/>
      </c>
      <c r="F669" s="75">
        <f>IFERROR(VLOOKUP(C669,'Multi Unit Grid'!C:E,3,FALSE),"")</f>
        <v/>
      </c>
      <c r="G669" s="75">
        <f>IFERROR(VLOOKUP(C669,'Multi Unit Grid'!C:EF,4,FALSE),"")</f>
        <v/>
      </c>
      <c r="H669" s="612" t="n"/>
      <c r="I669" s="30" t="n"/>
      <c r="J669" s="430" t="n"/>
      <c r="K669" s="224" t="n"/>
      <c r="L669" s="24" t="n"/>
      <c r="M669" s="26" t="n"/>
      <c r="N669" s="28" t="n"/>
      <c r="O669" s="26" t="n"/>
      <c r="P669" s="28" t="n"/>
      <c r="Q669" s="623" t="n"/>
      <c r="R669" s="28" t="n"/>
      <c r="S669" s="28" t="n"/>
      <c r="T669" s="28" t="n"/>
      <c r="U669" s="28" t="n"/>
      <c r="V669" s="26" t="n"/>
      <c r="W669" s="29" t="n"/>
      <c r="Z669" s="491" t="n"/>
      <c r="AA669" s="612" t="n"/>
      <c r="AB669" s="83">
        <f>IF(C669="","",IF('Product Selections'!$L$11="CBA Lightning",1,IF('Product Selections'!$L$11="CBA Lightning Plus",0.7,IF('Product Selections'!$L$11="Management Services",0.7,IF('Product Selections'!$L$11="CBA Lightning Wholesale","Check with Finance","")))))</f>
        <v/>
      </c>
      <c r="AC669" s="612" t="n"/>
      <c r="AD669" s="83">
        <f>IF(C669="","",IF('Product Selections'!$L$11="CBA Lightning Wholesale","Check with Finance",1-AB669))</f>
        <v/>
      </c>
      <c r="AE669" s="612">
        <f>IF(C669="","",'Multi Unit Grid'!$G$5)</f>
        <v/>
      </c>
      <c r="AF669" s="84">
        <f>IF(C669="","",IF('Exhibit A'!Y1411&lt;0,-'Exhibit A'!Y1411,""))</f>
        <v/>
      </c>
      <c r="AG669" s="612">
        <f>IF($C669="","",'Product Selections'!$K$6)</f>
        <v/>
      </c>
      <c r="AH669" s="612">
        <f>IF($C669="","",'Product Selections'!$K$10)</f>
        <v/>
      </c>
      <c r="AI669" s="32">
        <f>IF(C669="","",IF('Product Selections'!L661="Management SErvices",VLOOKUP('Product Selections'!K653,Regions!C:D,2,FALSE),""))</f>
        <v/>
      </c>
      <c r="AJ669" s="444" t="n"/>
      <c r="AK669" s="621" t="n"/>
      <c r="AL669" s="438" t="n"/>
      <c r="AM669" s="447" t="n"/>
      <c r="AO669" s="30" t="n"/>
      <c r="AP669" s="439" t="n"/>
      <c r="AQ669" s="612" t="n"/>
      <c r="AR669" s="612" t="n"/>
      <c r="AS669" s="615" t="n"/>
    </row>
    <row r="670">
      <c r="B670" s="249">
        <f>B669+1</f>
        <v/>
      </c>
      <c r="C670" s="250">
        <f>IF('Multi Unit Grid'!C664="","",'Multi Unit Grid'!C664)</f>
        <v/>
      </c>
      <c r="D670" s="251">
        <f>IF(C670="","",'Exhibit A'!D662)</f>
        <v/>
      </c>
      <c r="E670" s="252">
        <f>IFERROR(VLOOKUP(C670,'Multi Unit Grid'!C:D,2,FALSE),"")</f>
        <v/>
      </c>
      <c r="F670" s="253">
        <f>IFERROR(VLOOKUP(C670,'Multi Unit Grid'!C:E,3,FALSE),"")</f>
        <v/>
      </c>
      <c r="G670" s="253">
        <f>IFERROR(VLOOKUP(C670,'Multi Unit Grid'!C:EF,4,FALSE),"")</f>
        <v/>
      </c>
      <c r="H670" s="616" t="n"/>
      <c r="I670" s="267" t="n"/>
      <c r="J670" s="431" t="n"/>
      <c r="K670" s="261" t="n"/>
      <c r="L670" s="257" t="n"/>
      <c r="M670" s="262" t="n"/>
      <c r="N670" s="263" t="n"/>
      <c r="O670" s="262" t="n"/>
      <c r="P670" s="263" t="n"/>
      <c r="Q670" s="622" t="n"/>
      <c r="R670" s="263" t="n"/>
      <c r="S670" s="263" t="n"/>
      <c r="T670" s="263" t="n"/>
      <c r="U670" s="263" t="n"/>
      <c r="V670" s="262" t="n"/>
      <c r="W670" s="265" t="n"/>
      <c r="X670" s="266" t="n"/>
      <c r="Z670" s="490" t="n"/>
      <c r="AA670" s="616" t="n"/>
      <c r="AB670" s="270">
        <f>IF(C670="","",IF('Product Selections'!$L$11="CBA Lightning",1,IF('Product Selections'!$L$11="CBA Lightning Plus",0.7,IF('Product Selections'!$L$11="Management Services",0.7,IF('Product Selections'!$L$11="CBA Lightning Wholesale","Check with Finance","")))))</f>
        <v/>
      </c>
      <c r="AC670" s="616" t="n"/>
      <c r="AD670" s="270">
        <f>IF(C670="","",IF('Product Selections'!$L$11="CBA Lightning Wholesale","Check with Finance",1-AB670))</f>
        <v/>
      </c>
      <c r="AE670" s="616">
        <f>IF(C670="","",'Multi Unit Grid'!$G$5)</f>
        <v/>
      </c>
      <c r="AF670" s="271">
        <f>IF(C670="","",IF('Exhibit A'!Y1412&lt;0,-'Exhibit A'!Y1412,""))</f>
        <v/>
      </c>
      <c r="AG670" s="616">
        <f>IF($C670="","",'Product Selections'!$K$6)</f>
        <v/>
      </c>
      <c r="AH670" s="616">
        <f>IF($C670="","",'Product Selections'!$K$10)</f>
        <v/>
      </c>
      <c r="AI670" s="269">
        <f>IF(C670="","",IF('Product Selections'!L662="Management SErvices",VLOOKUP('Product Selections'!K654,Regions!C:D,2,FALSE),""))</f>
        <v/>
      </c>
      <c r="AJ670" s="445" t="n"/>
      <c r="AK670" s="618" t="n"/>
      <c r="AL670" s="440" t="n"/>
      <c r="AM670" s="448" t="n"/>
      <c r="AO670" s="267" t="n"/>
      <c r="AP670" s="441" t="n"/>
      <c r="AQ670" s="616" t="n"/>
      <c r="AR670" s="616" t="n"/>
      <c r="AS670" s="619" t="n"/>
    </row>
    <row r="671" ht="14.45" customHeight="1">
      <c r="B671" s="73">
        <f>B670+1</f>
        <v/>
      </c>
      <c r="C671" s="221">
        <f>IF('Multi Unit Grid'!C665="","",'Multi Unit Grid'!C665)</f>
        <v/>
      </c>
      <c r="D671" s="223">
        <f>IF(C671="","",'Exhibit A'!D663)</f>
        <v/>
      </c>
      <c r="E671" s="222">
        <f>IFERROR(VLOOKUP(C671,'Multi Unit Grid'!C:D,2,FALSE),"")</f>
        <v/>
      </c>
      <c r="F671" s="75">
        <f>IFERROR(VLOOKUP(C671,'Multi Unit Grid'!C:E,3,FALSE),"")</f>
        <v/>
      </c>
      <c r="G671" s="75">
        <f>IFERROR(VLOOKUP(C671,'Multi Unit Grid'!C:EF,4,FALSE),"")</f>
        <v/>
      </c>
      <c r="H671" s="612" t="n"/>
      <c r="I671" s="30" t="n"/>
      <c r="J671" s="430" t="n"/>
      <c r="K671" s="224" t="n"/>
      <c r="L671" s="24" t="n"/>
      <c r="M671" s="26" t="n"/>
      <c r="N671" s="28" t="n"/>
      <c r="O671" s="26" t="n"/>
      <c r="P671" s="28" t="n"/>
      <c r="Q671" s="623" t="n"/>
      <c r="R671" s="28" t="n"/>
      <c r="S671" s="28" t="n"/>
      <c r="T671" s="28" t="n"/>
      <c r="U671" s="28" t="n"/>
      <c r="V671" s="26" t="n"/>
      <c r="W671" s="29" t="n"/>
      <c r="Z671" s="491" t="n"/>
      <c r="AA671" s="612" t="n"/>
      <c r="AB671" s="83">
        <f>IF(C671="","",IF('Product Selections'!$L$11="CBA Lightning",1,IF('Product Selections'!$L$11="CBA Lightning Plus",0.7,IF('Product Selections'!$L$11="Management Services",0.7,IF('Product Selections'!$L$11="CBA Lightning Wholesale","Check with Finance","")))))</f>
        <v/>
      </c>
      <c r="AC671" s="612" t="n"/>
      <c r="AD671" s="83">
        <f>IF(C671="","",IF('Product Selections'!$L$11="CBA Lightning Wholesale","Check with Finance",1-AB671))</f>
        <v/>
      </c>
      <c r="AE671" s="612">
        <f>IF(C671="","",'Multi Unit Grid'!$G$5)</f>
        <v/>
      </c>
      <c r="AF671" s="84">
        <f>IF(C671="","",IF('Exhibit A'!Y1413&lt;0,-'Exhibit A'!Y1413,""))</f>
        <v/>
      </c>
      <c r="AG671" s="612">
        <f>IF($C671="","",'Product Selections'!$K$6)</f>
        <v/>
      </c>
      <c r="AH671" s="612">
        <f>IF($C671="","",'Product Selections'!$K$10)</f>
        <v/>
      </c>
      <c r="AI671" s="32">
        <f>IF(C671="","",IF('Product Selections'!L663="Management SErvices",VLOOKUP('Product Selections'!K655,Regions!C:D,2,FALSE),""))</f>
        <v/>
      </c>
      <c r="AJ671" s="444" t="n"/>
      <c r="AK671" s="621" t="n"/>
      <c r="AL671" s="438" t="n"/>
      <c r="AM671" s="447" t="n"/>
      <c r="AO671" s="30" t="n"/>
      <c r="AP671" s="439" t="n"/>
      <c r="AQ671" s="612" t="n"/>
      <c r="AR671" s="612" t="n"/>
      <c r="AS671" s="615" t="n"/>
    </row>
    <row r="672">
      <c r="B672" s="249">
        <f>B671+1</f>
        <v/>
      </c>
      <c r="C672" s="250">
        <f>IF('Multi Unit Grid'!C666="","",'Multi Unit Grid'!C666)</f>
        <v/>
      </c>
      <c r="D672" s="251">
        <f>IF(C672="","",'Exhibit A'!D664)</f>
        <v/>
      </c>
      <c r="E672" s="252">
        <f>IFERROR(VLOOKUP(C672,'Multi Unit Grid'!C:D,2,FALSE),"")</f>
        <v/>
      </c>
      <c r="F672" s="253">
        <f>IFERROR(VLOOKUP(C672,'Multi Unit Grid'!C:E,3,FALSE),"")</f>
        <v/>
      </c>
      <c r="G672" s="253">
        <f>IFERROR(VLOOKUP(C672,'Multi Unit Grid'!C:EF,4,FALSE),"")</f>
        <v/>
      </c>
      <c r="H672" s="616" t="n"/>
      <c r="I672" s="267" t="n"/>
      <c r="J672" s="431" t="n"/>
      <c r="K672" s="261" t="n"/>
      <c r="L672" s="257" t="n"/>
      <c r="M672" s="262" t="n"/>
      <c r="N672" s="263" t="n"/>
      <c r="O672" s="262" t="n"/>
      <c r="P672" s="263" t="n"/>
      <c r="Q672" s="622" t="n"/>
      <c r="R672" s="263" t="n"/>
      <c r="S672" s="263" t="n"/>
      <c r="T672" s="263" t="n"/>
      <c r="U672" s="263" t="n"/>
      <c r="V672" s="262" t="n"/>
      <c r="W672" s="265" t="n"/>
      <c r="X672" s="266" t="n"/>
      <c r="Z672" s="490" t="n"/>
      <c r="AA672" s="616" t="n"/>
      <c r="AB672" s="270">
        <f>IF(C672="","",IF('Product Selections'!$L$11="CBA Lightning",1,IF('Product Selections'!$L$11="CBA Lightning Plus",0.7,IF('Product Selections'!$L$11="Management Services",0.7,IF('Product Selections'!$L$11="CBA Lightning Wholesale","Check with Finance","")))))</f>
        <v/>
      </c>
      <c r="AC672" s="616" t="n"/>
      <c r="AD672" s="270">
        <f>IF(C672="","",IF('Product Selections'!$L$11="CBA Lightning Wholesale","Check with Finance",1-AB672))</f>
        <v/>
      </c>
      <c r="AE672" s="616">
        <f>IF(C672="","",'Multi Unit Grid'!$G$5)</f>
        <v/>
      </c>
      <c r="AF672" s="271">
        <f>IF(C672="","",IF('Exhibit A'!Y1414&lt;0,-'Exhibit A'!Y1414,""))</f>
        <v/>
      </c>
      <c r="AG672" s="616">
        <f>IF($C672="","",'Product Selections'!$K$6)</f>
        <v/>
      </c>
      <c r="AH672" s="616">
        <f>IF($C672="","",'Product Selections'!$K$10)</f>
        <v/>
      </c>
      <c r="AI672" s="269">
        <f>IF(C672="","",IF('Product Selections'!L664="Management SErvices",VLOOKUP('Product Selections'!K656,Regions!C:D,2,FALSE),""))</f>
        <v/>
      </c>
      <c r="AJ672" s="445" t="n"/>
      <c r="AK672" s="618" t="n"/>
      <c r="AL672" s="440" t="n"/>
      <c r="AM672" s="448" t="n"/>
      <c r="AO672" s="267" t="n"/>
      <c r="AP672" s="441" t="n"/>
      <c r="AQ672" s="616" t="n"/>
      <c r="AR672" s="616" t="n"/>
      <c r="AS672" s="619" t="n"/>
    </row>
    <row r="673" ht="14.45" customHeight="1">
      <c r="B673" s="73">
        <f>B672+1</f>
        <v/>
      </c>
      <c r="C673" s="221">
        <f>IF('Multi Unit Grid'!C667="","",'Multi Unit Grid'!C667)</f>
        <v/>
      </c>
      <c r="D673" s="223">
        <f>IF(C673="","",'Exhibit A'!D665)</f>
        <v/>
      </c>
      <c r="E673" s="222">
        <f>IFERROR(VLOOKUP(C673,'Multi Unit Grid'!C:D,2,FALSE),"")</f>
        <v/>
      </c>
      <c r="F673" s="75">
        <f>IFERROR(VLOOKUP(C673,'Multi Unit Grid'!C:E,3,FALSE),"")</f>
        <v/>
      </c>
      <c r="G673" s="75">
        <f>IFERROR(VLOOKUP(C673,'Multi Unit Grid'!C:EF,4,FALSE),"")</f>
        <v/>
      </c>
      <c r="H673" s="612" t="n"/>
      <c r="I673" s="30" t="n"/>
      <c r="J673" s="430" t="n"/>
      <c r="K673" s="224" t="n"/>
      <c r="L673" s="24" t="n"/>
      <c r="M673" s="26" t="n"/>
      <c r="N673" s="28" t="n"/>
      <c r="O673" s="26" t="n"/>
      <c r="P673" s="28" t="n"/>
      <c r="Q673" s="623" t="n"/>
      <c r="R673" s="28" t="n"/>
      <c r="S673" s="28" t="n"/>
      <c r="T673" s="28" t="n"/>
      <c r="U673" s="28" t="n"/>
      <c r="V673" s="26" t="n"/>
      <c r="W673" s="29" t="n"/>
      <c r="Z673" s="491" t="n"/>
      <c r="AA673" s="612" t="n"/>
      <c r="AB673" s="83">
        <f>IF(C673="","",IF('Product Selections'!$L$11="CBA Lightning",1,IF('Product Selections'!$L$11="CBA Lightning Plus",0.7,IF('Product Selections'!$L$11="Management Services",0.7,IF('Product Selections'!$L$11="CBA Lightning Wholesale","Check with Finance","")))))</f>
        <v/>
      </c>
      <c r="AC673" s="612" t="n"/>
      <c r="AD673" s="83">
        <f>IF(C673="","",IF('Product Selections'!$L$11="CBA Lightning Wholesale","Check with Finance",1-AB673))</f>
        <v/>
      </c>
      <c r="AE673" s="612">
        <f>IF(C673="","",'Multi Unit Grid'!$G$5)</f>
        <v/>
      </c>
      <c r="AF673" s="84">
        <f>IF(C673="","",IF('Exhibit A'!Y1415&lt;0,-'Exhibit A'!Y1415,""))</f>
        <v/>
      </c>
      <c r="AG673" s="612">
        <f>IF($C673="","",'Product Selections'!$K$6)</f>
        <v/>
      </c>
      <c r="AH673" s="612">
        <f>IF($C673="","",'Product Selections'!$K$10)</f>
        <v/>
      </c>
      <c r="AI673" s="32">
        <f>IF(C673="","",IF('Product Selections'!L665="Management SErvices",VLOOKUP('Product Selections'!K657,Regions!C:D,2,FALSE),""))</f>
        <v/>
      </c>
      <c r="AJ673" s="444" t="n"/>
      <c r="AK673" s="621" t="n"/>
      <c r="AL673" s="438" t="n"/>
      <c r="AM673" s="447" t="n"/>
      <c r="AO673" s="30" t="n"/>
      <c r="AP673" s="439" t="n"/>
      <c r="AQ673" s="612" t="n"/>
      <c r="AR673" s="612" t="n"/>
      <c r="AS673" s="615" t="n"/>
    </row>
    <row r="674">
      <c r="B674" s="249">
        <f>B673+1</f>
        <v/>
      </c>
      <c r="C674" s="250">
        <f>IF('Multi Unit Grid'!C668="","",'Multi Unit Grid'!C668)</f>
        <v/>
      </c>
      <c r="D674" s="251">
        <f>IF(C674="","",'Exhibit A'!D666)</f>
        <v/>
      </c>
      <c r="E674" s="252">
        <f>IFERROR(VLOOKUP(C674,'Multi Unit Grid'!C:D,2,FALSE),"")</f>
        <v/>
      </c>
      <c r="F674" s="253">
        <f>IFERROR(VLOOKUP(C674,'Multi Unit Grid'!C:E,3,FALSE),"")</f>
        <v/>
      </c>
      <c r="G674" s="253">
        <f>IFERROR(VLOOKUP(C674,'Multi Unit Grid'!C:EF,4,FALSE),"")</f>
        <v/>
      </c>
      <c r="H674" s="616" t="n"/>
      <c r="I674" s="267" t="n"/>
      <c r="J674" s="431" t="n"/>
      <c r="K674" s="261" t="n"/>
      <c r="L674" s="257" t="n"/>
      <c r="M674" s="262" t="n"/>
      <c r="N674" s="263" t="n"/>
      <c r="O674" s="262" t="n"/>
      <c r="P674" s="263" t="n"/>
      <c r="Q674" s="622" t="n"/>
      <c r="R674" s="263" t="n"/>
      <c r="S674" s="263" t="n"/>
      <c r="T674" s="263" t="n"/>
      <c r="U674" s="263" t="n"/>
      <c r="V674" s="262" t="n"/>
      <c r="W674" s="265" t="n"/>
      <c r="X674" s="266" t="n"/>
      <c r="Z674" s="490" t="n"/>
      <c r="AA674" s="616" t="n"/>
      <c r="AB674" s="270">
        <f>IF(C674="","",IF('Product Selections'!$L$11="CBA Lightning",1,IF('Product Selections'!$L$11="CBA Lightning Plus",0.7,IF('Product Selections'!$L$11="Management Services",0.7,IF('Product Selections'!$L$11="CBA Lightning Wholesale","Check with Finance","")))))</f>
        <v/>
      </c>
      <c r="AC674" s="616" t="n"/>
      <c r="AD674" s="270">
        <f>IF(C674="","",IF('Product Selections'!$L$11="CBA Lightning Wholesale","Check with Finance",1-AB674))</f>
        <v/>
      </c>
      <c r="AE674" s="616">
        <f>IF(C674="","",'Multi Unit Grid'!$G$5)</f>
        <v/>
      </c>
      <c r="AF674" s="271">
        <f>IF(C674="","",IF('Exhibit A'!Y1416&lt;0,-'Exhibit A'!Y1416,""))</f>
        <v/>
      </c>
      <c r="AG674" s="616">
        <f>IF($C674="","",'Product Selections'!$K$6)</f>
        <v/>
      </c>
      <c r="AH674" s="616">
        <f>IF($C674="","",'Product Selections'!$K$10)</f>
        <v/>
      </c>
      <c r="AI674" s="269">
        <f>IF(C674="","",IF('Product Selections'!L666="Management SErvices",VLOOKUP('Product Selections'!K658,Regions!C:D,2,FALSE),""))</f>
        <v/>
      </c>
      <c r="AJ674" s="445" t="n"/>
      <c r="AK674" s="618" t="n"/>
      <c r="AL674" s="440" t="n"/>
      <c r="AM674" s="448" t="n"/>
      <c r="AO674" s="267" t="n"/>
      <c r="AP674" s="441" t="n"/>
      <c r="AQ674" s="616" t="n"/>
      <c r="AR674" s="616" t="n"/>
      <c r="AS674" s="619" t="n"/>
    </row>
    <row r="675" ht="14.45" customHeight="1">
      <c r="B675" s="73">
        <f>B674+1</f>
        <v/>
      </c>
      <c r="C675" s="221">
        <f>IF('Multi Unit Grid'!C669="","",'Multi Unit Grid'!C669)</f>
        <v/>
      </c>
      <c r="D675" s="223">
        <f>IF(C675="","",'Exhibit A'!D667)</f>
        <v/>
      </c>
      <c r="E675" s="222">
        <f>IFERROR(VLOOKUP(C675,'Multi Unit Grid'!C:D,2,FALSE),"")</f>
        <v/>
      </c>
      <c r="F675" s="75">
        <f>IFERROR(VLOOKUP(C675,'Multi Unit Grid'!C:E,3,FALSE),"")</f>
        <v/>
      </c>
      <c r="G675" s="75">
        <f>IFERROR(VLOOKUP(C675,'Multi Unit Grid'!C:EF,4,FALSE),"")</f>
        <v/>
      </c>
      <c r="H675" s="612" t="n"/>
      <c r="I675" s="30" t="n"/>
      <c r="J675" s="430" t="n"/>
      <c r="K675" s="224" t="n"/>
      <c r="L675" s="24" t="n"/>
      <c r="M675" s="26" t="n"/>
      <c r="N675" s="28" t="n"/>
      <c r="O675" s="26" t="n"/>
      <c r="P675" s="28" t="n"/>
      <c r="Q675" s="623" t="n"/>
      <c r="R675" s="28" t="n"/>
      <c r="S675" s="28" t="n"/>
      <c r="T675" s="28" t="n"/>
      <c r="U675" s="28" t="n"/>
      <c r="V675" s="26" t="n"/>
      <c r="W675" s="29" t="n"/>
      <c r="Z675" s="491" t="n"/>
      <c r="AA675" s="612" t="n"/>
      <c r="AB675" s="83">
        <f>IF(C675="","",IF('Product Selections'!$L$11="CBA Lightning",1,IF('Product Selections'!$L$11="CBA Lightning Plus",0.7,IF('Product Selections'!$L$11="Management Services",0.7,IF('Product Selections'!$L$11="CBA Lightning Wholesale","Check with Finance","")))))</f>
        <v/>
      </c>
      <c r="AC675" s="612" t="n"/>
      <c r="AD675" s="83">
        <f>IF(C675="","",IF('Product Selections'!$L$11="CBA Lightning Wholesale","Check with Finance",1-AB675))</f>
        <v/>
      </c>
      <c r="AE675" s="612">
        <f>IF(C675="","",'Multi Unit Grid'!$G$5)</f>
        <v/>
      </c>
      <c r="AF675" s="84">
        <f>IF(C675="","",IF('Exhibit A'!Y1417&lt;0,-'Exhibit A'!Y1417,""))</f>
        <v/>
      </c>
      <c r="AG675" s="612">
        <f>IF($C675="","",'Product Selections'!$K$6)</f>
        <v/>
      </c>
      <c r="AH675" s="612">
        <f>IF($C675="","",'Product Selections'!$K$10)</f>
        <v/>
      </c>
      <c r="AI675" s="32">
        <f>IF(C675="","",IF('Product Selections'!L667="Management SErvices",VLOOKUP('Product Selections'!K659,Regions!C:D,2,FALSE),""))</f>
        <v/>
      </c>
      <c r="AJ675" s="444" t="n"/>
      <c r="AK675" s="621" t="n"/>
      <c r="AL675" s="438" t="n"/>
      <c r="AM675" s="447" t="n"/>
      <c r="AO675" s="30" t="n"/>
      <c r="AP675" s="439" t="n"/>
      <c r="AQ675" s="612" t="n"/>
      <c r="AR675" s="612" t="n"/>
      <c r="AS675" s="615" t="n"/>
    </row>
    <row r="676">
      <c r="B676" s="249">
        <f>B675+1</f>
        <v/>
      </c>
      <c r="C676" s="250">
        <f>IF('Multi Unit Grid'!C670="","",'Multi Unit Grid'!C670)</f>
        <v/>
      </c>
      <c r="D676" s="251">
        <f>IF(C676="","",'Exhibit A'!D668)</f>
        <v/>
      </c>
      <c r="E676" s="252">
        <f>IFERROR(VLOOKUP(C676,'Multi Unit Grid'!C:D,2,FALSE),"")</f>
        <v/>
      </c>
      <c r="F676" s="253">
        <f>IFERROR(VLOOKUP(C676,'Multi Unit Grid'!C:E,3,FALSE),"")</f>
        <v/>
      </c>
      <c r="G676" s="253">
        <f>IFERROR(VLOOKUP(C676,'Multi Unit Grid'!C:EF,4,FALSE),"")</f>
        <v/>
      </c>
      <c r="H676" s="616" t="n"/>
      <c r="I676" s="267" t="n"/>
      <c r="J676" s="431" t="n"/>
      <c r="K676" s="261" t="n"/>
      <c r="L676" s="257" t="n"/>
      <c r="M676" s="262" t="n"/>
      <c r="N676" s="263" t="n"/>
      <c r="O676" s="262" t="n"/>
      <c r="P676" s="263" t="n"/>
      <c r="Q676" s="622" t="n"/>
      <c r="R676" s="263" t="n"/>
      <c r="S676" s="263" t="n"/>
      <c r="T676" s="263" t="n"/>
      <c r="U676" s="263" t="n"/>
      <c r="V676" s="262" t="n"/>
      <c r="W676" s="265" t="n"/>
      <c r="X676" s="266" t="n"/>
      <c r="Z676" s="490" t="n"/>
      <c r="AA676" s="616" t="n"/>
      <c r="AB676" s="270">
        <f>IF(C676="","",IF('Product Selections'!$L$11="CBA Lightning",1,IF('Product Selections'!$L$11="CBA Lightning Plus",0.7,IF('Product Selections'!$L$11="Management Services",0.7,IF('Product Selections'!$L$11="CBA Lightning Wholesale","Check with Finance","")))))</f>
        <v/>
      </c>
      <c r="AC676" s="616" t="n"/>
      <c r="AD676" s="270">
        <f>IF(C676="","",IF('Product Selections'!$L$11="CBA Lightning Wholesale","Check with Finance",1-AB676))</f>
        <v/>
      </c>
      <c r="AE676" s="616">
        <f>IF(C676="","",'Multi Unit Grid'!$G$5)</f>
        <v/>
      </c>
      <c r="AF676" s="271">
        <f>IF(C676="","",IF('Exhibit A'!Y1418&lt;0,-'Exhibit A'!Y1418,""))</f>
        <v/>
      </c>
      <c r="AG676" s="616">
        <f>IF($C676="","",'Product Selections'!$K$6)</f>
        <v/>
      </c>
      <c r="AH676" s="616">
        <f>IF($C676="","",'Product Selections'!$K$10)</f>
        <v/>
      </c>
      <c r="AI676" s="269">
        <f>IF(C676="","",IF('Product Selections'!L668="Management SErvices",VLOOKUP('Product Selections'!K660,Regions!C:D,2,FALSE),""))</f>
        <v/>
      </c>
      <c r="AJ676" s="445" t="n"/>
      <c r="AK676" s="618" t="n"/>
      <c r="AL676" s="440" t="n"/>
      <c r="AM676" s="448" t="n"/>
      <c r="AO676" s="267" t="n"/>
      <c r="AP676" s="441" t="n"/>
      <c r="AQ676" s="616" t="n"/>
      <c r="AR676" s="616" t="n"/>
      <c r="AS676" s="619" t="n"/>
    </row>
    <row r="677" ht="14.45" customHeight="1">
      <c r="B677" s="73">
        <f>B676+1</f>
        <v/>
      </c>
      <c r="C677" s="221">
        <f>IF('Multi Unit Grid'!C671="","",'Multi Unit Grid'!C671)</f>
        <v/>
      </c>
      <c r="D677" s="223">
        <f>IF(C677="","",'Exhibit A'!D669)</f>
        <v/>
      </c>
      <c r="E677" s="222">
        <f>IFERROR(VLOOKUP(C677,'Multi Unit Grid'!C:D,2,FALSE),"")</f>
        <v/>
      </c>
      <c r="F677" s="75">
        <f>IFERROR(VLOOKUP(C677,'Multi Unit Grid'!C:E,3,FALSE),"")</f>
        <v/>
      </c>
      <c r="G677" s="75">
        <f>IFERROR(VLOOKUP(C677,'Multi Unit Grid'!C:EF,4,FALSE),"")</f>
        <v/>
      </c>
      <c r="H677" s="612" t="n"/>
      <c r="I677" s="30" t="n"/>
      <c r="J677" s="430" t="n"/>
      <c r="K677" s="224" t="n"/>
      <c r="L677" s="24" t="n"/>
      <c r="M677" s="26" t="n"/>
      <c r="N677" s="28" t="n"/>
      <c r="O677" s="26" t="n"/>
      <c r="P677" s="28" t="n"/>
      <c r="Q677" s="623" t="n"/>
      <c r="R677" s="28" t="n"/>
      <c r="S677" s="28" t="n"/>
      <c r="T677" s="28" t="n"/>
      <c r="U677" s="28" t="n"/>
      <c r="V677" s="26" t="n"/>
      <c r="W677" s="29" t="n"/>
      <c r="Z677" s="491" t="n"/>
      <c r="AA677" s="612" t="n"/>
      <c r="AB677" s="83">
        <f>IF(C677="","",IF('Product Selections'!$L$11="CBA Lightning",1,IF('Product Selections'!$L$11="CBA Lightning Plus",0.7,IF('Product Selections'!$L$11="Management Services",0.7,IF('Product Selections'!$L$11="CBA Lightning Wholesale","Check with Finance","")))))</f>
        <v/>
      </c>
      <c r="AC677" s="612" t="n"/>
      <c r="AD677" s="83">
        <f>IF(C677="","",IF('Product Selections'!$L$11="CBA Lightning Wholesale","Check with Finance",1-AB677))</f>
        <v/>
      </c>
      <c r="AE677" s="612">
        <f>IF(C677="","",'Multi Unit Grid'!$G$5)</f>
        <v/>
      </c>
      <c r="AF677" s="84">
        <f>IF(C677="","",IF('Exhibit A'!Y1419&lt;0,-'Exhibit A'!Y1419,""))</f>
        <v/>
      </c>
      <c r="AG677" s="612">
        <f>IF($C677="","",'Product Selections'!$K$6)</f>
        <v/>
      </c>
      <c r="AH677" s="612">
        <f>IF($C677="","",'Product Selections'!$K$10)</f>
        <v/>
      </c>
      <c r="AI677" s="32">
        <f>IF(C677="","",IF('Product Selections'!L669="Management SErvices",VLOOKUP('Product Selections'!K661,Regions!C:D,2,FALSE),""))</f>
        <v/>
      </c>
      <c r="AJ677" s="444" t="n"/>
      <c r="AK677" s="621" t="n"/>
      <c r="AL677" s="438" t="n"/>
      <c r="AM677" s="447" t="n"/>
      <c r="AO677" s="30" t="n"/>
      <c r="AP677" s="439" t="n"/>
      <c r="AQ677" s="612" t="n"/>
      <c r="AR677" s="612" t="n"/>
      <c r="AS677" s="615" t="n"/>
    </row>
    <row r="678">
      <c r="B678" s="249">
        <f>B677+1</f>
        <v/>
      </c>
      <c r="C678" s="250">
        <f>IF('Multi Unit Grid'!C672="","",'Multi Unit Grid'!C672)</f>
        <v/>
      </c>
      <c r="D678" s="251">
        <f>IF(C678="","",'Exhibit A'!D670)</f>
        <v/>
      </c>
      <c r="E678" s="252">
        <f>IFERROR(VLOOKUP(C678,'Multi Unit Grid'!C:D,2,FALSE),"")</f>
        <v/>
      </c>
      <c r="F678" s="253">
        <f>IFERROR(VLOOKUP(C678,'Multi Unit Grid'!C:E,3,FALSE),"")</f>
        <v/>
      </c>
      <c r="G678" s="253">
        <f>IFERROR(VLOOKUP(C678,'Multi Unit Grid'!C:EF,4,FALSE),"")</f>
        <v/>
      </c>
      <c r="H678" s="616" t="n"/>
      <c r="I678" s="267" t="n"/>
      <c r="J678" s="431" t="n"/>
      <c r="K678" s="261" t="n"/>
      <c r="L678" s="257" t="n"/>
      <c r="M678" s="262" t="n"/>
      <c r="N678" s="263" t="n"/>
      <c r="O678" s="262" t="n"/>
      <c r="P678" s="263" t="n"/>
      <c r="Q678" s="622" t="n"/>
      <c r="R678" s="263" t="n"/>
      <c r="S678" s="263" t="n"/>
      <c r="T678" s="263" t="n"/>
      <c r="U678" s="263" t="n"/>
      <c r="V678" s="262" t="n"/>
      <c r="W678" s="265" t="n"/>
      <c r="X678" s="266" t="n"/>
      <c r="Z678" s="490" t="n"/>
      <c r="AA678" s="616" t="n"/>
      <c r="AB678" s="270">
        <f>IF(C678="","",IF('Product Selections'!$L$11="CBA Lightning",1,IF('Product Selections'!$L$11="CBA Lightning Plus",0.7,IF('Product Selections'!$L$11="Management Services",0.7,IF('Product Selections'!$L$11="CBA Lightning Wholesale","Check with Finance","")))))</f>
        <v/>
      </c>
      <c r="AC678" s="616" t="n"/>
      <c r="AD678" s="270">
        <f>IF(C678="","",IF('Product Selections'!$L$11="CBA Lightning Wholesale","Check with Finance",1-AB678))</f>
        <v/>
      </c>
      <c r="AE678" s="616">
        <f>IF(C678="","",'Multi Unit Grid'!$G$5)</f>
        <v/>
      </c>
      <c r="AF678" s="271">
        <f>IF(C678="","",IF('Exhibit A'!Y1420&lt;0,-'Exhibit A'!Y1420,""))</f>
        <v/>
      </c>
      <c r="AG678" s="616">
        <f>IF($C678="","",'Product Selections'!$K$6)</f>
        <v/>
      </c>
      <c r="AH678" s="616">
        <f>IF($C678="","",'Product Selections'!$K$10)</f>
        <v/>
      </c>
      <c r="AI678" s="269">
        <f>IF(C678="","",IF('Product Selections'!L670="Management SErvices",VLOOKUP('Product Selections'!K662,Regions!C:D,2,FALSE),""))</f>
        <v/>
      </c>
      <c r="AJ678" s="445" t="n"/>
      <c r="AK678" s="618" t="n"/>
      <c r="AL678" s="440" t="n"/>
      <c r="AM678" s="448" t="n"/>
      <c r="AO678" s="267" t="n"/>
      <c r="AP678" s="441" t="n"/>
      <c r="AQ678" s="616" t="n"/>
      <c r="AR678" s="616" t="n"/>
      <c r="AS678" s="619" t="n"/>
    </row>
    <row r="679" ht="14.45" customHeight="1">
      <c r="B679" s="73">
        <f>B678+1</f>
        <v/>
      </c>
      <c r="C679" s="221">
        <f>IF('Multi Unit Grid'!C673="","",'Multi Unit Grid'!C673)</f>
        <v/>
      </c>
      <c r="D679" s="223">
        <f>IF(C679="","",'Exhibit A'!D671)</f>
        <v/>
      </c>
      <c r="E679" s="222">
        <f>IFERROR(VLOOKUP(C679,'Multi Unit Grid'!C:D,2,FALSE),"")</f>
        <v/>
      </c>
      <c r="F679" s="75">
        <f>IFERROR(VLOOKUP(C679,'Multi Unit Grid'!C:E,3,FALSE),"")</f>
        <v/>
      </c>
      <c r="G679" s="75">
        <f>IFERROR(VLOOKUP(C679,'Multi Unit Grid'!C:EF,4,FALSE),"")</f>
        <v/>
      </c>
      <c r="H679" s="612" t="n"/>
      <c r="I679" s="30" t="n"/>
      <c r="J679" s="430" t="n"/>
      <c r="K679" s="224" t="n"/>
      <c r="L679" s="24" t="n"/>
      <c r="M679" s="26" t="n"/>
      <c r="N679" s="28" t="n"/>
      <c r="O679" s="26" t="n"/>
      <c r="P679" s="28" t="n"/>
      <c r="Q679" s="623" t="n"/>
      <c r="R679" s="28" t="n"/>
      <c r="S679" s="28" t="n"/>
      <c r="T679" s="28" t="n"/>
      <c r="U679" s="28" t="n"/>
      <c r="V679" s="26" t="n"/>
      <c r="W679" s="29" t="n"/>
      <c r="Z679" s="491" t="n"/>
      <c r="AA679" s="612" t="n"/>
      <c r="AB679" s="83">
        <f>IF(C679="","",IF('Product Selections'!$L$11="CBA Lightning",1,IF('Product Selections'!$L$11="CBA Lightning Plus",0.7,IF('Product Selections'!$L$11="Management Services",0.7,IF('Product Selections'!$L$11="CBA Lightning Wholesale","Check with Finance","")))))</f>
        <v/>
      </c>
      <c r="AC679" s="612" t="n"/>
      <c r="AD679" s="83">
        <f>IF(C679="","",IF('Product Selections'!$L$11="CBA Lightning Wholesale","Check with Finance",1-AB679))</f>
        <v/>
      </c>
      <c r="AE679" s="612">
        <f>IF(C679="","",'Multi Unit Grid'!$G$5)</f>
        <v/>
      </c>
      <c r="AF679" s="84">
        <f>IF(C679="","",IF('Exhibit A'!Y1421&lt;0,-'Exhibit A'!Y1421,""))</f>
        <v/>
      </c>
      <c r="AG679" s="612">
        <f>IF($C679="","",'Product Selections'!$K$6)</f>
        <v/>
      </c>
      <c r="AH679" s="612">
        <f>IF($C679="","",'Product Selections'!$K$10)</f>
        <v/>
      </c>
      <c r="AI679" s="32">
        <f>IF(C679="","",IF('Product Selections'!L671="Management SErvices",VLOOKUP('Product Selections'!K663,Regions!C:D,2,FALSE),""))</f>
        <v/>
      </c>
      <c r="AJ679" s="444" t="n"/>
      <c r="AK679" s="621" t="n"/>
      <c r="AL679" s="438" t="n"/>
      <c r="AM679" s="447" t="n"/>
      <c r="AO679" s="30" t="n"/>
      <c r="AP679" s="439" t="n"/>
      <c r="AQ679" s="612" t="n"/>
      <c r="AR679" s="612" t="n"/>
      <c r="AS679" s="615" t="n"/>
    </row>
    <row r="680">
      <c r="B680" s="249">
        <f>B679+1</f>
        <v/>
      </c>
      <c r="C680" s="250">
        <f>IF('Multi Unit Grid'!C674="","",'Multi Unit Grid'!C674)</f>
        <v/>
      </c>
      <c r="D680" s="251">
        <f>IF(C680="","",'Exhibit A'!D672)</f>
        <v/>
      </c>
      <c r="E680" s="252">
        <f>IFERROR(VLOOKUP(C680,'Multi Unit Grid'!C:D,2,FALSE),"")</f>
        <v/>
      </c>
      <c r="F680" s="253">
        <f>IFERROR(VLOOKUP(C680,'Multi Unit Grid'!C:E,3,FALSE),"")</f>
        <v/>
      </c>
      <c r="G680" s="253">
        <f>IFERROR(VLOOKUP(C680,'Multi Unit Grid'!C:EF,4,FALSE),"")</f>
        <v/>
      </c>
      <c r="H680" s="616" t="n"/>
      <c r="I680" s="267" t="n"/>
      <c r="J680" s="431" t="n"/>
      <c r="K680" s="261" t="n"/>
      <c r="L680" s="257" t="n"/>
      <c r="M680" s="262" t="n"/>
      <c r="N680" s="263" t="n"/>
      <c r="O680" s="262" t="n"/>
      <c r="P680" s="263" t="n"/>
      <c r="Q680" s="622" t="n"/>
      <c r="R680" s="263" t="n"/>
      <c r="S680" s="263" t="n"/>
      <c r="T680" s="263" t="n"/>
      <c r="U680" s="263" t="n"/>
      <c r="V680" s="262" t="n"/>
      <c r="W680" s="265" t="n"/>
      <c r="X680" s="266" t="n"/>
      <c r="Z680" s="490" t="n"/>
      <c r="AA680" s="616" t="n"/>
      <c r="AB680" s="270">
        <f>IF(C680="","",IF('Product Selections'!$L$11="CBA Lightning",1,IF('Product Selections'!$L$11="CBA Lightning Plus",0.7,IF('Product Selections'!$L$11="Management Services",0.7,IF('Product Selections'!$L$11="CBA Lightning Wholesale","Check with Finance","")))))</f>
        <v/>
      </c>
      <c r="AC680" s="616" t="n"/>
      <c r="AD680" s="270">
        <f>IF(C680="","",IF('Product Selections'!$L$11="CBA Lightning Wholesale","Check with Finance",1-AB680))</f>
        <v/>
      </c>
      <c r="AE680" s="616">
        <f>IF(C680="","",'Multi Unit Grid'!$G$5)</f>
        <v/>
      </c>
      <c r="AF680" s="271">
        <f>IF(C680="","",IF('Exhibit A'!Y1422&lt;0,-'Exhibit A'!Y1422,""))</f>
        <v/>
      </c>
      <c r="AG680" s="616">
        <f>IF($C680="","",'Product Selections'!$K$6)</f>
        <v/>
      </c>
      <c r="AH680" s="616">
        <f>IF($C680="","",'Product Selections'!$K$10)</f>
        <v/>
      </c>
      <c r="AI680" s="269">
        <f>IF(C680="","",IF('Product Selections'!L672="Management SErvices",VLOOKUP('Product Selections'!K664,Regions!C:D,2,FALSE),""))</f>
        <v/>
      </c>
      <c r="AJ680" s="445" t="n"/>
      <c r="AK680" s="618" t="n"/>
      <c r="AL680" s="440" t="n"/>
      <c r="AM680" s="448" t="n"/>
      <c r="AO680" s="267" t="n"/>
      <c r="AP680" s="441" t="n"/>
      <c r="AQ680" s="616" t="n"/>
      <c r="AR680" s="616" t="n"/>
      <c r="AS680" s="619" t="n"/>
    </row>
    <row r="681" ht="14.45" customHeight="1">
      <c r="B681" s="73">
        <f>B680+1</f>
        <v/>
      </c>
      <c r="C681" s="221">
        <f>IF('Multi Unit Grid'!C675="","",'Multi Unit Grid'!C675)</f>
        <v/>
      </c>
      <c r="D681" s="223">
        <f>IF(C681="","",'Exhibit A'!D673)</f>
        <v/>
      </c>
      <c r="E681" s="222">
        <f>IFERROR(VLOOKUP(C681,'Multi Unit Grid'!C:D,2,FALSE),"")</f>
        <v/>
      </c>
      <c r="F681" s="75">
        <f>IFERROR(VLOOKUP(C681,'Multi Unit Grid'!C:E,3,FALSE),"")</f>
        <v/>
      </c>
      <c r="G681" s="75">
        <f>IFERROR(VLOOKUP(C681,'Multi Unit Grid'!C:EF,4,FALSE),"")</f>
        <v/>
      </c>
      <c r="H681" s="612" t="n"/>
      <c r="I681" s="30" t="n"/>
      <c r="J681" s="430" t="n"/>
      <c r="K681" s="224" t="n"/>
      <c r="L681" s="24" t="n"/>
      <c r="M681" s="26" t="n"/>
      <c r="N681" s="28" t="n"/>
      <c r="O681" s="26" t="n"/>
      <c r="P681" s="28" t="n"/>
      <c r="Q681" s="623" t="n"/>
      <c r="R681" s="28" t="n"/>
      <c r="S681" s="28" t="n"/>
      <c r="T681" s="28" t="n"/>
      <c r="U681" s="28" t="n"/>
      <c r="V681" s="26" t="n"/>
      <c r="W681" s="29" t="n"/>
      <c r="Z681" s="491" t="n"/>
      <c r="AA681" s="612" t="n"/>
      <c r="AB681" s="83">
        <f>IF(C681="","",IF('Product Selections'!$L$11="CBA Lightning",1,IF('Product Selections'!$L$11="CBA Lightning Plus",0.7,IF('Product Selections'!$L$11="Management Services",0.7,IF('Product Selections'!$L$11="CBA Lightning Wholesale","Check with Finance","")))))</f>
        <v/>
      </c>
      <c r="AC681" s="612" t="n"/>
      <c r="AD681" s="83">
        <f>IF(C681="","",IF('Product Selections'!$L$11="CBA Lightning Wholesale","Check with Finance",1-AB681))</f>
        <v/>
      </c>
      <c r="AE681" s="612">
        <f>IF(C681="","",'Multi Unit Grid'!$G$5)</f>
        <v/>
      </c>
      <c r="AF681" s="84">
        <f>IF(C681="","",IF('Exhibit A'!Y1423&lt;0,-'Exhibit A'!Y1423,""))</f>
        <v/>
      </c>
      <c r="AG681" s="612">
        <f>IF($C681="","",'Product Selections'!$K$6)</f>
        <v/>
      </c>
      <c r="AH681" s="612">
        <f>IF($C681="","",'Product Selections'!$K$10)</f>
        <v/>
      </c>
      <c r="AI681" s="32">
        <f>IF(C681="","",IF('Product Selections'!L673="Management SErvices",VLOOKUP('Product Selections'!K665,Regions!C:D,2,FALSE),""))</f>
        <v/>
      </c>
      <c r="AJ681" s="444" t="n"/>
      <c r="AK681" s="621" t="n"/>
      <c r="AL681" s="438" t="n"/>
      <c r="AM681" s="447" t="n"/>
      <c r="AO681" s="30" t="n"/>
      <c r="AP681" s="439" t="n"/>
      <c r="AQ681" s="612" t="n"/>
      <c r="AR681" s="612" t="n"/>
      <c r="AS681" s="615" t="n"/>
    </row>
    <row r="682">
      <c r="B682" s="249">
        <f>B681+1</f>
        <v/>
      </c>
      <c r="C682" s="250">
        <f>IF('Multi Unit Grid'!C676="","",'Multi Unit Grid'!C676)</f>
        <v/>
      </c>
      <c r="D682" s="251">
        <f>IF(C682="","",'Exhibit A'!D674)</f>
        <v/>
      </c>
      <c r="E682" s="252">
        <f>IFERROR(VLOOKUP(C682,'Multi Unit Grid'!C:D,2,FALSE),"")</f>
        <v/>
      </c>
      <c r="F682" s="253">
        <f>IFERROR(VLOOKUP(C682,'Multi Unit Grid'!C:E,3,FALSE),"")</f>
        <v/>
      </c>
      <c r="G682" s="253">
        <f>IFERROR(VLOOKUP(C682,'Multi Unit Grid'!C:EF,4,FALSE),"")</f>
        <v/>
      </c>
      <c r="H682" s="616" t="n"/>
      <c r="I682" s="267" t="n"/>
      <c r="J682" s="431" t="n"/>
      <c r="K682" s="261" t="n"/>
      <c r="L682" s="257" t="n"/>
      <c r="M682" s="262" t="n"/>
      <c r="N682" s="263" t="n"/>
      <c r="O682" s="262" t="n"/>
      <c r="P682" s="263" t="n"/>
      <c r="Q682" s="622" t="n"/>
      <c r="R682" s="263" t="n"/>
      <c r="S682" s="263" t="n"/>
      <c r="T682" s="263" t="n"/>
      <c r="U682" s="263" t="n"/>
      <c r="V682" s="262" t="n"/>
      <c r="W682" s="265" t="n"/>
      <c r="X682" s="266" t="n"/>
      <c r="Z682" s="490" t="n"/>
      <c r="AA682" s="616" t="n"/>
      <c r="AB682" s="270">
        <f>IF(C682="","",IF('Product Selections'!$L$11="CBA Lightning",1,IF('Product Selections'!$L$11="CBA Lightning Plus",0.7,IF('Product Selections'!$L$11="Management Services",0.7,IF('Product Selections'!$L$11="CBA Lightning Wholesale","Check with Finance","")))))</f>
        <v/>
      </c>
      <c r="AC682" s="616" t="n"/>
      <c r="AD682" s="270">
        <f>IF(C682="","",IF('Product Selections'!$L$11="CBA Lightning Wholesale","Check with Finance",1-AB682))</f>
        <v/>
      </c>
      <c r="AE682" s="616">
        <f>IF(C682="","",'Multi Unit Grid'!$G$5)</f>
        <v/>
      </c>
      <c r="AF682" s="271">
        <f>IF(C682="","",IF('Exhibit A'!Y1424&lt;0,-'Exhibit A'!Y1424,""))</f>
        <v/>
      </c>
      <c r="AG682" s="616">
        <f>IF($C682="","",'Product Selections'!$K$6)</f>
        <v/>
      </c>
      <c r="AH682" s="616">
        <f>IF($C682="","",'Product Selections'!$K$10)</f>
        <v/>
      </c>
      <c r="AI682" s="269">
        <f>IF(C682="","",IF('Product Selections'!L674="Management SErvices",VLOOKUP('Product Selections'!K666,Regions!C:D,2,FALSE),""))</f>
        <v/>
      </c>
      <c r="AJ682" s="445" t="n"/>
      <c r="AK682" s="618" t="n"/>
      <c r="AL682" s="440" t="n"/>
      <c r="AM682" s="448" t="n"/>
      <c r="AO682" s="267" t="n"/>
      <c r="AP682" s="441" t="n"/>
      <c r="AQ682" s="616" t="n"/>
      <c r="AR682" s="616" t="n"/>
      <c r="AS682" s="619" t="n"/>
    </row>
    <row r="683" ht="14.45" customHeight="1">
      <c r="B683" s="73">
        <f>B682+1</f>
        <v/>
      </c>
      <c r="C683" s="221">
        <f>IF('Multi Unit Grid'!C677="","",'Multi Unit Grid'!C677)</f>
        <v/>
      </c>
      <c r="D683" s="223">
        <f>IF(C683="","",'Exhibit A'!D675)</f>
        <v/>
      </c>
      <c r="E683" s="222">
        <f>IFERROR(VLOOKUP(C683,'Multi Unit Grid'!C:D,2,FALSE),"")</f>
        <v/>
      </c>
      <c r="F683" s="75">
        <f>IFERROR(VLOOKUP(C683,'Multi Unit Grid'!C:E,3,FALSE),"")</f>
        <v/>
      </c>
      <c r="G683" s="75">
        <f>IFERROR(VLOOKUP(C683,'Multi Unit Grid'!C:EF,4,FALSE),"")</f>
        <v/>
      </c>
      <c r="H683" s="612" t="n"/>
      <c r="I683" s="30" t="n"/>
      <c r="J683" s="430" t="n"/>
      <c r="K683" s="224" t="n"/>
      <c r="L683" s="24" t="n"/>
      <c r="M683" s="26" t="n"/>
      <c r="N683" s="28" t="n"/>
      <c r="O683" s="26" t="n"/>
      <c r="P683" s="28" t="n"/>
      <c r="Q683" s="623" t="n"/>
      <c r="R683" s="28" t="n"/>
      <c r="S683" s="28" t="n"/>
      <c r="T683" s="28" t="n"/>
      <c r="U683" s="28" t="n"/>
      <c r="V683" s="26" t="n"/>
      <c r="W683" s="29" t="n"/>
      <c r="Z683" s="491" t="n"/>
      <c r="AA683" s="612" t="n"/>
      <c r="AB683" s="83">
        <f>IF(C683="","",IF('Product Selections'!$L$11="CBA Lightning",1,IF('Product Selections'!$L$11="CBA Lightning Plus",0.7,IF('Product Selections'!$L$11="Management Services",0.7,IF('Product Selections'!$L$11="CBA Lightning Wholesale","Check with Finance","")))))</f>
        <v/>
      </c>
      <c r="AC683" s="612" t="n"/>
      <c r="AD683" s="83">
        <f>IF(C683="","",IF('Product Selections'!$L$11="CBA Lightning Wholesale","Check with Finance",1-AB683))</f>
        <v/>
      </c>
      <c r="AE683" s="612">
        <f>IF(C683="","",'Multi Unit Grid'!$G$5)</f>
        <v/>
      </c>
      <c r="AF683" s="84">
        <f>IF(C683="","",IF('Exhibit A'!Y1425&lt;0,-'Exhibit A'!Y1425,""))</f>
        <v/>
      </c>
      <c r="AG683" s="612">
        <f>IF($C683="","",'Product Selections'!$K$6)</f>
        <v/>
      </c>
      <c r="AH683" s="612">
        <f>IF($C683="","",'Product Selections'!$K$10)</f>
        <v/>
      </c>
      <c r="AI683" s="32">
        <f>IF(C683="","",IF('Product Selections'!L675="Management SErvices",VLOOKUP('Product Selections'!K667,Regions!C:D,2,FALSE),""))</f>
        <v/>
      </c>
      <c r="AJ683" s="444" t="n"/>
      <c r="AK683" s="621" t="n"/>
      <c r="AL683" s="438" t="n"/>
      <c r="AM683" s="447" t="n"/>
      <c r="AO683" s="30" t="n"/>
      <c r="AP683" s="439" t="n"/>
      <c r="AQ683" s="612" t="n"/>
      <c r="AR683" s="612" t="n"/>
      <c r="AS683" s="615" t="n"/>
    </row>
    <row r="684">
      <c r="B684" s="249">
        <f>B683+1</f>
        <v/>
      </c>
      <c r="C684" s="250">
        <f>IF('Multi Unit Grid'!C678="","",'Multi Unit Grid'!C678)</f>
        <v/>
      </c>
      <c r="D684" s="251">
        <f>IF(C684="","",'Exhibit A'!D676)</f>
        <v/>
      </c>
      <c r="E684" s="252">
        <f>IFERROR(VLOOKUP(C684,'Multi Unit Grid'!C:D,2,FALSE),"")</f>
        <v/>
      </c>
      <c r="F684" s="253">
        <f>IFERROR(VLOOKUP(C684,'Multi Unit Grid'!C:E,3,FALSE),"")</f>
        <v/>
      </c>
      <c r="G684" s="253">
        <f>IFERROR(VLOOKUP(C684,'Multi Unit Grid'!C:EF,4,FALSE),"")</f>
        <v/>
      </c>
      <c r="H684" s="616" t="n"/>
      <c r="I684" s="267" t="n"/>
      <c r="J684" s="431" t="n"/>
      <c r="K684" s="261" t="n"/>
      <c r="L684" s="257" t="n"/>
      <c r="M684" s="262" t="n"/>
      <c r="N684" s="263" t="n"/>
      <c r="O684" s="262" t="n"/>
      <c r="P684" s="263" t="n"/>
      <c r="Q684" s="622" t="n"/>
      <c r="R684" s="263" t="n"/>
      <c r="S684" s="263" t="n"/>
      <c r="T684" s="263" t="n"/>
      <c r="U684" s="263" t="n"/>
      <c r="V684" s="262" t="n"/>
      <c r="W684" s="265" t="n"/>
      <c r="X684" s="266" t="n"/>
      <c r="Z684" s="490" t="n"/>
      <c r="AA684" s="616" t="n"/>
      <c r="AB684" s="270">
        <f>IF(C684="","",IF('Product Selections'!$L$11="CBA Lightning",1,IF('Product Selections'!$L$11="CBA Lightning Plus",0.7,IF('Product Selections'!$L$11="Management Services",0.7,IF('Product Selections'!$L$11="CBA Lightning Wholesale","Check with Finance","")))))</f>
        <v/>
      </c>
      <c r="AC684" s="616" t="n"/>
      <c r="AD684" s="270">
        <f>IF(C684="","",IF('Product Selections'!$L$11="CBA Lightning Wholesale","Check with Finance",1-AB684))</f>
        <v/>
      </c>
      <c r="AE684" s="616">
        <f>IF(C684="","",'Multi Unit Grid'!$G$5)</f>
        <v/>
      </c>
      <c r="AF684" s="271">
        <f>IF(C684="","",IF('Exhibit A'!Y1426&lt;0,-'Exhibit A'!Y1426,""))</f>
        <v/>
      </c>
      <c r="AG684" s="616">
        <f>IF($C684="","",'Product Selections'!$K$6)</f>
        <v/>
      </c>
      <c r="AH684" s="616">
        <f>IF($C684="","",'Product Selections'!$K$10)</f>
        <v/>
      </c>
      <c r="AI684" s="269">
        <f>IF(C684="","",IF('Product Selections'!L676="Management SErvices",VLOOKUP('Product Selections'!K668,Regions!C:D,2,FALSE),""))</f>
        <v/>
      </c>
      <c r="AJ684" s="445" t="n"/>
      <c r="AK684" s="618" t="n"/>
      <c r="AL684" s="440" t="n"/>
      <c r="AM684" s="448" t="n"/>
      <c r="AO684" s="267" t="n"/>
      <c r="AP684" s="441" t="n"/>
      <c r="AQ684" s="616" t="n"/>
      <c r="AR684" s="616" t="n"/>
      <c r="AS684" s="619" t="n"/>
    </row>
    <row r="685" ht="14.45" customHeight="1">
      <c r="B685" s="73">
        <f>B684+1</f>
        <v/>
      </c>
      <c r="C685" s="221">
        <f>IF('Multi Unit Grid'!C679="","",'Multi Unit Grid'!C679)</f>
        <v/>
      </c>
      <c r="D685" s="223">
        <f>IF(C685="","",'Exhibit A'!D677)</f>
        <v/>
      </c>
      <c r="E685" s="222">
        <f>IFERROR(VLOOKUP(C685,'Multi Unit Grid'!C:D,2,FALSE),"")</f>
        <v/>
      </c>
      <c r="F685" s="75">
        <f>IFERROR(VLOOKUP(C685,'Multi Unit Grid'!C:E,3,FALSE),"")</f>
        <v/>
      </c>
      <c r="G685" s="75">
        <f>IFERROR(VLOOKUP(C685,'Multi Unit Grid'!C:EF,4,FALSE),"")</f>
        <v/>
      </c>
      <c r="H685" s="612" t="n"/>
      <c r="I685" s="30" t="n"/>
      <c r="J685" s="430" t="n"/>
      <c r="K685" s="224" t="n"/>
      <c r="L685" s="24" t="n"/>
      <c r="M685" s="26" t="n"/>
      <c r="N685" s="28" t="n"/>
      <c r="O685" s="26" t="n"/>
      <c r="P685" s="28" t="n"/>
      <c r="Q685" s="623" t="n"/>
      <c r="R685" s="28" t="n"/>
      <c r="S685" s="28" t="n"/>
      <c r="T685" s="28" t="n"/>
      <c r="U685" s="28" t="n"/>
      <c r="V685" s="26" t="n"/>
      <c r="W685" s="29" t="n"/>
      <c r="Z685" s="491" t="n"/>
      <c r="AA685" s="612" t="n"/>
      <c r="AB685" s="83">
        <f>IF(C685="","",IF('Product Selections'!$L$11="CBA Lightning",1,IF('Product Selections'!$L$11="CBA Lightning Plus",0.7,IF('Product Selections'!$L$11="Management Services",0.7,IF('Product Selections'!$L$11="CBA Lightning Wholesale","Check with Finance","")))))</f>
        <v/>
      </c>
      <c r="AC685" s="612" t="n"/>
      <c r="AD685" s="83">
        <f>IF(C685="","",IF('Product Selections'!$L$11="CBA Lightning Wholesale","Check with Finance",1-AB685))</f>
        <v/>
      </c>
      <c r="AE685" s="612">
        <f>IF(C685="","",'Multi Unit Grid'!$G$5)</f>
        <v/>
      </c>
      <c r="AF685" s="84">
        <f>IF(C685="","",IF('Exhibit A'!Y1427&lt;0,-'Exhibit A'!Y1427,""))</f>
        <v/>
      </c>
      <c r="AG685" s="612">
        <f>IF($C685="","",'Product Selections'!$K$6)</f>
        <v/>
      </c>
      <c r="AH685" s="612">
        <f>IF($C685="","",'Product Selections'!$K$10)</f>
        <v/>
      </c>
      <c r="AI685" s="32">
        <f>IF(C685="","",IF('Product Selections'!L677="Management SErvices",VLOOKUP('Product Selections'!K669,Regions!C:D,2,FALSE),""))</f>
        <v/>
      </c>
      <c r="AJ685" s="444" t="n"/>
      <c r="AK685" s="621" t="n"/>
      <c r="AL685" s="438" t="n"/>
      <c r="AM685" s="447" t="n"/>
      <c r="AO685" s="30" t="n"/>
      <c r="AP685" s="439" t="n"/>
      <c r="AQ685" s="612" t="n"/>
      <c r="AR685" s="612" t="n"/>
      <c r="AS685" s="615" t="n"/>
    </row>
    <row r="686">
      <c r="B686" s="249">
        <f>B685+1</f>
        <v/>
      </c>
      <c r="C686" s="250">
        <f>IF('Multi Unit Grid'!C680="","",'Multi Unit Grid'!C680)</f>
        <v/>
      </c>
      <c r="D686" s="251">
        <f>IF(C686="","",'Exhibit A'!D678)</f>
        <v/>
      </c>
      <c r="E686" s="252">
        <f>IFERROR(VLOOKUP(C686,'Multi Unit Grid'!C:D,2,FALSE),"")</f>
        <v/>
      </c>
      <c r="F686" s="253">
        <f>IFERROR(VLOOKUP(C686,'Multi Unit Grid'!C:E,3,FALSE),"")</f>
        <v/>
      </c>
      <c r="G686" s="253">
        <f>IFERROR(VLOOKUP(C686,'Multi Unit Grid'!C:EF,4,FALSE),"")</f>
        <v/>
      </c>
      <c r="H686" s="616" t="n"/>
      <c r="I686" s="267" t="n"/>
      <c r="J686" s="431" t="n"/>
      <c r="K686" s="261" t="n"/>
      <c r="L686" s="257" t="n"/>
      <c r="M686" s="262" t="n"/>
      <c r="N686" s="263" t="n"/>
      <c r="O686" s="262" t="n"/>
      <c r="P686" s="263" t="n"/>
      <c r="Q686" s="622" t="n"/>
      <c r="R686" s="263" t="n"/>
      <c r="S686" s="263" t="n"/>
      <c r="T686" s="263" t="n"/>
      <c r="U686" s="263" t="n"/>
      <c r="V686" s="262" t="n"/>
      <c r="W686" s="265" t="n"/>
      <c r="X686" s="266" t="n"/>
      <c r="Z686" s="490" t="n"/>
      <c r="AA686" s="616" t="n"/>
      <c r="AB686" s="270">
        <f>IF(C686="","",IF('Product Selections'!$L$11="CBA Lightning",1,IF('Product Selections'!$L$11="CBA Lightning Plus",0.7,IF('Product Selections'!$L$11="Management Services",0.7,IF('Product Selections'!$L$11="CBA Lightning Wholesale","Check with Finance","")))))</f>
        <v/>
      </c>
      <c r="AC686" s="616" t="n"/>
      <c r="AD686" s="270">
        <f>IF(C686="","",IF('Product Selections'!$L$11="CBA Lightning Wholesale","Check with Finance",1-AB686))</f>
        <v/>
      </c>
      <c r="AE686" s="616">
        <f>IF(C686="","",'Multi Unit Grid'!$G$5)</f>
        <v/>
      </c>
      <c r="AF686" s="271">
        <f>IF(C686="","",IF('Exhibit A'!Y1428&lt;0,-'Exhibit A'!Y1428,""))</f>
        <v/>
      </c>
      <c r="AG686" s="616">
        <f>IF($C686="","",'Product Selections'!$K$6)</f>
        <v/>
      </c>
      <c r="AH686" s="616">
        <f>IF($C686="","",'Product Selections'!$K$10)</f>
        <v/>
      </c>
      <c r="AI686" s="269">
        <f>IF(C686="","",IF('Product Selections'!L678="Management SErvices",VLOOKUP('Product Selections'!K670,Regions!C:D,2,FALSE),""))</f>
        <v/>
      </c>
      <c r="AJ686" s="445" t="n"/>
      <c r="AK686" s="618" t="n"/>
      <c r="AL686" s="440" t="n"/>
      <c r="AM686" s="448" t="n"/>
      <c r="AO686" s="267" t="n"/>
      <c r="AP686" s="441" t="n"/>
      <c r="AQ686" s="616" t="n"/>
      <c r="AR686" s="616" t="n"/>
      <c r="AS686" s="619" t="n"/>
    </row>
    <row r="687" ht="14.45" customHeight="1">
      <c r="B687" s="73">
        <f>B686+1</f>
        <v/>
      </c>
      <c r="C687" s="221">
        <f>IF('Multi Unit Grid'!C681="","",'Multi Unit Grid'!C681)</f>
        <v/>
      </c>
      <c r="D687" s="223">
        <f>IF(C687="","",'Exhibit A'!D679)</f>
        <v/>
      </c>
      <c r="E687" s="222">
        <f>IFERROR(VLOOKUP(C687,'Multi Unit Grid'!C:D,2,FALSE),"")</f>
        <v/>
      </c>
      <c r="F687" s="75">
        <f>IFERROR(VLOOKUP(C687,'Multi Unit Grid'!C:E,3,FALSE),"")</f>
        <v/>
      </c>
      <c r="G687" s="75">
        <f>IFERROR(VLOOKUP(C687,'Multi Unit Grid'!C:EF,4,FALSE),"")</f>
        <v/>
      </c>
      <c r="H687" s="612" t="n"/>
      <c r="I687" s="30" t="n"/>
      <c r="J687" s="430" t="n"/>
      <c r="K687" s="224" t="n"/>
      <c r="L687" s="24" t="n"/>
      <c r="M687" s="26" t="n"/>
      <c r="N687" s="28" t="n"/>
      <c r="O687" s="26" t="n"/>
      <c r="P687" s="28" t="n"/>
      <c r="Q687" s="623" t="n"/>
      <c r="R687" s="28" t="n"/>
      <c r="S687" s="28" t="n"/>
      <c r="T687" s="28" t="n"/>
      <c r="U687" s="28" t="n"/>
      <c r="V687" s="26" t="n"/>
      <c r="W687" s="29" t="n"/>
      <c r="Z687" s="491" t="n"/>
      <c r="AA687" s="612" t="n"/>
      <c r="AB687" s="83">
        <f>IF(C687="","",IF('Product Selections'!$L$11="CBA Lightning",1,IF('Product Selections'!$L$11="CBA Lightning Plus",0.7,IF('Product Selections'!$L$11="Management Services",0.7,IF('Product Selections'!$L$11="CBA Lightning Wholesale","Check with Finance","")))))</f>
        <v/>
      </c>
      <c r="AC687" s="612" t="n"/>
      <c r="AD687" s="83">
        <f>IF(C687="","",IF('Product Selections'!$L$11="CBA Lightning Wholesale","Check with Finance",1-AB687))</f>
        <v/>
      </c>
      <c r="AE687" s="612">
        <f>IF(C687="","",'Multi Unit Grid'!$G$5)</f>
        <v/>
      </c>
      <c r="AF687" s="84">
        <f>IF(C687="","",IF('Exhibit A'!Y1429&lt;0,-'Exhibit A'!Y1429,""))</f>
        <v/>
      </c>
      <c r="AG687" s="612">
        <f>IF($C687="","",'Product Selections'!$K$6)</f>
        <v/>
      </c>
      <c r="AH687" s="612">
        <f>IF($C687="","",'Product Selections'!$K$10)</f>
        <v/>
      </c>
      <c r="AI687" s="32">
        <f>IF(C687="","",IF('Product Selections'!L679="Management SErvices",VLOOKUP('Product Selections'!K671,Regions!C:D,2,FALSE),""))</f>
        <v/>
      </c>
      <c r="AJ687" s="444" t="n"/>
      <c r="AK687" s="621" t="n"/>
      <c r="AL687" s="438" t="n"/>
      <c r="AM687" s="447" t="n"/>
      <c r="AO687" s="30" t="n"/>
      <c r="AP687" s="439" t="n"/>
      <c r="AQ687" s="612" t="n"/>
      <c r="AR687" s="612" t="n"/>
      <c r="AS687" s="615" t="n"/>
    </row>
    <row r="688">
      <c r="B688" s="249">
        <f>B687+1</f>
        <v/>
      </c>
      <c r="C688" s="250">
        <f>IF('Multi Unit Grid'!C682="","",'Multi Unit Grid'!C682)</f>
        <v/>
      </c>
      <c r="D688" s="251">
        <f>IF(C688="","",'Exhibit A'!D680)</f>
        <v/>
      </c>
      <c r="E688" s="252">
        <f>IFERROR(VLOOKUP(C688,'Multi Unit Grid'!C:D,2,FALSE),"")</f>
        <v/>
      </c>
      <c r="F688" s="253">
        <f>IFERROR(VLOOKUP(C688,'Multi Unit Grid'!C:E,3,FALSE),"")</f>
        <v/>
      </c>
      <c r="G688" s="253">
        <f>IFERROR(VLOOKUP(C688,'Multi Unit Grid'!C:EF,4,FALSE),"")</f>
        <v/>
      </c>
      <c r="H688" s="616" t="n"/>
      <c r="I688" s="267" t="n"/>
      <c r="J688" s="431" t="n"/>
      <c r="K688" s="261" t="n"/>
      <c r="L688" s="257" t="n"/>
      <c r="M688" s="262" t="n"/>
      <c r="N688" s="263" t="n"/>
      <c r="O688" s="262" t="n"/>
      <c r="P688" s="263" t="n"/>
      <c r="Q688" s="622" t="n"/>
      <c r="R688" s="263" t="n"/>
      <c r="S688" s="263" t="n"/>
      <c r="T688" s="263" t="n"/>
      <c r="U688" s="263" t="n"/>
      <c r="V688" s="262" t="n"/>
      <c r="W688" s="265" t="n"/>
      <c r="X688" s="266" t="n"/>
      <c r="Z688" s="490" t="n"/>
      <c r="AA688" s="616" t="n"/>
      <c r="AB688" s="270">
        <f>IF(C688="","",IF('Product Selections'!$L$11="CBA Lightning",1,IF('Product Selections'!$L$11="CBA Lightning Plus",0.7,IF('Product Selections'!$L$11="Management Services",0.7,IF('Product Selections'!$L$11="CBA Lightning Wholesale","Check with Finance","")))))</f>
        <v/>
      </c>
      <c r="AC688" s="616" t="n"/>
      <c r="AD688" s="270">
        <f>IF(C688="","",IF('Product Selections'!$L$11="CBA Lightning Wholesale","Check with Finance",1-AB688))</f>
        <v/>
      </c>
      <c r="AE688" s="616">
        <f>IF(C688="","",'Multi Unit Grid'!$G$5)</f>
        <v/>
      </c>
      <c r="AF688" s="271">
        <f>IF(C688="","",IF('Exhibit A'!Y1430&lt;0,-'Exhibit A'!Y1430,""))</f>
        <v/>
      </c>
      <c r="AG688" s="616">
        <f>IF($C688="","",'Product Selections'!$K$6)</f>
        <v/>
      </c>
      <c r="AH688" s="616">
        <f>IF($C688="","",'Product Selections'!$K$10)</f>
        <v/>
      </c>
      <c r="AI688" s="269">
        <f>IF(C688="","",IF('Product Selections'!L680="Management SErvices",VLOOKUP('Product Selections'!K672,Regions!C:D,2,FALSE),""))</f>
        <v/>
      </c>
      <c r="AJ688" s="445" t="n"/>
      <c r="AK688" s="618" t="n"/>
      <c r="AL688" s="440" t="n"/>
      <c r="AM688" s="448" t="n"/>
      <c r="AO688" s="267" t="n"/>
      <c r="AP688" s="441" t="n"/>
      <c r="AQ688" s="616" t="n"/>
      <c r="AR688" s="616" t="n"/>
      <c r="AS688" s="619" t="n"/>
    </row>
    <row r="689" ht="14.45" customHeight="1">
      <c r="B689" s="73">
        <f>B688+1</f>
        <v/>
      </c>
      <c r="C689" s="221">
        <f>IF('Multi Unit Grid'!C683="","",'Multi Unit Grid'!C683)</f>
        <v/>
      </c>
      <c r="D689" s="223">
        <f>IF(C689="","",'Exhibit A'!D681)</f>
        <v/>
      </c>
      <c r="E689" s="222">
        <f>IFERROR(VLOOKUP(C689,'Multi Unit Grid'!C:D,2,FALSE),"")</f>
        <v/>
      </c>
      <c r="F689" s="75">
        <f>IFERROR(VLOOKUP(C689,'Multi Unit Grid'!C:E,3,FALSE),"")</f>
        <v/>
      </c>
      <c r="G689" s="75">
        <f>IFERROR(VLOOKUP(C689,'Multi Unit Grid'!C:EF,4,FALSE),"")</f>
        <v/>
      </c>
      <c r="H689" s="612" t="n"/>
      <c r="I689" s="30" t="n"/>
      <c r="J689" s="430" t="n"/>
      <c r="K689" s="224" t="n"/>
      <c r="L689" s="24" t="n"/>
      <c r="M689" s="26" t="n"/>
      <c r="N689" s="28" t="n"/>
      <c r="O689" s="26" t="n"/>
      <c r="P689" s="28" t="n"/>
      <c r="Q689" s="623" t="n"/>
      <c r="R689" s="28" t="n"/>
      <c r="S689" s="28" t="n"/>
      <c r="T689" s="28" t="n"/>
      <c r="U689" s="28" t="n"/>
      <c r="V689" s="26" t="n"/>
      <c r="W689" s="29" t="n"/>
      <c r="Z689" s="491" t="n"/>
      <c r="AA689" s="612" t="n"/>
      <c r="AB689" s="83">
        <f>IF(C689="","",IF('Product Selections'!$L$11="CBA Lightning",1,IF('Product Selections'!$L$11="CBA Lightning Plus",0.7,IF('Product Selections'!$L$11="Management Services",0.7,IF('Product Selections'!$L$11="CBA Lightning Wholesale","Check with Finance","")))))</f>
        <v/>
      </c>
      <c r="AC689" s="612" t="n"/>
      <c r="AD689" s="83">
        <f>IF(C689="","",IF('Product Selections'!$L$11="CBA Lightning Wholesale","Check with Finance",1-AB689))</f>
        <v/>
      </c>
      <c r="AE689" s="612">
        <f>IF(C689="","",'Multi Unit Grid'!$G$5)</f>
        <v/>
      </c>
      <c r="AF689" s="84">
        <f>IF(C689="","",IF('Exhibit A'!Y1431&lt;0,-'Exhibit A'!Y1431,""))</f>
        <v/>
      </c>
      <c r="AG689" s="612">
        <f>IF($C689="","",'Product Selections'!$K$6)</f>
        <v/>
      </c>
      <c r="AH689" s="612">
        <f>IF($C689="","",'Product Selections'!$K$10)</f>
        <v/>
      </c>
      <c r="AI689" s="32">
        <f>IF(C689="","",IF('Product Selections'!L681="Management SErvices",VLOOKUP('Product Selections'!K673,Regions!C:D,2,FALSE),""))</f>
        <v/>
      </c>
      <c r="AJ689" s="444" t="n"/>
      <c r="AK689" s="621" t="n"/>
      <c r="AL689" s="438" t="n"/>
      <c r="AM689" s="447" t="n"/>
      <c r="AO689" s="30" t="n"/>
      <c r="AP689" s="439" t="n"/>
      <c r="AQ689" s="612" t="n"/>
      <c r="AR689" s="612" t="n"/>
      <c r="AS689" s="615" t="n"/>
    </row>
    <row r="690">
      <c r="B690" s="249">
        <f>B689+1</f>
        <v/>
      </c>
      <c r="C690" s="250">
        <f>IF('Multi Unit Grid'!C684="","",'Multi Unit Grid'!C684)</f>
        <v/>
      </c>
      <c r="D690" s="251">
        <f>IF(C690="","",'Exhibit A'!D682)</f>
        <v/>
      </c>
      <c r="E690" s="252">
        <f>IFERROR(VLOOKUP(C690,'Multi Unit Grid'!C:D,2,FALSE),"")</f>
        <v/>
      </c>
      <c r="F690" s="253">
        <f>IFERROR(VLOOKUP(C690,'Multi Unit Grid'!C:E,3,FALSE),"")</f>
        <v/>
      </c>
      <c r="G690" s="253">
        <f>IFERROR(VLOOKUP(C690,'Multi Unit Grid'!C:EF,4,FALSE),"")</f>
        <v/>
      </c>
      <c r="H690" s="616" t="n"/>
      <c r="I690" s="267" t="n"/>
      <c r="J690" s="431" t="n"/>
      <c r="K690" s="261" t="n"/>
      <c r="L690" s="257" t="n"/>
      <c r="M690" s="262" t="n"/>
      <c r="N690" s="263" t="n"/>
      <c r="O690" s="262" t="n"/>
      <c r="P690" s="263" t="n"/>
      <c r="Q690" s="622" t="n"/>
      <c r="R690" s="263" t="n"/>
      <c r="S690" s="263" t="n"/>
      <c r="T690" s="263" t="n"/>
      <c r="U690" s="263" t="n"/>
      <c r="V690" s="262" t="n"/>
      <c r="W690" s="265" t="n"/>
      <c r="X690" s="266" t="n"/>
      <c r="Z690" s="490" t="n"/>
      <c r="AA690" s="616" t="n"/>
      <c r="AB690" s="270">
        <f>IF(C690="","",IF('Product Selections'!$L$11="CBA Lightning",1,IF('Product Selections'!$L$11="CBA Lightning Plus",0.7,IF('Product Selections'!$L$11="Management Services",0.7,IF('Product Selections'!$L$11="CBA Lightning Wholesale","Check with Finance","")))))</f>
        <v/>
      </c>
      <c r="AC690" s="616" t="n"/>
      <c r="AD690" s="270">
        <f>IF(C690="","",IF('Product Selections'!$L$11="CBA Lightning Wholesale","Check with Finance",1-AB690))</f>
        <v/>
      </c>
      <c r="AE690" s="616">
        <f>IF(C690="","",'Multi Unit Grid'!$G$5)</f>
        <v/>
      </c>
      <c r="AF690" s="271">
        <f>IF(C690="","",IF('Exhibit A'!Y1432&lt;0,-'Exhibit A'!Y1432,""))</f>
        <v/>
      </c>
      <c r="AG690" s="616">
        <f>IF($C690="","",'Product Selections'!$K$6)</f>
        <v/>
      </c>
      <c r="AH690" s="616">
        <f>IF($C690="","",'Product Selections'!$K$10)</f>
        <v/>
      </c>
      <c r="AI690" s="269">
        <f>IF(C690="","",IF('Product Selections'!L682="Management SErvices",VLOOKUP('Product Selections'!K674,Regions!C:D,2,FALSE),""))</f>
        <v/>
      </c>
      <c r="AJ690" s="445" t="n"/>
      <c r="AK690" s="618" t="n"/>
      <c r="AL690" s="440" t="n"/>
      <c r="AM690" s="448" t="n"/>
      <c r="AO690" s="267" t="n"/>
      <c r="AP690" s="441" t="n"/>
      <c r="AQ690" s="616" t="n"/>
      <c r="AR690" s="616" t="n"/>
      <c r="AS690" s="619" t="n"/>
    </row>
    <row r="691" ht="14.45" customHeight="1">
      <c r="B691" s="73">
        <f>B690+1</f>
        <v/>
      </c>
      <c r="C691" s="221">
        <f>IF('Multi Unit Grid'!C685="","",'Multi Unit Grid'!C685)</f>
        <v/>
      </c>
      <c r="D691" s="223">
        <f>IF(C691="","",'Exhibit A'!D683)</f>
        <v/>
      </c>
      <c r="E691" s="222">
        <f>IFERROR(VLOOKUP(C691,'Multi Unit Grid'!C:D,2,FALSE),"")</f>
        <v/>
      </c>
      <c r="F691" s="75">
        <f>IFERROR(VLOOKUP(C691,'Multi Unit Grid'!C:E,3,FALSE),"")</f>
        <v/>
      </c>
      <c r="G691" s="75">
        <f>IFERROR(VLOOKUP(C691,'Multi Unit Grid'!C:EF,4,FALSE),"")</f>
        <v/>
      </c>
      <c r="H691" s="612" t="n"/>
      <c r="I691" s="30" t="n"/>
      <c r="J691" s="430" t="n"/>
      <c r="K691" s="224" t="n"/>
      <c r="L691" s="24" t="n"/>
      <c r="M691" s="26" t="n"/>
      <c r="N691" s="28" t="n"/>
      <c r="O691" s="26" t="n"/>
      <c r="P691" s="28" t="n"/>
      <c r="Q691" s="623" t="n"/>
      <c r="R691" s="28" t="n"/>
      <c r="S691" s="28" t="n"/>
      <c r="T691" s="28" t="n"/>
      <c r="U691" s="28" t="n"/>
      <c r="V691" s="26" t="n"/>
      <c r="W691" s="29" t="n"/>
      <c r="Z691" s="491" t="n"/>
      <c r="AA691" s="612" t="n"/>
      <c r="AB691" s="83">
        <f>IF(C691="","",IF('Product Selections'!$L$11="CBA Lightning",1,IF('Product Selections'!$L$11="CBA Lightning Plus",0.7,IF('Product Selections'!$L$11="Management Services",0.7,IF('Product Selections'!$L$11="CBA Lightning Wholesale","Check with Finance","")))))</f>
        <v/>
      </c>
      <c r="AC691" s="612" t="n"/>
      <c r="AD691" s="83">
        <f>IF(C691="","",IF('Product Selections'!$L$11="CBA Lightning Wholesale","Check with Finance",1-AB691))</f>
        <v/>
      </c>
      <c r="AE691" s="612">
        <f>IF(C691="","",'Multi Unit Grid'!$G$5)</f>
        <v/>
      </c>
      <c r="AF691" s="84">
        <f>IF(C691="","",IF('Exhibit A'!Y1433&lt;0,-'Exhibit A'!Y1433,""))</f>
        <v/>
      </c>
      <c r="AG691" s="612">
        <f>IF($C691="","",'Product Selections'!$K$6)</f>
        <v/>
      </c>
      <c r="AH691" s="612">
        <f>IF($C691="","",'Product Selections'!$K$10)</f>
        <v/>
      </c>
      <c r="AI691" s="32">
        <f>IF(C691="","",IF('Product Selections'!L683="Management SErvices",VLOOKUP('Product Selections'!K675,Regions!C:D,2,FALSE),""))</f>
        <v/>
      </c>
      <c r="AJ691" s="444" t="n"/>
      <c r="AK691" s="621" t="n"/>
      <c r="AL691" s="438" t="n"/>
      <c r="AM691" s="447" t="n"/>
      <c r="AO691" s="30" t="n"/>
      <c r="AP691" s="439" t="n"/>
      <c r="AQ691" s="612" t="n"/>
      <c r="AR691" s="612" t="n"/>
      <c r="AS691" s="615" t="n"/>
    </row>
    <row r="692">
      <c r="B692" s="249">
        <f>B691+1</f>
        <v/>
      </c>
      <c r="C692" s="250">
        <f>IF('Multi Unit Grid'!C686="","",'Multi Unit Grid'!C686)</f>
        <v/>
      </c>
      <c r="D692" s="251">
        <f>IF(C692="","",'Exhibit A'!D684)</f>
        <v/>
      </c>
      <c r="E692" s="252">
        <f>IFERROR(VLOOKUP(C692,'Multi Unit Grid'!C:D,2,FALSE),"")</f>
        <v/>
      </c>
      <c r="F692" s="253">
        <f>IFERROR(VLOOKUP(C692,'Multi Unit Grid'!C:E,3,FALSE),"")</f>
        <v/>
      </c>
      <c r="G692" s="253">
        <f>IFERROR(VLOOKUP(C692,'Multi Unit Grid'!C:EF,4,FALSE),"")</f>
        <v/>
      </c>
      <c r="H692" s="616" t="n"/>
      <c r="I692" s="267" t="n"/>
      <c r="J692" s="431" t="n"/>
      <c r="K692" s="261" t="n"/>
      <c r="L692" s="257" t="n"/>
      <c r="M692" s="262" t="n"/>
      <c r="N692" s="263" t="n"/>
      <c r="O692" s="262" t="n"/>
      <c r="P692" s="263" t="n"/>
      <c r="Q692" s="622" t="n"/>
      <c r="R692" s="263" t="n"/>
      <c r="S692" s="263" t="n"/>
      <c r="T692" s="263" t="n"/>
      <c r="U692" s="263" t="n"/>
      <c r="V692" s="262" t="n"/>
      <c r="W692" s="265" t="n"/>
      <c r="X692" s="266" t="n"/>
      <c r="Z692" s="490" t="n"/>
      <c r="AA692" s="616" t="n"/>
      <c r="AB692" s="270">
        <f>IF(C692="","",IF('Product Selections'!$L$11="CBA Lightning",1,IF('Product Selections'!$L$11="CBA Lightning Plus",0.7,IF('Product Selections'!$L$11="Management Services",0.7,IF('Product Selections'!$L$11="CBA Lightning Wholesale","Check with Finance","")))))</f>
        <v/>
      </c>
      <c r="AC692" s="616" t="n"/>
      <c r="AD692" s="270">
        <f>IF(C692="","",IF('Product Selections'!$L$11="CBA Lightning Wholesale","Check with Finance",1-AB692))</f>
        <v/>
      </c>
      <c r="AE692" s="616">
        <f>IF(C692="","",'Multi Unit Grid'!$G$5)</f>
        <v/>
      </c>
      <c r="AF692" s="271">
        <f>IF(C692="","",IF('Exhibit A'!Y1434&lt;0,-'Exhibit A'!Y1434,""))</f>
        <v/>
      </c>
      <c r="AG692" s="616">
        <f>IF($C692="","",'Product Selections'!$K$6)</f>
        <v/>
      </c>
      <c r="AH692" s="616">
        <f>IF($C692="","",'Product Selections'!$K$10)</f>
        <v/>
      </c>
      <c r="AI692" s="269">
        <f>IF(C692="","",IF('Product Selections'!L684="Management SErvices",VLOOKUP('Product Selections'!K676,Regions!C:D,2,FALSE),""))</f>
        <v/>
      </c>
      <c r="AJ692" s="445" t="n"/>
      <c r="AK692" s="618" t="n"/>
      <c r="AL692" s="440" t="n"/>
      <c r="AM692" s="448" t="n"/>
      <c r="AO692" s="267" t="n"/>
      <c r="AP692" s="441" t="n"/>
      <c r="AQ692" s="616" t="n"/>
      <c r="AR692" s="616" t="n"/>
      <c r="AS692" s="619" t="n"/>
    </row>
    <row r="693" ht="14.45" customHeight="1">
      <c r="B693" s="73">
        <f>B692+1</f>
        <v/>
      </c>
      <c r="C693" s="221">
        <f>IF('Multi Unit Grid'!C687="","",'Multi Unit Grid'!C687)</f>
        <v/>
      </c>
      <c r="D693" s="223">
        <f>IF(C693="","",'Exhibit A'!D685)</f>
        <v/>
      </c>
      <c r="E693" s="222">
        <f>IFERROR(VLOOKUP(C693,'Multi Unit Grid'!C:D,2,FALSE),"")</f>
        <v/>
      </c>
      <c r="F693" s="75">
        <f>IFERROR(VLOOKUP(C693,'Multi Unit Grid'!C:E,3,FALSE),"")</f>
        <v/>
      </c>
      <c r="G693" s="75">
        <f>IFERROR(VLOOKUP(C693,'Multi Unit Grid'!C:EF,4,FALSE),"")</f>
        <v/>
      </c>
      <c r="H693" s="612" t="n"/>
      <c r="I693" s="30" t="n"/>
      <c r="J693" s="430" t="n"/>
      <c r="K693" s="224" t="n"/>
      <c r="L693" s="24" t="n"/>
      <c r="M693" s="26" t="n"/>
      <c r="N693" s="28" t="n"/>
      <c r="O693" s="26" t="n"/>
      <c r="P693" s="28" t="n"/>
      <c r="Q693" s="623" t="n"/>
      <c r="R693" s="28" t="n"/>
      <c r="S693" s="28" t="n"/>
      <c r="T693" s="28" t="n"/>
      <c r="U693" s="28" t="n"/>
      <c r="V693" s="26" t="n"/>
      <c r="W693" s="29" t="n"/>
      <c r="Z693" s="491" t="n"/>
      <c r="AA693" s="612" t="n"/>
      <c r="AB693" s="83">
        <f>IF(C693="","",IF('Product Selections'!$L$11="CBA Lightning",1,IF('Product Selections'!$L$11="CBA Lightning Plus",0.7,IF('Product Selections'!$L$11="Management Services",0.7,IF('Product Selections'!$L$11="CBA Lightning Wholesale","Check with Finance","")))))</f>
        <v/>
      </c>
      <c r="AC693" s="612" t="n"/>
      <c r="AD693" s="83">
        <f>IF(C693="","",IF('Product Selections'!$L$11="CBA Lightning Wholesale","Check with Finance",1-AB693))</f>
        <v/>
      </c>
      <c r="AE693" s="612">
        <f>IF(C693="","",'Multi Unit Grid'!$G$5)</f>
        <v/>
      </c>
      <c r="AF693" s="84">
        <f>IF(C693="","",IF('Exhibit A'!Y1435&lt;0,-'Exhibit A'!Y1435,""))</f>
        <v/>
      </c>
      <c r="AG693" s="612">
        <f>IF($C693="","",'Product Selections'!$K$6)</f>
        <v/>
      </c>
      <c r="AH693" s="612">
        <f>IF($C693="","",'Product Selections'!$K$10)</f>
        <v/>
      </c>
      <c r="AI693" s="32">
        <f>IF(C693="","",IF('Product Selections'!L685="Management SErvices",VLOOKUP('Product Selections'!K677,Regions!C:D,2,FALSE),""))</f>
        <v/>
      </c>
      <c r="AJ693" s="444" t="n"/>
      <c r="AK693" s="621" t="n"/>
      <c r="AL693" s="438" t="n"/>
      <c r="AM693" s="447" t="n"/>
      <c r="AO693" s="30" t="n"/>
      <c r="AP693" s="439" t="n"/>
      <c r="AQ693" s="612" t="n"/>
      <c r="AR693" s="612" t="n"/>
      <c r="AS693" s="615" t="n"/>
    </row>
    <row r="694">
      <c r="B694" s="249">
        <f>B693+1</f>
        <v/>
      </c>
      <c r="C694" s="250">
        <f>IF('Multi Unit Grid'!C688="","",'Multi Unit Grid'!C688)</f>
        <v/>
      </c>
      <c r="D694" s="251">
        <f>IF(C694="","",'Exhibit A'!D686)</f>
        <v/>
      </c>
      <c r="E694" s="252">
        <f>IFERROR(VLOOKUP(C694,'Multi Unit Grid'!C:D,2,FALSE),"")</f>
        <v/>
      </c>
      <c r="F694" s="253">
        <f>IFERROR(VLOOKUP(C694,'Multi Unit Grid'!C:E,3,FALSE),"")</f>
        <v/>
      </c>
      <c r="G694" s="253">
        <f>IFERROR(VLOOKUP(C694,'Multi Unit Grid'!C:EF,4,FALSE),"")</f>
        <v/>
      </c>
      <c r="H694" s="616" t="n"/>
      <c r="I694" s="267" t="n"/>
      <c r="J694" s="431" t="n"/>
      <c r="K694" s="261" t="n"/>
      <c r="L694" s="257" t="n"/>
      <c r="M694" s="262" t="n"/>
      <c r="N694" s="263" t="n"/>
      <c r="O694" s="262" t="n"/>
      <c r="P694" s="263" t="n"/>
      <c r="Q694" s="622" t="n"/>
      <c r="R694" s="263" t="n"/>
      <c r="S694" s="263" t="n"/>
      <c r="T694" s="263" t="n"/>
      <c r="U694" s="263" t="n"/>
      <c r="V694" s="262" t="n"/>
      <c r="W694" s="265" t="n"/>
      <c r="X694" s="266" t="n"/>
      <c r="Z694" s="490" t="n"/>
      <c r="AA694" s="616" t="n"/>
      <c r="AB694" s="270">
        <f>IF(C694="","",IF('Product Selections'!$L$11="CBA Lightning",1,IF('Product Selections'!$L$11="CBA Lightning Plus",0.7,IF('Product Selections'!$L$11="Management Services",0.7,IF('Product Selections'!$L$11="CBA Lightning Wholesale","Check with Finance","")))))</f>
        <v/>
      </c>
      <c r="AC694" s="616" t="n"/>
      <c r="AD694" s="270">
        <f>IF(C694="","",IF('Product Selections'!$L$11="CBA Lightning Wholesale","Check with Finance",1-AB694))</f>
        <v/>
      </c>
      <c r="AE694" s="616">
        <f>IF(C694="","",'Multi Unit Grid'!$G$5)</f>
        <v/>
      </c>
      <c r="AF694" s="271">
        <f>IF(C694="","",IF('Exhibit A'!Y1436&lt;0,-'Exhibit A'!Y1436,""))</f>
        <v/>
      </c>
      <c r="AG694" s="616">
        <f>IF($C694="","",'Product Selections'!$K$6)</f>
        <v/>
      </c>
      <c r="AH694" s="616">
        <f>IF($C694="","",'Product Selections'!$K$10)</f>
        <v/>
      </c>
      <c r="AI694" s="269">
        <f>IF(C694="","",IF('Product Selections'!L686="Management SErvices",VLOOKUP('Product Selections'!K678,Regions!C:D,2,FALSE),""))</f>
        <v/>
      </c>
      <c r="AJ694" s="445" t="n"/>
      <c r="AK694" s="618" t="n"/>
      <c r="AL694" s="440" t="n"/>
      <c r="AM694" s="448" t="n"/>
      <c r="AO694" s="267" t="n"/>
      <c r="AP694" s="441" t="n"/>
      <c r="AQ694" s="616" t="n"/>
      <c r="AR694" s="616" t="n"/>
      <c r="AS694" s="619" t="n"/>
    </row>
    <row r="695" ht="14.45" customHeight="1">
      <c r="B695" s="73">
        <f>B694+1</f>
        <v/>
      </c>
      <c r="C695" s="221">
        <f>IF('Multi Unit Grid'!C689="","",'Multi Unit Grid'!C689)</f>
        <v/>
      </c>
      <c r="D695" s="223">
        <f>IF(C695="","",'Exhibit A'!D687)</f>
        <v/>
      </c>
      <c r="E695" s="222">
        <f>IFERROR(VLOOKUP(C695,'Multi Unit Grid'!C:D,2,FALSE),"")</f>
        <v/>
      </c>
      <c r="F695" s="75">
        <f>IFERROR(VLOOKUP(C695,'Multi Unit Grid'!C:E,3,FALSE),"")</f>
        <v/>
      </c>
      <c r="G695" s="75">
        <f>IFERROR(VLOOKUP(C695,'Multi Unit Grid'!C:EF,4,FALSE),"")</f>
        <v/>
      </c>
      <c r="H695" s="612" t="n"/>
      <c r="I695" s="30" t="n"/>
      <c r="J695" s="430" t="n"/>
      <c r="K695" s="224" t="n"/>
      <c r="L695" s="24" t="n"/>
      <c r="M695" s="26" t="n"/>
      <c r="N695" s="28" t="n"/>
      <c r="O695" s="26" t="n"/>
      <c r="P695" s="28" t="n"/>
      <c r="Q695" s="623" t="n"/>
      <c r="R695" s="28" t="n"/>
      <c r="S695" s="28" t="n"/>
      <c r="T695" s="28" t="n"/>
      <c r="U695" s="28" t="n"/>
      <c r="V695" s="26" t="n"/>
      <c r="W695" s="29" t="n"/>
      <c r="Z695" s="491" t="n"/>
      <c r="AA695" s="612" t="n"/>
      <c r="AB695" s="83">
        <f>IF(C695="","",IF('Product Selections'!$L$11="CBA Lightning",1,IF('Product Selections'!$L$11="CBA Lightning Plus",0.7,IF('Product Selections'!$L$11="Management Services",0.7,IF('Product Selections'!$L$11="CBA Lightning Wholesale","Check with Finance","")))))</f>
        <v/>
      </c>
      <c r="AC695" s="612" t="n"/>
      <c r="AD695" s="83">
        <f>IF(C695="","",IF('Product Selections'!$L$11="CBA Lightning Wholesale","Check with Finance",1-AB695))</f>
        <v/>
      </c>
      <c r="AE695" s="612">
        <f>IF(C695="","",'Multi Unit Grid'!$G$5)</f>
        <v/>
      </c>
      <c r="AF695" s="84">
        <f>IF(C695="","",IF('Exhibit A'!Y1437&lt;0,-'Exhibit A'!Y1437,""))</f>
        <v/>
      </c>
      <c r="AG695" s="612">
        <f>IF($C695="","",'Product Selections'!$K$6)</f>
        <v/>
      </c>
      <c r="AH695" s="612">
        <f>IF($C695="","",'Product Selections'!$K$10)</f>
        <v/>
      </c>
      <c r="AI695" s="32">
        <f>IF(C695="","",IF('Product Selections'!L687="Management SErvices",VLOOKUP('Product Selections'!K679,Regions!C:D,2,FALSE),""))</f>
        <v/>
      </c>
      <c r="AJ695" s="444" t="n"/>
      <c r="AK695" s="621" t="n"/>
      <c r="AL695" s="438" t="n"/>
      <c r="AM695" s="447" t="n"/>
      <c r="AO695" s="30" t="n"/>
      <c r="AP695" s="439" t="n"/>
      <c r="AQ695" s="612" t="n"/>
      <c r="AR695" s="612" t="n"/>
      <c r="AS695" s="615" t="n"/>
    </row>
    <row r="696">
      <c r="B696" s="249">
        <f>B695+1</f>
        <v/>
      </c>
      <c r="C696" s="250">
        <f>IF('Multi Unit Grid'!C690="","",'Multi Unit Grid'!C690)</f>
        <v/>
      </c>
      <c r="D696" s="251">
        <f>IF(C696="","",'Exhibit A'!D688)</f>
        <v/>
      </c>
      <c r="E696" s="252">
        <f>IFERROR(VLOOKUP(C696,'Multi Unit Grid'!C:D,2,FALSE),"")</f>
        <v/>
      </c>
      <c r="F696" s="253">
        <f>IFERROR(VLOOKUP(C696,'Multi Unit Grid'!C:E,3,FALSE),"")</f>
        <v/>
      </c>
      <c r="G696" s="253">
        <f>IFERROR(VLOOKUP(C696,'Multi Unit Grid'!C:EF,4,FALSE),"")</f>
        <v/>
      </c>
      <c r="H696" s="616" t="n"/>
      <c r="I696" s="267" t="n"/>
      <c r="J696" s="431" t="n"/>
      <c r="K696" s="261" t="n"/>
      <c r="L696" s="257" t="n"/>
      <c r="M696" s="262" t="n"/>
      <c r="N696" s="263" t="n"/>
      <c r="O696" s="262" t="n"/>
      <c r="P696" s="263" t="n"/>
      <c r="Q696" s="622" t="n"/>
      <c r="R696" s="263" t="n"/>
      <c r="S696" s="263" t="n"/>
      <c r="T696" s="263" t="n"/>
      <c r="U696" s="263" t="n"/>
      <c r="V696" s="262" t="n"/>
      <c r="W696" s="265" t="n"/>
      <c r="X696" s="266" t="n"/>
      <c r="Z696" s="490" t="n"/>
      <c r="AA696" s="616" t="n"/>
      <c r="AB696" s="270">
        <f>IF(C696="","",IF('Product Selections'!$L$11="CBA Lightning",1,IF('Product Selections'!$L$11="CBA Lightning Plus",0.7,IF('Product Selections'!$L$11="Management Services",0.7,IF('Product Selections'!$L$11="CBA Lightning Wholesale","Check with Finance","")))))</f>
        <v/>
      </c>
      <c r="AC696" s="616" t="n"/>
      <c r="AD696" s="270">
        <f>IF(C696="","",IF('Product Selections'!$L$11="CBA Lightning Wholesale","Check with Finance",1-AB696))</f>
        <v/>
      </c>
      <c r="AE696" s="616">
        <f>IF(C696="","",'Multi Unit Grid'!$G$5)</f>
        <v/>
      </c>
      <c r="AF696" s="271">
        <f>IF(C696="","",IF('Exhibit A'!Y1438&lt;0,-'Exhibit A'!Y1438,""))</f>
        <v/>
      </c>
      <c r="AG696" s="616">
        <f>IF($C696="","",'Product Selections'!$K$6)</f>
        <v/>
      </c>
      <c r="AH696" s="616">
        <f>IF($C696="","",'Product Selections'!$K$10)</f>
        <v/>
      </c>
      <c r="AI696" s="269">
        <f>IF(C696="","",IF('Product Selections'!L688="Management SErvices",VLOOKUP('Product Selections'!K680,Regions!C:D,2,FALSE),""))</f>
        <v/>
      </c>
      <c r="AJ696" s="445" t="n"/>
      <c r="AK696" s="618" t="n"/>
      <c r="AL696" s="440" t="n"/>
      <c r="AM696" s="448" t="n"/>
      <c r="AO696" s="267" t="n"/>
      <c r="AP696" s="441" t="n"/>
      <c r="AQ696" s="616" t="n"/>
      <c r="AR696" s="616" t="n"/>
      <c r="AS696" s="619" t="n"/>
    </row>
    <row r="697" ht="14.45" customHeight="1">
      <c r="B697" s="73">
        <f>B696+1</f>
        <v/>
      </c>
      <c r="C697" s="221">
        <f>IF('Multi Unit Grid'!C691="","",'Multi Unit Grid'!C691)</f>
        <v/>
      </c>
      <c r="D697" s="223">
        <f>IF(C697="","",'Exhibit A'!D689)</f>
        <v/>
      </c>
      <c r="E697" s="222">
        <f>IFERROR(VLOOKUP(C697,'Multi Unit Grid'!C:D,2,FALSE),"")</f>
        <v/>
      </c>
      <c r="F697" s="75">
        <f>IFERROR(VLOOKUP(C697,'Multi Unit Grid'!C:E,3,FALSE),"")</f>
        <v/>
      </c>
      <c r="G697" s="75">
        <f>IFERROR(VLOOKUP(C697,'Multi Unit Grid'!C:EF,4,FALSE),"")</f>
        <v/>
      </c>
      <c r="H697" s="612" t="n"/>
      <c r="I697" s="30" t="n"/>
      <c r="J697" s="430" t="n"/>
      <c r="K697" s="224" t="n"/>
      <c r="L697" s="24" t="n"/>
      <c r="M697" s="26" t="n"/>
      <c r="N697" s="28" t="n"/>
      <c r="O697" s="26" t="n"/>
      <c r="P697" s="28" t="n"/>
      <c r="Q697" s="623" t="n"/>
      <c r="R697" s="28" t="n"/>
      <c r="S697" s="28" t="n"/>
      <c r="T697" s="28" t="n"/>
      <c r="U697" s="28" t="n"/>
      <c r="V697" s="26" t="n"/>
      <c r="W697" s="29" t="n"/>
      <c r="Z697" s="491" t="n"/>
      <c r="AA697" s="612" t="n"/>
      <c r="AB697" s="83">
        <f>IF(C697="","",IF('Product Selections'!$L$11="CBA Lightning",1,IF('Product Selections'!$L$11="CBA Lightning Plus",0.7,IF('Product Selections'!$L$11="Management Services",0.7,IF('Product Selections'!$L$11="CBA Lightning Wholesale","Check with Finance","")))))</f>
        <v/>
      </c>
      <c r="AC697" s="612" t="n"/>
      <c r="AD697" s="83">
        <f>IF(C697="","",IF('Product Selections'!$L$11="CBA Lightning Wholesale","Check with Finance",1-AB697))</f>
        <v/>
      </c>
      <c r="AE697" s="612">
        <f>IF(C697="","",'Multi Unit Grid'!$G$5)</f>
        <v/>
      </c>
      <c r="AF697" s="84">
        <f>IF(C697="","",IF('Exhibit A'!Y1439&lt;0,-'Exhibit A'!Y1439,""))</f>
        <v/>
      </c>
      <c r="AG697" s="612">
        <f>IF($C697="","",'Product Selections'!$K$6)</f>
        <v/>
      </c>
      <c r="AH697" s="612">
        <f>IF($C697="","",'Product Selections'!$K$10)</f>
        <v/>
      </c>
      <c r="AI697" s="32">
        <f>IF(C697="","",IF('Product Selections'!L689="Management SErvices",VLOOKUP('Product Selections'!K681,Regions!C:D,2,FALSE),""))</f>
        <v/>
      </c>
      <c r="AJ697" s="444" t="n"/>
      <c r="AK697" s="621" t="n"/>
      <c r="AL697" s="438" t="n"/>
      <c r="AM697" s="447" t="n"/>
      <c r="AO697" s="30" t="n"/>
      <c r="AP697" s="439" t="n"/>
      <c r="AQ697" s="612" t="n"/>
      <c r="AR697" s="612" t="n"/>
      <c r="AS697" s="615" t="n"/>
    </row>
    <row r="698">
      <c r="B698" s="249">
        <f>B697+1</f>
        <v/>
      </c>
      <c r="C698" s="250">
        <f>IF('Multi Unit Grid'!C692="","",'Multi Unit Grid'!C692)</f>
        <v/>
      </c>
      <c r="D698" s="251">
        <f>IF(C698="","",'Exhibit A'!D690)</f>
        <v/>
      </c>
      <c r="E698" s="252">
        <f>IFERROR(VLOOKUP(C698,'Multi Unit Grid'!C:D,2,FALSE),"")</f>
        <v/>
      </c>
      <c r="F698" s="253">
        <f>IFERROR(VLOOKUP(C698,'Multi Unit Grid'!C:E,3,FALSE),"")</f>
        <v/>
      </c>
      <c r="G698" s="253">
        <f>IFERROR(VLOOKUP(C698,'Multi Unit Grid'!C:EF,4,FALSE),"")</f>
        <v/>
      </c>
      <c r="H698" s="616" t="n"/>
      <c r="I698" s="267" t="n"/>
      <c r="J698" s="431" t="n"/>
      <c r="K698" s="261" t="n"/>
      <c r="L698" s="257" t="n"/>
      <c r="M698" s="262" t="n"/>
      <c r="N698" s="263" t="n"/>
      <c r="O698" s="262" t="n"/>
      <c r="P698" s="263" t="n"/>
      <c r="Q698" s="622" t="n"/>
      <c r="R698" s="263" t="n"/>
      <c r="S698" s="263" t="n"/>
      <c r="T698" s="263" t="n"/>
      <c r="U698" s="263" t="n"/>
      <c r="V698" s="262" t="n"/>
      <c r="W698" s="265" t="n"/>
      <c r="X698" s="266" t="n"/>
      <c r="Z698" s="490" t="n"/>
      <c r="AA698" s="616" t="n"/>
      <c r="AB698" s="270">
        <f>IF(C698="","",IF('Product Selections'!$L$11="CBA Lightning",1,IF('Product Selections'!$L$11="CBA Lightning Plus",0.7,IF('Product Selections'!$L$11="Management Services",0.7,IF('Product Selections'!$L$11="CBA Lightning Wholesale","Check with Finance","")))))</f>
        <v/>
      </c>
      <c r="AC698" s="616" t="n"/>
      <c r="AD698" s="270">
        <f>IF(C698="","",IF('Product Selections'!$L$11="CBA Lightning Wholesale","Check with Finance",1-AB698))</f>
        <v/>
      </c>
      <c r="AE698" s="616">
        <f>IF(C698="","",'Multi Unit Grid'!$G$5)</f>
        <v/>
      </c>
      <c r="AF698" s="271">
        <f>IF(C698="","",IF('Exhibit A'!Y1440&lt;0,-'Exhibit A'!Y1440,""))</f>
        <v/>
      </c>
      <c r="AG698" s="616">
        <f>IF($C698="","",'Product Selections'!$K$6)</f>
        <v/>
      </c>
      <c r="AH698" s="616">
        <f>IF($C698="","",'Product Selections'!$K$10)</f>
        <v/>
      </c>
      <c r="AI698" s="269">
        <f>IF(C698="","",IF('Product Selections'!L690="Management SErvices",VLOOKUP('Product Selections'!K682,Regions!C:D,2,FALSE),""))</f>
        <v/>
      </c>
      <c r="AJ698" s="445" t="n"/>
      <c r="AK698" s="618" t="n"/>
      <c r="AL698" s="440" t="n"/>
      <c r="AM698" s="448" t="n"/>
      <c r="AO698" s="267" t="n"/>
      <c r="AP698" s="441" t="n"/>
      <c r="AQ698" s="616" t="n"/>
      <c r="AR698" s="616" t="n"/>
      <c r="AS698" s="619" t="n"/>
    </row>
    <row r="699" ht="14.45" customHeight="1">
      <c r="B699" s="73">
        <f>B698+1</f>
        <v/>
      </c>
      <c r="C699" s="221">
        <f>IF('Multi Unit Grid'!C693="","",'Multi Unit Grid'!C693)</f>
        <v/>
      </c>
      <c r="D699" s="223">
        <f>IF(C699="","",'Exhibit A'!D691)</f>
        <v/>
      </c>
      <c r="E699" s="222">
        <f>IFERROR(VLOOKUP(C699,'Multi Unit Grid'!C:D,2,FALSE),"")</f>
        <v/>
      </c>
      <c r="F699" s="75">
        <f>IFERROR(VLOOKUP(C699,'Multi Unit Grid'!C:E,3,FALSE),"")</f>
        <v/>
      </c>
      <c r="G699" s="75">
        <f>IFERROR(VLOOKUP(C699,'Multi Unit Grid'!C:EF,4,FALSE),"")</f>
        <v/>
      </c>
      <c r="H699" s="612" t="n"/>
      <c r="I699" s="30" t="n"/>
      <c r="J699" s="430" t="n"/>
      <c r="K699" s="224" t="n"/>
      <c r="L699" s="24" t="n"/>
      <c r="M699" s="26" t="n"/>
      <c r="N699" s="28" t="n"/>
      <c r="O699" s="26" t="n"/>
      <c r="P699" s="28" t="n"/>
      <c r="Q699" s="623" t="n"/>
      <c r="R699" s="28" t="n"/>
      <c r="S699" s="28" t="n"/>
      <c r="T699" s="28" t="n"/>
      <c r="U699" s="28" t="n"/>
      <c r="V699" s="26" t="n"/>
      <c r="W699" s="29" t="n"/>
      <c r="Z699" s="491" t="n"/>
      <c r="AA699" s="612" t="n"/>
      <c r="AB699" s="83">
        <f>IF(C699="","",IF('Product Selections'!$L$11="CBA Lightning",1,IF('Product Selections'!$L$11="CBA Lightning Plus",0.7,IF('Product Selections'!$L$11="Management Services",0.7,IF('Product Selections'!$L$11="CBA Lightning Wholesale","Check with Finance","")))))</f>
        <v/>
      </c>
      <c r="AC699" s="612" t="n"/>
      <c r="AD699" s="83">
        <f>IF(C699="","",IF('Product Selections'!$L$11="CBA Lightning Wholesale","Check with Finance",1-AB699))</f>
        <v/>
      </c>
      <c r="AE699" s="612">
        <f>IF(C699="","",'Multi Unit Grid'!$G$5)</f>
        <v/>
      </c>
      <c r="AF699" s="84">
        <f>IF(C699="","",IF('Exhibit A'!Y1441&lt;0,-'Exhibit A'!Y1441,""))</f>
        <v/>
      </c>
      <c r="AG699" s="612">
        <f>IF($C699="","",'Product Selections'!$K$6)</f>
        <v/>
      </c>
      <c r="AH699" s="612">
        <f>IF($C699="","",'Product Selections'!$K$10)</f>
        <v/>
      </c>
      <c r="AI699" s="32">
        <f>IF(C699="","",IF('Product Selections'!L691="Management SErvices",VLOOKUP('Product Selections'!K683,Regions!C:D,2,FALSE),""))</f>
        <v/>
      </c>
      <c r="AJ699" s="444" t="n"/>
      <c r="AK699" s="621" t="n"/>
      <c r="AL699" s="438" t="n"/>
      <c r="AM699" s="447" t="n"/>
      <c r="AO699" s="30" t="n"/>
      <c r="AP699" s="439" t="n"/>
      <c r="AQ699" s="612" t="n"/>
      <c r="AR699" s="612" t="n"/>
      <c r="AS699" s="615" t="n"/>
    </row>
    <row r="700">
      <c r="B700" s="249">
        <f>B699+1</f>
        <v/>
      </c>
      <c r="C700" s="250">
        <f>IF('Multi Unit Grid'!C694="","",'Multi Unit Grid'!C694)</f>
        <v/>
      </c>
      <c r="D700" s="251">
        <f>IF(C700="","",'Exhibit A'!D692)</f>
        <v/>
      </c>
      <c r="E700" s="252">
        <f>IFERROR(VLOOKUP(C700,'Multi Unit Grid'!C:D,2,FALSE),"")</f>
        <v/>
      </c>
      <c r="F700" s="253">
        <f>IFERROR(VLOOKUP(C700,'Multi Unit Grid'!C:E,3,FALSE),"")</f>
        <v/>
      </c>
      <c r="G700" s="253">
        <f>IFERROR(VLOOKUP(C700,'Multi Unit Grid'!C:EF,4,FALSE),"")</f>
        <v/>
      </c>
      <c r="H700" s="616" t="n"/>
      <c r="I700" s="267" t="n"/>
      <c r="J700" s="431" t="n"/>
      <c r="K700" s="261" t="n"/>
      <c r="L700" s="257" t="n"/>
      <c r="M700" s="262" t="n"/>
      <c r="N700" s="263" t="n"/>
      <c r="O700" s="262" t="n"/>
      <c r="P700" s="263" t="n"/>
      <c r="Q700" s="622" t="n"/>
      <c r="R700" s="263" t="n"/>
      <c r="S700" s="263" t="n"/>
      <c r="T700" s="263" t="n"/>
      <c r="U700" s="263" t="n"/>
      <c r="V700" s="262" t="n"/>
      <c r="W700" s="265" t="n"/>
      <c r="X700" s="266" t="n"/>
      <c r="Z700" s="490" t="n"/>
      <c r="AA700" s="616" t="n"/>
      <c r="AB700" s="270">
        <f>IF(C700="","",IF('Product Selections'!$L$11="CBA Lightning",1,IF('Product Selections'!$L$11="CBA Lightning Plus",0.7,IF('Product Selections'!$L$11="Management Services",0.7,IF('Product Selections'!$L$11="CBA Lightning Wholesale","Check with Finance","")))))</f>
        <v/>
      </c>
      <c r="AC700" s="616" t="n"/>
      <c r="AD700" s="270">
        <f>IF(C700="","",IF('Product Selections'!$L$11="CBA Lightning Wholesale","Check with Finance",1-AB700))</f>
        <v/>
      </c>
      <c r="AE700" s="616">
        <f>IF(C700="","",'Multi Unit Grid'!$G$5)</f>
        <v/>
      </c>
      <c r="AF700" s="271">
        <f>IF(C700="","",IF('Exhibit A'!Y1442&lt;0,-'Exhibit A'!Y1442,""))</f>
        <v/>
      </c>
      <c r="AG700" s="616">
        <f>IF($C700="","",'Product Selections'!$K$6)</f>
        <v/>
      </c>
      <c r="AH700" s="616">
        <f>IF($C700="","",'Product Selections'!$K$10)</f>
        <v/>
      </c>
      <c r="AI700" s="269">
        <f>IF(C700="","",IF('Product Selections'!L692="Management SErvices",VLOOKUP('Product Selections'!K684,Regions!C:D,2,FALSE),""))</f>
        <v/>
      </c>
      <c r="AJ700" s="445" t="n"/>
      <c r="AK700" s="618" t="n"/>
      <c r="AL700" s="440" t="n"/>
      <c r="AM700" s="448" t="n"/>
      <c r="AO700" s="267" t="n"/>
      <c r="AP700" s="441" t="n"/>
      <c r="AQ700" s="616" t="n"/>
      <c r="AR700" s="616" t="n"/>
      <c r="AS700" s="619" t="n"/>
    </row>
    <row r="701" ht="14.45" customHeight="1">
      <c r="B701" s="73">
        <f>B700+1</f>
        <v/>
      </c>
      <c r="C701" s="221">
        <f>IF('Multi Unit Grid'!C695="","",'Multi Unit Grid'!C695)</f>
        <v/>
      </c>
      <c r="D701" s="223">
        <f>IF(C701="","",'Exhibit A'!D693)</f>
        <v/>
      </c>
      <c r="E701" s="222">
        <f>IFERROR(VLOOKUP(C701,'Multi Unit Grid'!C:D,2,FALSE),"")</f>
        <v/>
      </c>
      <c r="F701" s="75">
        <f>IFERROR(VLOOKUP(C701,'Multi Unit Grid'!C:E,3,FALSE),"")</f>
        <v/>
      </c>
      <c r="G701" s="75">
        <f>IFERROR(VLOOKUP(C701,'Multi Unit Grid'!C:EF,4,FALSE),"")</f>
        <v/>
      </c>
      <c r="H701" s="612" t="n"/>
      <c r="I701" s="30" t="n"/>
      <c r="J701" s="430" t="n"/>
      <c r="K701" s="224" t="n"/>
      <c r="L701" s="24" t="n"/>
      <c r="M701" s="26" t="n"/>
      <c r="N701" s="28" t="n"/>
      <c r="O701" s="26" t="n"/>
      <c r="P701" s="28" t="n"/>
      <c r="Q701" s="623" t="n"/>
      <c r="R701" s="28" t="n"/>
      <c r="S701" s="28" t="n"/>
      <c r="T701" s="28" t="n"/>
      <c r="U701" s="28" t="n"/>
      <c r="V701" s="26" t="n"/>
      <c r="W701" s="29" t="n"/>
      <c r="Z701" s="491" t="n"/>
      <c r="AA701" s="612" t="n"/>
      <c r="AB701" s="83">
        <f>IF(C701="","",IF('Product Selections'!$L$11="CBA Lightning",1,IF('Product Selections'!$L$11="CBA Lightning Plus",0.7,IF('Product Selections'!$L$11="Management Services",0.7,IF('Product Selections'!$L$11="CBA Lightning Wholesale","Check with Finance","")))))</f>
        <v/>
      </c>
      <c r="AC701" s="612" t="n"/>
      <c r="AD701" s="83">
        <f>IF(C701="","",IF('Product Selections'!$L$11="CBA Lightning Wholesale","Check with Finance",1-AB701))</f>
        <v/>
      </c>
      <c r="AE701" s="612">
        <f>IF(C701="","",'Multi Unit Grid'!$G$5)</f>
        <v/>
      </c>
      <c r="AF701" s="84">
        <f>IF(C701="","",IF('Exhibit A'!Y1443&lt;0,-'Exhibit A'!Y1443,""))</f>
        <v/>
      </c>
      <c r="AG701" s="612">
        <f>IF($C701="","",'Product Selections'!$K$6)</f>
        <v/>
      </c>
      <c r="AH701" s="612">
        <f>IF($C701="","",'Product Selections'!$K$10)</f>
        <v/>
      </c>
      <c r="AI701" s="32">
        <f>IF(C701="","",IF('Product Selections'!L693="Management SErvices",VLOOKUP('Product Selections'!K685,Regions!C:D,2,FALSE),""))</f>
        <v/>
      </c>
      <c r="AJ701" s="444" t="n"/>
      <c r="AK701" s="621" t="n"/>
      <c r="AL701" s="438" t="n"/>
      <c r="AM701" s="447" t="n"/>
      <c r="AO701" s="30" t="n"/>
      <c r="AP701" s="439" t="n"/>
      <c r="AQ701" s="612" t="n"/>
      <c r="AR701" s="612" t="n"/>
      <c r="AS701" s="615" t="n"/>
    </row>
    <row r="702">
      <c r="B702" s="249">
        <f>B701+1</f>
        <v/>
      </c>
      <c r="C702" s="250">
        <f>IF('Multi Unit Grid'!C696="","",'Multi Unit Grid'!C696)</f>
        <v/>
      </c>
      <c r="D702" s="251">
        <f>IF(C702="","",'Exhibit A'!D694)</f>
        <v/>
      </c>
      <c r="E702" s="252">
        <f>IFERROR(VLOOKUP(C702,'Multi Unit Grid'!C:D,2,FALSE),"")</f>
        <v/>
      </c>
      <c r="F702" s="253">
        <f>IFERROR(VLOOKUP(C702,'Multi Unit Grid'!C:E,3,FALSE),"")</f>
        <v/>
      </c>
      <c r="G702" s="253">
        <f>IFERROR(VLOOKUP(C702,'Multi Unit Grid'!C:EF,4,FALSE),"")</f>
        <v/>
      </c>
      <c r="H702" s="616" t="n"/>
      <c r="I702" s="267" t="n"/>
      <c r="J702" s="431" t="n"/>
      <c r="K702" s="261" t="n"/>
      <c r="L702" s="257" t="n"/>
      <c r="M702" s="262" t="n"/>
      <c r="N702" s="263" t="n"/>
      <c r="O702" s="262" t="n"/>
      <c r="P702" s="263" t="n"/>
      <c r="Q702" s="622" t="n"/>
      <c r="R702" s="263" t="n"/>
      <c r="S702" s="263" t="n"/>
      <c r="T702" s="263" t="n"/>
      <c r="U702" s="263" t="n"/>
      <c r="V702" s="262" t="n"/>
      <c r="W702" s="265" t="n"/>
      <c r="X702" s="266" t="n"/>
      <c r="Z702" s="490" t="n"/>
      <c r="AA702" s="616" t="n"/>
      <c r="AB702" s="270">
        <f>IF(C702="","",IF('Product Selections'!$L$11="CBA Lightning",1,IF('Product Selections'!$L$11="CBA Lightning Plus",0.7,IF('Product Selections'!$L$11="Management Services",0.7,IF('Product Selections'!$L$11="CBA Lightning Wholesale","Check with Finance","")))))</f>
        <v/>
      </c>
      <c r="AC702" s="616" t="n"/>
      <c r="AD702" s="270">
        <f>IF(C702="","",IF('Product Selections'!$L$11="CBA Lightning Wholesale","Check with Finance",1-AB702))</f>
        <v/>
      </c>
      <c r="AE702" s="616">
        <f>IF(C702="","",'Multi Unit Grid'!$G$5)</f>
        <v/>
      </c>
      <c r="AF702" s="271">
        <f>IF(C702="","",IF('Exhibit A'!Y1444&lt;0,-'Exhibit A'!Y1444,""))</f>
        <v/>
      </c>
      <c r="AG702" s="616">
        <f>IF($C702="","",'Product Selections'!$K$6)</f>
        <v/>
      </c>
      <c r="AH702" s="616">
        <f>IF($C702="","",'Product Selections'!$K$10)</f>
        <v/>
      </c>
      <c r="AI702" s="269">
        <f>IF(C702="","",IF('Product Selections'!L694="Management SErvices",VLOOKUP('Product Selections'!K686,Regions!C:D,2,FALSE),""))</f>
        <v/>
      </c>
      <c r="AJ702" s="445" t="n"/>
      <c r="AK702" s="618" t="n"/>
      <c r="AL702" s="440" t="n"/>
      <c r="AM702" s="448" t="n"/>
      <c r="AO702" s="267" t="n"/>
      <c r="AP702" s="441" t="n"/>
      <c r="AQ702" s="616" t="n"/>
      <c r="AR702" s="616" t="n"/>
      <c r="AS702" s="619" t="n"/>
    </row>
    <row r="703" ht="14.45" customHeight="1">
      <c r="B703" s="73">
        <f>B702+1</f>
        <v/>
      </c>
      <c r="C703" s="221">
        <f>IF('Multi Unit Grid'!C697="","",'Multi Unit Grid'!C697)</f>
        <v/>
      </c>
      <c r="D703" s="223">
        <f>IF(C703="","",'Exhibit A'!D695)</f>
        <v/>
      </c>
      <c r="E703" s="222">
        <f>IFERROR(VLOOKUP(C703,'Multi Unit Grid'!C:D,2,FALSE),"")</f>
        <v/>
      </c>
      <c r="F703" s="75">
        <f>IFERROR(VLOOKUP(C703,'Multi Unit Grid'!C:E,3,FALSE),"")</f>
        <v/>
      </c>
      <c r="G703" s="75">
        <f>IFERROR(VLOOKUP(C703,'Multi Unit Grid'!C:EF,4,FALSE),"")</f>
        <v/>
      </c>
      <c r="H703" s="612" t="n"/>
      <c r="I703" s="30" t="n"/>
      <c r="J703" s="430" t="n"/>
      <c r="K703" s="224" t="n"/>
      <c r="L703" s="24" t="n"/>
      <c r="M703" s="26" t="n"/>
      <c r="N703" s="28" t="n"/>
      <c r="O703" s="26" t="n"/>
      <c r="P703" s="28" t="n"/>
      <c r="Q703" s="623" t="n"/>
      <c r="R703" s="28" t="n"/>
      <c r="S703" s="28" t="n"/>
      <c r="T703" s="28" t="n"/>
      <c r="U703" s="28" t="n"/>
      <c r="V703" s="26" t="n"/>
      <c r="W703" s="29" t="n"/>
      <c r="Z703" s="491" t="n"/>
      <c r="AA703" s="612" t="n"/>
      <c r="AB703" s="83">
        <f>IF(C703="","",IF('Product Selections'!$L$11="CBA Lightning",1,IF('Product Selections'!$L$11="CBA Lightning Plus",0.7,IF('Product Selections'!$L$11="Management Services",0.7,IF('Product Selections'!$L$11="CBA Lightning Wholesale","Check with Finance","")))))</f>
        <v/>
      </c>
      <c r="AC703" s="612" t="n"/>
      <c r="AD703" s="83">
        <f>IF(C703="","",IF('Product Selections'!$L$11="CBA Lightning Wholesale","Check with Finance",1-AB703))</f>
        <v/>
      </c>
      <c r="AE703" s="612">
        <f>IF(C703="","",'Multi Unit Grid'!$G$5)</f>
        <v/>
      </c>
      <c r="AF703" s="84">
        <f>IF(C703="","",IF('Exhibit A'!Y1445&lt;0,-'Exhibit A'!Y1445,""))</f>
        <v/>
      </c>
      <c r="AG703" s="612">
        <f>IF($C703="","",'Product Selections'!$K$6)</f>
        <v/>
      </c>
      <c r="AH703" s="612">
        <f>IF($C703="","",'Product Selections'!$K$10)</f>
        <v/>
      </c>
      <c r="AI703" s="32">
        <f>IF(C703="","",IF('Product Selections'!L695="Management SErvices",VLOOKUP('Product Selections'!K687,Regions!C:D,2,FALSE),""))</f>
        <v/>
      </c>
      <c r="AJ703" s="444" t="n"/>
      <c r="AK703" s="621" t="n"/>
      <c r="AL703" s="438" t="n"/>
      <c r="AM703" s="447" t="n"/>
      <c r="AO703" s="30" t="n"/>
      <c r="AP703" s="439" t="n"/>
      <c r="AQ703" s="612" t="n"/>
      <c r="AR703" s="612" t="n"/>
      <c r="AS703" s="615" t="n"/>
    </row>
    <row r="704">
      <c r="B704" s="249">
        <f>B703+1</f>
        <v/>
      </c>
      <c r="C704" s="250">
        <f>IF('Multi Unit Grid'!C698="","",'Multi Unit Grid'!C698)</f>
        <v/>
      </c>
      <c r="D704" s="251">
        <f>IF(C704="","",'Exhibit A'!D696)</f>
        <v/>
      </c>
      <c r="E704" s="252">
        <f>IFERROR(VLOOKUP(C704,'Multi Unit Grid'!C:D,2,FALSE),"")</f>
        <v/>
      </c>
      <c r="F704" s="253">
        <f>IFERROR(VLOOKUP(C704,'Multi Unit Grid'!C:E,3,FALSE),"")</f>
        <v/>
      </c>
      <c r="G704" s="253">
        <f>IFERROR(VLOOKUP(C704,'Multi Unit Grid'!C:EF,4,FALSE),"")</f>
        <v/>
      </c>
      <c r="H704" s="616" t="n"/>
      <c r="I704" s="267" t="n"/>
      <c r="J704" s="431" t="n"/>
      <c r="K704" s="261" t="n"/>
      <c r="L704" s="257" t="n"/>
      <c r="M704" s="262" t="n"/>
      <c r="N704" s="263" t="n"/>
      <c r="O704" s="262" t="n"/>
      <c r="P704" s="263" t="n"/>
      <c r="Q704" s="622" t="n"/>
      <c r="R704" s="263" t="n"/>
      <c r="S704" s="263" t="n"/>
      <c r="T704" s="263" t="n"/>
      <c r="U704" s="263" t="n"/>
      <c r="V704" s="262" t="n"/>
      <c r="W704" s="265" t="n"/>
      <c r="X704" s="266" t="n"/>
      <c r="Z704" s="490" t="n"/>
      <c r="AA704" s="616" t="n"/>
      <c r="AB704" s="270">
        <f>IF(C704="","",IF('Product Selections'!$L$11="CBA Lightning",1,IF('Product Selections'!$L$11="CBA Lightning Plus",0.7,IF('Product Selections'!$L$11="Management Services",0.7,IF('Product Selections'!$L$11="CBA Lightning Wholesale","Check with Finance","")))))</f>
        <v/>
      </c>
      <c r="AC704" s="616" t="n"/>
      <c r="AD704" s="270">
        <f>IF(C704="","",IF('Product Selections'!$L$11="CBA Lightning Wholesale","Check with Finance",1-AB704))</f>
        <v/>
      </c>
      <c r="AE704" s="616">
        <f>IF(C704="","",'Multi Unit Grid'!$G$5)</f>
        <v/>
      </c>
      <c r="AF704" s="271">
        <f>IF(C704="","",IF('Exhibit A'!Y1446&lt;0,-'Exhibit A'!Y1446,""))</f>
        <v/>
      </c>
      <c r="AG704" s="616">
        <f>IF($C704="","",'Product Selections'!$K$6)</f>
        <v/>
      </c>
      <c r="AH704" s="616">
        <f>IF($C704="","",'Product Selections'!$K$10)</f>
        <v/>
      </c>
      <c r="AI704" s="269">
        <f>IF(C704="","",IF('Product Selections'!L696="Management SErvices",VLOOKUP('Product Selections'!K688,Regions!C:D,2,FALSE),""))</f>
        <v/>
      </c>
      <c r="AJ704" s="445" t="n"/>
      <c r="AK704" s="618" t="n"/>
      <c r="AL704" s="440" t="n"/>
      <c r="AM704" s="448" t="n"/>
      <c r="AO704" s="267" t="n"/>
      <c r="AP704" s="441" t="n"/>
      <c r="AQ704" s="616" t="n"/>
      <c r="AR704" s="616" t="n"/>
      <c r="AS704" s="619" t="n"/>
    </row>
    <row r="705" ht="14.45" customHeight="1">
      <c r="B705" s="73">
        <f>B704+1</f>
        <v/>
      </c>
      <c r="C705" s="221">
        <f>IF('Multi Unit Grid'!C699="","",'Multi Unit Grid'!C699)</f>
        <v/>
      </c>
      <c r="D705" s="223">
        <f>IF(C705="","",'Exhibit A'!D697)</f>
        <v/>
      </c>
      <c r="E705" s="222">
        <f>IFERROR(VLOOKUP(C705,'Multi Unit Grid'!C:D,2,FALSE),"")</f>
        <v/>
      </c>
      <c r="F705" s="75">
        <f>IFERROR(VLOOKUP(C705,'Multi Unit Grid'!C:E,3,FALSE),"")</f>
        <v/>
      </c>
      <c r="G705" s="75">
        <f>IFERROR(VLOOKUP(C705,'Multi Unit Grid'!C:EF,4,FALSE),"")</f>
        <v/>
      </c>
      <c r="H705" s="612" t="n"/>
      <c r="I705" s="30" t="n"/>
      <c r="J705" s="430" t="n"/>
      <c r="K705" s="224" t="n"/>
      <c r="L705" s="24" t="n"/>
      <c r="M705" s="26" t="n"/>
      <c r="N705" s="28" t="n"/>
      <c r="O705" s="26" t="n"/>
      <c r="P705" s="28" t="n"/>
      <c r="Q705" s="623" t="n"/>
      <c r="R705" s="28" t="n"/>
      <c r="S705" s="28" t="n"/>
      <c r="T705" s="28" t="n"/>
      <c r="U705" s="28" t="n"/>
      <c r="V705" s="26" t="n"/>
      <c r="W705" s="29" t="n"/>
      <c r="Z705" s="491" t="n"/>
      <c r="AA705" s="612" t="n"/>
      <c r="AB705" s="83">
        <f>IF(C705="","",IF('Product Selections'!$L$11="CBA Lightning",1,IF('Product Selections'!$L$11="CBA Lightning Plus",0.7,IF('Product Selections'!$L$11="Management Services",0.7,IF('Product Selections'!$L$11="CBA Lightning Wholesale","Check with Finance","")))))</f>
        <v/>
      </c>
      <c r="AC705" s="612" t="n"/>
      <c r="AD705" s="83">
        <f>IF(C705="","",IF('Product Selections'!$L$11="CBA Lightning Wholesale","Check with Finance",1-AB705))</f>
        <v/>
      </c>
      <c r="AE705" s="612">
        <f>IF(C705="","",'Multi Unit Grid'!$G$5)</f>
        <v/>
      </c>
      <c r="AF705" s="84">
        <f>IF(C705="","",IF('Exhibit A'!Y1447&lt;0,-'Exhibit A'!Y1447,""))</f>
        <v/>
      </c>
      <c r="AG705" s="612">
        <f>IF($C705="","",'Product Selections'!$K$6)</f>
        <v/>
      </c>
      <c r="AH705" s="612">
        <f>IF($C705="","",'Product Selections'!$K$10)</f>
        <v/>
      </c>
      <c r="AI705" s="32">
        <f>IF(C705="","",IF('Product Selections'!L697="Management SErvices",VLOOKUP('Product Selections'!K689,Regions!C:D,2,FALSE),""))</f>
        <v/>
      </c>
      <c r="AJ705" s="444" t="n"/>
      <c r="AK705" s="621" t="n"/>
      <c r="AL705" s="438" t="n"/>
      <c r="AM705" s="447" t="n"/>
      <c r="AO705" s="30" t="n"/>
      <c r="AP705" s="439" t="n"/>
      <c r="AQ705" s="612" t="n"/>
      <c r="AR705" s="612" t="n"/>
      <c r="AS705" s="615" t="n"/>
    </row>
    <row r="706">
      <c r="B706" s="249">
        <f>B705+1</f>
        <v/>
      </c>
      <c r="C706" s="250">
        <f>IF('Multi Unit Grid'!C700="","",'Multi Unit Grid'!C700)</f>
        <v/>
      </c>
      <c r="D706" s="251">
        <f>IF(C706="","",'Exhibit A'!D698)</f>
        <v/>
      </c>
      <c r="E706" s="252">
        <f>IFERROR(VLOOKUP(C706,'Multi Unit Grid'!C:D,2,FALSE),"")</f>
        <v/>
      </c>
      <c r="F706" s="253">
        <f>IFERROR(VLOOKUP(C706,'Multi Unit Grid'!C:E,3,FALSE),"")</f>
        <v/>
      </c>
      <c r="G706" s="253">
        <f>IFERROR(VLOOKUP(C706,'Multi Unit Grid'!C:EF,4,FALSE),"")</f>
        <v/>
      </c>
      <c r="H706" s="616" t="n"/>
      <c r="I706" s="267" t="n"/>
      <c r="J706" s="431" t="n"/>
      <c r="K706" s="261" t="n"/>
      <c r="L706" s="257" t="n"/>
      <c r="M706" s="262" t="n"/>
      <c r="N706" s="263" t="n"/>
      <c r="O706" s="262" t="n"/>
      <c r="P706" s="263" t="n"/>
      <c r="Q706" s="622" t="n"/>
      <c r="R706" s="263" t="n"/>
      <c r="S706" s="263" t="n"/>
      <c r="T706" s="263" t="n"/>
      <c r="U706" s="263" t="n"/>
      <c r="V706" s="262" t="n"/>
      <c r="W706" s="265" t="n"/>
      <c r="X706" s="266" t="n"/>
      <c r="Z706" s="490" t="n"/>
      <c r="AA706" s="616" t="n"/>
      <c r="AB706" s="270">
        <f>IF(C706="","",IF('Product Selections'!$L$11="CBA Lightning",1,IF('Product Selections'!$L$11="CBA Lightning Plus",0.7,IF('Product Selections'!$L$11="Management Services",0.7,IF('Product Selections'!$L$11="CBA Lightning Wholesale","Check with Finance","")))))</f>
        <v/>
      </c>
      <c r="AC706" s="616" t="n"/>
      <c r="AD706" s="270">
        <f>IF(C706="","",IF('Product Selections'!$L$11="CBA Lightning Wholesale","Check with Finance",1-AB706))</f>
        <v/>
      </c>
      <c r="AE706" s="616">
        <f>IF(C706="","",'Multi Unit Grid'!$G$5)</f>
        <v/>
      </c>
      <c r="AF706" s="271">
        <f>IF(C706="","",IF('Exhibit A'!Y1448&lt;0,-'Exhibit A'!Y1448,""))</f>
        <v/>
      </c>
      <c r="AG706" s="616">
        <f>IF($C706="","",'Product Selections'!$K$6)</f>
        <v/>
      </c>
      <c r="AH706" s="616">
        <f>IF($C706="","",'Product Selections'!$K$10)</f>
        <v/>
      </c>
      <c r="AI706" s="269">
        <f>IF(C706="","",IF('Product Selections'!L698="Management SErvices",VLOOKUP('Product Selections'!K690,Regions!C:D,2,FALSE),""))</f>
        <v/>
      </c>
      <c r="AJ706" s="445" t="n"/>
      <c r="AK706" s="618" t="n"/>
      <c r="AL706" s="440" t="n"/>
      <c r="AM706" s="448" t="n"/>
      <c r="AO706" s="267" t="n"/>
      <c r="AP706" s="441" t="n"/>
      <c r="AQ706" s="616" t="n"/>
      <c r="AR706" s="616" t="n"/>
      <c r="AS706" s="619" t="n"/>
    </row>
    <row r="707" ht="14.45" customHeight="1">
      <c r="B707" s="73">
        <f>B706+1</f>
        <v/>
      </c>
      <c r="C707" s="221">
        <f>IF('Multi Unit Grid'!C701="","",'Multi Unit Grid'!C701)</f>
        <v/>
      </c>
      <c r="D707" s="223">
        <f>IF(C707="","",'Exhibit A'!D699)</f>
        <v/>
      </c>
      <c r="E707" s="222">
        <f>IFERROR(VLOOKUP(C707,'Multi Unit Grid'!C:D,2,FALSE),"")</f>
        <v/>
      </c>
      <c r="F707" s="75">
        <f>IFERROR(VLOOKUP(C707,'Multi Unit Grid'!C:E,3,FALSE),"")</f>
        <v/>
      </c>
      <c r="G707" s="75">
        <f>IFERROR(VLOOKUP(C707,'Multi Unit Grid'!C:EF,4,FALSE),"")</f>
        <v/>
      </c>
      <c r="H707" s="612" t="n"/>
      <c r="I707" s="30" t="n"/>
      <c r="J707" s="430" t="n"/>
      <c r="K707" s="224" t="n"/>
      <c r="L707" s="24" t="n"/>
      <c r="M707" s="26" t="n"/>
      <c r="N707" s="28" t="n"/>
      <c r="O707" s="26" t="n"/>
      <c r="P707" s="28" t="n"/>
      <c r="Q707" s="623" t="n"/>
      <c r="R707" s="28" t="n"/>
      <c r="S707" s="28" t="n"/>
      <c r="T707" s="28" t="n"/>
      <c r="U707" s="28" t="n"/>
      <c r="V707" s="26" t="n"/>
      <c r="W707" s="29" t="n"/>
      <c r="Z707" s="491" t="n"/>
      <c r="AA707" s="612" t="n"/>
      <c r="AB707" s="83">
        <f>IF(C707="","",IF('Product Selections'!$L$11="CBA Lightning",1,IF('Product Selections'!$L$11="CBA Lightning Plus",0.7,IF('Product Selections'!$L$11="Management Services",0.7,IF('Product Selections'!$L$11="CBA Lightning Wholesale","Check with Finance","")))))</f>
        <v/>
      </c>
      <c r="AC707" s="612" t="n"/>
      <c r="AD707" s="83">
        <f>IF(C707="","",IF('Product Selections'!$L$11="CBA Lightning Wholesale","Check with Finance",1-AB707))</f>
        <v/>
      </c>
      <c r="AE707" s="612">
        <f>IF(C707="","",'Multi Unit Grid'!$G$5)</f>
        <v/>
      </c>
      <c r="AF707" s="84">
        <f>IF(C707="","",IF('Exhibit A'!Y1449&lt;0,-'Exhibit A'!Y1449,""))</f>
        <v/>
      </c>
      <c r="AG707" s="612">
        <f>IF($C707="","",'Product Selections'!$K$6)</f>
        <v/>
      </c>
      <c r="AH707" s="612">
        <f>IF($C707="","",'Product Selections'!$K$10)</f>
        <v/>
      </c>
      <c r="AI707" s="32">
        <f>IF(C707="","",IF('Product Selections'!L699="Management SErvices",VLOOKUP('Product Selections'!K691,Regions!C:D,2,FALSE),""))</f>
        <v/>
      </c>
      <c r="AJ707" s="444" t="n"/>
      <c r="AK707" s="621" t="n"/>
      <c r="AL707" s="438" t="n"/>
      <c r="AM707" s="447" t="n"/>
      <c r="AO707" s="30" t="n"/>
      <c r="AP707" s="439" t="n"/>
      <c r="AQ707" s="612" t="n"/>
      <c r="AR707" s="612" t="n"/>
      <c r="AS707" s="615" t="n"/>
    </row>
    <row r="708">
      <c r="B708" s="249">
        <f>B707+1</f>
        <v/>
      </c>
      <c r="C708" s="250">
        <f>IF('Multi Unit Grid'!C702="","",'Multi Unit Grid'!C702)</f>
        <v/>
      </c>
      <c r="D708" s="251">
        <f>IF(C708="","",'Exhibit A'!D700)</f>
        <v/>
      </c>
      <c r="E708" s="252">
        <f>IFERROR(VLOOKUP(C708,'Multi Unit Grid'!C:D,2,FALSE),"")</f>
        <v/>
      </c>
      <c r="F708" s="253">
        <f>IFERROR(VLOOKUP(C708,'Multi Unit Grid'!C:E,3,FALSE),"")</f>
        <v/>
      </c>
      <c r="G708" s="253">
        <f>IFERROR(VLOOKUP(C708,'Multi Unit Grid'!C:EF,4,FALSE),"")</f>
        <v/>
      </c>
      <c r="H708" s="616" t="n"/>
      <c r="I708" s="267" t="n"/>
      <c r="J708" s="431" t="n"/>
      <c r="K708" s="261" t="n"/>
      <c r="L708" s="257" t="n"/>
      <c r="M708" s="262" t="n"/>
      <c r="N708" s="263" t="n"/>
      <c r="O708" s="262" t="n"/>
      <c r="P708" s="263" t="n"/>
      <c r="Q708" s="622" t="n"/>
      <c r="R708" s="263" t="n"/>
      <c r="S708" s="263" t="n"/>
      <c r="T708" s="263" t="n"/>
      <c r="U708" s="263" t="n"/>
      <c r="V708" s="262" t="n"/>
      <c r="W708" s="265" t="n"/>
      <c r="X708" s="266" t="n"/>
      <c r="Z708" s="490" t="n"/>
      <c r="AA708" s="616" t="n"/>
      <c r="AB708" s="270">
        <f>IF(C708="","",IF('Product Selections'!$L$11="CBA Lightning",1,IF('Product Selections'!$L$11="CBA Lightning Plus",0.7,IF('Product Selections'!$L$11="Management Services",0.7,IF('Product Selections'!$L$11="CBA Lightning Wholesale","Check with Finance","")))))</f>
        <v/>
      </c>
      <c r="AC708" s="616" t="n"/>
      <c r="AD708" s="270">
        <f>IF(C708="","",IF('Product Selections'!$L$11="CBA Lightning Wholesale","Check with Finance",1-AB708))</f>
        <v/>
      </c>
      <c r="AE708" s="616">
        <f>IF(C708="","",'Multi Unit Grid'!$G$5)</f>
        <v/>
      </c>
      <c r="AF708" s="271">
        <f>IF(C708="","",IF('Exhibit A'!Y1450&lt;0,-'Exhibit A'!Y1450,""))</f>
        <v/>
      </c>
      <c r="AG708" s="616">
        <f>IF($C708="","",'Product Selections'!$K$6)</f>
        <v/>
      </c>
      <c r="AH708" s="616">
        <f>IF($C708="","",'Product Selections'!$K$10)</f>
        <v/>
      </c>
      <c r="AI708" s="269">
        <f>IF(C708="","",IF('Product Selections'!L700="Management SErvices",VLOOKUP('Product Selections'!K692,Regions!C:D,2,FALSE),""))</f>
        <v/>
      </c>
      <c r="AJ708" s="445" t="n"/>
      <c r="AK708" s="618" t="n"/>
      <c r="AL708" s="440" t="n"/>
      <c r="AM708" s="448" t="n"/>
      <c r="AO708" s="267" t="n"/>
      <c r="AP708" s="441" t="n"/>
      <c r="AQ708" s="616" t="n"/>
      <c r="AR708" s="616" t="n"/>
      <c r="AS708" s="619" t="n"/>
    </row>
    <row r="709" ht="14.45" customHeight="1">
      <c r="B709" s="73">
        <f>B708+1</f>
        <v/>
      </c>
      <c r="C709" s="221">
        <f>IF('Multi Unit Grid'!C703="","",'Multi Unit Grid'!C703)</f>
        <v/>
      </c>
      <c r="D709" s="223">
        <f>IF(C709="","",'Exhibit A'!D701)</f>
        <v/>
      </c>
      <c r="E709" s="222">
        <f>IFERROR(VLOOKUP(C709,'Multi Unit Grid'!C:D,2,FALSE),"")</f>
        <v/>
      </c>
      <c r="F709" s="75">
        <f>IFERROR(VLOOKUP(C709,'Multi Unit Grid'!C:E,3,FALSE),"")</f>
        <v/>
      </c>
      <c r="G709" s="75">
        <f>IFERROR(VLOOKUP(C709,'Multi Unit Grid'!C:EF,4,FALSE),"")</f>
        <v/>
      </c>
      <c r="H709" s="612" t="n"/>
      <c r="I709" s="30" t="n"/>
      <c r="J709" s="430" t="n"/>
      <c r="K709" s="224" t="n"/>
      <c r="L709" s="24" t="n"/>
      <c r="M709" s="26" t="n"/>
      <c r="N709" s="28" t="n"/>
      <c r="O709" s="26" t="n"/>
      <c r="P709" s="28" t="n"/>
      <c r="Q709" s="623" t="n"/>
      <c r="R709" s="28" t="n"/>
      <c r="S709" s="28" t="n"/>
      <c r="T709" s="28" t="n"/>
      <c r="U709" s="28" t="n"/>
      <c r="V709" s="26" t="n"/>
      <c r="W709" s="29" t="n"/>
      <c r="Z709" s="491" t="n"/>
      <c r="AA709" s="612" t="n"/>
      <c r="AB709" s="83">
        <f>IF(C709="","",IF('Product Selections'!$L$11="CBA Lightning",1,IF('Product Selections'!$L$11="CBA Lightning Plus",0.7,IF('Product Selections'!$L$11="Management Services",0.7,IF('Product Selections'!$L$11="CBA Lightning Wholesale","Check with Finance","")))))</f>
        <v/>
      </c>
      <c r="AC709" s="612" t="n"/>
      <c r="AD709" s="83">
        <f>IF(C709="","",IF('Product Selections'!$L$11="CBA Lightning Wholesale","Check with Finance",1-AB709))</f>
        <v/>
      </c>
      <c r="AE709" s="612">
        <f>IF(C709="","",'Multi Unit Grid'!$G$5)</f>
        <v/>
      </c>
      <c r="AF709" s="84">
        <f>IF(C709="","",IF('Exhibit A'!Y1451&lt;0,-'Exhibit A'!Y1451,""))</f>
        <v/>
      </c>
      <c r="AG709" s="612">
        <f>IF($C709="","",'Product Selections'!$K$6)</f>
        <v/>
      </c>
      <c r="AH709" s="612">
        <f>IF($C709="","",'Product Selections'!$K$10)</f>
        <v/>
      </c>
      <c r="AI709" s="32">
        <f>IF(C709="","",IF('Product Selections'!L701="Management SErvices",VLOOKUP('Product Selections'!K693,Regions!C:D,2,FALSE),""))</f>
        <v/>
      </c>
      <c r="AJ709" s="444" t="n"/>
      <c r="AK709" s="621" t="n"/>
      <c r="AL709" s="438" t="n"/>
      <c r="AM709" s="447" t="n"/>
      <c r="AO709" s="30" t="n"/>
      <c r="AP709" s="439" t="n"/>
      <c r="AQ709" s="612" t="n"/>
      <c r="AR709" s="612" t="n"/>
      <c r="AS709" s="615" t="n"/>
    </row>
    <row r="710">
      <c r="B710" s="249">
        <f>B709+1</f>
        <v/>
      </c>
      <c r="C710" s="250">
        <f>IF('Multi Unit Grid'!C704="","",'Multi Unit Grid'!C704)</f>
        <v/>
      </c>
      <c r="D710" s="251">
        <f>IF(C710="","",'Exhibit A'!D702)</f>
        <v/>
      </c>
      <c r="E710" s="252">
        <f>IFERROR(VLOOKUP(C710,'Multi Unit Grid'!C:D,2,FALSE),"")</f>
        <v/>
      </c>
      <c r="F710" s="253">
        <f>IFERROR(VLOOKUP(C710,'Multi Unit Grid'!C:E,3,FALSE),"")</f>
        <v/>
      </c>
      <c r="G710" s="253">
        <f>IFERROR(VLOOKUP(C710,'Multi Unit Grid'!C:EF,4,FALSE),"")</f>
        <v/>
      </c>
      <c r="H710" s="616" t="n"/>
      <c r="I710" s="267" t="n"/>
      <c r="J710" s="431" t="n"/>
      <c r="K710" s="261" t="n"/>
      <c r="L710" s="257" t="n"/>
      <c r="M710" s="262" t="n"/>
      <c r="N710" s="263" t="n"/>
      <c r="O710" s="262" t="n"/>
      <c r="P710" s="263" t="n"/>
      <c r="Q710" s="622" t="n"/>
      <c r="R710" s="263" t="n"/>
      <c r="S710" s="263" t="n"/>
      <c r="T710" s="263" t="n"/>
      <c r="U710" s="263" t="n"/>
      <c r="V710" s="262" t="n"/>
      <c r="W710" s="265" t="n"/>
      <c r="X710" s="266" t="n"/>
      <c r="Z710" s="490" t="n"/>
      <c r="AA710" s="616" t="n"/>
      <c r="AB710" s="270">
        <f>IF(C710="","",IF('Product Selections'!$L$11="CBA Lightning",1,IF('Product Selections'!$L$11="CBA Lightning Plus",0.7,IF('Product Selections'!$L$11="Management Services",0.7,IF('Product Selections'!$L$11="CBA Lightning Wholesale","Check with Finance","")))))</f>
        <v/>
      </c>
      <c r="AC710" s="616" t="n"/>
      <c r="AD710" s="270">
        <f>IF(C710="","",IF('Product Selections'!$L$11="CBA Lightning Wholesale","Check with Finance",1-AB710))</f>
        <v/>
      </c>
      <c r="AE710" s="616">
        <f>IF(C710="","",'Multi Unit Grid'!$G$5)</f>
        <v/>
      </c>
      <c r="AF710" s="271">
        <f>IF(C710="","",IF('Exhibit A'!Y1452&lt;0,-'Exhibit A'!Y1452,""))</f>
        <v/>
      </c>
      <c r="AG710" s="616">
        <f>IF($C710="","",'Product Selections'!$K$6)</f>
        <v/>
      </c>
      <c r="AH710" s="616">
        <f>IF($C710="","",'Product Selections'!$K$10)</f>
        <v/>
      </c>
      <c r="AI710" s="269">
        <f>IF(C710="","",IF('Product Selections'!L702="Management SErvices",VLOOKUP('Product Selections'!K694,Regions!C:D,2,FALSE),""))</f>
        <v/>
      </c>
      <c r="AJ710" s="445" t="n"/>
      <c r="AK710" s="618" t="n"/>
      <c r="AL710" s="440" t="n"/>
      <c r="AM710" s="448" t="n"/>
      <c r="AO710" s="267" t="n"/>
      <c r="AP710" s="441" t="n"/>
      <c r="AQ710" s="616" t="n"/>
      <c r="AR710" s="616" t="n"/>
      <c r="AS710" s="619" t="n"/>
    </row>
    <row r="711" ht="14.45" customHeight="1">
      <c r="B711" s="73">
        <f>B710+1</f>
        <v/>
      </c>
      <c r="C711" s="221">
        <f>IF('Multi Unit Grid'!C705="","",'Multi Unit Grid'!C705)</f>
        <v/>
      </c>
      <c r="D711" s="223">
        <f>IF(C711="","",'Exhibit A'!D703)</f>
        <v/>
      </c>
      <c r="E711" s="222">
        <f>IFERROR(VLOOKUP(C711,'Multi Unit Grid'!C:D,2,FALSE),"")</f>
        <v/>
      </c>
      <c r="F711" s="75">
        <f>IFERROR(VLOOKUP(C711,'Multi Unit Grid'!C:E,3,FALSE),"")</f>
        <v/>
      </c>
      <c r="G711" s="75">
        <f>IFERROR(VLOOKUP(C711,'Multi Unit Grid'!C:EF,4,FALSE),"")</f>
        <v/>
      </c>
      <c r="H711" s="612" t="n"/>
      <c r="I711" s="30" t="n"/>
      <c r="J711" s="430" t="n"/>
      <c r="K711" s="224" t="n"/>
      <c r="L711" s="24" t="n"/>
      <c r="M711" s="26" t="n"/>
      <c r="N711" s="28" t="n"/>
      <c r="O711" s="26" t="n"/>
      <c r="P711" s="28" t="n"/>
      <c r="Q711" s="623" t="n"/>
      <c r="R711" s="28" t="n"/>
      <c r="S711" s="28" t="n"/>
      <c r="T711" s="28" t="n"/>
      <c r="U711" s="28" t="n"/>
      <c r="V711" s="26" t="n"/>
      <c r="W711" s="29" t="n"/>
      <c r="Z711" s="491" t="n"/>
      <c r="AA711" s="612" t="n"/>
      <c r="AB711" s="83">
        <f>IF(C711="","",IF('Product Selections'!$L$11="CBA Lightning",1,IF('Product Selections'!$L$11="CBA Lightning Plus",0.7,IF('Product Selections'!$L$11="Management Services",0.7,IF('Product Selections'!$L$11="CBA Lightning Wholesale","Check with Finance","")))))</f>
        <v/>
      </c>
      <c r="AC711" s="612" t="n"/>
      <c r="AD711" s="83">
        <f>IF(C711="","",IF('Product Selections'!$L$11="CBA Lightning Wholesale","Check with Finance",1-AB711))</f>
        <v/>
      </c>
      <c r="AE711" s="612">
        <f>IF(C711="","",'Multi Unit Grid'!$G$5)</f>
        <v/>
      </c>
      <c r="AF711" s="84">
        <f>IF(C711="","",IF('Exhibit A'!Y1453&lt;0,-'Exhibit A'!Y1453,""))</f>
        <v/>
      </c>
      <c r="AG711" s="612">
        <f>IF($C711="","",'Product Selections'!$K$6)</f>
        <v/>
      </c>
      <c r="AH711" s="612">
        <f>IF($C711="","",'Product Selections'!$K$10)</f>
        <v/>
      </c>
      <c r="AI711" s="32">
        <f>IF(C711="","",IF('Product Selections'!L703="Management SErvices",VLOOKUP('Product Selections'!K695,Regions!C:D,2,FALSE),""))</f>
        <v/>
      </c>
      <c r="AJ711" s="444" t="n"/>
      <c r="AK711" s="621" t="n"/>
      <c r="AL711" s="438" t="n"/>
      <c r="AM711" s="447" t="n"/>
      <c r="AO711" s="30" t="n"/>
      <c r="AP711" s="439" t="n"/>
      <c r="AQ711" s="612" t="n"/>
      <c r="AR711" s="612" t="n"/>
      <c r="AS711" s="615" t="n"/>
    </row>
    <row r="712">
      <c r="B712" s="249">
        <f>B711+1</f>
        <v/>
      </c>
      <c r="C712" s="250">
        <f>IF('Multi Unit Grid'!C706="","",'Multi Unit Grid'!C706)</f>
        <v/>
      </c>
      <c r="D712" s="251">
        <f>IF(C712="","",'Exhibit A'!D704)</f>
        <v/>
      </c>
      <c r="E712" s="252">
        <f>IFERROR(VLOOKUP(C712,'Multi Unit Grid'!C:D,2,FALSE),"")</f>
        <v/>
      </c>
      <c r="F712" s="253">
        <f>IFERROR(VLOOKUP(C712,'Multi Unit Grid'!C:E,3,FALSE),"")</f>
        <v/>
      </c>
      <c r="G712" s="253">
        <f>IFERROR(VLOOKUP(C712,'Multi Unit Grid'!C:EF,4,FALSE),"")</f>
        <v/>
      </c>
      <c r="H712" s="616" t="n"/>
      <c r="I712" s="267" t="n"/>
      <c r="J712" s="431" t="n"/>
      <c r="K712" s="261" t="n"/>
      <c r="L712" s="257" t="n"/>
      <c r="M712" s="262" t="n"/>
      <c r="N712" s="263" t="n"/>
      <c r="O712" s="262" t="n"/>
      <c r="P712" s="263" t="n"/>
      <c r="Q712" s="622" t="n"/>
      <c r="R712" s="263" t="n"/>
      <c r="S712" s="263" t="n"/>
      <c r="T712" s="263" t="n"/>
      <c r="U712" s="263" t="n"/>
      <c r="V712" s="262" t="n"/>
      <c r="W712" s="265" t="n"/>
      <c r="X712" s="266" t="n"/>
      <c r="Z712" s="490" t="n"/>
      <c r="AA712" s="616" t="n"/>
      <c r="AB712" s="270">
        <f>IF(C712="","",IF('Product Selections'!$L$11="CBA Lightning",1,IF('Product Selections'!$L$11="CBA Lightning Plus",0.7,IF('Product Selections'!$L$11="Management Services",0.7,IF('Product Selections'!$L$11="CBA Lightning Wholesale","Check with Finance","")))))</f>
        <v/>
      </c>
      <c r="AC712" s="616" t="n"/>
      <c r="AD712" s="270">
        <f>IF(C712="","",IF('Product Selections'!$L$11="CBA Lightning Wholesale","Check with Finance",1-AB712))</f>
        <v/>
      </c>
      <c r="AE712" s="616">
        <f>IF(C712="","",'Multi Unit Grid'!$G$5)</f>
        <v/>
      </c>
      <c r="AF712" s="271">
        <f>IF(C712="","",IF('Exhibit A'!Y1454&lt;0,-'Exhibit A'!Y1454,""))</f>
        <v/>
      </c>
      <c r="AG712" s="616">
        <f>IF($C712="","",'Product Selections'!$K$6)</f>
        <v/>
      </c>
      <c r="AH712" s="616">
        <f>IF($C712="","",'Product Selections'!$K$10)</f>
        <v/>
      </c>
      <c r="AI712" s="269">
        <f>IF(C712="","",IF('Product Selections'!L704="Management SErvices",VLOOKUP('Product Selections'!K696,Regions!C:D,2,FALSE),""))</f>
        <v/>
      </c>
      <c r="AJ712" s="445" t="n"/>
      <c r="AK712" s="618" t="n"/>
      <c r="AL712" s="440" t="n"/>
      <c r="AM712" s="448" t="n"/>
      <c r="AO712" s="267" t="n"/>
      <c r="AP712" s="441" t="n"/>
      <c r="AQ712" s="616" t="n"/>
      <c r="AR712" s="616" t="n"/>
      <c r="AS712" s="619" t="n"/>
    </row>
    <row r="713" ht="14.45" customHeight="1">
      <c r="B713" s="73">
        <f>B712+1</f>
        <v/>
      </c>
      <c r="C713" s="221">
        <f>IF('Multi Unit Grid'!C707="","",'Multi Unit Grid'!C707)</f>
        <v/>
      </c>
      <c r="D713" s="223">
        <f>IF(C713="","",'Exhibit A'!D705)</f>
        <v/>
      </c>
      <c r="E713" s="222">
        <f>IFERROR(VLOOKUP(C713,'Multi Unit Grid'!C:D,2,FALSE),"")</f>
        <v/>
      </c>
      <c r="F713" s="75">
        <f>IFERROR(VLOOKUP(C713,'Multi Unit Grid'!C:E,3,FALSE),"")</f>
        <v/>
      </c>
      <c r="G713" s="75">
        <f>IFERROR(VLOOKUP(C713,'Multi Unit Grid'!C:EF,4,FALSE),"")</f>
        <v/>
      </c>
      <c r="H713" s="612" t="n"/>
      <c r="I713" s="30" t="n"/>
      <c r="J713" s="430" t="n"/>
      <c r="K713" s="224" t="n"/>
      <c r="L713" s="24" t="n"/>
      <c r="M713" s="26" t="n"/>
      <c r="N713" s="28" t="n"/>
      <c r="O713" s="26" t="n"/>
      <c r="P713" s="28" t="n"/>
      <c r="Q713" s="623" t="n"/>
      <c r="R713" s="28" t="n"/>
      <c r="S713" s="28" t="n"/>
      <c r="T713" s="28" t="n"/>
      <c r="U713" s="28" t="n"/>
      <c r="V713" s="26" t="n"/>
      <c r="W713" s="29" t="n"/>
      <c r="Z713" s="491" t="n"/>
      <c r="AA713" s="612" t="n"/>
      <c r="AB713" s="83">
        <f>IF(C713="","",IF('Product Selections'!$L$11="CBA Lightning",1,IF('Product Selections'!$L$11="CBA Lightning Plus",0.7,IF('Product Selections'!$L$11="Management Services",0.7,IF('Product Selections'!$L$11="CBA Lightning Wholesale","Check with Finance","")))))</f>
        <v/>
      </c>
      <c r="AC713" s="612" t="n"/>
      <c r="AD713" s="83">
        <f>IF(C713="","",IF('Product Selections'!$L$11="CBA Lightning Wholesale","Check with Finance",1-AB713))</f>
        <v/>
      </c>
      <c r="AE713" s="612">
        <f>IF(C713="","",'Multi Unit Grid'!$G$5)</f>
        <v/>
      </c>
      <c r="AF713" s="84">
        <f>IF(C713="","",IF('Exhibit A'!Y1455&lt;0,-'Exhibit A'!Y1455,""))</f>
        <v/>
      </c>
      <c r="AG713" s="612">
        <f>IF($C713="","",'Product Selections'!$K$6)</f>
        <v/>
      </c>
      <c r="AH713" s="612">
        <f>IF($C713="","",'Product Selections'!$K$10)</f>
        <v/>
      </c>
      <c r="AI713" s="32">
        <f>IF(C713="","",IF('Product Selections'!L705="Management SErvices",VLOOKUP('Product Selections'!K697,Regions!C:D,2,FALSE),""))</f>
        <v/>
      </c>
      <c r="AJ713" s="444" t="n"/>
      <c r="AK713" s="621" t="n"/>
      <c r="AL713" s="438" t="n"/>
      <c r="AM713" s="447" t="n"/>
      <c r="AO713" s="30" t="n"/>
      <c r="AP713" s="439" t="n"/>
      <c r="AQ713" s="612" t="n"/>
      <c r="AR713" s="612" t="n"/>
      <c r="AS713" s="615" t="n"/>
    </row>
    <row r="714">
      <c r="B714" s="249">
        <f>B713+1</f>
        <v/>
      </c>
      <c r="C714" s="250">
        <f>IF('Multi Unit Grid'!C708="","",'Multi Unit Grid'!C708)</f>
        <v/>
      </c>
      <c r="D714" s="251">
        <f>IF(C714="","",'Exhibit A'!D706)</f>
        <v/>
      </c>
      <c r="E714" s="252">
        <f>IFERROR(VLOOKUP(C714,'Multi Unit Grid'!C:D,2,FALSE),"")</f>
        <v/>
      </c>
      <c r="F714" s="253">
        <f>IFERROR(VLOOKUP(C714,'Multi Unit Grid'!C:E,3,FALSE),"")</f>
        <v/>
      </c>
      <c r="G714" s="253">
        <f>IFERROR(VLOOKUP(C714,'Multi Unit Grid'!C:EF,4,FALSE),"")</f>
        <v/>
      </c>
      <c r="H714" s="616" t="n"/>
      <c r="I714" s="267" t="n"/>
      <c r="J714" s="431" t="n"/>
      <c r="K714" s="261" t="n"/>
      <c r="L714" s="257" t="n"/>
      <c r="M714" s="262" t="n"/>
      <c r="N714" s="263" t="n"/>
      <c r="O714" s="262" t="n"/>
      <c r="P714" s="263" t="n"/>
      <c r="Q714" s="622" t="n"/>
      <c r="R714" s="263" t="n"/>
      <c r="S714" s="263" t="n"/>
      <c r="T714" s="263" t="n"/>
      <c r="U714" s="263" t="n"/>
      <c r="V714" s="262" t="n"/>
      <c r="W714" s="265" t="n"/>
      <c r="X714" s="266" t="n"/>
      <c r="Z714" s="490" t="n"/>
      <c r="AA714" s="616" t="n"/>
      <c r="AB714" s="270">
        <f>IF(C714="","",IF('Product Selections'!$L$11="CBA Lightning",1,IF('Product Selections'!$L$11="CBA Lightning Plus",0.7,IF('Product Selections'!$L$11="Management Services",0.7,IF('Product Selections'!$L$11="CBA Lightning Wholesale","Check with Finance","")))))</f>
        <v/>
      </c>
      <c r="AC714" s="616" t="n"/>
      <c r="AD714" s="270">
        <f>IF(C714="","",IF('Product Selections'!$L$11="CBA Lightning Wholesale","Check with Finance",1-AB714))</f>
        <v/>
      </c>
      <c r="AE714" s="616">
        <f>IF(C714="","",'Multi Unit Grid'!$G$5)</f>
        <v/>
      </c>
      <c r="AF714" s="271">
        <f>IF(C714="","",IF('Exhibit A'!Y1456&lt;0,-'Exhibit A'!Y1456,""))</f>
        <v/>
      </c>
      <c r="AG714" s="616">
        <f>IF($C714="","",'Product Selections'!$K$6)</f>
        <v/>
      </c>
      <c r="AH714" s="616">
        <f>IF($C714="","",'Product Selections'!$K$10)</f>
        <v/>
      </c>
      <c r="AI714" s="269">
        <f>IF(C714="","",IF('Product Selections'!L706="Management SErvices",VLOOKUP('Product Selections'!K698,Regions!C:D,2,FALSE),""))</f>
        <v/>
      </c>
      <c r="AJ714" s="445" t="n"/>
      <c r="AK714" s="618" t="n"/>
      <c r="AL714" s="440" t="n"/>
      <c r="AM714" s="448" t="n"/>
      <c r="AO714" s="267" t="n"/>
      <c r="AP714" s="441" t="n"/>
      <c r="AQ714" s="616" t="n"/>
      <c r="AR714" s="616" t="n"/>
      <c r="AS714" s="619" t="n"/>
    </row>
    <row r="715" ht="14.45" customHeight="1">
      <c r="B715" s="73">
        <f>B714+1</f>
        <v/>
      </c>
      <c r="C715" s="221">
        <f>IF('Multi Unit Grid'!C709="","",'Multi Unit Grid'!C709)</f>
        <v/>
      </c>
      <c r="D715" s="223">
        <f>IF(C715="","",'Exhibit A'!D707)</f>
        <v/>
      </c>
      <c r="E715" s="222">
        <f>IFERROR(VLOOKUP(C715,'Multi Unit Grid'!C:D,2,FALSE),"")</f>
        <v/>
      </c>
      <c r="F715" s="75">
        <f>IFERROR(VLOOKUP(C715,'Multi Unit Grid'!C:E,3,FALSE),"")</f>
        <v/>
      </c>
      <c r="G715" s="75">
        <f>IFERROR(VLOOKUP(C715,'Multi Unit Grid'!C:EF,4,FALSE),"")</f>
        <v/>
      </c>
      <c r="H715" s="612" t="n"/>
      <c r="I715" s="30" t="n"/>
      <c r="J715" s="430" t="n"/>
      <c r="K715" s="224" t="n"/>
      <c r="L715" s="24" t="n"/>
      <c r="M715" s="26" t="n"/>
      <c r="N715" s="28" t="n"/>
      <c r="O715" s="26" t="n"/>
      <c r="P715" s="28" t="n"/>
      <c r="Q715" s="623" t="n"/>
      <c r="R715" s="28" t="n"/>
      <c r="S715" s="28" t="n"/>
      <c r="T715" s="28" t="n"/>
      <c r="U715" s="28" t="n"/>
      <c r="V715" s="26" t="n"/>
      <c r="W715" s="29" t="n"/>
      <c r="Z715" s="491" t="n"/>
      <c r="AA715" s="612" t="n"/>
      <c r="AB715" s="83">
        <f>IF(C715="","",IF('Product Selections'!$L$11="CBA Lightning",1,IF('Product Selections'!$L$11="CBA Lightning Plus",0.7,IF('Product Selections'!$L$11="Management Services",0.7,IF('Product Selections'!$L$11="CBA Lightning Wholesale","Check with Finance","")))))</f>
        <v/>
      </c>
      <c r="AC715" s="612" t="n"/>
      <c r="AD715" s="83">
        <f>IF(C715="","",IF('Product Selections'!$L$11="CBA Lightning Wholesale","Check with Finance",1-AB715))</f>
        <v/>
      </c>
      <c r="AE715" s="612">
        <f>IF(C715="","",'Multi Unit Grid'!$G$5)</f>
        <v/>
      </c>
      <c r="AF715" s="84">
        <f>IF(C715="","",IF('Exhibit A'!Y1457&lt;0,-'Exhibit A'!Y1457,""))</f>
        <v/>
      </c>
      <c r="AG715" s="612">
        <f>IF($C715="","",'Product Selections'!$K$6)</f>
        <v/>
      </c>
      <c r="AH715" s="612">
        <f>IF($C715="","",'Product Selections'!$K$10)</f>
        <v/>
      </c>
      <c r="AI715" s="32">
        <f>IF(C715="","",IF('Product Selections'!L707="Management SErvices",VLOOKUP('Product Selections'!K699,Regions!C:D,2,FALSE),""))</f>
        <v/>
      </c>
      <c r="AJ715" s="444" t="n"/>
      <c r="AK715" s="621" t="n"/>
      <c r="AL715" s="438" t="n"/>
      <c r="AM715" s="447" t="n"/>
      <c r="AO715" s="30" t="n"/>
      <c r="AP715" s="439" t="n"/>
      <c r="AQ715" s="612" t="n"/>
      <c r="AR715" s="612" t="n"/>
      <c r="AS715" s="615" t="n"/>
    </row>
    <row r="716">
      <c r="B716" s="249">
        <f>B715+1</f>
        <v/>
      </c>
      <c r="C716" s="250">
        <f>IF('Multi Unit Grid'!C710="","",'Multi Unit Grid'!C710)</f>
        <v/>
      </c>
      <c r="D716" s="251">
        <f>IF(C716="","",'Exhibit A'!D708)</f>
        <v/>
      </c>
      <c r="E716" s="252">
        <f>IFERROR(VLOOKUP(C716,'Multi Unit Grid'!C:D,2,FALSE),"")</f>
        <v/>
      </c>
      <c r="F716" s="253">
        <f>IFERROR(VLOOKUP(C716,'Multi Unit Grid'!C:E,3,FALSE),"")</f>
        <v/>
      </c>
      <c r="G716" s="253">
        <f>IFERROR(VLOOKUP(C716,'Multi Unit Grid'!C:EF,4,FALSE),"")</f>
        <v/>
      </c>
      <c r="H716" s="616" t="n"/>
      <c r="I716" s="267" t="n"/>
      <c r="J716" s="431" t="n"/>
      <c r="K716" s="261" t="n"/>
      <c r="L716" s="257" t="n"/>
      <c r="M716" s="262" t="n"/>
      <c r="N716" s="263" t="n"/>
      <c r="O716" s="262" t="n"/>
      <c r="P716" s="263" t="n"/>
      <c r="Q716" s="622" t="n"/>
      <c r="R716" s="263" t="n"/>
      <c r="S716" s="263" t="n"/>
      <c r="T716" s="263" t="n"/>
      <c r="U716" s="263" t="n"/>
      <c r="V716" s="262" t="n"/>
      <c r="W716" s="265" t="n"/>
      <c r="X716" s="266" t="n"/>
      <c r="Z716" s="490" t="n"/>
      <c r="AA716" s="616" t="n"/>
      <c r="AB716" s="270">
        <f>IF(C716="","",IF('Product Selections'!$L$11="CBA Lightning",1,IF('Product Selections'!$L$11="CBA Lightning Plus",0.7,IF('Product Selections'!$L$11="Management Services",0.7,IF('Product Selections'!$L$11="CBA Lightning Wholesale","Check with Finance","")))))</f>
        <v/>
      </c>
      <c r="AC716" s="616" t="n"/>
      <c r="AD716" s="270">
        <f>IF(C716="","",IF('Product Selections'!$L$11="CBA Lightning Wholesale","Check with Finance",1-AB716))</f>
        <v/>
      </c>
      <c r="AE716" s="616">
        <f>IF(C716="","",'Multi Unit Grid'!$G$5)</f>
        <v/>
      </c>
      <c r="AF716" s="271">
        <f>IF(C716="","",IF('Exhibit A'!Y1458&lt;0,-'Exhibit A'!Y1458,""))</f>
        <v/>
      </c>
      <c r="AG716" s="616">
        <f>IF($C716="","",'Product Selections'!$K$6)</f>
        <v/>
      </c>
      <c r="AH716" s="616">
        <f>IF($C716="","",'Product Selections'!$K$10)</f>
        <v/>
      </c>
      <c r="AI716" s="269">
        <f>IF(C716="","",IF('Product Selections'!L708="Management SErvices",VLOOKUP('Product Selections'!K700,Regions!C:D,2,FALSE),""))</f>
        <v/>
      </c>
      <c r="AJ716" s="445" t="n"/>
      <c r="AK716" s="618" t="n"/>
      <c r="AL716" s="440" t="n"/>
      <c r="AM716" s="448" t="n"/>
      <c r="AO716" s="267" t="n"/>
      <c r="AP716" s="441" t="n"/>
      <c r="AQ716" s="616" t="n"/>
      <c r="AR716" s="616" t="n"/>
      <c r="AS716" s="619" t="n"/>
    </row>
    <row r="717" ht="14.45" customHeight="1">
      <c r="B717" s="73">
        <f>B716+1</f>
        <v/>
      </c>
      <c r="C717" s="221">
        <f>IF('Multi Unit Grid'!C711="","",'Multi Unit Grid'!C711)</f>
        <v/>
      </c>
      <c r="D717" s="223">
        <f>IF(C717="","",'Exhibit A'!D709)</f>
        <v/>
      </c>
      <c r="E717" s="222">
        <f>IFERROR(VLOOKUP(C717,'Multi Unit Grid'!C:D,2,FALSE),"")</f>
        <v/>
      </c>
      <c r="F717" s="75">
        <f>IFERROR(VLOOKUP(C717,'Multi Unit Grid'!C:E,3,FALSE),"")</f>
        <v/>
      </c>
      <c r="G717" s="75">
        <f>IFERROR(VLOOKUP(C717,'Multi Unit Grid'!C:EF,4,FALSE),"")</f>
        <v/>
      </c>
      <c r="H717" s="612" t="n"/>
      <c r="I717" s="30" t="n"/>
      <c r="J717" s="430" t="n"/>
      <c r="K717" s="224" t="n"/>
      <c r="L717" s="24" t="n"/>
      <c r="M717" s="26" t="n"/>
      <c r="N717" s="28" t="n"/>
      <c r="O717" s="26" t="n"/>
      <c r="P717" s="28" t="n"/>
      <c r="Q717" s="623" t="n"/>
      <c r="R717" s="28" t="n"/>
      <c r="S717" s="28" t="n"/>
      <c r="T717" s="28" t="n"/>
      <c r="U717" s="28" t="n"/>
      <c r="V717" s="26" t="n"/>
      <c r="W717" s="29" t="n"/>
      <c r="Z717" s="491" t="n"/>
      <c r="AA717" s="612" t="n"/>
      <c r="AB717" s="83">
        <f>IF(C717="","",IF('Product Selections'!$L$11="CBA Lightning",1,IF('Product Selections'!$L$11="CBA Lightning Plus",0.7,IF('Product Selections'!$L$11="Management Services",0.7,IF('Product Selections'!$L$11="CBA Lightning Wholesale","Check with Finance","")))))</f>
        <v/>
      </c>
      <c r="AC717" s="612" t="n"/>
      <c r="AD717" s="83">
        <f>IF(C717="","",IF('Product Selections'!$L$11="CBA Lightning Wholesale","Check with Finance",1-AB717))</f>
        <v/>
      </c>
      <c r="AE717" s="612">
        <f>IF(C717="","",'Multi Unit Grid'!$G$5)</f>
        <v/>
      </c>
      <c r="AF717" s="84">
        <f>IF(C717="","",IF('Exhibit A'!Y1459&lt;0,-'Exhibit A'!Y1459,""))</f>
        <v/>
      </c>
      <c r="AG717" s="612">
        <f>IF($C717="","",'Product Selections'!$K$6)</f>
        <v/>
      </c>
      <c r="AH717" s="612">
        <f>IF($C717="","",'Product Selections'!$K$10)</f>
        <v/>
      </c>
      <c r="AI717" s="32">
        <f>IF(C717="","",IF('Product Selections'!L709="Management SErvices",VLOOKUP('Product Selections'!K701,Regions!C:D,2,FALSE),""))</f>
        <v/>
      </c>
      <c r="AJ717" s="444" t="n"/>
      <c r="AK717" s="621" t="n"/>
      <c r="AL717" s="438" t="n"/>
      <c r="AM717" s="447" t="n"/>
      <c r="AO717" s="30" t="n"/>
      <c r="AP717" s="439" t="n"/>
      <c r="AQ717" s="612" t="n"/>
      <c r="AR717" s="612" t="n"/>
      <c r="AS717" s="615" t="n"/>
    </row>
    <row r="718">
      <c r="B718" s="249">
        <f>B717+1</f>
        <v/>
      </c>
      <c r="C718" s="250">
        <f>IF('Multi Unit Grid'!C712="","",'Multi Unit Grid'!C712)</f>
        <v/>
      </c>
      <c r="D718" s="251">
        <f>IF(C718="","",'Exhibit A'!D710)</f>
        <v/>
      </c>
      <c r="E718" s="252">
        <f>IFERROR(VLOOKUP(C718,'Multi Unit Grid'!C:D,2,FALSE),"")</f>
        <v/>
      </c>
      <c r="F718" s="253">
        <f>IFERROR(VLOOKUP(C718,'Multi Unit Grid'!C:E,3,FALSE),"")</f>
        <v/>
      </c>
      <c r="G718" s="253">
        <f>IFERROR(VLOOKUP(C718,'Multi Unit Grid'!C:EF,4,FALSE),"")</f>
        <v/>
      </c>
      <c r="H718" s="616" t="n"/>
      <c r="I718" s="267" t="n"/>
      <c r="J718" s="431" t="n"/>
      <c r="K718" s="261" t="n"/>
      <c r="L718" s="257" t="n"/>
      <c r="M718" s="262" t="n"/>
      <c r="N718" s="263" t="n"/>
      <c r="O718" s="262" t="n"/>
      <c r="P718" s="263" t="n"/>
      <c r="Q718" s="622" t="n"/>
      <c r="R718" s="263" t="n"/>
      <c r="S718" s="263" t="n"/>
      <c r="T718" s="263" t="n"/>
      <c r="U718" s="263" t="n"/>
      <c r="V718" s="262" t="n"/>
      <c r="W718" s="265" t="n"/>
      <c r="X718" s="266" t="n"/>
      <c r="Z718" s="490" t="n"/>
      <c r="AA718" s="616" t="n"/>
      <c r="AB718" s="270">
        <f>IF(C718="","",IF('Product Selections'!$L$11="CBA Lightning",1,IF('Product Selections'!$L$11="CBA Lightning Plus",0.7,IF('Product Selections'!$L$11="Management Services",0.7,IF('Product Selections'!$L$11="CBA Lightning Wholesale","Check with Finance","")))))</f>
        <v/>
      </c>
      <c r="AC718" s="616" t="n"/>
      <c r="AD718" s="270">
        <f>IF(C718="","",IF('Product Selections'!$L$11="CBA Lightning Wholesale","Check with Finance",1-AB718))</f>
        <v/>
      </c>
      <c r="AE718" s="616">
        <f>IF(C718="","",'Multi Unit Grid'!$G$5)</f>
        <v/>
      </c>
      <c r="AF718" s="271">
        <f>IF(C718="","",IF('Exhibit A'!Y1460&lt;0,-'Exhibit A'!Y1460,""))</f>
        <v/>
      </c>
      <c r="AG718" s="616">
        <f>IF($C718="","",'Product Selections'!$K$6)</f>
        <v/>
      </c>
      <c r="AH718" s="616">
        <f>IF($C718="","",'Product Selections'!$K$10)</f>
        <v/>
      </c>
      <c r="AI718" s="269">
        <f>IF(C718="","",IF('Product Selections'!L710="Management SErvices",VLOOKUP('Product Selections'!K702,Regions!C:D,2,FALSE),""))</f>
        <v/>
      </c>
      <c r="AJ718" s="445" t="n"/>
      <c r="AK718" s="618" t="n"/>
      <c r="AL718" s="440" t="n"/>
      <c r="AM718" s="448" t="n"/>
      <c r="AO718" s="267" t="n"/>
      <c r="AP718" s="441" t="n"/>
      <c r="AQ718" s="616" t="n"/>
      <c r="AR718" s="616" t="n"/>
      <c r="AS718" s="619" t="n"/>
    </row>
    <row r="719" ht="14.45" customHeight="1">
      <c r="B719" s="73">
        <f>B718+1</f>
        <v/>
      </c>
      <c r="C719" s="221">
        <f>IF('Multi Unit Grid'!C713="","",'Multi Unit Grid'!C713)</f>
        <v/>
      </c>
      <c r="D719" s="223">
        <f>IF(C719="","",'Exhibit A'!D711)</f>
        <v/>
      </c>
      <c r="E719" s="222">
        <f>IFERROR(VLOOKUP(C719,'Multi Unit Grid'!C:D,2,FALSE),"")</f>
        <v/>
      </c>
      <c r="F719" s="75">
        <f>IFERROR(VLOOKUP(C719,'Multi Unit Grid'!C:E,3,FALSE),"")</f>
        <v/>
      </c>
      <c r="G719" s="75">
        <f>IFERROR(VLOOKUP(C719,'Multi Unit Grid'!C:EF,4,FALSE),"")</f>
        <v/>
      </c>
      <c r="H719" s="612" t="n"/>
      <c r="I719" s="30" t="n"/>
      <c r="J719" s="430" t="n"/>
      <c r="K719" s="224" t="n"/>
      <c r="L719" s="24" t="n"/>
      <c r="M719" s="26" t="n"/>
      <c r="N719" s="28" t="n"/>
      <c r="O719" s="26" t="n"/>
      <c r="P719" s="28" t="n"/>
      <c r="Q719" s="623" t="n"/>
      <c r="R719" s="28" t="n"/>
      <c r="S719" s="28" t="n"/>
      <c r="T719" s="28" t="n"/>
      <c r="U719" s="28" t="n"/>
      <c r="V719" s="26" t="n"/>
      <c r="W719" s="29" t="n"/>
      <c r="Z719" s="491" t="n"/>
      <c r="AA719" s="612" t="n"/>
      <c r="AB719" s="83">
        <f>IF(C719="","",IF('Product Selections'!$L$11="CBA Lightning",1,IF('Product Selections'!$L$11="CBA Lightning Plus",0.7,IF('Product Selections'!$L$11="Management Services",0.7,IF('Product Selections'!$L$11="CBA Lightning Wholesale","Check with Finance","")))))</f>
        <v/>
      </c>
      <c r="AC719" s="612" t="n"/>
      <c r="AD719" s="83">
        <f>IF(C719="","",IF('Product Selections'!$L$11="CBA Lightning Wholesale","Check with Finance",1-AB719))</f>
        <v/>
      </c>
      <c r="AE719" s="612">
        <f>IF(C719="","",'Multi Unit Grid'!$G$5)</f>
        <v/>
      </c>
      <c r="AF719" s="84">
        <f>IF(C719="","",IF('Exhibit A'!Y1461&lt;0,-'Exhibit A'!Y1461,""))</f>
        <v/>
      </c>
      <c r="AG719" s="612">
        <f>IF($C719="","",'Product Selections'!$K$6)</f>
        <v/>
      </c>
      <c r="AH719" s="612">
        <f>IF($C719="","",'Product Selections'!$K$10)</f>
        <v/>
      </c>
      <c r="AI719" s="32">
        <f>IF(C719="","",IF('Product Selections'!L711="Management SErvices",VLOOKUP('Product Selections'!K703,Regions!C:D,2,FALSE),""))</f>
        <v/>
      </c>
      <c r="AJ719" s="444" t="n"/>
      <c r="AK719" s="621" t="n"/>
      <c r="AL719" s="438" t="n"/>
      <c r="AM719" s="447" t="n"/>
      <c r="AO719" s="30" t="n"/>
      <c r="AP719" s="439" t="n"/>
      <c r="AQ719" s="612" t="n"/>
      <c r="AR719" s="612" t="n"/>
      <c r="AS719" s="615" t="n"/>
    </row>
    <row r="720">
      <c r="B720" s="249">
        <f>B719+1</f>
        <v/>
      </c>
      <c r="C720" s="250">
        <f>IF('Multi Unit Grid'!C714="","",'Multi Unit Grid'!C714)</f>
        <v/>
      </c>
      <c r="D720" s="251">
        <f>IF(C720="","",'Exhibit A'!D712)</f>
        <v/>
      </c>
      <c r="E720" s="252">
        <f>IFERROR(VLOOKUP(C720,'Multi Unit Grid'!C:D,2,FALSE),"")</f>
        <v/>
      </c>
      <c r="F720" s="253">
        <f>IFERROR(VLOOKUP(C720,'Multi Unit Grid'!C:E,3,FALSE),"")</f>
        <v/>
      </c>
      <c r="G720" s="253">
        <f>IFERROR(VLOOKUP(C720,'Multi Unit Grid'!C:EF,4,FALSE),"")</f>
        <v/>
      </c>
      <c r="H720" s="616" t="n"/>
      <c r="I720" s="267" t="n"/>
      <c r="J720" s="431" t="n"/>
      <c r="K720" s="261" t="n"/>
      <c r="L720" s="257" t="n"/>
      <c r="M720" s="262" t="n"/>
      <c r="N720" s="263" t="n"/>
      <c r="O720" s="262" t="n"/>
      <c r="P720" s="263" t="n"/>
      <c r="Q720" s="622" t="n"/>
      <c r="R720" s="263" t="n"/>
      <c r="S720" s="263" t="n"/>
      <c r="T720" s="263" t="n"/>
      <c r="U720" s="263" t="n"/>
      <c r="V720" s="262" t="n"/>
      <c r="W720" s="265" t="n"/>
      <c r="X720" s="266" t="n"/>
      <c r="Z720" s="490" t="n"/>
      <c r="AA720" s="616" t="n"/>
      <c r="AB720" s="270">
        <f>IF(C720="","",IF('Product Selections'!$L$11="CBA Lightning",1,IF('Product Selections'!$L$11="CBA Lightning Plus",0.7,IF('Product Selections'!$L$11="Management Services",0.7,IF('Product Selections'!$L$11="CBA Lightning Wholesale","Check with Finance","")))))</f>
        <v/>
      </c>
      <c r="AC720" s="616" t="n"/>
      <c r="AD720" s="270">
        <f>IF(C720="","",IF('Product Selections'!$L$11="CBA Lightning Wholesale","Check with Finance",1-AB720))</f>
        <v/>
      </c>
      <c r="AE720" s="616">
        <f>IF(C720="","",'Multi Unit Grid'!$G$5)</f>
        <v/>
      </c>
      <c r="AF720" s="271">
        <f>IF(C720="","",IF('Exhibit A'!Y1462&lt;0,-'Exhibit A'!Y1462,""))</f>
        <v/>
      </c>
      <c r="AG720" s="616">
        <f>IF($C720="","",'Product Selections'!$K$6)</f>
        <v/>
      </c>
      <c r="AH720" s="616">
        <f>IF($C720="","",'Product Selections'!$K$10)</f>
        <v/>
      </c>
      <c r="AI720" s="269">
        <f>IF(C720="","",IF('Product Selections'!L712="Management SErvices",VLOOKUP('Product Selections'!K704,Regions!C:D,2,FALSE),""))</f>
        <v/>
      </c>
      <c r="AJ720" s="445" t="n"/>
      <c r="AK720" s="618" t="n"/>
      <c r="AL720" s="440" t="n"/>
      <c r="AM720" s="448" t="n"/>
      <c r="AO720" s="267" t="n"/>
      <c r="AP720" s="441" t="n"/>
      <c r="AQ720" s="616" t="n"/>
      <c r="AR720" s="616" t="n"/>
      <c r="AS720" s="619" t="n"/>
    </row>
    <row r="721" ht="14.45" customHeight="1">
      <c r="B721" s="73">
        <f>B720+1</f>
        <v/>
      </c>
      <c r="C721" s="221">
        <f>IF('Multi Unit Grid'!C715="","",'Multi Unit Grid'!C715)</f>
        <v/>
      </c>
      <c r="D721" s="223">
        <f>IF(C721="","",'Exhibit A'!D713)</f>
        <v/>
      </c>
      <c r="E721" s="222">
        <f>IFERROR(VLOOKUP(C721,'Multi Unit Grid'!C:D,2,FALSE),"")</f>
        <v/>
      </c>
      <c r="F721" s="75">
        <f>IFERROR(VLOOKUP(C721,'Multi Unit Grid'!C:E,3,FALSE),"")</f>
        <v/>
      </c>
      <c r="G721" s="75">
        <f>IFERROR(VLOOKUP(C721,'Multi Unit Grid'!C:EF,4,FALSE),"")</f>
        <v/>
      </c>
      <c r="H721" s="612" t="n"/>
      <c r="I721" s="30" t="n"/>
      <c r="J721" s="430" t="n"/>
      <c r="K721" s="224" t="n"/>
      <c r="L721" s="24" t="n"/>
      <c r="M721" s="26" t="n"/>
      <c r="N721" s="28" t="n"/>
      <c r="O721" s="26" t="n"/>
      <c r="P721" s="28" t="n"/>
      <c r="Q721" s="623" t="n"/>
      <c r="R721" s="28" t="n"/>
      <c r="S721" s="28" t="n"/>
      <c r="T721" s="28" t="n"/>
      <c r="U721" s="28" t="n"/>
      <c r="V721" s="26" t="n"/>
      <c r="W721" s="29" t="n"/>
      <c r="Z721" s="491" t="n"/>
      <c r="AA721" s="612" t="n"/>
      <c r="AB721" s="83">
        <f>IF(C721="","",IF('Product Selections'!$L$11="CBA Lightning",1,IF('Product Selections'!$L$11="CBA Lightning Plus",0.7,IF('Product Selections'!$L$11="Management Services",0.7,IF('Product Selections'!$L$11="CBA Lightning Wholesale","Check with Finance","")))))</f>
        <v/>
      </c>
      <c r="AC721" s="612" t="n"/>
      <c r="AD721" s="83">
        <f>IF(C721="","",IF('Product Selections'!$L$11="CBA Lightning Wholesale","Check with Finance",1-AB721))</f>
        <v/>
      </c>
      <c r="AE721" s="612">
        <f>IF(C721="","",'Multi Unit Grid'!$G$5)</f>
        <v/>
      </c>
      <c r="AF721" s="84">
        <f>IF(C721="","",IF('Exhibit A'!Y1463&lt;0,-'Exhibit A'!Y1463,""))</f>
        <v/>
      </c>
      <c r="AG721" s="612">
        <f>IF($C721="","",'Product Selections'!$K$6)</f>
        <v/>
      </c>
      <c r="AH721" s="612">
        <f>IF($C721="","",'Product Selections'!$K$10)</f>
        <v/>
      </c>
      <c r="AI721" s="32">
        <f>IF(C721="","",IF('Product Selections'!L713="Management SErvices",VLOOKUP('Product Selections'!K705,Regions!C:D,2,FALSE),""))</f>
        <v/>
      </c>
      <c r="AJ721" s="444" t="n"/>
      <c r="AK721" s="621" t="n"/>
      <c r="AL721" s="438" t="n"/>
      <c r="AM721" s="447" t="n"/>
      <c r="AO721" s="30" t="n"/>
      <c r="AP721" s="439" t="n"/>
      <c r="AQ721" s="612" t="n"/>
      <c r="AR721" s="612" t="n"/>
      <c r="AS721" s="615" t="n"/>
    </row>
    <row r="722">
      <c r="B722" s="249">
        <f>B721+1</f>
        <v/>
      </c>
      <c r="C722" s="250">
        <f>IF('Multi Unit Grid'!C716="","",'Multi Unit Grid'!C716)</f>
        <v/>
      </c>
      <c r="D722" s="251">
        <f>IF(C722="","",'Exhibit A'!D714)</f>
        <v/>
      </c>
      <c r="E722" s="252">
        <f>IFERROR(VLOOKUP(C722,'Multi Unit Grid'!C:D,2,FALSE),"")</f>
        <v/>
      </c>
      <c r="F722" s="253">
        <f>IFERROR(VLOOKUP(C722,'Multi Unit Grid'!C:E,3,FALSE),"")</f>
        <v/>
      </c>
      <c r="G722" s="253">
        <f>IFERROR(VLOOKUP(C722,'Multi Unit Grid'!C:EF,4,FALSE),"")</f>
        <v/>
      </c>
      <c r="H722" s="616" t="n"/>
      <c r="I722" s="267" t="n"/>
      <c r="J722" s="431" t="n"/>
      <c r="K722" s="261" t="n"/>
      <c r="L722" s="257" t="n"/>
      <c r="M722" s="262" t="n"/>
      <c r="N722" s="263" t="n"/>
      <c r="O722" s="262" t="n"/>
      <c r="P722" s="263" t="n"/>
      <c r="Q722" s="622" t="n"/>
      <c r="R722" s="263" t="n"/>
      <c r="S722" s="263" t="n"/>
      <c r="T722" s="263" t="n"/>
      <c r="U722" s="263" t="n"/>
      <c r="V722" s="262" t="n"/>
      <c r="W722" s="265" t="n"/>
      <c r="X722" s="266" t="n"/>
      <c r="Z722" s="490" t="n"/>
      <c r="AA722" s="616" t="n"/>
      <c r="AB722" s="270">
        <f>IF(C722="","",IF('Product Selections'!$L$11="CBA Lightning",1,IF('Product Selections'!$L$11="CBA Lightning Plus",0.7,IF('Product Selections'!$L$11="Management Services",0.7,IF('Product Selections'!$L$11="CBA Lightning Wholesale","Check with Finance","")))))</f>
        <v/>
      </c>
      <c r="AC722" s="616" t="n"/>
      <c r="AD722" s="270">
        <f>IF(C722="","",IF('Product Selections'!$L$11="CBA Lightning Wholesale","Check with Finance",1-AB722))</f>
        <v/>
      </c>
      <c r="AE722" s="616">
        <f>IF(C722="","",'Multi Unit Grid'!$G$5)</f>
        <v/>
      </c>
      <c r="AF722" s="271">
        <f>IF(C722="","",IF('Exhibit A'!Y1464&lt;0,-'Exhibit A'!Y1464,""))</f>
        <v/>
      </c>
      <c r="AG722" s="616">
        <f>IF($C722="","",'Product Selections'!$K$6)</f>
        <v/>
      </c>
      <c r="AH722" s="616">
        <f>IF($C722="","",'Product Selections'!$K$10)</f>
        <v/>
      </c>
      <c r="AI722" s="269">
        <f>IF(C722="","",IF('Product Selections'!L714="Management SErvices",VLOOKUP('Product Selections'!K706,Regions!C:D,2,FALSE),""))</f>
        <v/>
      </c>
      <c r="AJ722" s="445" t="n"/>
      <c r="AK722" s="618" t="n"/>
      <c r="AL722" s="440" t="n"/>
      <c r="AM722" s="448" t="n"/>
      <c r="AO722" s="267" t="n"/>
      <c r="AP722" s="441" t="n"/>
      <c r="AQ722" s="616" t="n"/>
      <c r="AR722" s="616" t="n"/>
      <c r="AS722" s="619" t="n"/>
    </row>
    <row r="723" ht="14.45" customHeight="1">
      <c r="B723" s="73">
        <f>B722+1</f>
        <v/>
      </c>
      <c r="C723" s="221">
        <f>IF('Multi Unit Grid'!C717="","",'Multi Unit Grid'!C717)</f>
        <v/>
      </c>
      <c r="D723" s="223">
        <f>IF(C723="","",'Exhibit A'!D715)</f>
        <v/>
      </c>
      <c r="E723" s="222">
        <f>IFERROR(VLOOKUP(C723,'Multi Unit Grid'!C:D,2,FALSE),"")</f>
        <v/>
      </c>
      <c r="F723" s="75">
        <f>IFERROR(VLOOKUP(C723,'Multi Unit Grid'!C:E,3,FALSE),"")</f>
        <v/>
      </c>
      <c r="G723" s="75">
        <f>IFERROR(VLOOKUP(C723,'Multi Unit Grid'!C:EF,4,FALSE),"")</f>
        <v/>
      </c>
      <c r="H723" s="612" t="n"/>
      <c r="I723" s="30" t="n"/>
      <c r="J723" s="430" t="n"/>
      <c r="K723" s="224" t="n"/>
      <c r="L723" s="24" t="n"/>
      <c r="M723" s="26" t="n"/>
      <c r="N723" s="28" t="n"/>
      <c r="O723" s="26" t="n"/>
      <c r="P723" s="28" t="n"/>
      <c r="Q723" s="623" t="n"/>
      <c r="R723" s="28" t="n"/>
      <c r="S723" s="28" t="n"/>
      <c r="T723" s="28" t="n"/>
      <c r="U723" s="28" t="n"/>
      <c r="V723" s="26" t="n"/>
      <c r="W723" s="29" t="n"/>
      <c r="Z723" s="491" t="n"/>
      <c r="AA723" s="612" t="n"/>
      <c r="AB723" s="83">
        <f>IF(C723="","",IF('Product Selections'!$L$11="CBA Lightning",1,IF('Product Selections'!$L$11="CBA Lightning Plus",0.7,IF('Product Selections'!$L$11="Management Services",0.7,IF('Product Selections'!$L$11="CBA Lightning Wholesale","Check with Finance","")))))</f>
        <v/>
      </c>
      <c r="AC723" s="612" t="n"/>
      <c r="AD723" s="83">
        <f>IF(C723="","",IF('Product Selections'!$L$11="CBA Lightning Wholesale","Check with Finance",1-AB723))</f>
        <v/>
      </c>
      <c r="AE723" s="612">
        <f>IF(C723="","",'Multi Unit Grid'!$G$5)</f>
        <v/>
      </c>
      <c r="AF723" s="84">
        <f>IF(C723="","",IF('Exhibit A'!Y1465&lt;0,-'Exhibit A'!Y1465,""))</f>
        <v/>
      </c>
      <c r="AG723" s="612">
        <f>IF($C723="","",'Product Selections'!$K$6)</f>
        <v/>
      </c>
      <c r="AH723" s="612">
        <f>IF($C723="","",'Product Selections'!$K$10)</f>
        <v/>
      </c>
      <c r="AI723" s="32">
        <f>IF(C723="","",IF('Product Selections'!L715="Management SErvices",VLOOKUP('Product Selections'!K707,Regions!C:D,2,FALSE),""))</f>
        <v/>
      </c>
      <c r="AJ723" s="444" t="n"/>
      <c r="AK723" s="621" t="n"/>
      <c r="AL723" s="438" t="n"/>
      <c r="AM723" s="447" t="n"/>
      <c r="AO723" s="30" t="n"/>
      <c r="AP723" s="439" t="n"/>
      <c r="AQ723" s="612" t="n"/>
      <c r="AR723" s="612" t="n"/>
      <c r="AS723" s="615" t="n"/>
    </row>
    <row r="724">
      <c r="B724" s="249">
        <f>B723+1</f>
        <v/>
      </c>
      <c r="C724" s="250">
        <f>IF('Multi Unit Grid'!C718="","",'Multi Unit Grid'!C718)</f>
        <v/>
      </c>
      <c r="D724" s="251">
        <f>IF(C724="","",'Exhibit A'!D716)</f>
        <v/>
      </c>
      <c r="E724" s="252">
        <f>IFERROR(VLOOKUP(C724,'Multi Unit Grid'!C:D,2,FALSE),"")</f>
        <v/>
      </c>
      <c r="F724" s="253">
        <f>IFERROR(VLOOKUP(C724,'Multi Unit Grid'!C:E,3,FALSE),"")</f>
        <v/>
      </c>
      <c r="G724" s="253">
        <f>IFERROR(VLOOKUP(C724,'Multi Unit Grid'!C:EF,4,FALSE),"")</f>
        <v/>
      </c>
      <c r="H724" s="616" t="n"/>
      <c r="I724" s="267" t="n"/>
      <c r="J724" s="431" t="n"/>
      <c r="K724" s="261" t="n"/>
      <c r="L724" s="257" t="n"/>
      <c r="M724" s="262" t="n"/>
      <c r="N724" s="263" t="n"/>
      <c r="O724" s="262" t="n"/>
      <c r="P724" s="263" t="n"/>
      <c r="Q724" s="622" t="n"/>
      <c r="R724" s="263" t="n"/>
      <c r="S724" s="263" t="n"/>
      <c r="T724" s="263" t="n"/>
      <c r="U724" s="263" t="n"/>
      <c r="V724" s="262" t="n"/>
      <c r="W724" s="265" t="n"/>
      <c r="X724" s="266" t="n"/>
      <c r="Z724" s="490" t="n"/>
      <c r="AA724" s="616" t="n"/>
      <c r="AB724" s="270">
        <f>IF(C724="","",IF('Product Selections'!$L$11="CBA Lightning",1,IF('Product Selections'!$L$11="CBA Lightning Plus",0.7,IF('Product Selections'!$L$11="Management Services",0.7,IF('Product Selections'!$L$11="CBA Lightning Wholesale","Check with Finance","")))))</f>
        <v/>
      </c>
      <c r="AC724" s="616" t="n"/>
      <c r="AD724" s="270">
        <f>IF(C724="","",IF('Product Selections'!$L$11="CBA Lightning Wholesale","Check with Finance",1-AB724))</f>
        <v/>
      </c>
      <c r="AE724" s="616">
        <f>IF(C724="","",'Multi Unit Grid'!$G$5)</f>
        <v/>
      </c>
      <c r="AF724" s="271">
        <f>IF(C724="","",IF('Exhibit A'!Y1466&lt;0,-'Exhibit A'!Y1466,""))</f>
        <v/>
      </c>
      <c r="AG724" s="616">
        <f>IF($C724="","",'Product Selections'!$K$6)</f>
        <v/>
      </c>
      <c r="AH724" s="616">
        <f>IF($C724="","",'Product Selections'!$K$10)</f>
        <v/>
      </c>
      <c r="AI724" s="269">
        <f>IF(C724="","",IF('Product Selections'!L716="Management SErvices",VLOOKUP('Product Selections'!K708,Regions!C:D,2,FALSE),""))</f>
        <v/>
      </c>
      <c r="AJ724" s="445" t="n"/>
      <c r="AK724" s="618" t="n"/>
      <c r="AL724" s="440" t="n"/>
      <c r="AM724" s="448" t="n"/>
      <c r="AO724" s="267" t="n"/>
      <c r="AP724" s="441" t="n"/>
      <c r="AQ724" s="616" t="n"/>
      <c r="AR724" s="616" t="n"/>
      <c r="AS724" s="619" t="n"/>
    </row>
    <row r="725" ht="14.45" customHeight="1">
      <c r="B725" s="73">
        <f>B724+1</f>
        <v/>
      </c>
      <c r="C725" s="221">
        <f>IF('Multi Unit Grid'!C719="","",'Multi Unit Grid'!C719)</f>
        <v/>
      </c>
      <c r="D725" s="223">
        <f>IF(C725="","",'Exhibit A'!D717)</f>
        <v/>
      </c>
      <c r="E725" s="222">
        <f>IFERROR(VLOOKUP(C725,'Multi Unit Grid'!C:D,2,FALSE),"")</f>
        <v/>
      </c>
      <c r="F725" s="75">
        <f>IFERROR(VLOOKUP(C725,'Multi Unit Grid'!C:E,3,FALSE),"")</f>
        <v/>
      </c>
      <c r="G725" s="75">
        <f>IFERROR(VLOOKUP(C725,'Multi Unit Grid'!C:EF,4,FALSE),"")</f>
        <v/>
      </c>
      <c r="H725" s="612" t="n"/>
      <c r="I725" s="30" t="n"/>
      <c r="J725" s="430" t="n"/>
      <c r="K725" s="224" t="n"/>
      <c r="L725" s="24" t="n"/>
      <c r="M725" s="26" t="n"/>
      <c r="N725" s="28" t="n"/>
      <c r="O725" s="26" t="n"/>
      <c r="P725" s="28" t="n"/>
      <c r="Q725" s="623" t="n"/>
      <c r="R725" s="28" t="n"/>
      <c r="S725" s="28" t="n"/>
      <c r="T725" s="28" t="n"/>
      <c r="U725" s="28" t="n"/>
      <c r="V725" s="26" t="n"/>
      <c r="W725" s="29" t="n"/>
      <c r="Z725" s="491" t="n"/>
      <c r="AA725" s="612" t="n"/>
      <c r="AB725" s="83">
        <f>IF(C725="","",IF('Product Selections'!$L$11="CBA Lightning",1,IF('Product Selections'!$L$11="CBA Lightning Plus",0.7,IF('Product Selections'!$L$11="Management Services",0.7,IF('Product Selections'!$L$11="CBA Lightning Wholesale","Check with Finance","")))))</f>
        <v/>
      </c>
      <c r="AC725" s="612" t="n"/>
      <c r="AD725" s="83">
        <f>IF(C725="","",IF('Product Selections'!$L$11="CBA Lightning Wholesale","Check with Finance",1-AB725))</f>
        <v/>
      </c>
      <c r="AE725" s="612">
        <f>IF(C725="","",'Multi Unit Grid'!$G$5)</f>
        <v/>
      </c>
      <c r="AF725" s="84">
        <f>IF(C725="","",IF('Exhibit A'!Y1467&lt;0,-'Exhibit A'!Y1467,""))</f>
        <v/>
      </c>
      <c r="AG725" s="612">
        <f>IF($C725="","",'Product Selections'!$K$6)</f>
        <v/>
      </c>
      <c r="AH725" s="612">
        <f>IF($C725="","",'Product Selections'!$K$10)</f>
        <v/>
      </c>
      <c r="AI725" s="32">
        <f>IF(C725="","",IF('Product Selections'!L717="Management SErvices",VLOOKUP('Product Selections'!K709,Regions!C:D,2,FALSE),""))</f>
        <v/>
      </c>
      <c r="AJ725" s="444" t="n"/>
      <c r="AK725" s="621" t="n"/>
      <c r="AL725" s="438" t="n"/>
      <c r="AM725" s="447" t="n"/>
      <c r="AO725" s="30" t="n"/>
      <c r="AP725" s="439" t="n"/>
      <c r="AQ725" s="612" t="n"/>
      <c r="AR725" s="612" t="n"/>
      <c r="AS725" s="615" t="n"/>
    </row>
    <row r="726">
      <c r="B726" s="249">
        <f>B725+1</f>
        <v/>
      </c>
      <c r="C726" s="250">
        <f>IF('Multi Unit Grid'!C720="","",'Multi Unit Grid'!C720)</f>
        <v/>
      </c>
      <c r="D726" s="251">
        <f>IF(C726="","",'Exhibit A'!D718)</f>
        <v/>
      </c>
      <c r="E726" s="252">
        <f>IFERROR(VLOOKUP(C726,'Multi Unit Grid'!C:D,2,FALSE),"")</f>
        <v/>
      </c>
      <c r="F726" s="253">
        <f>IFERROR(VLOOKUP(C726,'Multi Unit Grid'!C:E,3,FALSE),"")</f>
        <v/>
      </c>
      <c r="G726" s="253">
        <f>IFERROR(VLOOKUP(C726,'Multi Unit Grid'!C:EF,4,FALSE),"")</f>
        <v/>
      </c>
      <c r="H726" s="616" t="n"/>
      <c r="I726" s="267" t="n"/>
      <c r="J726" s="431" t="n"/>
      <c r="K726" s="261" t="n"/>
      <c r="L726" s="257" t="n"/>
      <c r="M726" s="262" t="n"/>
      <c r="N726" s="263" t="n"/>
      <c r="O726" s="262" t="n"/>
      <c r="P726" s="263" t="n"/>
      <c r="Q726" s="622" t="n"/>
      <c r="R726" s="263" t="n"/>
      <c r="S726" s="263" t="n"/>
      <c r="T726" s="263" t="n"/>
      <c r="U726" s="263" t="n"/>
      <c r="V726" s="262" t="n"/>
      <c r="W726" s="265" t="n"/>
      <c r="X726" s="266" t="n"/>
      <c r="Z726" s="490" t="n"/>
      <c r="AA726" s="616" t="n"/>
      <c r="AB726" s="270">
        <f>IF(C726="","",IF('Product Selections'!$L$11="CBA Lightning",1,IF('Product Selections'!$L$11="CBA Lightning Plus",0.7,IF('Product Selections'!$L$11="Management Services",0.7,IF('Product Selections'!$L$11="CBA Lightning Wholesale","Check with Finance","")))))</f>
        <v/>
      </c>
      <c r="AC726" s="616" t="n"/>
      <c r="AD726" s="270">
        <f>IF(C726="","",IF('Product Selections'!$L$11="CBA Lightning Wholesale","Check with Finance",1-AB726))</f>
        <v/>
      </c>
      <c r="AE726" s="616">
        <f>IF(C726="","",'Multi Unit Grid'!$G$5)</f>
        <v/>
      </c>
      <c r="AF726" s="271">
        <f>IF(C726="","",IF('Exhibit A'!Y1468&lt;0,-'Exhibit A'!Y1468,""))</f>
        <v/>
      </c>
      <c r="AG726" s="616">
        <f>IF($C726="","",'Product Selections'!$K$6)</f>
        <v/>
      </c>
      <c r="AH726" s="616">
        <f>IF($C726="","",'Product Selections'!$K$10)</f>
        <v/>
      </c>
      <c r="AI726" s="269">
        <f>IF(C726="","",IF('Product Selections'!L718="Management SErvices",VLOOKUP('Product Selections'!K710,Regions!C:D,2,FALSE),""))</f>
        <v/>
      </c>
      <c r="AJ726" s="445" t="n"/>
      <c r="AK726" s="618" t="n"/>
      <c r="AL726" s="440" t="n"/>
      <c r="AM726" s="448" t="n"/>
      <c r="AO726" s="267" t="n"/>
      <c r="AP726" s="441" t="n"/>
      <c r="AQ726" s="616" t="n"/>
      <c r="AR726" s="616" t="n"/>
      <c r="AS726" s="619" t="n"/>
    </row>
    <row r="727" ht="14.45" customHeight="1">
      <c r="B727" s="73">
        <f>B726+1</f>
        <v/>
      </c>
      <c r="C727" s="221">
        <f>IF('Multi Unit Grid'!C721="","",'Multi Unit Grid'!C721)</f>
        <v/>
      </c>
      <c r="D727" s="223">
        <f>IF(C727="","",'Exhibit A'!D719)</f>
        <v/>
      </c>
      <c r="E727" s="222">
        <f>IFERROR(VLOOKUP(C727,'Multi Unit Grid'!C:D,2,FALSE),"")</f>
        <v/>
      </c>
      <c r="F727" s="75">
        <f>IFERROR(VLOOKUP(C727,'Multi Unit Grid'!C:E,3,FALSE),"")</f>
        <v/>
      </c>
      <c r="G727" s="75">
        <f>IFERROR(VLOOKUP(C727,'Multi Unit Grid'!C:EF,4,FALSE),"")</f>
        <v/>
      </c>
      <c r="H727" s="612" t="n"/>
      <c r="I727" s="30" t="n"/>
      <c r="J727" s="430" t="n"/>
      <c r="K727" s="224" t="n"/>
      <c r="L727" s="24" t="n"/>
      <c r="M727" s="26" t="n"/>
      <c r="N727" s="28" t="n"/>
      <c r="O727" s="26" t="n"/>
      <c r="P727" s="28" t="n"/>
      <c r="Q727" s="623" t="n"/>
      <c r="R727" s="28" t="n"/>
      <c r="S727" s="28" t="n"/>
      <c r="T727" s="28" t="n"/>
      <c r="U727" s="28" t="n"/>
      <c r="V727" s="26" t="n"/>
      <c r="W727" s="29" t="n"/>
      <c r="Z727" s="491" t="n"/>
      <c r="AA727" s="612" t="n"/>
      <c r="AB727" s="83">
        <f>IF(C727="","",IF('Product Selections'!$L$11="CBA Lightning",1,IF('Product Selections'!$L$11="CBA Lightning Plus",0.7,IF('Product Selections'!$L$11="Management Services",0.7,IF('Product Selections'!$L$11="CBA Lightning Wholesale","Check with Finance","")))))</f>
        <v/>
      </c>
      <c r="AC727" s="612" t="n"/>
      <c r="AD727" s="83">
        <f>IF(C727="","",IF('Product Selections'!$L$11="CBA Lightning Wholesale","Check with Finance",1-AB727))</f>
        <v/>
      </c>
      <c r="AE727" s="612">
        <f>IF(C727="","",'Multi Unit Grid'!$G$5)</f>
        <v/>
      </c>
      <c r="AF727" s="84">
        <f>IF(C727="","",IF('Exhibit A'!Y1469&lt;0,-'Exhibit A'!Y1469,""))</f>
        <v/>
      </c>
      <c r="AG727" s="612">
        <f>IF($C727="","",'Product Selections'!$K$6)</f>
        <v/>
      </c>
      <c r="AH727" s="612">
        <f>IF($C727="","",'Product Selections'!$K$10)</f>
        <v/>
      </c>
      <c r="AI727" s="32">
        <f>IF(C727="","",IF('Product Selections'!L719="Management SErvices",VLOOKUP('Product Selections'!K711,Regions!C:D,2,FALSE),""))</f>
        <v/>
      </c>
      <c r="AJ727" s="444" t="n"/>
      <c r="AK727" s="621" t="n"/>
      <c r="AL727" s="438" t="n"/>
      <c r="AM727" s="447" t="n"/>
      <c r="AO727" s="30" t="n"/>
      <c r="AP727" s="439" t="n"/>
      <c r="AQ727" s="612" t="n"/>
      <c r="AR727" s="612" t="n"/>
      <c r="AS727" s="615" t="n"/>
    </row>
    <row r="728">
      <c r="B728" s="249">
        <f>B727+1</f>
        <v/>
      </c>
      <c r="C728" s="250">
        <f>IF('Multi Unit Grid'!C722="","",'Multi Unit Grid'!C722)</f>
        <v/>
      </c>
      <c r="D728" s="251">
        <f>IF(C728="","",'Exhibit A'!D720)</f>
        <v/>
      </c>
      <c r="E728" s="252">
        <f>IFERROR(VLOOKUP(C728,'Multi Unit Grid'!C:D,2,FALSE),"")</f>
        <v/>
      </c>
      <c r="F728" s="253">
        <f>IFERROR(VLOOKUP(C728,'Multi Unit Grid'!C:E,3,FALSE),"")</f>
        <v/>
      </c>
      <c r="G728" s="253">
        <f>IFERROR(VLOOKUP(C728,'Multi Unit Grid'!C:EF,4,FALSE),"")</f>
        <v/>
      </c>
      <c r="H728" s="616" t="n"/>
      <c r="I728" s="267" t="n"/>
      <c r="J728" s="431" t="n"/>
      <c r="K728" s="261" t="n"/>
      <c r="L728" s="257" t="n"/>
      <c r="M728" s="262" t="n"/>
      <c r="N728" s="263" t="n"/>
      <c r="O728" s="262" t="n"/>
      <c r="P728" s="263" t="n"/>
      <c r="Q728" s="622" t="n"/>
      <c r="R728" s="263" t="n"/>
      <c r="S728" s="263" t="n"/>
      <c r="T728" s="263" t="n"/>
      <c r="U728" s="263" t="n"/>
      <c r="V728" s="262" t="n"/>
      <c r="W728" s="265" t="n"/>
      <c r="X728" s="266" t="n"/>
      <c r="Z728" s="490" t="n"/>
      <c r="AA728" s="616" t="n"/>
      <c r="AB728" s="270">
        <f>IF(C728="","",IF('Product Selections'!$L$11="CBA Lightning",1,IF('Product Selections'!$L$11="CBA Lightning Plus",0.7,IF('Product Selections'!$L$11="Management Services",0.7,IF('Product Selections'!$L$11="CBA Lightning Wholesale","Check with Finance","")))))</f>
        <v/>
      </c>
      <c r="AC728" s="616" t="n"/>
      <c r="AD728" s="270">
        <f>IF(C728="","",IF('Product Selections'!$L$11="CBA Lightning Wholesale","Check with Finance",1-AB728))</f>
        <v/>
      </c>
      <c r="AE728" s="616">
        <f>IF(C728="","",'Multi Unit Grid'!$G$5)</f>
        <v/>
      </c>
      <c r="AF728" s="271">
        <f>IF(C728="","",IF('Exhibit A'!Y1470&lt;0,-'Exhibit A'!Y1470,""))</f>
        <v/>
      </c>
      <c r="AG728" s="616">
        <f>IF($C728="","",'Product Selections'!$K$6)</f>
        <v/>
      </c>
      <c r="AH728" s="616">
        <f>IF($C728="","",'Product Selections'!$K$10)</f>
        <v/>
      </c>
      <c r="AI728" s="269">
        <f>IF(C728="","",IF('Product Selections'!L720="Management SErvices",VLOOKUP('Product Selections'!K712,Regions!C:D,2,FALSE),""))</f>
        <v/>
      </c>
      <c r="AJ728" s="445" t="n"/>
      <c r="AK728" s="618" t="n"/>
      <c r="AL728" s="440" t="n"/>
      <c r="AM728" s="448" t="n"/>
      <c r="AO728" s="267" t="n"/>
      <c r="AP728" s="441" t="n"/>
      <c r="AQ728" s="616" t="n"/>
      <c r="AR728" s="616" t="n"/>
      <c r="AS728" s="619" t="n"/>
    </row>
    <row r="729" ht="14.45" customHeight="1">
      <c r="B729" s="73">
        <f>B728+1</f>
        <v/>
      </c>
      <c r="C729" s="221">
        <f>IF('Multi Unit Grid'!C723="","",'Multi Unit Grid'!C723)</f>
        <v/>
      </c>
      <c r="D729" s="223">
        <f>IF(C729="","",'Exhibit A'!D721)</f>
        <v/>
      </c>
      <c r="E729" s="222">
        <f>IFERROR(VLOOKUP(C729,'Multi Unit Grid'!C:D,2,FALSE),"")</f>
        <v/>
      </c>
      <c r="F729" s="75">
        <f>IFERROR(VLOOKUP(C729,'Multi Unit Grid'!C:E,3,FALSE),"")</f>
        <v/>
      </c>
      <c r="G729" s="75">
        <f>IFERROR(VLOOKUP(C729,'Multi Unit Grid'!C:EF,4,FALSE),"")</f>
        <v/>
      </c>
      <c r="H729" s="612" t="n"/>
      <c r="I729" s="30" t="n"/>
      <c r="J729" s="430" t="n"/>
      <c r="K729" s="224" t="n"/>
      <c r="L729" s="24" t="n"/>
      <c r="M729" s="26" t="n"/>
      <c r="N729" s="28" t="n"/>
      <c r="O729" s="26" t="n"/>
      <c r="P729" s="28" t="n"/>
      <c r="Q729" s="623" t="n"/>
      <c r="R729" s="28" t="n"/>
      <c r="S729" s="28" t="n"/>
      <c r="T729" s="28" t="n"/>
      <c r="U729" s="28" t="n"/>
      <c r="V729" s="26" t="n"/>
      <c r="W729" s="29" t="n"/>
      <c r="Z729" s="491" t="n"/>
      <c r="AA729" s="612" t="n"/>
      <c r="AB729" s="83">
        <f>IF(C729="","",IF('Product Selections'!$L$11="CBA Lightning",1,IF('Product Selections'!$L$11="CBA Lightning Plus",0.7,IF('Product Selections'!$L$11="Management Services",0.7,IF('Product Selections'!$L$11="CBA Lightning Wholesale","Check with Finance","")))))</f>
        <v/>
      </c>
      <c r="AC729" s="612" t="n"/>
      <c r="AD729" s="83">
        <f>IF(C729="","",IF('Product Selections'!$L$11="CBA Lightning Wholesale","Check with Finance",1-AB729))</f>
        <v/>
      </c>
      <c r="AE729" s="612">
        <f>IF(C729="","",'Multi Unit Grid'!$G$5)</f>
        <v/>
      </c>
      <c r="AF729" s="84">
        <f>IF(C729="","",IF('Exhibit A'!Y1471&lt;0,-'Exhibit A'!Y1471,""))</f>
        <v/>
      </c>
      <c r="AG729" s="612">
        <f>IF($C729="","",'Product Selections'!$K$6)</f>
        <v/>
      </c>
      <c r="AH729" s="612">
        <f>IF($C729="","",'Product Selections'!$K$10)</f>
        <v/>
      </c>
      <c r="AI729" s="32">
        <f>IF(C729="","",IF('Product Selections'!L721="Management SErvices",VLOOKUP('Product Selections'!K713,Regions!C:D,2,FALSE),""))</f>
        <v/>
      </c>
      <c r="AJ729" s="444" t="n"/>
      <c r="AK729" s="621" t="n"/>
      <c r="AL729" s="438" t="n"/>
      <c r="AM729" s="447" t="n"/>
      <c r="AO729" s="30" t="n"/>
      <c r="AP729" s="439" t="n"/>
      <c r="AQ729" s="612" t="n"/>
      <c r="AR729" s="612" t="n"/>
      <c r="AS729" s="615" t="n"/>
    </row>
    <row r="730">
      <c r="B730" s="249">
        <f>B729+1</f>
        <v/>
      </c>
      <c r="C730" s="250">
        <f>IF('Multi Unit Grid'!C724="","",'Multi Unit Grid'!C724)</f>
        <v/>
      </c>
      <c r="D730" s="251">
        <f>IF(C730="","",'Exhibit A'!D722)</f>
        <v/>
      </c>
      <c r="E730" s="252">
        <f>IFERROR(VLOOKUP(C730,'Multi Unit Grid'!C:D,2,FALSE),"")</f>
        <v/>
      </c>
      <c r="F730" s="253">
        <f>IFERROR(VLOOKUP(C730,'Multi Unit Grid'!C:E,3,FALSE),"")</f>
        <v/>
      </c>
      <c r="G730" s="253">
        <f>IFERROR(VLOOKUP(C730,'Multi Unit Grid'!C:EF,4,FALSE),"")</f>
        <v/>
      </c>
      <c r="H730" s="616" t="n"/>
      <c r="I730" s="267" t="n"/>
      <c r="J730" s="431" t="n"/>
      <c r="K730" s="261" t="n"/>
      <c r="L730" s="257" t="n"/>
      <c r="M730" s="262" t="n"/>
      <c r="N730" s="263" t="n"/>
      <c r="O730" s="262" t="n"/>
      <c r="P730" s="263" t="n"/>
      <c r="Q730" s="622" t="n"/>
      <c r="R730" s="263" t="n"/>
      <c r="S730" s="263" t="n"/>
      <c r="T730" s="263" t="n"/>
      <c r="U730" s="263" t="n"/>
      <c r="V730" s="262" t="n"/>
      <c r="W730" s="265" t="n"/>
      <c r="X730" s="266" t="n"/>
      <c r="Z730" s="490" t="n"/>
      <c r="AA730" s="616" t="n"/>
      <c r="AB730" s="270">
        <f>IF(C730="","",IF('Product Selections'!$L$11="CBA Lightning",1,IF('Product Selections'!$L$11="CBA Lightning Plus",0.7,IF('Product Selections'!$L$11="Management Services",0.7,IF('Product Selections'!$L$11="CBA Lightning Wholesale","Check with Finance","")))))</f>
        <v/>
      </c>
      <c r="AC730" s="616" t="n"/>
      <c r="AD730" s="270">
        <f>IF(C730="","",IF('Product Selections'!$L$11="CBA Lightning Wholesale","Check with Finance",1-AB730))</f>
        <v/>
      </c>
      <c r="AE730" s="616">
        <f>IF(C730="","",'Multi Unit Grid'!$G$5)</f>
        <v/>
      </c>
      <c r="AF730" s="271">
        <f>IF(C730="","",IF('Exhibit A'!Y1472&lt;0,-'Exhibit A'!Y1472,""))</f>
        <v/>
      </c>
      <c r="AG730" s="616">
        <f>IF($C730="","",'Product Selections'!$K$6)</f>
        <v/>
      </c>
      <c r="AH730" s="616">
        <f>IF($C730="","",'Product Selections'!$K$10)</f>
        <v/>
      </c>
      <c r="AI730" s="269">
        <f>IF(C730="","",IF('Product Selections'!L722="Management SErvices",VLOOKUP('Product Selections'!K714,Regions!C:D,2,FALSE),""))</f>
        <v/>
      </c>
      <c r="AJ730" s="445" t="n"/>
      <c r="AK730" s="618" t="n"/>
      <c r="AL730" s="440" t="n"/>
      <c r="AM730" s="448" t="n"/>
      <c r="AO730" s="267" t="n"/>
      <c r="AP730" s="441" t="n"/>
      <c r="AQ730" s="616" t="n"/>
      <c r="AR730" s="616" t="n"/>
      <c r="AS730" s="619" t="n"/>
    </row>
    <row r="731" ht="14.45" customHeight="1">
      <c r="B731" s="73">
        <f>B730+1</f>
        <v/>
      </c>
      <c r="C731" s="221">
        <f>IF('Multi Unit Grid'!C725="","",'Multi Unit Grid'!C725)</f>
        <v/>
      </c>
      <c r="D731" s="223">
        <f>IF(C731="","",'Exhibit A'!D723)</f>
        <v/>
      </c>
      <c r="E731" s="222">
        <f>IFERROR(VLOOKUP(C731,'Multi Unit Grid'!C:D,2,FALSE),"")</f>
        <v/>
      </c>
      <c r="F731" s="75">
        <f>IFERROR(VLOOKUP(C731,'Multi Unit Grid'!C:E,3,FALSE),"")</f>
        <v/>
      </c>
      <c r="G731" s="75">
        <f>IFERROR(VLOOKUP(C731,'Multi Unit Grid'!C:EF,4,FALSE),"")</f>
        <v/>
      </c>
      <c r="H731" s="612" t="n"/>
      <c r="I731" s="30" t="n"/>
      <c r="J731" s="430" t="n"/>
      <c r="K731" s="224" t="n"/>
      <c r="L731" s="24" t="n"/>
      <c r="M731" s="26" t="n"/>
      <c r="N731" s="28" t="n"/>
      <c r="O731" s="26" t="n"/>
      <c r="P731" s="28" t="n"/>
      <c r="Q731" s="623" t="n"/>
      <c r="R731" s="28" t="n"/>
      <c r="S731" s="28" t="n"/>
      <c r="T731" s="28" t="n"/>
      <c r="U731" s="28" t="n"/>
      <c r="V731" s="26" t="n"/>
      <c r="W731" s="29" t="n"/>
      <c r="Z731" s="491" t="n"/>
      <c r="AA731" s="612" t="n"/>
      <c r="AB731" s="83">
        <f>IF(C731="","",IF('Product Selections'!$L$11="CBA Lightning",1,IF('Product Selections'!$L$11="CBA Lightning Plus",0.7,IF('Product Selections'!$L$11="Management Services",0.7,IF('Product Selections'!$L$11="CBA Lightning Wholesale","Check with Finance","")))))</f>
        <v/>
      </c>
      <c r="AC731" s="612" t="n"/>
      <c r="AD731" s="83">
        <f>IF(C731="","",IF('Product Selections'!$L$11="CBA Lightning Wholesale","Check with Finance",1-AB731))</f>
        <v/>
      </c>
      <c r="AE731" s="612">
        <f>IF(C731="","",'Multi Unit Grid'!$G$5)</f>
        <v/>
      </c>
      <c r="AF731" s="84">
        <f>IF(C731="","",IF('Exhibit A'!Y1473&lt;0,-'Exhibit A'!Y1473,""))</f>
        <v/>
      </c>
      <c r="AG731" s="612">
        <f>IF($C731="","",'Product Selections'!$K$6)</f>
        <v/>
      </c>
      <c r="AH731" s="612">
        <f>IF($C731="","",'Product Selections'!$K$10)</f>
        <v/>
      </c>
      <c r="AI731" s="32">
        <f>IF(C731="","",IF('Product Selections'!L723="Management SErvices",VLOOKUP('Product Selections'!K715,Regions!C:D,2,FALSE),""))</f>
        <v/>
      </c>
      <c r="AJ731" s="444" t="n"/>
      <c r="AK731" s="621" t="n"/>
      <c r="AL731" s="438" t="n"/>
      <c r="AM731" s="447" t="n"/>
      <c r="AO731" s="30" t="n"/>
      <c r="AP731" s="439" t="n"/>
      <c r="AQ731" s="612" t="n"/>
      <c r="AR731" s="612" t="n"/>
      <c r="AS731" s="615" t="n"/>
    </row>
    <row r="732">
      <c r="B732" s="249">
        <f>B731+1</f>
        <v/>
      </c>
      <c r="C732" s="250">
        <f>IF('Multi Unit Grid'!C726="","",'Multi Unit Grid'!C726)</f>
        <v/>
      </c>
      <c r="D732" s="251">
        <f>IF(C732="","",'Exhibit A'!D724)</f>
        <v/>
      </c>
      <c r="E732" s="252">
        <f>IFERROR(VLOOKUP(C732,'Multi Unit Grid'!C:D,2,FALSE),"")</f>
        <v/>
      </c>
      <c r="F732" s="253">
        <f>IFERROR(VLOOKUP(C732,'Multi Unit Grid'!C:E,3,FALSE),"")</f>
        <v/>
      </c>
      <c r="G732" s="253">
        <f>IFERROR(VLOOKUP(C732,'Multi Unit Grid'!C:EF,4,FALSE),"")</f>
        <v/>
      </c>
      <c r="H732" s="616" t="n"/>
      <c r="I732" s="267" t="n"/>
      <c r="J732" s="431" t="n"/>
      <c r="K732" s="261" t="n"/>
      <c r="L732" s="257" t="n"/>
      <c r="M732" s="262" t="n"/>
      <c r="N732" s="263" t="n"/>
      <c r="O732" s="262" t="n"/>
      <c r="P732" s="263" t="n"/>
      <c r="Q732" s="622" t="n"/>
      <c r="R732" s="263" t="n"/>
      <c r="S732" s="263" t="n"/>
      <c r="T732" s="263" t="n"/>
      <c r="U732" s="263" t="n"/>
      <c r="V732" s="262" t="n"/>
      <c r="W732" s="265" t="n"/>
      <c r="X732" s="266" t="n"/>
      <c r="Z732" s="490" t="n"/>
      <c r="AA732" s="616" t="n"/>
      <c r="AB732" s="270">
        <f>IF(C732="","",IF('Product Selections'!$L$11="CBA Lightning",1,IF('Product Selections'!$L$11="CBA Lightning Plus",0.7,IF('Product Selections'!$L$11="Management Services",0.7,IF('Product Selections'!$L$11="CBA Lightning Wholesale","Check with Finance","")))))</f>
        <v/>
      </c>
      <c r="AC732" s="616" t="n"/>
      <c r="AD732" s="270">
        <f>IF(C732="","",IF('Product Selections'!$L$11="CBA Lightning Wholesale","Check with Finance",1-AB732))</f>
        <v/>
      </c>
      <c r="AE732" s="616">
        <f>IF(C732="","",'Multi Unit Grid'!$G$5)</f>
        <v/>
      </c>
      <c r="AF732" s="271">
        <f>IF(C732="","",IF('Exhibit A'!Y1474&lt;0,-'Exhibit A'!Y1474,""))</f>
        <v/>
      </c>
      <c r="AG732" s="616">
        <f>IF($C732="","",'Product Selections'!$K$6)</f>
        <v/>
      </c>
      <c r="AH732" s="616">
        <f>IF($C732="","",'Product Selections'!$K$10)</f>
        <v/>
      </c>
      <c r="AI732" s="269">
        <f>IF(C732="","",IF('Product Selections'!L724="Management SErvices",VLOOKUP('Product Selections'!K716,Regions!C:D,2,FALSE),""))</f>
        <v/>
      </c>
      <c r="AJ732" s="445" t="n"/>
      <c r="AK732" s="618" t="n"/>
      <c r="AL732" s="440" t="n"/>
      <c r="AM732" s="448" t="n"/>
      <c r="AO732" s="267" t="n"/>
      <c r="AP732" s="441" t="n"/>
      <c r="AQ732" s="616" t="n"/>
      <c r="AR732" s="616" t="n"/>
      <c r="AS732" s="619" t="n"/>
    </row>
    <row r="733" ht="14.45" customHeight="1">
      <c r="B733" s="73">
        <f>B732+1</f>
        <v/>
      </c>
      <c r="C733" s="221">
        <f>IF('Multi Unit Grid'!C727="","",'Multi Unit Grid'!C727)</f>
        <v/>
      </c>
      <c r="D733" s="223">
        <f>IF(C733="","",'Exhibit A'!D725)</f>
        <v/>
      </c>
      <c r="E733" s="222">
        <f>IFERROR(VLOOKUP(C733,'Multi Unit Grid'!C:D,2,FALSE),"")</f>
        <v/>
      </c>
      <c r="F733" s="75">
        <f>IFERROR(VLOOKUP(C733,'Multi Unit Grid'!C:E,3,FALSE),"")</f>
        <v/>
      </c>
      <c r="G733" s="75">
        <f>IFERROR(VLOOKUP(C733,'Multi Unit Grid'!C:EF,4,FALSE),"")</f>
        <v/>
      </c>
      <c r="H733" s="612" t="n"/>
      <c r="I733" s="30" t="n"/>
      <c r="J733" s="430" t="n"/>
      <c r="K733" s="224" t="n"/>
      <c r="L733" s="24" t="n"/>
      <c r="M733" s="26" t="n"/>
      <c r="N733" s="28" t="n"/>
      <c r="O733" s="26" t="n"/>
      <c r="P733" s="28" t="n"/>
      <c r="Q733" s="623" t="n"/>
      <c r="R733" s="28" t="n"/>
      <c r="S733" s="28" t="n"/>
      <c r="T733" s="28" t="n"/>
      <c r="U733" s="28" t="n"/>
      <c r="V733" s="26" t="n"/>
      <c r="W733" s="29" t="n"/>
      <c r="Z733" s="491" t="n"/>
      <c r="AA733" s="612" t="n"/>
      <c r="AB733" s="83">
        <f>IF(C733="","",IF('Product Selections'!$L$11="CBA Lightning",1,IF('Product Selections'!$L$11="CBA Lightning Plus",0.7,IF('Product Selections'!$L$11="Management Services",0.7,IF('Product Selections'!$L$11="CBA Lightning Wholesale","Check with Finance","")))))</f>
        <v/>
      </c>
      <c r="AC733" s="612" t="n"/>
      <c r="AD733" s="83">
        <f>IF(C733="","",IF('Product Selections'!$L$11="CBA Lightning Wholesale","Check with Finance",1-AB733))</f>
        <v/>
      </c>
      <c r="AE733" s="612">
        <f>IF(C733="","",'Multi Unit Grid'!$G$5)</f>
        <v/>
      </c>
      <c r="AF733" s="84">
        <f>IF(C733="","",IF('Exhibit A'!Y1475&lt;0,-'Exhibit A'!Y1475,""))</f>
        <v/>
      </c>
      <c r="AG733" s="612">
        <f>IF($C733="","",'Product Selections'!$K$6)</f>
        <v/>
      </c>
      <c r="AH733" s="612">
        <f>IF($C733="","",'Product Selections'!$K$10)</f>
        <v/>
      </c>
      <c r="AI733" s="32">
        <f>IF(C733="","",IF('Product Selections'!L725="Management SErvices",VLOOKUP('Product Selections'!K717,Regions!C:D,2,FALSE),""))</f>
        <v/>
      </c>
      <c r="AJ733" s="444" t="n"/>
      <c r="AK733" s="621" t="n"/>
      <c r="AL733" s="438" t="n"/>
      <c r="AM733" s="447" t="n"/>
      <c r="AO733" s="30" t="n"/>
      <c r="AP733" s="439" t="n"/>
      <c r="AQ733" s="612" t="n"/>
      <c r="AR733" s="612" t="n"/>
      <c r="AS733" s="615" t="n"/>
    </row>
    <row r="734">
      <c r="B734" s="249">
        <f>B733+1</f>
        <v/>
      </c>
      <c r="C734" s="250">
        <f>IF('Multi Unit Grid'!C728="","",'Multi Unit Grid'!C728)</f>
        <v/>
      </c>
      <c r="D734" s="251">
        <f>IF(C734="","",'Exhibit A'!D726)</f>
        <v/>
      </c>
      <c r="E734" s="252">
        <f>IFERROR(VLOOKUP(C734,'Multi Unit Grid'!C:D,2,FALSE),"")</f>
        <v/>
      </c>
      <c r="F734" s="253">
        <f>IFERROR(VLOOKUP(C734,'Multi Unit Grid'!C:E,3,FALSE),"")</f>
        <v/>
      </c>
      <c r="G734" s="253">
        <f>IFERROR(VLOOKUP(C734,'Multi Unit Grid'!C:EF,4,FALSE),"")</f>
        <v/>
      </c>
      <c r="H734" s="616" t="n"/>
      <c r="I734" s="267" t="n"/>
      <c r="J734" s="431" t="n"/>
      <c r="K734" s="261" t="n"/>
      <c r="L734" s="257" t="n"/>
      <c r="M734" s="262" t="n"/>
      <c r="N734" s="263" t="n"/>
      <c r="O734" s="262" t="n"/>
      <c r="P734" s="263" t="n"/>
      <c r="Q734" s="622" t="n"/>
      <c r="R734" s="263" t="n"/>
      <c r="S734" s="263" t="n"/>
      <c r="T734" s="263" t="n"/>
      <c r="U734" s="263" t="n"/>
      <c r="V734" s="262" t="n"/>
      <c r="W734" s="265" t="n"/>
      <c r="X734" s="266" t="n"/>
      <c r="Z734" s="490" t="n"/>
      <c r="AA734" s="616" t="n"/>
      <c r="AB734" s="270">
        <f>IF(C734="","",IF('Product Selections'!$L$11="CBA Lightning",1,IF('Product Selections'!$L$11="CBA Lightning Plus",0.7,IF('Product Selections'!$L$11="Management Services",0.7,IF('Product Selections'!$L$11="CBA Lightning Wholesale","Check with Finance","")))))</f>
        <v/>
      </c>
      <c r="AC734" s="616" t="n"/>
      <c r="AD734" s="270">
        <f>IF(C734="","",IF('Product Selections'!$L$11="CBA Lightning Wholesale","Check with Finance",1-AB734))</f>
        <v/>
      </c>
      <c r="AE734" s="616">
        <f>IF(C734="","",'Multi Unit Grid'!$G$5)</f>
        <v/>
      </c>
      <c r="AF734" s="271">
        <f>IF(C734="","",IF('Exhibit A'!Y1476&lt;0,-'Exhibit A'!Y1476,""))</f>
        <v/>
      </c>
      <c r="AG734" s="616">
        <f>IF($C734="","",'Product Selections'!$K$6)</f>
        <v/>
      </c>
      <c r="AH734" s="616">
        <f>IF($C734="","",'Product Selections'!$K$10)</f>
        <v/>
      </c>
      <c r="AI734" s="269">
        <f>IF(C734="","",IF('Product Selections'!L726="Management SErvices",VLOOKUP('Product Selections'!K718,Regions!C:D,2,FALSE),""))</f>
        <v/>
      </c>
      <c r="AJ734" s="445" t="n"/>
      <c r="AK734" s="618" t="n"/>
      <c r="AL734" s="440" t="n"/>
      <c r="AM734" s="448" t="n"/>
      <c r="AO734" s="267" t="n"/>
      <c r="AP734" s="441" t="n"/>
      <c r="AQ734" s="616" t="n"/>
      <c r="AR734" s="616" t="n"/>
      <c r="AS734" s="619" t="n"/>
    </row>
    <row r="735" ht="14.45" customHeight="1">
      <c r="B735" s="73">
        <f>B734+1</f>
        <v/>
      </c>
      <c r="C735" s="221">
        <f>IF('Multi Unit Grid'!C729="","",'Multi Unit Grid'!C729)</f>
        <v/>
      </c>
      <c r="D735" s="223">
        <f>IF(C735="","",'Exhibit A'!D727)</f>
        <v/>
      </c>
      <c r="E735" s="222">
        <f>IFERROR(VLOOKUP(C735,'Multi Unit Grid'!C:D,2,FALSE),"")</f>
        <v/>
      </c>
      <c r="F735" s="75">
        <f>IFERROR(VLOOKUP(C735,'Multi Unit Grid'!C:E,3,FALSE),"")</f>
        <v/>
      </c>
      <c r="G735" s="75">
        <f>IFERROR(VLOOKUP(C735,'Multi Unit Grid'!C:EF,4,FALSE),"")</f>
        <v/>
      </c>
      <c r="H735" s="612" t="n"/>
      <c r="I735" s="30" t="n"/>
      <c r="J735" s="430" t="n"/>
      <c r="K735" s="224" t="n"/>
      <c r="L735" s="24" t="n"/>
      <c r="M735" s="26" t="n"/>
      <c r="N735" s="28" t="n"/>
      <c r="O735" s="26" t="n"/>
      <c r="P735" s="28" t="n"/>
      <c r="Q735" s="623" t="n"/>
      <c r="R735" s="28" t="n"/>
      <c r="S735" s="28" t="n"/>
      <c r="T735" s="28" t="n"/>
      <c r="U735" s="28" t="n"/>
      <c r="V735" s="26" t="n"/>
      <c r="W735" s="29" t="n"/>
      <c r="Z735" s="491" t="n"/>
      <c r="AA735" s="612" t="n"/>
      <c r="AB735" s="83">
        <f>IF(C735="","",IF('Product Selections'!$L$11="CBA Lightning",1,IF('Product Selections'!$L$11="CBA Lightning Plus",0.7,IF('Product Selections'!$L$11="Management Services",0.7,IF('Product Selections'!$L$11="CBA Lightning Wholesale","Check with Finance","")))))</f>
        <v/>
      </c>
      <c r="AC735" s="612" t="n"/>
      <c r="AD735" s="83">
        <f>IF(C735="","",IF('Product Selections'!$L$11="CBA Lightning Wholesale","Check with Finance",1-AB735))</f>
        <v/>
      </c>
      <c r="AE735" s="612">
        <f>IF(C735="","",'Multi Unit Grid'!$G$5)</f>
        <v/>
      </c>
      <c r="AF735" s="84">
        <f>IF(C735="","",IF('Exhibit A'!Y1477&lt;0,-'Exhibit A'!Y1477,""))</f>
        <v/>
      </c>
      <c r="AG735" s="612">
        <f>IF($C735="","",'Product Selections'!$K$6)</f>
        <v/>
      </c>
      <c r="AH735" s="612">
        <f>IF($C735="","",'Product Selections'!$K$10)</f>
        <v/>
      </c>
      <c r="AI735" s="32">
        <f>IF(C735="","",IF('Product Selections'!L727="Management SErvices",VLOOKUP('Product Selections'!K719,Regions!C:D,2,FALSE),""))</f>
        <v/>
      </c>
      <c r="AJ735" s="444" t="n"/>
      <c r="AK735" s="621" t="n"/>
      <c r="AL735" s="438" t="n"/>
      <c r="AM735" s="447" t="n"/>
      <c r="AO735" s="30" t="n"/>
      <c r="AP735" s="439" t="n"/>
      <c r="AQ735" s="612" t="n"/>
      <c r="AR735" s="612" t="n"/>
      <c r="AS735" s="615" t="n"/>
    </row>
    <row r="736">
      <c r="B736" s="249">
        <f>B735+1</f>
        <v/>
      </c>
      <c r="C736" s="250">
        <f>IF('Multi Unit Grid'!C730="","",'Multi Unit Grid'!C730)</f>
        <v/>
      </c>
      <c r="D736" s="251">
        <f>IF(C736="","",'Exhibit A'!D728)</f>
        <v/>
      </c>
      <c r="E736" s="252">
        <f>IFERROR(VLOOKUP(C736,'Multi Unit Grid'!C:D,2,FALSE),"")</f>
        <v/>
      </c>
      <c r="F736" s="253">
        <f>IFERROR(VLOOKUP(C736,'Multi Unit Grid'!C:E,3,FALSE),"")</f>
        <v/>
      </c>
      <c r="G736" s="253">
        <f>IFERROR(VLOOKUP(C736,'Multi Unit Grid'!C:EF,4,FALSE),"")</f>
        <v/>
      </c>
      <c r="H736" s="616" t="n"/>
      <c r="I736" s="267" t="n"/>
      <c r="J736" s="431" t="n"/>
      <c r="K736" s="261" t="n"/>
      <c r="L736" s="257" t="n"/>
      <c r="M736" s="262" t="n"/>
      <c r="N736" s="263" t="n"/>
      <c r="O736" s="262" t="n"/>
      <c r="P736" s="263" t="n"/>
      <c r="Q736" s="622" t="n"/>
      <c r="R736" s="263" t="n"/>
      <c r="S736" s="263" t="n"/>
      <c r="T736" s="263" t="n"/>
      <c r="U736" s="263" t="n"/>
      <c r="V736" s="262" t="n"/>
      <c r="W736" s="265" t="n"/>
      <c r="X736" s="266" t="n"/>
      <c r="Z736" s="490" t="n"/>
      <c r="AA736" s="616" t="n"/>
      <c r="AB736" s="270">
        <f>IF(C736="","",IF('Product Selections'!$L$11="CBA Lightning",1,IF('Product Selections'!$L$11="CBA Lightning Plus",0.7,IF('Product Selections'!$L$11="Management Services",0.7,IF('Product Selections'!$L$11="CBA Lightning Wholesale","Check with Finance","")))))</f>
        <v/>
      </c>
      <c r="AC736" s="616" t="n"/>
      <c r="AD736" s="270">
        <f>IF(C736="","",IF('Product Selections'!$L$11="CBA Lightning Wholesale","Check with Finance",1-AB736))</f>
        <v/>
      </c>
      <c r="AE736" s="616">
        <f>IF(C736="","",'Multi Unit Grid'!$G$5)</f>
        <v/>
      </c>
      <c r="AF736" s="271">
        <f>IF(C736="","",IF('Exhibit A'!Y1478&lt;0,-'Exhibit A'!Y1478,""))</f>
        <v/>
      </c>
      <c r="AG736" s="616">
        <f>IF($C736="","",'Product Selections'!$K$6)</f>
        <v/>
      </c>
      <c r="AH736" s="616">
        <f>IF($C736="","",'Product Selections'!$K$10)</f>
        <v/>
      </c>
      <c r="AI736" s="269">
        <f>IF(C736="","",IF('Product Selections'!L728="Management SErvices",VLOOKUP('Product Selections'!K720,Regions!C:D,2,FALSE),""))</f>
        <v/>
      </c>
      <c r="AJ736" s="445" t="n"/>
      <c r="AK736" s="618" t="n"/>
      <c r="AL736" s="440" t="n"/>
      <c r="AM736" s="448" t="n"/>
      <c r="AO736" s="267" t="n"/>
      <c r="AP736" s="441" t="n"/>
      <c r="AQ736" s="616" t="n"/>
      <c r="AR736" s="616" t="n"/>
      <c r="AS736" s="619" t="n"/>
    </row>
    <row r="737" ht="14.45" customHeight="1">
      <c r="B737" s="73">
        <f>B736+1</f>
        <v/>
      </c>
      <c r="C737" s="221">
        <f>IF('Multi Unit Grid'!C731="","",'Multi Unit Grid'!C731)</f>
        <v/>
      </c>
      <c r="D737" s="223">
        <f>IF(C737="","",'Exhibit A'!D729)</f>
        <v/>
      </c>
      <c r="E737" s="222">
        <f>IFERROR(VLOOKUP(C737,'Multi Unit Grid'!C:D,2,FALSE),"")</f>
        <v/>
      </c>
      <c r="F737" s="75">
        <f>IFERROR(VLOOKUP(C737,'Multi Unit Grid'!C:E,3,FALSE),"")</f>
        <v/>
      </c>
      <c r="G737" s="75">
        <f>IFERROR(VLOOKUP(C737,'Multi Unit Grid'!C:EF,4,FALSE),"")</f>
        <v/>
      </c>
      <c r="H737" s="612" t="n"/>
      <c r="I737" s="30" t="n"/>
      <c r="J737" s="430" t="n"/>
      <c r="K737" s="224" t="n"/>
      <c r="L737" s="24" t="n"/>
      <c r="M737" s="26" t="n"/>
      <c r="N737" s="28" t="n"/>
      <c r="O737" s="26" t="n"/>
      <c r="P737" s="28" t="n"/>
      <c r="Q737" s="623" t="n"/>
      <c r="R737" s="28" t="n"/>
      <c r="S737" s="28" t="n"/>
      <c r="T737" s="28" t="n"/>
      <c r="U737" s="28" t="n"/>
      <c r="V737" s="26" t="n"/>
      <c r="W737" s="29" t="n"/>
      <c r="Z737" s="491" t="n"/>
      <c r="AA737" s="612" t="n"/>
      <c r="AB737" s="83">
        <f>IF(C737="","",IF('Product Selections'!$L$11="CBA Lightning",1,IF('Product Selections'!$L$11="CBA Lightning Plus",0.7,IF('Product Selections'!$L$11="Management Services",0.7,IF('Product Selections'!$L$11="CBA Lightning Wholesale","Check with Finance","")))))</f>
        <v/>
      </c>
      <c r="AC737" s="612" t="n"/>
      <c r="AD737" s="83">
        <f>IF(C737="","",IF('Product Selections'!$L$11="CBA Lightning Wholesale","Check with Finance",1-AB737))</f>
        <v/>
      </c>
      <c r="AE737" s="612">
        <f>IF(C737="","",'Multi Unit Grid'!$G$5)</f>
        <v/>
      </c>
      <c r="AF737" s="84">
        <f>IF(C737="","",IF('Exhibit A'!Y1479&lt;0,-'Exhibit A'!Y1479,""))</f>
        <v/>
      </c>
      <c r="AG737" s="612">
        <f>IF($C737="","",'Product Selections'!$K$6)</f>
        <v/>
      </c>
      <c r="AH737" s="612">
        <f>IF($C737="","",'Product Selections'!$K$10)</f>
        <v/>
      </c>
      <c r="AI737" s="32">
        <f>IF(C737="","",IF('Product Selections'!L729="Management SErvices",VLOOKUP('Product Selections'!K721,Regions!C:D,2,FALSE),""))</f>
        <v/>
      </c>
      <c r="AJ737" s="444" t="n"/>
      <c r="AK737" s="621" t="n"/>
      <c r="AL737" s="438" t="n"/>
      <c r="AM737" s="447" t="n"/>
      <c r="AO737" s="30" t="n"/>
      <c r="AP737" s="439" t="n"/>
      <c r="AQ737" s="612" t="n"/>
      <c r="AR737" s="612" t="n"/>
      <c r="AS737" s="615" t="n"/>
    </row>
    <row r="738">
      <c r="B738" s="249">
        <f>B737+1</f>
        <v/>
      </c>
      <c r="C738" s="250">
        <f>IF('Multi Unit Grid'!C732="","",'Multi Unit Grid'!C732)</f>
        <v/>
      </c>
      <c r="D738" s="251">
        <f>IF(C738="","",'Exhibit A'!D730)</f>
        <v/>
      </c>
      <c r="E738" s="252">
        <f>IFERROR(VLOOKUP(C738,'Multi Unit Grid'!C:D,2,FALSE),"")</f>
        <v/>
      </c>
      <c r="F738" s="253">
        <f>IFERROR(VLOOKUP(C738,'Multi Unit Grid'!C:E,3,FALSE),"")</f>
        <v/>
      </c>
      <c r="G738" s="253">
        <f>IFERROR(VLOOKUP(C738,'Multi Unit Grid'!C:EF,4,FALSE),"")</f>
        <v/>
      </c>
      <c r="H738" s="616" t="n"/>
      <c r="I738" s="267" t="n"/>
      <c r="J738" s="431" t="n"/>
      <c r="K738" s="261" t="n"/>
      <c r="L738" s="257" t="n"/>
      <c r="M738" s="262" t="n"/>
      <c r="N738" s="263" t="n"/>
      <c r="O738" s="262" t="n"/>
      <c r="P738" s="263" t="n"/>
      <c r="Q738" s="622" t="n"/>
      <c r="R738" s="263" t="n"/>
      <c r="S738" s="263" t="n"/>
      <c r="T738" s="263" t="n"/>
      <c r="U738" s="263" t="n"/>
      <c r="V738" s="262" t="n"/>
      <c r="W738" s="265" t="n"/>
      <c r="X738" s="266" t="n"/>
      <c r="Z738" s="490" t="n"/>
      <c r="AA738" s="616" t="n"/>
      <c r="AB738" s="270">
        <f>IF(C738="","",IF('Product Selections'!$L$11="CBA Lightning",1,IF('Product Selections'!$L$11="CBA Lightning Plus",0.7,IF('Product Selections'!$L$11="Management Services",0.7,IF('Product Selections'!$L$11="CBA Lightning Wholesale","Check with Finance","")))))</f>
        <v/>
      </c>
      <c r="AC738" s="616" t="n"/>
      <c r="AD738" s="270">
        <f>IF(C738="","",IF('Product Selections'!$L$11="CBA Lightning Wholesale","Check with Finance",1-AB738))</f>
        <v/>
      </c>
      <c r="AE738" s="616">
        <f>IF(C738="","",'Multi Unit Grid'!$G$5)</f>
        <v/>
      </c>
      <c r="AF738" s="271">
        <f>IF(C738="","",IF('Exhibit A'!Y1480&lt;0,-'Exhibit A'!Y1480,""))</f>
        <v/>
      </c>
      <c r="AG738" s="616">
        <f>IF($C738="","",'Product Selections'!$K$6)</f>
        <v/>
      </c>
      <c r="AH738" s="616">
        <f>IF($C738="","",'Product Selections'!$K$10)</f>
        <v/>
      </c>
      <c r="AI738" s="269">
        <f>IF(C738="","",IF('Product Selections'!L730="Management SErvices",VLOOKUP('Product Selections'!K722,Regions!C:D,2,FALSE),""))</f>
        <v/>
      </c>
      <c r="AJ738" s="445" t="n"/>
      <c r="AK738" s="618" t="n"/>
      <c r="AL738" s="440" t="n"/>
      <c r="AM738" s="448" t="n"/>
      <c r="AO738" s="267" t="n"/>
      <c r="AP738" s="441" t="n"/>
      <c r="AQ738" s="616" t="n"/>
      <c r="AR738" s="616" t="n"/>
      <c r="AS738" s="619" t="n"/>
    </row>
    <row r="739" ht="14.45" customHeight="1">
      <c r="B739" s="73">
        <f>B738+1</f>
        <v/>
      </c>
      <c r="C739" s="221">
        <f>IF('Multi Unit Grid'!C733="","",'Multi Unit Grid'!C733)</f>
        <v/>
      </c>
      <c r="D739" s="223">
        <f>IF(C739="","",'Exhibit A'!D731)</f>
        <v/>
      </c>
      <c r="E739" s="222">
        <f>IFERROR(VLOOKUP(C739,'Multi Unit Grid'!C:D,2,FALSE),"")</f>
        <v/>
      </c>
      <c r="F739" s="75">
        <f>IFERROR(VLOOKUP(C739,'Multi Unit Grid'!C:E,3,FALSE),"")</f>
        <v/>
      </c>
      <c r="G739" s="75">
        <f>IFERROR(VLOOKUP(C739,'Multi Unit Grid'!C:EF,4,FALSE),"")</f>
        <v/>
      </c>
      <c r="H739" s="612" t="n"/>
      <c r="I739" s="30" t="n"/>
      <c r="J739" s="430" t="n"/>
      <c r="K739" s="224" t="n"/>
      <c r="L739" s="24" t="n"/>
      <c r="M739" s="26" t="n"/>
      <c r="N739" s="28" t="n"/>
      <c r="O739" s="26" t="n"/>
      <c r="P739" s="28" t="n"/>
      <c r="Q739" s="623" t="n"/>
      <c r="R739" s="28" t="n"/>
      <c r="S739" s="28" t="n"/>
      <c r="T739" s="28" t="n"/>
      <c r="U739" s="28" t="n"/>
      <c r="V739" s="26" t="n"/>
      <c r="W739" s="29" t="n"/>
      <c r="Z739" s="491" t="n"/>
      <c r="AA739" s="612" t="n"/>
      <c r="AB739" s="83">
        <f>IF(C739="","",IF('Product Selections'!$L$11="CBA Lightning",1,IF('Product Selections'!$L$11="CBA Lightning Plus",0.7,IF('Product Selections'!$L$11="Management Services",0.7,IF('Product Selections'!$L$11="CBA Lightning Wholesale","Check with Finance","")))))</f>
        <v/>
      </c>
      <c r="AC739" s="612" t="n"/>
      <c r="AD739" s="83">
        <f>IF(C739="","",IF('Product Selections'!$L$11="CBA Lightning Wholesale","Check with Finance",1-AB739))</f>
        <v/>
      </c>
      <c r="AE739" s="612">
        <f>IF(C739="","",'Multi Unit Grid'!$G$5)</f>
        <v/>
      </c>
      <c r="AF739" s="84">
        <f>IF(C739="","",IF('Exhibit A'!Y1481&lt;0,-'Exhibit A'!Y1481,""))</f>
        <v/>
      </c>
      <c r="AG739" s="612">
        <f>IF($C739="","",'Product Selections'!$K$6)</f>
        <v/>
      </c>
      <c r="AH739" s="612">
        <f>IF($C739="","",'Product Selections'!$K$10)</f>
        <v/>
      </c>
      <c r="AI739" s="32">
        <f>IF(C739="","",IF('Product Selections'!L731="Management SErvices",VLOOKUP('Product Selections'!K723,Regions!C:D,2,FALSE),""))</f>
        <v/>
      </c>
      <c r="AJ739" s="444" t="n"/>
      <c r="AK739" s="621" t="n"/>
      <c r="AL739" s="438" t="n"/>
      <c r="AM739" s="447" t="n"/>
      <c r="AO739" s="30" t="n"/>
      <c r="AP739" s="439" t="n"/>
      <c r="AQ739" s="612" t="n"/>
      <c r="AR739" s="612" t="n"/>
      <c r="AS739" s="615" t="n"/>
    </row>
    <row r="740">
      <c r="B740" s="249">
        <f>B739+1</f>
        <v/>
      </c>
      <c r="C740" s="250">
        <f>IF('Multi Unit Grid'!C734="","",'Multi Unit Grid'!C734)</f>
        <v/>
      </c>
      <c r="D740" s="251">
        <f>IF(C740="","",'Exhibit A'!D732)</f>
        <v/>
      </c>
      <c r="E740" s="252">
        <f>IFERROR(VLOOKUP(C740,'Multi Unit Grid'!C:D,2,FALSE),"")</f>
        <v/>
      </c>
      <c r="F740" s="253">
        <f>IFERROR(VLOOKUP(C740,'Multi Unit Grid'!C:E,3,FALSE),"")</f>
        <v/>
      </c>
      <c r="G740" s="253">
        <f>IFERROR(VLOOKUP(C740,'Multi Unit Grid'!C:EF,4,FALSE),"")</f>
        <v/>
      </c>
      <c r="H740" s="616" t="n"/>
      <c r="I740" s="267" t="n"/>
      <c r="J740" s="431" t="n"/>
      <c r="K740" s="261" t="n"/>
      <c r="L740" s="257" t="n"/>
      <c r="M740" s="262" t="n"/>
      <c r="N740" s="263" t="n"/>
      <c r="O740" s="262" t="n"/>
      <c r="P740" s="263" t="n"/>
      <c r="Q740" s="622" t="n"/>
      <c r="R740" s="263" t="n"/>
      <c r="S740" s="263" t="n"/>
      <c r="T740" s="263" t="n"/>
      <c r="U740" s="263" t="n"/>
      <c r="V740" s="262" t="n"/>
      <c r="W740" s="265" t="n"/>
      <c r="X740" s="266" t="n"/>
      <c r="Z740" s="490" t="n"/>
      <c r="AA740" s="616" t="n"/>
      <c r="AB740" s="270">
        <f>IF(C740="","",IF('Product Selections'!$L$11="CBA Lightning",1,IF('Product Selections'!$L$11="CBA Lightning Plus",0.7,IF('Product Selections'!$L$11="Management Services",0.7,IF('Product Selections'!$L$11="CBA Lightning Wholesale","Check with Finance","")))))</f>
        <v/>
      </c>
      <c r="AC740" s="616" t="n"/>
      <c r="AD740" s="270">
        <f>IF(C740="","",IF('Product Selections'!$L$11="CBA Lightning Wholesale","Check with Finance",1-AB740))</f>
        <v/>
      </c>
      <c r="AE740" s="616">
        <f>IF(C740="","",'Multi Unit Grid'!$G$5)</f>
        <v/>
      </c>
      <c r="AF740" s="271">
        <f>IF(C740="","",IF('Exhibit A'!Y1482&lt;0,-'Exhibit A'!Y1482,""))</f>
        <v/>
      </c>
      <c r="AG740" s="616">
        <f>IF($C740="","",'Product Selections'!$K$6)</f>
        <v/>
      </c>
      <c r="AH740" s="616">
        <f>IF($C740="","",'Product Selections'!$K$10)</f>
        <v/>
      </c>
      <c r="AI740" s="269">
        <f>IF(C740="","",IF('Product Selections'!L732="Management SErvices",VLOOKUP('Product Selections'!K724,Regions!C:D,2,FALSE),""))</f>
        <v/>
      </c>
      <c r="AJ740" s="445" t="n"/>
      <c r="AK740" s="618" t="n"/>
      <c r="AL740" s="440" t="n"/>
      <c r="AM740" s="448" t="n"/>
      <c r="AO740" s="267" t="n"/>
      <c r="AP740" s="441" t="n"/>
      <c r="AQ740" s="616" t="n"/>
      <c r="AR740" s="616" t="n"/>
      <c r="AS740" s="619" t="n"/>
    </row>
    <row r="741" ht="14.45" customHeight="1">
      <c r="B741" s="73">
        <f>B740+1</f>
        <v/>
      </c>
      <c r="C741" s="221">
        <f>IF('Multi Unit Grid'!C735="","",'Multi Unit Grid'!C735)</f>
        <v/>
      </c>
      <c r="D741" s="223">
        <f>IF(C741="","",'Exhibit A'!D733)</f>
        <v/>
      </c>
      <c r="E741" s="222">
        <f>IFERROR(VLOOKUP(C741,'Multi Unit Grid'!C:D,2,FALSE),"")</f>
        <v/>
      </c>
      <c r="F741" s="75">
        <f>IFERROR(VLOOKUP(C741,'Multi Unit Grid'!C:E,3,FALSE),"")</f>
        <v/>
      </c>
      <c r="G741" s="75">
        <f>IFERROR(VLOOKUP(C741,'Multi Unit Grid'!C:EF,4,FALSE),"")</f>
        <v/>
      </c>
      <c r="H741" s="612" t="n"/>
      <c r="I741" s="30" t="n"/>
      <c r="J741" s="430" t="n"/>
      <c r="K741" s="224" t="n"/>
      <c r="L741" s="24" t="n"/>
      <c r="M741" s="26" t="n"/>
      <c r="N741" s="28" t="n"/>
      <c r="O741" s="26" t="n"/>
      <c r="P741" s="28" t="n"/>
      <c r="Q741" s="623" t="n"/>
      <c r="R741" s="28" t="n"/>
      <c r="S741" s="28" t="n"/>
      <c r="T741" s="28" t="n"/>
      <c r="U741" s="28" t="n"/>
      <c r="V741" s="26" t="n"/>
      <c r="W741" s="29" t="n"/>
      <c r="Z741" s="491" t="n"/>
      <c r="AA741" s="612" t="n"/>
      <c r="AB741" s="83">
        <f>IF(C741="","",IF('Product Selections'!$L$11="CBA Lightning",1,IF('Product Selections'!$L$11="CBA Lightning Plus",0.7,IF('Product Selections'!$L$11="Management Services",0.7,IF('Product Selections'!$L$11="CBA Lightning Wholesale","Check with Finance","")))))</f>
        <v/>
      </c>
      <c r="AC741" s="612" t="n"/>
      <c r="AD741" s="83">
        <f>IF(C741="","",IF('Product Selections'!$L$11="CBA Lightning Wholesale","Check with Finance",1-AB741))</f>
        <v/>
      </c>
      <c r="AE741" s="612">
        <f>IF(C741="","",'Multi Unit Grid'!$G$5)</f>
        <v/>
      </c>
      <c r="AF741" s="84">
        <f>IF(C741="","",IF('Exhibit A'!Y1483&lt;0,-'Exhibit A'!Y1483,""))</f>
        <v/>
      </c>
      <c r="AG741" s="612">
        <f>IF($C741="","",'Product Selections'!$K$6)</f>
        <v/>
      </c>
      <c r="AH741" s="612">
        <f>IF($C741="","",'Product Selections'!$K$10)</f>
        <v/>
      </c>
      <c r="AI741" s="32">
        <f>IF(C741="","",IF('Product Selections'!L733="Management SErvices",VLOOKUP('Product Selections'!K725,Regions!C:D,2,FALSE),""))</f>
        <v/>
      </c>
      <c r="AJ741" s="444" t="n"/>
      <c r="AK741" s="621" t="n"/>
      <c r="AL741" s="438" t="n"/>
      <c r="AM741" s="447" t="n"/>
      <c r="AO741" s="30" t="n"/>
      <c r="AP741" s="439" t="n"/>
      <c r="AQ741" s="612" t="n"/>
      <c r="AR741" s="612" t="n"/>
      <c r="AS741" s="615" t="n"/>
    </row>
    <row r="742">
      <c r="B742" s="249">
        <f>B741+1</f>
        <v/>
      </c>
      <c r="C742" s="250">
        <f>IF('Multi Unit Grid'!C736="","",'Multi Unit Grid'!C736)</f>
        <v/>
      </c>
      <c r="D742" s="251">
        <f>IF(C742="","",'Exhibit A'!D734)</f>
        <v/>
      </c>
      <c r="E742" s="252">
        <f>IFERROR(VLOOKUP(C742,'Multi Unit Grid'!C:D,2,FALSE),"")</f>
        <v/>
      </c>
      <c r="F742" s="253">
        <f>IFERROR(VLOOKUP(C742,'Multi Unit Grid'!C:E,3,FALSE),"")</f>
        <v/>
      </c>
      <c r="G742" s="253">
        <f>IFERROR(VLOOKUP(C742,'Multi Unit Grid'!C:EF,4,FALSE),"")</f>
        <v/>
      </c>
      <c r="H742" s="616" t="n"/>
      <c r="I742" s="267" t="n"/>
      <c r="J742" s="431" t="n"/>
      <c r="K742" s="261" t="n"/>
      <c r="L742" s="257" t="n"/>
      <c r="M742" s="262" t="n"/>
      <c r="N742" s="263" t="n"/>
      <c r="O742" s="262" t="n"/>
      <c r="P742" s="263" t="n"/>
      <c r="Q742" s="622" t="n"/>
      <c r="R742" s="263" t="n"/>
      <c r="S742" s="263" t="n"/>
      <c r="T742" s="263" t="n"/>
      <c r="U742" s="263" t="n"/>
      <c r="V742" s="262" t="n"/>
      <c r="W742" s="265" t="n"/>
      <c r="X742" s="266" t="n"/>
      <c r="Z742" s="490" t="n"/>
      <c r="AA742" s="616" t="n"/>
      <c r="AB742" s="270">
        <f>IF(C742="","",IF('Product Selections'!$L$11="CBA Lightning",1,IF('Product Selections'!$L$11="CBA Lightning Plus",0.7,IF('Product Selections'!$L$11="Management Services",0.7,IF('Product Selections'!$L$11="CBA Lightning Wholesale","Check with Finance","")))))</f>
        <v/>
      </c>
      <c r="AC742" s="616" t="n"/>
      <c r="AD742" s="270">
        <f>IF(C742="","",IF('Product Selections'!$L$11="CBA Lightning Wholesale","Check with Finance",1-AB742))</f>
        <v/>
      </c>
      <c r="AE742" s="616">
        <f>IF(C742="","",'Multi Unit Grid'!$G$5)</f>
        <v/>
      </c>
      <c r="AF742" s="271">
        <f>IF(C742="","",IF('Exhibit A'!Y1484&lt;0,-'Exhibit A'!Y1484,""))</f>
        <v/>
      </c>
      <c r="AG742" s="616">
        <f>IF($C742="","",'Product Selections'!$K$6)</f>
        <v/>
      </c>
      <c r="AH742" s="616">
        <f>IF($C742="","",'Product Selections'!$K$10)</f>
        <v/>
      </c>
      <c r="AI742" s="269">
        <f>IF(C742="","",IF('Product Selections'!L734="Management SErvices",VLOOKUP('Product Selections'!K726,Regions!C:D,2,FALSE),""))</f>
        <v/>
      </c>
      <c r="AJ742" s="445" t="n"/>
      <c r="AK742" s="618" t="n"/>
      <c r="AL742" s="440" t="n"/>
      <c r="AM742" s="448" t="n"/>
      <c r="AO742" s="267" t="n"/>
      <c r="AP742" s="441" t="n"/>
      <c r="AQ742" s="616" t="n"/>
      <c r="AR742" s="616" t="n"/>
      <c r="AS742" s="619" t="n"/>
    </row>
    <row r="743" ht="14.45" customHeight="1">
      <c r="B743" s="73">
        <f>B742+1</f>
        <v/>
      </c>
      <c r="C743" s="221">
        <f>IF('Multi Unit Grid'!C737="","",'Multi Unit Grid'!C737)</f>
        <v/>
      </c>
      <c r="D743" s="223">
        <f>IF(C743="","",'Exhibit A'!D735)</f>
        <v/>
      </c>
      <c r="E743" s="222">
        <f>IFERROR(VLOOKUP(C743,'Multi Unit Grid'!C:D,2,FALSE),"")</f>
        <v/>
      </c>
      <c r="F743" s="75">
        <f>IFERROR(VLOOKUP(C743,'Multi Unit Grid'!C:E,3,FALSE),"")</f>
        <v/>
      </c>
      <c r="G743" s="75">
        <f>IFERROR(VLOOKUP(C743,'Multi Unit Grid'!C:EF,4,FALSE),"")</f>
        <v/>
      </c>
      <c r="H743" s="612" t="n"/>
      <c r="I743" s="30" t="n"/>
      <c r="J743" s="430" t="n"/>
      <c r="K743" s="224" t="n"/>
      <c r="L743" s="24" t="n"/>
      <c r="M743" s="26" t="n"/>
      <c r="N743" s="28" t="n"/>
      <c r="O743" s="26" t="n"/>
      <c r="P743" s="28" t="n"/>
      <c r="Q743" s="623" t="n"/>
      <c r="R743" s="28" t="n"/>
      <c r="S743" s="28" t="n"/>
      <c r="T743" s="28" t="n"/>
      <c r="U743" s="28" t="n"/>
      <c r="V743" s="26" t="n"/>
      <c r="W743" s="29" t="n"/>
      <c r="Z743" s="491" t="n"/>
      <c r="AA743" s="612" t="n"/>
      <c r="AB743" s="83">
        <f>IF(C743="","",IF('Product Selections'!$L$11="CBA Lightning",1,IF('Product Selections'!$L$11="CBA Lightning Plus",0.7,IF('Product Selections'!$L$11="Management Services",0.7,IF('Product Selections'!$L$11="CBA Lightning Wholesale","Check with Finance","")))))</f>
        <v/>
      </c>
      <c r="AC743" s="612" t="n"/>
      <c r="AD743" s="83">
        <f>IF(C743="","",IF('Product Selections'!$L$11="CBA Lightning Wholesale","Check with Finance",1-AB743))</f>
        <v/>
      </c>
      <c r="AE743" s="612">
        <f>IF(C743="","",'Multi Unit Grid'!$G$5)</f>
        <v/>
      </c>
      <c r="AF743" s="84">
        <f>IF(C743="","",IF('Exhibit A'!Y1485&lt;0,-'Exhibit A'!Y1485,""))</f>
        <v/>
      </c>
      <c r="AG743" s="612">
        <f>IF($C743="","",'Product Selections'!$K$6)</f>
        <v/>
      </c>
      <c r="AH743" s="612">
        <f>IF($C743="","",'Product Selections'!$K$10)</f>
        <v/>
      </c>
      <c r="AI743" s="32">
        <f>IF(C743="","",IF('Product Selections'!L735="Management SErvices",VLOOKUP('Product Selections'!K727,Regions!C:D,2,FALSE),""))</f>
        <v/>
      </c>
      <c r="AJ743" s="444" t="n"/>
      <c r="AK743" s="621" t="n"/>
      <c r="AL743" s="438" t="n"/>
      <c r="AM743" s="447" t="n"/>
      <c r="AO743" s="30" t="n"/>
      <c r="AP743" s="439" t="n"/>
      <c r="AQ743" s="612" t="n"/>
      <c r="AR743" s="612" t="n"/>
      <c r="AS743" s="615" t="n"/>
    </row>
    <row r="744">
      <c r="B744" s="249">
        <f>B743+1</f>
        <v/>
      </c>
      <c r="C744" s="250">
        <f>IF('Multi Unit Grid'!C738="","",'Multi Unit Grid'!C738)</f>
        <v/>
      </c>
      <c r="D744" s="251">
        <f>IF(C744="","",'Exhibit A'!D736)</f>
        <v/>
      </c>
      <c r="E744" s="252">
        <f>IFERROR(VLOOKUP(C744,'Multi Unit Grid'!C:D,2,FALSE),"")</f>
        <v/>
      </c>
      <c r="F744" s="253">
        <f>IFERROR(VLOOKUP(C744,'Multi Unit Grid'!C:E,3,FALSE),"")</f>
        <v/>
      </c>
      <c r="G744" s="253">
        <f>IFERROR(VLOOKUP(C744,'Multi Unit Grid'!C:EF,4,FALSE),"")</f>
        <v/>
      </c>
      <c r="H744" s="616" t="n"/>
      <c r="I744" s="267" t="n"/>
      <c r="J744" s="431" t="n"/>
      <c r="K744" s="261" t="n"/>
      <c r="L744" s="257" t="n"/>
      <c r="M744" s="262" t="n"/>
      <c r="N744" s="263" t="n"/>
      <c r="O744" s="262" t="n"/>
      <c r="P744" s="263" t="n"/>
      <c r="Q744" s="622" t="n"/>
      <c r="R744" s="263" t="n"/>
      <c r="S744" s="263" t="n"/>
      <c r="T744" s="263" t="n"/>
      <c r="U744" s="263" t="n"/>
      <c r="V744" s="262" t="n"/>
      <c r="W744" s="265" t="n"/>
      <c r="X744" s="266" t="n"/>
      <c r="Z744" s="490" t="n"/>
      <c r="AA744" s="616" t="n"/>
      <c r="AB744" s="270">
        <f>IF(C744="","",IF('Product Selections'!$L$11="CBA Lightning",1,IF('Product Selections'!$L$11="CBA Lightning Plus",0.7,IF('Product Selections'!$L$11="Management Services",0.7,IF('Product Selections'!$L$11="CBA Lightning Wholesale","Check with Finance","")))))</f>
        <v/>
      </c>
      <c r="AC744" s="616" t="n"/>
      <c r="AD744" s="270">
        <f>IF(C744="","",IF('Product Selections'!$L$11="CBA Lightning Wholesale","Check with Finance",1-AB744))</f>
        <v/>
      </c>
      <c r="AE744" s="616">
        <f>IF(C744="","",'Multi Unit Grid'!$G$5)</f>
        <v/>
      </c>
      <c r="AF744" s="271">
        <f>IF(C744="","",IF('Exhibit A'!Y1486&lt;0,-'Exhibit A'!Y1486,""))</f>
        <v/>
      </c>
      <c r="AG744" s="616">
        <f>IF($C744="","",'Product Selections'!$K$6)</f>
        <v/>
      </c>
      <c r="AH744" s="616">
        <f>IF($C744="","",'Product Selections'!$K$10)</f>
        <v/>
      </c>
      <c r="AI744" s="269">
        <f>IF(C744="","",IF('Product Selections'!L736="Management SErvices",VLOOKUP('Product Selections'!K728,Regions!C:D,2,FALSE),""))</f>
        <v/>
      </c>
      <c r="AJ744" s="445" t="n"/>
      <c r="AK744" s="618" t="n"/>
      <c r="AL744" s="440" t="n"/>
      <c r="AM744" s="448" t="n"/>
      <c r="AO744" s="267" t="n"/>
      <c r="AP744" s="441" t="n"/>
      <c r="AQ744" s="616" t="n"/>
      <c r="AR744" s="616" t="n"/>
      <c r="AS744" s="619" t="n"/>
    </row>
    <row r="745" ht="14.45" customHeight="1">
      <c r="B745" s="73">
        <f>B744+1</f>
        <v/>
      </c>
      <c r="C745" s="221">
        <f>IF('Multi Unit Grid'!C739="","",'Multi Unit Grid'!C739)</f>
        <v/>
      </c>
      <c r="D745" s="223">
        <f>IF(C745="","",'Exhibit A'!D737)</f>
        <v/>
      </c>
      <c r="E745" s="222">
        <f>IFERROR(VLOOKUP(C745,'Multi Unit Grid'!C:D,2,FALSE),"")</f>
        <v/>
      </c>
      <c r="F745" s="75">
        <f>IFERROR(VLOOKUP(C745,'Multi Unit Grid'!C:E,3,FALSE),"")</f>
        <v/>
      </c>
      <c r="G745" s="75">
        <f>IFERROR(VLOOKUP(C745,'Multi Unit Grid'!C:EF,4,FALSE),"")</f>
        <v/>
      </c>
      <c r="H745" s="612" t="n"/>
      <c r="I745" s="30" t="n"/>
      <c r="J745" s="430" t="n"/>
      <c r="K745" s="224" t="n"/>
      <c r="L745" s="24" t="n"/>
      <c r="M745" s="26" t="n"/>
      <c r="N745" s="28" t="n"/>
      <c r="O745" s="26" t="n"/>
      <c r="P745" s="28" t="n"/>
      <c r="Q745" s="623" t="n"/>
      <c r="R745" s="28" t="n"/>
      <c r="S745" s="28" t="n"/>
      <c r="T745" s="28" t="n"/>
      <c r="U745" s="28" t="n"/>
      <c r="V745" s="26" t="n"/>
      <c r="W745" s="29" t="n"/>
      <c r="Z745" s="491" t="n"/>
      <c r="AA745" s="612" t="n"/>
      <c r="AB745" s="83">
        <f>IF(C745="","",IF('Product Selections'!$L$11="CBA Lightning",1,IF('Product Selections'!$L$11="CBA Lightning Plus",0.7,IF('Product Selections'!$L$11="Management Services",0.7,IF('Product Selections'!$L$11="CBA Lightning Wholesale","Check with Finance","")))))</f>
        <v/>
      </c>
      <c r="AC745" s="612" t="n"/>
      <c r="AD745" s="83">
        <f>IF(C745="","",IF('Product Selections'!$L$11="CBA Lightning Wholesale","Check with Finance",1-AB745))</f>
        <v/>
      </c>
      <c r="AE745" s="612">
        <f>IF(C745="","",'Multi Unit Grid'!$G$5)</f>
        <v/>
      </c>
      <c r="AF745" s="84">
        <f>IF(C745="","",IF('Exhibit A'!Y1487&lt;0,-'Exhibit A'!Y1487,""))</f>
        <v/>
      </c>
      <c r="AG745" s="612">
        <f>IF($C745="","",'Product Selections'!$K$6)</f>
        <v/>
      </c>
      <c r="AH745" s="612">
        <f>IF($C745="","",'Product Selections'!$K$10)</f>
        <v/>
      </c>
      <c r="AI745" s="32">
        <f>IF(C745="","",IF('Product Selections'!L737="Management SErvices",VLOOKUP('Product Selections'!K729,Regions!C:D,2,FALSE),""))</f>
        <v/>
      </c>
      <c r="AJ745" s="444" t="n"/>
      <c r="AK745" s="621" t="n"/>
      <c r="AL745" s="438" t="n"/>
      <c r="AM745" s="447" t="n"/>
      <c r="AO745" s="30" t="n"/>
      <c r="AP745" s="439" t="n"/>
      <c r="AQ745" s="612" t="n"/>
      <c r="AR745" s="612" t="n"/>
      <c r="AS745" s="615" t="n"/>
    </row>
    <row r="746">
      <c r="B746" s="249">
        <f>B745+1</f>
        <v/>
      </c>
      <c r="C746" s="250">
        <f>IF('Multi Unit Grid'!C740="","",'Multi Unit Grid'!C740)</f>
        <v/>
      </c>
      <c r="D746" s="251">
        <f>IF(C746="","",'Exhibit A'!D738)</f>
        <v/>
      </c>
      <c r="E746" s="252">
        <f>IFERROR(VLOOKUP(C746,'Multi Unit Grid'!C:D,2,FALSE),"")</f>
        <v/>
      </c>
      <c r="F746" s="253">
        <f>IFERROR(VLOOKUP(C746,'Multi Unit Grid'!C:E,3,FALSE),"")</f>
        <v/>
      </c>
      <c r="G746" s="253">
        <f>IFERROR(VLOOKUP(C746,'Multi Unit Grid'!C:EF,4,FALSE),"")</f>
        <v/>
      </c>
      <c r="H746" s="616" t="n"/>
      <c r="I746" s="267" t="n"/>
      <c r="J746" s="431" t="n"/>
      <c r="K746" s="261" t="n"/>
      <c r="L746" s="257" t="n"/>
      <c r="M746" s="262" t="n"/>
      <c r="N746" s="263" t="n"/>
      <c r="O746" s="262" t="n"/>
      <c r="P746" s="263" t="n"/>
      <c r="Q746" s="622" t="n"/>
      <c r="R746" s="263" t="n"/>
      <c r="S746" s="263" t="n"/>
      <c r="T746" s="263" t="n"/>
      <c r="U746" s="263" t="n"/>
      <c r="V746" s="262" t="n"/>
      <c r="W746" s="265" t="n"/>
      <c r="X746" s="266" t="n"/>
      <c r="Z746" s="490" t="n"/>
      <c r="AA746" s="616" t="n"/>
      <c r="AB746" s="270">
        <f>IF(C746="","",IF('Product Selections'!$L$11="CBA Lightning",1,IF('Product Selections'!$L$11="CBA Lightning Plus",0.7,IF('Product Selections'!$L$11="Management Services",0.7,IF('Product Selections'!$L$11="CBA Lightning Wholesale","Check with Finance","")))))</f>
        <v/>
      </c>
      <c r="AC746" s="616" t="n"/>
      <c r="AD746" s="270">
        <f>IF(C746="","",IF('Product Selections'!$L$11="CBA Lightning Wholesale","Check with Finance",1-AB746))</f>
        <v/>
      </c>
      <c r="AE746" s="616">
        <f>IF(C746="","",'Multi Unit Grid'!$G$5)</f>
        <v/>
      </c>
      <c r="AF746" s="271">
        <f>IF(C746="","",IF('Exhibit A'!Y1488&lt;0,-'Exhibit A'!Y1488,""))</f>
        <v/>
      </c>
      <c r="AG746" s="616">
        <f>IF($C746="","",'Product Selections'!$K$6)</f>
        <v/>
      </c>
      <c r="AH746" s="616">
        <f>IF($C746="","",'Product Selections'!$K$10)</f>
        <v/>
      </c>
      <c r="AI746" s="269">
        <f>IF(C746="","",IF('Product Selections'!L738="Management SErvices",VLOOKUP('Product Selections'!K730,Regions!C:D,2,FALSE),""))</f>
        <v/>
      </c>
      <c r="AJ746" s="445" t="n"/>
      <c r="AK746" s="618" t="n"/>
      <c r="AL746" s="440" t="n"/>
      <c r="AM746" s="448" t="n"/>
      <c r="AO746" s="267" t="n"/>
      <c r="AP746" s="441" t="n"/>
      <c r="AQ746" s="616" t="n"/>
      <c r="AR746" s="616" t="n"/>
      <c r="AS746" s="619" t="n"/>
    </row>
    <row r="747" ht="14.45" customHeight="1">
      <c r="B747" s="73">
        <f>B746+1</f>
        <v/>
      </c>
      <c r="C747" s="221">
        <f>IF('Multi Unit Grid'!C741="","",'Multi Unit Grid'!C741)</f>
        <v/>
      </c>
      <c r="D747" s="223">
        <f>IF(C747="","",'Exhibit A'!D739)</f>
        <v/>
      </c>
      <c r="E747" s="222">
        <f>IFERROR(VLOOKUP(C747,'Multi Unit Grid'!C:D,2,FALSE),"")</f>
        <v/>
      </c>
      <c r="F747" s="75">
        <f>IFERROR(VLOOKUP(C747,'Multi Unit Grid'!C:E,3,FALSE),"")</f>
        <v/>
      </c>
      <c r="G747" s="75">
        <f>IFERROR(VLOOKUP(C747,'Multi Unit Grid'!C:EF,4,FALSE),"")</f>
        <v/>
      </c>
      <c r="H747" s="612" t="n"/>
      <c r="I747" s="30" t="n"/>
      <c r="J747" s="430" t="n"/>
      <c r="K747" s="224" t="n"/>
      <c r="L747" s="24" t="n"/>
      <c r="M747" s="26" t="n"/>
      <c r="N747" s="28" t="n"/>
      <c r="O747" s="26" t="n"/>
      <c r="P747" s="28" t="n"/>
      <c r="Q747" s="623" t="n"/>
      <c r="R747" s="28" t="n"/>
      <c r="S747" s="28" t="n"/>
      <c r="T747" s="28" t="n"/>
      <c r="U747" s="28" t="n"/>
      <c r="V747" s="26" t="n"/>
      <c r="W747" s="29" t="n"/>
      <c r="Z747" s="491" t="n"/>
      <c r="AA747" s="612" t="n"/>
      <c r="AB747" s="83">
        <f>IF(C747="","",IF('Product Selections'!$L$11="CBA Lightning",1,IF('Product Selections'!$L$11="CBA Lightning Plus",0.7,IF('Product Selections'!$L$11="Management Services",0.7,IF('Product Selections'!$L$11="CBA Lightning Wholesale","Check with Finance","")))))</f>
        <v/>
      </c>
      <c r="AC747" s="612" t="n"/>
      <c r="AD747" s="83">
        <f>IF(C747="","",IF('Product Selections'!$L$11="CBA Lightning Wholesale","Check with Finance",1-AB747))</f>
        <v/>
      </c>
      <c r="AE747" s="612">
        <f>IF(C747="","",'Multi Unit Grid'!$G$5)</f>
        <v/>
      </c>
      <c r="AF747" s="84">
        <f>IF(C747="","",IF('Exhibit A'!Y1489&lt;0,-'Exhibit A'!Y1489,""))</f>
        <v/>
      </c>
      <c r="AG747" s="612">
        <f>IF($C747="","",'Product Selections'!$K$6)</f>
        <v/>
      </c>
      <c r="AH747" s="612">
        <f>IF($C747="","",'Product Selections'!$K$10)</f>
        <v/>
      </c>
      <c r="AI747" s="32">
        <f>IF(C747="","",IF('Product Selections'!L739="Management SErvices",VLOOKUP('Product Selections'!K731,Regions!C:D,2,FALSE),""))</f>
        <v/>
      </c>
      <c r="AJ747" s="444" t="n"/>
      <c r="AK747" s="621" t="n"/>
      <c r="AL747" s="438" t="n"/>
      <c r="AM747" s="447" t="n"/>
      <c r="AO747" s="30" t="n"/>
      <c r="AP747" s="439" t="n"/>
      <c r="AQ747" s="612" t="n"/>
      <c r="AR747" s="612" t="n"/>
      <c r="AS747" s="615" t="n"/>
    </row>
    <row r="748">
      <c r="B748" s="249">
        <f>B747+1</f>
        <v/>
      </c>
      <c r="C748" s="250">
        <f>IF('Multi Unit Grid'!C742="","",'Multi Unit Grid'!C742)</f>
        <v/>
      </c>
      <c r="D748" s="251">
        <f>IF(C748="","",'Exhibit A'!D740)</f>
        <v/>
      </c>
      <c r="E748" s="252">
        <f>IFERROR(VLOOKUP(C748,'Multi Unit Grid'!C:D,2,FALSE),"")</f>
        <v/>
      </c>
      <c r="F748" s="253">
        <f>IFERROR(VLOOKUP(C748,'Multi Unit Grid'!C:E,3,FALSE),"")</f>
        <v/>
      </c>
      <c r="G748" s="253">
        <f>IFERROR(VLOOKUP(C748,'Multi Unit Grid'!C:EF,4,FALSE),"")</f>
        <v/>
      </c>
      <c r="H748" s="616" t="n"/>
      <c r="I748" s="267" t="n"/>
      <c r="J748" s="431" t="n"/>
      <c r="K748" s="261" t="n"/>
      <c r="L748" s="257" t="n"/>
      <c r="M748" s="262" t="n"/>
      <c r="N748" s="263" t="n"/>
      <c r="O748" s="262" t="n"/>
      <c r="P748" s="263" t="n"/>
      <c r="Q748" s="622" t="n"/>
      <c r="R748" s="263" t="n"/>
      <c r="S748" s="263" t="n"/>
      <c r="T748" s="263" t="n"/>
      <c r="U748" s="263" t="n"/>
      <c r="V748" s="262" t="n"/>
      <c r="W748" s="265" t="n"/>
      <c r="X748" s="266" t="n"/>
      <c r="Z748" s="490" t="n"/>
      <c r="AA748" s="616" t="n"/>
      <c r="AB748" s="270">
        <f>IF(C748="","",IF('Product Selections'!$L$11="CBA Lightning",1,IF('Product Selections'!$L$11="CBA Lightning Plus",0.7,IF('Product Selections'!$L$11="Management Services",0.7,IF('Product Selections'!$L$11="CBA Lightning Wholesale","Check with Finance","")))))</f>
        <v/>
      </c>
      <c r="AC748" s="616" t="n"/>
      <c r="AD748" s="270">
        <f>IF(C748="","",IF('Product Selections'!$L$11="CBA Lightning Wholesale","Check with Finance",1-AB748))</f>
        <v/>
      </c>
      <c r="AE748" s="616">
        <f>IF(C748="","",'Multi Unit Grid'!$G$5)</f>
        <v/>
      </c>
      <c r="AF748" s="271">
        <f>IF(C748="","",IF('Exhibit A'!Y1490&lt;0,-'Exhibit A'!Y1490,""))</f>
        <v/>
      </c>
      <c r="AG748" s="616">
        <f>IF($C748="","",'Product Selections'!$K$6)</f>
        <v/>
      </c>
      <c r="AH748" s="616">
        <f>IF($C748="","",'Product Selections'!$K$10)</f>
        <v/>
      </c>
      <c r="AI748" s="269">
        <f>IF(C748="","",IF('Product Selections'!L740="Management SErvices",VLOOKUP('Product Selections'!K732,Regions!C:D,2,FALSE),""))</f>
        <v/>
      </c>
      <c r="AJ748" s="445" t="n"/>
      <c r="AK748" s="618" t="n"/>
      <c r="AL748" s="440" t="n"/>
      <c r="AM748" s="448" t="n"/>
      <c r="AO748" s="267" t="n"/>
      <c r="AP748" s="441" t="n"/>
      <c r="AQ748" s="616" t="n"/>
      <c r="AR748" s="616" t="n"/>
      <c r="AS748" s="619" t="n"/>
    </row>
    <row r="749" ht="14.45" customHeight="1">
      <c r="B749" s="73">
        <f>B748+1</f>
        <v/>
      </c>
      <c r="C749" s="221">
        <f>IF('Multi Unit Grid'!C743="","",'Multi Unit Grid'!C743)</f>
        <v/>
      </c>
      <c r="D749" s="223">
        <f>IF(C749="","",'Exhibit A'!D741)</f>
        <v/>
      </c>
      <c r="E749" s="222">
        <f>IFERROR(VLOOKUP(C749,'Multi Unit Grid'!C:D,2,FALSE),"")</f>
        <v/>
      </c>
      <c r="F749" s="75">
        <f>IFERROR(VLOOKUP(C749,'Multi Unit Grid'!C:E,3,FALSE),"")</f>
        <v/>
      </c>
      <c r="G749" s="75">
        <f>IFERROR(VLOOKUP(C749,'Multi Unit Grid'!C:EF,4,FALSE),"")</f>
        <v/>
      </c>
      <c r="H749" s="612" t="n"/>
      <c r="I749" s="30" t="n"/>
      <c r="J749" s="430" t="n"/>
      <c r="K749" s="224" t="n"/>
      <c r="L749" s="24" t="n"/>
      <c r="M749" s="26" t="n"/>
      <c r="N749" s="28" t="n"/>
      <c r="O749" s="26" t="n"/>
      <c r="P749" s="28" t="n"/>
      <c r="Q749" s="623" t="n"/>
      <c r="R749" s="28" t="n"/>
      <c r="S749" s="28" t="n"/>
      <c r="T749" s="28" t="n"/>
      <c r="U749" s="28" t="n"/>
      <c r="V749" s="26" t="n"/>
      <c r="W749" s="29" t="n"/>
      <c r="Z749" s="491" t="n"/>
      <c r="AA749" s="612" t="n"/>
      <c r="AB749" s="83">
        <f>IF(C749="","",IF('Product Selections'!$L$11="CBA Lightning",1,IF('Product Selections'!$L$11="CBA Lightning Plus",0.7,IF('Product Selections'!$L$11="Management Services",0.7,IF('Product Selections'!$L$11="CBA Lightning Wholesale","Check with Finance","")))))</f>
        <v/>
      </c>
      <c r="AC749" s="612" t="n"/>
      <c r="AD749" s="83">
        <f>IF(C749="","",IF('Product Selections'!$L$11="CBA Lightning Wholesale","Check with Finance",1-AB749))</f>
        <v/>
      </c>
      <c r="AE749" s="612">
        <f>IF(C749="","",'Multi Unit Grid'!$G$5)</f>
        <v/>
      </c>
      <c r="AF749" s="84">
        <f>IF(C749="","",IF('Exhibit A'!Y1491&lt;0,-'Exhibit A'!Y1491,""))</f>
        <v/>
      </c>
      <c r="AG749" s="612">
        <f>IF($C749="","",'Product Selections'!$K$6)</f>
        <v/>
      </c>
      <c r="AH749" s="612">
        <f>IF($C749="","",'Product Selections'!$K$10)</f>
        <v/>
      </c>
      <c r="AI749" s="32">
        <f>IF(C749="","",IF('Product Selections'!L741="Management SErvices",VLOOKUP('Product Selections'!K733,Regions!C:D,2,FALSE),""))</f>
        <v/>
      </c>
      <c r="AJ749" s="444" t="n"/>
      <c r="AK749" s="621" t="n"/>
      <c r="AL749" s="438" t="n"/>
      <c r="AM749" s="447" t="n"/>
      <c r="AO749" s="30" t="n"/>
      <c r="AP749" s="439" t="n"/>
      <c r="AQ749" s="612" t="n"/>
      <c r="AR749" s="612" t="n"/>
      <c r="AS749" s="615" t="n"/>
    </row>
    <row r="750">
      <c r="B750" s="249">
        <f>B749+1</f>
        <v/>
      </c>
      <c r="C750" s="250">
        <f>IF('Multi Unit Grid'!C744="","",'Multi Unit Grid'!C744)</f>
        <v/>
      </c>
      <c r="D750" s="251">
        <f>IF(C750="","",'Exhibit A'!D742)</f>
        <v/>
      </c>
      <c r="E750" s="252">
        <f>IFERROR(VLOOKUP(C750,'Multi Unit Grid'!C:D,2,FALSE),"")</f>
        <v/>
      </c>
      <c r="F750" s="253">
        <f>IFERROR(VLOOKUP(C750,'Multi Unit Grid'!C:E,3,FALSE),"")</f>
        <v/>
      </c>
      <c r="G750" s="253">
        <f>IFERROR(VLOOKUP(C750,'Multi Unit Grid'!C:EF,4,FALSE),"")</f>
        <v/>
      </c>
      <c r="H750" s="616" t="n"/>
      <c r="I750" s="267" t="n"/>
      <c r="J750" s="431" t="n"/>
      <c r="K750" s="261" t="n"/>
      <c r="L750" s="257" t="n"/>
      <c r="M750" s="262" t="n"/>
      <c r="N750" s="263" t="n"/>
      <c r="O750" s="262" t="n"/>
      <c r="P750" s="263" t="n"/>
      <c r="Q750" s="622" t="n"/>
      <c r="R750" s="263" t="n"/>
      <c r="S750" s="263" t="n"/>
      <c r="T750" s="263" t="n"/>
      <c r="U750" s="263" t="n"/>
      <c r="V750" s="262" t="n"/>
      <c r="W750" s="265" t="n"/>
      <c r="X750" s="266" t="n"/>
      <c r="Z750" s="490" t="n"/>
      <c r="AA750" s="616" t="n"/>
      <c r="AB750" s="270">
        <f>IF(C750="","",IF('Product Selections'!$L$11="CBA Lightning",1,IF('Product Selections'!$L$11="CBA Lightning Plus",0.7,IF('Product Selections'!$L$11="Management Services",0.7,IF('Product Selections'!$L$11="CBA Lightning Wholesale","Check with Finance","")))))</f>
        <v/>
      </c>
      <c r="AC750" s="616" t="n"/>
      <c r="AD750" s="270">
        <f>IF(C750="","",IF('Product Selections'!$L$11="CBA Lightning Wholesale","Check with Finance",1-AB750))</f>
        <v/>
      </c>
      <c r="AE750" s="616">
        <f>IF(C750="","",'Multi Unit Grid'!$G$5)</f>
        <v/>
      </c>
      <c r="AF750" s="271">
        <f>IF(C750="","",IF('Exhibit A'!Y1492&lt;0,-'Exhibit A'!Y1492,""))</f>
        <v/>
      </c>
      <c r="AG750" s="616">
        <f>IF($C750="","",'Product Selections'!$K$6)</f>
        <v/>
      </c>
      <c r="AH750" s="616">
        <f>IF($C750="","",'Product Selections'!$K$10)</f>
        <v/>
      </c>
      <c r="AI750" s="269">
        <f>IF(C750="","",IF('Product Selections'!L742="Management SErvices",VLOOKUP('Product Selections'!K734,Regions!C:D,2,FALSE),""))</f>
        <v/>
      </c>
      <c r="AJ750" s="445" t="n"/>
      <c r="AK750" s="618" t="n"/>
      <c r="AL750" s="440" t="n"/>
      <c r="AM750" s="448" t="n"/>
      <c r="AO750" s="267" t="n"/>
      <c r="AP750" s="441" t="n"/>
      <c r="AQ750" s="616" t="n"/>
      <c r="AR750" s="616" t="n"/>
      <c r="AS750" s="619" t="n"/>
    </row>
    <row r="751" ht="14.45" customHeight="1">
      <c r="B751" s="73">
        <f>B750+1</f>
        <v/>
      </c>
      <c r="C751" s="221">
        <f>IF('Multi Unit Grid'!C745="","",'Multi Unit Grid'!C745)</f>
        <v/>
      </c>
      <c r="D751" s="223">
        <f>IF(C751="","",'Exhibit A'!D743)</f>
        <v/>
      </c>
      <c r="E751" s="222">
        <f>IFERROR(VLOOKUP(C751,'Multi Unit Grid'!C:D,2,FALSE),"")</f>
        <v/>
      </c>
      <c r="F751" s="75">
        <f>IFERROR(VLOOKUP(C751,'Multi Unit Grid'!C:E,3,FALSE),"")</f>
        <v/>
      </c>
      <c r="G751" s="75">
        <f>IFERROR(VLOOKUP(C751,'Multi Unit Grid'!C:EF,4,FALSE),"")</f>
        <v/>
      </c>
      <c r="H751" s="612" t="n"/>
      <c r="I751" s="30" t="n"/>
      <c r="J751" s="430" t="n"/>
      <c r="K751" s="224" t="n"/>
      <c r="L751" s="24" t="n"/>
      <c r="M751" s="26" t="n"/>
      <c r="N751" s="28" t="n"/>
      <c r="O751" s="26" t="n"/>
      <c r="P751" s="28" t="n"/>
      <c r="Q751" s="623" t="n"/>
      <c r="R751" s="28" t="n"/>
      <c r="S751" s="28" t="n"/>
      <c r="T751" s="28" t="n"/>
      <c r="U751" s="28" t="n"/>
      <c r="V751" s="26" t="n"/>
      <c r="W751" s="29" t="n"/>
      <c r="Z751" s="491" t="n"/>
      <c r="AA751" s="612" t="n"/>
      <c r="AB751" s="83">
        <f>IF(C751="","",IF('Product Selections'!$L$11="CBA Lightning",1,IF('Product Selections'!$L$11="CBA Lightning Plus",0.7,IF('Product Selections'!$L$11="Management Services",0.7,IF('Product Selections'!$L$11="CBA Lightning Wholesale","Check with Finance","")))))</f>
        <v/>
      </c>
      <c r="AC751" s="612" t="n"/>
      <c r="AD751" s="83">
        <f>IF(C751="","",IF('Product Selections'!$L$11="CBA Lightning Wholesale","Check with Finance",1-AB751))</f>
        <v/>
      </c>
      <c r="AE751" s="612">
        <f>IF(C751="","",'Multi Unit Grid'!$G$5)</f>
        <v/>
      </c>
      <c r="AF751" s="84">
        <f>IF(C751="","",IF('Exhibit A'!Y1493&lt;0,-'Exhibit A'!Y1493,""))</f>
        <v/>
      </c>
      <c r="AG751" s="612">
        <f>IF($C751="","",'Product Selections'!$K$6)</f>
        <v/>
      </c>
      <c r="AH751" s="612">
        <f>IF($C751="","",'Product Selections'!$K$10)</f>
        <v/>
      </c>
      <c r="AI751" s="32">
        <f>IF(C751="","",IF('Product Selections'!L743="Management SErvices",VLOOKUP('Product Selections'!K735,Regions!C:D,2,FALSE),""))</f>
        <v/>
      </c>
      <c r="AJ751" s="444" t="n"/>
      <c r="AK751" s="621" t="n"/>
      <c r="AL751" s="438" t="n"/>
      <c r="AM751" s="447" t="n"/>
      <c r="AO751" s="30" t="n"/>
      <c r="AP751" s="439" t="n"/>
      <c r="AQ751" s="612" t="n"/>
      <c r="AR751" s="612" t="n"/>
      <c r="AS751" s="615" t="n"/>
    </row>
    <row r="752">
      <c r="B752" s="249">
        <f>B751+1</f>
        <v/>
      </c>
      <c r="C752" s="250">
        <f>IF('Multi Unit Grid'!C746="","",'Multi Unit Grid'!C746)</f>
        <v/>
      </c>
      <c r="D752" s="251">
        <f>IF(C752="","",'Exhibit A'!D744)</f>
        <v/>
      </c>
      <c r="E752" s="252">
        <f>IFERROR(VLOOKUP(C752,'Multi Unit Grid'!C:D,2,FALSE),"")</f>
        <v/>
      </c>
      <c r="F752" s="253">
        <f>IFERROR(VLOOKUP(C752,'Multi Unit Grid'!C:E,3,FALSE),"")</f>
        <v/>
      </c>
      <c r="G752" s="253">
        <f>IFERROR(VLOOKUP(C752,'Multi Unit Grid'!C:EF,4,FALSE),"")</f>
        <v/>
      </c>
      <c r="H752" s="616" t="n"/>
      <c r="I752" s="267" t="n"/>
      <c r="J752" s="431" t="n"/>
      <c r="K752" s="261" t="n"/>
      <c r="L752" s="257" t="n"/>
      <c r="M752" s="262" t="n"/>
      <c r="N752" s="263" t="n"/>
      <c r="O752" s="262" t="n"/>
      <c r="P752" s="263" t="n"/>
      <c r="Q752" s="622" t="n"/>
      <c r="R752" s="263" t="n"/>
      <c r="S752" s="263" t="n"/>
      <c r="T752" s="263" t="n"/>
      <c r="U752" s="263" t="n"/>
      <c r="V752" s="262" t="n"/>
      <c r="W752" s="265" t="n"/>
      <c r="X752" s="266" t="n"/>
      <c r="Z752" s="490" t="n"/>
      <c r="AA752" s="616" t="n"/>
      <c r="AB752" s="270">
        <f>IF(C752="","",IF('Product Selections'!$L$11="CBA Lightning",1,IF('Product Selections'!$L$11="CBA Lightning Plus",0.7,IF('Product Selections'!$L$11="Management Services",0.7,IF('Product Selections'!$L$11="CBA Lightning Wholesale","Check with Finance","")))))</f>
        <v/>
      </c>
      <c r="AC752" s="616" t="n"/>
      <c r="AD752" s="270">
        <f>IF(C752="","",IF('Product Selections'!$L$11="CBA Lightning Wholesale","Check with Finance",1-AB752))</f>
        <v/>
      </c>
      <c r="AE752" s="616">
        <f>IF(C752="","",'Multi Unit Grid'!$G$5)</f>
        <v/>
      </c>
      <c r="AF752" s="271">
        <f>IF(C752="","",IF('Exhibit A'!Y1494&lt;0,-'Exhibit A'!Y1494,""))</f>
        <v/>
      </c>
      <c r="AG752" s="616">
        <f>IF($C752="","",'Product Selections'!$K$6)</f>
        <v/>
      </c>
      <c r="AH752" s="616">
        <f>IF($C752="","",'Product Selections'!$K$10)</f>
        <v/>
      </c>
      <c r="AI752" s="269">
        <f>IF(C752="","",IF('Product Selections'!L744="Management SErvices",VLOOKUP('Product Selections'!K736,Regions!C:D,2,FALSE),""))</f>
        <v/>
      </c>
      <c r="AJ752" s="445" t="n"/>
      <c r="AK752" s="618" t="n"/>
      <c r="AL752" s="440" t="n"/>
      <c r="AM752" s="448" t="n"/>
      <c r="AO752" s="267" t="n"/>
      <c r="AP752" s="441" t="n"/>
      <c r="AQ752" s="616" t="n"/>
      <c r="AR752" s="616" t="n"/>
      <c r="AS752" s="619" t="n"/>
    </row>
    <row r="753" ht="14.45" customHeight="1">
      <c r="B753" s="73">
        <f>B752+1</f>
        <v/>
      </c>
      <c r="C753" s="221">
        <f>IF('Multi Unit Grid'!C747="","",'Multi Unit Grid'!C747)</f>
        <v/>
      </c>
      <c r="D753" s="223">
        <f>IF(C753="","",'Exhibit A'!D745)</f>
        <v/>
      </c>
      <c r="E753" s="222">
        <f>IFERROR(VLOOKUP(C753,'Multi Unit Grid'!C:D,2,FALSE),"")</f>
        <v/>
      </c>
      <c r="F753" s="75">
        <f>IFERROR(VLOOKUP(C753,'Multi Unit Grid'!C:E,3,FALSE),"")</f>
        <v/>
      </c>
      <c r="G753" s="75">
        <f>IFERROR(VLOOKUP(C753,'Multi Unit Grid'!C:EF,4,FALSE),"")</f>
        <v/>
      </c>
      <c r="H753" s="612" t="n"/>
      <c r="I753" s="30" t="n"/>
      <c r="J753" s="430" t="n"/>
      <c r="K753" s="224" t="n"/>
      <c r="L753" s="24" t="n"/>
      <c r="M753" s="26" t="n"/>
      <c r="N753" s="28" t="n"/>
      <c r="O753" s="26" t="n"/>
      <c r="P753" s="28" t="n"/>
      <c r="Q753" s="623" t="n"/>
      <c r="R753" s="28" t="n"/>
      <c r="S753" s="28" t="n"/>
      <c r="T753" s="28" t="n"/>
      <c r="U753" s="28" t="n"/>
      <c r="V753" s="26" t="n"/>
      <c r="W753" s="29" t="n"/>
      <c r="Z753" s="491" t="n"/>
      <c r="AA753" s="612" t="n"/>
      <c r="AB753" s="83">
        <f>IF(C753="","",IF('Product Selections'!$L$11="CBA Lightning",1,IF('Product Selections'!$L$11="CBA Lightning Plus",0.7,IF('Product Selections'!$L$11="Management Services",0.7,IF('Product Selections'!$L$11="CBA Lightning Wholesale","Check with Finance","")))))</f>
        <v/>
      </c>
      <c r="AC753" s="612" t="n"/>
      <c r="AD753" s="83">
        <f>IF(C753="","",IF('Product Selections'!$L$11="CBA Lightning Wholesale","Check with Finance",1-AB753))</f>
        <v/>
      </c>
      <c r="AE753" s="612">
        <f>IF(C753="","",'Multi Unit Grid'!$G$5)</f>
        <v/>
      </c>
      <c r="AF753" s="84">
        <f>IF(C753="","",IF('Exhibit A'!Y1495&lt;0,-'Exhibit A'!Y1495,""))</f>
        <v/>
      </c>
      <c r="AG753" s="612">
        <f>IF($C753="","",'Product Selections'!$K$6)</f>
        <v/>
      </c>
      <c r="AH753" s="612">
        <f>IF($C753="","",'Product Selections'!$K$10)</f>
        <v/>
      </c>
      <c r="AI753" s="32">
        <f>IF(C753="","",IF('Product Selections'!L745="Management SErvices",VLOOKUP('Product Selections'!K737,Regions!C:D,2,FALSE),""))</f>
        <v/>
      </c>
      <c r="AJ753" s="444" t="n"/>
      <c r="AK753" s="621" t="n"/>
      <c r="AL753" s="438" t="n"/>
      <c r="AM753" s="447" t="n"/>
      <c r="AO753" s="30" t="n"/>
      <c r="AP753" s="439" t="n"/>
      <c r="AQ753" s="612" t="n"/>
      <c r="AR753" s="612" t="n"/>
      <c r="AS753" s="615" t="n"/>
    </row>
    <row r="754">
      <c r="B754" s="249">
        <f>B753+1</f>
        <v/>
      </c>
      <c r="C754" s="250">
        <f>IF('Multi Unit Grid'!C748="","",'Multi Unit Grid'!C748)</f>
        <v/>
      </c>
      <c r="D754" s="251">
        <f>IF(C754="","",'Exhibit A'!D746)</f>
        <v/>
      </c>
      <c r="E754" s="252">
        <f>IFERROR(VLOOKUP(C754,'Multi Unit Grid'!C:D,2,FALSE),"")</f>
        <v/>
      </c>
      <c r="F754" s="253">
        <f>IFERROR(VLOOKUP(C754,'Multi Unit Grid'!C:E,3,FALSE),"")</f>
        <v/>
      </c>
      <c r="G754" s="253">
        <f>IFERROR(VLOOKUP(C754,'Multi Unit Grid'!C:EF,4,FALSE),"")</f>
        <v/>
      </c>
      <c r="H754" s="616" t="n"/>
      <c r="I754" s="267" t="n"/>
      <c r="J754" s="431" t="n"/>
      <c r="K754" s="261" t="n"/>
      <c r="L754" s="257" t="n"/>
      <c r="M754" s="262" t="n"/>
      <c r="N754" s="263" t="n"/>
      <c r="O754" s="262" t="n"/>
      <c r="P754" s="263" t="n"/>
      <c r="Q754" s="622" t="n"/>
      <c r="R754" s="263" t="n"/>
      <c r="S754" s="263" t="n"/>
      <c r="T754" s="263" t="n"/>
      <c r="U754" s="263" t="n"/>
      <c r="V754" s="262" t="n"/>
      <c r="W754" s="265" t="n"/>
      <c r="X754" s="266" t="n"/>
      <c r="Z754" s="490" t="n"/>
      <c r="AA754" s="616" t="n"/>
      <c r="AB754" s="270">
        <f>IF(C754="","",IF('Product Selections'!$L$11="CBA Lightning",1,IF('Product Selections'!$L$11="CBA Lightning Plus",0.7,IF('Product Selections'!$L$11="Management Services",0.7,IF('Product Selections'!$L$11="CBA Lightning Wholesale","Check with Finance","")))))</f>
        <v/>
      </c>
      <c r="AC754" s="616" t="n"/>
      <c r="AD754" s="270">
        <f>IF(C754="","",IF('Product Selections'!$L$11="CBA Lightning Wholesale","Check with Finance",1-AB754))</f>
        <v/>
      </c>
      <c r="AE754" s="616">
        <f>IF(C754="","",'Multi Unit Grid'!$G$5)</f>
        <v/>
      </c>
      <c r="AF754" s="271">
        <f>IF(C754="","",IF('Exhibit A'!Y1496&lt;0,-'Exhibit A'!Y1496,""))</f>
        <v/>
      </c>
      <c r="AG754" s="616">
        <f>IF($C754="","",'Product Selections'!$K$6)</f>
        <v/>
      </c>
      <c r="AH754" s="616">
        <f>IF($C754="","",'Product Selections'!$K$10)</f>
        <v/>
      </c>
      <c r="AI754" s="269">
        <f>IF(C754="","",IF('Product Selections'!L746="Management SErvices",VLOOKUP('Product Selections'!K738,Regions!C:D,2,FALSE),""))</f>
        <v/>
      </c>
      <c r="AJ754" s="445" t="n"/>
      <c r="AK754" s="618" t="n"/>
      <c r="AL754" s="440" t="n"/>
      <c r="AM754" s="448" t="n"/>
      <c r="AO754" s="267" t="n"/>
      <c r="AP754" s="441" t="n"/>
      <c r="AQ754" s="616" t="n"/>
      <c r="AR754" s="616" t="n"/>
      <c r="AS754" s="619" t="n"/>
    </row>
    <row r="755" ht="14.45" customHeight="1">
      <c r="B755" s="73">
        <f>B754+1</f>
        <v/>
      </c>
      <c r="C755" s="221">
        <f>IF('Multi Unit Grid'!C749="","",'Multi Unit Grid'!C749)</f>
        <v/>
      </c>
      <c r="D755" s="223">
        <f>IF(C755="","",'Exhibit A'!D747)</f>
        <v/>
      </c>
      <c r="E755" s="222">
        <f>IFERROR(VLOOKUP(C755,'Multi Unit Grid'!C:D,2,FALSE),"")</f>
        <v/>
      </c>
      <c r="F755" s="75">
        <f>IFERROR(VLOOKUP(C755,'Multi Unit Grid'!C:E,3,FALSE),"")</f>
        <v/>
      </c>
      <c r="G755" s="75">
        <f>IFERROR(VLOOKUP(C755,'Multi Unit Grid'!C:EF,4,FALSE),"")</f>
        <v/>
      </c>
      <c r="H755" s="612" t="n"/>
      <c r="I755" s="30" t="n"/>
      <c r="J755" s="430" t="n"/>
      <c r="K755" s="224" t="n"/>
      <c r="L755" s="24" t="n"/>
      <c r="M755" s="26" t="n"/>
      <c r="N755" s="28" t="n"/>
      <c r="O755" s="26" t="n"/>
      <c r="P755" s="28" t="n"/>
      <c r="Q755" s="623" t="n"/>
      <c r="R755" s="28" t="n"/>
      <c r="S755" s="28" t="n"/>
      <c r="T755" s="28" t="n"/>
      <c r="U755" s="28" t="n"/>
      <c r="V755" s="26" t="n"/>
      <c r="W755" s="29" t="n"/>
      <c r="Z755" s="491" t="n"/>
      <c r="AA755" s="612" t="n"/>
      <c r="AB755" s="83">
        <f>IF(C755="","",IF('Product Selections'!$L$11="CBA Lightning",1,IF('Product Selections'!$L$11="CBA Lightning Plus",0.7,IF('Product Selections'!$L$11="Management Services",0.7,IF('Product Selections'!$L$11="CBA Lightning Wholesale","Check with Finance","")))))</f>
        <v/>
      </c>
      <c r="AC755" s="612" t="n"/>
      <c r="AD755" s="83">
        <f>IF(C755="","",IF('Product Selections'!$L$11="CBA Lightning Wholesale","Check with Finance",1-AB755))</f>
        <v/>
      </c>
      <c r="AE755" s="612">
        <f>IF(C755="","",'Multi Unit Grid'!$G$5)</f>
        <v/>
      </c>
      <c r="AF755" s="84">
        <f>IF(C755="","",IF('Exhibit A'!Y1497&lt;0,-'Exhibit A'!Y1497,""))</f>
        <v/>
      </c>
      <c r="AG755" s="612">
        <f>IF($C755="","",'Product Selections'!$K$6)</f>
        <v/>
      </c>
      <c r="AH755" s="612">
        <f>IF($C755="","",'Product Selections'!$K$10)</f>
        <v/>
      </c>
      <c r="AI755" s="32">
        <f>IF(C755="","",IF('Product Selections'!L747="Management SErvices",VLOOKUP('Product Selections'!K739,Regions!C:D,2,FALSE),""))</f>
        <v/>
      </c>
      <c r="AJ755" s="444" t="n"/>
      <c r="AK755" s="621" t="n"/>
      <c r="AL755" s="438" t="n"/>
      <c r="AM755" s="447" t="n"/>
      <c r="AO755" s="30" t="n"/>
      <c r="AP755" s="439" t="n"/>
      <c r="AQ755" s="612" t="n"/>
      <c r="AR755" s="612" t="n"/>
      <c r="AS755" s="615" t="n"/>
    </row>
    <row r="756">
      <c r="B756" s="249">
        <f>B755+1</f>
        <v/>
      </c>
      <c r="C756" s="250">
        <f>IF('Multi Unit Grid'!C750="","",'Multi Unit Grid'!C750)</f>
        <v/>
      </c>
      <c r="D756" s="251">
        <f>IF(C756="","",'Exhibit A'!D748)</f>
        <v/>
      </c>
      <c r="E756" s="252">
        <f>IFERROR(VLOOKUP(C756,'Multi Unit Grid'!C:D,2,FALSE),"")</f>
        <v/>
      </c>
      <c r="F756" s="253">
        <f>IFERROR(VLOOKUP(C756,'Multi Unit Grid'!C:E,3,FALSE),"")</f>
        <v/>
      </c>
      <c r="G756" s="253">
        <f>IFERROR(VLOOKUP(C756,'Multi Unit Grid'!C:EF,4,FALSE),"")</f>
        <v/>
      </c>
      <c r="H756" s="616" t="n"/>
      <c r="I756" s="267" t="n"/>
      <c r="J756" s="431" t="n"/>
      <c r="K756" s="261" t="n"/>
      <c r="L756" s="257" t="n"/>
      <c r="M756" s="262" t="n"/>
      <c r="N756" s="263" t="n"/>
      <c r="O756" s="262" t="n"/>
      <c r="P756" s="263" t="n"/>
      <c r="Q756" s="622" t="n"/>
      <c r="R756" s="263" t="n"/>
      <c r="S756" s="263" t="n"/>
      <c r="T756" s="263" t="n"/>
      <c r="U756" s="263" t="n"/>
      <c r="V756" s="262" t="n"/>
      <c r="W756" s="265" t="n"/>
      <c r="X756" s="266" t="n"/>
      <c r="Z756" s="490" t="n"/>
      <c r="AA756" s="616" t="n"/>
      <c r="AB756" s="270">
        <f>IF(C756="","",IF('Product Selections'!$L$11="CBA Lightning",1,IF('Product Selections'!$L$11="CBA Lightning Plus",0.7,IF('Product Selections'!$L$11="Management Services",0.7,IF('Product Selections'!$L$11="CBA Lightning Wholesale","Check with Finance","")))))</f>
        <v/>
      </c>
      <c r="AC756" s="616" t="n"/>
      <c r="AD756" s="270">
        <f>IF(C756="","",IF('Product Selections'!$L$11="CBA Lightning Wholesale","Check with Finance",1-AB756))</f>
        <v/>
      </c>
      <c r="AE756" s="616">
        <f>IF(C756="","",'Multi Unit Grid'!$G$5)</f>
        <v/>
      </c>
      <c r="AF756" s="271">
        <f>IF(C756="","",IF('Exhibit A'!Y1498&lt;0,-'Exhibit A'!Y1498,""))</f>
        <v/>
      </c>
      <c r="AG756" s="616">
        <f>IF($C756="","",'Product Selections'!$K$6)</f>
        <v/>
      </c>
      <c r="AH756" s="616">
        <f>IF($C756="","",'Product Selections'!$K$10)</f>
        <v/>
      </c>
      <c r="AI756" s="269">
        <f>IF(C756="","",IF('Product Selections'!L748="Management SErvices",VLOOKUP('Product Selections'!K740,Regions!C:D,2,FALSE),""))</f>
        <v/>
      </c>
      <c r="AJ756" s="445" t="n"/>
      <c r="AK756" s="618" t="n"/>
      <c r="AL756" s="440" t="n"/>
      <c r="AM756" s="448" t="n"/>
      <c r="AO756" s="267" t="n"/>
      <c r="AP756" s="441" t="n"/>
      <c r="AQ756" s="616" t="n"/>
      <c r="AR756" s="616" t="n"/>
      <c r="AS756" s="619" t="n"/>
    </row>
    <row r="757" ht="14.45" customHeight="1">
      <c r="B757" s="73">
        <f>B756+1</f>
        <v/>
      </c>
      <c r="C757" s="221">
        <f>IF('Multi Unit Grid'!C751="","",'Multi Unit Grid'!C751)</f>
        <v/>
      </c>
      <c r="D757" s="223">
        <f>IF(C757="","",'Exhibit A'!D749)</f>
        <v/>
      </c>
      <c r="E757" s="222">
        <f>IFERROR(VLOOKUP(C757,'Multi Unit Grid'!C:D,2,FALSE),"")</f>
        <v/>
      </c>
      <c r="F757" s="75">
        <f>IFERROR(VLOOKUP(C757,'Multi Unit Grid'!C:E,3,FALSE),"")</f>
        <v/>
      </c>
      <c r="G757" s="75">
        <f>IFERROR(VLOOKUP(C757,'Multi Unit Grid'!C:EF,4,FALSE),"")</f>
        <v/>
      </c>
      <c r="H757" s="612" t="n"/>
      <c r="I757" s="30" t="n"/>
      <c r="J757" s="430" t="n"/>
      <c r="K757" s="224" t="n"/>
      <c r="L757" s="24" t="n"/>
      <c r="M757" s="26" t="n"/>
      <c r="N757" s="28" t="n"/>
      <c r="O757" s="26" t="n"/>
      <c r="P757" s="28" t="n"/>
      <c r="Q757" s="623" t="n"/>
      <c r="R757" s="28" t="n"/>
      <c r="S757" s="28" t="n"/>
      <c r="T757" s="28" t="n"/>
      <c r="U757" s="28" t="n"/>
      <c r="V757" s="26" t="n"/>
      <c r="W757" s="29" t="n"/>
      <c r="Z757" s="491" t="n"/>
      <c r="AA757" s="612" t="n"/>
      <c r="AB757" s="83">
        <f>IF(C757="","",IF('Product Selections'!$L$11="CBA Lightning",1,IF('Product Selections'!$L$11="CBA Lightning Plus",0.7,IF('Product Selections'!$L$11="Management Services",0.7,IF('Product Selections'!$L$11="CBA Lightning Wholesale","Check with Finance","")))))</f>
        <v/>
      </c>
      <c r="AC757" s="612" t="n"/>
      <c r="AD757" s="83">
        <f>IF(C757="","",IF('Product Selections'!$L$11="CBA Lightning Wholesale","Check with Finance",1-AB757))</f>
        <v/>
      </c>
      <c r="AE757" s="612">
        <f>IF(C757="","",'Multi Unit Grid'!$G$5)</f>
        <v/>
      </c>
      <c r="AF757" s="84">
        <f>IF(C757="","",IF('Exhibit A'!Y1499&lt;0,-'Exhibit A'!Y1499,""))</f>
        <v/>
      </c>
      <c r="AG757" s="612">
        <f>IF($C757="","",'Product Selections'!$K$6)</f>
        <v/>
      </c>
      <c r="AH757" s="612">
        <f>IF($C757="","",'Product Selections'!$K$10)</f>
        <v/>
      </c>
      <c r="AI757" s="32">
        <f>IF(C757="","",IF('Product Selections'!L749="Management SErvices",VLOOKUP('Product Selections'!K741,Regions!C:D,2,FALSE),""))</f>
        <v/>
      </c>
      <c r="AJ757" s="444" t="n"/>
      <c r="AK757" s="621" t="n"/>
      <c r="AL757" s="438" t="n"/>
      <c r="AM757" s="447" t="n"/>
      <c r="AO757" s="30" t="n"/>
      <c r="AP757" s="439" t="n"/>
      <c r="AQ757" s="612" t="n"/>
      <c r="AR757" s="612" t="n"/>
      <c r="AS757" s="615" t="n"/>
    </row>
    <row r="758">
      <c r="B758" s="249">
        <f>B757+1</f>
        <v/>
      </c>
      <c r="C758" s="250">
        <f>IF('Multi Unit Grid'!C752="","",'Multi Unit Grid'!C752)</f>
        <v/>
      </c>
      <c r="D758" s="251">
        <f>IF(C758="","",'Exhibit A'!D750)</f>
        <v/>
      </c>
      <c r="E758" s="252">
        <f>IFERROR(VLOOKUP(C758,'Multi Unit Grid'!C:D,2,FALSE),"")</f>
        <v/>
      </c>
      <c r="F758" s="253">
        <f>IFERROR(VLOOKUP(C758,'Multi Unit Grid'!C:E,3,FALSE),"")</f>
        <v/>
      </c>
      <c r="G758" s="253">
        <f>IFERROR(VLOOKUP(C758,'Multi Unit Grid'!C:EF,4,FALSE),"")</f>
        <v/>
      </c>
      <c r="H758" s="616" t="n"/>
      <c r="I758" s="267" t="n"/>
      <c r="J758" s="431" t="n"/>
      <c r="K758" s="261" t="n"/>
      <c r="L758" s="257" t="n"/>
      <c r="M758" s="262" t="n"/>
      <c r="N758" s="263" t="n"/>
      <c r="O758" s="262" t="n"/>
      <c r="P758" s="263" t="n"/>
      <c r="Q758" s="622" t="n"/>
      <c r="R758" s="263" t="n"/>
      <c r="S758" s="263" t="n"/>
      <c r="T758" s="263" t="n"/>
      <c r="U758" s="263" t="n"/>
      <c r="V758" s="262" t="n"/>
      <c r="W758" s="265" t="n"/>
      <c r="X758" s="266" t="n"/>
      <c r="Z758" s="490" t="n"/>
      <c r="AA758" s="616" t="n"/>
      <c r="AB758" s="270">
        <f>IF(C758="","",IF('Product Selections'!$L$11="CBA Lightning",1,IF('Product Selections'!$L$11="CBA Lightning Plus",0.7,IF('Product Selections'!$L$11="Management Services",0.7,IF('Product Selections'!$L$11="CBA Lightning Wholesale","Check with Finance","")))))</f>
        <v/>
      </c>
      <c r="AC758" s="616" t="n"/>
      <c r="AD758" s="270">
        <f>IF(C758="","",IF('Product Selections'!$L$11="CBA Lightning Wholesale","Check with Finance",1-AB758))</f>
        <v/>
      </c>
      <c r="AE758" s="616">
        <f>IF(C758="","",'Multi Unit Grid'!$G$5)</f>
        <v/>
      </c>
      <c r="AF758" s="271">
        <f>IF(C758="","",IF('Exhibit A'!Y1500&lt;0,-'Exhibit A'!Y1500,""))</f>
        <v/>
      </c>
      <c r="AG758" s="616">
        <f>IF($C758="","",'Product Selections'!$K$6)</f>
        <v/>
      </c>
      <c r="AH758" s="616">
        <f>IF($C758="","",'Product Selections'!$K$10)</f>
        <v/>
      </c>
      <c r="AI758" s="269">
        <f>IF(C758="","",IF('Product Selections'!L750="Management SErvices",VLOOKUP('Product Selections'!K742,Regions!C:D,2,FALSE),""))</f>
        <v/>
      </c>
      <c r="AJ758" s="445" t="n"/>
      <c r="AK758" s="618" t="n"/>
      <c r="AL758" s="440" t="n"/>
      <c r="AM758" s="448" t="n"/>
      <c r="AO758" s="267" t="n"/>
      <c r="AP758" s="441" t="n"/>
      <c r="AQ758" s="616" t="n"/>
      <c r="AR758" s="616" t="n"/>
      <c r="AS758" s="619" t="n"/>
    </row>
    <row r="759" ht="14.45" customHeight="1">
      <c r="B759" s="73">
        <f>B758+1</f>
        <v/>
      </c>
      <c r="C759" s="221">
        <f>IF('Multi Unit Grid'!C753="","",'Multi Unit Grid'!C753)</f>
        <v/>
      </c>
      <c r="D759" s="223">
        <f>IF(C759="","",'Exhibit A'!D751)</f>
        <v/>
      </c>
      <c r="E759" s="222">
        <f>IFERROR(VLOOKUP(C759,'Multi Unit Grid'!C:D,2,FALSE),"")</f>
        <v/>
      </c>
      <c r="F759" s="75">
        <f>IFERROR(VLOOKUP(C759,'Multi Unit Grid'!C:E,3,FALSE),"")</f>
        <v/>
      </c>
      <c r="G759" s="75">
        <f>IFERROR(VLOOKUP(C759,'Multi Unit Grid'!C:EF,4,FALSE),"")</f>
        <v/>
      </c>
      <c r="H759" s="612" t="n"/>
      <c r="I759" s="30" t="n"/>
      <c r="J759" s="430" t="n"/>
      <c r="K759" s="224" t="n"/>
      <c r="L759" s="24" t="n"/>
      <c r="M759" s="26" t="n"/>
      <c r="N759" s="28" t="n"/>
      <c r="O759" s="26" t="n"/>
      <c r="P759" s="28" t="n"/>
      <c r="Q759" s="623" t="n"/>
      <c r="R759" s="28" t="n"/>
      <c r="S759" s="28" t="n"/>
      <c r="T759" s="28" t="n"/>
      <c r="U759" s="28" t="n"/>
      <c r="V759" s="26" t="n"/>
      <c r="W759" s="29" t="n"/>
      <c r="Z759" s="491" t="n"/>
      <c r="AA759" s="612" t="n"/>
      <c r="AB759" s="83">
        <f>IF(C759="","",IF('Product Selections'!$L$11="CBA Lightning",1,IF('Product Selections'!$L$11="CBA Lightning Plus",0.7,IF('Product Selections'!$L$11="Management Services",0.7,IF('Product Selections'!$L$11="CBA Lightning Wholesale","Check with Finance","")))))</f>
        <v/>
      </c>
      <c r="AC759" s="612" t="n"/>
      <c r="AD759" s="83">
        <f>IF(C759="","",IF('Product Selections'!$L$11="CBA Lightning Wholesale","Check with Finance",1-AB759))</f>
        <v/>
      </c>
      <c r="AE759" s="612">
        <f>IF(C759="","",'Multi Unit Grid'!$G$5)</f>
        <v/>
      </c>
      <c r="AF759" s="84">
        <f>IF(C759="","",IF('Exhibit A'!Y1501&lt;0,-'Exhibit A'!Y1501,""))</f>
        <v/>
      </c>
      <c r="AG759" s="612">
        <f>IF($C759="","",'Product Selections'!$K$6)</f>
        <v/>
      </c>
      <c r="AH759" s="612">
        <f>IF($C759="","",'Product Selections'!$K$10)</f>
        <v/>
      </c>
      <c r="AI759" s="32">
        <f>IF(C759="","",IF('Product Selections'!L751="Management SErvices",VLOOKUP('Product Selections'!K743,Regions!C:D,2,FALSE),""))</f>
        <v/>
      </c>
      <c r="AJ759" s="444" t="n"/>
      <c r="AK759" s="621" t="n"/>
      <c r="AL759" s="438" t="n"/>
      <c r="AM759" s="447" t="n"/>
      <c r="AO759" s="30" t="n"/>
      <c r="AP759" s="439" t="n"/>
      <c r="AQ759" s="612" t="n"/>
      <c r="AR759" s="612" t="n"/>
      <c r="AS759" s="615" t="n"/>
    </row>
    <row r="760">
      <c r="B760" s="249">
        <f>B759+1</f>
        <v/>
      </c>
      <c r="C760" s="250">
        <f>IF('Multi Unit Grid'!C754="","",'Multi Unit Grid'!C754)</f>
        <v/>
      </c>
      <c r="D760" s="251">
        <f>IF(C760="","",'Exhibit A'!D752)</f>
        <v/>
      </c>
      <c r="E760" s="252">
        <f>IFERROR(VLOOKUP(C760,'Multi Unit Grid'!C:D,2,FALSE),"")</f>
        <v/>
      </c>
      <c r="F760" s="253">
        <f>IFERROR(VLOOKUP(C760,'Multi Unit Grid'!C:E,3,FALSE),"")</f>
        <v/>
      </c>
      <c r="G760" s="253">
        <f>IFERROR(VLOOKUP(C760,'Multi Unit Grid'!C:EF,4,FALSE),"")</f>
        <v/>
      </c>
      <c r="H760" s="616" t="n"/>
      <c r="I760" s="267" t="n"/>
      <c r="J760" s="431" t="n"/>
      <c r="K760" s="261" t="n"/>
      <c r="L760" s="257" t="n"/>
      <c r="M760" s="262" t="n"/>
      <c r="N760" s="263" t="n"/>
      <c r="O760" s="262" t="n"/>
      <c r="P760" s="263" t="n"/>
      <c r="Q760" s="622" t="n"/>
      <c r="R760" s="263" t="n"/>
      <c r="S760" s="263" t="n"/>
      <c r="T760" s="263" t="n"/>
      <c r="U760" s="263" t="n"/>
      <c r="V760" s="262" t="n"/>
      <c r="W760" s="265" t="n"/>
      <c r="X760" s="266" t="n"/>
      <c r="Z760" s="490" t="n"/>
      <c r="AA760" s="616" t="n"/>
      <c r="AB760" s="270">
        <f>IF(C760="","",IF('Product Selections'!$L$11="CBA Lightning",1,IF('Product Selections'!$L$11="CBA Lightning Plus",0.7,IF('Product Selections'!$L$11="Management Services",0.7,IF('Product Selections'!$L$11="CBA Lightning Wholesale","Check with Finance","")))))</f>
        <v/>
      </c>
      <c r="AC760" s="616" t="n"/>
      <c r="AD760" s="270">
        <f>IF(C760="","",IF('Product Selections'!$L$11="CBA Lightning Wholesale","Check with Finance",1-AB760))</f>
        <v/>
      </c>
      <c r="AE760" s="616">
        <f>IF(C760="","",'Multi Unit Grid'!$G$5)</f>
        <v/>
      </c>
      <c r="AF760" s="271">
        <f>IF(C760="","",IF('Exhibit A'!Y1502&lt;0,-'Exhibit A'!Y1502,""))</f>
        <v/>
      </c>
      <c r="AG760" s="616">
        <f>IF($C760="","",'Product Selections'!$K$6)</f>
        <v/>
      </c>
      <c r="AH760" s="616">
        <f>IF($C760="","",'Product Selections'!$K$10)</f>
        <v/>
      </c>
      <c r="AI760" s="269">
        <f>IF(C760="","",IF('Product Selections'!L752="Management SErvices",VLOOKUP('Product Selections'!K744,Regions!C:D,2,FALSE),""))</f>
        <v/>
      </c>
      <c r="AJ760" s="445" t="n"/>
      <c r="AK760" s="618" t="n"/>
      <c r="AL760" s="440" t="n"/>
      <c r="AM760" s="448" t="n"/>
      <c r="AO760" s="267" t="n"/>
      <c r="AP760" s="441" t="n"/>
      <c r="AQ760" s="616" t="n"/>
      <c r="AR760" s="616" t="n"/>
      <c r="AS760" s="619" t="n"/>
    </row>
    <row r="761" ht="14.45" customHeight="1">
      <c r="B761" s="73">
        <f>B760+1</f>
        <v/>
      </c>
      <c r="C761" s="221">
        <f>IF('Multi Unit Grid'!C755="","",'Multi Unit Grid'!C755)</f>
        <v/>
      </c>
      <c r="D761" s="223">
        <f>IF(C761="","",'Exhibit A'!D753)</f>
        <v/>
      </c>
      <c r="E761" s="222">
        <f>IFERROR(VLOOKUP(C761,'Multi Unit Grid'!C:D,2,FALSE),"")</f>
        <v/>
      </c>
      <c r="F761" s="75">
        <f>IFERROR(VLOOKUP(C761,'Multi Unit Grid'!C:E,3,FALSE),"")</f>
        <v/>
      </c>
      <c r="G761" s="75">
        <f>IFERROR(VLOOKUP(C761,'Multi Unit Grid'!C:EF,4,FALSE),"")</f>
        <v/>
      </c>
      <c r="H761" s="612" t="n"/>
      <c r="I761" s="30" t="n"/>
      <c r="J761" s="430" t="n"/>
      <c r="K761" s="224" t="n"/>
      <c r="L761" s="24" t="n"/>
      <c r="M761" s="26" t="n"/>
      <c r="N761" s="28" t="n"/>
      <c r="O761" s="26" t="n"/>
      <c r="P761" s="28" t="n"/>
      <c r="Q761" s="623" t="n"/>
      <c r="R761" s="28" t="n"/>
      <c r="S761" s="28" t="n"/>
      <c r="T761" s="28" t="n"/>
      <c r="U761" s="28" t="n"/>
      <c r="V761" s="26" t="n"/>
      <c r="W761" s="29" t="n"/>
      <c r="Z761" s="491" t="n"/>
      <c r="AA761" s="612" t="n"/>
      <c r="AB761" s="83">
        <f>IF(C761="","",IF('Product Selections'!$L$11="CBA Lightning",1,IF('Product Selections'!$L$11="CBA Lightning Plus",0.7,IF('Product Selections'!$L$11="Management Services",0.7,IF('Product Selections'!$L$11="CBA Lightning Wholesale","Check with Finance","")))))</f>
        <v/>
      </c>
      <c r="AC761" s="612" t="n"/>
      <c r="AD761" s="83">
        <f>IF(C761="","",IF('Product Selections'!$L$11="CBA Lightning Wholesale","Check with Finance",1-AB761))</f>
        <v/>
      </c>
      <c r="AE761" s="612">
        <f>IF(C761="","",'Multi Unit Grid'!$G$5)</f>
        <v/>
      </c>
      <c r="AF761" s="84">
        <f>IF(C761="","",IF('Exhibit A'!Y1503&lt;0,-'Exhibit A'!Y1503,""))</f>
        <v/>
      </c>
      <c r="AG761" s="612">
        <f>IF($C761="","",'Product Selections'!$K$6)</f>
        <v/>
      </c>
      <c r="AH761" s="612">
        <f>IF($C761="","",'Product Selections'!$K$10)</f>
        <v/>
      </c>
      <c r="AI761" s="32">
        <f>IF(C761="","",IF('Product Selections'!L753="Management SErvices",VLOOKUP('Product Selections'!K745,Regions!C:D,2,FALSE),""))</f>
        <v/>
      </c>
      <c r="AJ761" s="444" t="n"/>
      <c r="AK761" s="621" t="n"/>
      <c r="AL761" s="438" t="n"/>
      <c r="AM761" s="447" t="n"/>
      <c r="AO761" s="30" t="n"/>
      <c r="AP761" s="439" t="n"/>
      <c r="AQ761" s="612" t="n"/>
      <c r="AR761" s="612" t="n"/>
      <c r="AS761" s="615" t="n"/>
    </row>
    <row r="762">
      <c r="B762" s="249">
        <f>B761+1</f>
        <v/>
      </c>
      <c r="C762" s="250">
        <f>IF('Multi Unit Grid'!C756="","",'Multi Unit Grid'!C756)</f>
        <v/>
      </c>
      <c r="D762" s="251">
        <f>IF(C762="","",'Exhibit A'!D754)</f>
        <v/>
      </c>
      <c r="E762" s="252">
        <f>IFERROR(VLOOKUP(C762,'Multi Unit Grid'!C:D,2,FALSE),"")</f>
        <v/>
      </c>
      <c r="F762" s="253">
        <f>IFERROR(VLOOKUP(C762,'Multi Unit Grid'!C:E,3,FALSE),"")</f>
        <v/>
      </c>
      <c r="G762" s="253">
        <f>IFERROR(VLOOKUP(C762,'Multi Unit Grid'!C:EF,4,FALSE),"")</f>
        <v/>
      </c>
      <c r="H762" s="616" t="n"/>
      <c r="I762" s="267" t="n"/>
      <c r="J762" s="431" t="n"/>
      <c r="K762" s="261" t="n"/>
      <c r="L762" s="257" t="n"/>
      <c r="M762" s="262" t="n"/>
      <c r="N762" s="263" t="n"/>
      <c r="O762" s="262" t="n"/>
      <c r="P762" s="263" t="n"/>
      <c r="Q762" s="622" t="n"/>
      <c r="R762" s="263" t="n"/>
      <c r="S762" s="263" t="n"/>
      <c r="T762" s="263" t="n"/>
      <c r="U762" s="263" t="n"/>
      <c r="V762" s="262" t="n"/>
      <c r="W762" s="265" t="n"/>
      <c r="X762" s="266" t="n"/>
      <c r="Z762" s="490" t="n"/>
      <c r="AA762" s="616" t="n"/>
      <c r="AB762" s="270">
        <f>IF(C762="","",IF('Product Selections'!$L$11="CBA Lightning",1,IF('Product Selections'!$L$11="CBA Lightning Plus",0.7,IF('Product Selections'!$L$11="Management Services",0.7,IF('Product Selections'!$L$11="CBA Lightning Wholesale","Check with Finance","")))))</f>
        <v/>
      </c>
      <c r="AC762" s="616" t="n"/>
      <c r="AD762" s="270">
        <f>IF(C762="","",IF('Product Selections'!$L$11="CBA Lightning Wholesale","Check with Finance",1-AB762))</f>
        <v/>
      </c>
      <c r="AE762" s="616">
        <f>IF(C762="","",'Multi Unit Grid'!$G$5)</f>
        <v/>
      </c>
      <c r="AF762" s="271">
        <f>IF(C762="","",IF('Exhibit A'!Y1504&lt;0,-'Exhibit A'!Y1504,""))</f>
        <v/>
      </c>
      <c r="AG762" s="616">
        <f>IF($C762="","",'Product Selections'!$K$6)</f>
        <v/>
      </c>
      <c r="AH762" s="616">
        <f>IF($C762="","",'Product Selections'!$K$10)</f>
        <v/>
      </c>
      <c r="AI762" s="269">
        <f>IF(C762="","",IF('Product Selections'!L754="Management SErvices",VLOOKUP('Product Selections'!K746,Regions!C:D,2,FALSE),""))</f>
        <v/>
      </c>
      <c r="AJ762" s="445" t="n"/>
      <c r="AK762" s="618" t="n"/>
      <c r="AL762" s="440" t="n"/>
      <c r="AM762" s="448" t="n"/>
      <c r="AO762" s="267" t="n"/>
      <c r="AP762" s="441" t="n"/>
      <c r="AQ762" s="616" t="n"/>
      <c r="AR762" s="616" t="n"/>
      <c r="AS762" s="619" t="n"/>
    </row>
    <row r="763" ht="14.45" customHeight="1">
      <c r="B763" s="73">
        <f>B762+1</f>
        <v/>
      </c>
      <c r="C763" s="221">
        <f>IF('Multi Unit Grid'!C757="","",'Multi Unit Grid'!C757)</f>
        <v/>
      </c>
      <c r="D763" s="223">
        <f>IF(C763="","",'Exhibit A'!D755)</f>
        <v/>
      </c>
      <c r="E763" s="222">
        <f>IFERROR(VLOOKUP(C763,'Multi Unit Grid'!C:D,2,FALSE),"")</f>
        <v/>
      </c>
      <c r="F763" s="75">
        <f>IFERROR(VLOOKUP(C763,'Multi Unit Grid'!C:E,3,FALSE),"")</f>
        <v/>
      </c>
      <c r="G763" s="75">
        <f>IFERROR(VLOOKUP(C763,'Multi Unit Grid'!C:EF,4,FALSE),"")</f>
        <v/>
      </c>
      <c r="H763" s="612" t="n"/>
      <c r="I763" s="30" t="n"/>
      <c r="J763" s="430" t="n"/>
      <c r="K763" s="224" t="n"/>
      <c r="L763" s="24" t="n"/>
      <c r="M763" s="26" t="n"/>
      <c r="N763" s="28" t="n"/>
      <c r="O763" s="26" t="n"/>
      <c r="P763" s="28" t="n"/>
      <c r="Q763" s="623" t="n"/>
      <c r="R763" s="28" t="n"/>
      <c r="S763" s="28" t="n"/>
      <c r="T763" s="28" t="n"/>
      <c r="U763" s="28" t="n"/>
      <c r="V763" s="26" t="n"/>
      <c r="W763" s="29" t="n"/>
      <c r="Z763" s="491" t="n"/>
      <c r="AA763" s="612" t="n"/>
      <c r="AB763" s="83">
        <f>IF(C763="","",IF('Product Selections'!$L$11="CBA Lightning",1,IF('Product Selections'!$L$11="CBA Lightning Plus",0.7,IF('Product Selections'!$L$11="Management Services",0.7,IF('Product Selections'!$L$11="CBA Lightning Wholesale","Check with Finance","")))))</f>
        <v/>
      </c>
      <c r="AC763" s="612" t="n"/>
      <c r="AD763" s="83">
        <f>IF(C763="","",IF('Product Selections'!$L$11="CBA Lightning Wholesale","Check with Finance",1-AB763))</f>
        <v/>
      </c>
      <c r="AE763" s="612">
        <f>IF(C763="","",'Multi Unit Grid'!$G$5)</f>
        <v/>
      </c>
      <c r="AF763" s="84">
        <f>IF(C763="","",IF('Exhibit A'!Y1505&lt;0,-'Exhibit A'!Y1505,""))</f>
        <v/>
      </c>
      <c r="AG763" s="612">
        <f>IF($C763="","",'Product Selections'!$K$6)</f>
        <v/>
      </c>
      <c r="AH763" s="612">
        <f>IF($C763="","",'Product Selections'!$K$10)</f>
        <v/>
      </c>
      <c r="AI763" s="32">
        <f>IF(C763="","",IF('Product Selections'!L755="Management SErvices",VLOOKUP('Product Selections'!K747,Regions!C:D,2,FALSE),""))</f>
        <v/>
      </c>
      <c r="AJ763" s="444" t="n"/>
      <c r="AK763" s="621" t="n"/>
      <c r="AL763" s="438" t="n"/>
      <c r="AM763" s="447" t="n"/>
      <c r="AO763" s="30" t="n"/>
      <c r="AP763" s="439" t="n"/>
      <c r="AQ763" s="612" t="n"/>
      <c r="AR763" s="612" t="n"/>
      <c r="AS763" s="615" t="n"/>
    </row>
    <row r="764">
      <c r="B764" s="249">
        <f>B763+1</f>
        <v/>
      </c>
      <c r="C764" s="250">
        <f>IF('Multi Unit Grid'!C758="","",'Multi Unit Grid'!C758)</f>
        <v/>
      </c>
      <c r="D764" s="251">
        <f>IF(C764="","",'Exhibit A'!D756)</f>
        <v/>
      </c>
      <c r="E764" s="252">
        <f>IFERROR(VLOOKUP(C764,'Multi Unit Grid'!C:D,2,FALSE),"")</f>
        <v/>
      </c>
      <c r="F764" s="253">
        <f>IFERROR(VLOOKUP(C764,'Multi Unit Grid'!C:E,3,FALSE),"")</f>
        <v/>
      </c>
      <c r="G764" s="253">
        <f>IFERROR(VLOOKUP(C764,'Multi Unit Grid'!C:EF,4,FALSE),"")</f>
        <v/>
      </c>
      <c r="H764" s="616" t="n"/>
      <c r="I764" s="267" t="n"/>
      <c r="J764" s="431" t="n"/>
      <c r="K764" s="261" t="n"/>
      <c r="L764" s="257" t="n"/>
      <c r="M764" s="262" t="n"/>
      <c r="N764" s="263" t="n"/>
      <c r="O764" s="262" t="n"/>
      <c r="P764" s="263" t="n"/>
      <c r="Q764" s="622" t="n"/>
      <c r="R764" s="263" t="n"/>
      <c r="S764" s="263" t="n"/>
      <c r="T764" s="263" t="n"/>
      <c r="U764" s="263" t="n"/>
      <c r="V764" s="262" t="n"/>
      <c r="W764" s="265" t="n"/>
      <c r="X764" s="266" t="n"/>
      <c r="Z764" s="490" t="n"/>
      <c r="AA764" s="616" t="n"/>
      <c r="AB764" s="270">
        <f>IF(C764="","",IF('Product Selections'!$L$11="CBA Lightning",1,IF('Product Selections'!$L$11="CBA Lightning Plus",0.7,IF('Product Selections'!$L$11="Management Services",0.7,IF('Product Selections'!$L$11="CBA Lightning Wholesale","Check with Finance","")))))</f>
        <v/>
      </c>
      <c r="AC764" s="616" t="n"/>
      <c r="AD764" s="270">
        <f>IF(C764="","",IF('Product Selections'!$L$11="CBA Lightning Wholesale","Check with Finance",1-AB764))</f>
        <v/>
      </c>
      <c r="AE764" s="616">
        <f>IF(C764="","",'Multi Unit Grid'!$G$5)</f>
        <v/>
      </c>
      <c r="AF764" s="271">
        <f>IF(C764="","",IF('Exhibit A'!Y1506&lt;0,-'Exhibit A'!Y1506,""))</f>
        <v/>
      </c>
      <c r="AG764" s="616">
        <f>IF($C764="","",'Product Selections'!$K$6)</f>
        <v/>
      </c>
      <c r="AH764" s="616">
        <f>IF($C764="","",'Product Selections'!$K$10)</f>
        <v/>
      </c>
      <c r="AI764" s="269">
        <f>IF(C764="","",IF('Product Selections'!L756="Management SErvices",VLOOKUP('Product Selections'!K748,Regions!C:D,2,FALSE),""))</f>
        <v/>
      </c>
      <c r="AJ764" s="445" t="n"/>
      <c r="AK764" s="618" t="n"/>
      <c r="AL764" s="440" t="n"/>
      <c r="AM764" s="448" t="n"/>
      <c r="AO764" s="267" t="n"/>
      <c r="AP764" s="441" t="n"/>
      <c r="AQ764" s="616" t="n"/>
      <c r="AR764" s="616" t="n"/>
      <c r="AS764" s="619" t="n"/>
    </row>
    <row r="765" ht="14.45" customHeight="1">
      <c r="B765" s="73">
        <f>B764+1</f>
        <v/>
      </c>
      <c r="C765" s="221">
        <f>IF('Multi Unit Grid'!C759="","",'Multi Unit Grid'!C759)</f>
        <v/>
      </c>
      <c r="D765" s="223">
        <f>IF(C765="","",'Exhibit A'!D757)</f>
        <v/>
      </c>
      <c r="E765" s="222">
        <f>IFERROR(VLOOKUP(C765,'Multi Unit Grid'!C:D,2,FALSE),"")</f>
        <v/>
      </c>
      <c r="F765" s="75">
        <f>IFERROR(VLOOKUP(C765,'Multi Unit Grid'!C:E,3,FALSE),"")</f>
        <v/>
      </c>
      <c r="G765" s="75">
        <f>IFERROR(VLOOKUP(C765,'Multi Unit Grid'!C:EF,4,FALSE),"")</f>
        <v/>
      </c>
      <c r="H765" s="612" t="n"/>
      <c r="I765" s="30" t="n"/>
      <c r="J765" s="430" t="n"/>
      <c r="K765" s="224" t="n"/>
      <c r="L765" s="24" t="n"/>
      <c r="M765" s="26" t="n"/>
      <c r="N765" s="28" t="n"/>
      <c r="O765" s="26" t="n"/>
      <c r="P765" s="28" t="n"/>
      <c r="Q765" s="623" t="n"/>
      <c r="R765" s="28" t="n"/>
      <c r="S765" s="28" t="n"/>
      <c r="T765" s="28" t="n"/>
      <c r="U765" s="28" t="n"/>
      <c r="V765" s="26" t="n"/>
      <c r="W765" s="29" t="n"/>
      <c r="Z765" s="491" t="n"/>
      <c r="AA765" s="612" t="n"/>
      <c r="AB765" s="83">
        <f>IF(C765="","",IF('Product Selections'!$L$11="CBA Lightning",1,IF('Product Selections'!$L$11="CBA Lightning Plus",0.7,IF('Product Selections'!$L$11="Management Services",0.7,IF('Product Selections'!$L$11="CBA Lightning Wholesale","Check with Finance","")))))</f>
        <v/>
      </c>
      <c r="AC765" s="612" t="n"/>
      <c r="AD765" s="83">
        <f>IF(C765="","",IF('Product Selections'!$L$11="CBA Lightning Wholesale","Check with Finance",1-AB765))</f>
        <v/>
      </c>
      <c r="AE765" s="612">
        <f>IF(C765="","",'Multi Unit Grid'!$G$5)</f>
        <v/>
      </c>
      <c r="AF765" s="84">
        <f>IF(C765="","",IF('Exhibit A'!Y1507&lt;0,-'Exhibit A'!Y1507,""))</f>
        <v/>
      </c>
      <c r="AG765" s="612">
        <f>IF($C765="","",'Product Selections'!$K$6)</f>
        <v/>
      </c>
      <c r="AH765" s="612">
        <f>IF($C765="","",'Product Selections'!$K$10)</f>
        <v/>
      </c>
      <c r="AI765" s="32">
        <f>IF(C765="","",IF('Product Selections'!L757="Management SErvices",VLOOKUP('Product Selections'!K749,Regions!C:D,2,FALSE),""))</f>
        <v/>
      </c>
      <c r="AJ765" s="444" t="n"/>
      <c r="AK765" s="621" t="n"/>
      <c r="AL765" s="438" t="n"/>
      <c r="AM765" s="447" t="n"/>
      <c r="AO765" s="30" t="n"/>
      <c r="AP765" s="439" t="n"/>
      <c r="AQ765" s="612" t="n"/>
      <c r="AR765" s="612" t="n"/>
      <c r="AS765" s="615" t="n"/>
    </row>
    <row r="766">
      <c r="B766" s="249">
        <f>B765+1</f>
        <v/>
      </c>
      <c r="C766" s="250">
        <f>IF('Multi Unit Grid'!C760="","",'Multi Unit Grid'!C760)</f>
        <v/>
      </c>
      <c r="D766" s="251">
        <f>IF(C766="","",'Exhibit A'!D758)</f>
        <v/>
      </c>
      <c r="E766" s="252">
        <f>IFERROR(VLOOKUP(C766,'Multi Unit Grid'!C:D,2,FALSE),"")</f>
        <v/>
      </c>
      <c r="F766" s="253">
        <f>IFERROR(VLOOKUP(C766,'Multi Unit Grid'!C:E,3,FALSE),"")</f>
        <v/>
      </c>
      <c r="G766" s="253">
        <f>IFERROR(VLOOKUP(C766,'Multi Unit Grid'!C:EF,4,FALSE),"")</f>
        <v/>
      </c>
      <c r="H766" s="616" t="n"/>
      <c r="I766" s="267" t="n"/>
      <c r="J766" s="431" t="n"/>
      <c r="K766" s="261" t="n"/>
      <c r="L766" s="257" t="n"/>
      <c r="M766" s="262" t="n"/>
      <c r="N766" s="263" t="n"/>
      <c r="O766" s="262" t="n"/>
      <c r="P766" s="263" t="n"/>
      <c r="Q766" s="622" t="n"/>
      <c r="R766" s="263" t="n"/>
      <c r="S766" s="263" t="n"/>
      <c r="T766" s="263" t="n"/>
      <c r="U766" s="263" t="n"/>
      <c r="V766" s="262" t="n"/>
      <c r="W766" s="265" t="n"/>
      <c r="X766" s="266" t="n"/>
      <c r="Z766" s="490" t="n"/>
      <c r="AA766" s="616" t="n"/>
      <c r="AB766" s="270">
        <f>IF(C766="","",IF('Product Selections'!$L$11="CBA Lightning",1,IF('Product Selections'!$L$11="CBA Lightning Plus",0.7,IF('Product Selections'!$L$11="Management Services",0.7,IF('Product Selections'!$L$11="CBA Lightning Wholesale","Check with Finance","")))))</f>
        <v/>
      </c>
      <c r="AC766" s="616" t="n"/>
      <c r="AD766" s="270">
        <f>IF(C766="","",IF('Product Selections'!$L$11="CBA Lightning Wholesale","Check with Finance",1-AB766))</f>
        <v/>
      </c>
      <c r="AE766" s="616">
        <f>IF(C766="","",'Multi Unit Grid'!$G$5)</f>
        <v/>
      </c>
      <c r="AF766" s="271">
        <f>IF(C766="","",IF('Exhibit A'!Y1508&lt;0,-'Exhibit A'!Y1508,""))</f>
        <v/>
      </c>
      <c r="AG766" s="616">
        <f>IF($C766="","",'Product Selections'!$K$6)</f>
        <v/>
      </c>
      <c r="AH766" s="616">
        <f>IF($C766="","",'Product Selections'!$K$10)</f>
        <v/>
      </c>
      <c r="AI766" s="269">
        <f>IF(C766="","",IF('Product Selections'!L758="Management SErvices",VLOOKUP('Product Selections'!K750,Regions!C:D,2,FALSE),""))</f>
        <v/>
      </c>
      <c r="AJ766" s="445" t="n"/>
      <c r="AK766" s="618" t="n"/>
      <c r="AL766" s="440" t="n"/>
      <c r="AM766" s="448" t="n"/>
      <c r="AO766" s="267" t="n"/>
      <c r="AP766" s="441" t="n"/>
      <c r="AQ766" s="616" t="n"/>
      <c r="AR766" s="616" t="n"/>
      <c r="AS766" s="619" t="n"/>
    </row>
    <row r="767" ht="14.45" customHeight="1">
      <c r="B767" s="73">
        <f>B766+1</f>
        <v/>
      </c>
      <c r="C767" s="221">
        <f>IF('Multi Unit Grid'!C761="","",'Multi Unit Grid'!C761)</f>
        <v/>
      </c>
      <c r="D767" s="223">
        <f>IF(C767="","",'Exhibit A'!D759)</f>
        <v/>
      </c>
      <c r="E767" s="222">
        <f>IFERROR(VLOOKUP(C767,'Multi Unit Grid'!C:D,2,FALSE),"")</f>
        <v/>
      </c>
      <c r="F767" s="75">
        <f>IFERROR(VLOOKUP(C767,'Multi Unit Grid'!C:E,3,FALSE),"")</f>
        <v/>
      </c>
      <c r="G767" s="75">
        <f>IFERROR(VLOOKUP(C767,'Multi Unit Grid'!C:EF,4,FALSE),"")</f>
        <v/>
      </c>
      <c r="H767" s="612" t="n"/>
      <c r="I767" s="30" t="n"/>
      <c r="J767" s="430" t="n"/>
      <c r="K767" s="224" t="n"/>
      <c r="L767" s="24" t="n"/>
      <c r="M767" s="26" t="n"/>
      <c r="N767" s="28" t="n"/>
      <c r="O767" s="26" t="n"/>
      <c r="P767" s="28" t="n"/>
      <c r="Q767" s="623" t="n"/>
      <c r="R767" s="28" t="n"/>
      <c r="S767" s="28" t="n"/>
      <c r="T767" s="28" t="n"/>
      <c r="U767" s="28" t="n"/>
      <c r="V767" s="26" t="n"/>
      <c r="W767" s="29" t="n"/>
      <c r="Z767" s="491" t="n"/>
      <c r="AA767" s="612" t="n"/>
      <c r="AB767" s="83">
        <f>IF(C767="","",IF('Product Selections'!$L$11="CBA Lightning",1,IF('Product Selections'!$L$11="CBA Lightning Plus",0.7,IF('Product Selections'!$L$11="Management Services",0.7,IF('Product Selections'!$L$11="CBA Lightning Wholesale","Check with Finance","")))))</f>
        <v/>
      </c>
      <c r="AC767" s="612" t="n"/>
      <c r="AD767" s="83">
        <f>IF(C767="","",IF('Product Selections'!$L$11="CBA Lightning Wholesale","Check with Finance",1-AB767))</f>
        <v/>
      </c>
      <c r="AE767" s="612">
        <f>IF(C767="","",'Multi Unit Grid'!$G$5)</f>
        <v/>
      </c>
      <c r="AF767" s="84">
        <f>IF(C767="","",IF('Exhibit A'!Y1509&lt;0,-'Exhibit A'!Y1509,""))</f>
        <v/>
      </c>
      <c r="AG767" s="612">
        <f>IF($C767="","",'Product Selections'!$K$6)</f>
        <v/>
      </c>
      <c r="AH767" s="612">
        <f>IF($C767="","",'Product Selections'!$K$10)</f>
        <v/>
      </c>
      <c r="AI767" s="32">
        <f>IF(C767="","",IF('Product Selections'!L759="Management SErvices",VLOOKUP('Product Selections'!K751,Regions!C:D,2,FALSE),""))</f>
        <v/>
      </c>
      <c r="AJ767" s="444" t="n"/>
      <c r="AK767" s="621" t="n"/>
      <c r="AL767" s="438" t="n"/>
      <c r="AM767" s="447" t="n"/>
      <c r="AO767" s="30" t="n"/>
      <c r="AP767" s="439" t="n"/>
      <c r="AQ767" s="612" t="n"/>
      <c r="AR767" s="612" t="n"/>
      <c r="AS767" s="615" t="n"/>
    </row>
    <row r="768">
      <c r="B768" s="249">
        <f>B767+1</f>
        <v/>
      </c>
      <c r="C768" s="250">
        <f>IF('Multi Unit Grid'!C762="","",'Multi Unit Grid'!C762)</f>
        <v/>
      </c>
      <c r="D768" s="251">
        <f>IF(C768="","",'Exhibit A'!D760)</f>
        <v/>
      </c>
      <c r="E768" s="252">
        <f>IFERROR(VLOOKUP(C768,'Multi Unit Grid'!C:D,2,FALSE),"")</f>
        <v/>
      </c>
      <c r="F768" s="253">
        <f>IFERROR(VLOOKUP(C768,'Multi Unit Grid'!C:E,3,FALSE),"")</f>
        <v/>
      </c>
      <c r="G768" s="253">
        <f>IFERROR(VLOOKUP(C768,'Multi Unit Grid'!C:EF,4,FALSE),"")</f>
        <v/>
      </c>
      <c r="H768" s="616" t="n"/>
      <c r="I768" s="267" t="n"/>
      <c r="J768" s="431" t="n"/>
      <c r="K768" s="261" t="n"/>
      <c r="L768" s="257" t="n"/>
      <c r="M768" s="262" t="n"/>
      <c r="N768" s="263" t="n"/>
      <c r="O768" s="262" t="n"/>
      <c r="P768" s="263" t="n"/>
      <c r="Q768" s="622" t="n"/>
      <c r="R768" s="263" t="n"/>
      <c r="S768" s="263" t="n"/>
      <c r="T768" s="263" t="n"/>
      <c r="U768" s="263" t="n"/>
      <c r="V768" s="262" t="n"/>
      <c r="W768" s="265" t="n"/>
      <c r="X768" s="266" t="n"/>
      <c r="Z768" s="490" t="n"/>
      <c r="AA768" s="616" t="n"/>
      <c r="AB768" s="270">
        <f>IF(C768="","",IF('Product Selections'!$L$11="CBA Lightning",1,IF('Product Selections'!$L$11="CBA Lightning Plus",0.7,IF('Product Selections'!$L$11="Management Services",0.7,IF('Product Selections'!$L$11="CBA Lightning Wholesale","Check with Finance","")))))</f>
        <v/>
      </c>
      <c r="AC768" s="616" t="n"/>
      <c r="AD768" s="270">
        <f>IF(C768="","",IF('Product Selections'!$L$11="CBA Lightning Wholesale","Check with Finance",1-AB768))</f>
        <v/>
      </c>
      <c r="AE768" s="616">
        <f>IF(C768="","",'Multi Unit Grid'!$G$5)</f>
        <v/>
      </c>
      <c r="AF768" s="271">
        <f>IF(C768="","",IF('Exhibit A'!Y1510&lt;0,-'Exhibit A'!Y1510,""))</f>
        <v/>
      </c>
      <c r="AG768" s="616">
        <f>IF($C768="","",'Product Selections'!$K$6)</f>
        <v/>
      </c>
      <c r="AH768" s="616">
        <f>IF($C768="","",'Product Selections'!$K$10)</f>
        <v/>
      </c>
      <c r="AI768" s="269">
        <f>IF(C768="","",IF('Product Selections'!L760="Management SErvices",VLOOKUP('Product Selections'!K752,Regions!C:D,2,FALSE),""))</f>
        <v/>
      </c>
      <c r="AJ768" s="445" t="n"/>
      <c r="AK768" s="618" t="n"/>
      <c r="AL768" s="440" t="n"/>
      <c r="AM768" s="448" t="n"/>
      <c r="AO768" s="267" t="n"/>
      <c r="AP768" s="441" t="n"/>
      <c r="AQ768" s="616" t="n"/>
      <c r="AR768" s="616" t="n"/>
      <c r="AS768" s="619" t="n"/>
    </row>
    <row r="769" ht="14.45" customHeight="1">
      <c r="B769" s="73">
        <f>B768+1</f>
        <v/>
      </c>
      <c r="C769" s="221">
        <f>IF('Multi Unit Grid'!C763="","",'Multi Unit Grid'!C763)</f>
        <v/>
      </c>
      <c r="D769" s="223">
        <f>IF(C769="","",'Exhibit A'!D761)</f>
        <v/>
      </c>
      <c r="E769" s="222">
        <f>IFERROR(VLOOKUP(C769,'Multi Unit Grid'!C:D,2,FALSE),"")</f>
        <v/>
      </c>
      <c r="F769" s="75">
        <f>IFERROR(VLOOKUP(C769,'Multi Unit Grid'!C:E,3,FALSE),"")</f>
        <v/>
      </c>
      <c r="G769" s="75">
        <f>IFERROR(VLOOKUP(C769,'Multi Unit Grid'!C:EF,4,FALSE),"")</f>
        <v/>
      </c>
      <c r="H769" s="612" t="n"/>
      <c r="I769" s="30" t="n"/>
      <c r="J769" s="430" t="n"/>
      <c r="K769" s="224" t="n"/>
      <c r="L769" s="24" t="n"/>
      <c r="M769" s="26" t="n"/>
      <c r="N769" s="28" t="n"/>
      <c r="O769" s="26" t="n"/>
      <c r="P769" s="28" t="n"/>
      <c r="Q769" s="623" t="n"/>
      <c r="R769" s="28" t="n"/>
      <c r="S769" s="28" t="n"/>
      <c r="T769" s="28" t="n"/>
      <c r="U769" s="28" t="n"/>
      <c r="V769" s="26" t="n"/>
      <c r="W769" s="29" t="n"/>
      <c r="Z769" s="491" t="n"/>
      <c r="AA769" s="612" t="n"/>
      <c r="AB769" s="83">
        <f>IF(C769="","",IF('Product Selections'!$L$11="CBA Lightning",1,IF('Product Selections'!$L$11="CBA Lightning Plus",0.7,IF('Product Selections'!$L$11="Management Services",0.7,IF('Product Selections'!$L$11="CBA Lightning Wholesale","Check with Finance","")))))</f>
        <v/>
      </c>
      <c r="AC769" s="612" t="n"/>
      <c r="AD769" s="83">
        <f>IF(C769="","",IF('Product Selections'!$L$11="CBA Lightning Wholesale","Check with Finance",1-AB769))</f>
        <v/>
      </c>
      <c r="AE769" s="612">
        <f>IF(C769="","",'Multi Unit Grid'!$G$5)</f>
        <v/>
      </c>
      <c r="AF769" s="84">
        <f>IF(C769="","",IF('Exhibit A'!Y1511&lt;0,-'Exhibit A'!Y1511,""))</f>
        <v/>
      </c>
      <c r="AG769" s="612">
        <f>IF($C769="","",'Product Selections'!$K$6)</f>
        <v/>
      </c>
      <c r="AH769" s="612">
        <f>IF($C769="","",'Product Selections'!$K$10)</f>
        <v/>
      </c>
      <c r="AI769" s="32">
        <f>IF(C769="","",IF('Product Selections'!L761="Management SErvices",VLOOKUP('Product Selections'!K753,Regions!C:D,2,FALSE),""))</f>
        <v/>
      </c>
      <c r="AJ769" s="444" t="n"/>
      <c r="AK769" s="621" t="n"/>
      <c r="AL769" s="438" t="n"/>
      <c r="AM769" s="447" t="n"/>
      <c r="AO769" s="30" t="n"/>
      <c r="AP769" s="439" t="n"/>
      <c r="AQ769" s="612" t="n"/>
      <c r="AR769" s="612" t="n"/>
      <c r="AS769" s="615" t="n"/>
    </row>
    <row r="770">
      <c r="B770" s="249">
        <f>B769+1</f>
        <v/>
      </c>
      <c r="C770" s="250">
        <f>IF('Multi Unit Grid'!C764="","",'Multi Unit Grid'!C764)</f>
        <v/>
      </c>
      <c r="D770" s="251">
        <f>IF(C770="","",'Exhibit A'!D762)</f>
        <v/>
      </c>
      <c r="E770" s="252">
        <f>IFERROR(VLOOKUP(C770,'Multi Unit Grid'!C:D,2,FALSE),"")</f>
        <v/>
      </c>
      <c r="F770" s="253">
        <f>IFERROR(VLOOKUP(C770,'Multi Unit Grid'!C:E,3,FALSE),"")</f>
        <v/>
      </c>
      <c r="G770" s="253">
        <f>IFERROR(VLOOKUP(C770,'Multi Unit Grid'!C:EF,4,FALSE),"")</f>
        <v/>
      </c>
      <c r="H770" s="616" t="n"/>
      <c r="I770" s="267" t="n"/>
      <c r="J770" s="431" t="n"/>
      <c r="K770" s="261" t="n"/>
      <c r="L770" s="257" t="n"/>
      <c r="M770" s="262" t="n"/>
      <c r="N770" s="263" t="n"/>
      <c r="O770" s="262" t="n"/>
      <c r="P770" s="263" t="n"/>
      <c r="Q770" s="622" t="n"/>
      <c r="R770" s="263" t="n"/>
      <c r="S770" s="263" t="n"/>
      <c r="T770" s="263" t="n"/>
      <c r="U770" s="263" t="n"/>
      <c r="V770" s="262" t="n"/>
      <c r="W770" s="265" t="n"/>
      <c r="X770" s="266" t="n"/>
      <c r="Z770" s="490" t="n"/>
      <c r="AA770" s="616" t="n"/>
      <c r="AB770" s="270">
        <f>IF(C770="","",IF('Product Selections'!$L$11="CBA Lightning",1,IF('Product Selections'!$L$11="CBA Lightning Plus",0.7,IF('Product Selections'!$L$11="Management Services",0.7,IF('Product Selections'!$L$11="CBA Lightning Wholesale","Check with Finance","")))))</f>
        <v/>
      </c>
      <c r="AC770" s="616" t="n"/>
      <c r="AD770" s="270">
        <f>IF(C770="","",IF('Product Selections'!$L$11="CBA Lightning Wholesale","Check with Finance",1-AB770))</f>
        <v/>
      </c>
      <c r="AE770" s="616">
        <f>IF(C770="","",'Multi Unit Grid'!$G$5)</f>
        <v/>
      </c>
      <c r="AF770" s="271">
        <f>IF(C770="","",IF('Exhibit A'!Y1512&lt;0,-'Exhibit A'!Y1512,""))</f>
        <v/>
      </c>
      <c r="AG770" s="616">
        <f>IF($C770="","",'Product Selections'!$K$6)</f>
        <v/>
      </c>
      <c r="AH770" s="616">
        <f>IF($C770="","",'Product Selections'!$K$10)</f>
        <v/>
      </c>
      <c r="AI770" s="269">
        <f>IF(C770="","",IF('Product Selections'!L762="Management SErvices",VLOOKUP('Product Selections'!K754,Regions!C:D,2,FALSE),""))</f>
        <v/>
      </c>
      <c r="AJ770" s="445" t="n"/>
      <c r="AK770" s="618" t="n"/>
      <c r="AL770" s="440" t="n"/>
      <c r="AM770" s="448" t="n"/>
      <c r="AO770" s="267" t="n"/>
      <c r="AP770" s="441" t="n"/>
      <c r="AQ770" s="616" t="n"/>
      <c r="AR770" s="616" t="n"/>
      <c r="AS770" s="619" t="n"/>
    </row>
    <row r="771" ht="14.45" customHeight="1">
      <c r="B771" s="73">
        <f>B770+1</f>
        <v/>
      </c>
      <c r="C771" s="221">
        <f>IF('Multi Unit Grid'!C765="","",'Multi Unit Grid'!C765)</f>
        <v/>
      </c>
      <c r="D771" s="223">
        <f>IF(C771="","",'Exhibit A'!D763)</f>
        <v/>
      </c>
      <c r="E771" s="222">
        <f>IFERROR(VLOOKUP(C771,'Multi Unit Grid'!C:D,2,FALSE),"")</f>
        <v/>
      </c>
      <c r="F771" s="75">
        <f>IFERROR(VLOOKUP(C771,'Multi Unit Grid'!C:E,3,FALSE),"")</f>
        <v/>
      </c>
      <c r="G771" s="75">
        <f>IFERROR(VLOOKUP(C771,'Multi Unit Grid'!C:EF,4,FALSE),"")</f>
        <v/>
      </c>
      <c r="H771" s="612" t="n"/>
      <c r="I771" s="30" t="n"/>
      <c r="J771" s="430" t="n"/>
      <c r="K771" s="224" t="n"/>
      <c r="L771" s="24" t="n"/>
      <c r="M771" s="26" t="n"/>
      <c r="N771" s="28" t="n"/>
      <c r="O771" s="26" t="n"/>
      <c r="P771" s="28" t="n"/>
      <c r="Q771" s="623" t="n"/>
      <c r="R771" s="28" t="n"/>
      <c r="S771" s="28" t="n"/>
      <c r="T771" s="28" t="n"/>
      <c r="U771" s="28" t="n"/>
      <c r="V771" s="26" t="n"/>
      <c r="W771" s="29" t="n"/>
      <c r="Z771" s="491" t="n"/>
      <c r="AA771" s="612" t="n"/>
      <c r="AB771" s="83">
        <f>IF(C771="","",IF('Product Selections'!$L$11="CBA Lightning",1,IF('Product Selections'!$L$11="CBA Lightning Plus",0.7,IF('Product Selections'!$L$11="Management Services",0.7,IF('Product Selections'!$L$11="CBA Lightning Wholesale","Check with Finance","")))))</f>
        <v/>
      </c>
      <c r="AC771" s="612" t="n"/>
      <c r="AD771" s="83">
        <f>IF(C771="","",IF('Product Selections'!$L$11="CBA Lightning Wholesale","Check with Finance",1-AB771))</f>
        <v/>
      </c>
      <c r="AE771" s="612">
        <f>IF(C771="","",'Multi Unit Grid'!$G$5)</f>
        <v/>
      </c>
      <c r="AF771" s="84">
        <f>IF(C771="","",IF('Exhibit A'!Y1513&lt;0,-'Exhibit A'!Y1513,""))</f>
        <v/>
      </c>
      <c r="AG771" s="612">
        <f>IF($C771="","",'Product Selections'!$K$6)</f>
        <v/>
      </c>
      <c r="AH771" s="612">
        <f>IF($C771="","",'Product Selections'!$K$10)</f>
        <v/>
      </c>
      <c r="AI771" s="32">
        <f>IF(C771="","",IF('Product Selections'!L763="Management SErvices",VLOOKUP('Product Selections'!K755,Regions!C:D,2,FALSE),""))</f>
        <v/>
      </c>
      <c r="AJ771" s="444" t="n"/>
      <c r="AK771" s="621" t="n"/>
      <c r="AL771" s="438" t="n"/>
      <c r="AM771" s="447" t="n"/>
      <c r="AO771" s="30" t="n"/>
      <c r="AP771" s="439" t="n"/>
      <c r="AQ771" s="612" t="n"/>
      <c r="AR771" s="612" t="n"/>
      <c r="AS771" s="615" t="n"/>
    </row>
    <row r="772">
      <c r="B772" s="249">
        <f>B771+1</f>
        <v/>
      </c>
      <c r="C772" s="250">
        <f>IF('Multi Unit Grid'!C766="","",'Multi Unit Grid'!C766)</f>
        <v/>
      </c>
      <c r="D772" s="251">
        <f>IF(C772="","",'Exhibit A'!D764)</f>
        <v/>
      </c>
      <c r="E772" s="252">
        <f>IFERROR(VLOOKUP(C772,'Multi Unit Grid'!C:D,2,FALSE),"")</f>
        <v/>
      </c>
      <c r="F772" s="253">
        <f>IFERROR(VLOOKUP(C772,'Multi Unit Grid'!C:E,3,FALSE),"")</f>
        <v/>
      </c>
      <c r="G772" s="253">
        <f>IFERROR(VLOOKUP(C772,'Multi Unit Grid'!C:EF,4,FALSE),"")</f>
        <v/>
      </c>
      <c r="H772" s="616" t="n"/>
      <c r="I772" s="267" t="n"/>
      <c r="J772" s="431" t="n"/>
      <c r="K772" s="261" t="n"/>
      <c r="L772" s="257" t="n"/>
      <c r="M772" s="262" t="n"/>
      <c r="N772" s="263" t="n"/>
      <c r="O772" s="262" t="n"/>
      <c r="P772" s="263" t="n"/>
      <c r="Q772" s="622" t="n"/>
      <c r="R772" s="263" t="n"/>
      <c r="S772" s="263" t="n"/>
      <c r="T772" s="263" t="n"/>
      <c r="U772" s="263" t="n"/>
      <c r="V772" s="262" t="n"/>
      <c r="W772" s="265" t="n"/>
      <c r="X772" s="266" t="n"/>
      <c r="Z772" s="490" t="n"/>
      <c r="AA772" s="616" t="n"/>
      <c r="AB772" s="270">
        <f>IF(C772="","",IF('Product Selections'!$L$11="CBA Lightning",1,IF('Product Selections'!$L$11="CBA Lightning Plus",0.7,IF('Product Selections'!$L$11="Management Services",0.7,IF('Product Selections'!$L$11="CBA Lightning Wholesale","Check with Finance","")))))</f>
        <v/>
      </c>
      <c r="AC772" s="616" t="n"/>
      <c r="AD772" s="270">
        <f>IF(C772="","",IF('Product Selections'!$L$11="CBA Lightning Wholesale","Check with Finance",1-AB772))</f>
        <v/>
      </c>
      <c r="AE772" s="616">
        <f>IF(C772="","",'Multi Unit Grid'!$G$5)</f>
        <v/>
      </c>
      <c r="AF772" s="271">
        <f>IF(C772="","",IF('Exhibit A'!Y1514&lt;0,-'Exhibit A'!Y1514,""))</f>
        <v/>
      </c>
      <c r="AG772" s="616">
        <f>IF($C772="","",'Product Selections'!$K$6)</f>
        <v/>
      </c>
      <c r="AH772" s="616">
        <f>IF($C772="","",'Product Selections'!$K$10)</f>
        <v/>
      </c>
      <c r="AI772" s="269">
        <f>IF(C772="","",IF('Product Selections'!L764="Management SErvices",VLOOKUP('Product Selections'!K756,Regions!C:D,2,FALSE),""))</f>
        <v/>
      </c>
      <c r="AJ772" s="445" t="n"/>
      <c r="AK772" s="618" t="n"/>
      <c r="AL772" s="440" t="n"/>
      <c r="AM772" s="448" t="n"/>
      <c r="AO772" s="267" t="n"/>
      <c r="AP772" s="441" t="n"/>
      <c r="AQ772" s="616" t="n"/>
      <c r="AR772" s="616" t="n"/>
      <c r="AS772" s="619" t="n"/>
    </row>
    <row r="773" ht="14.45" customHeight="1">
      <c r="B773" s="73">
        <f>B772+1</f>
        <v/>
      </c>
      <c r="C773" s="221">
        <f>IF('Multi Unit Grid'!C767="","",'Multi Unit Grid'!C767)</f>
        <v/>
      </c>
      <c r="D773" s="223">
        <f>IF(C773="","",'Exhibit A'!D765)</f>
        <v/>
      </c>
      <c r="E773" s="222">
        <f>IFERROR(VLOOKUP(C773,'Multi Unit Grid'!C:D,2,FALSE),"")</f>
        <v/>
      </c>
      <c r="F773" s="75">
        <f>IFERROR(VLOOKUP(C773,'Multi Unit Grid'!C:E,3,FALSE),"")</f>
        <v/>
      </c>
      <c r="G773" s="75">
        <f>IFERROR(VLOOKUP(C773,'Multi Unit Grid'!C:EF,4,FALSE),"")</f>
        <v/>
      </c>
      <c r="H773" s="612" t="n"/>
      <c r="I773" s="30" t="n"/>
      <c r="J773" s="430" t="n"/>
      <c r="K773" s="224" t="n"/>
      <c r="L773" s="24" t="n"/>
      <c r="M773" s="26" t="n"/>
      <c r="N773" s="28" t="n"/>
      <c r="O773" s="26" t="n"/>
      <c r="P773" s="28" t="n"/>
      <c r="Q773" s="623" t="n"/>
      <c r="R773" s="28" t="n"/>
      <c r="S773" s="28" t="n"/>
      <c r="T773" s="28" t="n"/>
      <c r="U773" s="28" t="n"/>
      <c r="V773" s="26" t="n"/>
      <c r="W773" s="29" t="n"/>
      <c r="Z773" s="491" t="n"/>
      <c r="AA773" s="612" t="n"/>
      <c r="AB773" s="83">
        <f>IF(C773="","",IF('Product Selections'!$L$11="CBA Lightning",1,IF('Product Selections'!$L$11="CBA Lightning Plus",0.7,IF('Product Selections'!$L$11="Management Services",0.7,IF('Product Selections'!$L$11="CBA Lightning Wholesale","Check with Finance","")))))</f>
        <v/>
      </c>
      <c r="AC773" s="612" t="n"/>
      <c r="AD773" s="83">
        <f>IF(C773="","",IF('Product Selections'!$L$11="CBA Lightning Wholesale","Check with Finance",1-AB773))</f>
        <v/>
      </c>
      <c r="AE773" s="612">
        <f>IF(C773="","",'Multi Unit Grid'!$G$5)</f>
        <v/>
      </c>
      <c r="AF773" s="84">
        <f>IF(C773="","",IF('Exhibit A'!Y1515&lt;0,-'Exhibit A'!Y1515,""))</f>
        <v/>
      </c>
      <c r="AG773" s="612">
        <f>IF($C773="","",'Product Selections'!$K$6)</f>
        <v/>
      </c>
      <c r="AH773" s="612">
        <f>IF($C773="","",'Product Selections'!$K$10)</f>
        <v/>
      </c>
      <c r="AI773" s="32">
        <f>IF(C773="","",IF('Product Selections'!L765="Management SErvices",VLOOKUP('Product Selections'!K757,Regions!C:D,2,FALSE),""))</f>
        <v/>
      </c>
      <c r="AJ773" s="444" t="n"/>
      <c r="AK773" s="621" t="n"/>
      <c r="AL773" s="438" t="n"/>
      <c r="AM773" s="447" t="n"/>
      <c r="AO773" s="30" t="n"/>
      <c r="AP773" s="439" t="n"/>
      <c r="AQ773" s="612" t="n"/>
      <c r="AR773" s="612" t="n"/>
      <c r="AS773" s="615" t="n"/>
    </row>
    <row r="774">
      <c r="B774" s="249">
        <f>B773+1</f>
        <v/>
      </c>
      <c r="C774" s="250">
        <f>IF('Multi Unit Grid'!C768="","",'Multi Unit Grid'!C768)</f>
        <v/>
      </c>
      <c r="D774" s="251">
        <f>IF(C774="","",'Exhibit A'!D766)</f>
        <v/>
      </c>
      <c r="E774" s="252">
        <f>IFERROR(VLOOKUP(C774,'Multi Unit Grid'!C:D,2,FALSE),"")</f>
        <v/>
      </c>
      <c r="F774" s="253">
        <f>IFERROR(VLOOKUP(C774,'Multi Unit Grid'!C:E,3,FALSE),"")</f>
        <v/>
      </c>
      <c r="G774" s="253">
        <f>IFERROR(VLOOKUP(C774,'Multi Unit Grid'!C:EF,4,FALSE),"")</f>
        <v/>
      </c>
      <c r="H774" s="616" t="n"/>
      <c r="I774" s="267" t="n"/>
      <c r="J774" s="431" t="n"/>
      <c r="K774" s="261" t="n"/>
      <c r="L774" s="257" t="n"/>
      <c r="M774" s="262" t="n"/>
      <c r="N774" s="263" t="n"/>
      <c r="O774" s="262" t="n"/>
      <c r="P774" s="263" t="n"/>
      <c r="Q774" s="622" t="n"/>
      <c r="R774" s="263" t="n"/>
      <c r="S774" s="263" t="n"/>
      <c r="T774" s="263" t="n"/>
      <c r="U774" s="263" t="n"/>
      <c r="V774" s="262" t="n"/>
      <c r="W774" s="265" t="n"/>
      <c r="X774" s="266" t="n"/>
      <c r="Z774" s="490" t="n"/>
      <c r="AA774" s="616" t="n"/>
      <c r="AB774" s="270">
        <f>IF(C774="","",IF('Product Selections'!$L$11="CBA Lightning",1,IF('Product Selections'!$L$11="CBA Lightning Plus",0.7,IF('Product Selections'!$L$11="Management Services",0.7,IF('Product Selections'!$L$11="CBA Lightning Wholesale","Check with Finance","")))))</f>
        <v/>
      </c>
      <c r="AC774" s="616" t="n"/>
      <c r="AD774" s="270">
        <f>IF(C774="","",IF('Product Selections'!$L$11="CBA Lightning Wholesale","Check with Finance",1-AB774))</f>
        <v/>
      </c>
      <c r="AE774" s="616">
        <f>IF(C774="","",'Multi Unit Grid'!$G$5)</f>
        <v/>
      </c>
      <c r="AF774" s="271">
        <f>IF(C774="","",IF('Exhibit A'!Y1516&lt;0,-'Exhibit A'!Y1516,""))</f>
        <v/>
      </c>
      <c r="AG774" s="616">
        <f>IF($C774="","",'Product Selections'!$K$6)</f>
        <v/>
      </c>
      <c r="AH774" s="616">
        <f>IF($C774="","",'Product Selections'!$K$10)</f>
        <v/>
      </c>
      <c r="AI774" s="269">
        <f>IF(C774="","",IF('Product Selections'!L766="Management SErvices",VLOOKUP('Product Selections'!K758,Regions!C:D,2,FALSE),""))</f>
        <v/>
      </c>
      <c r="AJ774" s="445" t="n"/>
      <c r="AK774" s="618" t="n"/>
      <c r="AL774" s="440" t="n"/>
      <c r="AM774" s="448" t="n"/>
      <c r="AO774" s="267" t="n"/>
      <c r="AP774" s="441" t="n"/>
      <c r="AQ774" s="616" t="n"/>
      <c r="AR774" s="616" t="n"/>
      <c r="AS774" s="619" t="n"/>
    </row>
    <row r="775" ht="14.45" customHeight="1">
      <c r="B775" s="73">
        <f>B774+1</f>
        <v/>
      </c>
      <c r="C775" s="221">
        <f>IF('Multi Unit Grid'!C769="","",'Multi Unit Grid'!C769)</f>
        <v/>
      </c>
      <c r="D775" s="223">
        <f>IF(C775="","",'Exhibit A'!D767)</f>
        <v/>
      </c>
      <c r="E775" s="222">
        <f>IFERROR(VLOOKUP(C775,'Multi Unit Grid'!C:D,2,FALSE),"")</f>
        <v/>
      </c>
      <c r="F775" s="75">
        <f>IFERROR(VLOOKUP(C775,'Multi Unit Grid'!C:E,3,FALSE),"")</f>
        <v/>
      </c>
      <c r="G775" s="75">
        <f>IFERROR(VLOOKUP(C775,'Multi Unit Grid'!C:EF,4,FALSE),"")</f>
        <v/>
      </c>
      <c r="H775" s="612" t="n"/>
      <c r="I775" s="30" t="n"/>
      <c r="J775" s="430" t="n"/>
      <c r="K775" s="224" t="n"/>
      <c r="L775" s="24" t="n"/>
      <c r="M775" s="26" t="n"/>
      <c r="N775" s="28" t="n"/>
      <c r="O775" s="26" t="n"/>
      <c r="P775" s="28" t="n"/>
      <c r="Q775" s="623" t="n"/>
      <c r="R775" s="28" t="n"/>
      <c r="S775" s="28" t="n"/>
      <c r="T775" s="28" t="n"/>
      <c r="U775" s="28" t="n"/>
      <c r="V775" s="26" t="n"/>
      <c r="W775" s="29" t="n"/>
      <c r="Z775" s="491" t="n"/>
      <c r="AA775" s="612" t="n"/>
      <c r="AB775" s="83">
        <f>IF(C775="","",IF('Product Selections'!$L$11="CBA Lightning",1,IF('Product Selections'!$L$11="CBA Lightning Plus",0.7,IF('Product Selections'!$L$11="Management Services",0.7,IF('Product Selections'!$L$11="CBA Lightning Wholesale","Check with Finance","")))))</f>
        <v/>
      </c>
      <c r="AC775" s="612" t="n"/>
      <c r="AD775" s="83">
        <f>IF(C775="","",IF('Product Selections'!$L$11="CBA Lightning Wholesale","Check with Finance",1-AB775))</f>
        <v/>
      </c>
      <c r="AE775" s="612">
        <f>IF(C775="","",'Multi Unit Grid'!$G$5)</f>
        <v/>
      </c>
      <c r="AF775" s="84">
        <f>IF(C775="","",IF('Exhibit A'!Y1517&lt;0,-'Exhibit A'!Y1517,""))</f>
        <v/>
      </c>
      <c r="AG775" s="612">
        <f>IF($C775="","",'Product Selections'!$K$6)</f>
        <v/>
      </c>
      <c r="AH775" s="612">
        <f>IF($C775="","",'Product Selections'!$K$10)</f>
        <v/>
      </c>
      <c r="AI775" s="32">
        <f>IF(C775="","",IF('Product Selections'!L767="Management SErvices",VLOOKUP('Product Selections'!K759,Regions!C:D,2,FALSE),""))</f>
        <v/>
      </c>
      <c r="AJ775" s="444" t="n"/>
      <c r="AK775" s="621" t="n"/>
      <c r="AL775" s="438" t="n"/>
      <c r="AM775" s="447" t="n"/>
      <c r="AO775" s="30" t="n"/>
      <c r="AP775" s="439" t="n"/>
      <c r="AQ775" s="612" t="n"/>
      <c r="AR775" s="612" t="n"/>
      <c r="AS775" s="615" t="n"/>
    </row>
    <row r="776">
      <c r="B776" s="249">
        <f>B775+1</f>
        <v/>
      </c>
      <c r="C776" s="250">
        <f>IF('Multi Unit Grid'!C770="","",'Multi Unit Grid'!C770)</f>
        <v/>
      </c>
      <c r="D776" s="251">
        <f>IF(C776="","",'Exhibit A'!D768)</f>
        <v/>
      </c>
      <c r="E776" s="252">
        <f>IFERROR(VLOOKUP(C776,'Multi Unit Grid'!C:D,2,FALSE),"")</f>
        <v/>
      </c>
      <c r="F776" s="253">
        <f>IFERROR(VLOOKUP(C776,'Multi Unit Grid'!C:E,3,FALSE),"")</f>
        <v/>
      </c>
      <c r="G776" s="253">
        <f>IFERROR(VLOOKUP(C776,'Multi Unit Grid'!C:EF,4,FALSE),"")</f>
        <v/>
      </c>
      <c r="H776" s="616" t="n"/>
      <c r="I776" s="267" t="n"/>
      <c r="J776" s="431" t="n"/>
      <c r="K776" s="261" t="n"/>
      <c r="L776" s="257" t="n"/>
      <c r="M776" s="262" t="n"/>
      <c r="N776" s="263" t="n"/>
      <c r="O776" s="262" t="n"/>
      <c r="P776" s="263" t="n"/>
      <c r="Q776" s="622" t="n"/>
      <c r="R776" s="263" t="n"/>
      <c r="S776" s="263" t="n"/>
      <c r="T776" s="263" t="n"/>
      <c r="U776" s="263" t="n"/>
      <c r="V776" s="262" t="n"/>
      <c r="W776" s="265" t="n"/>
      <c r="X776" s="266" t="n"/>
      <c r="Z776" s="490" t="n"/>
      <c r="AA776" s="616" t="n"/>
      <c r="AB776" s="270">
        <f>IF(C776="","",IF('Product Selections'!$L$11="CBA Lightning",1,IF('Product Selections'!$L$11="CBA Lightning Plus",0.7,IF('Product Selections'!$L$11="Management Services",0.7,IF('Product Selections'!$L$11="CBA Lightning Wholesale","Check with Finance","")))))</f>
        <v/>
      </c>
      <c r="AC776" s="616" t="n"/>
      <c r="AD776" s="270">
        <f>IF(C776="","",IF('Product Selections'!$L$11="CBA Lightning Wholesale","Check with Finance",1-AB776))</f>
        <v/>
      </c>
      <c r="AE776" s="616">
        <f>IF(C776="","",'Multi Unit Grid'!$G$5)</f>
        <v/>
      </c>
      <c r="AF776" s="271">
        <f>IF(C776="","",IF('Exhibit A'!Y1518&lt;0,-'Exhibit A'!Y1518,""))</f>
        <v/>
      </c>
      <c r="AG776" s="616">
        <f>IF($C776="","",'Product Selections'!$K$6)</f>
        <v/>
      </c>
      <c r="AH776" s="616">
        <f>IF($C776="","",'Product Selections'!$K$10)</f>
        <v/>
      </c>
      <c r="AI776" s="269">
        <f>IF(C776="","",IF('Product Selections'!L768="Management SErvices",VLOOKUP('Product Selections'!K760,Regions!C:D,2,FALSE),""))</f>
        <v/>
      </c>
      <c r="AJ776" s="445" t="n"/>
      <c r="AK776" s="618" t="n"/>
      <c r="AL776" s="440" t="n"/>
      <c r="AM776" s="448" t="n"/>
      <c r="AO776" s="267" t="n"/>
      <c r="AP776" s="441" t="n"/>
      <c r="AQ776" s="616" t="n"/>
      <c r="AR776" s="616" t="n"/>
      <c r="AS776" s="619" t="n"/>
    </row>
    <row r="777" ht="14.45" customHeight="1">
      <c r="B777" s="73">
        <f>B776+1</f>
        <v/>
      </c>
      <c r="C777" s="221">
        <f>IF('Multi Unit Grid'!C771="","",'Multi Unit Grid'!C771)</f>
        <v/>
      </c>
      <c r="D777" s="223">
        <f>IF(C777="","",'Exhibit A'!D769)</f>
        <v/>
      </c>
      <c r="E777" s="222">
        <f>IFERROR(VLOOKUP(C777,'Multi Unit Grid'!C:D,2,FALSE),"")</f>
        <v/>
      </c>
      <c r="F777" s="75">
        <f>IFERROR(VLOOKUP(C777,'Multi Unit Grid'!C:E,3,FALSE),"")</f>
        <v/>
      </c>
      <c r="G777" s="75">
        <f>IFERROR(VLOOKUP(C777,'Multi Unit Grid'!C:EF,4,FALSE),"")</f>
        <v/>
      </c>
      <c r="H777" s="612" t="n"/>
      <c r="I777" s="30" t="n"/>
      <c r="J777" s="430" t="n"/>
      <c r="K777" s="224" t="n"/>
      <c r="L777" s="24" t="n"/>
      <c r="M777" s="26" t="n"/>
      <c r="N777" s="28" t="n"/>
      <c r="O777" s="26" t="n"/>
      <c r="P777" s="28" t="n"/>
      <c r="Q777" s="623" t="n"/>
      <c r="R777" s="28" t="n"/>
      <c r="S777" s="28" t="n"/>
      <c r="T777" s="28" t="n"/>
      <c r="U777" s="28" t="n"/>
      <c r="V777" s="26" t="n"/>
      <c r="W777" s="29" t="n"/>
      <c r="Z777" s="491" t="n"/>
      <c r="AA777" s="612" t="n"/>
      <c r="AB777" s="83">
        <f>IF(C777="","",IF('Product Selections'!$L$11="CBA Lightning",1,IF('Product Selections'!$L$11="CBA Lightning Plus",0.7,IF('Product Selections'!$L$11="Management Services",0.7,IF('Product Selections'!$L$11="CBA Lightning Wholesale","Check with Finance","")))))</f>
        <v/>
      </c>
      <c r="AC777" s="612" t="n"/>
      <c r="AD777" s="83">
        <f>IF(C777="","",IF('Product Selections'!$L$11="CBA Lightning Wholesale","Check with Finance",1-AB777))</f>
        <v/>
      </c>
      <c r="AE777" s="612">
        <f>IF(C777="","",'Multi Unit Grid'!$G$5)</f>
        <v/>
      </c>
      <c r="AF777" s="84">
        <f>IF(C777="","",IF('Exhibit A'!Y1519&lt;0,-'Exhibit A'!Y1519,""))</f>
        <v/>
      </c>
      <c r="AG777" s="612">
        <f>IF($C777="","",'Product Selections'!$K$6)</f>
        <v/>
      </c>
      <c r="AH777" s="612">
        <f>IF($C777="","",'Product Selections'!$K$10)</f>
        <v/>
      </c>
      <c r="AI777" s="32">
        <f>IF(C777="","",IF('Product Selections'!L769="Management SErvices",VLOOKUP('Product Selections'!K761,Regions!C:D,2,FALSE),""))</f>
        <v/>
      </c>
      <c r="AJ777" s="444" t="n"/>
      <c r="AK777" s="621" t="n"/>
      <c r="AL777" s="438" t="n"/>
      <c r="AM777" s="447" t="n"/>
      <c r="AO777" s="30" t="n"/>
      <c r="AP777" s="439" t="n"/>
      <c r="AQ777" s="612" t="n"/>
      <c r="AR777" s="612" t="n"/>
      <c r="AS777" s="615" t="n"/>
    </row>
    <row r="778">
      <c r="B778" s="249">
        <f>B777+1</f>
        <v/>
      </c>
      <c r="C778" s="250">
        <f>IF('Multi Unit Grid'!C772="","",'Multi Unit Grid'!C772)</f>
        <v/>
      </c>
      <c r="D778" s="251">
        <f>IF(C778="","",'Exhibit A'!D770)</f>
        <v/>
      </c>
      <c r="E778" s="252">
        <f>IFERROR(VLOOKUP(C778,'Multi Unit Grid'!C:D,2,FALSE),"")</f>
        <v/>
      </c>
      <c r="F778" s="253">
        <f>IFERROR(VLOOKUP(C778,'Multi Unit Grid'!C:E,3,FALSE),"")</f>
        <v/>
      </c>
      <c r="G778" s="253">
        <f>IFERROR(VLOOKUP(C778,'Multi Unit Grid'!C:EF,4,FALSE),"")</f>
        <v/>
      </c>
      <c r="H778" s="616" t="n"/>
      <c r="I778" s="267" t="n"/>
      <c r="J778" s="431" t="n"/>
      <c r="K778" s="261" t="n"/>
      <c r="L778" s="257" t="n"/>
      <c r="M778" s="262" t="n"/>
      <c r="N778" s="263" t="n"/>
      <c r="O778" s="262" t="n"/>
      <c r="P778" s="263" t="n"/>
      <c r="Q778" s="622" t="n"/>
      <c r="R778" s="263" t="n"/>
      <c r="S778" s="263" t="n"/>
      <c r="T778" s="263" t="n"/>
      <c r="U778" s="263" t="n"/>
      <c r="V778" s="262" t="n"/>
      <c r="W778" s="265" t="n"/>
      <c r="X778" s="266" t="n"/>
      <c r="Z778" s="490" t="n"/>
      <c r="AA778" s="616" t="n"/>
      <c r="AB778" s="270">
        <f>IF(C778="","",IF('Product Selections'!$L$11="CBA Lightning",1,IF('Product Selections'!$L$11="CBA Lightning Plus",0.7,IF('Product Selections'!$L$11="Management Services",0.7,IF('Product Selections'!$L$11="CBA Lightning Wholesale","Check with Finance","")))))</f>
        <v/>
      </c>
      <c r="AC778" s="616" t="n"/>
      <c r="AD778" s="270">
        <f>IF(C778="","",IF('Product Selections'!$L$11="CBA Lightning Wholesale","Check with Finance",1-AB778))</f>
        <v/>
      </c>
      <c r="AE778" s="616">
        <f>IF(C778="","",'Multi Unit Grid'!$G$5)</f>
        <v/>
      </c>
      <c r="AF778" s="271">
        <f>IF(C778="","",IF('Exhibit A'!Y1520&lt;0,-'Exhibit A'!Y1520,""))</f>
        <v/>
      </c>
      <c r="AG778" s="616">
        <f>IF($C778="","",'Product Selections'!$K$6)</f>
        <v/>
      </c>
      <c r="AH778" s="616">
        <f>IF($C778="","",'Product Selections'!$K$10)</f>
        <v/>
      </c>
      <c r="AI778" s="269">
        <f>IF(C778="","",IF('Product Selections'!L770="Management SErvices",VLOOKUP('Product Selections'!K762,Regions!C:D,2,FALSE),""))</f>
        <v/>
      </c>
      <c r="AJ778" s="445" t="n"/>
      <c r="AK778" s="618" t="n"/>
      <c r="AL778" s="440" t="n"/>
      <c r="AM778" s="448" t="n"/>
      <c r="AO778" s="267" t="n"/>
      <c r="AP778" s="441" t="n"/>
      <c r="AQ778" s="616" t="n"/>
      <c r="AR778" s="616" t="n"/>
      <c r="AS778" s="619" t="n"/>
    </row>
    <row r="779" ht="14.45" customHeight="1">
      <c r="B779" s="73">
        <f>B778+1</f>
        <v/>
      </c>
      <c r="C779" s="221">
        <f>IF('Multi Unit Grid'!C773="","",'Multi Unit Grid'!C773)</f>
        <v/>
      </c>
      <c r="D779" s="223">
        <f>IF(C779="","",'Exhibit A'!D771)</f>
        <v/>
      </c>
      <c r="E779" s="222">
        <f>IFERROR(VLOOKUP(C779,'Multi Unit Grid'!C:D,2,FALSE),"")</f>
        <v/>
      </c>
      <c r="F779" s="75">
        <f>IFERROR(VLOOKUP(C779,'Multi Unit Grid'!C:E,3,FALSE),"")</f>
        <v/>
      </c>
      <c r="G779" s="75">
        <f>IFERROR(VLOOKUP(C779,'Multi Unit Grid'!C:EF,4,FALSE),"")</f>
        <v/>
      </c>
      <c r="H779" s="612" t="n"/>
      <c r="I779" s="30" t="n"/>
      <c r="J779" s="430" t="n"/>
      <c r="K779" s="224" t="n"/>
      <c r="L779" s="24" t="n"/>
      <c r="M779" s="26" t="n"/>
      <c r="N779" s="28" t="n"/>
      <c r="O779" s="26" t="n"/>
      <c r="P779" s="28" t="n"/>
      <c r="Q779" s="623" t="n"/>
      <c r="R779" s="28" t="n"/>
      <c r="S779" s="28" t="n"/>
      <c r="T779" s="28" t="n"/>
      <c r="U779" s="28" t="n"/>
      <c r="V779" s="26" t="n"/>
      <c r="W779" s="29" t="n"/>
      <c r="Z779" s="491" t="n"/>
      <c r="AA779" s="612" t="n"/>
      <c r="AB779" s="83">
        <f>IF(C779="","",IF('Product Selections'!$L$11="CBA Lightning",1,IF('Product Selections'!$L$11="CBA Lightning Plus",0.7,IF('Product Selections'!$L$11="Management Services",0.7,IF('Product Selections'!$L$11="CBA Lightning Wholesale","Check with Finance","")))))</f>
        <v/>
      </c>
      <c r="AC779" s="612" t="n"/>
      <c r="AD779" s="83">
        <f>IF(C779="","",IF('Product Selections'!$L$11="CBA Lightning Wholesale","Check with Finance",1-AB779))</f>
        <v/>
      </c>
      <c r="AE779" s="612">
        <f>IF(C779="","",'Multi Unit Grid'!$G$5)</f>
        <v/>
      </c>
      <c r="AF779" s="84">
        <f>IF(C779="","",IF('Exhibit A'!Y1521&lt;0,-'Exhibit A'!Y1521,""))</f>
        <v/>
      </c>
      <c r="AG779" s="612">
        <f>IF($C779="","",'Product Selections'!$K$6)</f>
        <v/>
      </c>
      <c r="AH779" s="612">
        <f>IF($C779="","",'Product Selections'!$K$10)</f>
        <v/>
      </c>
      <c r="AI779" s="32">
        <f>IF(C779="","",IF('Product Selections'!L771="Management SErvices",VLOOKUP('Product Selections'!K763,Regions!C:D,2,FALSE),""))</f>
        <v/>
      </c>
      <c r="AJ779" s="444" t="n"/>
      <c r="AK779" s="621" t="n"/>
      <c r="AL779" s="438" t="n"/>
      <c r="AM779" s="447" t="n"/>
      <c r="AO779" s="30" t="n"/>
      <c r="AP779" s="439" t="n"/>
      <c r="AQ779" s="612" t="n"/>
      <c r="AR779" s="612" t="n"/>
      <c r="AS779" s="615" t="n"/>
    </row>
    <row r="780">
      <c r="B780" s="249">
        <f>B779+1</f>
        <v/>
      </c>
      <c r="C780" s="250">
        <f>IF('Multi Unit Grid'!C774="","",'Multi Unit Grid'!C774)</f>
        <v/>
      </c>
      <c r="D780" s="251">
        <f>IF(C780="","",'Exhibit A'!D772)</f>
        <v/>
      </c>
      <c r="E780" s="252">
        <f>IFERROR(VLOOKUP(C780,'Multi Unit Grid'!C:D,2,FALSE),"")</f>
        <v/>
      </c>
      <c r="F780" s="253">
        <f>IFERROR(VLOOKUP(C780,'Multi Unit Grid'!C:E,3,FALSE),"")</f>
        <v/>
      </c>
      <c r="G780" s="253">
        <f>IFERROR(VLOOKUP(C780,'Multi Unit Grid'!C:EF,4,FALSE),"")</f>
        <v/>
      </c>
      <c r="H780" s="616" t="n"/>
      <c r="I780" s="267" t="n"/>
      <c r="J780" s="431" t="n"/>
      <c r="K780" s="261" t="n"/>
      <c r="L780" s="257" t="n"/>
      <c r="M780" s="262" t="n"/>
      <c r="N780" s="263" t="n"/>
      <c r="O780" s="262" t="n"/>
      <c r="P780" s="263" t="n"/>
      <c r="Q780" s="622" t="n"/>
      <c r="R780" s="263" t="n"/>
      <c r="S780" s="263" t="n"/>
      <c r="T780" s="263" t="n"/>
      <c r="U780" s="263" t="n"/>
      <c r="V780" s="262" t="n"/>
      <c r="W780" s="265" t="n"/>
      <c r="X780" s="266" t="n"/>
      <c r="Z780" s="490" t="n"/>
      <c r="AA780" s="616" t="n"/>
      <c r="AB780" s="270">
        <f>IF(C780="","",IF('Product Selections'!$L$11="CBA Lightning",1,IF('Product Selections'!$L$11="CBA Lightning Plus",0.7,IF('Product Selections'!$L$11="Management Services",0.7,IF('Product Selections'!$L$11="CBA Lightning Wholesale","Check with Finance","")))))</f>
        <v/>
      </c>
      <c r="AC780" s="616" t="n"/>
      <c r="AD780" s="270">
        <f>IF(C780="","",IF('Product Selections'!$L$11="CBA Lightning Wholesale","Check with Finance",1-AB780))</f>
        <v/>
      </c>
      <c r="AE780" s="616">
        <f>IF(C780="","",'Multi Unit Grid'!$G$5)</f>
        <v/>
      </c>
      <c r="AF780" s="271">
        <f>IF(C780="","",IF('Exhibit A'!Y1522&lt;0,-'Exhibit A'!Y1522,""))</f>
        <v/>
      </c>
      <c r="AG780" s="616">
        <f>IF($C780="","",'Product Selections'!$K$6)</f>
        <v/>
      </c>
      <c r="AH780" s="616">
        <f>IF($C780="","",'Product Selections'!$K$10)</f>
        <v/>
      </c>
      <c r="AI780" s="269">
        <f>IF(C780="","",IF('Product Selections'!L772="Management SErvices",VLOOKUP('Product Selections'!K764,Regions!C:D,2,FALSE),""))</f>
        <v/>
      </c>
      <c r="AJ780" s="445" t="n"/>
      <c r="AK780" s="618" t="n"/>
      <c r="AL780" s="440" t="n"/>
      <c r="AM780" s="448" t="n"/>
      <c r="AO780" s="267" t="n"/>
      <c r="AP780" s="441" t="n"/>
      <c r="AQ780" s="616" t="n"/>
      <c r="AR780" s="616" t="n"/>
      <c r="AS780" s="619" t="n"/>
    </row>
    <row r="781" ht="14.45" customHeight="1">
      <c r="B781" s="73">
        <f>B780+1</f>
        <v/>
      </c>
      <c r="C781" s="221">
        <f>IF('Multi Unit Grid'!C775="","",'Multi Unit Grid'!C775)</f>
        <v/>
      </c>
      <c r="D781" s="223">
        <f>IF(C781="","",'Exhibit A'!D773)</f>
        <v/>
      </c>
      <c r="E781" s="222">
        <f>IFERROR(VLOOKUP(C781,'Multi Unit Grid'!C:D,2,FALSE),"")</f>
        <v/>
      </c>
      <c r="F781" s="75">
        <f>IFERROR(VLOOKUP(C781,'Multi Unit Grid'!C:E,3,FALSE),"")</f>
        <v/>
      </c>
      <c r="G781" s="75">
        <f>IFERROR(VLOOKUP(C781,'Multi Unit Grid'!C:EF,4,FALSE),"")</f>
        <v/>
      </c>
      <c r="H781" s="612" t="n"/>
      <c r="I781" s="30" t="n"/>
      <c r="J781" s="430" t="n"/>
      <c r="K781" s="224" t="n"/>
      <c r="L781" s="24" t="n"/>
      <c r="M781" s="26" t="n"/>
      <c r="N781" s="28" t="n"/>
      <c r="O781" s="26" t="n"/>
      <c r="P781" s="28" t="n"/>
      <c r="Q781" s="623" t="n"/>
      <c r="R781" s="28" t="n"/>
      <c r="S781" s="28" t="n"/>
      <c r="T781" s="28" t="n"/>
      <c r="U781" s="28" t="n"/>
      <c r="V781" s="26" t="n"/>
      <c r="W781" s="29" t="n"/>
      <c r="Z781" s="491" t="n"/>
      <c r="AA781" s="612" t="n"/>
      <c r="AB781" s="83">
        <f>IF(C781="","",IF('Product Selections'!$L$11="CBA Lightning",1,IF('Product Selections'!$L$11="CBA Lightning Plus",0.7,IF('Product Selections'!$L$11="Management Services",0.7,IF('Product Selections'!$L$11="CBA Lightning Wholesale","Check with Finance","")))))</f>
        <v/>
      </c>
      <c r="AC781" s="612" t="n"/>
      <c r="AD781" s="83">
        <f>IF(C781="","",IF('Product Selections'!$L$11="CBA Lightning Wholesale","Check with Finance",1-AB781))</f>
        <v/>
      </c>
      <c r="AE781" s="612">
        <f>IF(C781="","",'Multi Unit Grid'!$G$5)</f>
        <v/>
      </c>
      <c r="AF781" s="84">
        <f>IF(C781="","",IF('Exhibit A'!Y1523&lt;0,-'Exhibit A'!Y1523,""))</f>
        <v/>
      </c>
      <c r="AG781" s="612">
        <f>IF($C781="","",'Product Selections'!$K$6)</f>
        <v/>
      </c>
      <c r="AH781" s="612">
        <f>IF($C781="","",'Product Selections'!$K$10)</f>
        <v/>
      </c>
      <c r="AI781" s="32">
        <f>IF(C781="","",IF('Product Selections'!L773="Management SErvices",VLOOKUP('Product Selections'!K765,Regions!C:D,2,FALSE),""))</f>
        <v/>
      </c>
      <c r="AJ781" s="444" t="n"/>
      <c r="AK781" s="621" t="n"/>
      <c r="AL781" s="438" t="n"/>
      <c r="AM781" s="447" t="n"/>
      <c r="AO781" s="30" t="n"/>
      <c r="AP781" s="439" t="n"/>
      <c r="AQ781" s="612" t="n"/>
      <c r="AR781" s="612" t="n"/>
      <c r="AS781" s="615" t="n"/>
    </row>
    <row r="782">
      <c r="B782" s="249">
        <f>B781+1</f>
        <v/>
      </c>
      <c r="C782" s="250">
        <f>IF('Multi Unit Grid'!C776="","",'Multi Unit Grid'!C776)</f>
        <v/>
      </c>
      <c r="D782" s="251">
        <f>IF(C782="","",'Exhibit A'!D774)</f>
        <v/>
      </c>
      <c r="E782" s="252">
        <f>IFERROR(VLOOKUP(C782,'Multi Unit Grid'!C:D,2,FALSE),"")</f>
        <v/>
      </c>
      <c r="F782" s="253">
        <f>IFERROR(VLOOKUP(C782,'Multi Unit Grid'!C:E,3,FALSE),"")</f>
        <v/>
      </c>
      <c r="G782" s="253">
        <f>IFERROR(VLOOKUP(C782,'Multi Unit Grid'!C:EF,4,FALSE),"")</f>
        <v/>
      </c>
      <c r="H782" s="616" t="n"/>
      <c r="I782" s="267" t="n"/>
      <c r="J782" s="431" t="n"/>
      <c r="K782" s="261" t="n"/>
      <c r="L782" s="257" t="n"/>
      <c r="M782" s="262" t="n"/>
      <c r="N782" s="263" t="n"/>
      <c r="O782" s="262" t="n"/>
      <c r="P782" s="263" t="n"/>
      <c r="Q782" s="622" t="n"/>
      <c r="R782" s="263" t="n"/>
      <c r="S782" s="263" t="n"/>
      <c r="T782" s="263" t="n"/>
      <c r="U782" s="263" t="n"/>
      <c r="V782" s="262" t="n"/>
      <c r="W782" s="265" t="n"/>
      <c r="X782" s="266" t="n"/>
      <c r="Z782" s="490" t="n"/>
      <c r="AA782" s="616" t="n"/>
      <c r="AB782" s="270">
        <f>IF(C782="","",IF('Product Selections'!$L$11="CBA Lightning",1,IF('Product Selections'!$L$11="CBA Lightning Plus",0.7,IF('Product Selections'!$L$11="Management Services",0.7,IF('Product Selections'!$L$11="CBA Lightning Wholesale","Check with Finance","")))))</f>
        <v/>
      </c>
      <c r="AC782" s="616" t="n"/>
      <c r="AD782" s="270">
        <f>IF(C782="","",IF('Product Selections'!$L$11="CBA Lightning Wholesale","Check with Finance",1-AB782))</f>
        <v/>
      </c>
      <c r="AE782" s="616">
        <f>IF(C782="","",'Multi Unit Grid'!$G$5)</f>
        <v/>
      </c>
      <c r="AF782" s="271">
        <f>IF(C782="","",IF('Exhibit A'!Y1524&lt;0,-'Exhibit A'!Y1524,""))</f>
        <v/>
      </c>
      <c r="AG782" s="616">
        <f>IF($C782="","",'Product Selections'!$K$6)</f>
        <v/>
      </c>
      <c r="AH782" s="616">
        <f>IF($C782="","",'Product Selections'!$K$10)</f>
        <v/>
      </c>
      <c r="AI782" s="269">
        <f>IF(C782="","",IF('Product Selections'!L774="Management SErvices",VLOOKUP('Product Selections'!K766,Regions!C:D,2,FALSE),""))</f>
        <v/>
      </c>
      <c r="AJ782" s="445" t="n"/>
      <c r="AK782" s="618" t="n"/>
      <c r="AL782" s="440" t="n"/>
      <c r="AM782" s="448" t="n"/>
      <c r="AO782" s="267" t="n"/>
      <c r="AP782" s="441" t="n"/>
      <c r="AQ782" s="616" t="n"/>
      <c r="AR782" s="616" t="n"/>
      <c r="AS782" s="619" t="n"/>
    </row>
    <row r="783" ht="14.45" customHeight="1">
      <c r="B783" s="73">
        <f>B782+1</f>
        <v/>
      </c>
      <c r="C783" s="221">
        <f>IF('Multi Unit Grid'!C777="","",'Multi Unit Grid'!C777)</f>
        <v/>
      </c>
      <c r="D783" s="223">
        <f>IF(C783="","",'Exhibit A'!D775)</f>
        <v/>
      </c>
      <c r="E783" s="222">
        <f>IFERROR(VLOOKUP(C783,'Multi Unit Grid'!C:D,2,FALSE),"")</f>
        <v/>
      </c>
      <c r="F783" s="75">
        <f>IFERROR(VLOOKUP(C783,'Multi Unit Grid'!C:E,3,FALSE),"")</f>
        <v/>
      </c>
      <c r="G783" s="75">
        <f>IFERROR(VLOOKUP(C783,'Multi Unit Grid'!C:EF,4,FALSE),"")</f>
        <v/>
      </c>
      <c r="H783" s="612" t="n"/>
      <c r="I783" s="30" t="n"/>
      <c r="J783" s="430" t="n"/>
      <c r="K783" s="224" t="n"/>
      <c r="L783" s="24" t="n"/>
      <c r="M783" s="26" t="n"/>
      <c r="N783" s="28" t="n"/>
      <c r="O783" s="26" t="n"/>
      <c r="P783" s="28" t="n"/>
      <c r="Q783" s="623" t="n"/>
      <c r="R783" s="28" t="n"/>
      <c r="S783" s="28" t="n"/>
      <c r="T783" s="28" t="n"/>
      <c r="U783" s="28" t="n"/>
      <c r="V783" s="26" t="n"/>
      <c r="W783" s="29" t="n"/>
      <c r="Z783" s="491" t="n"/>
      <c r="AA783" s="612" t="n"/>
      <c r="AB783" s="83">
        <f>IF(C783="","",IF('Product Selections'!$L$11="CBA Lightning",1,IF('Product Selections'!$L$11="CBA Lightning Plus",0.7,IF('Product Selections'!$L$11="Management Services",0.7,IF('Product Selections'!$L$11="CBA Lightning Wholesale","Check with Finance","")))))</f>
        <v/>
      </c>
      <c r="AC783" s="612" t="n"/>
      <c r="AD783" s="83">
        <f>IF(C783="","",IF('Product Selections'!$L$11="CBA Lightning Wholesale","Check with Finance",1-AB783))</f>
        <v/>
      </c>
      <c r="AE783" s="612">
        <f>IF(C783="","",'Multi Unit Grid'!$G$5)</f>
        <v/>
      </c>
      <c r="AF783" s="84">
        <f>IF(C783="","",IF('Exhibit A'!Y1525&lt;0,-'Exhibit A'!Y1525,""))</f>
        <v/>
      </c>
      <c r="AG783" s="612">
        <f>IF($C783="","",'Product Selections'!$K$6)</f>
        <v/>
      </c>
      <c r="AH783" s="612">
        <f>IF($C783="","",'Product Selections'!$K$10)</f>
        <v/>
      </c>
      <c r="AI783" s="32">
        <f>IF(C783="","",IF('Product Selections'!L775="Management SErvices",VLOOKUP('Product Selections'!K767,Regions!C:D,2,FALSE),""))</f>
        <v/>
      </c>
      <c r="AJ783" s="444" t="n"/>
      <c r="AK783" s="621" t="n"/>
      <c r="AL783" s="438" t="n"/>
      <c r="AM783" s="447" t="n"/>
      <c r="AO783" s="30" t="n"/>
      <c r="AP783" s="439" t="n"/>
      <c r="AQ783" s="612" t="n"/>
      <c r="AR783" s="612" t="n"/>
      <c r="AS783" s="615" t="n"/>
    </row>
    <row r="784">
      <c r="B784" s="249">
        <f>B783+1</f>
        <v/>
      </c>
      <c r="C784" s="250">
        <f>IF('Multi Unit Grid'!C778="","",'Multi Unit Grid'!C778)</f>
        <v/>
      </c>
      <c r="D784" s="251">
        <f>IF(C784="","",'Exhibit A'!D776)</f>
        <v/>
      </c>
      <c r="E784" s="252">
        <f>IFERROR(VLOOKUP(C784,'Multi Unit Grid'!C:D,2,FALSE),"")</f>
        <v/>
      </c>
      <c r="F784" s="253">
        <f>IFERROR(VLOOKUP(C784,'Multi Unit Grid'!C:E,3,FALSE),"")</f>
        <v/>
      </c>
      <c r="G784" s="253">
        <f>IFERROR(VLOOKUP(C784,'Multi Unit Grid'!C:EF,4,FALSE),"")</f>
        <v/>
      </c>
      <c r="H784" s="616" t="n"/>
      <c r="I784" s="267" t="n"/>
      <c r="J784" s="431" t="n"/>
      <c r="K784" s="261" t="n"/>
      <c r="L784" s="257" t="n"/>
      <c r="M784" s="262" t="n"/>
      <c r="N784" s="263" t="n"/>
      <c r="O784" s="262" t="n"/>
      <c r="P784" s="263" t="n"/>
      <c r="Q784" s="622" t="n"/>
      <c r="R784" s="263" t="n"/>
      <c r="S784" s="263" t="n"/>
      <c r="T784" s="263" t="n"/>
      <c r="U784" s="263" t="n"/>
      <c r="V784" s="262" t="n"/>
      <c r="W784" s="265" t="n"/>
      <c r="X784" s="266" t="n"/>
      <c r="Z784" s="490" t="n"/>
      <c r="AA784" s="616" t="n"/>
      <c r="AB784" s="270">
        <f>IF(C784="","",IF('Product Selections'!$L$11="CBA Lightning",1,IF('Product Selections'!$L$11="CBA Lightning Plus",0.7,IF('Product Selections'!$L$11="Management Services",0.7,IF('Product Selections'!$L$11="CBA Lightning Wholesale","Check with Finance","")))))</f>
        <v/>
      </c>
      <c r="AC784" s="616" t="n"/>
      <c r="AD784" s="270">
        <f>IF(C784="","",IF('Product Selections'!$L$11="CBA Lightning Wholesale","Check with Finance",1-AB784))</f>
        <v/>
      </c>
      <c r="AE784" s="616">
        <f>IF(C784="","",'Multi Unit Grid'!$G$5)</f>
        <v/>
      </c>
      <c r="AF784" s="271">
        <f>IF(C784="","",IF('Exhibit A'!Y1526&lt;0,-'Exhibit A'!Y1526,""))</f>
        <v/>
      </c>
      <c r="AG784" s="616">
        <f>IF($C784="","",'Product Selections'!$K$6)</f>
        <v/>
      </c>
      <c r="AH784" s="616">
        <f>IF($C784="","",'Product Selections'!$K$10)</f>
        <v/>
      </c>
      <c r="AI784" s="269">
        <f>IF(C784="","",IF('Product Selections'!L776="Management SErvices",VLOOKUP('Product Selections'!K768,Regions!C:D,2,FALSE),""))</f>
        <v/>
      </c>
      <c r="AJ784" s="445" t="n"/>
      <c r="AK784" s="618" t="n"/>
      <c r="AL784" s="440" t="n"/>
      <c r="AM784" s="448" t="n"/>
      <c r="AO784" s="267" t="n"/>
      <c r="AP784" s="441" t="n"/>
      <c r="AQ784" s="616" t="n"/>
      <c r="AR784" s="616" t="n"/>
      <c r="AS784" s="619" t="n"/>
    </row>
    <row r="785" ht="14.45" customHeight="1">
      <c r="B785" s="73">
        <f>B784+1</f>
        <v/>
      </c>
      <c r="C785" s="221">
        <f>IF('Multi Unit Grid'!C779="","",'Multi Unit Grid'!C779)</f>
        <v/>
      </c>
      <c r="D785" s="223">
        <f>IF(C785="","",'Exhibit A'!D777)</f>
        <v/>
      </c>
      <c r="E785" s="222">
        <f>IFERROR(VLOOKUP(C785,'Multi Unit Grid'!C:D,2,FALSE),"")</f>
        <v/>
      </c>
      <c r="F785" s="75">
        <f>IFERROR(VLOOKUP(C785,'Multi Unit Grid'!C:E,3,FALSE),"")</f>
        <v/>
      </c>
      <c r="G785" s="75">
        <f>IFERROR(VLOOKUP(C785,'Multi Unit Grid'!C:EF,4,FALSE),"")</f>
        <v/>
      </c>
      <c r="H785" s="612" t="n"/>
      <c r="I785" s="30" t="n"/>
      <c r="J785" s="430" t="n"/>
      <c r="K785" s="224" t="n"/>
      <c r="L785" s="24" t="n"/>
      <c r="M785" s="26" t="n"/>
      <c r="N785" s="28" t="n"/>
      <c r="O785" s="26" t="n"/>
      <c r="P785" s="28" t="n"/>
      <c r="Q785" s="623" t="n"/>
      <c r="R785" s="28" t="n"/>
      <c r="S785" s="28" t="n"/>
      <c r="T785" s="28" t="n"/>
      <c r="U785" s="28" t="n"/>
      <c r="V785" s="26" t="n"/>
      <c r="W785" s="29" t="n"/>
      <c r="Z785" s="491" t="n"/>
      <c r="AA785" s="612" t="n"/>
      <c r="AB785" s="83">
        <f>IF(C785="","",IF('Product Selections'!$L$11="CBA Lightning",1,IF('Product Selections'!$L$11="CBA Lightning Plus",0.7,IF('Product Selections'!$L$11="Management Services",0.7,IF('Product Selections'!$L$11="CBA Lightning Wholesale","Check with Finance","")))))</f>
        <v/>
      </c>
      <c r="AC785" s="612" t="n"/>
      <c r="AD785" s="83">
        <f>IF(C785="","",IF('Product Selections'!$L$11="CBA Lightning Wholesale","Check with Finance",1-AB785))</f>
        <v/>
      </c>
      <c r="AE785" s="612">
        <f>IF(C785="","",'Multi Unit Grid'!$G$5)</f>
        <v/>
      </c>
      <c r="AF785" s="84">
        <f>IF(C785="","",IF('Exhibit A'!Y1527&lt;0,-'Exhibit A'!Y1527,""))</f>
        <v/>
      </c>
      <c r="AG785" s="612">
        <f>IF($C785="","",'Product Selections'!$K$6)</f>
        <v/>
      </c>
      <c r="AH785" s="612">
        <f>IF($C785="","",'Product Selections'!$K$10)</f>
        <v/>
      </c>
      <c r="AI785" s="32">
        <f>IF(C785="","",IF('Product Selections'!L777="Management SErvices",VLOOKUP('Product Selections'!K769,Regions!C:D,2,FALSE),""))</f>
        <v/>
      </c>
      <c r="AJ785" s="444" t="n"/>
      <c r="AK785" s="621" t="n"/>
      <c r="AL785" s="438" t="n"/>
      <c r="AM785" s="447" t="n"/>
      <c r="AO785" s="30" t="n"/>
      <c r="AP785" s="439" t="n"/>
      <c r="AQ785" s="612" t="n"/>
      <c r="AR785" s="612" t="n"/>
      <c r="AS785" s="615" t="n"/>
    </row>
    <row r="786">
      <c r="B786" s="249">
        <f>B785+1</f>
        <v/>
      </c>
      <c r="C786" s="250">
        <f>IF('Multi Unit Grid'!C780="","",'Multi Unit Grid'!C780)</f>
        <v/>
      </c>
      <c r="D786" s="251">
        <f>IF(C786="","",'Exhibit A'!D778)</f>
        <v/>
      </c>
      <c r="E786" s="252">
        <f>IFERROR(VLOOKUP(C786,'Multi Unit Grid'!C:D,2,FALSE),"")</f>
        <v/>
      </c>
      <c r="F786" s="253">
        <f>IFERROR(VLOOKUP(C786,'Multi Unit Grid'!C:E,3,FALSE),"")</f>
        <v/>
      </c>
      <c r="G786" s="253">
        <f>IFERROR(VLOOKUP(C786,'Multi Unit Grid'!C:EF,4,FALSE),"")</f>
        <v/>
      </c>
      <c r="H786" s="616" t="n"/>
      <c r="I786" s="267" t="n"/>
      <c r="J786" s="431" t="n"/>
      <c r="K786" s="261" t="n"/>
      <c r="L786" s="257" t="n"/>
      <c r="M786" s="262" t="n"/>
      <c r="N786" s="263" t="n"/>
      <c r="O786" s="262" t="n"/>
      <c r="P786" s="263" t="n"/>
      <c r="Q786" s="622" t="n"/>
      <c r="R786" s="263" t="n"/>
      <c r="S786" s="263" t="n"/>
      <c r="T786" s="263" t="n"/>
      <c r="U786" s="263" t="n"/>
      <c r="V786" s="262" t="n"/>
      <c r="W786" s="265" t="n"/>
      <c r="X786" s="266" t="n"/>
      <c r="Z786" s="490" t="n"/>
      <c r="AA786" s="616" t="n"/>
      <c r="AB786" s="270">
        <f>IF(C786="","",IF('Product Selections'!$L$11="CBA Lightning",1,IF('Product Selections'!$L$11="CBA Lightning Plus",0.7,IF('Product Selections'!$L$11="Management Services",0.7,IF('Product Selections'!$L$11="CBA Lightning Wholesale","Check with Finance","")))))</f>
        <v/>
      </c>
      <c r="AC786" s="616" t="n"/>
      <c r="AD786" s="270">
        <f>IF(C786="","",IF('Product Selections'!$L$11="CBA Lightning Wholesale","Check with Finance",1-AB786))</f>
        <v/>
      </c>
      <c r="AE786" s="616">
        <f>IF(C786="","",'Multi Unit Grid'!$G$5)</f>
        <v/>
      </c>
      <c r="AF786" s="271">
        <f>IF(C786="","",IF('Exhibit A'!Y1528&lt;0,-'Exhibit A'!Y1528,""))</f>
        <v/>
      </c>
      <c r="AG786" s="616">
        <f>IF($C786="","",'Product Selections'!$K$6)</f>
        <v/>
      </c>
      <c r="AH786" s="616">
        <f>IF($C786="","",'Product Selections'!$K$10)</f>
        <v/>
      </c>
      <c r="AI786" s="269">
        <f>IF(C786="","",IF('Product Selections'!L778="Management SErvices",VLOOKUP('Product Selections'!K770,Regions!C:D,2,FALSE),""))</f>
        <v/>
      </c>
      <c r="AJ786" s="445" t="n"/>
      <c r="AK786" s="618" t="n"/>
      <c r="AL786" s="440" t="n"/>
      <c r="AM786" s="448" t="n"/>
      <c r="AO786" s="267" t="n"/>
      <c r="AP786" s="441" t="n"/>
      <c r="AQ786" s="616" t="n"/>
      <c r="AR786" s="616" t="n"/>
      <c r="AS786" s="619" t="n"/>
    </row>
    <row r="787" ht="14.45" customHeight="1">
      <c r="B787" s="73">
        <f>B786+1</f>
        <v/>
      </c>
      <c r="C787" s="221">
        <f>IF('Multi Unit Grid'!C781="","",'Multi Unit Grid'!C781)</f>
        <v/>
      </c>
      <c r="D787" s="223">
        <f>IF(C787="","",'Exhibit A'!D779)</f>
        <v/>
      </c>
      <c r="E787" s="222">
        <f>IFERROR(VLOOKUP(C787,'Multi Unit Grid'!C:D,2,FALSE),"")</f>
        <v/>
      </c>
      <c r="F787" s="75">
        <f>IFERROR(VLOOKUP(C787,'Multi Unit Grid'!C:E,3,FALSE),"")</f>
        <v/>
      </c>
      <c r="G787" s="75">
        <f>IFERROR(VLOOKUP(C787,'Multi Unit Grid'!C:EF,4,FALSE),"")</f>
        <v/>
      </c>
      <c r="H787" s="612" t="n"/>
      <c r="I787" s="30" t="n"/>
      <c r="J787" s="430" t="n"/>
      <c r="K787" s="224" t="n"/>
      <c r="L787" s="24" t="n"/>
      <c r="M787" s="26" t="n"/>
      <c r="N787" s="28" t="n"/>
      <c r="O787" s="26" t="n"/>
      <c r="P787" s="28" t="n"/>
      <c r="Q787" s="623" t="n"/>
      <c r="R787" s="28" t="n"/>
      <c r="S787" s="28" t="n"/>
      <c r="T787" s="28" t="n"/>
      <c r="U787" s="28" t="n"/>
      <c r="V787" s="26" t="n"/>
      <c r="W787" s="29" t="n"/>
      <c r="Z787" s="491" t="n"/>
      <c r="AA787" s="612" t="n"/>
      <c r="AB787" s="83">
        <f>IF(C787="","",IF('Product Selections'!$L$11="CBA Lightning",1,IF('Product Selections'!$L$11="CBA Lightning Plus",0.7,IF('Product Selections'!$L$11="Management Services",0.7,IF('Product Selections'!$L$11="CBA Lightning Wholesale","Check with Finance","")))))</f>
        <v/>
      </c>
      <c r="AC787" s="612" t="n"/>
      <c r="AD787" s="83">
        <f>IF(C787="","",IF('Product Selections'!$L$11="CBA Lightning Wholesale","Check with Finance",1-AB787))</f>
        <v/>
      </c>
      <c r="AE787" s="612">
        <f>IF(C787="","",'Multi Unit Grid'!$G$5)</f>
        <v/>
      </c>
      <c r="AF787" s="84">
        <f>IF(C787="","",IF('Exhibit A'!Y1529&lt;0,-'Exhibit A'!Y1529,""))</f>
        <v/>
      </c>
      <c r="AG787" s="612">
        <f>IF($C787="","",'Product Selections'!$K$6)</f>
        <v/>
      </c>
      <c r="AH787" s="612">
        <f>IF($C787="","",'Product Selections'!$K$10)</f>
        <v/>
      </c>
      <c r="AI787" s="32">
        <f>IF(C787="","",IF('Product Selections'!L779="Management SErvices",VLOOKUP('Product Selections'!K771,Regions!C:D,2,FALSE),""))</f>
        <v/>
      </c>
      <c r="AJ787" s="444" t="n"/>
      <c r="AK787" s="621" t="n"/>
      <c r="AL787" s="438" t="n"/>
      <c r="AM787" s="447" t="n"/>
      <c r="AO787" s="30" t="n"/>
      <c r="AP787" s="439" t="n"/>
      <c r="AQ787" s="612" t="n"/>
      <c r="AR787" s="612" t="n"/>
      <c r="AS787" s="615" t="n"/>
    </row>
    <row r="788">
      <c r="B788" s="249">
        <f>B787+1</f>
        <v/>
      </c>
      <c r="C788" s="250">
        <f>IF('Multi Unit Grid'!C782="","",'Multi Unit Grid'!C782)</f>
        <v/>
      </c>
      <c r="D788" s="251">
        <f>IF(C788="","",'Exhibit A'!D780)</f>
        <v/>
      </c>
      <c r="E788" s="252">
        <f>IFERROR(VLOOKUP(C788,'Multi Unit Grid'!C:D,2,FALSE),"")</f>
        <v/>
      </c>
      <c r="F788" s="253">
        <f>IFERROR(VLOOKUP(C788,'Multi Unit Grid'!C:E,3,FALSE),"")</f>
        <v/>
      </c>
      <c r="G788" s="253">
        <f>IFERROR(VLOOKUP(C788,'Multi Unit Grid'!C:EF,4,FALSE),"")</f>
        <v/>
      </c>
      <c r="H788" s="616" t="n"/>
      <c r="I788" s="267" t="n"/>
      <c r="J788" s="431" t="n"/>
      <c r="K788" s="261" t="n"/>
      <c r="L788" s="257" t="n"/>
      <c r="M788" s="262" t="n"/>
      <c r="N788" s="263" t="n"/>
      <c r="O788" s="262" t="n"/>
      <c r="P788" s="263" t="n"/>
      <c r="Q788" s="622" t="n"/>
      <c r="R788" s="263" t="n"/>
      <c r="S788" s="263" t="n"/>
      <c r="T788" s="263" t="n"/>
      <c r="U788" s="263" t="n"/>
      <c r="V788" s="262" t="n"/>
      <c r="W788" s="265" t="n"/>
      <c r="X788" s="266" t="n"/>
      <c r="Z788" s="490" t="n"/>
      <c r="AA788" s="616" t="n"/>
      <c r="AB788" s="270">
        <f>IF(C788="","",IF('Product Selections'!$L$11="CBA Lightning",1,IF('Product Selections'!$L$11="CBA Lightning Plus",0.7,IF('Product Selections'!$L$11="Management Services",0.7,IF('Product Selections'!$L$11="CBA Lightning Wholesale","Check with Finance","")))))</f>
        <v/>
      </c>
      <c r="AC788" s="616" t="n"/>
      <c r="AD788" s="270">
        <f>IF(C788="","",IF('Product Selections'!$L$11="CBA Lightning Wholesale","Check with Finance",1-AB788))</f>
        <v/>
      </c>
      <c r="AE788" s="616">
        <f>IF(C788="","",'Multi Unit Grid'!$G$5)</f>
        <v/>
      </c>
      <c r="AF788" s="271">
        <f>IF(C788="","",IF('Exhibit A'!Y1530&lt;0,-'Exhibit A'!Y1530,""))</f>
        <v/>
      </c>
      <c r="AG788" s="616">
        <f>IF($C788="","",'Product Selections'!$K$6)</f>
        <v/>
      </c>
      <c r="AH788" s="616">
        <f>IF($C788="","",'Product Selections'!$K$10)</f>
        <v/>
      </c>
      <c r="AI788" s="269">
        <f>IF(C788="","",IF('Product Selections'!L780="Management SErvices",VLOOKUP('Product Selections'!K772,Regions!C:D,2,FALSE),""))</f>
        <v/>
      </c>
      <c r="AJ788" s="445" t="n"/>
      <c r="AK788" s="618" t="n"/>
      <c r="AL788" s="440" t="n"/>
      <c r="AM788" s="448" t="n"/>
      <c r="AO788" s="267" t="n"/>
      <c r="AP788" s="441" t="n"/>
      <c r="AQ788" s="616" t="n"/>
      <c r="AR788" s="616" t="n"/>
      <c r="AS788" s="619" t="n"/>
    </row>
    <row r="789" ht="14.45" customHeight="1">
      <c r="B789" s="73">
        <f>B788+1</f>
        <v/>
      </c>
      <c r="C789" s="221">
        <f>IF('Multi Unit Grid'!C783="","",'Multi Unit Grid'!C783)</f>
        <v/>
      </c>
      <c r="D789" s="223">
        <f>IF(C789="","",'Exhibit A'!D781)</f>
        <v/>
      </c>
      <c r="E789" s="222">
        <f>IFERROR(VLOOKUP(C789,'Multi Unit Grid'!C:D,2,FALSE),"")</f>
        <v/>
      </c>
      <c r="F789" s="75">
        <f>IFERROR(VLOOKUP(C789,'Multi Unit Grid'!C:E,3,FALSE),"")</f>
        <v/>
      </c>
      <c r="G789" s="75">
        <f>IFERROR(VLOOKUP(C789,'Multi Unit Grid'!C:EF,4,FALSE),"")</f>
        <v/>
      </c>
      <c r="H789" s="612" t="n"/>
      <c r="I789" s="30" t="n"/>
      <c r="J789" s="430" t="n"/>
      <c r="K789" s="224" t="n"/>
      <c r="L789" s="24" t="n"/>
      <c r="M789" s="26" t="n"/>
      <c r="N789" s="28" t="n"/>
      <c r="O789" s="26" t="n"/>
      <c r="P789" s="28" t="n"/>
      <c r="Q789" s="623" t="n"/>
      <c r="R789" s="28" t="n"/>
      <c r="S789" s="28" t="n"/>
      <c r="T789" s="28" t="n"/>
      <c r="U789" s="28" t="n"/>
      <c r="V789" s="26" t="n"/>
      <c r="W789" s="29" t="n"/>
      <c r="Z789" s="491" t="n"/>
      <c r="AA789" s="612" t="n"/>
      <c r="AB789" s="83">
        <f>IF(C789="","",IF('Product Selections'!$L$11="CBA Lightning",1,IF('Product Selections'!$L$11="CBA Lightning Plus",0.7,IF('Product Selections'!$L$11="Management Services",0.7,IF('Product Selections'!$L$11="CBA Lightning Wholesale","Check with Finance","")))))</f>
        <v/>
      </c>
      <c r="AC789" s="612" t="n"/>
      <c r="AD789" s="83">
        <f>IF(C789="","",IF('Product Selections'!$L$11="CBA Lightning Wholesale","Check with Finance",1-AB789))</f>
        <v/>
      </c>
      <c r="AE789" s="612">
        <f>IF(C789="","",'Multi Unit Grid'!$G$5)</f>
        <v/>
      </c>
      <c r="AF789" s="84">
        <f>IF(C789="","",IF('Exhibit A'!Y1531&lt;0,-'Exhibit A'!Y1531,""))</f>
        <v/>
      </c>
      <c r="AG789" s="612">
        <f>IF($C789="","",'Product Selections'!$K$6)</f>
        <v/>
      </c>
      <c r="AH789" s="612">
        <f>IF($C789="","",'Product Selections'!$K$10)</f>
        <v/>
      </c>
      <c r="AI789" s="32">
        <f>IF(C789="","",IF('Product Selections'!L781="Management SErvices",VLOOKUP('Product Selections'!K773,Regions!C:D,2,FALSE),""))</f>
        <v/>
      </c>
      <c r="AJ789" s="444" t="n"/>
      <c r="AK789" s="621" t="n"/>
      <c r="AL789" s="438" t="n"/>
      <c r="AM789" s="447" t="n"/>
      <c r="AO789" s="30" t="n"/>
      <c r="AP789" s="439" t="n"/>
      <c r="AQ789" s="612" t="n"/>
      <c r="AR789" s="612" t="n"/>
      <c r="AS789" s="615" t="n"/>
    </row>
    <row r="790">
      <c r="B790" s="249">
        <f>B789+1</f>
        <v/>
      </c>
      <c r="C790" s="250">
        <f>IF('Multi Unit Grid'!C784="","",'Multi Unit Grid'!C784)</f>
        <v/>
      </c>
      <c r="D790" s="251">
        <f>IF(C790="","",'Exhibit A'!D782)</f>
        <v/>
      </c>
      <c r="E790" s="252">
        <f>IFERROR(VLOOKUP(C790,'Multi Unit Grid'!C:D,2,FALSE),"")</f>
        <v/>
      </c>
      <c r="F790" s="253">
        <f>IFERROR(VLOOKUP(C790,'Multi Unit Grid'!C:E,3,FALSE),"")</f>
        <v/>
      </c>
      <c r="G790" s="253">
        <f>IFERROR(VLOOKUP(C790,'Multi Unit Grid'!C:EF,4,FALSE),"")</f>
        <v/>
      </c>
      <c r="H790" s="616" t="n"/>
      <c r="I790" s="267" t="n"/>
      <c r="J790" s="431" t="n"/>
      <c r="K790" s="261" t="n"/>
      <c r="L790" s="257" t="n"/>
      <c r="M790" s="262" t="n"/>
      <c r="N790" s="263" t="n"/>
      <c r="O790" s="262" t="n"/>
      <c r="P790" s="263" t="n"/>
      <c r="Q790" s="622" t="n"/>
      <c r="R790" s="263" t="n"/>
      <c r="S790" s="263" t="n"/>
      <c r="T790" s="263" t="n"/>
      <c r="U790" s="263" t="n"/>
      <c r="V790" s="262" t="n"/>
      <c r="W790" s="265" t="n"/>
      <c r="X790" s="266" t="n"/>
      <c r="Z790" s="490" t="n"/>
      <c r="AA790" s="616" t="n"/>
      <c r="AB790" s="270">
        <f>IF(C790="","",IF('Product Selections'!$L$11="CBA Lightning",1,IF('Product Selections'!$L$11="CBA Lightning Plus",0.7,IF('Product Selections'!$L$11="Management Services",0.7,IF('Product Selections'!$L$11="CBA Lightning Wholesale","Check with Finance","")))))</f>
        <v/>
      </c>
      <c r="AC790" s="616" t="n"/>
      <c r="AD790" s="270">
        <f>IF(C790="","",IF('Product Selections'!$L$11="CBA Lightning Wholesale","Check with Finance",1-AB790))</f>
        <v/>
      </c>
      <c r="AE790" s="616">
        <f>IF(C790="","",'Multi Unit Grid'!$G$5)</f>
        <v/>
      </c>
      <c r="AF790" s="271">
        <f>IF(C790="","",IF('Exhibit A'!Y1532&lt;0,-'Exhibit A'!Y1532,""))</f>
        <v/>
      </c>
      <c r="AG790" s="616">
        <f>IF($C790="","",'Product Selections'!$K$6)</f>
        <v/>
      </c>
      <c r="AH790" s="616">
        <f>IF($C790="","",'Product Selections'!$K$10)</f>
        <v/>
      </c>
      <c r="AI790" s="269">
        <f>IF(C790="","",IF('Product Selections'!L782="Management SErvices",VLOOKUP('Product Selections'!K774,Regions!C:D,2,FALSE),""))</f>
        <v/>
      </c>
      <c r="AJ790" s="445" t="n"/>
      <c r="AK790" s="618" t="n"/>
      <c r="AL790" s="440" t="n"/>
      <c r="AM790" s="448" t="n"/>
      <c r="AO790" s="267" t="n"/>
      <c r="AP790" s="441" t="n"/>
      <c r="AQ790" s="616" t="n"/>
      <c r="AR790" s="616" t="n"/>
      <c r="AS790" s="619" t="n"/>
    </row>
    <row r="791" ht="14.45" customHeight="1">
      <c r="B791" s="73">
        <f>B790+1</f>
        <v/>
      </c>
      <c r="C791" s="221">
        <f>IF('Multi Unit Grid'!C785="","",'Multi Unit Grid'!C785)</f>
        <v/>
      </c>
      <c r="D791" s="223">
        <f>IF(C791="","",'Exhibit A'!D783)</f>
        <v/>
      </c>
      <c r="E791" s="222">
        <f>IFERROR(VLOOKUP(C791,'Multi Unit Grid'!C:D,2,FALSE),"")</f>
        <v/>
      </c>
      <c r="F791" s="75">
        <f>IFERROR(VLOOKUP(C791,'Multi Unit Grid'!C:E,3,FALSE),"")</f>
        <v/>
      </c>
      <c r="G791" s="75">
        <f>IFERROR(VLOOKUP(C791,'Multi Unit Grid'!C:EF,4,FALSE),"")</f>
        <v/>
      </c>
      <c r="H791" s="612" t="n"/>
      <c r="I791" s="30" t="n"/>
      <c r="J791" s="430" t="n"/>
      <c r="K791" s="224" t="n"/>
      <c r="L791" s="24" t="n"/>
      <c r="M791" s="26" t="n"/>
      <c r="N791" s="28" t="n"/>
      <c r="O791" s="26" t="n"/>
      <c r="P791" s="28" t="n"/>
      <c r="Q791" s="623" t="n"/>
      <c r="R791" s="28" t="n"/>
      <c r="S791" s="28" t="n"/>
      <c r="T791" s="28" t="n"/>
      <c r="U791" s="28" t="n"/>
      <c r="V791" s="26" t="n"/>
      <c r="W791" s="29" t="n"/>
      <c r="Z791" s="491" t="n"/>
      <c r="AA791" s="612" t="n"/>
      <c r="AB791" s="83">
        <f>IF(C791="","",IF('Product Selections'!$L$11="CBA Lightning",1,IF('Product Selections'!$L$11="CBA Lightning Plus",0.7,IF('Product Selections'!$L$11="Management Services",0.7,IF('Product Selections'!$L$11="CBA Lightning Wholesale","Check with Finance","")))))</f>
        <v/>
      </c>
      <c r="AC791" s="612" t="n"/>
      <c r="AD791" s="83">
        <f>IF(C791="","",IF('Product Selections'!$L$11="CBA Lightning Wholesale","Check with Finance",1-AB791))</f>
        <v/>
      </c>
      <c r="AE791" s="612">
        <f>IF(C791="","",'Multi Unit Grid'!$G$5)</f>
        <v/>
      </c>
      <c r="AF791" s="84">
        <f>IF(C791="","",IF('Exhibit A'!Y1533&lt;0,-'Exhibit A'!Y1533,""))</f>
        <v/>
      </c>
      <c r="AG791" s="612">
        <f>IF($C791="","",'Product Selections'!$K$6)</f>
        <v/>
      </c>
      <c r="AH791" s="612">
        <f>IF($C791="","",'Product Selections'!$K$10)</f>
        <v/>
      </c>
      <c r="AI791" s="32">
        <f>IF(C791="","",IF('Product Selections'!L783="Management SErvices",VLOOKUP('Product Selections'!K775,Regions!C:D,2,FALSE),""))</f>
        <v/>
      </c>
      <c r="AJ791" s="444" t="n"/>
      <c r="AK791" s="621" t="n"/>
      <c r="AL791" s="438" t="n"/>
      <c r="AM791" s="447" t="n"/>
      <c r="AO791" s="30" t="n"/>
      <c r="AP791" s="439" t="n"/>
      <c r="AQ791" s="612" t="n"/>
      <c r="AR791" s="612" t="n"/>
      <c r="AS791" s="615" t="n"/>
    </row>
    <row r="792">
      <c r="B792" s="249">
        <f>B791+1</f>
        <v/>
      </c>
      <c r="C792" s="250">
        <f>IF('Multi Unit Grid'!C786="","",'Multi Unit Grid'!C786)</f>
        <v/>
      </c>
      <c r="D792" s="251">
        <f>IF(C792="","",'Exhibit A'!D784)</f>
        <v/>
      </c>
      <c r="E792" s="252">
        <f>IFERROR(VLOOKUP(C792,'Multi Unit Grid'!C:D,2,FALSE),"")</f>
        <v/>
      </c>
      <c r="F792" s="253">
        <f>IFERROR(VLOOKUP(C792,'Multi Unit Grid'!C:E,3,FALSE),"")</f>
        <v/>
      </c>
      <c r="G792" s="253">
        <f>IFERROR(VLOOKUP(C792,'Multi Unit Grid'!C:EF,4,FALSE),"")</f>
        <v/>
      </c>
      <c r="H792" s="616" t="n"/>
      <c r="I792" s="267" t="n"/>
      <c r="J792" s="431" t="n"/>
      <c r="K792" s="261" t="n"/>
      <c r="L792" s="257" t="n"/>
      <c r="M792" s="262" t="n"/>
      <c r="N792" s="263" t="n"/>
      <c r="O792" s="262" t="n"/>
      <c r="P792" s="263" t="n"/>
      <c r="Q792" s="622" t="n"/>
      <c r="R792" s="263" t="n"/>
      <c r="S792" s="263" t="n"/>
      <c r="T792" s="263" t="n"/>
      <c r="U792" s="263" t="n"/>
      <c r="V792" s="262" t="n"/>
      <c r="W792" s="265" t="n"/>
      <c r="X792" s="266" t="n"/>
      <c r="Z792" s="490" t="n"/>
      <c r="AA792" s="616" t="n"/>
      <c r="AB792" s="270">
        <f>IF(C792="","",IF('Product Selections'!$L$11="CBA Lightning",1,IF('Product Selections'!$L$11="CBA Lightning Plus",0.7,IF('Product Selections'!$L$11="Management Services",0.7,IF('Product Selections'!$L$11="CBA Lightning Wholesale","Check with Finance","")))))</f>
        <v/>
      </c>
      <c r="AC792" s="616" t="n"/>
      <c r="AD792" s="270">
        <f>IF(C792="","",IF('Product Selections'!$L$11="CBA Lightning Wholesale","Check with Finance",1-AB792))</f>
        <v/>
      </c>
      <c r="AE792" s="616">
        <f>IF(C792="","",'Multi Unit Grid'!$G$5)</f>
        <v/>
      </c>
      <c r="AF792" s="271">
        <f>IF(C792="","",IF('Exhibit A'!Y1534&lt;0,-'Exhibit A'!Y1534,""))</f>
        <v/>
      </c>
      <c r="AG792" s="616">
        <f>IF($C792="","",'Product Selections'!$K$6)</f>
        <v/>
      </c>
      <c r="AH792" s="616">
        <f>IF($C792="","",'Product Selections'!$K$10)</f>
        <v/>
      </c>
      <c r="AI792" s="269">
        <f>IF(C792="","",IF('Product Selections'!L784="Management SErvices",VLOOKUP('Product Selections'!K776,Regions!C:D,2,FALSE),""))</f>
        <v/>
      </c>
      <c r="AJ792" s="445" t="n"/>
      <c r="AK792" s="618" t="n"/>
      <c r="AL792" s="440" t="n"/>
      <c r="AM792" s="448" t="n"/>
      <c r="AO792" s="267" t="n"/>
      <c r="AP792" s="441" t="n"/>
      <c r="AQ792" s="616" t="n"/>
      <c r="AR792" s="616" t="n"/>
      <c r="AS792" s="619" t="n"/>
    </row>
    <row r="793" ht="14.45" customHeight="1">
      <c r="B793" s="73">
        <f>B792+1</f>
        <v/>
      </c>
      <c r="C793" s="221">
        <f>IF('Multi Unit Grid'!C787="","",'Multi Unit Grid'!C787)</f>
        <v/>
      </c>
      <c r="D793" s="223">
        <f>IF(C793="","",'Exhibit A'!D785)</f>
        <v/>
      </c>
      <c r="E793" s="222">
        <f>IFERROR(VLOOKUP(C793,'Multi Unit Grid'!C:D,2,FALSE),"")</f>
        <v/>
      </c>
      <c r="F793" s="75">
        <f>IFERROR(VLOOKUP(C793,'Multi Unit Grid'!C:E,3,FALSE),"")</f>
        <v/>
      </c>
      <c r="G793" s="75">
        <f>IFERROR(VLOOKUP(C793,'Multi Unit Grid'!C:EF,4,FALSE),"")</f>
        <v/>
      </c>
      <c r="H793" s="612" t="n"/>
      <c r="I793" s="30" t="n"/>
      <c r="J793" s="430" t="n"/>
      <c r="K793" s="224" t="n"/>
      <c r="L793" s="24" t="n"/>
      <c r="M793" s="26" t="n"/>
      <c r="N793" s="28" t="n"/>
      <c r="O793" s="26" t="n"/>
      <c r="P793" s="28" t="n"/>
      <c r="Q793" s="623" t="n"/>
      <c r="R793" s="28" t="n"/>
      <c r="S793" s="28" t="n"/>
      <c r="T793" s="28" t="n"/>
      <c r="U793" s="28" t="n"/>
      <c r="V793" s="26" t="n"/>
      <c r="W793" s="29" t="n"/>
      <c r="Z793" s="491" t="n"/>
      <c r="AA793" s="612" t="n"/>
      <c r="AB793" s="83">
        <f>IF(C793="","",IF('Product Selections'!$L$11="CBA Lightning",1,IF('Product Selections'!$L$11="CBA Lightning Plus",0.7,IF('Product Selections'!$L$11="Management Services",0.7,IF('Product Selections'!$L$11="CBA Lightning Wholesale","Check with Finance","")))))</f>
        <v/>
      </c>
      <c r="AC793" s="612" t="n"/>
      <c r="AD793" s="83">
        <f>IF(C793="","",IF('Product Selections'!$L$11="CBA Lightning Wholesale","Check with Finance",1-AB793))</f>
        <v/>
      </c>
      <c r="AE793" s="612">
        <f>IF(C793="","",'Multi Unit Grid'!$G$5)</f>
        <v/>
      </c>
      <c r="AF793" s="84">
        <f>IF(C793="","",IF('Exhibit A'!Y1535&lt;0,-'Exhibit A'!Y1535,""))</f>
        <v/>
      </c>
      <c r="AG793" s="612">
        <f>IF($C793="","",'Product Selections'!$K$6)</f>
        <v/>
      </c>
      <c r="AH793" s="612">
        <f>IF($C793="","",'Product Selections'!$K$10)</f>
        <v/>
      </c>
      <c r="AI793" s="32">
        <f>IF(C793="","",IF('Product Selections'!L785="Management SErvices",VLOOKUP('Product Selections'!K777,Regions!C:D,2,FALSE),""))</f>
        <v/>
      </c>
      <c r="AJ793" s="444" t="n"/>
      <c r="AK793" s="621" t="n"/>
      <c r="AL793" s="438" t="n"/>
      <c r="AM793" s="447" t="n"/>
      <c r="AO793" s="30" t="n"/>
      <c r="AP793" s="439" t="n"/>
      <c r="AQ793" s="612" t="n"/>
      <c r="AR793" s="612" t="n"/>
      <c r="AS793" s="615" t="n"/>
    </row>
    <row r="794">
      <c r="B794" s="249">
        <f>B793+1</f>
        <v/>
      </c>
      <c r="C794" s="250">
        <f>IF('Multi Unit Grid'!C788="","",'Multi Unit Grid'!C788)</f>
        <v/>
      </c>
      <c r="D794" s="251">
        <f>IF(C794="","",'Exhibit A'!D786)</f>
        <v/>
      </c>
      <c r="E794" s="252">
        <f>IFERROR(VLOOKUP(C794,'Multi Unit Grid'!C:D,2,FALSE),"")</f>
        <v/>
      </c>
      <c r="F794" s="253">
        <f>IFERROR(VLOOKUP(C794,'Multi Unit Grid'!C:E,3,FALSE),"")</f>
        <v/>
      </c>
      <c r="G794" s="253">
        <f>IFERROR(VLOOKUP(C794,'Multi Unit Grid'!C:EF,4,FALSE),"")</f>
        <v/>
      </c>
      <c r="H794" s="616" t="n"/>
      <c r="I794" s="267" t="n"/>
      <c r="J794" s="431" t="n"/>
      <c r="K794" s="261" t="n"/>
      <c r="L794" s="257" t="n"/>
      <c r="M794" s="262" t="n"/>
      <c r="N794" s="263" t="n"/>
      <c r="O794" s="262" t="n"/>
      <c r="P794" s="263" t="n"/>
      <c r="Q794" s="622" t="n"/>
      <c r="R794" s="263" t="n"/>
      <c r="S794" s="263" t="n"/>
      <c r="T794" s="263" t="n"/>
      <c r="U794" s="263" t="n"/>
      <c r="V794" s="262" t="n"/>
      <c r="W794" s="265" t="n"/>
      <c r="X794" s="266" t="n"/>
      <c r="Z794" s="490" t="n"/>
      <c r="AA794" s="616" t="n"/>
      <c r="AB794" s="270">
        <f>IF(C794="","",IF('Product Selections'!$L$11="CBA Lightning",1,IF('Product Selections'!$L$11="CBA Lightning Plus",0.7,IF('Product Selections'!$L$11="Management Services",0.7,IF('Product Selections'!$L$11="CBA Lightning Wholesale","Check with Finance","")))))</f>
        <v/>
      </c>
      <c r="AC794" s="616" t="n"/>
      <c r="AD794" s="270">
        <f>IF(C794="","",IF('Product Selections'!$L$11="CBA Lightning Wholesale","Check with Finance",1-AB794))</f>
        <v/>
      </c>
      <c r="AE794" s="616">
        <f>IF(C794="","",'Multi Unit Grid'!$G$5)</f>
        <v/>
      </c>
      <c r="AF794" s="271">
        <f>IF(C794="","",IF('Exhibit A'!Y1536&lt;0,-'Exhibit A'!Y1536,""))</f>
        <v/>
      </c>
      <c r="AG794" s="616">
        <f>IF($C794="","",'Product Selections'!$K$6)</f>
        <v/>
      </c>
      <c r="AH794" s="616">
        <f>IF($C794="","",'Product Selections'!$K$10)</f>
        <v/>
      </c>
      <c r="AI794" s="269">
        <f>IF(C794="","",IF('Product Selections'!L786="Management SErvices",VLOOKUP('Product Selections'!K778,Regions!C:D,2,FALSE),""))</f>
        <v/>
      </c>
      <c r="AJ794" s="445" t="n"/>
      <c r="AK794" s="618" t="n"/>
      <c r="AL794" s="440" t="n"/>
      <c r="AM794" s="448" t="n"/>
      <c r="AO794" s="267" t="n"/>
      <c r="AP794" s="441" t="n"/>
      <c r="AQ794" s="616" t="n"/>
      <c r="AR794" s="616" t="n"/>
      <c r="AS794" s="619" t="n"/>
    </row>
    <row r="795" ht="14.45" customHeight="1">
      <c r="B795" s="73">
        <f>B794+1</f>
        <v/>
      </c>
      <c r="C795" s="221">
        <f>IF('Multi Unit Grid'!C789="","",'Multi Unit Grid'!C789)</f>
        <v/>
      </c>
      <c r="D795" s="223">
        <f>IF(C795="","",'Exhibit A'!D787)</f>
        <v/>
      </c>
      <c r="E795" s="222">
        <f>IFERROR(VLOOKUP(C795,'Multi Unit Grid'!C:D,2,FALSE),"")</f>
        <v/>
      </c>
      <c r="F795" s="75">
        <f>IFERROR(VLOOKUP(C795,'Multi Unit Grid'!C:E,3,FALSE),"")</f>
        <v/>
      </c>
      <c r="G795" s="75">
        <f>IFERROR(VLOOKUP(C795,'Multi Unit Grid'!C:EF,4,FALSE),"")</f>
        <v/>
      </c>
      <c r="H795" s="612" t="n"/>
      <c r="I795" s="30" t="n"/>
      <c r="J795" s="430" t="n"/>
      <c r="K795" s="224" t="n"/>
      <c r="L795" s="24" t="n"/>
      <c r="M795" s="26" t="n"/>
      <c r="N795" s="28" t="n"/>
      <c r="O795" s="26" t="n"/>
      <c r="P795" s="28" t="n"/>
      <c r="Q795" s="623" t="n"/>
      <c r="R795" s="28" t="n"/>
      <c r="S795" s="28" t="n"/>
      <c r="T795" s="28" t="n"/>
      <c r="U795" s="28" t="n"/>
      <c r="V795" s="26" t="n"/>
      <c r="W795" s="29" t="n"/>
      <c r="Z795" s="491" t="n"/>
      <c r="AA795" s="612" t="n"/>
      <c r="AB795" s="83">
        <f>IF(C795="","",IF('Product Selections'!$L$11="CBA Lightning",1,IF('Product Selections'!$L$11="CBA Lightning Plus",0.7,IF('Product Selections'!$L$11="Management Services",0.7,IF('Product Selections'!$L$11="CBA Lightning Wholesale","Check with Finance","")))))</f>
        <v/>
      </c>
      <c r="AC795" s="612" t="n"/>
      <c r="AD795" s="83">
        <f>IF(C795="","",IF('Product Selections'!$L$11="CBA Lightning Wholesale","Check with Finance",1-AB795))</f>
        <v/>
      </c>
      <c r="AE795" s="612">
        <f>IF(C795="","",'Multi Unit Grid'!$G$5)</f>
        <v/>
      </c>
      <c r="AF795" s="84">
        <f>IF(C795="","",IF('Exhibit A'!Y1537&lt;0,-'Exhibit A'!Y1537,""))</f>
        <v/>
      </c>
      <c r="AG795" s="612">
        <f>IF($C795="","",'Product Selections'!$K$6)</f>
        <v/>
      </c>
      <c r="AH795" s="612">
        <f>IF($C795="","",'Product Selections'!$K$10)</f>
        <v/>
      </c>
      <c r="AI795" s="32">
        <f>IF(C795="","",IF('Product Selections'!L787="Management SErvices",VLOOKUP('Product Selections'!K779,Regions!C:D,2,FALSE),""))</f>
        <v/>
      </c>
      <c r="AJ795" s="444" t="n"/>
      <c r="AK795" s="621" t="n"/>
      <c r="AL795" s="438" t="n"/>
      <c r="AM795" s="447" t="n"/>
      <c r="AO795" s="30" t="n"/>
      <c r="AP795" s="439" t="n"/>
      <c r="AQ795" s="612" t="n"/>
      <c r="AR795" s="612" t="n"/>
      <c r="AS795" s="615" t="n"/>
    </row>
    <row r="796">
      <c r="B796" s="249">
        <f>B795+1</f>
        <v/>
      </c>
      <c r="C796" s="250">
        <f>IF('Multi Unit Grid'!C790="","",'Multi Unit Grid'!C790)</f>
        <v/>
      </c>
      <c r="D796" s="251">
        <f>IF(C796="","",'Exhibit A'!D788)</f>
        <v/>
      </c>
      <c r="E796" s="252">
        <f>IFERROR(VLOOKUP(C796,'Multi Unit Grid'!C:D,2,FALSE),"")</f>
        <v/>
      </c>
      <c r="F796" s="253">
        <f>IFERROR(VLOOKUP(C796,'Multi Unit Grid'!C:E,3,FALSE),"")</f>
        <v/>
      </c>
      <c r="G796" s="253">
        <f>IFERROR(VLOOKUP(C796,'Multi Unit Grid'!C:EF,4,FALSE),"")</f>
        <v/>
      </c>
      <c r="H796" s="616" t="n"/>
      <c r="I796" s="267" t="n"/>
      <c r="J796" s="431" t="n"/>
      <c r="K796" s="261" t="n"/>
      <c r="L796" s="257" t="n"/>
      <c r="M796" s="262" t="n"/>
      <c r="N796" s="263" t="n"/>
      <c r="O796" s="262" t="n"/>
      <c r="P796" s="263" t="n"/>
      <c r="Q796" s="622" t="n"/>
      <c r="R796" s="263" t="n"/>
      <c r="S796" s="263" t="n"/>
      <c r="T796" s="263" t="n"/>
      <c r="U796" s="263" t="n"/>
      <c r="V796" s="262" t="n"/>
      <c r="W796" s="265" t="n"/>
      <c r="X796" s="266" t="n"/>
      <c r="Z796" s="490" t="n"/>
      <c r="AA796" s="616" t="n"/>
      <c r="AB796" s="270">
        <f>IF(C796="","",IF('Product Selections'!$L$11="CBA Lightning",1,IF('Product Selections'!$L$11="CBA Lightning Plus",0.7,IF('Product Selections'!$L$11="Management Services",0.7,IF('Product Selections'!$L$11="CBA Lightning Wholesale","Check with Finance","")))))</f>
        <v/>
      </c>
      <c r="AC796" s="616" t="n"/>
      <c r="AD796" s="270">
        <f>IF(C796="","",IF('Product Selections'!$L$11="CBA Lightning Wholesale","Check with Finance",1-AB796))</f>
        <v/>
      </c>
      <c r="AE796" s="616">
        <f>IF(C796="","",'Multi Unit Grid'!$G$5)</f>
        <v/>
      </c>
      <c r="AF796" s="271">
        <f>IF(C796="","",IF('Exhibit A'!Y1538&lt;0,-'Exhibit A'!Y1538,""))</f>
        <v/>
      </c>
      <c r="AG796" s="616">
        <f>IF($C796="","",'Product Selections'!$K$6)</f>
        <v/>
      </c>
      <c r="AH796" s="616">
        <f>IF($C796="","",'Product Selections'!$K$10)</f>
        <v/>
      </c>
      <c r="AI796" s="269">
        <f>IF(C796="","",IF('Product Selections'!L788="Management SErvices",VLOOKUP('Product Selections'!K780,Regions!C:D,2,FALSE),""))</f>
        <v/>
      </c>
      <c r="AJ796" s="445" t="n"/>
      <c r="AK796" s="618" t="n"/>
      <c r="AL796" s="440" t="n"/>
      <c r="AM796" s="448" t="n"/>
      <c r="AO796" s="267" t="n"/>
      <c r="AP796" s="441" t="n"/>
      <c r="AQ796" s="616" t="n"/>
      <c r="AR796" s="616" t="n"/>
      <c r="AS796" s="619" t="n"/>
    </row>
    <row r="797" ht="14.45" customHeight="1">
      <c r="B797" s="73">
        <f>B796+1</f>
        <v/>
      </c>
      <c r="C797" s="221">
        <f>IF('Multi Unit Grid'!C791="","",'Multi Unit Grid'!C791)</f>
        <v/>
      </c>
      <c r="D797" s="223">
        <f>IF(C797="","",'Exhibit A'!D789)</f>
        <v/>
      </c>
      <c r="E797" s="222">
        <f>IFERROR(VLOOKUP(C797,'Multi Unit Grid'!C:D,2,FALSE),"")</f>
        <v/>
      </c>
      <c r="F797" s="75">
        <f>IFERROR(VLOOKUP(C797,'Multi Unit Grid'!C:E,3,FALSE),"")</f>
        <v/>
      </c>
      <c r="G797" s="75">
        <f>IFERROR(VLOOKUP(C797,'Multi Unit Grid'!C:EF,4,FALSE),"")</f>
        <v/>
      </c>
      <c r="H797" s="612" t="n"/>
      <c r="I797" s="30" t="n"/>
      <c r="J797" s="430" t="n"/>
      <c r="K797" s="224" t="n"/>
      <c r="L797" s="24" t="n"/>
      <c r="M797" s="26" t="n"/>
      <c r="N797" s="28" t="n"/>
      <c r="O797" s="26" t="n"/>
      <c r="P797" s="28" t="n"/>
      <c r="Q797" s="623" t="n"/>
      <c r="R797" s="28" t="n"/>
      <c r="S797" s="28" t="n"/>
      <c r="T797" s="28" t="n"/>
      <c r="U797" s="28" t="n"/>
      <c r="V797" s="26" t="n"/>
      <c r="W797" s="29" t="n"/>
      <c r="Z797" s="491" t="n"/>
      <c r="AA797" s="612" t="n"/>
      <c r="AB797" s="83">
        <f>IF(C797="","",IF('Product Selections'!$L$11="CBA Lightning",1,IF('Product Selections'!$L$11="CBA Lightning Plus",0.7,IF('Product Selections'!$L$11="Management Services",0.7,IF('Product Selections'!$L$11="CBA Lightning Wholesale","Check with Finance","")))))</f>
        <v/>
      </c>
      <c r="AC797" s="612" t="n"/>
      <c r="AD797" s="83">
        <f>IF(C797="","",IF('Product Selections'!$L$11="CBA Lightning Wholesale","Check with Finance",1-AB797))</f>
        <v/>
      </c>
      <c r="AE797" s="612">
        <f>IF(C797="","",'Multi Unit Grid'!$G$5)</f>
        <v/>
      </c>
      <c r="AF797" s="84">
        <f>IF(C797="","",IF('Exhibit A'!Y1539&lt;0,-'Exhibit A'!Y1539,""))</f>
        <v/>
      </c>
      <c r="AG797" s="612">
        <f>IF($C797="","",'Product Selections'!$K$6)</f>
        <v/>
      </c>
      <c r="AH797" s="612">
        <f>IF($C797="","",'Product Selections'!$K$10)</f>
        <v/>
      </c>
      <c r="AI797" s="32">
        <f>IF(C797="","",IF('Product Selections'!L789="Management SErvices",VLOOKUP('Product Selections'!K781,Regions!C:D,2,FALSE),""))</f>
        <v/>
      </c>
      <c r="AJ797" s="444" t="n"/>
      <c r="AK797" s="621" t="n"/>
      <c r="AL797" s="438" t="n"/>
      <c r="AM797" s="447" t="n"/>
      <c r="AO797" s="30" t="n"/>
      <c r="AP797" s="439" t="n"/>
      <c r="AQ797" s="612" t="n"/>
      <c r="AR797" s="612" t="n"/>
      <c r="AS797" s="615" t="n"/>
    </row>
    <row r="798">
      <c r="B798" s="249">
        <f>B797+1</f>
        <v/>
      </c>
      <c r="C798" s="250">
        <f>IF('Multi Unit Grid'!C792="","",'Multi Unit Grid'!C792)</f>
        <v/>
      </c>
      <c r="D798" s="251">
        <f>IF(C798="","",'Exhibit A'!D790)</f>
        <v/>
      </c>
      <c r="E798" s="252">
        <f>IFERROR(VLOOKUP(C798,'Multi Unit Grid'!C:D,2,FALSE),"")</f>
        <v/>
      </c>
      <c r="F798" s="253">
        <f>IFERROR(VLOOKUP(C798,'Multi Unit Grid'!C:E,3,FALSE),"")</f>
        <v/>
      </c>
      <c r="G798" s="253">
        <f>IFERROR(VLOOKUP(C798,'Multi Unit Grid'!C:EF,4,FALSE),"")</f>
        <v/>
      </c>
      <c r="H798" s="616" t="n"/>
      <c r="I798" s="267" t="n"/>
      <c r="J798" s="431" t="n"/>
      <c r="K798" s="261" t="n"/>
      <c r="L798" s="257" t="n"/>
      <c r="M798" s="262" t="n"/>
      <c r="N798" s="263" t="n"/>
      <c r="O798" s="262" t="n"/>
      <c r="P798" s="263" t="n"/>
      <c r="Q798" s="622" t="n"/>
      <c r="R798" s="263" t="n"/>
      <c r="S798" s="263" t="n"/>
      <c r="T798" s="263" t="n"/>
      <c r="U798" s="263" t="n"/>
      <c r="V798" s="262" t="n"/>
      <c r="W798" s="265" t="n"/>
      <c r="X798" s="266" t="n"/>
      <c r="Z798" s="490" t="n"/>
      <c r="AA798" s="616" t="n"/>
      <c r="AB798" s="270">
        <f>IF(C798="","",IF('Product Selections'!$L$11="CBA Lightning",1,IF('Product Selections'!$L$11="CBA Lightning Plus",0.7,IF('Product Selections'!$L$11="Management Services",0.7,IF('Product Selections'!$L$11="CBA Lightning Wholesale","Check with Finance","")))))</f>
        <v/>
      </c>
      <c r="AC798" s="616" t="n"/>
      <c r="AD798" s="270">
        <f>IF(C798="","",IF('Product Selections'!$L$11="CBA Lightning Wholesale","Check with Finance",1-AB798))</f>
        <v/>
      </c>
      <c r="AE798" s="616">
        <f>IF(C798="","",'Multi Unit Grid'!$G$5)</f>
        <v/>
      </c>
      <c r="AF798" s="271">
        <f>IF(C798="","",IF('Exhibit A'!Y1540&lt;0,-'Exhibit A'!Y1540,""))</f>
        <v/>
      </c>
      <c r="AG798" s="616">
        <f>IF($C798="","",'Product Selections'!$K$6)</f>
        <v/>
      </c>
      <c r="AH798" s="616">
        <f>IF($C798="","",'Product Selections'!$K$10)</f>
        <v/>
      </c>
      <c r="AI798" s="269">
        <f>IF(C798="","",IF('Product Selections'!L790="Management SErvices",VLOOKUP('Product Selections'!K782,Regions!C:D,2,FALSE),""))</f>
        <v/>
      </c>
      <c r="AJ798" s="445" t="n"/>
      <c r="AK798" s="618" t="n"/>
      <c r="AL798" s="440" t="n"/>
      <c r="AM798" s="448" t="n"/>
      <c r="AO798" s="267" t="n"/>
      <c r="AP798" s="441" t="n"/>
      <c r="AQ798" s="616" t="n"/>
      <c r="AR798" s="616" t="n"/>
      <c r="AS798" s="619" t="n"/>
    </row>
    <row r="799" ht="14.45" customHeight="1">
      <c r="B799" s="73">
        <f>B798+1</f>
        <v/>
      </c>
      <c r="C799" s="221">
        <f>IF('Multi Unit Grid'!C793="","",'Multi Unit Grid'!C793)</f>
        <v/>
      </c>
      <c r="D799" s="223">
        <f>IF(C799="","",'Exhibit A'!D791)</f>
        <v/>
      </c>
      <c r="E799" s="222">
        <f>IFERROR(VLOOKUP(C799,'Multi Unit Grid'!C:D,2,FALSE),"")</f>
        <v/>
      </c>
      <c r="F799" s="75">
        <f>IFERROR(VLOOKUP(C799,'Multi Unit Grid'!C:E,3,FALSE),"")</f>
        <v/>
      </c>
      <c r="G799" s="75">
        <f>IFERROR(VLOOKUP(C799,'Multi Unit Grid'!C:EF,4,FALSE),"")</f>
        <v/>
      </c>
      <c r="H799" s="612" t="n"/>
      <c r="I799" s="30" t="n"/>
      <c r="J799" s="430" t="n"/>
      <c r="K799" s="224" t="n"/>
      <c r="L799" s="24" t="n"/>
      <c r="M799" s="26" t="n"/>
      <c r="N799" s="28" t="n"/>
      <c r="O799" s="26" t="n"/>
      <c r="P799" s="28" t="n"/>
      <c r="Q799" s="623" t="n"/>
      <c r="R799" s="28" t="n"/>
      <c r="S799" s="28" t="n"/>
      <c r="T799" s="28" t="n"/>
      <c r="U799" s="28" t="n"/>
      <c r="V799" s="26" t="n"/>
      <c r="W799" s="29" t="n"/>
      <c r="Z799" s="491" t="n"/>
      <c r="AA799" s="612" t="n"/>
      <c r="AB799" s="83">
        <f>IF(C799="","",IF('Product Selections'!$L$11="CBA Lightning",1,IF('Product Selections'!$L$11="CBA Lightning Plus",0.7,IF('Product Selections'!$L$11="Management Services",0.7,IF('Product Selections'!$L$11="CBA Lightning Wholesale","Check with Finance","")))))</f>
        <v/>
      </c>
      <c r="AC799" s="612" t="n"/>
      <c r="AD799" s="83">
        <f>IF(C799="","",IF('Product Selections'!$L$11="CBA Lightning Wholesale","Check with Finance",1-AB799))</f>
        <v/>
      </c>
      <c r="AE799" s="612">
        <f>IF(C799="","",'Multi Unit Grid'!$G$5)</f>
        <v/>
      </c>
      <c r="AF799" s="84">
        <f>IF(C799="","",IF('Exhibit A'!Y1541&lt;0,-'Exhibit A'!Y1541,""))</f>
        <v/>
      </c>
      <c r="AG799" s="612">
        <f>IF($C799="","",'Product Selections'!$K$6)</f>
        <v/>
      </c>
      <c r="AH799" s="612">
        <f>IF($C799="","",'Product Selections'!$K$10)</f>
        <v/>
      </c>
      <c r="AI799" s="32">
        <f>IF(C799="","",IF('Product Selections'!L791="Management SErvices",VLOOKUP('Product Selections'!K783,Regions!C:D,2,FALSE),""))</f>
        <v/>
      </c>
      <c r="AJ799" s="444" t="n"/>
      <c r="AK799" s="621" t="n"/>
      <c r="AL799" s="438" t="n"/>
      <c r="AM799" s="447" t="n"/>
      <c r="AO799" s="30" t="n"/>
      <c r="AP799" s="439" t="n"/>
      <c r="AQ799" s="612" t="n"/>
      <c r="AR799" s="612" t="n"/>
      <c r="AS799" s="615" t="n"/>
    </row>
    <row r="800">
      <c r="B800" s="249">
        <f>B799+1</f>
        <v/>
      </c>
      <c r="C800" s="250">
        <f>IF('Multi Unit Grid'!C794="","",'Multi Unit Grid'!C794)</f>
        <v/>
      </c>
      <c r="D800" s="251">
        <f>IF(C800="","",'Exhibit A'!D792)</f>
        <v/>
      </c>
      <c r="E800" s="252">
        <f>IFERROR(VLOOKUP(C800,'Multi Unit Grid'!C:D,2,FALSE),"")</f>
        <v/>
      </c>
      <c r="F800" s="253">
        <f>IFERROR(VLOOKUP(C800,'Multi Unit Grid'!C:E,3,FALSE),"")</f>
        <v/>
      </c>
      <c r="G800" s="253">
        <f>IFERROR(VLOOKUP(C800,'Multi Unit Grid'!C:EF,4,FALSE),"")</f>
        <v/>
      </c>
      <c r="H800" s="616" t="n"/>
      <c r="I800" s="267" t="n"/>
      <c r="J800" s="431" t="n"/>
      <c r="K800" s="261" t="n"/>
      <c r="L800" s="257" t="n"/>
      <c r="M800" s="262" t="n"/>
      <c r="N800" s="263" t="n"/>
      <c r="O800" s="262" t="n"/>
      <c r="P800" s="263" t="n"/>
      <c r="Q800" s="622" t="n"/>
      <c r="R800" s="263" t="n"/>
      <c r="S800" s="263" t="n"/>
      <c r="T800" s="263" t="n"/>
      <c r="U800" s="263" t="n"/>
      <c r="V800" s="262" t="n"/>
      <c r="W800" s="265" t="n"/>
      <c r="X800" s="266" t="n"/>
      <c r="Z800" s="490" t="n"/>
      <c r="AA800" s="616" t="n"/>
      <c r="AB800" s="270">
        <f>IF(C800="","",IF('Product Selections'!$L$11="CBA Lightning",1,IF('Product Selections'!$L$11="CBA Lightning Plus",0.7,IF('Product Selections'!$L$11="Management Services",0.7,IF('Product Selections'!$L$11="CBA Lightning Wholesale","Check with Finance","")))))</f>
        <v/>
      </c>
      <c r="AC800" s="616" t="n"/>
      <c r="AD800" s="270">
        <f>IF(C800="","",IF('Product Selections'!$L$11="CBA Lightning Wholesale","Check with Finance",1-AB800))</f>
        <v/>
      </c>
      <c r="AE800" s="616">
        <f>IF(C800="","",'Multi Unit Grid'!$G$5)</f>
        <v/>
      </c>
      <c r="AF800" s="271">
        <f>IF(C800="","",IF('Exhibit A'!Y1542&lt;0,-'Exhibit A'!Y1542,""))</f>
        <v/>
      </c>
      <c r="AG800" s="616">
        <f>IF($C800="","",'Product Selections'!$K$6)</f>
        <v/>
      </c>
      <c r="AH800" s="616">
        <f>IF($C800="","",'Product Selections'!$K$10)</f>
        <v/>
      </c>
      <c r="AI800" s="269">
        <f>IF(C800="","",IF('Product Selections'!L792="Management SErvices",VLOOKUP('Product Selections'!K784,Regions!C:D,2,FALSE),""))</f>
        <v/>
      </c>
      <c r="AJ800" s="445" t="n"/>
      <c r="AK800" s="618" t="n"/>
      <c r="AL800" s="440" t="n"/>
      <c r="AM800" s="448" t="n"/>
      <c r="AO800" s="267" t="n"/>
      <c r="AP800" s="441" t="n"/>
      <c r="AQ800" s="616" t="n"/>
      <c r="AR800" s="616" t="n"/>
      <c r="AS800" s="619" t="n"/>
    </row>
    <row r="801" ht="14.45" customHeight="1">
      <c r="B801" s="73">
        <f>B800+1</f>
        <v/>
      </c>
      <c r="C801" s="221">
        <f>IF('Multi Unit Grid'!C795="","",'Multi Unit Grid'!C795)</f>
        <v/>
      </c>
      <c r="D801" s="223">
        <f>IF(C801="","",'Exhibit A'!D793)</f>
        <v/>
      </c>
      <c r="E801" s="222">
        <f>IFERROR(VLOOKUP(C801,'Multi Unit Grid'!C:D,2,FALSE),"")</f>
        <v/>
      </c>
      <c r="F801" s="75">
        <f>IFERROR(VLOOKUP(C801,'Multi Unit Grid'!C:E,3,FALSE),"")</f>
        <v/>
      </c>
      <c r="G801" s="75">
        <f>IFERROR(VLOOKUP(C801,'Multi Unit Grid'!C:EF,4,FALSE),"")</f>
        <v/>
      </c>
      <c r="H801" s="612" t="n"/>
      <c r="I801" s="30" t="n"/>
      <c r="J801" s="430" t="n"/>
      <c r="K801" s="224" t="n"/>
      <c r="L801" s="24" t="n"/>
      <c r="M801" s="26" t="n"/>
      <c r="N801" s="28" t="n"/>
      <c r="O801" s="26" t="n"/>
      <c r="P801" s="28" t="n"/>
      <c r="Q801" s="623" t="n"/>
      <c r="R801" s="28" t="n"/>
      <c r="S801" s="28" t="n"/>
      <c r="T801" s="28" t="n"/>
      <c r="U801" s="28" t="n"/>
      <c r="V801" s="26" t="n"/>
      <c r="W801" s="29" t="n"/>
      <c r="Z801" s="491" t="n"/>
      <c r="AA801" s="612" t="n"/>
      <c r="AB801" s="83">
        <f>IF(C801="","",IF('Product Selections'!$L$11="CBA Lightning",1,IF('Product Selections'!$L$11="CBA Lightning Plus",0.7,IF('Product Selections'!$L$11="Management Services",0.7,IF('Product Selections'!$L$11="CBA Lightning Wholesale","Check with Finance","")))))</f>
        <v/>
      </c>
      <c r="AC801" s="612" t="n"/>
      <c r="AD801" s="83">
        <f>IF(C801="","",IF('Product Selections'!$L$11="CBA Lightning Wholesale","Check with Finance",1-AB801))</f>
        <v/>
      </c>
      <c r="AE801" s="612">
        <f>IF(C801="","",'Multi Unit Grid'!$G$5)</f>
        <v/>
      </c>
      <c r="AF801" s="84">
        <f>IF(C801="","",IF('Exhibit A'!Y1543&lt;0,-'Exhibit A'!Y1543,""))</f>
        <v/>
      </c>
      <c r="AG801" s="612">
        <f>IF($C801="","",'Product Selections'!$K$6)</f>
        <v/>
      </c>
      <c r="AH801" s="612">
        <f>IF($C801="","",'Product Selections'!$K$10)</f>
        <v/>
      </c>
      <c r="AI801" s="32">
        <f>IF(C801="","",IF('Product Selections'!L793="Management SErvices",VLOOKUP('Product Selections'!K785,Regions!C:D,2,FALSE),""))</f>
        <v/>
      </c>
      <c r="AJ801" s="444" t="n"/>
      <c r="AK801" s="621" t="n"/>
      <c r="AL801" s="438" t="n"/>
      <c r="AM801" s="447" t="n"/>
      <c r="AO801" s="30" t="n"/>
      <c r="AP801" s="439" t="n"/>
      <c r="AQ801" s="612" t="n"/>
      <c r="AR801" s="612" t="n"/>
      <c r="AS801" s="615" t="n"/>
    </row>
    <row r="802">
      <c r="B802" s="249">
        <f>B801+1</f>
        <v/>
      </c>
      <c r="C802" s="250">
        <f>IF('Multi Unit Grid'!C796="","",'Multi Unit Grid'!C796)</f>
        <v/>
      </c>
      <c r="D802" s="251">
        <f>IF(C802="","",'Exhibit A'!D794)</f>
        <v/>
      </c>
      <c r="E802" s="252">
        <f>IFERROR(VLOOKUP(C802,'Multi Unit Grid'!C:D,2,FALSE),"")</f>
        <v/>
      </c>
      <c r="F802" s="253">
        <f>IFERROR(VLOOKUP(C802,'Multi Unit Grid'!C:E,3,FALSE),"")</f>
        <v/>
      </c>
      <c r="G802" s="253">
        <f>IFERROR(VLOOKUP(C802,'Multi Unit Grid'!C:EF,4,FALSE),"")</f>
        <v/>
      </c>
      <c r="H802" s="616" t="n"/>
      <c r="I802" s="267" t="n"/>
      <c r="J802" s="431" t="n"/>
      <c r="K802" s="261" t="n"/>
      <c r="L802" s="257" t="n"/>
      <c r="M802" s="262" t="n"/>
      <c r="N802" s="263" t="n"/>
      <c r="O802" s="262" t="n"/>
      <c r="P802" s="263" t="n"/>
      <c r="Q802" s="622" t="n"/>
      <c r="R802" s="263" t="n"/>
      <c r="S802" s="263" t="n"/>
      <c r="T802" s="263" t="n"/>
      <c r="U802" s="263" t="n"/>
      <c r="V802" s="262" t="n"/>
      <c r="W802" s="265" t="n"/>
      <c r="X802" s="266" t="n"/>
      <c r="Z802" s="490" t="n"/>
      <c r="AA802" s="616" t="n"/>
      <c r="AB802" s="270">
        <f>IF(C802="","",IF('Product Selections'!$L$11="CBA Lightning",1,IF('Product Selections'!$L$11="CBA Lightning Plus",0.7,IF('Product Selections'!$L$11="Management Services",0.7,IF('Product Selections'!$L$11="CBA Lightning Wholesale","Check with Finance","")))))</f>
        <v/>
      </c>
      <c r="AC802" s="616" t="n"/>
      <c r="AD802" s="270">
        <f>IF(C802="","",IF('Product Selections'!$L$11="CBA Lightning Wholesale","Check with Finance",1-AB802))</f>
        <v/>
      </c>
      <c r="AE802" s="616">
        <f>IF(C802="","",'Multi Unit Grid'!$G$5)</f>
        <v/>
      </c>
      <c r="AF802" s="271">
        <f>IF(C802="","",IF('Exhibit A'!Y1544&lt;0,-'Exhibit A'!Y1544,""))</f>
        <v/>
      </c>
      <c r="AG802" s="616">
        <f>IF($C802="","",'Product Selections'!$K$6)</f>
        <v/>
      </c>
      <c r="AH802" s="616">
        <f>IF($C802="","",'Product Selections'!$K$10)</f>
        <v/>
      </c>
      <c r="AI802" s="269">
        <f>IF(C802="","",IF('Product Selections'!L794="Management SErvices",VLOOKUP('Product Selections'!K786,Regions!C:D,2,FALSE),""))</f>
        <v/>
      </c>
      <c r="AJ802" s="445" t="n"/>
      <c r="AK802" s="618" t="n"/>
      <c r="AL802" s="440" t="n"/>
      <c r="AM802" s="448" t="n"/>
      <c r="AO802" s="267" t="n"/>
      <c r="AP802" s="441" t="n"/>
      <c r="AQ802" s="616" t="n"/>
      <c r="AR802" s="616" t="n"/>
      <c r="AS802" s="619" t="n"/>
    </row>
    <row r="803" ht="14.45" customHeight="1">
      <c r="B803" s="73">
        <f>B802+1</f>
        <v/>
      </c>
      <c r="C803" s="221">
        <f>IF('Multi Unit Grid'!C797="","",'Multi Unit Grid'!C797)</f>
        <v/>
      </c>
      <c r="D803" s="223">
        <f>IF(C803="","",'Exhibit A'!D795)</f>
        <v/>
      </c>
      <c r="E803" s="222">
        <f>IFERROR(VLOOKUP(C803,'Multi Unit Grid'!C:D,2,FALSE),"")</f>
        <v/>
      </c>
      <c r="F803" s="75">
        <f>IFERROR(VLOOKUP(C803,'Multi Unit Grid'!C:E,3,FALSE),"")</f>
        <v/>
      </c>
      <c r="G803" s="75">
        <f>IFERROR(VLOOKUP(C803,'Multi Unit Grid'!C:EF,4,FALSE),"")</f>
        <v/>
      </c>
      <c r="H803" s="612" t="n"/>
      <c r="I803" s="30" t="n"/>
      <c r="J803" s="430" t="n"/>
      <c r="K803" s="224" t="n"/>
      <c r="L803" s="24" t="n"/>
      <c r="M803" s="26" t="n"/>
      <c r="N803" s="28" t="n"/>
      <c r="O803" s="26" t="n"/>
      <c r="P803" s="28" t="n"/>
      <c r="Q803" s="623" t="n"/>
      <c r="R803" s="28" t="n"/>
      <c r="S803" s="28" t="n"/>
      <c r="T803" s="28" t="n"/>
      <c r="U803" s="28" t="n"/>
      <c r="V803" s="26" t="n"/>
      <c r="W803" s="29" t="n"/>
      <c r="Z803" s="491" t="n"/>
      <c r="AA803" s="612" t="n"/>
      <c r="AB803" s="83">
        <f>IF(C803="","",IF('Product Selections'!$L$11="CBA Lightning",1,IF('Product Selections'!$L$11="CBA Lightning Plus",0.7,IF('Product Selections'!$L$11="Management Services",0.7,IF('Product Selections'!$L$11="CBA Lightning Wholesale","Check with Finance","")))))</f>
        <v/>
      </c>
      <c r="AC803" s="612" t="n"/>
      <c r="AD803" s="83">
        <f>IF(C803="","",IF('Product Selections'!$L$11="CBA Lightning Wholesale","Check with Finance",1-AB803))</f>
        <v/>
      </c>
      <c r="AE803" s="612">
        <f>IF(C803="","",'Multi Unit Grid'!$G$5)</f>
        <v/>
      </c>
      <c r="AF803" s="84">
        <f>IF(C803="","",IF('Exhibit A'!Y1545&lt;0,-'Exhibit A'!Y1545,""))</f>
        <v/>
      </c>
      <c r="AG803" s="612">
        <f>IF($C803="","",'Product Selections'!$K$6)</f>
        <v/>
      </c>
      <c r="AH803" s="612">
        <f>IF($C803="","",'Product Selections'!$K$10)</f>
        <v/>
      </c>
      <c r="AI803" s="32">
        <f>IF(C803="","",IF('Product Selections'!L795="Management SErvices",VLOOKUP('Product Selections'!K787,Regions!C:D,2,FALSE),""))</f>
        <v/>
      </c>
      <c r="AJ803" s="444" t="n"/>
      <c r="AK803" s="621" t="n"/>
      <c r="AL803" s="438" t="n"/>
      <c r="AM803" s="447" t="n"/>
      <c r="AO803" s="30" t="n"/>
      <c r="AP803" s="439" t="n"/>
      <c r="AQ803" s="612" t="n"/>
      <c r="AR803" s="612" t="n"/>
      <c r="AS803" s="615" t="n"/>
    </row>
    <row r="804">
      <c r="B804" s="249">
        <f>B803+1</f>
        <v/>
      </c>
      <c r="C804" s="250">
        <f>IF('Multi Unit Grid'!C798="","",'Multi Unit Grid'!C798)</f>
        <v/>
      </c>
      <c r="D804" s="251">
        <f>IF(C804="","",'Exhibit A'!D796)</f>
        <v/>
      </c>
      <c r="E804" s="252">
        <f>IFERROR(VLOOKUP(C804,'Multi Unit Grid'!C:D,2,FALSE),"")</f>
        <v/>
      </c>
      <c r="F804" s="253">
        <f>IFERROR(VLOOKUP(C804,'Multi Unit Grid'!C:E,3,FALSE),"")</f>
        <v/>
      </c>
      <c r="G804" s="253">
        <f>IFERROR(VLOOKUP(C804,'Multi Unit Grid'!C:EF,4,FALSE),"")</f>
        <v/>
      </c>
      <c r="H804" s="616" t="n"/>
      <c r="I804" s="267" t="n"/>
      <c r="J804" s="431" t="n"/>
      <c r="K804" s="261" t="n"/>
      <c r="L804" s="257" t="n"/>
      <c r="M804" s="262" t="n"/>
      <c r="N804" s="263" t="n"/>
      <c r="O804" s="262" t="n"/>
      <c r="P804" s="263" t="n"/>
      <c r="Q804" s="622" t="n"/>
      <c r="R804" s="263" t="n"/>
      <c r="S804" s="263" t="n"/>
      <c r="T804" s="263" t="n"/>
      <c r="U804" s="263" t="n"/>
      <c r="V804" s="262" t="n"/>
      <c r="W804" s="265" t="n"/>
      <c r="X804" s="266" t="n"/>
      <c r="Z804" s="490" t="n"/>
      <c r="AA804" s="616" t="n"/>
      <c r="AB804" s="270">
        <f>IF(C804="","",IF('Product Selections'!$L$11="CBA Lightning",1,IF('Product Selections'!$L$11="CBA Lightning Plus",0.7,IF('Product Selections'!$L$11="Management Services",0.7,IF('Product Selections'!$L$11="CBA Lightning Wholesale","Check with Finance","")))))</f>
        <v/>
      </c>
      <c r="AC804" s="616" t="n"/>
      <c r="AD804" s="270">
        <f>IF(C804="","",IF('Product Selections'!$L$11="CBA Lightning Wholesale","Check with Finance",1-AB804))</f>
        <v/>
      </c>
      <c r="AE804" s="616">
        <f>IF(C804="","",'Multi Unit Grid'!$G$5)</f>
        <v/>
      </c>
      <c r="AF804" s="271">
        <f>IF(C804="","",IF('Exhibit A'!Y1546&lt;0,-'Exhibit A'!Y1546,""))</f>
        <v/>
      </c>
      <c r="AG804" s="616">
        <f>IF($C804="","",'Product Selections'!$K$6)</f>
        <v/>
      </c>
      <c r="AH804" s="616">
        <f>IF($C804="","",'Product Selections'!$K$10)</f>
        <v/>
      </c>
      <c r="AI804" s="269">
        <f>IF(C804="","",IF('Product Selections'!L796="Management SErvices",VLOOKUP('Product Selections'!K788,Regions!C:D,2,FALSE),""))</f>
        <v/>
      </c>
      <c r="AJ804" s="445" t="n"/>
      <c r="AK804" s="618" t="n"/>
      <c r="AL804" s="440" t="n"/>
      <c r="AM804" s="448" t="n"/>
      <c r="AO804" s="267" t="n"/>
      <c r="AP804" s="441" t="n"/>
      <c r="AQ804" s="616" t="n"/>
      <c r="AR804" s="616" t="n"/>
      <c r="AS804" s="619" t="n"/>
    </row>
    <row r="805" ht="14.45" customHeight="1">
      <c r="B805" s="73">
        <f>B804+1</f>
        <v/>
      </c>
      <c r="C805" s="221">
        <f>IF('Multi Unit Grid'!C799="","",'Multi Unit Grid'!C799)</f>
        <v/>
      </c>
      <c r="D805" s="223">
        <f>IF(C805="","",'Exhibit A'!D797)</f>
        <v/>
      </c>
      <c r="E805" s="222">
        <f>IFERROR(VLOOKUP(C805,'Multi Unit Grid'!C:D,2,FALSE),"")</f>
        <v/>
      </c>
      <c r="F805" s="75">
        <f>IFERROR(VLOOKUP(C805,'Multi Unit Grid'!C:E,3,FALSE),"")</f>
        <v/>
      </c>
      <c r="G805" s="75">
        <f>IFERROR(VLOOKUP(C805,'Multi Unit Grid'!C:EF,4,FALSE),"")</f>
        <v/>
      </c>
      <c r="H805" s="612" t="n"/>
      <c r="I805" s="30" t="n"/>
      <c r="J805" s="430" t="n"/>
      <c r="K805" s="224" t="n"/>
      <c r="L805" s="24" t="n"/>
      <c r="M805" s="26" t="n"/>
      <c r="N805" s="28" t="n"/>
      <c r="O805" s="26" t="n"/>
      <c r="P805" s="28" t="n"/>
      <c r="Q805" s="623" t="n"/>
      <c r="R805" s="28" t="n"/>
      <c r="S805" s="28" t="n"/>
      <c r="T805" s="28" t="n"/>
      <c r="U805" s="28" t="n"/>
      <c r="V805" s="26" t="n"/>
      <c r="W805" s="29" t="n"/>
      <c r="Z805" s="491" t="n"/>
      <c r="AA805" s="612" t="n"/>
      <c r="AB805" s="83">
        <f>IF(C805="","",IF('Product Selections'!$L$11="CBA Lightning",1,IF('Product Selections'!$L$11="CBA Lightning Plus",0.7,IF('Product Selections'!$L$11="Management Services",0.7,IF('Product Selections'!$L$11="CBA Lightning Wholesale","Check with Finance","")))))</f>
        <v/>
      </c>
      <c r="AC805" s="612" t="n"/>
      <c r="AD805" s="83">
        <f>IF(C805="","",IF('Product Selections'!$L$11="CBA Lightning Wholesale","Check with Finance",1-AB805))</f>
        <v/>
      </c>
      <c r="AE805" s="612">
        <f>IF(C805="","",'Multi Unit Grid'!$G$5)</f>
        <v/>
      </c>
      <c r="AF805" s="84">
        <f>IF(C805="","",IF('Exhibit A'!Y1547&lt;0,-'Exhibit A'!Y1547,""))</f>
        <v/>
      </c>
      <c r="AG805" s="612">
        <f>IF($C805="","",'Product Selections'!$K$6)</f>
        <v/>
      </c>
      <c r="AH805" s="612">
        <f>IF($C805="","",'Product Selections'!$K$10)</f>
        <v/>
      </c>
      <c r="AI805" s="32">
        <f>IF(C805="","",IF('Product Selections'!L797="Management SErvices",VLOOKUP('Product Selections'!K789,Regions!C:D,2,FALSE),""))</f>
        <v/>
      </c>
      <c r="AJ805" s="444" t="n"/>
      <c r="AK805" s="621" t="n"/>
      <c r="AL805" s="438" t="n"/>
      <c r="AM805" s="447" t="n"/>
      <c r="AO805" s="30" t="n"/>
      <c r="AP805" s="439" t="n"/>
      <c r="AQ805" s="612" t="n"/>
      <c r="AR805" s="612" t="n"/>
      <c r="AS805" s="615" t="n"/>
    </row>
    <row r="806">
      <c r="B806" s="249">
        <f>B805+1</f>
        <v/>
      </c>
      <c r="C806" s="250">
        <f>IF('Multi Unit Grid'!C800="","",'Multi Unit Grid'!C800)</f>
        <v/>
      </c>
      <c r="D806" s="251">
        <f>IF(C806="","",'Exhibit A'!D798)</f>
        <v/>
      </c>
      <c r="E806" s="252">
        <f>IFERROR(VLOOKUP(C806,'Multi Unit Grid'!C:D,2,FALSE),"")</f>
        <v/>
      </c>
      <c r="F806" s="253">
        <f>IFERROR(VLOOKUP(C806,'Multi Unit Grid'!C:E,3,FALSE),"")</f>
        <v/>
      </c>
      <c r="G806" s="253">
        <f>IFERROR(VLOOKUP(C806,'Multi Unit Grid'!C:EF,4,FALSE),"")</f>
        <v/>
      </c>
      <c r="H806" s="616" t="n"/>
      <c r="I806" s="267" t="n"/>
      <c r="J806" s="431" t="n"/>
      <c r="K806" s="261" t="n"/>
      <c r="L806" s="257" t="n"/>
      <c r="M806" s="262" t="n"/>
      <c r="N806" s="263" t="n"/>
      <c r="O806" s="262" t="n"/>
      <c r="P806" s="263" t="n"/>
      <c r="Q806" s="622" t="n"/>
      <c r="R806" s="263" t="n"/>
      <c r="S806" s="263" t="n"/>
      <c r="T806" s="263" t="n"/>
      <c r="U806" s="263" t="n"/>
      <c r="V806" s="262" t="n"/>
      <c r="W806" s="265" t="n"/>
      <c r="X806" s="266" t="n"/>
      <c r="Z806" s="490" t="n"/>
      <c r="AA806" s="616" t="n"/>
      <c r="AB806" s="270">
        <f>IF(C806="","",IF('Product Selections'!$L$11="CBA Lightning",1,IF('Product Selections'!$L$11="CBA Lightning Plus",0.7,IF('Product Selections'!$L$11="Management Services",0.7,IF('Product Selections'!$L$11="CBA Lightning Wholesale","Check with Finance","")))))</f>
        <v/>
      </c>
      <c r="AC806" s="616" t="n"/>
      <c r="AD806" s="270">
        <f>IF(C806="","",IF('Product Selections'!$L$11="CBA Lightning Wholesale","Check with Finance",1-AB806))</f>
        <v/>
      </c>
      <c r="AE806" s="616">
        <f>IF(C806="","",'Multi Unit Grid'!$G$5)</f>
        <v/>
      </c>
      <c r="AF806" s="271">
        <f>IF(C806="","",IF('Exhibit A'!Y1548&lt;0,-'Exhibit A'!Y1548,""))</f>
        <v/>
      </c>
      <c r="AG806" s="616">
        <f>IF($C806="","",'Product Selections'!$K$6)</f>
        <v/>
      </c>
      <c r="AH806" s="616">
        <f>IF($C806="","",'Product Selections'!$K$10)</f>
        <v/>
      </c>
      <c r="AI806" s="269">
        <f>IF(C806="","",IF('Product Selections'!L798="Management SErvices",VLOOKUP('Product Selections'!K790,Regions!C:D,2,FALSE),""))</f>
        <v/>
      </c>
      <c r="AJ806" s="445" t="n"/>
      <c r="AK806" s="618" t="n"/>
      <c r="AL806" s="440" t="n"/>
      <c r="AM806" s="448" t="n"/>
      <c r="AO806" s="267" t="n"/>
      <c r="AP806" s="441" t="n"/>
      <c r="AQ806" s="616" t="n"/>
      <c r="AR806" s="616" t="n"/>
      <c r="AS806" s="619" t="n"/>
    </row>
    <row r="807" ht="14.45" customHeight="1">
      <c r="B807" s="73">
        <f>B806+1</f>
        <v/>
      </c>
      <c r="C807" s="221">
        <f>IF('Multi Unit Grid'!C801="","",'Multi Unit Grid'!C801)</f>
        <v/>
      </c>
      <c r="D807" s="223">
        <f>IF(C807="","",'Exhibit A'!D799)</f>
        <v/>
      </c>
      <c r="E807" s="222">
        <f>IFERROR(VLOOKUP(C807,'Multi Unit Grid'!C:D,2,FALSE),"")</f>
        <v/>
      </c>
      <c r="F807" s="75">
        <f>IFERROR(VLOOKUP(C807,'Multi Unit Grid'!C:E,3,FALSE),"")</f>
        <v/>
      </c>
      <c r="G807" s="75">
        <f>IFERROR(VLOOKUP(C807,'Multi Unit Grid'!C:EF,4,FALSE),"")</f>
        <v/>
      </c>
      <c r="H807" s="612" t="n"/>
      <c r="I807" s="30" t="n"/>
      <c r="J807" s="430" t="n"/>
      <c r="K807" s="224" t="n"/>
      <c r="L807" s="24" t="n"/>
      <c r="M807" s="26" t="n"/>
      <c r="N807" s="28" t="n"/>
      <c r="O807" s="26" t="n"/>
      <c r="P807" s="28" t="n"/>
      <c r="Q807" s="623" t="n"/>
      <c r="R807" s="28" t="n"/>
      <c r="S807" s="28" t="n"/>
      <c r="T807" s="28" t="n"/>
      <c r="U807" s="28" t="n"/>
      <c r="V807" s="26" t="n"/>
      <c r="W807" s="29" t="n"/>
      <c r="Z807" s="491" t="n"/>
      <c r="AA807" s="612" t="n"/>
      <c r="AB807" s="83">
        <f>IF(C807="","",IF('Product Selections'!$L$11="CBA Lightning",1,IF('Product Selections'!$L$11="CBA Lightning Plus",0.7,IF('Product Selections'!$L$11="Management Services",0.7,IF('Product Selections'!$L$11="CBA Lightning Wholesale","Check with Finance","")))))</f>
        <v/>
      </c>
      <c r="AC807" s="612" t="n"/>
      <c r="AD807" s="83">
        <f>IF(C807="","",IF('Product Selections'!$L$11="CBA Lightning Wholesale","Check with Finance",1-AB807))</f>
        <v/>
      </c>
      <c r="AE807" s="612">
        <f>IF(C807="","",'Multi Unit Grid'!$G$5)</f>
        <v/>
      </c>
      <c r="AF807" s="84">
        <f>IF(C807="","",IF('Exhibit A'!Y1549&lt;0,-'Exhibit A'!Y1549,""))</f>
        <v/>
      </c>
      <c r="AG807" s="612">
        <f>IF($C807="","",'Product Selections'!$K$6)</f>
        <v/>
      </c>
      <c r="AH807" s="612">
        <f>IF($C807="","",'Product Selections'!$K$10)</f>
        <v/>
      </c>
      <c r="AI807" s="32">
        <f>IF(C807="","",IF('Product Selections'!L799="Management SErvices",VLOOKUP('Product Selections'!K791,Regions!C:D,2,FALSE),""))</f>
        <v/>
      </c>
      <c r="AJ807" s="444" t="n"/>
      <c r="AK807" s="621" t="n"/>
      <c r="AL807" s="438" t="n"/>
      <c r="AM807" s="447" t="n"/>
      <c r="AO807" s="30" t="n"/>
      <c r="AP807" s="439" t="n"/>
      <c r="AQ807" s="612" t="n"/>
      <c r="AR807" s="612" t="n"/>
      <c r="AS807" s="615" t="n"/>
    </row>
    <row r="808">
      <c r="B808" s="249">
        <f>B807+1</f>
        <v/>
      </c>
      <c r="C808" s="250">
        <f>IF('Multi Unit Grid'!C802="","",'Multi Unit Grid'!C802)</f>
        <v/>
      </c>
      <c r="D808" s="251">
        <f>IF(C808="","",'Exhibit A'!D800)</f>
        <v/>
      </c>
      <c r="E808" s="252">
        <f>IFERROR(VLOOKUP(C808,'Multi Unit Grid'!C:D,2,FALSE),"")</f>
        <v/>
      </c>
      <c r="F808" s="253">
        <f>IFERROR(VLOOKUP(C808,'Multi Unit Grid'!C:E,3,FALSE),"")</f>
        <v/>
      </c>
      <c r="G808" s="253">
        <f>IFERROR(VLOOKUP(C808,'Multi Unit Grid'!C:EF,4,FALSE),"")</f>
        <v/>
      </c>
      <c r="H808" s="616" t="n"/>
      <c r="I808" s="267" t="n"/>
      <c r="J808" s="431" t="n"/>
      <c r="K808" s="261" t="n"/>
      <c r="L808" s="257" t="n"/>
      <c r="M808" s="262" t="n"/>
      <c r="N808" s="263" t="n"/>
      <c r="O808" s="262" t="n"/>
      <c r="P808" s="263" t="n"/>
      <c r="Q808" s="622" t="n"/>
      <c r="R808" s="263" t="n"/>
      <c r="S808" s="263" t="n"/>
      <c r="T808" s="263" t="n"/>
      <c r="U808" s="263" t="n"/>
      <c r="V808" s="262" t="n"/>
      <c r="W808" s="265" t="n"/>
      <c r="X808" s="266" t="n"/>
      <c r="Z808" s="490" t="n"/>
      <c r="AA808" s="616" t="n"/>
      <c r="AB808" s="270">
        <f>IF(C808="","",IF('Product Selections'!$L$11="CBA Lightning",1,IF('Product Selections'!$L$11="CBA Lightning Plus",0.7,IF('Product Selections'!$L$11="Management Services",0.7,IF('Product Selections'!$L$11="CBA Lightning Wholesale","Check with Finance","")))))</f>
        <v/>
      </c>
      <c r="AC808" s="616" t="n"/>
      <c r="AD808" s="270">
        <f>IF(C808="","",IF('Product Selections'!$L$11="CBA Lightning Wholesale","Check with Finance",1-AB808))</f>
        <v/>
      </c>
      <c r="AE808" s="616">
        <f>IF(C808="","",'Multi Unit Grid'!$G$5)</f>
        <v/>
      </c>
      <c r="AF808" s="271">
        <f>IF(C808="","",IF('Exhibit A'!Y1550&lt;0,-'Exhibit A'!Y1550,""))</f>
        <v/>
      </c>
      <c r="AG808" s="616">
        <f>IF($C808="","",'Product Selections'!$K$6)</f>
        <v/>
      </c>
      <c r="AH808" s="616">
        <f>IF($C808="","",'Product Selections'!$K$10)</f>
        <v/>
      </c>
      <c r="AI808" s="269">
        <f>IF(C808="","",IF('Product Selections'!L800="Management SErvices",VLOOKUP('Product Selections'!K792,Regions!C:D,2,FALSE),""))</f>
        <v/>
      </c>
      <c r="AJ808" s="445" t="n"/>
      <c r="AK808" s="618" t="n"/>
      <c r="AL808" s="440" t="n"/>
      <c r="AM808" s="448" t="n"/>
      <c r="AO808" s="267" t="n"/>
      <c r="AP808" s="441" t="n"/>
      <c r="AQ808" s="616" t="n"/>
      <c r="AR808" s="616" t="n"/>
      <c r="AS808" s="619" t="n"/>
    </row>
    <row r="809" ht="14.45" customHeight="1">
      <c r="B809" s="73">
        <f>B808+1</f>
        <v/>
      </c>
      <c r="C809" s="221">
        <f>IF('Multi Unit Grid'!C803="","",'Multi Unit Grid'!C803)</f>
        <v/>
      </c>
      <c r="D809" s="223">
        <f>IF(C809="","",'Exhibit A'!D801)</f>
        <v/>
      </c>
      <c r="E809" s="222">
        <f>IFERROR(VLOOKUP(C809,'Multi Unit Grid'!C:D,2,FALSE),"")</f>
        <v/>
      </c>
      <c r="F809" s="75">
        <f>IFERROR(VLOOKUP(C809,'Multi Unit Grid'!C:E,3,FALSE),"")</f>
        <v/>
      </c>
      <c r="G809" s="75">
        <f>IFERROR(VLOOKUP(C809,'Multi Unit Grid'!C:EF,4,FALSE),"")</f>
        <v/>
      </c>
      <c r="H809" s="612" t="n"/>
      <c r="I809" s="30" t="n"/>
      <c r="J809" s="430" t="n"/>
      <c r="K809" s="224" t="n"/>
      <c r="L809" s="24" t="n"/>
      <c r="M809" s="26" t="n"/>
      <c r="N809" s="28" t="n"/>
      <c r="O809" s="26" t="n"/>
      <c r="P809" s="28" t="n"/>
      <c r="Q809" s="623" t="n"/>
      <c r="R809" s="28" t="n"/>
      <c r="S809" s="28" t="n"/>
      <c r="T809" s="28" t="n"/>
      <c r="U809" s="28" t="n"/>
      <c r="V809" s="26" t="n"/>
      <c r="W809" s="29" t="n"/>
      <c r="Z809" s="491" t="n"/>
      <c r="AA809" s="612" t="n"/>
      <c r="AB809" s="83">
        <f>IF(C809="","",IF('Product Selections'!$L$11="CBA Lightning",1,IF('Product Selections'!$L$11="CBA Lightning Plus",0.7,IF('Product Selections'!$L$11="Management Services",0.7,IF('Product Selections'!$L$11="CBA Lightning Wholesale","Check with Finance","")))))</f>
        <v/>
      </c>
      <c r="AC809" s="612" t="n"/>
      <c r="AD809" s="83">
        <f>IF(C809="","",IF('Product Selections'!$L$11="CBA Lightning Wholesale","Check with Finance",1-AB809))</f>
        <v/>
      </c>
      <c r="AE809" s="612">
        <f>IF(C809="","",'Multi Unit Grid'!$G$5)</f>
        <v/>
      </c>
      <c r="AF809" s="84">
        <f>IF(C809="","",IF('Exhibit A'!Y1551&lt;0,-'Exhibit A'!Y1551,""))</f>
        <v/>
      </c>
      <c r="AG809" s="612">
        <f>IF($C809="","",'Product Selections'!$K$6)</f>
        <v/>
      </c>
      <c r="AH809" s="612">
        <f>IF($C809="","",'Product Selections'!$K$10)</f>
        <v/>
      </c>
      <c r="AI809" s="32">
        <f>IF(C809="","",IF('Product Selections'!L801="Management SErvices",VLOOKUP('Product Selections'!K793,Regions!C:D,2,FALSE),""))</f>
        <v/>
      </c>
      <c r="AJ809" s="444" t="n"/>
      <c r="AK809" s="621" t="n"/>
      <c r="AL809" s="438" t="n"/>
      <c r="AM809" s="447" t="n"/>
      <c r="AO809" s="30" t="n"/>
      <c r="AP809" s="439" t="n"/>
      <c r="AQ809" s="612" t="n"/>
      <c r="AR809" s="612" t="n"/>
      <c r="AS809" s="615" t="n"/>
    </row>
    <row r="810">
      <c r="B810" s="249">
        <f>B809+1</f>
        <v/>
      </c>
      <c r="C810" s="250">
        <f>IF('Multi Unit Grid'!C804="","",'Multi Unit Grid'!C804)</f>
        <v/>
      </c>
      <c r="D810" s="251">
        <f>IF(C810="","",'Exhibit A'!D802)</f>
        <v/>
      </c>
      <c r="E810" s="252">
        <f>IFERROR(VLOOKUP(C810,'Multi Unit Grid'!C:D,2,FALSE),"")</f>
        <v/>
      </c>
      <c r="F810" s="253">
        <f>IFERROR(VLOOKUP(C810,'Multi Unit Grid'!C:E,3,FALSE),"")</f>
        <v/>
      </c>
      <c r="G810" s="253">
        <f>IFERROR(VLOOKUP(C810,'Multi Unit Grid'!C:EF,4,FALSE),"")</f>
        <v/>
      </c>
      <c r="H810" s="616" t="n"/>
      <c r="I810" s="267" t="n"/>
      <c r="J810" s="431" t="n"/>
      <c r="K810" s="261" t="n"/>
      <c r="L810" s="257" t="n"/>
      <c r="M810" s="262" t="n"/>
      <c r="N810" s="263" t="n"/>
      <c r="O810" s="262" t="n"/>
      <c r="P810" s="263" t="n"/>
      <c r="Q810" s="622" t="n"/>
      <c r="R810" s="263" t="n"/>
      <c r="S810" s="263" t="n"/>
      <c r="T810" s="263" t="n"/>
      <c r="U810" s="263" t="n"/>
      <c r="V810" s="262" t="n"/>
      <c r="W810" s="265" t="n"/>
      <c r="X810" s="266" t="n"/>
      <c r="Z810" s="490" t="n"/>
      <c r="AA810" s="616" t="n"/>
      <c r="AB810" s="270">
        <f>IF(C810="","",IF('Product Selections'!$L$11="CBA Lightning",1,IF('Product Selections'!$L$11="CBA Lightning Plus",0.7,IF('Product Selections'!$L$11="Management Services",0.7,IF('Product Selections'!$L$11="CBA Lightning Wholesale","Check with Finance","")))))</f>
        <v/>
      </c>
      <c r="AC810" s="616" t="n"/>
      <c r="AD810" s="270">
        <f>IF(C810="","",IF('Product Selections'!$L$11="CBA Lightning Wholesale","Check with Finance",1-AB810))</f>
        <v/>
      </c>
      <c r="AE810" s="616">
        <f>IF(C810="","",'Multi Unit Grid'!$G$5)</f>
        <v/>
      </c>
      <c r="AF810" s="271">
        <f>IF(C810="","",IF('Exhibit A'!Y1552&lt;0,-'Exhibit A'!Y1552,""))</f>
        <v/>
      </c>
      <c r="AG810" s="616">
        <f>IF($C810="","",'Product Selections'!$K$6)</f>
        <v/>
      </c>
      <c r="AH810" s="616">
        <f>IF($C810="","",'Product Selections'!$K$10)</f>
        <v/>
      </c>
      <c r="AI810" s="269">
        <f>IF(C810="","",IF('Product Selections'!L802="Management SErvices",VLOOKUP('Product Selections'!K794,Regions!C:D,2,FALSE),""))</f>
        <v/>
      </c>
      <c r="AJ810" s="445" t="n"/>
      <c r="AK810" s="618" t="n"/>
      <c r="AL810" s="440" t="n"/>
      <c r="AM810" s="448" t="n"/>
      <c r="AO810" s="267" t="n"/>
      <c r="AP810" s="441" t="n"/>
      <c r="AQ810" s="616" t="n"/>
      <c r="AR810" s="616" t="n"/>
      <c r="AS810" s="619" t="n"/>
    </row>
    <row r="811" ht="14.45" customHeight="1">
      <c r="B811" s="73">
        <f>B810+1</f>
        <v/>
      </c>
      <c r="C811" s="221">
        <f>IF('Multi Unit Grid'!C805="","",'Multi Unit Grid'!C805)</f>
        <v/>
      </c>
      <c r="D811" s="223">
        <f>IF(C811="","",'Exhibit A'!D803)</f>
        <v/>
      </c>
      <c r="E811" s="222">
        <f>IFERROR(VLOOKUP(C811,'Multi Unit Grid'!C:D,2,FALSE),"")</f>
        <v/>
      </c>
      <c r="F811" s="75">
        <f>IFERROR(VLOOKUP(C811,'Multi Unit Grid'!C:E,3,FALSE),"")</f>
        <v/>
      </c>
      <c r="G811" s="75">
        <f>IFERROR(VLOOKUP(C811,'Multi Unit Grid'!C:EF,4,FALSE),"")</f>
        <v/>
      </c>
      <c r="H811" s="612" t="n"/>
      <c r="I811" s="30" t="n"/>
      <c r="J811" s="430" t="n"/>
      <c r="K811" s="224" t="n"/>
      <c r="L811" s="24" t="n"/>
      <c r="M811" s="26" t="n"/>
      <c r="N811" s="28" t="n"/>
      <c r="O811" s="26" t="n"/>
      <c r="P811" s="28" t="n"/>
      <c r="Q811" s="623" t="n"/>
      <c r="R811" s="28" t="n"/>
      <c r="S811" s="28" t="n"/>
      <c r="T811" s="28" t="n"/>
      <c r="U811" s="28" t="n"/>
      <c r="V811" s="26" t="n"/>
      <c r="W811" s="29" t="n"/>
      <c r="Z811" s="491" t="n"/>
      <c r="AA811" s="612" t="n"/>
      <c r="AB811" s="83">
        <f>IF(C811="","",IF('Product Selections'!$L$11="CBA Lightning",1,IF('Product Selections'!$L$11="CBA Lightning Plus",0.7,IF('Product Selections'!$L$11="Management Services",0.7,IF('Product Selections'!$L$11="CBA Lightning Wholesale","Check with Finance","")))))</f>
        <v/>
      </c>
      <c r="AC811" s="612" t="n"/>
      <c r="AD811" s="83">
        <f>IF(C811="","",IF('Product Selections'!$L$11="CBA Lightning Wholesale","Check with Finance",1-AB811))</f>
        <v/>
      </c>
      <c r="AE811" s="612">
        <f>IF(C811="","",'Multi Unit Grid'!$G$5)</f>
        <v/>
      </c>
      <c r="AF811" s="84">
        <f>IF(C811="","",IF('Exhibit A'!Y1553&lt;0,-'Exhibit A'!Y1553,""))</f>
        <v/>
      </c>
      <c r="AG811" s="612">
        <f>IF($C811="","",'Product Selections'!$K$6)</f>
        <v/>
      </c>
      <c r="AH811" s="612">
        <f>IF($C811="","",'Product Selections'!$K$10)</f>
        <v/>
      </c>
      <c r="AI811" s="32">
        <f>IF(C811="","",IF('Product Selections'!L803="Management SErvices",VLOOKUP('Product Selections'!K795,Regions!C:D,2,FALSE),""))</f>
        <v/>
      </c>
      <c r="AJ811" s="444" t="n"/>
      <c r="AK811" s="621" t="n"/>
      <c r="AL811" s="438" t="n"/>
      <c r="AM811" s="447" t="n"/>
      <c r="AO811" s="30" t="n"/>
      <c r="AP811" s="439" t="n"/>
      <c r="AQ811" s="612" t="n"/>
      <c r="AR811" s="612" t="n"/>
      <c r="AS811" s="615" t="n"/>
    </row>
    <row r="812">
      <c r="B812" s="249">
        <f>B811+1</f>
        <v/>
      </c>
      <c r="C812" s="250">
        <f>IF('Multi Unit Grid'!C806="","",'Multi Unit Grid'!C806)</f>
        <v/>
      </c>
      <c r="D812" s="251">
        <f>IF(C812="","",'Exhibit A'!D804)</f>
        <v/>
      </c>
      <c r="E812" s="252">
        <f>IFERROR(VLOOKUP(C812,'Multi Unit Grid'!C:D,2,FALSE),"")</f>
        <v/>
      </c>
      <c r="F812" s="253">
        <f>IFERROR(VLOOKUP(C812,'Multi Unit Grid'!C:E,3,FALSE),"")</f>
        <v/>
      </c>
      <c r="G812" s="253">
        <f>IFERROR(VLOOKUP(C812,'Multi Unit Grid'!C:EF,4,FALSE),"")</f>
        <v/>
      </c>
      <c r="H812" s="616" t="n"/>
      <c r="I812" s="267" t="n"/>
      <c r="J812" s="431" t="n"/>
      <c r="K812" s="261" t="n"/>
      <c r="L812" s="257" t="n"/>
      <c r="M812" s="262" t="n"/>
      <c r="N812" s="263" t="n"/>
      <c r="O812" s="262" t="n"/>
      <c r="P812" s="263" t="n"/>
      <c r="Q812" s="622" t="n"/>
      <c r="R812" s="263" t="n"/>
      <c r="S812" s="263" t="n"/>
      <c r="T812" s="263" t="n"/>
      <c r="U812" s="263" t="n"/>
      <c r="V812" s="262" t="n"/>
      <c r="W812" s="265" t="n"/>
      <c r="X812" s="266" t="n"/>
      <c r="Z812" s="490" t="n"/>
      <c r="AA812" s="616" t="n"/>
      <c r="AB812" s="270">
        <f>IF(C812="","",IF('Product Selections'!$L$11="CBA Lightning",1,IF('Product Selections'!$L$11="CBA Lightning Plus",0.7,IF('Product Selections'!$L$11="Management Services",0.7,IF('Product Selections'!$L$11="CBA Lightning Wholesale","Check with Finance","")))))</f>
        <v/>
      </c>
      <c r="AC812" s="616" t="n"/>
      <c r="AD812" s="270">
        <f>IF(C812="","",IF('Product Selections'!$L$11="CBA Lightning Wholesale","Check with Finance",1-AB812))</f>
        <v/>
      </c>
      <c r="AE812" s="616">
        <f>IF(C812="","",'Multi Unit Grid'!$G$5)</f>
        <v/>
      </c>
      <c r="AF812" s="271">
        <f>IF(C812="","",IF('Exhibit A'!Y1554&lt;0,-'Exhibit A'!Y1554,""))</f>
        <v/>
      </c>
      <c r="AG812" s="616">
        <f>IF($C812="","",'Product Selections'!$K$6)</f>
        <v/>
      </c>
      <c r="AH812" s="616">
        <f>IF($C812="","",'Product Selections'!$K$10)</f>
        <v/>
      </c>
      <c r="AI812" s="269">
        <f>IF(C812="","",IF('Product Selections'!L804="Management SErvices",VLOOKUP('Product Selections'!K796,Regions!C:D,2,FALSE),""))</f>
        <v/>
      </c>
      <c r="AJ812" s="445" t="n"/>
      <c r="AK812" s="618" t="n"/>
      <c r="AL812" s="440" t="n"/>
      <c r="AM812" s="448" t="n"/>
      <c r="AO812" s="267" t="n"/>
      <c r="AP812" s="441" t="n"/>
      <c r="AQ812" s="616" t="n"/>
      <c r="AR812" s="616" t="n"/>
      <c r="AS812" s="619" t="n"/>
    </row>
    <row r="813" ht="14.45" customHeight="1">
      <c r="B813" s="73">
        <f>B812+1</f>
        <v/>
      </c>
      <c r="C813" s="221">
        <f>IF('Multi Unit Grid'!C807="","",'Multi Unit Grid'!C807)</f>
        <v/>
      </c>
      <c r="D813" s="223">
        <f>IF(C813="","",'Exhibit A'!D805)</f>
        <v/>
      </c>
      <c r="E813" s="222">
        <f>IFERROR(VLOOKUP(C813,'Multi Unit Grid'!C:D,2,FALSE),"")</f>
        <v/>
      </c>
      <c r="F813" s="75">
        <f>IFERROR(VLOOKUP(C813,'Multi Unit Grid'!C:E,3,FALSE),"")</f>
        <v/>
      </c>
      <c r="G813" s="75">
        <f>IFERROR(VLOOKUP(C813,'Multi Unit Grid'!C:EF,4,FALSE),"")</f>
        <v/>
      </c>
      <c r="H813" s="612" t="n"/>
      <c r="I813" s="30" t="n"/>
      <c r="J813" s="430" t="n"/>
      <c r="K813" s="224" t="n"/>
      <c r="L813" s="24" t="n"/>
      <c r="M813" s="26" t="n"/>
      <c r="N813" s="28" t="n"/>
      <c r="O813" s="26" t="n"/>
      <c r="P813" s="28" t="n"/>
      <c r="Q813" s="623" t="n"/>
      <c r="R813" s="28" t="n"/>
      <c r="S813" s="28" t="n"/>
      <c r="T813" s="28" t="n"/>
      <c r="U813" s="28" t="n"/>
      <c r="V813" s="26" t="n"/>
      <c r="W813" s="29" t="n"/>
      <c r="Z813" s="491" t="n"/>
      <c r="AA813" s="612" t="n"/>
      <c r="AB813" s="83">
        <f>IF(C813="","",IF('Product Selections'!$L$11="CBA Lightning",1,IF('Product Selections'!$L$11="CBA Lightning Plus",0.7,IF('Product Selections'!$L$11="Management Services",0.7,IF('Product Selections'!$L$11="CBA Lightning Wholesale","Check with Finance","")))))</f>
        <v/>
      </c>
      <c r="AC813" s="612" t="n"/>
      <c r="AD813" s="83">
        <f>IF(C813="","",IF('Product Selections'!$L$11="CBA Lightning Wholesale","Check with Finance",1-AB813))</f>
        <v/>
      </c>
      <c r="AE813" s="612">
        <f>IF(C813="","",'Multi Unit Grid'!$G$5)</f>
        <v/>
      </c>
      <c r="AF813" s="84">
        <f>IF(C813="","",IF('Exhibit A'!Y1555&lt;0,-'Exhibit A'!Y1555,""))</f>
        <v/>
      </c>
      <c r="AG813" s="612">
        <f>IF($C813="","",'Product Selections'!$K$6)</f>
        <v/>
      </c>
      <c r="AH813" s="612">
        <f>IF($C813="","",'Product Selections'!$K$10)</f>
        <v/>
      </c>
      <c r="AI813" s="32">
        <f>IF(C813="","",IF('Product Selections'!L805="Management SErvices",VLOOKUP('Product Selections'!K797,Regions!C:D,2,FALSE),""))</f>
        <v/>
      </c>
      <c r="AJ813" s="444" t="n"/>
      <c r="AK813" s="621" t="n"/>
      <c r="AL813" s="438" t="n"/>
      <c r="AM813" s="447" t="n"/>
      <c r="AO813" s="30" t="n"/>
      <c r="AP813" s="439" t="n"/>
      <c r="AQ813" s="612" t="n"/>
      <c r="AR813" s="612" t="n"/>
      <c r="AS813" s="615" t="n"/>
    </row>
    <row r="814">
      <c r="B814" s="249">
        <f>B813+1</f>
        <v/>
      </c>
      <c r="C814" s="250">
        <f>IF('Multi Unit Grid'!C808="","",'Multi Unit Grid'!C808)</f>
        <v/>
      </c>
      <c r="D814" s="251">
        <f>IF(C814="","",'Exhibit A'!D806)</f>
        <v/>
      </c>
      <c r="E814" s="252">
        <f>IFERROR(VLOOKUP(C814,'Multi Unit Grid'!C:D,2,FALSE),"")</f>
        <v/>
      </c>
      <c r="F814" s="253">
        <f>IFERROR(VLOOKUP(C814,'Multi Unit Grid'!C:E,3,FALSE),"")</f>
        <v/>
      </c>
      <c r="G814" s="253">
        <f>IFERROR(VLOOKUP(C814,'Multi Unit Grid'!C:EF,4,FALSE),"")</f>
        <v/>
      </c>
      <c r="H814" s="616" t="n"/>
      <c r="I814" s="267" t="n"/>
      <c r="J814" s="431" t="n"/>
      <c r="K814" s="261" t="n"/>
      <c r="L814" s="257" t="n"/>
      <c r="M814" s="262" t="n"/>
      <c r="N814" s="263" t="n"/>
      <c r="O814" s="262" t="n"/>
      <c r="P814" s="263" t="n"/>
      <c r="Q814" s="622" t="n"/>
      <c r="R814" s="263" t="n"/>
      <c r="S814" s="263" t="n"/>
      <c r="T814" s="263" t="n"/>
      <c r="U814" s="263" t="n"/>
      <c r="V814" s="262" t="n"/>
      <c r="W814" s="265" t="n"/>
      <c r="X814" s="266" t="n"/>
      <c r="Z814" s="490" t="n"/>
      <c r="AA814" s="616" t="n"/>
      <c r="AB814" s="270">
        <f>IF(C814="","",IF('Product Selections'!$L$11="CBA Lightning",1,IF('Product Selections'!$L$11="CBA Lightning Plus",0.7,IF('Product Selections'!$L$11="Management Services",0.7,IF('Product Selections'!$L$11="CBA Lightning Wholesale","Check with Finance","")))))</f>
        <v/>
      </c>
      <c r="AC814" s="616" t="n"/>
      <c r="AD814" s="270">
        <f>IF(C814="","",IF('Product Selections'!$L$11="CBA Lightning Wholesale","Check with Finance",1-AB814))</f>
        <v/>
      </c>
      <c r="AE814" s="616">
        <f>IF(C814="","",'Multi Unit Grid'!$G$5)</f>
        <v/>
      </c>
      <c r="AF814" s="271">
        <f>IF(C814="","",IF('Exhibit A'!Y1556&lt;0,-'Exhibit A'!Y1556,""))</f>
        <v/>
      </c>
      <c r="AG814" s="616">
        <f>IF($C814="","",'Product Selections'!$K$6)</f>
        <v/>
      </c>
      <c r="AH814" s="616">
        <f>IF($C814="","",'Product Selections'!$K$10)</f>
        <v/>
      </c>
      <c r="AI814" s="269">
        <f>IF(C814="","",IF('Product Selections'!L806="Management SErvices",VLOOKUP('Product Selections'!K798,Regions!C:D,2,FALSE),""))</f>
        <v/>
      </c>
      <c r="AJ814" s="445" t="n"/>
      <c r="AK814" s="618" t="n"/>
      <c r="AL814" s="440" t="n"/>
      <c r="AM814" s="448" t="n"/>
      <c r="AO814" s="267" t="n"/>
      <c r="AP814" s="441" t="n"/>
      <c r="AQ814" s="616" t="n"/>
      <c r="AR814" s="616" t="n"/>
      <c r="AS814" s="619" t="n"/>
    </row>
    <row r="815" ht="14.45" customHeight="1">
      <c r="B815" s="73">
        <f>B814+1</f>
        <v/>
      </c>
      <c r="C815" s="221">
        <f>IF('Multi Unit Grid'!C809="","",'Multi Unit Grid'!C809)</f>
        <v/>
      </c>
      <c r="D815" s="223">
        <f>IF(C815="","",'Exhibit A'!D807)</f>
        <v/>
      </c>
      <c r="E815" s="222">
        <f>IFERROR(VLOOKUP(C815,'Multi Unit Grid'!C:D,2,FALSE),"")</f>
        <v/>
      </c>
      <c r="F815" s="75">
        <f>IFERROR(VLOOKUP(C815,'Multi Unit Grid'!C:E,3,FALSE),"")</f>
        <v/>
      </c>
      <c r="G815" s="75">
        <f>IFERROR(VLOOKUP(C815,'Multi Unit Grid'!C:EF,4,FALSE),"")</f>
        <v/>
      </c>
      <c r="H815" s="612" t="n"/>
      <c r="I815" s="30" t="n"/>
      <c r="J815" s="430" t="n"/>
      <c r="K815" s="224" t="n"/>
      <c r="L815" s="24" t="n"/>
      <c r="M815" s="26" t="n"/>
      <c r="N815" s="28" t="n"/>
      <c r="O815" s="26" t="n"/>
      <c r="P815" s="28" t="n"/>
      <c r="Q815" s="623" t="n"/>
      <c r="R815" s="28" t="n"/>
      <c r="S815" s="28" t="n"/>
      <c r="T815" s="28" t="n"/>
      <c r="U815" s="28" t="n"/>
      <c r="V815" s="26" t="n"/>
      <c r="W815" s="29" t="n"/>
      <c r="Z815" s="491" t="n"/>
      <c r="AA815" s="612" t="n"/>
      <c r="AB815" s="83">
        <f>IF(C815="","",IF('Product Selections'!$L$11="CBA Lightning",1,IF('Product Selections'!$L$11="CBA Lightning Plus",0.7,IF('Product Selections'!$L$11="Management Services",0.7,IF('Product Selections'!$L$11="CBA Lightning Wholesale","Check with Finance","")))))</f>
        <v/>
      </c>
      <c r="AC815" s="612" t="n"/>
      <c r="AD815" s="83">
        <f>IF(C815="","",IF('Product Selections'!$L$11="CBA Lightning Wholesale","Check with Finance",1-AB815))</f>
        <v/>
      </c>
      <c r="AE815" s="612">
        <f>IF(C815="","",'Multi Unit Grid'!$G$5)</f>
        <v/>
      </c>
      <c r="AF815" s="84">
        <f>IF(C815="","",IF('Exhibit A'!Y1557&lt;0,-'Exhibit A'!Y1557,""))</f>
        <v/>
      </c>
      <c r="AG815" s="612">
        <f>IF($C815="","",'Product Selections'!$K$6)</f>
        <v/>
      </c>
      <c r="AH815" s="612">
        <f>IF($C815="","",'Product Selections'!$K$10)</f>
        <v/>
      </c>
      <c r="AI815" s="32">
        <f>IF(C815="","",IF('Product Selections'!L807="Management SErvices",VLOOKUP('Product Selections'!K799,Regions!C:D,2,FALSE),""))</f>
        <v/>
      </c>
      <c r="AJ815" s="444" t="n"/>
      <c r="AK815" s="621" t="n"/>
      <c r="AL815" s="438" t="n"/>
      <c r="AM815" s="447" t="n"/>
      <c r="AO815" s="30" t="n"/>
      <c r="AP815" s="439" t="n"/>
      <c r="AQ815" s="612" t="n"/>
      <c r="AR815" s="612" t="n"/>
      <c r="AS815" s="615" t="n"/>
    </row>
    <row r="816">
      <c r="B816" s="249">
        <f>B815+1</f>
        <v/>
      </c>
      <c r="C816" s="250">
        <f>IF('Multi Unit Grid'!C810="","",'Multi Unit Grid'!C810)</f>
        <v/>
      </c>
      <c r="D816" s="251">
        <f>IF(C816="","",'Exhibit A'!D808)</f>
        <v/>
      </c>
      <c r="E816" s="252">
        <f>IFERROR(VLOOKUP(C816,'Multi Unit Grid'!C:D,2,FALSE),"")</f>
        <v/>
      </c>
      <c r="F816" s="253">
        <f>IFERROR(VLOOKUP(C816,'Multi Unit Grid'!C:E,3,FALSE),"")</f>
        <v/>
      </c>
      <c r="G816" s="253">
        <f>IFERROR(VLOOKUP(C816,'Multi Unit Grid'!C:EF,4,FALSE),"")</f>
        <v/>
      </c>
      <c r="H816" s="616" t="n"/>
      <c r="I816" s="267" t="n"/>
      <c r="J816" s="431" t="n"/>
      <c r="K816" s="261" t="n"/>
      <c r="L816" s="257" t="n"/>
      <c r="M816" s="262" t="n"/>
      <c r="N816" s="263" t="n"/>
      <c r="O816" s="262" t="n"/>
      <c r="P816" s="263" t="n"/>
      <c r="Q816" s="622" t="n"/>
      <c r="R816" s="263" t="n"/>
      <c r="S816" s="263" t="n"/>
      <c r="T816" s="263" t="n"/>
      <c r="U816" s="263" t="n"/>
      <c r="V816" s="262" t="n"/>
      <c r="W816" s="265" t="n"/>
      <c r="X816" s="266" t="n"/>
      <c r="Z816" s="490" t="n"/>
      <c r="AA816" s="616" t="n"/>
      <c r="AB816" s="270">
        <f>IF(C816="","",IF('Product Selections'!$L$11="CBA Lightning",1,IF('Product Selections'!$L$11="CBA Lightning Plus",0.7,IF('Product Selections'!$L$11="Management Services",0.7,IF('Product Selections'!$L$11="CBA Lightning Wholesale","Check with Finance","")))))</f>
        <v/>
      </c>
      <c r="AC816" s="616" t="n"/>
      <c r="AD816" s="270">
        <f>IF(C816="","",IF('Product Selections'!$L$11="CBA Lightning Wholesale","Check with Finance",1-AB816))</f>
        <v/>
      </c>
      <c r="AE816" s="616">
        <f>IF(C816="","",'Multi Unit Grid'!$G$5)</f>
        <v/>
      </c>
      <c r="AF816" s="271">
        <f>IF(C816="","",IF('Exhibit A'!Y1558&lt;0,-'Exhibit A'!Y1558,""))</f>
        <v/>
      </c>
      <c r="AG816" s="616">
        <f>IF($C816="","",'Product Selections'!$K$6)</f>
        <v/>
      </c>
      <c r="AH816" s="616">
        <f>IF($C816="","",'Product Selections'!$K$10)</f>
        <v/>
      </c>
      <c r="AI816" s="269">
        <f>IF(C816="","",IF('Product Selections'!L808="Management SErvices",VLOOKUP('Product Selections'!K800,Regions!C:D,2,FALSE),""))</f>
        <v/>
      </c>
      <c r="AJ816" s="445" t="n"/>
      <c r="AK816" s="618" t="n"/>
      <c r="AL816" s="440" t="n"/>
      <c r="AM816" s="448" t="n"/>
      <c r="AO816" s="267" t="n"/>
      <c r="AP816" s="441" t="n"/>
      <c r="AQ816" s="616" t="n"/>
      <c r="AR816" s="616" t="n"/>
      <c r="AS816" s="619" t="n"/>
    </row>
    <row r="817" ht="14.45" customHeight="1">
      <c r="B817" s="73">
        <f>B816+1</f>
        <v/>
      </c>
      <c r="C817" s="221">
        <f>IF('Multi Unit Grid'!C811="","",'Multi Unit Grid'!C811)</f>
        <v/>
      </c>
      <c r="D817" s="223">
        <f>IF(C817="","",'Exhibit A'!D809)</f>
        <v/>
      </c>
      <c r="E817" s="222">
        <f>IFERROR(VLOOKUP(C817,'Multi Unit Grid'!C:D,2,FALSE),"")</f>
        <v/>
      </c>
      <c r="F817" s="75">
        <f>IFERROR(VLOOKUP(C817,'Multi Unit Grid'!C:E,3,FALSE),"")</f>
        <v/>
      </c>
      <c r="G817" s="75">
        <f>IFERROR(VLOOKUP(C817,'Multi Unit Grid'!C:EF,4,FALSE),"")</f>
        <v/>
      </c>
      <c r="H817" s="612" t="n"/>
      <c r="I817" s="30" t="n"/>
      <c r="J817" s="430" t="n"/>
      <c r="K817" s="224" t="n"/>
      <c r="L817" s="24" t="n"/>
      <c r="M817" s="26" t="n"/>
      <c r="N817" s="28" t="n"/>
      <c r="O817" s="26" t="n"/>
      <c r="P817" s="28" t="n"/>
      <c r="Q817" s="623" t="n"/>
      <c r="R817" s="28" t="n"/>
      <c r="S817" s="28" t="n"/>
      <c r="T817" s="28" t="n"/>
      <c r="U817" s="28" t="n"/>
      <c r="V817" s="26" t="n"/>
      <c r="W817" s="29" t="n"/>
      <c r="Z817" s="491" t="n"/>
      <c r="AA817" s="612" t="n"/>
      <c r="AB817" s="83">
        <f>IF(C817="","",IF('Product Selections'!$L$11="CBA Lightning",1,IF('Product Selections'!$L$11="CBA Lightning Plus",0.7,IF('Product Selections'!$L$11="Management Services",0.7,IF('Product Selections'!$L$11="CBA Lightning Wholesale","Check with Finance","")))))</f>
        <v/>
      </c>
      <c r="AC817" s="612" t="n"/>
      <c r="AD817" s="83">
        <f>IF(C817="","",IF('Product Selections'!$L$11="CBA Lightning Wholesale","Check with Finance",1-AB817))</f>
        <v/>
      </c>
      <c r="AE817" s="612">
        <f>IF(C817="","",'Multi Unit Grid'!$G$5)</f>
        <v/>
      </c>
      <c r="AF817" s="84">
        <f>IF(C817="","",IF('Exhibit A'!Y1559&lt;0,-'Exhibit A'!Y1559,""))</f>
        <v/>
      </c>
      <c r="AG817" s="612">
        <f>IF($C817="","",'Product Selections'!$K$6)</f>
        <v/>
      </c>
      <c r="AH817" s="612">
        <f>IF($C817="","",'Product Selections'!$K$10)</f>
        <v/>
      </c>
      <c r="AI817" s="32">
        <f>IF(C817="","",IF('Product Selections'!L809="Management SErvices",VLOOKUP('Product Selections'!K801,Regions!C:D,2,FALSE),""))</f>
        <v/>
      </c>
      <c r="AJ817" s="444" t="n"/>
      <c r="AK817" s="621" t="n"/>
      <c r="AL817" s="438" t="n"/>
      <c r="AM817" s="447" t="n"/>
      <c r="AO817" s="30" t="n"/>
      <c r="AP817" s="439" t="n"/>
      <c r="AQ817" s="612" t="n"/>
      <c r="AR817" s="612" t="n"/>
      <c r="AS817" s="615" t="n"/>
    </row>
    <row r="818">
      <c r="B818" s="249">
        <f>B817+1</f>
        <v/>
      </c>
      <c r="C818" s="250">
        <f>IF('Multi Unit Grid'!C812="","",'Multi Unit Grid'!C812)</f>
        <v/>
      </c>
      <c r="D818" s="251">
        <f>IF(C818="","",'Exhibit A'!D810)</f>
        <v/>
      </c>
      <c r="E818" s="252">
        <f>IFERROR(VLOOKUP(C818,'Multi Unit Grid'!C:D,2,FALSE),"")</f>
        <v/>
      </c>
      <c r="F818" s="253">
        <f>IFERROR(VLOOKUP(C818,'Multi Unit Grid'!C:E,3,FALSE),"")</f>
        <v/>
      </c>
      <c r="G818" s="253">
        <f>IFERROR(VLOOKUP(C818,'Multi Unit Grid'!C:EF,4,FALSE),"")</f>
        <v/>
      </c>
      <c r="H818" s="616" t="n"/>
      <c r="I818" s="267" t="n"/>
      <c r="J818" s="431" t="n"/>
      <c r="K818" s="261" t="n"/>
      <c r="L818" s="257" t="n"/>
      <c r="M818" s="262" t="n"/>
      <c r="N818" s="263" t="n"/>
      <c r="O818" s="262" t="n"/>
      <c r="P818" s="263" t="n"/>
      <c r="Q818" s="622" t="n"/>
      <c r="R818" s="263" t="n"/>
      <c r="S818" s="263" t="n"/>
      <c r="T818" s="263" t="n"/>
      <c r="U818" s="263" t="n"/>
      <c r="V818" s="262" t="n"/>
      <c r="W818" s="265" t="n"/>
      <c r="X818" s="266" t="n"/>
      <c r="Z818" s="490" t="n"/>
      <c r="AA818" s="616" t="n"/>
      <c r="AB818" s="270">
        <f>IF(C818="","",IF('Product Selections'!$L$11="CBA Lightning",1,IF('Product Selections'!$L$11="CBA Lightning Plus",0.7,IF('Product Selections'!$L$11="Management Services",0.7,IF('Product Selections'!$L$11="CBA Lightning Wholesale","Check with Finance","")))))</f>
        <v/>
      </c>
      <c r="AC818" s="616" t="n"/>
      <c r="AD818" s="270">
        <f>IF(C818="","",IF('Product Selections'!$L$11="CBA Lightning Wholesale","Check with Finance",1-AB818))</f>
        <v/>
      </c>
      <c r="AE818" s="616">
        <f>IF(C818="","",'Multi Unit Grid'!$G$5)</f>
        <v/>
      </c>
      <c r="AF818" s="271">
        <f>IF(C818="","",IF('Exhibit A'!Y1560&lt;0,-'Exhibit A'!Y1560,""))</f>
        <v/>
      </c>
      <c r="AG818" s="616">
        <f>IF($C818="","",'Product Selections'!$K$6)</f>
        <v/>
      </c>
      <c r="AH818" s="616">
        <f>IF($C818="","",'Product Selections'!$K$10)</f>
        <v/>
      </c>
      <c r="AI818" s="269">
        <f>IF(C818="","",IF('Product Selections'!L810="Management SErvices",VLOOKUP('Product Selections'!K802,Regions!C:D,2,FALSE),""))</f>
        <v/>
      </c>
      <c r="AJ818" s="445" t="n"/>
      <c r="AK818" s="618" t="n"/>
      <c r="AL818" s="440" t="n"/>
      <c r="AM818" s="448" t="n"/>
      <c r="AO818" s="267" t="n"/>
      <c r="AP818" s="441" t="n"/>
      <c r="AQ818" s="616" t="n"/>
      <c r="AR818" s="616" t="n"/>
      <c r="AS818" s="619" t="n"/>
    </row>
    <row r="819" ht="14.45" customHeight="1">
      <c r="B819" s="73">
        <f>B818+1</f>
        <v/>
      </c>
      <c r="C819" s="221">
        <f>IF('Multi Unit Grid'!C813="","",'Multi Unit Grid'!C813)</f>
        <v/>
      </c>
      <c r="D819" s="223">
        <f>IF(C819="","",'Exhibit A'!D811)</f>
        <v/>
      </c>
      <c r="E819" s="222">
        <f>IFERROR(VLOOKUP(C819,'Multi Unit Grid'!C:D,2,FALSE),"")</f>
        <v/>
      </c>
      <c r="F819" s="75">
        <f>IFERROR(VLOOKUP(C819,'Multi Unit Grid'!C:E,3,FALSE),"")</f>
        <v/>
      </c>
      <c r="G819" s="75">
        <f>IFERROR(VLOOKUP(C819,'Multi Unit Grid'!C:EF,4,FALSE),"")</f>
        <v/>
      </c>
      <c r="H819" s="612" t="n"/>
      <c r="I819" s="30" t="n"/>
      <c r="J819" s="430" t="n"/>
      <c r="K819" s="224" t="n"/>
      <c r="L819" s="24" t="n"/>
      <c r="M819" s="26" t="n"/>
      <c r="N819" s="28" t="n"/>
      <c r="O819" s="26" t="n"/>
      <c r="P819" s="28" t="n"/>
      <c r="Q819" s="623" t="n"/>
      <c r="R819" s="28" t="n"/>
      <c r="S819" s="28" t="n"/>
      <c r="T819" s="28" t="n"/>
      <c r="U819" s="28" t="n"/>
      <c r="V819" s="26" t="n"/>
      <c r="W819" s="29" t="n"/>
      <c r="Z819" s="491" t="n"/>
      <c r="AA819" s="612" t="n"/>
      <c r="AB819" s="83">
        <f>IF(C819="","",IF('Product Selections'!$L$11="CBA Lightning",1,IF('Product Selections'!$L$11="CBA Lightning Plus",0.7,IF('Product Selections'!$L$11="Management Services",0.7,IF('Product Selections'!$L$11="CBA Lightning Wholesale","Check with Finance","")))))</f>
        <v/>
      </c>
      <c r="AC819" s="612" t="n"/>
      <c r="AD819" s="83">
        <f>IF(C819="","",IF('Product Selections'!$L$11="CBA Lightning Wholesale","Check with Finance",1-AB819))</f>
        <v/>
      </c>
      <c r="AE819" s="612">
        <f>IF(C819="","",'Multi Unit Grid'!$G$5)</f>
        <v/>
      </c>
      <c r="AF819" s="84">
        <f>IF(C819="","",IF('Exhibit A'!Y1561&lt;0,-'Exhibit A'!Y1561,""))</f>
        <v/>
      </c>
      <c r="AG819" s="612">
        <f>IF($C819="","",'Product Selections'!$K$6)</f>
        <v/>
      </c>
      <c r="AH819" s="612">
        <f>IF($C819="","",'Product Selections'!$K$10)</f>
        <v/>
      </c>
      <c r="AI819" s="32">
        <f>IF(C819="","",IF('Product Selections'!L811="Management SErvices",VLOOKUP('Product Selections'!K803,Regions!C:D,2,FALSE),""))</f>
        <v/>
      </c>
      <c r="AJ819" s="444" t="n"/>
      <c r="AK819" s="621" t="n"/>
      <c r="AL819" s="438" t="n"/>
      <c r="AM819" s="447" t="n"/>
      <c r="AO819" s="30" t="n"/>
      <c r="AP819" s="439" t="n"/>
      <c r="AQ819" s="612" t="n"/>
      <c r="AR819" s="612" t="n"/>
      <c r="AS819" s="615" t="n"/>
    </row>
    <row r="820">
      <c r="B820" s="249">
        <f>B819+1</f>
        <v/>
      </c>
      <c r="C820" s="250">
        <f>IF('Multi Unit Grid'!C814="","",'Multi Unit Grid'!C814)</f>
        <v/>
      </c>
      <c r="D820" s="251">
        <f>IF(C820="","",'Exhibit A'!D812)</f>
        <v/>
      </c>
      <c r="E820" s="252">
        <f>IFERROR(VLOOKUP(C820,'Multi Unit Grid'!C:D,2,FALSE),"")</f>
        <v/>
      </c>
      <c r="F820" s="253">
        <f>IFERROR(VLOOKUP(C820,'Multi Unit Grid'!C:E,3,FALSE),"")</f>
        <v/>
      </c>
      <c r="G820" s="253">
        <f>IFERROR(VLOOKUP(C820,'Multi Unit Grid'!C:EF,4,FALSE),"")</f>
        <v/>
      </c>
      <c r="H820" s="616" t="n"/>
      <c r="I820" s="267" t="n"/>
      <c r="J820" s="431" t="n"/>
      <c r="K820" s="261" t="n"/>
      <c r="L820" s="257" t="n"/>
      <c r="M820" s="262" t="n"/>
      <c r="N820" s="263" t="n"/>
      <c r="O820" s="262" t="n"/>
      <c r="P820" s="263" t="n"/>
      <c r="Q820" s="622" t="n"/>
      <c r="R820" s="263" t="n"/>
      <c r="S820" s="263" t="n"/>
      <c r="T820" s="263" t="n"/>
      <c r="U820" s="263" t="n"/>
      <c r="V820" s="262" t="n"/>
      <c r="W820" s="265" t="n"/>
      <c r="X820" s="266" t="n"/>
      <c r="Z820" s="490" t="n"/>
      <c r="AA820" s="616" t="n"/>
      <c r="AB820" s="270">
        <f>IF(C820="","",IF('Product Selections'!$L$11="CBA Lightning",1,IF('Product Selections'!$L$11="CBA Lightning Plus",0.7,IF('Product Selections'!$L$11="Management Services",0.7,IF('Product Selections'!$L$11="CBA Lightning Wholesale","Check with Finance","")))))</f>
        <v/>
      </c>
      <c r="AC820" s="616" t="n"/>
      <c r="AD820" s="270">
        <f>IF(C820="","",IF('Product Selections'!$L$11="CBA Lightning Wholesale","Check with Finance",1-AB820))</f>
        <v/>
      </c>
      <c r="AE820" s="616">
        <f>IF(C820="","",'Multi Unit Grid'!$G$5)</f>
        <v/>
      </c>
      <c r="AF820" s="271">
        <f>IF(C820="","",IF('Exhibit A'!Y1562&lt;0,-'Exhibit A'!Y1562,""))</f>
        <v/>
      </c>
      <c r="AG820" s="616">
        <f>IF($C820="","",'Product Selections'!$K$6)</f>
        <v/>
      </c>
      <c r="AH820" s="616">
        <f>IF($C820="","",'Product Selections'!$K$10)</f>
        <v/>
      </c>
      <c r="AI820" s="269">
        <f>IF(C820="","",IF('Product Selections'!L812="Management SErvices",VLOOKUP('Product Selections'!K804,Regions!C:D,2,FALSE),""))</f>
        <v/>
      </c>
      <c r="AJ820" s="445" t="n"/>
      <c r="AK820" s="618" t="n"/>
      <c r="AL820" s="440" t="n"/>
      <c r="AM820" s="448" t="n"/>
      <c r="AO820" s="267" t="n"/>
      <c r="AP820" s="441" t="n"/>
      <c r="AQ820" s="616" t="n"/>
      <c r="AR820" s="616" t="n"/>
      <c r="AS820" s="619" t="n"/>
    </row>
    <row r="821" ht="14.45" customHeight="1">
      <c r="B821" s="73">
        <f>B820+1</f>
        <v/>
      </c>
      <c r="C821" s="221">
        <f>IF('Multi Unit Grid'!C815="","",'Multi Unit Grid'!C815)</f>
        <v/>
      </c>
      <c r="D821" s="223">
        <f>IF(C821="","",'Exhibit A'!D813)</f>
        <v/>
      </c>
      <c r="E821" s="222">
        <f>IFERROR(VLOOKUP(C821,'Multi Unit Grid'!C:D,2,FALSE),"")</f>
        <v/>
      </c>
      <c r="F821" s="75">
        <f>IFERROR(VLOOKUP(C821,'Multi Unit Grid'!C:E,3,FALSE),"")</f>
        <v/>
      </c>
      <c r="G821" s="75">
        <f>IFERROR(VLOOKUP(C821,'Multi Unit Grid'!C:EF,4,FALSE),"")</f>
        <v/>
      </c>
      <c r="H821" s="612" t="n"/>
      <c r="I821" s="30" t="n"/>
      <c r="J821" s="430" t="n"/>
      <c r="K821" s="224" t="n"/>
      <c r="L821" s="24" t="n"/>
      <c r="M821" s="26" t="n"/>
      <c r="N821" s="28" t="n"/>
      <c r="O821" s="26" t="n"/>
      <c r="P821" s="28" t="n"/>
      <c r="Q821" s="623" t="n"/>
      <c r="R821" s="28" t="n"/>
      <c r="S821" s="28" t="n"/>
      <c r="T821" s="28" t="n"/>
      <c r="U821" s="28" t="n"/>
      <c r="V821" s="26" t="n"/>
      <c r="W821" s="29" t="n"/>
      <c r="Z821" s="491" t="n"/>
      <c r="AA821" s="612" t="n"/>
      <c r="AB821" s="83">
        <f>IF(C821="","",IF('Product Selections'!$L$11="CBA Lightning",1,IF('Product Selections'!$L$11="CBA Lightning Plus",0.7,IF('Product Selections'!$L$11="Management Services",0.7,IF('Product Selections'!$L$11="CBA Lightning Wholesale","Check with Finance","")))))</f>
        <v/>
      </c>
      <c r="AC821" s="612" t="n"/>
      <c r="AD821" s="83">
        <f>IF(C821="","",IF('Product Selections'!$L$11="CBA Lightning Wholesale","Check with Finance",1-AB821))</f>
        <v/>
      </c>
      <c r="AE821" s="612">
        <f>IF(C821="","",'Multi Unit Grid'!$G$5)</f>
        <v/>
      </c>
      <c r="AF821" s="84">
        <f>IF(C821="","",IF('Exhibit A'!Y1563&lt;0,-'Exhibit A'!Y1563,""))</f>
        <v/>
      </c>
      <c r="AG821" s="612">
        <f>IF($C821="","",'Product Selections'!$K$6)</f>
        <v/>
      </c>
      <c r="AH821" s="612">
        <f>IF($C821="","",'Product Selections'!$K$10)</f>
        <v/>
      </c>
      <c r="AI821" s="32">
        <f>IF(C821="","",IF('Product Selections'!L813="Management SErvices",VLOOKUP('Product Selections'!K805,Regions!C:D,2,FALSE),""))</f>
        <v/>
      </c>
      <c r="AJ821" s="444" t="n"/>
      <c r="AK821" s="621" t="n"/>
      <c r="AL821" s="438" t="n"/>
      <c r="AM821" s="447" t="n"/>
      <c r="AO821" s="30" t="n"/>
      <c r="AP821" s="439" t="n"/>
      <c r="AQ821" s="612" t="n"/>
      <c r="AR821" s="612" t="n"/>
      <c r="AS821" s="615" t="n"/>
    </row>
    <row r="822">
      <c r="B822" s="249">
        <f>B821+1</f>
        <v/>
      </c>
      <c r="C822" s="250">
        <f>IF('Multi Unit Grid'!C816="","",'Multi Unit Grid'!C816)</f>
        <v/>
      </c>
      <c r="D822" s="251">
        <f>IF(C822="","",'Exhibit A'!D814)</f>
        <v/>
      </c>
      <c r="E822" s="252">
        <f>IFERROR(VLOOKUP(C822,'Multi Unit Grid'!C:D,2,FALSE),"")</f>
        <v/>
      </c>
      <c r="F822" s="253">
        <f>IFERROR(VLOOKUP(C822,'Multi Unit Grid'!C:E,3,FALSE),"")</f>
        <v/>
      </c>
      <c r="G822" s="253">
        <f>IFERROR(VLOOKUP(C822,'Multi Unit Grid'!C:EF,4,FALSE),"")</f>
        <v/>
      </c>
      <c r="H822" s="616" t="n"/>
      <c r="I822" s="267" t="n"/>
      <c r="J822" s="431" t="n"/>
      <c r="K822" s="261" t="n"/>
      <c r="L822" s="257" t="n"/>
      <c r="M822" s="262" t="n"/>
      <c r="N822" s="263" t="n"/>
      <c r="O822" s="262" t="n"/>
      <c r="P822" s="263" t="n"/>
      <c r="Q822" s="622" t="n"/>
      <c r="R822" s="263" t="n"/>
      <c r="S822" s="263" t="n"/>
      <c r="T822" s="263" t="n"/>
      <c r="U822" s="263" t="n"/>
      <c r="V822" s="262" t="n"/>
      <c r="W822" s="265" t="n"/>
      <c r="X822" s="266" t="n"/>
      <c r="Z822" s="490" t="n"/>
      <c r="AA822" s="616" t="n"/>
      <c r="AB822" s="270">
        <f>IF(C822="","",IF('Product Selections'!$L$11="CBA Lightning",1,IF('Product Selections'!$L$11="CBA Lightning Plus",0.7,IF('Product Selections'!$L$11="Management Services",0.7,IF('Product Selections'!$L$11="CBA Lightning Wholesale","Check with Finance","")))))</f>
        <v/>
      </c>
      <c r="AC822" s="616" t="n"/>
      <c r="AD822" s="270">
        <f>IF(C822="","",IF('Product Selections'!$L$11="CBA Lightning Wholesale","Check with Finance",1-AB822))</f>
        <v/>
      </c>
      <c r="AE822" s="616">
        <f>IF(C822="","",'Multi Unit Grid'!$G$5)</f>
        <v/>
      </c>
      <c r="AF822" s="271">
        <f>IF(C822="","",IF('Exhibit A'!Y1564&lt;0,-'Exhibit A'!Y1564,""))</f>
        <v/>
      </c>
      <c r="AG822" s="616">
        <f>IF($C822="","",'Product Selections'!$K$6)</f>
        <v/>
      </c>
      <c r="AH822" s="616">
        <f>IF($C822="","",'Product Selections'!$K$10)</f>
        <v/>
      </c>
      <c r="AI822" s="269">
        <f>IF(C822="","",IF('Product Selections'!L814="Management SErvices",VLOOKUP('Product Selections'!K806,Regions!C:D,2,FALSE),""))</f>
        <v/>
      </c>
      <c r="AJ822" s="445" t="n"/>
      <c r="AK822" s="618" t="n"/>
      <c r="AL822" s="440" t="n"/>
      <c r="AM822" s="448" t="n"/>
      <c r="AO822" s="267" t="n"/>
      <c r="AP822" s="441" t="n"/>
      <c r="AQ822" s="616" t="n"/>
      <c r="AR822" s="616" t="n"/>
      <c r="AS822" s="619" t="n"/>
    </row>
    <row r="823" ht="14.45" customHeight="1">
      <c r="B823" s="73">
        <f>B822+1</f>
        <v/>
      </c>
      <c r="C823" s="221">
        <f>IF('Multi Unit Grid'!C817="","",'Multi Unit Grid'!C817)</f>
        <v/>
      </c>
      <c r="D823" s="223">
        <f>IF(C823="","",'Exhibit A'!D815)</f>
        <v/>
      </c>
      <c r="E823" s="222">
        <f>IFERROR(VLOOKUP(C823,'Multi Unit Grid'!C:D,2,FALSE),"")</f>
        <v/>
      </c>
      <c r="F823" s="75">
        <f>IFERROR(VLOOKUP(C823,'Multi Unit Grid'!C:E,3,FALSE),"")</f>
        <v/>
      </c>
      <c r="G823" s="75">
        <f>IFERROR(VLOOKUP(C823,'Multi Unit Grid'!C:EF,4,FALSE),"")</f>
        <v/>
      </c>
      <c r="H823" s="612" t="n"/>
      <c r="I823" s="30" t="n"/>
      <c r="J823" s="430" t="n"/>
      <c r="K823" s="224" t="n"/>
      <c r="L823" s="24" t="n"/>
      <c r="M823" s="26" t="n"/>
      <c r="N823" s="28" t="n"/>
      <c r="O823" s="26" t="n"/>
      <c r="P823" s="28" t="n"/>
      <c r="Q823" s="623" t="n"/>
      <c r="R823" s="28" t="n"/>
      <c r="S823" s="28" t="n"/>
      <c r="T823" s="28" t="n"/>
      <c r="U823" s="28" t="n"/>
      <c r="V823" s="26" t="n"/>
      <c r="W823" s="29" t="n"/>
      <c r="Z823" s="491" t="n"/>
      <c r="AA823" s="612" t="n"/>
      <c r="AB823" s="83">
        <f>IF(C823="","",IF('Product Selections'!$L$11="CBA Lightning",1,IF('Product Selections'!$L$11="CBA Lightning Plus",0.7,IF('Product Selections'!$L$11="Management Services",0.7,IF('Product Selections'!$L$11="CBA Lightning Wholesale","Check with Finance","")))))</f>
        <v/>
      </c>
      <c r="AC823" s="612" t="n"/>
      <c r="AD823" s="83">
        <f>IF(C823="","",IF('Product Selections'!$L$11="CBA Lightning Wholesale","Check with Finance",1-AB823))</f>
        <v/>
      </c>
      <c r="AE823" s="612">
        <f>IF(C823="","",'Multi Unit Grid'!$G$5)</f>
        <v/>
      </c>
      <c r="AF823" s="84">
        <f>IF(C823="","",IF('Exhibit A'!Y1565&lt;0,-'Exhibit A'!Y1565,""))</f>
        <v/>
      </c>
      <c r="AG823" s="612">
        <f>IF($C823="","",'Product Selections'!$K$6)</f>
        <v/>
      </c>
      <c r="AH823" s="612">
        <f>IF($C823="","",'Product Selections'!$K$10)</f>
        <v/>
      </c>
      <c r="AI823" s="32">
        <f>IF(C823="","",IF('Product Selections'!L815="Management SErvices",VLOOKUP('Product Selections'!K807,Regions!C:D,2,FALSE),""))</f>
        <v/>
      </c>
      <c r="AJ823" s="444" t="n"/>
      <c r="AK823" s="621" t="n"/>
      <c r="AL823" s="438" t="n"/>
      <c r="AM823" s="447" t="n"/>
      <c r="AO823" s="30" t="n"/>
      <c r="AP823" s="439" t="n"/>
      <c r="AQ823" s="612" t="n"/>
      <c r="AR823" s="612" t="n"/>
      <c r="AS823" s="615" t="n"/>
    </row>
    <row r="824">
      <c r="B824" s="249">
        <f>B823+1</f>
        <v/>
      </c>
      <c r="C824" s="250">
        <f>IF('Multi Unit Grid'!C818="","",'Multi Unit Grid'!C818)</f>
        <v/>
      </c>
      <c r="D824" s="251">
        <f>IF(C824="","",'Exhibit A'!D816)</f>
        <v/>
      </c>
      <c r="E824" s="252">
        <f>IFERROR(VLOOKUP(C824,'Multi Unit Grid'!C:D,2,FALSE),"")</f>
        <v/>
      </c>
      <c r="F824" s="253">
        <f>IFERROR(VLOOKUP(C824,'Multi Unit Grid'!C:E,3,FALSE),"")</f>
        <v/>
      </c>
      <c r="G824" s="253">
        <f>IFERROR(VLOOKUP(C824,'Multi Unit Grid'!C:EF,4,FALSE),"")</f>
        <v/>
      </c>
      <c r="H824" s="616" t="n"/>
      <c r="I824" s="267" t="n"/>
      <c r="J824" s="431" t="n"/>
      <c r="K824" s="261" t="n"/>
      <c r="L824" s="257" t="n"/>
      <c r="M824" s="262" t="n"/>
      <c r="N824" s="263" t="n"/>
      <c r="O824" s="262" t="n"/>
      <c r="P824" s="263" t="n"/>
      <c r="Q824" s="622" t="n"/>
      <c r="R824" s="263" t="n"/>
      <c r="S824" s="263" t="n"/>
      <c r="T824" s="263" t="n"/>
      <c r="U824" s="263" t="n"/>
      <c r="V824" s="262" t="n"/>
      <c r="W824" s="265" t="n"/>
      <c r="X824" s="266" t="n"/>
      <c r="Z824" s="490" t="n"/>
      <c r="AA824" s="616" t="n"/>
      <c r="AB824" s="270">
        <f>IF(C824="","",IF('Product Selections'!$L$11="CBA Lightning",1,IF('Product Selections'!$L$11="CBA Lightning Plus",0.7,IF('Product Selections'!$L$11="Management Services",0.7,IF('Product Selections'!$L$11="CBA Lightning Wholesale","Check with Finance","")))))</f>
        <v/>
      </c>
      <c r="AC824" s="616" t="n"/>
      <c r="AD824" s="270">
        <f>IF(C824="","",IF('Product Selections'!$L$11="CBA Lightning Wholesale","Check with Finance",1-AB824))</f>
        <v/>
      </c>
      <c r="AE824" s="616">
        <f>IF(C824="","",'Multi Unit Grid'!$G$5)</f>
        <v/>
      </c>
      <c r="AF824" s="271">
        <f>IF(C824="","",IF('Exhibit A'!Y1566&lt;0,-'Exhibit A'!Y1566,""))</f>
        <v/>
      </c>
      <c r="AG824" s="616">
        <f>IF($C824="","",'Product Selections'!$K$6)</f>
        <v/>
      </c>
      <c r="AH824" s="616">
        <f>IF($C824="","",'Product Selections'!$K$10)</f>
        <v/>
      </c>
      <c r="AI824" s="269">
        <f>IF(C824="","",IF('Product Selections'!L816="Management SErvices",VLOOKUP('Product Selections'!K808,Regions!C:D,2,FALSE),""))</f>
        <v/>
      </c>
      <c r="AJ824" s="445" t="n"/>
      <c r="AK824" s="618" t="n"/>
      <c r="AL824" s="440" t="n"/>
      <c r="AM824" s="448" t="n"/>
      <c r="AO824" s="267" t="n"/>
      <c r="AP824" s="441" t="n"/>
      <c r="AQ824" s="616" t="n"/>
      <c r="AR824" s="616" t="n"/>
      <c r="AS824" s="619" t="n"/>
    </row>
    <row r="825" ht="14.45" customHeight="1">
      <c r="B825" s="73">
        <f>B824+1</f>
        <v/>
      </c>
      <c r="C825" s="221">
        <f>IF('Multi Unit Grid'!C819="","",'Multi Unit Grid'!C819)</f>
        <v/>
      </c>
      <c r="D825" s="223">
        <f>IF(C825="","",'Exhibit A'!D817)</f>
        <v/>
      </c>
      <c r="E825" s="222">
        <f>IFERROR(VLOOKUP(C825,'Multi Unit Grid'!C:D,2,FALSE),"")</f>
        <v/>
      </c>
      <c r="F825" s="75">
        <f>IFERROR(VLOOKUP(C825,'Multi Unit Grid'!C:E,3,FALSE),"")</f>
        <v/>
      </c>
      <c r="G825" s="75">
        <f>IFERROR(VLOOKUP(C825,'Multi Unit Grid'!C:EF,4,FALSE),"")</f>
        <v/>
      </c>
      <c r="H825" s="612" t="n"/>
      <c r="I825" s="30" t="n"/>
      <c r="J825" s="430" t="n"/>
      <c r="K825" s="224" t="n"/>
      <c r="L825" s="24" t="n"/>
      <c r="M825" s="26" t="n"/>
      <c r="N825" s="28" t="n"/>
      <c r="O825" s="26" t="n"/>
      <c r="P825" s="28" t="n"/>
      <c r="Q825" s="623" t="n"/>
      <c r="R825" s="28" t="n"/>
      <c r="S825" s="28" t="n"/>
      <c r="T825" s="28" t="n"/>
      <c r="U825" s="28" t="n"/>
      <c r="V825" s="26" t="n"/>
      <c r="W825" s="29" t="n"/>
      <c r="Z825" s="491" t="n"/>
      <c r="AA825" s="612" t="n"/>
      <c r="AB825" s="83">
        <f>IF(C825="","",IF('Product Selections'!$L$11="CBA Lightning",1,IF('Product Selections'!$L$11="CBA Lightning Plus",0.7,IF('Product Selections'!$L$11="Management Services",0.7,IF('Product Selections'!$L$11="CBA Lightning Wholesale","Check with Finance","")))))</f>
        <v/>
      </c>
      <c r="AC825" s="612" t="n"/>
      <c r="AD825" s="83">
        <f>IF(C825="","",IF('Product Selections'!$L$11="CBA Lightning Wholesale","Check with Finance",1-AB825))</f>
        <v/>
      </c>
      <c r="AE825" s="612">
        <f>IF(C825="","",'Multi Unit Grid'!$G$5)</f>
        <v/>
      </c>
      <c r="AF825" s="84">
        <f>IF(C825="","",IF('Exhibit A'!Y1567&lt;0,-'Exhibit A'!Y1567,""))</f>
        <v/>
      </c>
      <c r="AG825" s="612">
        <f>IF($C825="","",'Product Selections'!$K$6)</f>
        <v/>
      </c>
      <c r="AH825" s="612">
        <f>IF($C825="","",'Product Selections'!$K$10)</f>
        <v/>
      </c>
      <c r="AI825" s="32">
        <f>IF(C825="","",IF('Product Selections'!L817="Management SErvices",VLOOKUP('Product Selections'!K809,Regions!C:D,2,FALSE),""))</f>
        <v/>
      </c>
      <c r="AJ825" s="444" t="n"/>
      <c r="AK825" s="621" t="n"/>
      <c r="AL825" s="438" t="n"/>
      <c r="AM825" s="447" t="n"/>
      <c r="AO825" s="30" t="n"/>
      <c r="AP825" s="439" t="n"/>
      <c r="AQ825" s="612" t="n"/>
      <c r="AR825" s="612" t="n"/>
      <c r="AS825" s="615" t="n"/>
    </row>
    <row r="826">
      <c r="B826" s="249">
        <f>B825+1</f>
        <v/>
      </c>
      <c r="C826" s="250">
        <f>IF('Multi Unit Grid'!C820="","",'Multi Unit Grid'!C820)</f>
        <v/>
      </c>
      <c r="D826" s="251">
        <f>IF(C826="","",'Exhibit A'!D818)</f>
        <v/>
      </c>
      <c r="E826" s="252">
        <f>IFERROR(VLOOKUP(C826,'Multi Unit Grid'!C:D,2,FALSE),"")</f>
        <v/>
      </c>
      <c r="F826" s="253">
        <f>IFERROR(VLOOKUP(C826,'Multi Unit Grid'!C:E,3,FALSE),"")</f>
        <v/>
      </c>
      <c r="G826" s="253">
        <f>IFERROR(VLOOKUP(C826,'Multi Unit Grid'!C:EF,4,FALSE),"")</f>
        <v/>
      </c>
      <c r="H826" s="616" t="n"/>
      <c r="I826" s="267" t="n"/>
      <c r="J826" s="431" t="n"/>
      <c r="K826" s="261" t="n"/>
      <c r="L826" s="257" t="n"/>
      <c r="M826" s="262" t="n"/>
      <c r="N826" s="263" t="n"/>
      <c r="O826" s="262" t="n"/>
      <c r="P826" s="263" t="n"/>
      <c r="Q826" s="622" t="n"/>
      <c r="R826" s="263" t="n"/>
      <c r="S826" s="263" t="n"/>
      <c r="T826" s="263" t="n"/>
      <c r="U826" s="263" t="n"/>
      <c r="V826" s="262" t="n"/>
      <c r="W826" s="265" t="n"/>
      <c r="X826" s="266" t="n"/>
      <c r="Z826" s="490" t="n"/>
      <c r="AA826" s="616" t="n"/>
      <c r="AB826" s="270">
        <f>IF(C826="","",IF('Product Selections'!$L$11="CBA Lightning",1,IF('Product Selections'!$L$11="CBA Lightning Plus",0.7,IF('Product Selections'!$L$11="Management Services",0.7,IF('Product Selections'!$L$11="CBA Lightning Wholesale","Check with Finance","")))))</f>
        <v/>
      </c>
      <c r="AC826" s="616" t="n"/>
      <c r="AD826" s="270">
        <f>IF(C826="","",IF('Product Selections'!$L$11="CBA Lightning Wholesale","Check with Finance",1-AB826))</f>
        <v/>
      </c>
      <c r="AE826" s="616">
        <f>IF(C826="","",'Multi Unit Grid'!$G$5)</f>
        <v/>
      </c>
      <c r="AF826" s="271">
        <f>IF(C826="","",IF('Exhibit A'!Y1568&lt;0,-'Exhibit A'!Y1568,""))</f>
        <v/>
      </c>
      <c r="AG826" s="616">
        <f>IF($C826="","",'Product Selections'!$K$6)</f>
        <v/>
      </c>
      <c r="AH826" s="616">
        <f>IF($C826="","",'Product Selections'!$K$10)</f>
        <v/>
      </c>
      <c r="AI826" s="269">
        <f>IF(C826="","",IF('Product Selections'!L818="Management SErvices",VLOOKUP('Product Selections'!K810,Regions!C:D,2,FALSE),""))</f>
        <v/>
      </c>
      <c r="AJ826" s="445" t="n"/>
      <c r="AK826" s="618" t="n"/>
      <c r="AL826" s="440" t="n"/>
      <c r="AM826" s="448" t="n"/>
      <c r="AO826" s="267" t="n"/>
      <c r="AP826" s="441" t="n"/>
      <c r="AQ826" s="616" t="n"/>
      <c r="AR826" s="616" t="n"/>
      <c r="AS826" s="619" t="n"/>
    </row>
    <row r="827" ht="14.45" customHeight="1">
      <c r="B827" s="73">
        <f>B826+1</f>
        <v/>
      </c>
      <c r="C827" s="221">
        <f>IF('Multi Unit Grid'!C821="","",'Multi Unit Grid'!C821)</f>
        <v/>
      </c>
      <c r="D827" s="223">
        <f>IF(C827="","",'Exhibit A'!D819)</f>
        <v/>
      </c>
      <c r="E827" s="222">
        <f>IFERROR(VLOOKUP(C827,'Multi Unit Grid'!C:D,2,FALSE),"")</f>
        <v/>
      </c>
      <c r="F827" s="75">
        <f>IFERROR(VLOOKUP(C827,'Multi Unit Grid'!C:E,3,FALSE),"")</f>
        <v/>
      </c>
      <c r="G827" s="75">
        <f>IFERROR(VLOOKUP(C827,'Multi Unit Grid'!C:EF,4,FALSE),"")</f>
        <v/>
      </c>
      <c r="H827" s="612" t="n"/>
      <c r="I827" s="30" t="n"/>
      <c r="J827" s="430" t="n"/>
      <c r="K827" s="224" t="n"/>
      <c r="L827" s="24" t="n"/>
      <c r="M827" s="26" t="n"/>
      <c r="N827" s="28" t="n"/>
      <c r="O827" s="26" t="n"/>
      <c r="P827" s="28" t="n"/>
      <c r="Q827" s="623" t="n"/>
      <c r="R827" s="28" t="n"/>
      <c r="S827" s="28" t="n"/>
      <c r="T827" s="28" t="n"/>
      <c r="U827" s="28" t="n"/>
      <c r="V827" s="26" t="n"/>
      <c r="W827" s="29" t="n"/>
      <c r="Z827" s="491" t="n"/>
      <c r="AA827" s="612" t="n"/>
      <c r="AB827" s="83">
        <f>IF(C827="","",IF('Product Selections'!$L$11="CBA Lightning",1,IF('Product Selections'!$L$11="CBA Lightning Plus",0.7,IF('Product Selections'!$L$11="Management Services",0.7,IF('Product Selections'!$L$11="CBA Lightning Wholesale","Check with Finance","")))))</f>
        <v/>
      </c>
      <c r="AC827" s="612" t="n"/>
      <c r="AD827" s="83">
        <f>IF(C827="","",IF('Product Selections'!$L$11="CBA Lightning Wholesale","Check with Finance",1-AB827))</f>
        <v/>
      </c>
      <c r="AE827" s="612">
        <f>IF(C827="","",'Multi Unit Grid'!$G$5)</f>
        <v/>
      </c>
      <c r="AF827" s="84">
        <f>IF(C827="","",IF('Exhibit A'!Y1569&lt;0,-'Exhibit A'!Y1569,""))</f>
        <v/>
      </c>
      <c r="AG827" s="612">
        <f>IF($C827="","",'Product Selections'!$K$6)</f>
        <v/>
      </c>
      <c r="AH827" s="612">
        <f>IF($C827="","",'Product Selections'!$K$10)</f>
        <v/>
      </c>
      <c r="AI827" s="32">
        <f>IF(C827="","",IF('Product Selections'!L819="Management SErvices",VLOOKUP('Product Selections'!K811,Regions!C:D,2,FALSE),""))</f>
        <v/>
      </c>
      <c r="AJ827" s="444" t="n"/>
      <c r="AK827" s="621" t="n"/>
      <c r="AL827" s="438" t="n"/>
      <c r="AM827" s="447" t="n"/>
      <c r="AO827" s="30" t="n"/>
      <c r="AP827" s="439" t="n"/>
      <c r="AQ827" s="612" t="n"/>
      <c r="AR827" s="612" t="n"/>
      <c r="AS827" s="615" t="n"/>
    </row>
    <row r="828">
      <c r="B828" s="249">
        <f>B827+1</f>
        <v/>
      </c>
      <c r="C828" s="250">
        <f>IF('Multi Unit Grid'!C822="","",'Multi Unit Grid'!C822)</f>
        <v/>
      </c>
      <c r="D828" s="251">
        <f>IF(C828="","",'Exhibit A'!D820)</f>
        <v/>
      </c>
      <c r="E828" s="252">
        <f>IFERROR(VLOOKUP(C828,'Multi Unit Grid'!C:D,2,FALSE),"")</f>
        <v/>
      </c>
      <c r="F828" s="253">
        <f>IFERROR(VLOOKUP(C828,'Multi Unit Grid'!C:E,3,FALSE),"")</f>
        <v/>
      </c>
      <c r="G828" s="253">
        <f>IFERROR(VLOOKUP(C828,'Multi Unit Grid'!C:EF,4,FALSE),"")</f>
        <v/>
      </c>
      <c r="H828" s="616" t="n"/>
      <c r="I828" s="267" t="n"/>
      <c r="J828" s="431" t="n"/>
      <c r="K828" s="261" t="n"/>
      <c r="L828" s="257" t="n"/>
      <c r="M828" s="262" t="n"/>
      <c r="N828" s="263" t="n"/>
      <c r="O828" s="262" t="n"/>
      <c r="P828" s="263" t="n"/>
      <c r="Q828" s="622" t="n"/>
      <c r="R828" s="263" t="n"/>
      <c r="S828" s="263" t="n"/>
      <c r="T828" s="263" t="n"/>
      <c r="U828" s="263" t="n"/>
      <c r="V828" s="262" t="n"/>
      <c r="W828" s="265" t="n"/>
      <c r="X828" s="266" t="n"/>
      <c r="Z828" s="490" t="n"/>
      <c r="AA828" s="616" t="n"/>
      <c r="AB828" s="270">
        <f>IF(C828="","",IF('Product Selections'!$L$11="CBA Lightning",1,IF('Product Selections'!$L$11="CBA Lightning Plus",0.7,IF('Product Selections'!$L$11="Management Services",0.7,IF('Product Selections'!$L$11="CBA Lightning Wholesale","Check with Finance","")))))</f>
        <v/>
      </c>
      <c r="AC828" s="616" t="n"/>
      <c r="AD828" s="270">
        <f>IF(C828="","",IF('Product Selections'!$L$11="CBA Lightning Wholesale","Check with Finance",1-AB828))</f>
        <v/>
      </c>
      <c r="AE828" s="616">
        <f>IF(C828="","",'Multi Unit Grid'!$G$5)</f>
        <v/>
      </c>
      <c r="AF828" s="271">
        <f>IF(C828="","",IF('Exhibit A'!Y1570&lt;0,-'Exhibit A'!Y1570,""))</f>
        <v/>
      </c>
      <c r="AG828" s="616">
        <f>IF($C828="","",'Product Selections'!$K$6)</f>
        <v/>
      </c>
      <c r="AH828" s="616">
        <f>IF($C828="","",'Product Selections'!$K$10)</f>
        <v/>
      </c>
      <c r="AI828" s="269">
        <f>IF(C828="","",IF('Product Selections'!L820="Management SErvices",VLOOKUP('Product Selections'!K812,Regions!C:D,2,FALSE),""))</f>
        <v/>
      </c>
      <c r="AJ828" s="445" t="n"/>
      <c r="AK828" s="618" t="n"/>
      <c r="AL828" s="440" t="n"/>
      <c r="AM828" s="448" t="n"/>
      <c r="AO828" s="267" t="n"/>
      <c r="AP828" s="441" t="n"/>
      <c r="AQ828" s="616" t="n"/>
      <c r="AR828" s="616" t="n"/>
      <c r="AS828" s="619" t="n"/>
    </row>
    <row r="829" ht="14.45" customHeight="1">
      <c r="B829" s="73">
        <f>B828+1</f>
        <v/>
      </c>
      <c r="C829" s="221">
        <f>IF('Multi Unit Grid'!C823="","",'Multi Unit Grid'!C823)</f>
        <v/>
      </c>
      <c r="D829" s="223">
        <f>IF(C829="","",'Exhibit A'!D821)</f>
        <v/>
      </c>
      <c r="E829" s="222">
        <f>IFERROR(VLOOKUP(C829,'Multi Unit Grid'!C:D,2,FALSE),"")</f>
        <v/>
      </c>
      <c r="F829" s="75">
        <f>IFERROR(VLOOKUP(C829,'Multi Unit Grid'!C:E,3,FALSE),"")</f>
        <v/>
      </c>
      <c r="G829" s="75">
        <f>IFERROR(VLOOKUP(C829,'Multi Unit Grid'!C:EF,4,FALSE),"")</f>
        <v/>
      </c>
      <c r="H829" s="612" t="n"/>
      <c r="I829" s="30" t="n"/>
      <c r="J829" s="430" t="n"/>
      <c r="K829" s="224" t="n"/>
      <c r="L829" s="24" t="n"/>
      <c r="M829" s="26" t="n"/>
      <c r="N829" s="28" t="n"/>
      <c r="O829" s="26" t="n"/>
      <c r="P829" s="28" t="n"/>
      <c r="Q829" s="623" t="n"/>
      <c r="R829" s="28" t="n"/>
      <c r="S829" s="28" t="n"/>
      <c r="T829" s="28" t="n"/>
      <c r="U829" s="28" t="n"/>
      <c r="V829" s="26" t="n"/>
      <c r="W829" s="29" t="n"/>
      <c r="Z829" s="491" t="n"/>
      <c r="AA829" s="612" t="n"/>
      <c r="AB829" s="83">
        <f>IF(C829="","",IF('Product Selections'!$L$11="CBA Lightning",1,IF('Product Selections'!$L$11="CBA Lightning Plus",0.7,IF('Product Selections'!$L$11="Management Services",0.7,IF('Product Selections'!$L$11="CBA Lightning Wholesale","Check with Finance","")))))</f>
        <v/>
      </c>
      <c r="AC829" s="612" t="n"/>
      <c r="AD829" s="83">
        <f>IF(C829="","",IF('Product Selections'!$L$11="CBA Lightning Wholesale","Check with Finance",1-AB829))</f>
        <v/>
      </c>
      <c r="AE829" s="612">
        <f>IF(C829="","",'Multi Unit Grid'!$G$5)</f>
        <v/>
      </c>
      <c r="AF829" s="84">
        <f>IF(C829="","",IF('Exhibit A'!Y1571&lt;0,-'Exhibit A'!Y1571,""))</f>
        <v/>
      </c>
      <c r="AG829" s="612">
        <f>IF($C829="","",'Product Selections'!$K$6)</f>
        <v/>
      </c>
      <c r="AH829" s="612">
        <f>IF($C829="","",'Product Selections'!$K$10)</f>
        <v/>
      </c>
      <c r="AI829" s="32">
        <f>IF(C829="","",IF('Product Selections'!L821="Management SErvices",VLOOKUP('Product Selections'!K813,Regions!C:D,2,FALSE),""))</f>
        <v/>
      </c>
      <c r="AJ829" s="444" t="n"/>
      <c r="AK829" s="621" t="n"/>
      <c r="AL829" s="438" t="n"/>
      <c r="AM829" s="447" t="n"/>
      <c r="AO829" s="30" t="n"/>
      <c r="AP829" s="439" t="n"/>
      <c r="AQ829" s="612" t="n"/>
      <c r="AR829" s="612" t="n"/>
      <c r="AS829" s="615" t="n"/>
    </row>
    <row r="830">
      <c r="B830" s="249">
        <f>B829+1</f>
        <v/>
      </c>
      <c r="C830" s="250">
        <f>IF('Multi Unit Grid'!C824="","",'Multi Unit Grid'!C824)</f>
        <v/>
      </c>
      <c r="D830" s="251">
        <f>IF(C830="","",'Exhibit A'!D822)</f>
        <v/>
      </c>
      <c r="E830" s="252">
        <f>IFERROR(VLOOKUP(C830,'Multi Unit Grid'!C:D,2,FALSE),"")</f>
        <v/>
      </c>
      <c r="F830" s="253">
        <f>IFERROR(VLOOKUP(C830,'Multi Unit Grid'!C:E,3,FALSE),"")</f>
        <v/>
      </c>
      <c r="G830" s="253">
        <f>IFERROR(VLOOKUP(C830,'Multi Unit Grid'!C:EF,4,FALSE),"")</f>
        <v/>
      </c>
      <c r="H830" s="616" t="n"/>
      <c r="I830" s="267" t="n"/>
      <c r="J830" s="431" t="n"/>
      <c r="K830" s="261" t="n"/>
      <c r="L830" s="257" t="n"/>
      <c r="M830" s="262" t="n"/>
      <c r="N830" s="263" t="n"/>
      <c r="O830" s="262" t="n"/>
      <c r="P830" s="263" t="n"/>
      <c r="Q830" s="622" t="n"/>
      <c r="R830" s="263" t="n"/>
      <c r="S830" s="263" t="n"/>
      <c r="T830" s="263" t="n"/>
      <c r="U830" s="263" t="n"/>
      <c r="V830" s="262" t="n"/>
      <c r="W830" s="265" t="n"/>
      <c r="X830" s="266" t="n"/>
      <c r="Z830" s="490" t="n"/>
      <c r="AA830" s="616" t="n"/>
      <c r="AB830" s="270">
        <f>IF(C830="","",IF('Product Selections'!$L$11="CBA Lightning",1,IF('Product Selections'!$L$11="CBA Lightning Plus",0.7,IF('Product Selections'!$L$11="Management Services",0.7,IF('Product Selections'!$L$11="CBA Lightning Wholesale","Check with Finance","")))))</f>
        <v/>
      </c>
      <c r="AC830" s="616" t="n"/>
      <c r="AD830" s="270">
        <f>IF(C830="","",IF('Product Selections'!$L$11="CBA Lightning Wholesale","Check with Finance",1-AB830))</f>
        <v/>
      </c>
      <c r="AE830" s="616">
        <f>IF(C830="","",'Multi Unit Grid'!$G$5)</f>
        <v/>
      </c>
      <c r="AF830" s="271">
        <f>IF(C830="","",IF('Exhibit A'!Y1572&lt;0,-'Exhibit A'!Y1572,""))</f>
        <v/>
      </c>
      <c r="AG830" s="616">
        <f>IF($C830="","",'Product Selections'!$K$6)</f>
        <v/>
      </c>
      <c r="AH830" s="616">
        <f>IF($C830="","",'Product Selections'!$K$10)</f>
        <v/>
      </c>
      <c r="AI830" s="269">
        <f>IF(C830="","",IF('Product Selections'!L822="Management SErvices",VLOOKUP('Product Selections'!K814,Regions!C:D,2,FALSE),""))</f>
        <v/>
      </c>
      <c r="AJ830" s="445" t="n"/>
      <c r="AK830" s="618" t="n"/>
      <c r="AL830" s="440" t="n"/>
      <c r="AM830" s="448" t="n"/>
      <c r="AO830" s="267" t="n"/>
      <c r="AP830" s="441" t="n"/>
      <c r="AQ830" s="616" t="n"/>
      <c r="AR830" s="616" t="n"/>
      <c r="AS830" s="619" t="n"/>
    </row>
    <row r="831" ht="14.45" customHeight="1">
      <c r="B831" s="73">
        <f>B830+1</f>
        <v/>
      </c>
      <c r="C831" s="221">
        <f>IF('Multi Unit Grid'!C825="","",'Multi Unit Grid'!C825)</f>
        <v/>
      </c>
      <c r="D831" s="223">
        <f>IF(C831="","",'Exhibit A'!D823)</f>
        <v/>
      </c>
      <c r="E831" s="222">
        <f>IFERROR(VLOOKUP(C831,'Multi Unit Grid'!C:D,2,FALSE),"")</f>
        <v/>
      </c>
      <c r="F831" s="75">
        <f>IFERROR(VLOOKUP(C831,'Multi Unit Grid'!C:E,3,FALSE),"")</f>
        <v/>
      </c>
      <c r="G831" s="75">
        <f>IFERROR(VLOOKUP(C831,'Multi Unit Grid'!C:EF,4,FALSE),"")</f>
        <v/>
      </c>
      <c r="H831" s="612" t="n"/>
      <c r="I831" s="30" t="n"/>
      <c r="J831" s="430" t="n"/>
      <c r="K831" s="224" t="n"/>
      <c r="L831" s="24" t="n"/>
      <c r="M831" s="26" t="n"/>
      <c r="N831" s="28" t="n"/>
      <c r="O831" s="26" t="n"/>
      <c r="P831" s="28" t="n"/>
      <c r="Q831" s="623" t="n"/>
      <c r="R831" s="28" t="n"/>
      <c r="S831" s="28" t="n"/>
      <c r="T831" s="28" t="n"/>
      <c r="U831" s="28" t="n"/>
      <c r="V831" s="26" t="n"/>
      <c r="W831" s="29" t="n"/>
      <c r="Z831" s="491" t="n"/>
      <c r="AA831" s="612" t="n"/>
      <c r="AB831" s="83">
        <f>IF(C831="","",IF('Product Selections'!$L$11="CBA Lightning",1,IF('Product Selections'!$L$11="CBA Lightning Plus",0.7,IF('Product Selections'!$L$11="Management Services",0.7,IF('Product Selections'!$L$11="CBA Lightning Wholesale","Check with Finance","")))))</f>
        <v/>
      </c>
      <c r="AC831" s="612" t="n"/>
      <c r="AD831" s="83">
        <f>IF(C831="","",IF('Product Selections'!$L$11="CBA Lightning Wholesale","Check with Finance",1-AB831))</f>
        <v/>
      </c>
      <c r="AE831" s="612">
        <f>IF(C831="","",'Multi Unit Grid'!$G$5)</f>
        <v/>
      </c>
      <c r="AF831" s="84">
        <f>IF(C831="","",IF('Exhibit A'!Y1573&lt;0,-'Exhibit A'!Y1573,""))</f>
        <v/>
      </c>
      <c r="AG831" s="612">
        <f>IF($C831="","",'Product Selections'!$K$6)</f>
        <v/>
      </c>
      <c r="AH831" s="612">
        <f>IF($C831="","",'Product Selections'!$K$10)</f>
        <v/>
      </c>
      <c r="AI831" s="32">
        <f>IF(C831="","",IF('Product Selections'!L823="Management SErvices",VLOOKUP('Product Selections'!K815,Regions!C:D,2,FALSE),""))</f>
        <v/>
      </c>
      <c r="AJ831" s="444" t="n"/>
      <c r="AK831" s="621" t="n"/>
      <c r="AL831" s="438" t="n"/>
      <c r="AM831" s="447" t="n"/>
      <c r="AO831" s="30" t="n"/>
      <c r="AP831" s="439" t="n"/>
      <c r="AQ831" s="612" t="n"/>
      <c r="AR831" s="612" t="n"/>
      <c r="AS831" s="615" t="n"/>
    </row>
    <row r="832">
      <c r="B832" s="249">
        <f>B831+1</f>
        <v/>
      </c>
      <c r="C832" s="250">
        <f>IF('Multi Unit Grid'!C826="","",'Multi Unit Grid'!C826)</f>
        <v/>
      </c>
      <c r="D832" s="251">
        <f>IF(C832="","",'Exhibit A'!D824)</f>
        <v/>
      </c>
      <c r="E832" s="252">
        <f>IFERROR(VLOOKUP(C832,'Multi Unit Grid'!C:D,2,FALSE),"")</f>
        <v/>
      </c>
      <c r="F832" s="253">
        <f>IFERROR(VLOOKUP(C832,'Multi Unit Grid'!C:E,3,FALSE),"")</f>
        <v/>
      </c>
      <c r="G832" s="253">
        <f>IFERROR(VLOOKUP(C832,'Multi Unit Grid'!C:EF,4,FALSE),"")</f>
        <v/>
      </c>
      <c r="H832" s="616" t="n"/>
      <c r="I832" s="267" t="n"/>
      <c r="J832" s="431" t="n"/>
      <c r="K832" s="261" t="n"/>
      <c r="L832" s="257" t="n"/>
      <c r="M832" s="262" t="n"/>
      <c r="N832" s="263" t="n"/>
      <c r="O832" s="262" t="n"/>
      <c r="P832" s="263" t="n"/>
      <c r="Q832" s="622" t="n"/>
      <c r="R832" s="263" t="n"/>
      <c r="S832" s="263" t="n"/>
      <c r="T832" s="263" t="n"/>
      <c r="U832" s="263" t="n"/>
      <c r="V832" s="262" t="n"/>
      <c r="W832" s="265" t="n"/>
      <c r="X832" s="266" t="n"/>
      <c r="Z832" s="490" t="n"/>
      <c r="AA832" s="616" t="n"/>
      <c r="AB832" s="270">
        <f>IF(C832="","",IF('Product Selections'!$L$11="CBA Lightning",1,IF('Product Selections'!$L$11="CBA Lightning Plus",0.7,IF('Product Selections'!$L$11="Management Services",0.7,IF('Product Selections'!$L$11="CBA Lightning Wholesale","Check with Finance","")))))</f>
        <v/>
      </c>
      <c r="AC832" s="616" t="n"/>
      <c r="AD832" s="270">
        <f>IF(C832="","",IF('Product Selections'!$L$11="CBA Lightning Wholesale","Check with Finance",1-AB832))</f>
        <v/>
      </c>
      <c r="AE832" s="616">
        <f>IF(C832="","",'Multi Unit Grid'!$G$5)</f>
        <v/>
      </c>
      <c r="AF832" s="271">
        <f>IF(C832="","",IF('Exhibit A'!Y1574&lt;0,-'Exhibit A'!Y1574,""))</f>
        <v/>
      </c>
      <c r="AG832" s="616">
        <f>IF($C832="","",'Product Selections'!$K$6)</f>
        <v/>
      </c>
      <c r="AH832" s="616">
        <f>IF($C832="","",'Product Selections'!$K$10)</f>
        <v/>
      </c>
      <c r="AI832" s="269">
        <f>IF(C832="","",IF('Product Selections'!L824="Management SErvices",VLOOKUP('Product Selections'!K816,Regions!C:D,2,FALSE),""))</f>
        <v/>
      </c>
      <c r="AJ832" s="445" t="n"/>
      <c r="AK832" s="618" t="n"/>
      <c r="AL832" s="440" t="n"/>
      <c r="AM832" s="448" t="n"/>
      <c r="AO832" s="267" t="n"/>
      <c r="AP832" s="441" t="n"/>
      <c r="AQ832" s="616" t="n"/>
      <c r="AR832" s="616" t="n"/>
      <c r="AS832" s="619" t="n"/>
    </row>
    <row r="833" ht="14.45" customHeight="1">
      <c r="B833" s="73">
        <f>B832+1</f>
        <v/>
      </c>
      <c r="C833" s="221">
        <f>IF('Multi Unit Grid'!C827="","",'Multi Unit Grid'!C827)</f>
        <v/>
      </c>
      <c r="D833" s="223">
        <f>IF(C833="","",'Exhibit A'!D825)</f>
        <v/>
      </c>
      <c r="E833" s="222">
        <f>IFERROR(VLOOKUP(C833,'Multi Unit Grid'!C:D,2,FALSE),"")</f>
        <v/>
      </c>
      <c r="F833" s="75">
        <f>IFERROR(VLOOKUP(C833,'Multi Unit Grid'!C:E,3,FALSE),"")</f>
        <v/>
      </c>
      <c r="G833" s="75">
        <f>IFERROR(VLOOKUP(C833,'Multi Unit Grid'!C:EF,4,FALSE),"")</f>
        <v/>
      </c>
      <c r="H833" s="612" t="n"/>
      <c r="I833" s="30" t="n"/>
      <c r="J833" s="430" t="n"/>
      <c r="K833" s="224" t="n"/>
      <c r="L833" s="24" t="n"/>
      <c r="M833" s="26" t="n"/>
      <c r="N833" s="28" t="n"/>
      <c r="O833" s="26" t="n"/>
      <c r="P833" s="28" t="n"/>
      <c r="Q833" s="623" t="n"/>
      <c r="R833" s="28" t="n"/>
      <c r="S833" s="28" t="n"/>
      <c r="T833" s="28" t="n"/>
      <c r="U833" s="28" t="n"/>
      <c r="V833" s="26" t="n"/>
      <c r="W833" s="29" t="n"/>
      <c r="Z833" s="491" t="n"/>
      <c r="AA833" s="612" t="n"/>
      <c r="AB833" s="83">
        <f>IF(C833="","",IF('Product Selections'!$L$11="CBA Lightning",1,IF('Product Selections'!$L$11="CBA Lightning Plus",0.7,IF('Product Selections'!$L$11="Management Services",0.7,IF('Product Selections'!$L$11="CBA Lightning Wholesale","Check with Finance","")))))</f>
        <v/>
      </c>
      <c r="AC833" s="612" t="n"/>
      <c r="AD833" s="83">
        <f>IF(C833="","",IF('Product Selections'!$L$11="CBA Lightning Wholesale","Check with Finance",1-AB833))</f>
        <v/>
      </c>
      <c r="AE833" s="612">
        <f>IF(C833="","",'Multi Unit Grid'!$G$5)</f>
        <v/>
      </c>
      <c r="AF833" s="84">
        <f>IF(C833="","",IF('Exhibit A'!Y1575&lt;0,-'Exhibit A'!Y1575,""))</f>
        <v/>
      </c>
      <c r="AG833" s="612">
        <f>IF($C833="","",'Product Selections'!$K$6)</f>
        <v/>
      </c>
      <c r="AH833" s="612">
        <f>IF($C833="","",'Product Selections'!$K$10)</f>
        <v/>
      </c>
      <c r="AI833" s="32">
        <f>IF(C833="","",IF('Product Selections'!L825="Management SErvices",VLOOKUP('Product Selections'!K817,Regions!C:D,2,FALSE),""))</f>
        <v/>
      </c>
      <c r="AJ833" s="444" t="n"/>
      <c r="AK833" s="621" t="n"/>
      <c r="AL833" s="438" t="n"/>
      <c r="AM833" s="447" t="n"/>
      <c r="AO833" s="30" t="n"/>
      <c r="AP833" s="439" t="n"/>
      <c r="AQ833" s="612" t="n"/>
      <c r="AR833" s="612" t="n"/>
      <c r="AS833" s="615" t="n"/>
    </row>
    <row r="834">
      <c r="B834" s="249">
        <f>B833+1</f>
        <v/>
      </c>
      <c r="C834" s="250">
        <f>IF('Multi Unit Grid'!C828="","",'Multi Unit Grid'!C828)</f>
        <v/>
      </c>
      <c r="D834" s="251">
        <f>IF(C834="","",'Exhibit A'!D826)</f>
        <v/>
      </c>
      <c r="E834" s="252">
        <f>IFERROR(VLOOKUP(C834,'Multi Unit Grid'!C:D,2,FALSE),"")</f>
        <v/>
      </c>
      <c r="F834" s="253">
        <f>IFERROR(VLOOKUP(C834,'Multi Unit Grid'!C:E,3,FALSE),"")</f>
        <v/>
      </c>
      <c r="G834" s="253">
        <f>IFERROR(VLOOKUP(C834,'Multi Unit Grid'!C:EF,4,FALSE),"")</f>
        <v/>
      </c>
      <c r="H834" s="616" t="n"/>
      <c r="I834" s="267" t="n"/>
      <c r="J834" s="431" t="n"/>
      <c r="K834" s="261" t="n"/>
      <c r="L834" s="257" t="n"/>
      <c r="M834" s="262" t="n"/>
      <c r="N834" s="263" t="n"/>
      <c r="O834" s="262" t="n"/>
      <c r="P834" s="263" t="n"/>
      <c r="Q834" s="622" t="n"/>
      <c r="R834" s="263" t="n"/>
      <c r="S834" s="263" t="n"/>
      <c r="T834" s="263" t="n"/>
      <c r="U834" s="263" t="n"/>
      <c r="V834" s="262" t="n"/>
      <c r="W834" s="265" t="n"/>
      <c r="X834" s="266" t="n"/>
      <c r="Z834" s="490" t="n"/>
      <c r="AA834" s="616" t="n"/>
      <c r="AB834" s="270">
        <f>IF(C834="","",IF('Product Selections'!$L$11="CBA Lightning",1,IF('Product Selections'!$L$11="CBA Lightning Plus",0.7,IF('Product Selections'!$L$11="Management Services",0.7,IF('Product Selections'!$L$11="CBA Lightning Wholesale","Check with Finance","")))))</f>
        <v/>
      </c>
      <c r="AC834" s="616" t="n"/>
      <c r="AD834" s="270">
        <f>IF(C834="","",IF('Product Selections'!$L$11="CBA Lightning Wholesale","Check with Finance",1-AB834))</f>
        <v/>
      </c>
      <c r="AE834" s="616">
        <f>IF(C834="","",'Multi Unit Grid'!$G$5)</f>
        <v/>
      </c>
      <c r="AF834" s="271">
        <f>IF(C834="","",IF('Exhibit A'!Y1576&lt;0,-'Exhibit A'!Y1576,""))</f>
        <v/>
      </c>
      <c r="AG834" s="616">
        <f>IF($C834="","",'Product Selections'!$K$6)</f>
        <v/>
      </c>
      <c r="AH834" s="616">
        <f>IF($C834="","",'Product Selections'!$K$10)</f>
        <v/>
      </c>
      <c r="AI834" s="269">
        <f>IF(C834="","",IF('Product Selections'!L826="Management SErvices",VLOOKUP('Product Selections'!K818,Regions!C:D,2,FALSE),""))</f>
        <v/>
      </c>
      <c r="AJ834" s="445" t="n"/>
      <c r="AK834" s="618" t="n"/>
      <c r="AL834" s="440" t="n"/>
      <c r="AM834" s="448" t="n"/>
      <c r="AO834" s="267" t="n"/>
      <c r="AP834" s="441" t="n"/>
      <c r="AQ834" s="616" t="n"/>
      <c r="AR834" s="616" t="n"/>
      <c r="AS834" s="619" t="n"/>
    </row>
    <row r="835" ht="14.45" customHeight="1">
      <c r="B835" s="73">
        <f>B834+1</f>
        <v/>
      </c>
      <c r="C835" s="221">
        <f>IF('Multi Unit Grid'!C829="","",'Multi Unit Grid'!C829)</f>
        <v/>
      </c>
      <c r="D835" s="223">
        <f>IF(C835="","",'Exhibit A'!D827)</f>
        <v/>
      </c>
      <c r="E835" s="222">
        <f>IFERROR(VLOOKUP(C835,'Multi Unit Grid'!C:D,2,FALSE),"")</f>
        <v/>
      </c>
      <c r="F835" s="75">
        <f>IFERROR(VLOOKUP(C835,'Multi Unit Grid'!C:E,3,FALSE),"")</f>
        <v/>
      </c>
      <c r="G835" s="75">
        <f>IFERROR(VLOOKUP(C835,'Multi Unit Grid'!C:EF,4,FALSE),"")</f>
        <v/>
      </c>
      <c r="H835" s="612" t="n"/>
      <c r="I835" s="30" t="n"/>
      <c r="J835" s="430" t="n"/>
      <c r="K835" s="224" t="n"/>
      <c r="L835" s="24" t="n"/>
      <c r="M835" s="26" t="n"/>
      <c r="N835" s="28" t="n"/>
      <c r="O835" s="26" t="n"/>
      <c r="P835" s="28" t="n"/>
      <c r="Q835" s="623" t="n"/>
      <c r="R835" s="28" t="n"/>
      <c r="S835" s="28" t="n"/>
      <c r="T835" s="28" t="n"/>
      <c r="U835" s="28" t="n"/>
      <c r="V835" s="26" t="n"/>
      <c r="W835" s="29" t="n"/>
      <c r="Z835" s="491" t="n"/>
      <c r="AA835" s="612" t="n"/>
      <c r="AB835" s="83">
        <f>IF(C835="","",IF('Product Selections'!$L$11="CBA Lightning",1,IF('Product Selections'!$L$11="CBA Lightning Plus",0.7,IF('Product Selections'!$L$11="Management Services",0.7,IF('Product Selections'!$L$11="CBA Lightning Wholesale","Check with Finance","")))))</f>
        <v/>
      </c>
      <c r="AC835" s="612" t="n"/>
      <c r="AD835" s="83">
        <f>IF(C835="","",IF('Product Selections'!$L$11="CBA Lightning Wholesale","Check with Finance",1-AB835))</f>
        <v/>
      </c>
      <c r="AE835" s="612">
        <f>IF(C835="","",'Multi Unit Grid'!$G$5)</f>
        <v/>
      </c>
      <c r="AF835" s="84">
        <f>IF(C835="","",IF('Exhibit A'!Y1577&lt;0,-'Exhibit A'!Y1577,""))</f>
        <v/>
      </c>
      <c r="AG835" s="612">
        <f>IF($C835="","",'Product Selections'!$K$6)</f>
        <v/>
      </c>
      <c r="AH835" s="612">
        <f>IF($C835="","",'Product Selections'!$K$10)</f>
        <v/>
      </c>
      <c r="AI835" s="32">
        <f>IF(C835="","",IF('Product Selections'!L827="Management SErvices",VLOOKUP('Product Selections'!K819,Regions!C:D,2,FALSE),""))</f>
        <v/>
      </c>
      <c r="AJ835" s="444" t="n"/>
      <c r="AK835" s="621" t="n"/>
      <c r="AL835" s="438" t="n"/>
      <c r="AM835" s="447" t="n"/>
      <c r="AO835" s="30" t="n"/>
      <c r="AP835" s="439" t="n"/>
      <c r="AQ835" s="612" t="n"/>
      <c r="AR835" s="612" t="n"/>
      <c r="AS835" s="615" t="n"/>
    </row>
    <row r="836">
      <c r="B836" s="249">
        <f>B835+1</f>
        <v/>
      </c>
      <c r="C836" s="250">
        <f>IF('Multi Unit Grid'!C830="","",'Multi Unit Grid'!C830)</f>
        <v/>
      </c>
      <c r="D836" s="251">
        <f>IF(C836="","",'Exhibit A'!D828)</f>
        <v/>
      </c>
      <c r="E836" s="252">
        <f>IFERROR(VLOOKUP(C836,'Multi Unit Grid'!C:D,2,FALSE),"")</f>
        <v/>
      </c>
      <c r="F836" s="253">
        <f>IFERROR(VLOOKUP(C836,'Multi Unit Grid'!C:E,3,FALSE),"")</f>
        <v/>
      </c>
      <c r="G836" s="253">
        <f>IFERROR(VLOOKUP(C836,'Multi Unit Grid'!C:EF,4,FALSE),"")</f>
        <v/>
      </c>
      <c r="H836" s="616" t="n"/>
      <c r="I836" s="267" t="n"/>
      <c r="J836" s="431" t="n"/>
      <c r="K836" s="261" t="n"/>
      <c r="L836" s="257" t="n"/>
      <c r="M836" s="262" t="n"/>
      <c r="N836" s="263" t="n"/>
      <c r="O836" s="262" t="n"/>
      <c r="P836" s="263" t="n"/>
      <c r="Q836" s="622" t="n"/>
      <c r="R836" s="263" t="n"/>
      <c r="S836" s="263" t="n"/>
      <c r="T836" s="263" t="n"/>
      <c r="U836" s="263" t="n"/>
      <c r="V836" s="262" t="n"/>
      <c r="W836" s="265" t="n"/>
      <c r="X836" s="266" t="n"/>
      <c r="Z836" s="490" t="n"/>
      <c r="AA836" s="616" t="n"/>
      <c r="AB836" s="270">
        <f>IF(C836="","",IF('Product Selections'!$L$11="CBA Lightning",1,IF('Product Selections'!$L$11="CBA Lightning Plus",0.7,IF('Product Selections'!$L$11="Management Services",0.7,IF('Product Selections'!$L$11="CBA Lightning Wholesale","Check with Finance","")))))</f>
        <v/>
      </c>
      <c r="AC836" s="616" t="n"/>
      <c r="AD836" s="270">
        <f>IF(C836="","",IF('Product Selections'!$L$11="CBA Lightning Wholesale","Check with Finance",1-AB836))</f>
        <v/>
      </c>
      <c r="AE836" s="616">
        <f>IF(C836="","",'Multi Unit Grid'!$G$5)</f>
        <v/>
      </c>
      <c r="AF836" s="271">
        <f>IF(C836="","",IF('Exhibit A'!Y1578&lt;0,-'Exhibit A'!Y1578,""))</f>
        <v/>
      </c>
      <c r="AG836" s="616">
        <f>IF($C836="","",'Product Selections'!$K$6)</f>
        <v/>
      </c>
      <c r="AH836" s="616">
        <f>IF($C836="","",'Product Selections'!$K$10)</f>
        <v/>
      </c>
      <c r="AI836" s="269">
        <f>IF(C836="","",IF('Product Selections'!L828="Management SErvices",VLOOKUP('Product Selections'!K820,Regions!C:D,2,FALSE),""))</f>
        <v/>
      </c>
      <c r="AJ836" s="445" t="n"/>
      <c r="AK836" s="618" t="n"/>
      <c r="AL836" s="440" t="n"/>
      <c r="AM836" s="448" t="n"/>
      <c r="AO836" s="267" t="n"/>
      <c r="AP836" s="441" t="n"/>
      <c r="AQ836" s="616" t="n"/>
      <c r="AR836" s="616" t="n"/>
      <c r="AS836" s="619" t="n"/>
    </row>
    <row r="837" ht="14.45" customHeight="1">
      <c r="B837" s="73">
        <f>B836+1</f>
        <v/>
      </c>
      <c r="C837" s="221">
        <f>IF('Multi Unit Grid'!C831="","",'Multi Unit Grid'!C831)</f>
        <v/>
      </c>
      <c r="D837" s="223">
        <f>IF(C837="","",'Exhibit A'!D829)</f>
        <v/>
      </c>
      <c r="E837" s="222">
        <f>IFERROR(VLOOKUP(C837,'Multi Unit Grid'!C:D,2,FALSE),"")</f>
        <v/>
      </c>
      <c r="F837" s="75">
        <f>IFERROR(VLOOKUP(C837,'Multi Unit Grid'!C:E,3,FALSE),"")</f>
        <v/>
      </c>
      <c r="G837" s="75">
        <f>IFERROR(VLOOKUP(C837,'Multi Unit Grid'!C:EF,4,FALSE),"")</f>
        <v/>
      </c>
      <c r="H837" s="612" t="n"/>
      <c r="I837" s="30" t="n"/>
      <c r="J837" s="430" t="n"/>
      <c r="K837" s="224" t="n"/>
      <c r="L837" s="24" t="n"/>
      <c r="M837" s="26" t="n"/>
      <c r="N837" s="28" t="n"/>
      <c r="O837" s="26" t="n"/>
      <c r="P837" s="28" t="n"/>
      <c r="Q837" s="623" t="n"/>
      <c r="R837" s="28" t="n"/>
      <c r="S837" s="28" t="n"/>
      <c r="T837" s="28" t="n"/>
      <c r="U837" s="28" t="n"/>
      <c r="V837" s="26" t="n"/>
      <c r="W837" s="29" t="n"/>
      <c r="Z837" s="491" t="n"/>
      <c r="AA837" s="612" t="n"/>
      <c r="AB837" s="83">
        <f>IF(C837="","",IF('Product Selections'!$L$11="CBA Lightning",1,IF('Product Selections'!$L$11="CBA Lightning Plus",0.7,IF('Product Selections'!$L$11="Management Services",0.7,IF('Product Selections'!$L$11="CBA Lightning Wholesale","Check with Finance","")))))</f>
        <v/>
      </c>
      <c r="AC837" s="612" t="n"/>
      <c r="AD837" s="83">
        <f>IF(C837="","",IF('Product Selections'!$L$11="CBA Lightning Wholesale","Check with Finance",1-AB837))</f>
        <v/>
      </c>
      <c r="AE837" s="612">
        <f>IF(C837="","",'Multi Unit Grid'!$G$5)</f>
        <v/>
      </c>
      <c r="AF837" s="84">
        <f>IF(C837="","",IF('Exhibit A'!Y1579&lt;0,-'Exhibit A'!Y1579,""))</f>
        <v/>
      </c>
      <c r="AG837" s="612">
        <f>IF($C837="","",'Product Selections'!$K$6)</f>
        <v/>
      </c>
      <c r="AH837" s="612">
        <f>IF($C837="","",'Product Selections'!$K$10)</f>
        <v/>
      </c>
      <c r="AI837" s="32">
        <f>IF(C837="","",IF('Product Selections'!L829="Management SErvices",VLOOKUP('Product Selections'!K821,Regions!C:D,2,FALSE),""))</f>
        <v/>
      </c>
      <c r="AJ837" s="444" t="n"/>
      <c r="AK837" s="621" t="n"/>
      <c r="AL837" s="438" t="n"/>
      <c r="AM837" s="447" t="n"/>
      <c r="AO837" s="30" t="n"/>
      <c r="AP837" s="439" t="n"/>
      <c r="AQ837" s="612" t="n"/>
      <c r="AR837" s="612" t="n"/>
      <c r="AS837" s="615" t="n"/>
    </row>
    <row r="838">
      <c r="B838" s="249">
        <f>B837+1</f>
        <v/>
      </c>
      <c r="C838" s="250">
        <f>IF('Multi Unit Grid'!C832="","",'Multi Unit Grid'!C832)</f>
        <v/>
      </c>
      <c r="D838" s="251">
        <f>IF(C838="","",'Exhibit A'!D830)</f>
        <v/>
      </c>
      <c r="E838" s="252">
        <f>IFERROR(VLOOKUP(C838,'Multi Unit Grid'!C:D,2,FALSE),"")</f>
        <v/>
      </c>
      <c r="F838" s="253">
        <f>IFERROR(VLOOKUP(C838,'Multi Unit Grid'!C:E,3,FALSE),"")</f>
        <v/>
      </c>
      <c r="G838" s="253">
        <f>IFERROR(VLOOKUP(C838,'Multi Unit Grid'!C:EF,4,FALSE),"")</f>
        <v/>
      </c>
      <c r="H838" s="616" t="n"/>
      <c r="I838" s="267" t="n"/>
      <c r="J838" s="431" t="n"/>
      <c r="K838" s="261" t="n"/>
      <c r="L838" s="257" t="n"/>
      <c r="M838" s="262" t="n"/>
      <c r="N838" s="263" t="n"/>
      <c r="O838" s="262" t="n"/>
      <c r="P838" s="263" t="n"/>
      <c r="Q838" s="622" t="n"/>
      <c r="R838" s="263" t="n"/>
      <c r="S838" s="263" t="n"/>
      <c r="T838" s="263" t="n"/>
      <c r="U838" s="263" t="n"/>
      <c r="V838" s="262" t="n"/>
      <c r="W838" s="265" t="n"/>
      <c r="X838" s="266" t="n"/>
      <c r="Z838" s="490" t="n"/>
      <c r="AA838" s="616" t="n"/>
      <c r="AB838" s="270">
        <f>IF(C838="","",IF('Product Selections'!$L$11="CBA Lightning",1,IF('Product Selections'!$L$11="CBA Lightning Plus",0.7,IF('Product Selections'!$L$11="Management Services",0.7,IF('Product Selections'!$L$11="CBA Lightning Wholesale","Check with Finance","")))))</f>
        <v/>
      </c>
      <c r="AC838" s="616" t="n"/>
      <c r="AD838" s="270">
        <f>IF(C838="","",IF('Product Selections'!$L$11="CBA Lightning Wholesale","Check with Finance",1-AB838))</f>
        <v/>
      </c>
      <c r="AE838" s="616">
        <f>IF(C838="","",'Multi Unit Grid'!$G$5)</f>
        <v/>
      </c>
      <c r="AF838" s="271">
        <f>IF(C838="","",IF('Exhibit A'!Y1580&lt;0,-'Exhibit A'!Y1580,""))</f>
        <v/>
      </c>
      <c r="AG838" s="616">
        <f>IF($C838="","",'Product Selections'!$K$6)</f>
        <v/>
      </c>
      <c r="AH838" s="616">
        <f>IF($C838="","",'Product Selections'!$K$10)</f>
        <v/>
      </c>
      <c r="AI838" s="269">
        <f>IF(C838="","",IF('Product Selections'!L830="Management SErvices",VLOOKUP('Product Selections'!K822,Regions!C:D,2,FALSE),""))</f>
        <v/>
      </c>
      <c r="AJ838" s="445" t="n"/>
      <c r="AK838" s="618" t="n"/>
      <c r="AL838" s="440" t="n"/>
      <c r="AM838" s="448" t="n"/>
      <c r="AO838" s="267" t="n"/>
      <c r="AP838" s="441" t="n"/>
      <c r="AQ838" s="616" t="n"/>
      <c r="AR838" s="616" t="n"/>
      <c r="AS838" s="619" t="n"/>
    </row>
    <row r="839" ht="14.45" customHeight="1">
      <c r="B839" s="73">
        <f>B838+1</f>
        <v/>
      </c>
      <c r="C839" s="221">
        <f>IF('Multi Unit Grid'!C833="","",'Multi Unit Grid'!C833)</f>
        <v/>
      </c>
      <c r="D839" s="223">
        <f>IF(C839="","",'Exhibit A'!D831)</f>
        <v/>
      </c>
      <c r="E839" s="222">
        <f>IFERROR(VLOOKUP(C839,'Multi Unit Grid'!C:D,2,FALSE),"")</f>
        <v/>
      </c>
      <c r="F839" s="75">
        <f>IFERROR(VLOOKUP(C839,'Multi Unit Grid'!C:E,3,FALSE),"")</f>
        <v/>
      </c>
      <c r="G839" s="75">
        <f>IFERROR(VLOOKUP(C839,'Multi Unit Grid'!C:EF,4,FALSE),"")</f>
        <v/>
      </c>
      <c r="H839" s="612" t="n"/>
      <c r="I839" s="30" t="n"/>
      <c r="J839" s="430" t="n"/>
      <c r="K839" s="224" t="n"/>
      <c r="L839" s="24" t="n"/>
      <c r="M839" s="26" t="n"/>
      <c r="N839" s="28" t="n"/>
      <c r="O839" s="26" t="n"/>
      <c r="P839" s="28" t="n"/>
      <c r="Q839" s="623" t="n"/>
      <c r="R839" s="28" t="n"/>
      <c r="S839" s="28" t="n"/>
      <c r="T839" s="28" t="n"/>
      <c r="U839" s="28" t="n"/>
      <c r="V839" s="26" t="n"/>
      <c r="W839" s="29" t="n"/>
      <c r="Z839" s="491" t="n"/>
      <c r="AA839" s="612" t="n"/>
      <c r="AB839" s="83">
        <f>IF(C839="","",IF('Product Selections'!$L$11="CBA Lightning",1,IF('Product Selections'!$L$11="CBA Lightning Plus",0.7,IF('Product Selections'!$L$11="Management Services",0.7,IF('Product Selections'!$L$11="CBA Lightning Wholesale","Check with Finance","")))))</f>
        <v/>
      </c>
      <c r="AC839" s="612" t="n"/>
      <c r="AD839" s="83">
        <f>IF(C839="","",IF('Product Selections'!$L$11="CBA Lightning Wholesale","Check with Finance",1-AB839))</f>
        <v/>
      </c>
      <c r="AE839" s="612">
        <f>IF(C839="","",'Multi Unit Grid'!$G$5)</f>
        <v/>
      </c>
      <c r="AF839" s="84">
        <f>IF(C839="","",IF('Exhibit A'!Y1581&lt;0,-'Exhibit A'!Y1581,""))</f>
        <v/>
      </c>
      <c r="AG839" s="612">
        <f>IF($C839="","",'Product Selections'!$K$6)</f>
        <v/>
      </c>
      <c r="AH839" s="612">
        <f>IF($C839="","",'Product Selections'!$K$10)</f>
        <v/>
      </c>
      <c r="AI839" s="32">
        <f>IF(C839="","",IF('Product Selections'!L831="Management SErvices",VLOOKUP('Product Selections'!K823,Regions!C:D,2,FALSE),""))</f>
        <v/>
      </c>
      <c r="AJ839" s="444" t="n"/>
      <c r="AK839" s="621" t="n"/>
      <c r="AL839" s="438" t="n"/>
      <c r="AM839" s="447" t="n"/>
      <c r="AO839" s="30" t="n"/>
      <c r="AP839" s="439" t="n"/>
      <c r="AQ839" s="612" t="n"/>
      <c r="AR839" s="612" t="n"/>
      <c r="AS839" s="615" t="n"/>
    </row>
    <row r="840">
      <c r="B840" s="249">
        <f>B839+1</f>
        <v/>
      </c>
      <c r="C840" s="250">
        <f>IF('Multi Unit Grid'!C834="","",'Multi Unit Grid'!C834)</f>
        <v/>
      </c>
      <c r="D840" s="251">
        <f>IF(C840="","",'Exhibit A'!D832)</f>
        <v/>
      </c>
      <c r="E840" s="252">
        <f>IFERROR(VLOOKUP(C840,'Multi Unit Grid'!C:D,2,FALSE),"")</f>
        <v/>
      </c>
      <c r="F840" s="253">
        <f>IFERROR(VLOOKUP(C840,'Multi Unit Grid'!C:E,3,FALSE),"")</f>
        <v/>
      </c>
      <c r="G840" s="253">
        <f>IFERROR(VLOOKUP(C840,'Multi Unit Grid'!C:EF,4,FALSE),"")</f>
        <v/>
      </c>
      <c r="H840" s="616" t="n"/>
      <c r="I840" s="267" t="n"/>
      <c r="J840" s="431" t="n"/>
      <c r="K840" s="261" t="n"/>
      <c r="L840" s="257" t="n"/>
      <c r="M840" s="262" t="n"/>
      <c r="N840" s="263" t="n"/>
      <c r="O840" s="262" t="n"/>
      <c r="P840" s="263" t="n"/>
      <c r="Q840" s="622" t="n"/>
      <c r="R840" s="263" t="n"/>
      <c r="S840" s="263" t="n"/>
      <c r="T840" s="263" t="n"/>
      <c r="U840" s="263" t="n"/>
      <c r="V840" s="262" t="n"/>
      <c r="W840" s="265" t="n"/>
      <c r="X840" s="266" t="n"/>
      <c r="Z840" s="490" t="n"/>
      <c r="AA840" s="616" t="n"/>
      <c r="AB840" s="270">
        <f>IF(C840="","",IF('Product Selections'!$L$11="CBA Lightning",1,IF('Product Selections'!$L$11="CBA Lightning Plus",0.7,IF('Product Selections'!$L$11="Management Services",0.7,IF('Product Selections'!$L$11="CBA Lightning Wholesale","Check with Finance","")))))</f>
        <v/>
      </c>
      <c r="AC840" s="616" t="n"/>
      <c r="AD840" s="270">
        <f>IF(C840="","",IF('Product Selections'!$L$11="CBA Lightning Wholesale","Check with Finance",1-AB840))</f>
        <v/>
      </c>
      <c r="AE840" s="616">
        <f>IF(C840="","",'Multi Unit Grid'!$G$5)</f>
        <v/>
      </c>
      <c r="AF840" s="271">
        <f>IF(C840="","",IF('Exhibit A'!Y1582&lt;0,-'Exhibit A'!Y1582,""))</f>
        <v/>
      </c>
      <c r="AG840" s="616">
        <f>IF($C840="","",'Product Selections'!$K$6)</f>
        <v/>
      </c>
      <c r="AH840" s="616">
        <f>IF($C840="","",'Product Selections'!$K$10)</f>
        <v/>
      </c>
      <c r="AI840" s="269">
        <f>IF(C840="","",IF('Product Selections'!L832="Management SErvices",VLOOKUP('Product Selections'!K824,Regions!C:D,2,FALSE),""))</f>
        <v/>
      </c>
      <c r="AJ840" s="445" t="n"/>
      <c r="AK840" s="618" t="n"/>
      <c r="AL840" s="440" t="n"/>
      <c r="AM840" s="448" t="n"/>
      <c r="AO840" s="267" t="n"/>
      <c r="AP840" s="441" t="n"/>
      <c r="AQ840" s="616" t="n"/>
      <c r="AR840" s="616" t="n"/>
      <c r="AS840" s="619" t="n"/>
    </row>
    <row r="841" ht="14.45" customHeight="1">
      <c r="B841" s="73">
        <f>B840+1</f>
        <v/>
      </c>
      <c r="C841" s="221">
        <f>IF('Multi Unit Grid'!C835="","",'Multi Unit Grid'!C835)</f>
        <v/>
      </c>
      <c r="D841" s="223">
        <f>IF(C841="","",'Exhibit A'!D833)</f>
        <v/>
      </c>
      <c r="E841" s="222">
        <f>IFERROR(VLOOKUP(C841,'Multi Unit Grid'!C:D,2,FALSE),"")</f>
        <v/>
      </c>
      <c r="F841" s="75">
        <f>IFERROR(VLOOKUP(C841,'Multi Unit Grid'!C:E,3,FALSE),"")</f>
        <v/>
      </c>
      <c r="G841" s="75">
        <f>IFERROR(VLOOKUP(C841,'Multi Unit Grid'!C:EF,4,FALSE),"")</f>
        <v/>
      </c>
      <c r="H841" s="612" t="n"/>
      <c r="I841" s="30" t="n"/>
      <c r="J841" s="430" t="n"/>
      <c r="K841" s="224" t="n"/>
      <c r="L841" s="24" t="n"/>
      <c r="M841" s="26" t="n"/>
      <c r="N841" s="28" t="n"/>
      <c r="O841" s="26" t="n"/>
      <c r="P841" s="28" t="n"/>
      <c r="Q841" s="623" t="n"/>
      <c r="R841" s="28" t="n"/>
      <c r="S841" s="28" t="n"/>
      <c r="T841" s="28" t="n"/>
      <c r="U841" s="28" t="n"/>
      <c r="V841" s="26" t="n"/>
      <c r="W841" s="29" t="n"/>
      <c r="Z841" s="491" t="n"/>
      <c r="AA841" s="612" t="n"/>
      <c r="AB841" s="83">
        <f>IF(C841="","",IF('Product Selections'!$L$11="CBA Lightning",1,IF('Product Selections'!$L$11="CBA Lightning Plus",0.7,IF('Product Selections'!$L$11="Management Services",0.7,IF('Product Selections'!$L$11="CBA Lightning Wholesale","Check with Finance","")))))</f>
        <v/>
      </c>
      <c r="AC841" s="612" t="n"/>
      <c r="AD841" s="83">
        <f>IF(C841="","",IF('Product Selections'!$L$11="CBA Lightning Wholesale","Check with Finance",1-AB841))</f>
        <v/>
      </c>
      <c r="AE841" s="612">
        <f>IF(C841="","",'Multi Unit Grid'!$G$5)</f>
        <v/>
      </c>
      <c r="AF841" s="84">
        <f>IF(C841="","",IF('Exhibit A'!Y1583&lt;0,-'Exhibit A'!Y1583,""))</f>
        <v/>
      </c>
      <c r="AG841" s="612">
        <f>IF($C841="","",'Product Selections'!$K$6)</f>
        <v/>
      </c>
      <c r="AH841" s="612">
        <f>IF($C841="","",'Product Selections'!$K$10)</f>
        <v/>
      </c>
      <c r="AI841" s="32">
        <f>IF(C841="","",IF('Product Selections'!L833="Management SErvices",VLOOKUP('Product Selections'!K825,Regions!C:D,2,FALSE),""))</f>
        <v/>
      </c>
      <c r="AJ841" s="444" t="n"/>
      <c r="AK841" s="621" t="n"/>
      <c r="AL841" s="438" t="n"/>
      <c r="AM841" s="447" t="n"/>
      <c r="AO841" s="30" t="n"/>
      <c r="AP841" s="439" t="n"/>
      <c r="AQ841" s="612" t="n"/>
      <c r="AR841" s="612" t="n"/>
      <c r="AS841" s="615" t="n"/>
    </row>
    <row r="842">
      <c r="B842" s="249">
        <f>B841+1</f>
        <v/>
      </c>
      <c r="C842" s="250">
        <f>IF('Multi Unit Grid'!C836="","",'Multi Unit Grid'!C836)</f>
        <v/>
      </c>
      <c r="D842" s="251">
        <f>IF(C842="","",'Exhibit A'!D834)</f>
        <v/>
      </c>
      <c r="E842" s="252">
        <f>IFERROR(VLOOKUP(C842,'Multi Unit Grid'!C:D,2,FALSE),"")</f>
        <v/>
      </c>
      <c r="F842" s="253">
        <f>IFERROR(VLOOKUP(C842,'Multi Unit Grid'!C:E,3,FALSE),"")</f>
        <v/>
      </c>
      <c r="G842" s="253">
        <f>IFERROR(VLOOKUP(C842,'Multi Unit Grid'!C:EF,4,FALSE),"")</f>
        <v/>
      </c>
      <c r="H842" s="616" t="n"/>
      <c r="I842" s="267" t="n"/>
      <c r="J842" s="431" t="n"/>
      <c r="K842" s="261" t="n"/>
      <c r="L842" s="257" t="n"/>
      <c r="M842" s="262" t="n"/>
      <c r="N842" s="263" t="n"/>
      <c r="O842" s="262" t="n"/>
      <c r="P842" s="263" t="n"/>
      <c r="Q842" s="622" t="n"/>
      <c r="R842" s="263" t="n"/>
      <c r="S842" s="263" t="n"/>
      <c r="T842" s="263" t="n"/>
      <c r="U842" s="263" t="n"/>
      <c r="V842" s="262" t="n"/>
      <c r="W842" s="265" t="n"/>
      <c r="X842" s="266" t="n"/>
      <c r="Z842" s="490" t="n"/>
      <c r="AA842" s="616" t="n"/>
      <c r="AB842" s="270">
        <f>IF(C842="","",IF('Product Selections'!$L$11="CBA Lightning",1,IF('Product Selections'!$L$11="CBA Lightning Plus",0.7,IF('Product Selections'!$L$11="Management Services",0.7,IF('Product Selections'!$L$11="CBA Lightning Wholesale","Check with Finance","")))))</f>
        <v/>
      </c>
      <c r="AC842" s="616" t="n"/>
      <c r="AD842" s="270">
        <f>IF(C842="","",IF('Product Selections'!$L$11="CBA Lightning Wholesale","Check with Finance",1-AB842))</f>
        <v/>
      </c>
      <c r="AE842" s="616">
        <f>IF(C842="","",'Multi Unit Grid'!$G$5)</f>
        <v/>
      </c>
      <c r="AF842" s="271">
        <f>IF(C842="","",IF('Exhibit A'!Y1584&lt;0,-'Exhibit A'!Y1584,""))</f>
        <v/>
      </c>
      <c r="AG842" s="616">
        <f>IF($C842="","",'Product Selections'!$K$6)</f>
        <v/>
      </c>
      <c r="AH842" s="616">
        <f>IF($C842="","",'Product Selections'!$K$10)</f>
        <v/>
      </c>
      <c r="AI842" s="269">
        <f>IF(C842="","",IF('Product Selections'!L834="Management SErvices",VLOOKUP('Product Selections'!K826,Regions!C:D,2,FALSE),""))</f>
        <v/>
      </c>
      <c r="AJ842" s="445" t="n"/>
      <c r="AK842" s="618" t="n"/>
      <c r="AL842" s="440" t="n"/>
      <c r="AM842" s="448" t="n"/>
      <c r="AO842" s="267" t="n"/>
      <c r="AP842" s="441" t="n"/>
      <c r="AQ842" s="616" t="n"/>
      <c r="AR842" s="616" t="n"/>
      <c r="AS842" s="619" t="n"/>
    </row>
    <row r="843" ht="14.45" customHeight="1">
      <c r="B843" s="73">
        <f>B842+1</f>
        <v/>
      </c>
      <c r="C843" s="221">
        <f>IF('Multi Unit Grid'!C837="","",'Multi Unit Grid'!C837)</f>
        <v/>
      </c>
      <c r="D843" s="223">
        <f>IF(C843="","",'Exhibit A'!D835)</f>
        <v/>
      </c>
      <c r="E843" s="222">
        <f>IFERROR(VLOOKUP(C843,'Multi Unit Grid'!C:D,2,FALSE),"")</f>
        <v/>
      </c>
      <c r="F843" s="75">
        <f>IFERROR(VLOOKUP(C843,'Multi Unit Grid'!C:E,3,FALSE),"")</f>
        <v/>
      </c>
      <c r="G843" s="75">
        <f>IFERROR(VLOOKUP(C843,'Multi Unit Grid'!C:EF,4,FALSE),"")</f>
        <v/>
      </c>
      <c r="H843" s="612" t="n"/>
      <c r="I843" s="30" t="n"/>
      <c r="J843" s="430" t="n"/>
      <c r="K843" s="224" t="n"/>
      <c r="L843" s="24" t="n"/>
      <c r="M843" s="26" t="n"/>
      <c r="N843" s="28" t="n"/>
      <c r="O843" s="26" t="n"/>
      <c r="P843" s="28" t="n"/>
      <c r="Q843" s="623" t="n"/>
      <c r="R843" s="28" t="n"/>
      <c r="S843" s="28" t="n"/>
      <c r="T843" s="28" t="n"/>
      <c r="U843" s="28" t="n"/>
      <c r="V843" s="26" t="n"/>
      <c r="W843" s="29" t="n"/>
      <c r="Z843" s="491" t="n"/>
      <c r="AA843" s="612" t="n"/>
      <c r="AB843" s="83">
        <f>IF(C843="","",IF('Product Selections'!$L$11="CBA Lightning",1,IF('Product Selections'!$L$11="CBA Lightning Plus",0.7,IF('Product Selections'!$L$11="Management Services",0.7,IF('Product Selections'!$L$11="CBA Lightning Wholesale","Check with Finance","")))))</f>
        <v/>
      </c>
      <c r="AC843" s="612" t="n"/>
      <c r="AD843" s="83">
        <f>IF(C843="","",IF('Product Selections'!$L$11="CBA Lightning Wholesale","Check with Finance",1-AB843))</f>
        <v/>
      </c>
      <c r="AE843" s="612">
        <f>IF(C843="","",'Multi Unit Grid'!$G$5)</f>
        <v/>
      </c>
      <c r="AF843" s="84">
        <f>IF(C843="","",IF('Exhibit A'!Y1585&lt;0,-'Exhibit A'!Y1585,""))</f>
        <v/>
      </c>
      <c r="AG843" s="612">
        <f>IF($C843="","",'Product Selections'!$K$6)</f>
        <v/>
      </c>
      <c r="AH843" s="612">
        <f>IF($C843="","",'Product Selections'!$K$10)</f>
        <v/>
      </c>
      <c r="AI843" s="32">
        <f>IF(C843="","",IF('Product Selections'!L835="Management SErvices",VLOOKUP('Product Selections'!K827,Regions!C:D,2,FALSE),""))</f>
        <v/>
      </c>
      <c r="AJ843" s="444" t="n"/>
      <c r="AK843" s="621" t="n"/>
      <c r="AL843" s="438" t="n"/>
      <c r="AM843" s="447" t="n"/>
      <c r="AO843" s="30" t="n"/>
      <c r="AP843" s="439" t="n"/>
      <c r="AQ843" s="612" t="n"/>
      <c r="AR843" s="612" t="n"/>
      <c r="AS843" s="615" t="n"/>
    </row>
    <row r="844">
      <c r="B844" s="249">
        <f>B843+1</f>
        <v/>
      </c>
      <c r="C844" s="250">
        <f>IF('Multi Unit Grid'!C838="","",'Multi Unit Grid'!C838)</f>
        <v/>
      </c>
      <c r="D844" s="251">
        <f>IF(C844="","",'Exhibit A'!D836)</f>
        <v/>
      </c>
      <c r="E844" s="252">
        <f>IFERROR(VLOOKUP(C844,'Multi Unit Grid'!C:D,2,FALSE),"")</f>
        <v/>
      </c>
      <c r="F844" s="253">
        <f>IFERROR(VLOOKUP(C844,'Multi Unit Grid'!C:E,3,FALSE),"")</f>
        <v/>
      </c>
      <c r="G844" s="253">
        <f>IFERROR(VLOOKUP(C844,'Multi Unit Grid'!C:EF,4,FALSE),"")</f>
        <v/>
      </c>
      <c r="H844" s="616" t="n"/>
      <c r="I844" s="267" t="n"/>
      <c r="J844" s="431" t="n"/>
      <c r="K844" s="261" t="n"/>
      <c r="L844" s="257" t="n"/>
      <c r="M844" s="262" t="n"/>
      <c r="N844" s="263" t="n"/>
      <c r="O844" s="262" t="n"/>
      <c r="P844" s="263" t="n"/>
      <c r="Q844" s="622" t="n"/>
      <c r="R844" s="263" t="n"/>
      <c r="S844" s="263" t="n"/>
      <c r="T844" s="263" t="n"/>
      <c r="U844" s="263" t="n"/>
      <c r="V844" s="262" t="n"/>
      <c r="W844" s="265" t="n"/>
      <c r="X844" s="266" t="n"/>
      <c r="Z844" s="490" t="n"/>
      <c r="AA844" s="616" t="n"/>
      <c r="AB844" s="270">
        <f>IF(C844="","",IF('Product Selections'!$L$11="CBA Lightning",1,IF('Product Selections'!$L$11="CBA Lightning Plus",0.7,IF('Product Selections'!$L$11="Management Services",0.7,IF('Product Selections'!$L$11="CBA Lightning Wholesale","Check with Finance","")))))</f>
        <v/>
      </c>
      <c r="AC844" s="616" t="n"/>
      <c r="AD844" s="270">
        <f>IF(C844="","",IF('Product Selections'!$L$11="CBA Lightning Wholesale","Check with Finance",1-AB844))</f>
        <v/>
      </c>
      <c r="AE844" s="616">
        <f>IF(C844="","",'Multi Unit Grid'!$G$5)</f>
        <v/>
      </c>
      <c r="AF844" s="271">
        <f>IF(C844="","",IF('Exhibit A'!Y1586&lt;0,-'Exhibit A'!Y1586,""))</f>
        <v/>
      </c>
      <c r="AG844" s="616">
        <f>IF($C844="","",'Product Selections'!$K$6)</f>
        <v/>
      </c>
      <c r="AH844" s="616">
        <f>IF($C844="","",'Product Selections'!$K$10)</f>
        <v/>
      </c>
      <c r="AI844" s="269">
        <f>IF(C844="","",IF('Product Selections'!L836="Management SErvices",VLOOKUP('Product Selections'!K828,Regions!C:D,2,FALSE),""))</f>
        <v/>
      </c>
      <c r="AJ844" s="445" t="n"/>
      <c r="AK844" s="618" t="n"/>
      <c r="AL844" s="440" t="n"/>
      <c r="AM844" s="448" t="n"/>
      <c r="AO844" s="267" t="n"/>
      <c r="AP844" s="441" t="n"/>
      <c r="AQ844" s="616" t="n"/>
      <c r="AR844" s="616" t="n"/>
      <c r="AS844" s="619" t="n"/>
    </row>
    <row r="845" ht="14.45" customHeight="1">
      <c r="B845" s="73">
        <f>B844+1</f>
        <v/>
      </c>
      <c r="C845" s="221">
        <f>IF('Multi Unit Grid'!C839="","",'Multi Unit Grid'!C839)</f>
        <v/>
      </c>
      <c r="D845" s="223">
        <f>IF(C845="","",'Exhibit A'!D837)</f>
        <v/>
      </c>
      <c r="E845" s="222">
        <f>IFERROR(VLOOKUP(C845,'Multi Unit Grid'!C:D,2,FALSE),"")</f>
        <v/>
      </c>
      <c r="F845" s="75">
        <f>IFERROR(VLOOKUP(C845,'Multi Unit Grid'!C:E,3,FALSE),"")</f>
        <v/>
      </c>
      <c r="G845" s="75">
        <f>IFERROR(VLOOKUP(C845,'Multi Unit Grid'!C:EF,4,FALSE),"")</f>
        <v/>
      </c>
      <c r="H845" s="612" t="n"/>
      <c r="I845" s="30" t="n"/>
      <c r="J845" s="430" t="n"/>
      <c r="K845" s="224" t="n"/>
      <c r="L845" s="24" t="n"/>
      <c r="M845" s="26" t="n"/>
      <c r="N845" s="28" t="n"/>
      <c r="O845" s="26" t="n"/>
      <c r="P845" s="28" t="n"/>
      <c r="Q845" s="623" t="n"/>
      <c r="R845" s="28" t="n"/>
      <c r="S845" s="28" t="n"/>
      <c r="T845" s="28" t="n"/>
      <c r="U845" s="28" t="n"/>
      <c r="V845" s="26" t="n"/>
      <c r="W845" s="29" t="n"/>
      <c r="Z845" s="491" t="n"/>
      <c r="AA845" s="612" t="n"/>
      <c r="AB845" s="83">
        <f>IF(C845="","",IF('Product Selections'!$L$11="CBA Lightning",1,IF('Product Selections'!$L$11="CBA Lightning Plus",0.7,IF('Product Selections'!$L$11="Management Services",0.7,IF('Product Selections'!$L$11="CBA Lightning Wholesale","Check with Finance","")))))</f>
        <v/>
      </c>
      <c r="AC845" s="612" t="n"/>
      <c r="AD845" s="83">
        <f>IF(C845="","",IF('Product Selections'!$L$11="CBA Lightning Wholesale","Check with Finance",1-AB845))</f>
        <v/>
      </c>
      <c r="AE845" s="612">
        <f>IF(C845="","",'Multi Unit Grid'!$G$5)</f>
        <v/>
      </c>
      <c r="AF845" s="84">
        <f>IF(C845="","",IF('Exhibit A'!Y1587&lt;0,-'Exhibit A'!Y1587,""))</f>
        <v/>
      </c>
      <c r="AG845" s="612">
        <f>IF($C845="","",'Product Selections'!$K$6)</f>
        <v/>
      </c>
      <c r="AH845" s="612">
        <f>IF($C845="","",'Product Selections'!$K$10)</f>
        <v/>
      </c>
      <c r="AI845" s="32">
        <f>IF(C845="","",IF('Product Selections'!L837="Management SErvices",VLOOKUP('Product Selections'!K829,Regions!C:D,2,FALSE),""))</f>
        <v/>
      </c>
      <c r="AJ845" s="444" t="n"/>
      <c r="AK845" s="621" t="n"/>
      <c r="AL845" s="438" t="n"/>
      <c r="AM845" s="447" t="n"/>
      <c r="AO845" s="30" t="n"/>
      <c r="AP845" s="439" t="n"/>
      <c r="AQ845" s="612" t="n"/>
      <c r="AR845" s="612" t="n"/>
      <c r="AS845" s="615" t="n"/>
    </row>
    <row r="846">
      <c r="B846" s="249">
        <f>B845+1</f>
        <v/>
      </c>
      <c r="C846" s="250">
        <f>IF('Multi Unit Grid'!C840="","",'Multi Unit Grid'!C840)</f>
        <v/>
      </c>
      <c r="D846" s="251">
        <f>IF(C846="","",'Exhibit A'!D838)</f>
        <v/>
      </c>
      <c r="E846" s="252">
        <f>IFERROR(VLOOKUP(C846,'Multi Unit Grid'!C:D,2,FALSE),"")</f>
        <v/>
      </c>
      <c r="F846" s="253">
        <f>IFERROR(VLOOKUP(C846,'Multi Unit Grid'!C:E,3,FALSE),"")</f>
        <v/>
      </c>
      <c r="G846" s="253">
        <f>IFERROR(VLOOKUP(C846,'Multi Unit Grid'!C:EF,4,FALSE),"")</f>
        <v/>
      </c>
      <c r="H846" s="616" t="n"/>
      <c r="I846" s="267" t="n"/>
      <c r="J846" s="431" t="n"/>
      <c r="K846" s="261" t="n"/>
      <c r="L846" s="257" t="n"/>
      <c r="M846" s="262" t="n"/>
      <c r="N846" s="263" t="n"/>
      <c r="O846" s="262" t="n"/>
      <c r="P846" s="263" t="n"/>
      <c r="Q846" s="622" t="n"/>
      <c r="R846" s="263" t="n"/>
      <c r="S846" s="263" t="n"/>
      <c r="T846" s="263" t="n"/>
      <c r="U846" s="263" t="n"/>
      <c r="V846" s="262" t="n"/>
      <c r="W846" s="265" t="n"/>
      <c r="X846" s="266" t="n"/>
      <c r="Z846" s="490" t="n"/>
      <c r="AA846" s="616" t="n"/>
      <c r="AB846" s="270">
        <f>IF(C846="","",IF('Product Selections'!$L$11="CBA Lightning",1,IF('Product Selections'!$L$11="CBA Lightning Plus",0.7,IF('Product Selections'!$L$11="Management Services",0.7,IF('Product Selections'!$L$11="CBA Lightning Wholesale","Check with Finance","")))))</f>
        <v/>
      </c>
      <c r="AC846" s="616" t="n"/>
      <c r="AD846" s="270">
        <f>IF(C846="","",IF('Product Selections'!$L$11="CBA Lightning Wholesale","Check with Finance",1-AB846))</f>
        <v/>
      </c>
      <c r="AE846" s="616">
        <f>IF(C846="","",'Multi Unit Grid'!$G$5)</f>
        <v/>
      </c>
      <c r="AF846" s="271">
        <f>IF(C846="","",IF('Exhibit A'!Y1588&lt;0,-'Exhibit A'!Y1588,""))</f>
        <v/>
      </c>
      <c r="AG846" s="616">
        <f>IF($C846="","",'Product Selections'!$K$6)</f>
        <v/>
      </c>
      <c r="AH846" s="616">
        <f>IF($C846="","",'Product Selections'!$K$10)</f>
        <v/>
      </c>
      <c r="AI846" s="269">
        <f>IF(C846="","",IF('Product Selections'!L838="Management SErvices",VLOOKUP('Product Selections'!K830,Regions!C:D,2,FALSE),""))</f>
        <v/>
      </c>
      <c r="AJ846" s="445" t="n"/>
      <c r="AK846" s="618" t="n"/>
      <c r="AL846" s="440" t="n"/>
      <c r="AM846" s="448" t="n"/>
      <c r="AO846" s="267" t="n"/>
      <c r="AP846" s="441" t="n"/>
      <c r="AQ846" s="616" t="n"/>
      <c r="AR846" s="616" t="n"/>
      <c r="AS846" s="619" t="n"/>
    </row>
    <row r="847" ht="14.45" customHeight="1">
      <c r="B847" s="73">
        <f>B846+1</f>
        <v/>
      </c>
      <c r="C847" s="221">
        <f>IF('Multi Unit Grid'!C841="","",'Multi Unit Grid'!C841)</f>
        <v/>
      </c>
      <c r="D847" s="223">
        <f>IF(C847="","",'Exhibit A'!D839)</f>
        <v/>
      </c>
      <c r="E847" s="222">
        <f>IFERROR(VLOOKUP(C847,'Multi Unit Grid'!C:D,2,FALSE),"")</f>
        <v/>
      </c>
      <c r="F847" s="75">
        <f>IFERROR(VLOOKUP(C847,'Multi Unit Grid'!C:E,3,FALSE),"")</f>
        <v/>
      </c>
      <c r="G847" s="75">
        <f>IFERROR(VLOOKUP(C847,'Multi Unit Grid'!C:EF,4,FALSE),"")</f>
        <v/>
      </c>
      <c r="H847" s="612" t="n"/>
      <c r="I847" s="30" t="n"/>
      <c r="J847" s="430" t="n"/>
      <c r="K847" s="224" t="n"/>
      <c r="L847" s="24" t="n"/>
      <c r="M847" s="26" t="n"/>
      <c r="N847" s="28" t="n"/>
      <c r="O847" s="26" t="n"/>
      <c r="P847" s="28" t="n"/>
      <c r="Q847" s="623" t="n"/>
      <c r="R847" s="28" t="n"/>
      <c r="S847" s="28" t="n"/>
      <c r="T847" s="28" t="n"/>
      <c r="U847" s="28" t="n"/>
      <c r="V847" s="26" t="n"/>
      <c r="W847" s="29" t="n"/>
      <c r="Z847" s="491" t="n"/>
      <c r="AA847" s="612" t="n"/>
      <c r="AB847" s="83">
        <f>IF(C847="","",IF('Product Selections'!$L$11="CBA Lightning",1,IF('Product Selections'!$L$11="CBA Lightning Plus",0.7,IF('Product Selections'!$L$11="Management Services",0.7,IF('Product Selections'!$L$11="CBA Lightning Wholesale","Check with Finance","")))))</f>
        <v/>
      </c>
      <c r="AC847" s="612" t="n"/>
      <c r="AD847" s="83">
        <f>IF(C847="","",IF('Product Selections'!$L$11="CBA Lightning Wholesale","Check with Finance",1-AB847))</f>
        <v/>
      </c>
      <c r="AE847" s="612">
        <f>IF(C847="","",'Multi Unit Grid'!$G$5)</f>
        <v/>
      </c>
      <c r="AF847" s="84">
        <f>IF(C847="","",IF('Exhibit A'!Y1589&lt;0,-'Exhibit A'!Y1589,""))</f>
        <v/>
      </c>
      <c r="AG847" s="612">
        <f>IF($C847="","",'Product Selections'!$K$6)</f>
        <v/>
      </c>
      <c r="AH847" s="612">
        <f>IF($C847="","",'Product Selections'!$K$10)</f>
        <v/>
      </c>
      <c r="AI847" s="32">
        <f>IF(C847="","",IF('Product Selections'!L839="Management SErvices",VLOOKUP('Product Selections'!K831,Regions!C:D,2,FALSE),""))</f>
        <v/>
      </c>
      <c r="AJ847" s="444" t="n"/>
      <c r="AK847" s="621" t="n"/>
      <c r="AL847" s="438" t="n"/>
      <c r="AM847" s="447" t="n"/>
      <c r="AO847" s="30" t="n"/>
      <c r="AP847" s="439" t="n"/>
      <c r="AQ847" s="612" t="n"/>
      <c r="AR847" s="612" t="n"/>
      <c r="AS847" s="615" t="n"/>
    </row>
    <row r="848">
      <c r="B848" s="249">
        <f>B847+1</f>
        <v/>
      </c>
      <c r="C848" s="250">
        <f>IF('Multi Unit Grid'!C842="","",'Multi Unit Grid'!C842)</f>
        <v/>
      </c>
      <c r="D848" s="251">
        <f>IF(C848="","",'Exhibit A'!D840)</f>
        <v/>
      </c>
      <c r="E848" s="252">
        <f>IFERROR(VLOOKUP(C848,'Multi Unit Grid'!C:D,2,FALSE),"")</f>
        <v/>
      </c>
      <c r="F848" s="253">
        <f>IFERROR(VLOOKUP(C848,'Multi Unit Grid'!C:E,3,FALSE),"")</f>
        <v/>
      </c>
      <c r="G848" s="253">
        <f>IFERROR(VLOOKUP(C848,'Multi Unit Grid'!C:EF,4,FALSE),"")</f>
        <v/>
      </c>
      <c r="H848" s="616" t="n"/>
      <c r="I848" s="267" t="n"/>
      <c r="J848" s="431" t="n"/>
      <c r="K848" s="261" t="n"/>
      <c r="L848" s="257" t="n"/>
      <c r="M848" s="262" t="n"/>
      <c r="N848" s="263" t="n"/>
      <c r="O848" s="262" t="n"/>
      <c r="P848" s="263" t="n"/>
      <c r="Q848" s="622" t="n"/>
      <c r="R848" s="263" t="n"/>
      <c r="S848" s="263" t="n"/>
      <c r="T848" s="263" t="n"/>
      <c r="U848" s="263" t="n"/>
      <c r="V848" s="262" t="n"/>
      <c r="W848" s="265" t="n"/>
      <c r="X848" s="266" t="n"/>
      <c r="Z848" s="490" t="n"/>
      <c r="AA848" s="616" t="n"/>
      <c r="AB848" s="270">
        <f>IF(C848="","",IF('Product Selections'!$L$11="CBA Lightning",1,IF('Product Selections'!$L$11="CBA Lightning Plus",0.7,IF('Product Selections'!$L$11="Management Services",0.7,IF('Product Selections'!$L$11="CBA Lightning Wholesale","Check with Finance","")))))</f>
        <v/>
      </c>
      <c r="AC848" s="616" t="n"/>
      <c r="AD848" s="270">
        <f>IF(C848="","",IF('Product Selections'!$L$11="CBA Lightning Wholesale","Check with Finance",1-AB848))</f>
        <v/>
      </c>
      <c r="AE848" s="616">
        <f>IF(C848="","",'Multi Unit Grid'!$G$5)</f>
        <v/>
      </c>
      <c r="AF848" s="271">
        <f>IF(C848="","",IF('Exhibit A'!Y1590&lt;0,-'Exhibit A'!Y1590,""))</f>
        <v/>
      </c>
      <c r="AG848" s="616">
        <f>IF($C848="","",'Product Selections'!$K$6)</f>
        <v/>
      </c>
      <c r="AH848" s="616">
        <f>IF($C848="","",'Product Selections'!$K$10)</f>
        <v/>
      </c>
      <c r="AI848" s="269">
        <f>IF(C848="","",IF('Product Selections'!L840="Management SErvices",VLOOKUP('Product Selections'!K832,Regions!C:D,2,FALSE),""))</f>
        <v/>
      </c>
      <c r="AJ848" s="445" t="n"/>
      <c r="AK848" s="618" t="n"/>
      <c r="AL848" s="440" t="n"/>
      <c r="AM848" s="448" t="n"/>
      <c r="AO848" s="267" t="n"/>
      <c r="AP848" s="441" t="n"/>
      <c r="AQ848" s="616" t="n"/>
      <c r="AR848" s="616" t="n"/>
      <c r="AS848" s="619" t="n"/>
    </row>
    <row r="849" ht="14.45" customHeight="1">
      <c r="B849" s="73">
        <f>B848+1</f>
        <v/>
      </c>
      <c r="C849" s="221">
        <f>IF('Multi Unit Grid'!C843="","",'Multi Unit Grid'!C843)</f>
        <v/>
      </c>
      <c r="D849" s="223">
        <f>IF(C849="","",'Exhibit A'!D841)</f>
        <v/>
      </c>
      <c r="E849" s="222">
        <f>IFERROR(VLOOKUP(C849,'Multi Unit Grid'!C:D,2,FALSE),"")</f>
        <v/>
      </c>
      <c r="F849" s="75">
        <f>IFERROR(VLOOKUP(C849,'Multi Unit Grid'!C:E,3,FALSE),"")</f>
        <v/>
      </c>
      <c r="G849" s="75">
        <f>IFERROR(VLOOKUP(C849,'Multi Unit Grid'!C:EF,4,FALSE),"")</f>
        <v/>
      </c>
      <c r="H849" s="612" t="n"/>
      <c r="I849" s="30" t="n"/>
      <c r="J849" s="430" t="n"/>
      <c r="K849" s="224" t="n"/>
      <c r="L849" s="24" t="n"/>
      <c r="M849" s="26" t="n"/>
      <c r="N849" s="28" t="n"/>
      <c r="O849" s="26" t="n"/>
      <c r="P849" s="28" t="n"/>
      <c r="Q849" s="623" t="n"/>
      <c r="R849" s="28" t="n"/>
      <c r="S849" s="28" t="n"/>
      <c r="T849" s="28" t="n"/>
      <c r="U849" s="28" t="n"/>
      <c r="V849" s="26" t="n"/>
      <c r="W849" s="29" t="n"/>
      <c r="Z849" s="491" t="n"/>
      <c r="AA849" s="612" t="n"/>
      <c r="AB849" s="83">
        <f>IF(C849="","",IF('Product Selections'!$L$11="CBA Lightning",1,IF('Product Selections'!$L$11="CBA Lightning Plus",0.7,IF('Product Selections'!$L$11="Management Services",0.7,IF('Product Selections'!$L$11="CBA Lightning Wholesale","Check with Finance","")))))</f>
        <v/>
      </c>
      <c r="AC849" s="612" t="n"/>
      <c r="AD849" s="83">
        <f>IF(C849="","",IF('Product Selections'!$L$11="CBA Lightning Wholesale","Check with Finance",1-AB849))</f>
        <v/>
      </c>
      <c r="AE849" s="612">
        <f>IF(C849="","",'Multi Unit Grid'!$G$5)</f>
        <v/>
      </c>
      <c r="AF849" s="84">
        <f>IF(C849="","",IF('Exhibit A'!Y1591&lt;0,-'Exhibit A'!Y1591,""))</f>
        <v/>
      </c>
      <c r="AG849" s="612">
        <f>IF($C849="","",'Product Selections'!$K$6)</f>
        <v/>
      </c>
      <c r="AH849" s="612">
        <f>IF($C849="","",'Product Selections'!$K$10)</f>
        <v/>
      </c>
      <c r="AI849" s="32">
        <f>IF(C849="","",IF('Product Selections'!L841="Management SErvices",VLOOKUP('Product Selections'!K833,Regions!C:D,2,FALSE),""))</f>
        <v/>
      </c>
      <c r="AJ849" s="444" t="n"/>
      <c r="AK849" s="621" t="n"/>
      <c r="AL849" s="438" t="n"/>
      <c r="AM849" s="447" t="n"/>
      <c r="AO849" s="30" t="n"/>
      <c r="AP849" s="439" t="n"/>
      <c r="AQ849" s="612" t="n"/>
      <c r="AR849" s="612" t="n"/>
      <c r="AS849" s="615" t="n"/>
    </row>
    <row r="850">
      <c r="B850" s="249">
        <f>B849+1</f>
        <v/>
      </c>
      <c r="C850" s="250">
        <f>IF('Multi Unit Grid'!C844="","",'Multi Unit Grid'!C844)</f>
        <v/>
      </c>
      <c r="D850" s="251">
        <f>IF(C850="","",'Exhibit A'!D842)</f>
        <v/>
      </c>
      <c r="E850" s="252">
        <f>IFERROR(VLOOKUP(C850,'Multi Unit Grid'!C:D,2,FALSE),"")</f>
        <v/>
      </c>
      <c r="F850" s="253">
        <f>IFERROR(VLOOKUP(C850,'Multi Unit Grid'!C:E,3,FALSE),"")</f>
        <v/>
      </c>
      <c r="G850" s="253">
        <f>IFERROR(VLOOKUP(C850,'Multi Unit Grid'!C:EF,4,FALSE),"")</f>
        <v/>
      </c>
      <c r="H850" s="616" t="n"/>
      <c r="I850" s="267" t="n"/>
      <c r="J850" s="431" t="n"/>
      <c r="K850" s="261" t="n"/>
      <c r="L850" s="257" t="n"/>
      <c r="M850" s="262" t="n"/>
      <c r="N850" s="263" t="n"/>
      <c r="O850" s="262" t="n"/>
      <c r="P850" s="263" t="n"/>
      <c r="Q850" s="622" t="n"/>
      <c r="R850" s="263" t="n"/>
      <c r="S850" s="263" t="n"/>
      <c r="T850" s="263" t="n"/>
      <c r="U850" s="263" t="n"/>
      <c r="V850" s="262" t="n"/>
      <c r="W850" s="265" t="n"/>
      <c r="X850" s="266" t="n"/>
      <c r="Z850" s="490" t="n"/>
      <c r="AA850" s="616" t="n"/>
      <c r="AB850" s="270">
        <f>IF(C850="","",IF('Product Selections'!$L$11="CBA Lightning",1,IF('Product Selections'!$L$11="CBA Lightning Plus",0.7,IF('Product Selections'!$L$11="Management Services",0.7,IF('Product Selections'!$L$11="CBA Lightning Wholesale","Check with Finance","")))))</f>
        <v/>
      </c>
      <c r="AC850" s="616" t="n"/>
      <c r="AD850" s="270">
        <f>IF(C850="","",IF('Product Selections'!$L$11="CBA Lightning Wholesale","Check with Finance",1-AB850))</f>
        <v/>
      </c>
      <c r="AE850" s="616">
        <f>IF(C850="","",'Multi Unit Grid'!$G$5)</f>
        <v/>
      </c>
      <c r="AF850" s="271">
        <f>IF(C850="","",IF('Exhibit A'!Y1592&lt;0,-'Exhibit A'!Y1592,""))</f>
        <v/>
      </c>
      <c r="AG850" s="616">
        <f>IF($C850="","",'Product Selections'!$K$6)</f>
        <v/>
      </c>
      <c r="AH850" s="616">
        <f>IF($C850="","",'Product Selections'!$K$10)</f>
        <v/>
      </c>
      <c r="AI850" s="269">
        <f>IF(C850="","",IF('Product Selections'!L842="Management SErvices",VLOOKUP('Product Selections'!K834,Regions!C:D,2,FALSE),""))</f>
        <v/>
      </c>
      <c r="AJ850" s="445" t="n"/>
      <c r="AK850" s="618" t="n"/>
      <c r="AL850" s="440" t="n"/>
      <c r="AM850" s="448" t="n"/>
      <c r="AO850" s="267" t="n"/>
      <c r="AP850" s="441" t="n"/>
      <c r="AQ850" s="616" t="n"/>
      <c r="AR850" s="616" t="n"/>
      <c r="AS850" s="619" t="n"/>
    </row>
    <row r="851" ht="14.45" customHeight="1">
      <c r="B851" s="73">
        <f>B850+1</f>
        <v/>
      </c>
      <c r="C851" s="221">
        <f>IF('Multi Unit Grid'!C845="","",'Multi Unit Grid'!C845)</f>
        <v/>
      </c>
      <c r="D851" s="223">
        <f>IF(C851="","",'Exhibit A'!D843)</f>
        <v/>
      </c>
      <c r="E851" s="222">
        <f>IFERROR(VLOOKUP(C851,'Multi Unit Grid'!C:D,2,FALSE),"")</f>
        <v/>
      </c>
      <c r="F851" s="75">
        <f>IFERROR(VLOOKUP(C851,'Multi Unit Grid'!C:E,3,FALSE),"")</f>
        <v/>
      </c>
      <c r="G851" s="75">
        <f>IFERROR(VLOOKUP(C851,'Multi Unit Grid'!C:EF,4,FALSE),"")</f>
        <v/>
      </c>
      <c r="H851" s="612" t="n"/>
      <c r="I851" s="30" t="n"/>
      <c r="J851" s="430" t="n"/>
      <c r="K851" s="224" t="n"/>
      <c r="L851" s="24" t="n"/>
      <c r="M851" s="26" t="n"/>
      <c r="N851" s="28" t="n"/>
      <c r="O851" s="26" t="n"/>
      <c r="P851" s="28" t="n"/>
      <c r="Q851" s="623" t="n"/>
      <c r="R851" s="28" t="n"/>
      <c r="S851" s="28" t="n"/>
      <c r="T851" s="28" t="n"/>
      <c r="U851" s="28" t="n"/>
      <c r="V851" s="26" t="n"/>
      <c r="W851" s="29" t="n"/>
      <c r="Z851" s="491" t="n"/>
      <c r="AA851" s="612" t="n"/>
      <c r="AB851" s="83">
        <f>IF(C851="","",IF('Product Selections'!$L$11="CBA Lightning",1,IF('Product Selections'!$L$11="CBA Lightning Plus",0.7,IF('Product Selections'!$L$11="Management Services",0.7,IF('Product Selections'!$L$11="CBA Lightning Wholesale","Check with Finance","")))))</f>
        <v/>
      </c>
      <c r="AC851" s="612" t="n"/>
      <c r="AD851" s="83">
        <f>IF(C851="","",IF('Product Selections'!$L$11="CBA Lightning Wholesale","Check with Finance",1-AB851))</f>
        <v/>
      </c>
      <c r="AE851" s="612">
        <f>IF(C851="","",'Multi Unit Grid'!$G$5)</f>
        <v/>
      </c>
      <c r="AF851" s="84">
        <f>IF(C851="","",IF('Exhibit A'!Y1593&lt;0,-'Exhibit A'!Y1593,""))</f>
        <v/>
      </c>
      <c r="AG851" s="612">
        <f>IF($C851="","",'Product Selections'!$K$6)</f>
        <v/>
      </c>
      <c r="AH851" s="612">
        <f>IF($C851="","",'Product Selections'!$K$10)</f>
        <v/>
      </c>
      <c r="AI851" s="32">
        <f>IF(C851="","",IF('Product Selections'!L843="Management SErvices",VLOOKUP('Product Selections'!K835,Regions!C:D,2,FALSE),""))</f>
        <v/>
      </c>
      <c r="AJ851" s="444" t="n"/>
      <c r="AK851" s="621" t="n"/>
      <c r="AL851" s="438" t="n"/>
      <c r="AM851" s="447" t="n"/>
      <c r="AO851" s="30" t="n"/>
      <c r="AP851" s="439" t="n"/>
      <c r="AQ851" s="612" t="n"/>
      <c r="AR851" s="612" t="n"/>
      <c r="AS851" s="615" t="n"/>
    </row>
    <row r="852">
      <c r="B852" s="249">
        <f>B851+1</f>
        <v/>
      </c>
      <c r="C852" s="250">
        <f>IF('Multi Unit Grid'!C846="","",'Multi Unit Grid'!C846)</f>
        <v/>
      </c>
      <c r="D852" s="251">
        <f>IF(C852="","",'Exhibit A'!D844)</f>
        <v/>
      </c>
      <c r="E852" s="252">
        <f>IFERROR(VLOOKUP(C852,'Multi Unit Grid'!C:D,2,FALSE),"")</f>
        <v/>
      </c>
      <c r="F852" s="253">
        <f>IFERROR(VLOOKUP(C852,'Multi Unit Grid'!C:E,3,FALSE),"")</f>
        <v/>
      </c>
      <c r="G852" s="253">
        <f>IFERROR(VLOOKUP(C852,'Multi Unit Grid'!C:EF,4,FALSE),"")</f>
        <v/>
      </c>
      <c r="H852" s="616" t="n"/>
      <c r="I852" s="267" t="n"/>
      <c r="J852" s="431" t="n"/>
      <c r="K852" s="261" t="n"/>
      <c r="L852" s="257" t="n"/>
      <c r="M852" s="262" t="n"/>
      <c r="N852" s="263" t="n"/>
      <c r="O852" s="262" t="n"/>
      <c r="P852" s="263" t="n"/>
      <c r="Q852" s="622" t="n"/>
      <c r="R852" s="263" t="n"/>
      <c r="S852" s="263" t="n"/>
      <c r="T852" s="263" t="n"/>
      <c r="U852" s="263" t="n"/>
      <c r="V852" s="262" t="n"/>
      <c r="W852" s="265" t="n"/>
      <c r="X852" s="266" t="n"/>
      <c r="Z852" s="490" t="n"/>
      <c r="AA852" s="616" t="n"/>
      <c r="AB852" s="270">
        <f>IF(C852="","",IF('Product Selections'!$L$11="CBA Lightning",1,IF('Product Selections'!$L$11="CBA Lightning Plus",0.7,IF('Product Selections'!$L$11="Management Services",0.7,IF('Product Selections'!$L$11="CBA Lightning Wholesale","Check with Finance","")))))</f>
        <v/>
      </c>
      <c r="AC852" s="616" t="n"/>
      <c r="AD852" s="270">
        <f>IF(C852="","",IF('Product Selections'!$L$11="CBA Lightning Wholesale","Check with Finance",1-AB852))</f>
        <v/>
      </c>
      <c r="AE852" s="616">
        <f>IF(C852="","",'Multi Unit Grid'!$G$5)</f>
        <v/>
      </c>
      <c r="AF852" s="271">
        <f>IF(C852="","",IF('Exhibit A'!Y1594&lt;0,-'Exhibit A'!Y1594,""))</f>
        <v/>
      </c>
      <c r="AG852" s="616">
        <f>IF($C852="","",'Product Selections'!$K$6)</f>
        <v/>
      </c>
      <c r="AH852" s="616">
        <f>IF($C852="","",'Product Selections'!$K$10)</f>
        <v/>
      </c>
      <c r="AI852" s="269">
        <f>IF(C852="","",IF('Product Selections'!L844="Management SErvices",VLOOKUP('Product Selections'!K836,Regions!C:D,2,FALSE),""))</f>
        <v/>
      </c>
      <c r="AJ852" s="445" t="n"/>
      <c r="AK852" s="618" t="n"/>
      <c r="AL852" s="440" t="n"/>
      <c r="AM852" s="448" t="n"/>
      <c r="AO852" s="267" t="n"/>
      <c r="AP852" s="441" t="n"/>
      <c r="AQ852" s="616" t="n"/>
      <c r="AR852" s="616" t="n"/>
      <c r="AS852" s="619" t="n"/>
    </row>
    <row r="853" ht="14.45" customHeight="1">
      <c r="B853" s="73">
        <f>B852+1</f>
        <v/>
      </c>
      <c r="C853" s="221">
        <f>IF('Multi Unit Grid'!C847="","",'Multi Unit Grid'!C847)</f>
        <v/>
      </c>
      <c r="D853" s="223">
        <f>IF(C853="","",'Exhibit A'!D845)</f>
        <v/>
      </c>
      <c r="E853" s="222">
        <f>IFERROR(VLOOKUP(C853,'Multi Unit Grid'!C:D,2,FALSE),"")</f>
        <v/>
      </c>
      <c r="F853" s="75">
        <f>IFERROR(VLOOKUP(C853,'Multi Unit Grid'!C:E,3,FALSE),"")</f>
        <v/>
      </c>
      <c r="G853" s="75">
        <f>IFERROR(VLOOKUP(C853,'Multi Unit Grid'!C:EF,4,FALSE),"")</f>
        <v/>
      </c>
      <c r="H853" s="612" t="n"/>
      <c r="I853" s="30" t="n"/>
      <c r="J853" s="430" t="n"/>
      <c r="K853" s="224" t="n"/>
      <c r="L853" s="24" t="n"/>
      <c r="M853" s="26" t="n"/>
      <c r="N853" s="28" t="n"/>
      <c r="O853" s="26" t="n"/>
      <c r="P853" s="28" t="n"/>
      <c r="Q853" s="623" t="n"/>
      <c r="R853" s="28" t="n"/>
      <c r="S853" s="28" t="n"/>
      <c r="T853" s="28" t="n"/>
      <c r="U853" s="28" t="n"/>
      <c r="V853" s="26" t="n"/>
      <c r="W853" s="29" t="n"/>
      <c r="Z853" s="491" t="n"/>
      <c r="AA853" s="612" t="n"/>
      <c r="AB853" s="83">
        <f>IF(C853="","",IF('Product Selections'!$L$11="CBA Lightning",1,IF('Product Selections'!$L$11="CBA Lightning Plus",0.7,IF('Product Selections'!$L$11="Management Services",0.7,IF('Product Selections'!$L$11="CBA Lightning Wholesale","Check with Finance","")))))</f>
        <v/>
      </c>
      <c r="AC853" s="612" t="n"/>
      <c r="AD853" s="83">
        <f>IF(C853="","",IF('Product Selections'!$L$11="CBA Lightning Wholesale","Check with Finance",1-AB853))</f>
        <v/>
      </c>
      <c r="AE853" s="612">
        <f>IF(C853="","",'Multi Unit Grid'!$G$5)</f>
        <v/>
      </c>
      <c r="AF853" s="84">
        <f>IF(C853="","",IF('Exhibit A'!Y1595&lt;0,-'Exhibit A'!Y1595,""))</f>
        <v/>
      </c>
      <c r="AG853" s="612">
        <f>IF($C853="","",'Product Selections'!$K$6)</f>
        <v/>
      </c>
      <c r="AH853" s="612">
        <f>IF($C853="","",'Product Selections'!$K$10)</f>
        <v/>
      </c>
      <c r="AI853" s="32">
        <f>IF(C853="","",IF('Product Selections'!L845="Management SErvices",VLOOKUP('Product Selections'!K837,Regions!C:D,2,FALSE),""))</f>
        <v/>
      </c>
      <c r="AJ853" s="444" t="n"/>
      <c r="AK853" s="621" t="n"/>
      <c r="AL853" s="438" t="n"/>
      <c r="AM853" s="447" t="n"/>
      <c r="AO853" s="30" t="n"/>
      <c r="AP853" s="439" t="n"/>
      <c r="AQ853" s="612" t="n"/>
      <c r="AR853" s="612" t="n"/>
      <c r="AS853" s="615" t="n"/>
    </row>
    <row r="854">
      <c r="B854" s="249">
        <f>B853+1</f>
        <v/>
      </c>
      <c r="C854" s="250">
        <f>IF('Multi Unit Grid'!C848="","",'Multi Unit Grid'!C848)</f>
        <v/>
      </c>
      <c r="D854" s="251">
        <f>IF(C854="","",'Exhibit A'!D846)</f>
        <v/>
      </c>
      <c r="E854" s="252">
        <f>IFERROR(VLOOKUP(C854,'Multi Unit Grid'!C:D,2,FALSE),"")</f>
        <v/>
      </c>
      <c r="F854" s="253">
        <f>IFERROR(VLOOKUP(C854,'Multi Unit Grid'!C:E,3,FALSE),"")</f>
        <v/>
      </c>
      <c r="G854" s="253">
        <f>IFERROR(VLOOKUP(C854,'Multi Unit Grid'!C:EF,4,FALSE),"")</f>
        <v/>
      </c>
      <c r="H854" s="616" t="n"/>
      <c r="I854" s="267" t="n"/>
      <c r="J854" s="431" t="n"/>
      <c r="K854" s="261" t="n"/>
      <c r="L854" s="257" t="n"/>
      <c r="M854" s="262" t="n"/>
      <c r="N854" s="263" t="n"/>
      <c r="O854" s="262" t="n"/>
      <c r="P854" s="263" t="n"/>
      <c r="Q854" s="622" t="n"/>
      <c r="R854" s="263" t="n"/>
      <c r="S854" s="263" t="n"/>
      <c r="T854" s="263" t="n"/>
      <c r="U854" s="263" t="n"/>
      <c r="V854" s="262" t="n"/>
      <c r="W854" s="265" t="n"/>
      <c r="X854" s="266" t="n"/>
      <c r="Z854" s="490" t="n"/>
      <c r="AA854" s="616" t="n"/>
      <c r="AB854" s="270">
        <f>IF(C854="","",IF('Product Selections'!$L$11="CBA Lightning",1,IF('Product Selections'!$L$11="CBA Lightning Plus",0.7,IF('Product Selections'!$L$11="Management Services",0.7,IF('Product Selections'!$L$11="CBA Lightning Wholesale","Check with Finance","")))))</f>
        <v/>
      </c>
      <c r="AC854" s="616" t="n"/>
      <c r="AD854" s="270">
        <f>IF(C854="","",IF('Product Selections'!$L$11="CBA Lightning Wholesale","Check with Finance",1-AB854))</f>
        <v/>
      </c>
      <c r="AE854" s="616">
        <f>IF(C854="","",'Multi Unit Grid'!$G$5)</f>
        <v/>
      </c>
      <c r="AF854" s="271">
        <f>IF(C854="","",IF('Exhibit A'!Y1596&lt;0,-'Exhibit A'!Y1596,""))</f>
        <v/>
      </c>
      <c r="AG854" s="616">
        <f>IF($C854="","",'Product Selections'!$K$6)</f>
        <v/>
      </c>
      <c r="AH854" s="616">
        <f>IF($C854="","",'Product Selections'!$K$10)</f>
        <v/>
      </c>
      <c r="AI854" s="269">
        <f>IF(C854="","",IF('Product Selections'!L846="Management SErvices",VLOOKUP('Product Selections'!K838,Regions!C:D,2,FALSE),""))</f>
        <v/>
      </c>
      <c r="AJ854" s="445" t="n"/>
      <c r="AK854" s="618" t="n"/>
      <c r="AL854" s="440" t="n"/>
      <c r="AM854" s="448" t="n"/>
      <c r="AO854" s="267" t="n"/>
      <c r="AP854" s="441" t="n"/>
      <c r="AQ854" s="616" t="n"/>
      <c r="AR854" s="616" t="n"/>
      <c r="AS854" s="619" t="n"/>
    </row>
    <row r="855" ht="14.45" customHeight="1">
      <c r="B855" s="73">
        <f>B854+1</f>
        <v/>
      </c>
      <c r="C855" s="221">
        <f>IF('Multi Unit Grid'!C849="","",'Multi Unit Grid'!C849)</f>
        <v/>
      </c>
      <c r="D855" s="223">
        <f>IF(C855="","",'Exhibit A'!D847)</f>
        <v/>
      </c>
      <c r="E855" s="222">
        <f>IFERROR(VLOOKUP(C855,'Multi Unit Grid'!C:D,2,FALSE),"")</f>
        <v/>
      </c>
      <c r="F855" s="75">
        <f>IFERROR(VLOOKUP(C855,'Multi Unit Grid'!C:E,3,FALSE),"")</f>
        <v/>
      </c>
      <c r="G855" s="75">
        <f>IFERROR(VLOOKUP(C855,'Multi Unit Grid'!C:EF,4,FALSE),"")</f>
        <v/>
      </c>
      <c r="H855" s="612" t="n"/>
      <c r="I855" s="30" t="n"/>
      <c r="J855" s="430" t="n"/>
      <c r="K855" s="224" t="n"/>
      <c r="L855" s="24" t="n"/>
      <c r="M855" s="26" t="n"/>
      <c r="N855" s="28" t="n"/>
      <c r="O855" s="26" t="n"/>
      <c r="P855" s="28" t="n"/>
      <c r="Q855" s="623" t="n"/>
      <c r="R855" s="28" t="n"/>
      <c r="S855" s="28" t="n"/>
      <c r="T855" s="28" t="n"/>
      <c r="U855" s="28" t="n"/>
      <c r="V855" s="26" t="n"/>
      <c r="W855" s="29" t="n"/>
      <c r="Z855" s="491" t="n"/>
      <c r="AA855" s="612" t="n"/>
      <c r="AB855" s="83">
        <f>IF(C855="","",IF('Product Selections'!$L$11="CBA Lightning",1,IF('Product Selections'!$L$11="CBA Lightning Plus",0.7,IF('Product Selections'!$L$11="Management Services",0.7,IF('Product Selections'!$L$11="CBA Lightning Wholesale","Check with Finance","")))))</f>
        <v/>
      </c>
      <c r="AC855" s="612" t="n"/>
      <c r="AD855" s="83">
        <f>IF(C855="","",IF('Product Selections'!$L$11="CBA Lightning Wholesale","Check with Finance",1-AB855))</f>
        <v/>
      </c>
      <c r="AE855" s="612">
        <f>IF(C855="","",'Multi Unit Grid'!$G$5)</f>
        <v/>
      </c>
      <c r="AF855" s="84">
        <f>IF(C855="","",IF('Exhibit A'!Y1597&lt;0,-'Exhibit A'!Y1597,""))</f>
        <v/>
      </c>
      <c r="AG855" s="612">
        <f>IF($C855="","",'Product Selections'!$K$6)</f>
        <v/>
      </c>
      <c r="AH855" s="612">
        <f>IF($C855="","",'Product Selections'!$K$10)</f>
        <v/>
      </c>
      <c r="AI855" s="32">
        <f>IF(C855="","",IF('Product Selections'!L847="Management SErvices",VLOOKUP('Product Selections'!K839,Regions!C:D,2,FALSE),""))</f>
        <v/>
      </c>
      <c r="AJ855" s="444" t="n"/>
      <c r="AK855" s="621" t="n"/>
      <c r="AL855" s="438" t="n"/>
      <c r="AM855" s="447" t="n"/>
      <c r="AO855" s="30" t="n"/>
      <c r="AP855" s="439" t="n"/>
      <c r="AQ855" s="612" t="n"/>
      <c r="AR855" s="612" t="n"/>
      <c r="AS855" s="615" t="n"/>
    </row>
    <row r="856">
      <c r="B856" s="249">
        <f>B855+1</f>
        <v/>
      </c>
      <c r="C856" s="250">
        <f>IF('Multi Unit Grid'!C850="","",'Multi Unit Grid'!C850)</f>
        <v/>
      </c>
      <c r="D856" s="251">
        <f>IF(C856="","",'Exhibit A'!D848)</f>
        <v/>
      </c>
      <c r="E856" s="252">
        <f>IFERROR(VLOOKUP(C856,'Multi Unit Grid'!C:D,2,FALSE),"")</f>
        <v/>
      </c>
      <c r="F856" s="253">
        <f>IFERROR(VLOOKUP(C856,'Multi Unit Grid'!C:E,3,FALSE),"")</f>
        <v/>
      </c>
      <c r="G856" s="253">
        <f>IFERROR(VLOOKUP(C856,'Multi Unit Grid'!C:EF,4,FALSE),"")</f>
        <v/>
      </c>
      <c r="H856" s="616" t="n"/>
      <c r="I856" s="267" t="n"/>
      <c r="J856" s="431" t="n"/>
      <c r="K856" s="261" t="n"/>
      <c r="L856" s="257" t="n"/>
      <c r="M856" s="262" t="n"/>
      <c r="N856" s="263" t="n"/>
      <c r="O856" s="262" t="n"/>
      <c r="P856" s="263" t="n"/>
      <c r="Q856" s="622" t="n"/>
      <c r="R856" s="263" t="n"/>
      <c r="S856" s="263" t="n"/>
      <c r="T856" s="263" t="n"/>
      <c r="U856" s="263" t="n"/>
      <c r="V856" s="262" t="n"/>
      <c r="W856" s="265" t="n"/>
      <c r="X856" s="266" t="n"/>
      <c r="Z856" s="490" t="n"/>
      <c r="AA856" s="616" t="n"/>
      <c r="AB856" s="270">
        <f>IF(C856="","",IF('Product Selections'!$L$11="CBA Lightning",1,IF('Product Selections'!$L$11="CBA Lightning Plus",0.7,IF('Product Selections'!$L$11="Management Services",0.7,IF('Product Selections'!$L$11="CBA Lightning Wholesale","Check with Finance","")))))</f>
        <v/>
      </c>
      <c r="AC856" s="616" t="n"/>
      <c r="AD856" s="270">
        <f>IF(C856="","",IF('Product Selections'!$L$11="CBA Lightning Wholesale","Check with Finance",1-AB856))</f>
        <v/>
      </c>
      <c r="AE856" s="616">
        <f>IF(C856="","",'Multi Unit Grid'!$G$5)</f>
        <v/>
      </c>
      <c r="AF856" s="271">
        <f>IF(C856="","",IF('Exhibit A'!Y1598&lt;0,-'Exhibit A'!Y1598,""))</f>
        <v/>
      </c>
      <c r="AG856" s="616">
        <f>IF($C856="","",'Product Selections'!$K$6)</f>
        <v/>
      </c>
      <c r="AH856" s="616">
        <f>IF($C856="","",'Product Selections'!$K$10)</f>
        <v/>
      </c>
      <c r="AI856" s="269">
        <f>IF(C856="","",IF('Product Selections'!L848="Management SErvices",VLOOKUP('Product Selections'!K840,Regions!C:D,2,FALSE),""))</f>
        <v/>
      </c>
      <c r="AJ856" s="445" t="n"/>
      <c r="AK856" s="618" t="n"/>
      <c r="AL856" s="440" t="n"/>
      <c r="AM856" s="448" t="n"/>
      <c r="AO856" s="267" t="n"/>
      <c r="AP856" s="441" t="n"/>
      <c r="AQ856" s="616" t="n"/>
      <c r="AR856" s="616" t="n"/>
      <c r="AS856" s="619" t="n"/>
    </row>
    <row r="857" ht="14.45" customHeight="1">
      <c r="B857" s="73">
        <f>B856+1</f>
        <v/>
      </c>
      <c r="C857" s="221">
        <f>IF('Multi Unit Grid'!C851="","",'Multi Unit Grid'!C851)</f>
        <v/>
      </c>
      <c r="D857" s="223">
        <f>IF(C857="","",'Exhibit A'!D849)</f>
        <v/>
      </c>
      <c r="E857" s="222">
        <f>IFERROR(VLOOKUP(C857,'Multi Unit Grid'!C:D,2,FALSE),"")</f>
        <v/>
      </c>
      <c r="F857" s="75">
        <f>IFERROR(VLOOKUP(C857,'Multi Unit Grid'!C:E,3,FALSE),"")</f>
        <v/>
      </c>
      <c r="G857" s="75">
        <f>IFERROR(VLOOKUP(C857,'Multi Unit Grid'!C:EF,4,FALSE),"")</f>
        <v/>
      </c>
      <c r="H857" s="612" t="n"/>
      <c r="I857" s="30" t="n"/>
      <c r="J857" s="430" t="n"/>
      <c r="K857" s="224" t="n"/>
      <c r="L857" s="24" t="n"/>
      <c r="M857" s="26" t="n"/>
      <c r="N857" s="28" t="n"/>
      <c r="O857" s="26" t="n"/>
      <c r="P857" s="28" t="n"/>
      <c r="Q857" s="623" t="n"/>
      <c r="R857" s="28" t="n"/>
      <c r="S857" s="28" t="n"/>
      <c r="T857" s="28" t="n"/>
      <c r="U857" s="28" t="n"/>
      <c r="V857" s="26" t="n"/>
      <c r="W857" s="29" t="n"/>
      <c r="Z857" s="491" t="n"/>
      <c r="AA857" s="612" t="n"/>
      <c r="AB857" s="83">
        <f>IF(C857="","",IF('Product Selections'!$L$11="CBA Lightning",1,IF('Product Selections'!$L$11="CBA Lightning Plus",0.7,IF('Product Selections'!$L$11="Management Services",0.7,IF('Product Selections'!$L$11="CBA Lightning Wholesale","Check with Finance","")))))</f>
        <v/>
      </c>
      <c r="AC857" s="612" t="n"/>
      <c r="AD857" s="83">
        <f>IF(C857="","",IF('Product Selections'!$L$11="CBA Lightning Wholesale","Check with Finance",1-AB857))</f>
        <v/>
      </c>
      <c r="AE857" s="612">
        <f>IF(C857="","",'Multi Unit Grid'!$G$5)</f>
        <v/>
      </c>
      <c r="AF857" s="84">
        <f>IF(C857="","",IF('Exhibit A'!Y1599&lt;0,-'Exhibit A'!Y1599,""))</f>
        <v/>
      </c>
      <c r="AG857" s="612">
        <f>IF($C857="","",'Product Selections'!$K$6)</f>
        <v/>
      </c>
      <c r="AH857" s="612">
        <f>IF($C857="","",'Product Selections'!$K$10)</f>
        <v/>
      </c>
      <c r="AI857" s="32">
        <f>IF(C857="","",IF('Product Selections'!L849="Management SErvices",VLOOKUP('Product Selections'!K841,Regions!C:D,2,FALSE),""))</f>
        <v/>
      </c>
      <c r="AJ857" s="444" t="n"/>
      <c r="AK857" s="621" t="n"/>
      <c r="AL857" s="438" t="n"/>
      <c r="AM857" s="447" t="n"/>
      <c r="AO857" s="30" t="n"/>
      <c r="AP857" s="439" t="n"/>
      <c r="AQ857" s="612" t="n"/>
      <c r="AR857" s="612" t="n"/>
      <c r="AS857" s="615" t="n"/>
    </row>
    <row r="858">
      <c r="B858" s="249">
        <f>B857+1</f>
        <v/>
      </c>
      <c r="C858" s="250">
        <f>IF('Multi Unit Grid'!C852="","",'Multi Unit Grid'!C852)</f>
        <v/>
      </c>
      <c r="D858" s="251">
        <f>IF(C858="","",'Exhibit A'!D850)</f>
        <v/>
      </c>
      <c r="E858" s="252">
        <f>IFERROR(VLOOKUP(C858,'Multi Unit Grid'!C:D,2,FALSE),"")</f>
        <v/>
      </c>
      <c r="F858" s="253">
        <f>IFERROR(VLOOKUP(C858,'Multi Unit Grid'!C:E,3,FALSE),"")</f>
        <v/>
      </c>
      <c r="G858" s="253">
        <f>IFERROR(VLOOKUP(C858,'Multi Unit Grid'!C:EF,4,FALSE),"")</f>
        <v/>
      </c>
      <c r="H858" s="616" t="n"/>
      <c r="I858" s="267" t="n"/>
      <c r="J858" s="431" t="n"/>
      <c r="K858" s="261" t="n"/>
      <c r="L858" s="257" t="n"/>
      <c r="M858" s="262" t="n"/>
      <c r="N858" s="263" t="n"/>
      <c r="O858" s="262" t="n"/>
      <c r="P858" s="263" t="n"/>
      <c r="Q858" s="622" t="n"/>
      <c r="R858" s="263" t="n"/>
      <c r="S858" s="263" t="n"/>
      <c r="T858" s="263" t="n"/>
      <c r="U858" s="263" t="n"/>
      <c r="V858" s="262" t="n"/>
      <c r="W858" s="265" t="n"/>
      <c r="X858" s="266" t="n"/>
      <c r="Z858" s="490" t="n"/>
      <c r="AA858" s="616" t="n"/>
      <c r="AB858" s="270">
        <f>IF(C858="","",IF('Product Selections'!$L$11="CBA Lightning",1,IF('Product Selections'!$L$11="CBA Lightning Plus",0.7,IF('Product Selections'!$L$11="Management Services",0.7,IF('Product Selections'!$L$11="CBA Lightning Wholesale","Check with Finance","")))))</f>
        <v/>
      </c>
      <c r="AC858" s="616" t="n"/>
      <c r="AD858" s="270">
        <f>IF(C858="","",IF('Product Selections'!$L$11="CBA Lightning Wholesale","Check with Finance",1-AB858))</f>
        <v/>
      </c>
      <c r="AE858" s="616">
        <f>IF(C858="","",'Multi Unit Grid'!$G$5)</f>
        <v/>
      </c>
      <c r="AF858" s="271">
        <f>IF(C858="","",IF('Exhibit A'!Y1600&lt;0,-'Exhibit A'!Y1600,""))</f>
        <v/>
      </c>
      <c r="AG858" s="616">
        <f>IF($C858="","",'Product Selections'!$K$6)</f>
        <v/>
      </c>
      <c r="AH858" s="616">
        <f>IF($C858="","",'Product Selections'!$K$10)</f>
        <v/>
      </c>
      <c r="AI858" s="269">
        <f>IF(C858="","",IF('Product Selections'!L850="Management SErvices",VLOOKUP('Product Selections'!K842,Regions!C:D,2,FALSE),""))</f>
        <v/>
      </c>
      <c r="AJ858" s="445" t="n"/>
      <c r="AK858" s="618" t="n"/>
      <c r="AL858" s="440" t="n"/>
      <c r="AM858" s="448" t="n"/>
      <c r="AO858" s="267" t="n"/>
      <c r="AP858" s="441" t="n"/>
      <c r="AQ858" s="616" t="n"/>
      <c r="AR858" s="616" t="n"/>
      <c r="AS858" s="619" t="n"/>
    </row>
    <row r="859" ht="14.45" customHeight="1">
      <c r="B859" s="73">
        <f>B858+1</f>
        <v/>
      </c>
      <c r="C859" s="221">
        <f>IF('Multi Unit Grid'!C853="","",'Multi Unit Grid'!C853)</f>
        <v/>
      </c>
      <c r="D859" s="223">
        <f>IF(C859="","",'Exhibit A'!D851)</f>
        <v/>
      </c>
      <c r="E859" s="222">
        <f>IFERROR(VLOOKUP(C859,'Multi Unit Grid'!C:D,2,FALSE),"")</f>
        <v/>
      </c>
      <c r="F859" s="75">
        <f>IFERROR(VLOOKUP(C859,'Multi Unit Grid'!C:E,3,FALSE),"")</f>
        <v/>
      </c>
      <c r="G859" s="75">
        <f>IFERROR(VLOOKUP(C859,'Multi Unit Grid'!C:EF,4,FALSE),"")</f>
        <v/>
      </c>
      <c r="H859" s="612" t="n"/>
      <c r="I859" s="30" t="n"/>
      <c r="J859" s="430" t="n"/>
      <c r="K859" s="224" t="n"/>
      <c r="L859" s="24" t="n"/>
      <c r="M859" s="26" t="n"/>
      <c r="N859" s="28" t="n"/>
      <c r="O859" s="26" t="n"/>
      <c r="P859" s="28" t="n"/>
      <c r="Q859" s="623" t="n"/>
      <c r="R859" s="28" t="n"/>
      <c r="S859" s="28" t="n"/>
      <c r="T859" s="28" t="n"/>
      <c r="U859" s="28" t="n"/>
      <c r="V859" s="26" t="n"/>
      <c r="W859" s="29" t="n"/>
      <c r="Z859" s="491" t="n"/>
      <c r="AA859" s="612" t="n"/>
      <c r="AB859" s="83">
        <f>IF(C859="","",IF('Product Selections'!$L$11="CBA Lightning",1,IF('Product Selections'!$L$11="CBA Lightning Plus",0.7,IF('Product Selections'!$L$11="Management Services",0.7,IF('Product Selections'!$L$11="CBA Lightning Wholesale","Check with Finance","")))))</f>
        <v/>
      </c>
      <c r="AC859" s="612" t="n"/>
      <c r="AD859" s="83">
        <f>IF(C859="","",IF('Product Selections'!$L$11="CBA Lightning Wholesale","Check with Finance",1-AB859))</f>
        <v/>
      </c>
      <c r="AE859" s="612">
        <f>IF(C859="","",'Multi Unit Grid'!$G$5)</f>
        <v/>
      </c>
      <c r="AF859" s="84">
        <f>IF(C859="","",IF('Exhibit A'!Y1601&lt;0,-'Exhibit A'!Y1601,""))</f>
        <v/>
      </c>
      <c r="AG859" s="612">
        <f>IF($C859="","",'Product Selections'!$K$6)</f>
        <v/>
      </c>
      <c r="AH859" s="612">
        <f>IF($C859="","",'Product Selections'!$K$10)</f>
        <v/>
      </c>
      <c r="AI859" s="32">
        <f>IF(C859="","",IF('Product Selections'!L851="Management SErvices",VLOOKUP('Product Selections'!K843,Regions!C:D,2,FALSE),""))</f>
        <v/>
      </c>
      <c r="AJ859" s="444" t="n"/>
      <c r="AK859" s="621" t="n"/>
      <c r="AL859" s="438" t="n"/>
      <c r="AM859" s="447" t="n"/>
      <c r="AO859" s="30" t="n"/>
      <c r="AP859" s="439" t="n"/>
      <c r="AQ859" s="612" t="n"/>
      <c r="AR859" s="612" t="n"/>
      <c r="AS859" s="615" t="n"/>
    </row>
    <row r="860">
      <c r="B860" s="249">
        <f>B859+1</f>
        <v/>
      </c>
      <c r="C860" s="250">
        <f>IF('Multi Unit Grid'!C854="","",'Multi Unit Grid'!C854)</f>
        <v/>
      </c>
      <c r="D860" s="251">
        <f>IF(C860="","",'Exhibit A'!D852)</f>
        <v/>
      </c>
      <c r="E860" s="252">
        <f>IFERROR(VLOOKUP(C860,'Multi Unit Grid'!C:D,2,FALSE),"")</f>
        <v/>
      </c>
      <c r="F860" s="253">
        <f>IFERROR(VLOOKUP(C860,'Multi Unit Grid'!C:E,3,FALSE),"")</f>
        <v/>
      </c>
      <c r="G860" s="253">
        <f>IFERROR(VLOOKUP(C860,'Multi Unit Grid'!C:EF,4,FALSE),"")</f>
        <v/>
      </c>
      <c r="H860" s="616" t="n"/>
      <c r="I860" s="267" t="n"/>
      <c r="J860" s="431" t="n"/>
      <c r="K860" s="261" t="n"/>
      <c r="L860" s="257" t="n"/>
      <c r="M860" s="262" t="n"/>
      <c r="N860" s="263" t="n"/>
      <c r="O860" s="262" t="n"/>
      <c r="P860" s="263" t="n"/>
      <c r="Q860" s="622" t="n"/>
      <c r="R860" s="263" t="n"/>
      <c r="S860" s="263" t="n"/>
      <c r="T860" s="263" t="n"/>
      <c r="U860" s="263" t="n"/>
      <c r="V860" s="262" t="n"/>
      <c r="W860" s="265" t="n"/>
      <c r="X860" s="266" t="n"/>
      <c r="Z860" s="490" t="n"/>
      <c r="AA860" s="616" t="n"/>
      <c r="AB860" s="270">
        <f>IF(C860="","",IF('Product Selections'!$L$11="CBA Lightning",1,IF('Product Selections'!$L$11="CBA Lightning Plus",0.7,IF('Product Selections'!$L$11="Management Services",0.7,IF('Product Selections'!$L$11="CBA Lightning Wholesale","Check with Finance","")))))</f>
        <v/>
      </c>
      <c r="AC860" s="616" t="n"/>
      <c r="AD860" s="270">
        <f>IF(C860="","",IF('Product Selections'!$L$11="CBA Lightning Wholesale","Check with Finance",1-AB860))</f>
        <v/>
      </c>
      <c r="AE860" s="616">
        <f>IF(C860="","",'Multi Unit Grid'!$G$5)</f>
        <v/>
      </c>
      <c r="AF860" s="271">
        <f>IF(C860="","",IF('Exhibit A'!Y1602&lt;0,-'Exhibit A'!Y1602,""))</f>
        <v/>
      </c>
      <c r="AG860" s="616">
        <f>IF($C860="","",'Product Selections'!$K$6)</f>
        <v/>
      </c>
      <c r="AH860" s="616">
        <f>IF($C860="","",'Product Selections'!$K$10)</f>
        <v/>
      </c>
      <c r="AI860" s="269">
        <f>IF(C860="","",IF('Product Selections'!L852="Management SErvices",VLOOKUP('Product Selections'!K844,Regions!C:D,2,FALSE),""))</f>
        <v/>
      </c>
      <c r="AJ860" s="445" t="n"/>
      <c r="AK860" s="618" t="n"/>
      <c r="AL860" s="440" t="n"/>
      <c r="AM860" s="448" t="n"/>
      <c r="AO860" s="267" t="n"/>
      <c r="AP860" s="441" t="n"/>
      <c r="AQ860" s="616" t="n"/>
      <c r="AR860" s="616" t="n"/>
      <c r="AS860" s="619" t="n"/>
    </row>
    <row r="861" ht="14.45" customHeight="1">
      <c r="B861" s="73">
        <f>B860+1</f>
        <v/>
      </c>
      <c r="C861" s="221">
        <f>IF('Multi Unit Grid'!C855="","",'Multi Unit Grid'!C855)</f>
        <v/>
      </c>
      <c r="D861" s="223">
        <f>IF(C861="","",'Exhibit A'!D853)</f>
        <v/>
      </c>
      <c r="E861" s="222">
        <f>IFERROR(VLOOKUP(C861,'Multi Unit Grid'!C:D,2,FALSE),"")</f>
        <v/>
      </c>
      <c r="F861" s="75">
        <f>IFERROR(VLOOKUP(C861,'Multi Unit Grid'!C:E,3,FALSE),"")</f>
        <v/>
      </c>
      <c r="G861" s="75">
        <f>IFERROR(VLOOKUP(C861,'Multi Unit Grid'!C:EF,4,FALSE),"")</f>
        <v/>
      </c>
      <c r="H861" s="612" t="n"/>
      <c r="I861" s="30" t="n"/>
      <c r="J861" s="430" t="n"/>
      <c r="K861" s="224" t="n"/>
      <c r="L861" s="24" t="n"/>
      <c r="M861" s="26" t="n"/>
      <c r="N861" s="28" t="n"/>
      <c r="O861" s="26" t="n"/>
      <c r="P861" s="28" t="n"/>
      <c r="Q861" s="623" t="n"/>
      <c r="R861" s="28" t="n"/>
      <c r="S861" s="28" t="n"/>
      <c r="T861" s="28" t="n"/>
      <c r="U861" s="28" t="n"/>
      <c r="V861" s="26" t="n"/>
      <c r="W861" s="29" t="n"/>
      <c r="Z861" s="491" t="n"/>
      <c r="AA861" s="612" t="n"/>
      <c r="AB861" s="83">
        <f>IF(C861="","",IF('Product Selections'!$L$11="CBA Lightning",1,IF('Product Selections'!$L$11="CBA Lightning Plus",0.7,IF('Product Selections'!$L$11="Management Services",0.7,IF('Product Selections'!$L$11="CBA Lightning Wholesale","Check with Finance","")))))</f>
        <v/>
      </c>
      <c r="AC861" s="612" t="n"/>
      <c r="AD861" s="83">
        <f>IF(C861="","",IF('Product Selections'!$L$11="CBA Lightning Wholesale","Check with Finance",1-AB861))</f>
        <v/>
      </c>
      <c r="AE861" s="612">
        <f>IF(C861="","",'Multi Unit Grid'!$G$5)</f>
        <v/>
      </c>
      <c r="AF861" s="84">
        <f>IF(C861="","",IF('Exhibit A'!Y1603&lt;0,-'Exhibit A'!Y1603,""))</f>
        <v/>
      </c>
      <c r="AG861" s="612">
        <f>IF($C861="","",'Product Selections'!$K$6)</f>
        <v/>
      </c>
      <c r="AH861" s="612">
        <f>IF($C861="","",'Product Selections'!$K$10)</f>
        <v/>
      </c>
      <c r="AI861" s="32">
        <f>IF(C861="","",IF('Product Selections'!L853="Management SErvices",VLOOKUP('Product Selections'!K845,Regions!C:D,2,FALSE),""))</f>
        <v/>
      </c>
      <c r="AJ861" s="444" t="n"/>
      <c r="AK861" s="621" t="n"/>
      <c r="AL861" s="438" t="n"/>
      <c r="AM861" s="447" t="n"/>
      <c r="AO861" s="30" t="n"/>
      <c r="AP861" s="439" t="n"/>
      <c r="AQ861" s="612" t="n"/>
      <c r="AR861" s="612" t="n"/>
      <c r="AS861" s="615" t="n"/>
    </row>
    <row r="862">
      <c r="B862" s="249">
        <f>B861+1</f>
        <v/>
      </c>
      <c r="C862" s="250">
        <f>IF('Multi Unit Grid'!C856="","",'Multi Unit Grid'!C856)</f>
        <v/>
      </c>
      <c r="D862" s="251">
        <f>IF(C862="","",'Exhibit A'!D854)</f>
        <v/>
      </c>
      <c r="E862" s="252">
        <f>IFERROR(VLOOKUP(C862,'Multi Unit Grid'!C:D,2,FALSE),"")</f>
        <v/>
      </c>
      <c r="F862" s="253">
        <f>IFERROR(VLOOKUP(C862,'Multi Unit Grid'!C:E,3,FALSE),"")</f>
        <v/>
      </c>
      <c r="G862" s="253">
        <f>IFERROR(VLOOKUP(C862,'Multi Unit Grid'!C:EF,4,FALSE),"")</f>
        <v/>
      </c>
      <c r="H862" s="616" t="n"/>
      <c r="I862" s="267" t="n"/>
      <c r="J862" s="431" t="n"/>
      <c r="K862" s="261" t="n"/>
      <c r="L862" s="257" t="n"/>
      <c r="M862" s="262" t="n"/>
      <c r="N862" s="263" t="n"/>
      <c r="O862" s="262" t="n"/>
      <c r="P862" s="263" t="n"/>
      <c r="Q862" s="622" t="n"/>
      <c r="R862" s="263" t="n"/>
      <c r="S862" s="263" t="n"/>
      <c r="T862" s="263" t="n"/>
      <c r="U862" s="263" t="n"/>
      <c r="V862" s="262" t="n"/>
      <c r="W862" s="265" t="n"/>
      <c r="X862" s="266" t="n"/>
      <c r="Z862" s="490" t="n"/>
      <c r="AA862" s="616" t="n"/>
      <c r="AB862" s="270">
        <f>IF(C862="","",IF('Product Selections'!$L$11="CBA Lightning",1,IF('Product Selections'!$L$11="CBA Lightning Plus",0.7,IF('Product Selections'!$L$11="Management Services",0.7,IF('Product Selections'!$L$11="CBA Lightning Wholesale","Check with Finance","")))))</f>
        <v/>
      </c>
      <c r="AC862" s="616" t="n"/>
      <c r="AD862" s="270">
        <f>IF(C862="","",IF('Product Selections'!$L$11="CBA Lightning Wholesale","Check with Finance",1-AB862))</f>
        <v/>
      </c>
      <c r="AE862" s="616">
        <f>IF(C862="","",'Multi Unit Grid'!$G$5)</f>
        <v/>
      </c>
      <c r="AF862" s="271">
        <f>IF(C862="","",IF('Exhibit A'!Y1604&lt;0,-'Exhibit A'!Y1604,""))</f>
        <v/>
      </c>
      <c r="AG862" s="616">
        <f>IF($C862="","",'Product Selections'!$K$6)</f>
        <v/>
      </c>
      <c r="AH862" s="616">
        <f>IF($C862="","",'Product Selections'!$K$10)</f>
        <v/>
      </c>
      <c r="AI862" s="269">
        <f>IF(C862="","",IF('Product Selections'!L854="Management SErvices",VLOOKUP('Product Selections'!K846,Regions!C:D,2,FALSE),""))</f>
        <v/>
      </c>
      <c r="AJ862" s="445" t="n"/>
      <c r="AK862" s="618" t="n"/>
      <c r="AL862" s="440" t="n"/>
      <c r="AM862" s="448" t="n"/>
      <c r="AO862" s="267" t="n"/>
      <c r="AP862" s="441" t="n"/>
      <c r="AQ862" s="616" t="n"/>
      <c r="AR862" s="616" t="n"/>
      <c r="AS862" s="619" t="n"/>
    </row>
    <row r="863" ht="14.45" customHeight="1">
      <c r="B863" s="73">
        <f>B862+1</f>
        <v/>
      </c>
      <c r="C863" s="221">
        <f>IF('Multi Unit Grid'!C857="","",'Multi Unit Grid'!C857)</f>
        <v/>
      </c>
      <c r="D863" s="223">
        <f>IF(C863="","",'Exhibit A'!D855)</f>
        <v/>
      </c>
      <c r="E863" s="222">
        <f>IFERROR(VLOOKUP(C863,'Multi Unit Grid'!C:D,2,FALSE),"")</f>
        <v/>
      </c>
      <c r="F863" s="75">
        <f>IFERROR(VLOOKUP(C863,'Multi Unit Grid'!C:E,3,FALSE),"")</f>
        <v/>
      </c>
      <c r="G863" s="75">
        <f>IFERROR(VLOOKUP(C863,'Multi Unit Grid'!C:EF,4,FALSE),"")</f>
        <v/>
      </c>
      <c r="H863" s="612" t="n"/>
      <c r="I863" s="30" t="n"/>
      <c r="J863" s="430" t="n"/>
      <c r="K863" s="224" t="n"/>
      <c r="L863" s="24" t="n"/>
      <c r="M863" s="26" t="n"/>
      <c r="N863" s="28" t="n"/>
      <c r="O863" s="26" t="n"/>
      <c r="P863" s="28" t="n"/>
      <c r="Q863" s="623" t="n"/>
      <c r="R863" s="28" t="n"/>
      <c r="S863" s="28" t="n"/>
      <c r="T863" s="28" t="n"/>
      <c r="U863" s="28" t="n"/>
      <c r="V863" s="26" t="n"/>
      <c r="W863" s="29" t="n"/>
      <c r="Z863" s="491" t="n"/>
      <c r="AA863" s="612" t="n"/>
      <c r="AB863" s="83">
        <f>IF(C863="","",IF('Product Selections'!$L$11="CBA Lightning",1,IF('Product Selections'!$L$11="CBA Lightning Plus",0.7,IF('Product Selections'!$L$11="Management Services",0.7,IF('Product Selections'!$L$11="CBA Lightning Wholesale","Check with Finance","")))))</f>
        <v/>
      </c>
      <c r="AC863" s="612" t="n"/>
      <c r="AD863" s="83">
        <f>IF(C863="","",IF('Product Selections'!$L$11="CBA Lightning Wholesale","Check with Finance",1-AB863))</f>
        <v/>
      </c>
      <c r="AE863" s="612">
        <f>IF(C863="","",'Multi Unit Grid'!$G$5)</f>
        <v/>
      </c>
      <c r="AF863" s="84">
        <f>IF(C863="","",IF('Exhibit A'!Y1605&lt;0,-'Exhibit A'!Y1605,""))</f>
        <v/>
      </c>
      <c r="AG863" s="612">
        <f>IF($C863="","",'Product Selections'!$K$6)</f>
        <v/>
      </c>
      <c r="AH863" s="612">
        <f>IF($C863="","",'Product Selections'!$K$10)</f>
        <v/>
      </c>
      <c r="AI863" s="32">
        <f>IF(C863="","",IF('Product Selections'!L855="Management SErvices",VLOOKUP('Product Selections'!K847,Regions!C:D,2,FALSE),""))</f>
        <v/>
      </c>
      <c r="AJ863" s="444" t="n"/>
      <c r="AK863" s="621" t="n"/>
      <c r="AL863" s="438" t="n"/>
      <c r="AM863" s="447" t="n"/>
      <c r="AO863" s="30" t="n"/>
      <c r="AP863" s="439" t="n"/>
      <c r="AQ863" s="612" t="n"/>
      <c r="AR863" s="612" t="n"/>
      <c r="AS863" s="615" t="n"/>
    </row>
    <row r="864">
      <c r="B864" s="249">
        <f>B863+1</f>
        <v/>
      </c>
      <c r="C864" s="250">
        <f>IF('Multi Unit Grid'!C858="","",'Multi Unit Grid'!C858)</f>
        <v/>
      </c>
      <c r="D864" s="251">
        <f>IF(C864="","",'Exhibit A'!D856)</f>
        <v/>
      </c>
      <c r="E864" s="252">
        <f>IFERROR(VLOOKUP(C864,'Multi Unit Grid'!C:D,2,FALSE),"")</f>
        <v/>
      </c>
      <c r="F864" s="253">
        <f>IFERROR(VLOOKUP(C864,'Multi Unit Grid'!C:E,3,FALSE),"")</f>
        <v/>
      </c>
      <c r="G864" s="253">
        <f>IFERROR(VLOOKUP(C864,'Multi Unit Grid'!C:EF,4,FALSE),"")</f>
        <v/>
      </c>
      <c r="H864" s="616" t="n"/>
      <c r="I864" s="267" t="n"/>
      <c r="J864" s="431" t="n"/>
      <c r="K864" s="261" t="n"/>
      <c r="L864" s="257" t="n"/>
      <c r="M864" s="262" t="n"/>
      <c r="N864" s="263" t="n"/>
      <c r="O864" s="262" t="n"/>
      <c r="P864" s="263" t="n"/>
      <c r="Q864" s="622" t="n"/>
      <c r="R864" s="263" t="n"/>
      <c r="S864" s="263" t="n"/>
      <c r="T864" s="263" t="n"/>
      <c r="U864" s="263" t="n"/>
      <c r="V864" s="262" t="n"/>
      <c r="W864" s="265" t="n"/>
      <c r="X864" s="266" t="n"/>
      <c r="Z864" s="490" t="n"/>
      <c r="AA864" s="616" t="n"/>
      <c r="AB864" s="270">
        <f>IF(C864="","",IF('Product Selections'!$L$11="CBA Lightning",1,IF('Product Selections'!$L$11="CBA Lightning Plus",0.7,IF('Product Selections'!$L$11="Management Services",0.7,IF('Product Selections'!$L$11="CBA Lightning Wholesale","Check with Finance","")))))</f>
        <v/>
      </c>
      <c r="AC864" s="616" t="n"/>
      <c r="AD864" s="270">
        <f>IF(C864="","",IF('Product Selections'!$L$11="CBA Lightning Wholesale","Check with Finance",1-AB864))</f>
        <v/>
      </c>
      <c r="AE864" s="616">
        <f>IF(C864="","",'Multi Unit Grid'!$G$5)</f>
        <v/>
      </c>
      <c r="AF864" s="271">
        <f>IF(C864="","",IF('Exhibit A'!Y1606&lt;0,-'Exhibit A'!Y1606,""))</f>
        <v/>
      </c>
      <c r="AG864" s="616">
        <f>IF($C864="","",'Product Selections'!$K$6)</f>
        <v/>
      </c>
      <c r="AH864" s="616">
        <f>IF($C864="","",'Product Selections'!$K$10)</f>
        <v/>
      </c>
      <c r="AI864" s="269">
        <f>IF(C864="","",IF('Product Selections'!L856="Management SErvices",VLOOKUP('Product Selections'!K848,Regions!C:D,2,FALSE),""))</f>
        <v/>
      </c>
      <c r="AJ864" s="445" t="n"/>
      <c r="AK864" s="618" t="n"/>
      <c r="AL864" s="440" t="n"/>
      <c r="AM864" s="448" t="n"/>
      <c r="AO864" s="267" t="n"/>
      <c r="AP864" s="441" t="n"/>
      <c r="AQ864" s="616" t="n"/>
      <c r="AR864" s="616" t="n"/>
      <c r="AS864" s="619" t="n"/>
    </row>
    <row r="865" ht="14.45" customHeight="1">
      <c r="B865" s="73">
        <f>B864+1</f>
        <v/>
      </c>
      <c r="C865" s="221">
        <f>IF('Multi Unit Grid'!C859="","",'Multi Unit Grid'!C859)</f>
        <v/>
      </c>
      <c r="D865" s="223">
        <f>IF(C865="","",'Exhibit A'!D857)</f>
        <v/>
      </c>
      <c r="E865" s="222">
        <f>IFERROR(VLOOKUP(C865,'Multi Unit Grid'!C:D,2,FALSE),"")</f>
        <v/>
      </c>
      <c r="F865" s="75">
        <f>IFERROR(VLOOKUP(C865,'Multi Unit Grid'!C:E,3,FALSE),"")</f>
        <v/>
      </c>
      <c r="G865" s="75">
        <f>IFERROR(VLOOKUP(C865,'Multi Unit Grid'!C:EF,4,FALSE),"")</f>
        <v/>
      </c>
      <c r="H865" s="612" t="n"/>
      <c r="I865" s="30" t="n"/>
      <c r="J865" s="430" t="n"/>
      <c r="K865" s="224" t="n"/>
      <c r="L865" s="24" t="n"/>
      <c r="M865" s="26" t="n"/>
      <c r="N865" s="28" t="n"/>
      <c r="O865" s="26" t="n"/>
      <c r="P865" s="28" t="n"/>
      <c r="Q865" s="623" t="n"/>
      <c r="R865" s="28" t="n"/>
      <c r="S865" s="28" t="n"/>
      <c r="T865" s="28" t="n"/>
      <c r="U865" s="28" t="n"/>
      <c r="V865" s="26" t="n"/>
      <c r="W865" s="29" t="n"/>
      <c r="Z865" s="491" t="n"/>
      <c r="AA865" s="612" t="n"/>
      <c r="AB865" s="83">
        <f>IF(C865="","",IF('Product Selections'!$L$11="CBA Lightning",1,IF('Product Selections'!$L$11="CBA Lightning Plus",0.7,IF('Product Selections'!$L$11="Management Services",0.7,IF('Product Selections'!$L$11="CBA Lightning Wholesale","Check with Finance","")))))</f>
        <v/>
      </c>
      <c r="AC865" s="612" t="n"/>
      <c r="AD865" s="83">
        <f>IF(C865="","",IF('Product Selections'!$L$11="CBA Lightning Wholesale","Check with Finance",1-AB865))</f>
        <v/>
      </c>
      <c r="AE865" s="612">
        <f>IF(C865="","",'Multi Unit Grid'!$G$5)</f>
        <v/>
      </c>
      <c r="AF865" s="84">
        <f>IF(C865="","",IF('Exhibit A'!Y1607&lt;0,-'Exhibit A'!Y1607,""))</f>
        <v/>
      </c>
      <c r="AG865" s="612">
        <f>IF($C865="","",'Product Selections'!$K$6)</f>
        <v/>
      </c>
      <c r="AH865" s="612">
        <f>IF($C865="","",'Product Selections'!$K$10)</f>
        <v/>
      </c>
      <c r="AI865" s="32">
        <f>IF(C865="","",IF('Product Selections'!L857="Management SErvices",VLOOKUP('Product Selections'!K849,Regions!C:D,2,FALSE),""))</f>
        <v/>
      </c>
      <c r="AJ865" s="444" t="n"/>
      <c r="AK865" s="621" t="n"/>
      <c r="AL865" s="438" t="n"/>
      <c r="AM865" s="447" t="n"/>
      <c r="AO865" s="30" t="n"/>
      <c r="AP865" s="439" t="n"/>
      <c r="AQ865" s="612" t="n"/>
      <c r="AR865" s="612" t="n"/>
      <c r="AS865" s="615" t="n"/>
    </row>
    <row r="866">
      <c r="B866" s="249">
        <f>B865+1</f>
        <v/>
      </c>
      <c r="C866" s="250">
        <f>IF('Multi Unit Grid'!C860="","",'Multi Unit Grid'!C860)</f>
        <v/>
      </c>
      <c r="D866" s="251">
        <f>IF(C866="","",'Exhibit A'!D858)</f>
        <v/>
      </c>
      <c r="E866" s="252">
        <f>IFERROR(VLOOKUP(C866,'Multi Unit Grid'!C:D,2,FALSE),"")</f>
        <v/>
      </c>
      <c r="F866" s="253">
        <f>IFERROR(VLOOKUP(C866,'Multi Unit Grid'!C:E,3,FALSE),"")</f>
        <v/>
      </c>
      <c r="G866" s="253">
        <f>IFERROR(VLOOKUP(C866,'Multi Unit Grid'!C:EF,4,FALSE),"")</f>
        <v/>
      </c>
      <c r="H866" s="616" t="n"/>
      <c r="I866" s="267" t="n"/>
      <c r="J866" s="431" t="n"/>
      <c r="K866" s="261" t="n"/>
      <c r="L866" s="257" t="n"/>
      <c r="M866" s="262" t="n"/>
      <c r="N866" s="263" t="n"/>
      <c r="O866" s="262" t="n"/>
      <c r="P866" s="263" t="n"/>
      <c r="Q866" s="622" t="n"/>
      <c r="R866" s="263" t="n"/>
      <c r="S866" s="263" t="n"/>
      <c r="T866" s="263" t="n"/>
      <c r="U866" s="263" t="n"/>
      <c r="V866" s="262" t="n"/>
      <c r="W866" s="265" t="n"/>
      <c r="X866" s="266" t="n"/>
      <c r="Z866" s="490" t="n"/>
      <c r="AA866" s="616" t="n"/>
      <c r="AB866" s="270">
        <f>IF(C866="","",IF('Product Selections'!$L$11="CBA Lightning",1,IF('Product Selections'!$L$11="CBA Lightning Plus",0.7,IF('Product Selections'!$L$11="Management Services",0.7,IF('Product Selections'!$L$11="CBA Lightning Wholesale","Check with Finance","")))))</f>
        <v/>
      </c>
      <c r="AC866" s="616" t="n"/>
      <c r="AD866" s="270">
        <f>IF(C866="","",IF('Product Selections'!$L$11="CBA Lightning Wholesale","Check with Finance",1-AB866))</f>
        <v/>
      </c>
      <c r="AE866" s="616">
        <f>IF(C866="","",'Multi Unit Grid'!$G$5)</f>
        <v/>
      </c>
      <c r="AF866" s="271">
        <f>IF(C866="","",IF('Exhibit A'!Y1608&lt;0,-'Exhibit A'!Y1608,""))</f>
        <v/>
      </c>
      <c r="AG866" s="616">
        <f>IF($C866="","",'Product Selections'!$K$6)</f>
        <v/>
      </c>
      <c r="AH866" s="616">
        <f>IF($C866="","",'Product Selections'!$K$10)</f>
        <v/>
      </c>
      <c r="AI866" s="269">
        <f>IF(C866="","",IF('Product Selections'!L858="Management SErvices",VLOOKUP('Product Selections'!K850,Regions!C:D,2,FALSE),""))</f>
        <v/>
      </c>
      <c r="AJ866" s="445" t="n"/>
      <c r="AK866" s="618" t="n"/>
      <c r="AL866" s="440" t="n"/>
      <c r="AM866" s="448" t="n"/>
      <c r="AO866" s="267" t="n"/>
      <c r="AP866" s="441" t="n"/>
      <c r="AQ866" s="616" t="n"/>
      <c r="AR866" s="616" t="n"/>
      <c r="AS866" s="619" t="n"/>
    </row>
    <row r="867" ht="14.45" customHeight="1">
      <c r="B867" s="73">
        <f>B866+1</f>
        <v/>
      </c>
      <c r="C867" s="221">
        <f>IF('Multi Unit Grid'!C861="","",'Multi Unit Grid'!C861)</f>
        <v/>
      </c>
      <c r="D867" s="223">
        <f>IF(C867="","",'Exhibit A'!D859)</f>
        <v/>
      </c>
      <c r="E867" s="222">
        <f>IFERROR(VLOOKUP(C867,'Multi Unit Grid'!C:D,2,FALSE),"")</f>
        <v/>
      </c>
      <c r="F867" s="75">
        <f>IFERROR(VLOOKUP(C867,'Multi Unit Grid'!C:E,3,FALSE),"")</f>
        <v/>
      </c>
      <c r="G867" s="75">
        <f>IFERROR(VLOOKUP(C867,'Multi Unit Grid'!C:EF,4,FALSE),"")</f>
        <v/>
      </c>
      <c r="H867" s="612" t="n"/>
      <c r="I867" s="30" t="n"/>
      <c r="J867" s="430" t="n"/>
      <c r="K867" s="224" t="n"/>
      <c r="L867" s="24" t="n"/>
      <c r="M867" s="26" t="n"/>
      <c r="N867" s="28" t="n"/>
      <c r="O867" s="26" t="n"/>
      <c r="P867" s="28" t="n"/>
      <c r="Q867" s="623" t="n"/>
      <c r="R867" s="28" t="n"/>
      <c r="S867" s="28" t="n"/>
      <c r="T867" s="28" t="n"/>
      <c r="U867" s="28" t="n"/>
      <c r="V867" s="26" t="n"/>
      <c r="W867" s="29" t="n"/>
      <c r="Z867" s="491" t="n"/>
      <c r="AA867" s="612" t="n"/>
      <c r="AB867" s="83">
        <f>IF(C867="","",IF('Product Selections'!$L$11="CBA Lightning",1,IF('Product Selections'!$L$11="CBA Lightning Plus",0.7,IF('Product Selections'!$L$11="Management Services",0.7,IF('Product Selections'!$L$11="CBA Lightning Wholesale","Check with Finance","")))))</f>
        <v/>
      </c>
      <c r="AC867" s="612" t="n"/>
      <c r="AD867" s="83">
        <f>IF(C867="","",IF('Product Selections'!$L$11="CBA Lightning Wholesale","Check with Finance",1-AB867))</f>
        <v/>
      </c>
      <c r="AE867" s="612">
        <f>IF(C867="","",'Multi Unit Grid'!$G$5)</f>
        <v/>
      </c>
      <c r="AF867" s="84">
        <f>IF(C867="","",IF('Exhibit A'!Y1609&lt;0,-'Exhibit A'!Y1609,""))</f>
        <v/>
      </c>
      <c r="AG867" s="612">
        <f>IF($C867="","",'Product Selections'!$K$6)</f>
        <v/>
      </c>
      <c r="AH867" s="612">
        <f>IF($C867="","",'Product Selections'!$K$10)</f>
        <v/>
      </c>
      <c r="AI867" s="32">
        <f>IF(C867="","",IF('Product Selections'!L859="Management SErvices",VLOOKUP('Product Selections'!K851,Regions!C:D,2,FALSE),""))</f>
        <v/>
      </c>
      <c r="AJ867" s="444" t="n"/>
      <c r="AK867" s="621" t="n"/>
      <c r="AL867" s="438" t="n"/>
      <c r="AM867" s="447" t="n"/>
      <c r="AO867" s="30" t="n"/>
      <c r="AP867" s="439" t="n"/>
      <c r="AQ867" s="612" t="n"/>
      <c r="AR867" s="612" t="n"/>
      <c r="AS867" s="615" t="n"/>
    </row>
    <row r="868">
      <c r="B868" s="249">
        <f>B867+1</f>
        <v/>
      </c>
      <c r="C868" s="250">
        <f>IF('Multi Unit Grid'!C862="","",'Multi Unit Grid'!C862)</f>
        <v/>
      </c>
      <c r="D868" s="251">
        <f>IF(C868="","",'Exhibit A'!D860)</f>
        <v/>
      </c>
      <c r="E868" s="252">
        <f>IFERROR(VLOOKUP(C868,'Multi Unit Grid'!C:D,2,FALSE),"")</f>
        <v/>
      </c>
      <c r="F868" s="253">
        <f>IFERROR(VLOOKUP(C868,'Multi Unit Grid'!C:E,3,FALSE),"")</f>
        <v/>
      </c>
      <c r="G868" s="253">
        <f>IFERROR(VLOOKUP(C868,'Multi Unit Grid'!C:EF,4,FALSE),"")</f>
        <v/>
      </c>
      <c r="H868" s="616" t="n"/>
      <c r="I868" s="267" t="n"/>
      <c r="J868" s="431" t="n"/>
      <c r="K868" s="261" t="n"/>
      <c r="L868" s="257" t="n"/>
      <c r="M868" s="262" t="n"/>
      <c r="N868" s="263" t="n"/>
      <c r="O868" s="262" t="n"/>
      <c r="P868" s="263" t="n"/>
      <c r="Q868" s="622" t="n"/>
      <c r="R868" s="263" t="n"/>
      <c r="S868" s="263" t="n"/>
      <c r="T868" s="263" t="n"/>
      <c r="U868" s="263" t="n"/>
      <c r="V868" s="262" t="n"/>
      <c r="W868" s="265" t="n"/>
      <c r="X868" s="266" t="n"/>
      <c r="Z868" s="490" t="n"/>
      <c r="AA868" s="616" t="n"/>
      <c r="AB868" s="270">
        <f>IF(C868="","",IF('Product Selections'!$L$11="CBA Lightning",1,IF('Product Selections'!$L$11="CBA Lightning Plus",0.7,IF('Product Selections'!$L$11="Management Services",0.7,IF('Product Selections'!$L$11="CBA Lightning Wholesale","Check with Finance","")))))</f>
        <v/>
      </c>
      <c r="AC868" s="616" t="n"/>
      <c r="AD868" s="270">
        <f>IF(C868="","",IF('Product Selections'!$L$11="CBA Lightning Wholesale","Check with Finance",1-AB868))</f>
        <v/>
      </c>
      <c r="AE868" s="616">
        <f>IF(C868="","",'Multi Unit Grid'!$G$5)</f>
        <v/>
      </c>
      <c r="AF868" s="271">
        <f>IF(C868="","",IF('Exhibit A'!Y1610&lt;0,-'Exhibit A'!Y1610,""))</f>
        <v/>
      </c>
      <c r="AG868" s="616">
        <f>IF($C868="","",'Product Selections'!$K$6)</f>
        <v/>
      </c>
      <c r="AH868" s="616">
        <f>IF($C868="","",'Product Selections'!$K$10)</f>
        <v/>
      </c>
      <c r="AI868" s="269">
        <f>IF(C868="","",IF('Product Selections'!L860="Management SErvices",VLOOKUP('Product Selections'!K852,Regions!C:D,2,FALSE),""))</f>
        <v/>
      </c>
      <c r="AJ868" s="445" t="n"/>
      <c r="AK868" s="618" t="n"/>
      <c r="AL868" s="440" t="n"/>
      <c r="AM868" s="448" t="n"/>
      <c r="AO868" s="267" t="n"/>
      <c r="AP868" s="441" t="n"/>
      <c r="AQ868" s="616" t="n"/>
      <c r="AR868" s="616" t="n"/>
      <c r="AS868" s="619" t="n"/>
    </row>
    <row r="869" ht="14.45" customHeight="1">
      <c r="B869" s="73">
        <f>B868+1</f>
        <v/>
      </c>
      <c r="C869" s="221">
        <f>IF('Multi Unit Grid'!C863="","",'Multi Unit Grid'!C863)</f>
        <v/>
      </c>
      <c r="D869" s="223">
        <f>IF(C869="","",'Exhibit A'!D861)</f>
        <v/>
      </c>
      <c r="E869" s="222">
        <f>IFERROR(VLOOKUP(C869,'Multi Unit Grid'!C:D,2,FALSE),"")</f>
        <v/>
      </c>
      <c r="F869" s="75">
        <f>IFERROR(VLOOKUP(C869,'Multi Unit Grid'!C:E,3,FALSE),"")</f>
        <v/>
      </c>
      <c r="G869" s="75">
        <f>IFERROR(VLOOKUP(C869,'Multi Unit Grid'!C:EF,4,FALSE),"")</f>
        <v/>
      </c>
      <c r="H869" s="612" t="n"/>
      <c r="I869" s="30" t="n"/>
      <c r="J869" s="430" t="n"/>
      <c r="K869" s="224" t="n"/>
      <c r="L869" s="24" t="n"/>
      <c r="M869" s="26" t="n"/>
      <c r="N869" s="28" t="n"/>
      <c r="O869" s="26" t="n"/>
      <c r="P869" s="28" t="n"/>
      <c r="Q869" s="623" t="n"/>
      <c r="R869" s="28" t="n"/>
      <c r="S869" s="28" t="n"/>
      <c r="T869" s="28" t="n"/>
      <c r="U869" s="28" t="n"/>
      <c r="V869" s="26" t="n"/>
      <c r="W869" s="29" t="n"/>
      <c r="Z869" s="491" t="n"/>
      <c r="AA869" s="612" t="n"/>
      <c r="AB869" s="83">
        <f>IF(C869="","",IF('Product Selections'!$L$11="CBA Lightning",1,IF('Product Selections'!$L$11="CBA Lightning Plus",0.7,IF('Product Selections'!$L$11="Management Services",0.7,IF('Product Selections'!$L$11="CBA Lightning Wholesale","Check with Finance","")))))</f>
        <v/>
      </c>
      <c r="AC869" s="612" t="n"/>
      <c r="AD869" s="83">
        <f>IF(C869="","",IF('Product Selections'!$L$11="CBA Lightning Wholesale","Check with Finance",1-AB869))</f>
        <v/>
      </c>
      <c r="AE869" s="612">
        <f>IF(C869="","",'Multi Unit Grid'!$G$5)</f>
        <v/>
      </c>
      <c r="AF869" s="84">
        <f>IF(C869="","",IF('Exhibit A'!Y1611&lt;0,-'Exhibit A'!Y1611,""))</f>
        <v/>
      </c>
      <c r="AG869" s="612">
        <f>IF($C869="","",'Product Selections'!$K$6)</f>
        <v/>
      </c>
      <c r="AH869" s="612">
        <f>IF($C869="","",'Product Selections'!$K$10)</f>
        <v/>
      </c>
      <c r="AI869" s="32">
        <f>IF(C869="","",IF('Product Selections'!L861="Management SErvices",VLOOKUP('Product Selections'!K853,Regions!C:D,2,FALSE),""))</f>
        <v/>
      </c>
      <c r="AJ869" s="444" t="n"/>
      <c r="AK869" s="621" t="n"/>
      <c r="AL869" s="438" t="n"/>
      <c r="AM869" s="447" t="n"/>
      <c r="AO869" s="30" t="n"/>
      <c r="AP869" s="439" t="n"/>
      <c r="AQ869" s="612" t="n"/>
      <c r="AR869" s="612" t="n"/>
      <c r="AS869" s="615" t="n"/>
    </row>
    <row r="870">
      <c r="B870" s="249">
        <f>B869+1</f>
        <v/>
      </c>
      <c r="C870" s="250">
        <f>IF('Multi Unit Grid'!C864="","",'Multi Unit Grid'!C864)</f>
        <v/>
      </c>
      <c r="D870" s="251">
        <f>IF(C870="","",'Exhibit A'!D862)</f>
        <v/>
      </c>
      <c r="E870" s="252">
        <f>IFERROR(VLOOKUP(C870,'Multi Unit Grid'!C:D,2,FALSE),"")</f>
        <v/>
      </c>
      <c r="F870" s="253">
        <f>IFERROR(VLOOKUP(C870,'Multi Unit Grid'!C:E,3,FALSE),"")</f>
        <v/>
      </c>
      <c r="G870" s="253">
        <f>IFERROR(VLOOKUP(C870,'Multi Unit Grid'!C:EF,4,FALSE),"")</f>
        <v/>
      </c>
      <c r="H870" s="616" t="n"/>
      <c r="I870" s="267" t="n"/>
      <c r="J870" s="431" t="n"/>
      <c r="K870" s="261" t="n"/>
      <c r="L870" s="257" t="n"/>
      <c r="M870" s="262" t="n"/>
      <c r="N870" s="263" t="n"/>
      <c r="O870" s="262" t="n"/>
      <c r="P870" s="263" t="n"/>
      <c r="Q870" s="622" t="n"/>
      <c r="R870" s="263" t="n"/>
      <c r="S870" s="263" t="n"/>
      <c r="T870" s="263" t="n"/>
      <c r="U870" s="263" t="n"/>
      <c r="V870" s="262" t="n"/>
      <c r="W870" s="265" t="n"/>
      <c r="X870" s="266" t="n"/>
      <c r="Z870" s="490" t="n"/>
      <c r="AA870" s="616" t="n"/>
      <c r="AB870" s="270">
        <f>IF(C870="","",IF('Product Selections'!$L$11="CBA Lightning",1,IF('Product Selections'!$L$11="CBA Lightning Plus",0.7,IF('Product Selections'!$L$11="Management Services",0.7,IF('Product Selections'!$L$11="CBA Lightning Wholesale","Check with Finance","")))))</f>
        <v/>
      </c>
      <c r="AC870" s="616" t="n"/>
      <c r="AD870" s="270">
        <f>IF(C870="","",IF('Product Selections'!$L$11="CBA Lightning Wholesale","Check with Finance",1-AB870))</f>
        <v/>
      </c>
      <c r="AE870" s="616">
        <f>IF(C870="","",'Multi Unit Grid'!$G$5)</f>
        <v/>
      </c>
      <c r="AF870" s="271">
        <f>IF(C870="","",IF('Exhibit A'!Y1612&lt;0,-'Exhibit A'!Y1612,""))</f>
        <v/>
      </c>
      <c r="AG870" s="616">
        <f>IF($C870="","",'Product Selections'!$K$6)</f>
        <v/>
      </c>
      <c r="AH870" s="616">
        <f>IF($C870="","",'Product Selections'!$K$10)</f>
        <v/>
      </c>
      <c r="AI870" s="269">
        <f>IF(C870="","",IF('Product Selections'!L862="Management SErvices",VLOOKUP('Product Selections'!K854,Regions!C:D,2,FALSE),""))</f>
        <v/>
      </c>
      <c r="AJ870" s="445" t="n"/>
      <c r="AK870" s="618" t="n"/>
      <c r="AL870" s="440" t="n"/>
      <c r="AM870" s="448" t="n"/>
      <c r="AO870" s="267" t="n"/>
      <c r="AP870" s="441" t="n"/>
      <c r="AQ870" s="616" t="n"/>
      <c r="AR870" s="616" t="n"/>
      <c r="AS870" s="619" t="n"/>
    </row>
    <row r="871" ht="14.45" customHeight="1">
      <c r="B871" s="73">
        <f>B870+1</f>
        <v/>
      </c>
      <c r="C871" s="221">
        <f>IF('Multi Unit Grid'!C865="","",'Multi Unit Grid'!C865)</f>
        <v/>
      </c>
      <c r="D871" s="223">
        <f>IF(C871="","",'Exhibit A'!D863)</f>
        <v/>
      </c>
      <c r="E871" s="222">
        <f>IFERROR(VLOOKUP(C871,'Multi Unit Grid'!C:D,2,FALSE),"")</f>
        <v/>
      </c>
      <c r="F871" s="75">
        <f>IFERROR(VLOOKUP(C871,'Multi Unit Grid'!C:E,3,FALSE),"")</f>
        <v/>
      </c>
      <c r="G871" s="75">
        <f>IFERROR(VLOOKUP(C871,'Multi Unit Grid'!C:EF,4,FALSE),"")</f>
        <v/>
      </c>
      <c r="H871" s="612" t="n"/>
      <c r="I871" s="30" t="n"/>
      <c r="J871" s="430" t="n"/>
      <c r="K871" s="224" t="n"/>
      <c r="L871" s="24" t="n"/>
      <c r="M871" s="26" t="n"/>
      <c r="N871" s="28" t="n"/>
      <c r="O871" s="26" t="n"/>
      <c r="P871" s="28" t="n"/>
      <c r="Q871" s="623" t="n"/>
      <c r="R871" s="28" t="n"/>
      <c r="S871" s="28" t="n"/>
      <c r="T871" s="28" t="n"/>
      <c r="U871" s="28" t="n"/>
      <c r="V871" s="26" t="n"/>
      <c r="W871" s="29" t="n"/>
      <c r="Z871" s="491" t="n"/>
      <c r="AA871" s="612" t="n"/>
      <c r="AB871" s="83">
        <f>IF(C871="","",IF('Product Selections'!$L$11="CBA Lightning",1,IF('Product Selections'!$L$11="CBA Lightning Plus",0.7,IF('Product Selections'!$L$11="Management Services",0.7,IF('Product Selections'!$L$11="CBA Lightning Wholesale","Check with Finance","")))))</f>
        <v/>
      </c>
      <c r="AC871" s="612" t="n"/>
      <c r="AD871" s="83">
        <f>IF(C871="","",IF('Product Selections'!$L$11="CBA Lightning Wholesale","Check with Finance",1-AB871))</f>
        <v/>
      </c>
      <c r="AE871" s="612">
        <f>IF(C871="","",'Multi Unit Grid'!$G$5)</f>
        <v/>
      </c>
      <c r="AF871" s="84">
        <f>IF(C871="","",IF('Exhibit A'!Y1613&lt;0,-'Exhibit A'!Y1613,""))</f>
        <v/>
      </c>
      <c r="AG871" s="612">
        <f>IF($C871="","",'Product Selections'!$K$6)</f>
        <v/>
      </c>
      <c r="AH871" s="612">
        <f>IF($C871="","",'Product Selections'!$K$10)</f>
        <v/>
      </c>
      <c r="AI871" s="32">
        <f>IF(C871="","",IF('Product Selections'!L863="Management SErvices",VLOOKUP('Product Selections'!K855,Regions!C:D,2,FALSE),""))</f>
        <v/>
      </c>
      <c r="AJ871" s="444" t="n"/>
      <c r="AK871" s="621" t="n"/>
      <c r="AL871" s="438" t="n"/>
      <c r="AM871" s="447" t="n"/>
      <c r="AO871" s="30" t="n"/>
      <c r="AP871" s="439" t="n"/>
      <c r="AQ871" s="612" t="n"/>
      <c r="AR871" s="612" t="n"/>
      <c r="AS871" s="615" t="n"/>
    </row>
    <row r="872">
      <c r="B872" s="249">
        <f>B871+1</f>
        <v/>
      </c>
      <c r="C872" s="250">
        <f>IF('Multi Unit Grid'!C866="","",'Multi Unit Grid'!C866)</f>
        <v/>
      </c>
      <c r="D872" s="251">
        <f>IF(C872="","",'Exhibit A'!D864)</f>
        <v/>
      </c>
      <c r="E872" s="252">
        <f>IFERROR(VLOOKUP(C872,'Multi Unit Grid'!C:D,2,FALSE),"")</f>
        <v/>
      </c>
      <c r="F872" s="253">
        <f>IFERROR(VLOOKUP(C872,'Multi Unit Grid'!C:E,3,FALSE),"")</f>
        <v/>
      </c>
      <c r="G872" s="253">
        <f>IFERROR(VLOOKUP(C872,'Multi Unit Grid'!C:EF,4,FALSE),"")</f>
        <v/>
      </c>
      <c r="H872" s="616" t="n"/>
      <c r="I872" s="267" t="n"/>
      <c r="J872" s="431" t="n"/>
      <c r="K872" s="261" t="n"/>
      <c r="L872" s="257" t="n"/>
      <c r="M872" s="262" t="n"/>
      <c r="N872" s="263" t="n"/>
      <c r="O872" s="262" t="n"/>
      <c r="P872" s="263" t="n"/>
      <c r="Q872" s="622" t="n"/>
      <c r="R872" s="263" t="n"/>
      <c r="S872" s="263" t="n"/>
      <c r="T872" s="263" t="n"/>
      <c r="U872" s="263" t="n"/>
      <c r="V872" s="262" t="n"/>
      <c r="W872" s="265" t="n"/>
      <c r="X872" s="266" t="n"/>
      <c r="Z872" s="490" t="n"/>
      <c r="AA872" s="616" t="n"/>
      <c r="AB872" s="270">
        <f>IF(C872="","",IF('Product Selections'!$L$11="CBA Lightning",1,IF('Product Selections'!$L$11="CBA Lightning Plus",0.7,IF('Product Selections'!$L$11="Management Services",0.7,IF('Product Selections'!$L$11="CBA Lightning Wholesale","Check with Finance","")))))</f>
        <v/>
      </c>
      <c r="AC872" s="616" t="n"/>
      <c r="AD872" s="270">
        <f>IF(C872="","",IF('Product Selections'!$L$11="CBA Lightning Wholesale","Check with Finance",1-AB872))</f>
        <v/>
      </c>
      <c r="AE872" s="616">
        <f>IF(C872="","",'Multi Unit Grid'!$G$5)</f>
        <v/>
      </c>
      <c r="AF872" s="271">
        <f>IF(C872="","",IF('Exhibit A'!Y1614&lt;0,-'Exhibit A'!Y1614,""))</f>
        <v/>
      </c>
      <c r="AG872" s="616">
        <f>IF($C872="","",'Product Selections'!$K$6)</f>
        <v/>
      </c>
      <c r="AH872" s="616">
        <f>IF($C872="","",'Product Selections'!$K$10)</f>
        <v/>
      </c>
      <c r="AI872" s="269">
        <f>IF(C872="","",IF('Product Selections'!L864="Management SErvices",VLOOKUP('Product Selections'!K856,Regions!C:D,2,FALSE),""))</f>
        <v/>
      </c>
      <c r="AJ872" s="445" t="n"/>
      <c r="AK872" s="618" t="n"/>
      <c r="AL872" s="440" t="n"/>
      <c r="AM872" s="448" t="n"/>
      <c r="AO872" s="267" t="n"/>
      <c r="AP872" s="441" t="n"/>
      <c r="AQ872" s="616" t="n"/>
      <c r="AR872" s="616" t="n"/>
      <c r="AS872" s="619" t="n"/>
    </row>
    <row r="873" ht="14.45" customHeight="1">
      <c r="B873" s="73">
        <f>B872+1</f>
        <v/>
      </c>
      <c r="C873" s="221">
        <f>IF('Multi Unit Grid'!C867="","",'Multi Unit Grid'!C867)</f>
        <v/>
      </c>
      <c r="D873" s="223">
        <f>IF(C873="","",'Exhibit A'!D865)</f>
        <v/>
      </c>
      <c r="E873" s="222">
        <f>IFERROR(VLOOKUP(C873,'Multi Unit Grid'!C:D,2,FALSE),"")</f>
        <v/>
      </c>
      <c r="F873" s="75">
        <f>IFERROR(VLOOKUP(C873,'Multi Unit Grid'!C:E,3,FALSE),"")</f>
        <v/>
      </c>
      <c r="G873" s="75">
        <f>IFERROR(VLOOKUP(C873,'Multi Unit Grid'!C:EF,4,FALSE),"")</f>
        <v/>
      </c>
      <c r="H873" s="612" t="n"/>
      <c r="I873" s="30" t="n"/>
      <c r="J873" s="430" t="n"/>
      <c r="K873" s="224" t="n"/>
      <c r="L873" s="24" t="n"/>
      <c r="M873" s="26" t="n"/>
      <c r="N873" s="28" t="n"/>
      <c r="O873" s="26" t="n"/>
      <c r="P873" s="28" t="n"/>
      <c r="Q873" s="623" t="n"/>
      <c r="R873" s="28" t="n"/>
      <c r="S873" s="28" t="n"/>
      <c r="T873" s="28" t="n"/>
      <c r="U873" s="28" t="n"/>
      <c r="V873" s="26" t="n"/>
      <c r="W873" s="29" t="n"/>
      <c r="Z873" s="491" t="n"/>
      <c r="AA873" s="612" t="n"/>
      <c r="AB873" s="83">
        <f>IF(C873="","",IF('Product Selections'!$L$11="CBA Lightning",1,IF('Product Selections'!$L$11="CBA Lightning Plus",0.7,IF('Product Selections'!$L$11="Management Services",0.7,IF('Product Selections'!$L$11="CBA Lightning Wholesale","Check with Finance","")))))</f>
        <v/>
      </c>
      <c r="AC873" s="612" t="n"/>
      <c r="AD873" s="83">
        <f>IF(C873="","",IF('Product Selections'!$L$11="CBA Lightning Wholesale","Check with Finance",1-AB873))</f>
        <v/>
      </c>
      <c r="AE873" s="612">
        <f>IF(C873="","",'Multi Unit Grid'!$G$5)</f>
        <v/>
      </c>
      <c r="AF873" s="84">
        <f>IF(C873="","",IF('Exhibit A'!Y1615&lt;0,-'Exhibit A'!Y1615,""))</f>
        <v/>
      </c>
      <c r="AG873" s="612">
        <f>IF($C873="","",'Product Selections'!$K$6)</f>
        <v/>
      </c>
      <c r="AH873" s="612">
        <f>IF($C873="","",'Product Selections'!$K$10)</f>
        <v/>
      </c>
      <c r="AI873" s="32">
        <f>IF(C873="","",IF('Product Selections'!L865="Management SErvices",VLOOKUP('Product Selections'!K857,Regions!C:D,2,FALSE),""))</f>
        <v/>
      </c>
      <c r="AJ873" s="444" t="n"/>
      <c r="AK873" s="621" t="n"/>
      <c r="AL873" s="438" t="n"/>
      <c r="AM873" s="447" t="n"/>
      <c r="AO873" s="30" t="n"/>
      <c r="AP873" s="439" t="n"/>
      <c r="AQ873" s="612" t="n"/>
      <c r="AR873" s="612" t="n"/>
      <c r="AS873" s="615" t="n"/>
    </row>
    <row r="874">
      <c r="B874" s="249">
        <f>B873+1</f>
        <v/>
      </c>
      <c r="C874" s="250">
        <f>IF('Multi Unit Grid'!C868="","",'Multi Unit Grid'!C868)</f>
        <v/>
      </c>
      <c r="D874" s="251">
        <f>IF(C874="","",'Exhibit A'!D866)</f>
        <v/>
      </c>
      <c r="E874" s="252">
        <f>IFERROR(VLOOKUP(C874,'Multi Unit Grid'!C:D,2,FALSE),"")</f>
        <v/>
      </c>
      <c r="F874" s="253">
        <f>IFERROR(VLOOKUP(C874,'Multi Unit Grid'!C:E,3,FALSE),"")</f>
        <v/>
      </c>
      <c r="G874" s="253">
        <f>IFERROR(VLOOKUP(C874,'Multi Unit Grid'!C:EF,4,FALSE),"")</f>
        <v/>
      </c>
      <c r="H874" s="616" t="n"/>
      <c r="I874" s="267" t="n"/>
      <c r="J874" s="431" t="n"/>
      <c r="K874" s="261" t="n"/>
      <c r="L874" s="257" t="n"/>
      <c r="M874" s="262" t="n"/>
      <c r="N874" s="263" t="n"/>
      <c r="O874" s="262" t="n"/>
      <c r="P874" s="263" t="n"/>
      <c r="Q874" s="622" t="n"/>
      <c r="R874" s="263" t="n"/>
      <c r="S874" s="263" t="n"/>
      <c r="T874" s="263" t="n"/>
      <c r="U874" s="263" t="n"/>
      <c r="V874" s="262" t="n"/>
      <c r="W874" s="265" t="n"/>
      <c r="X874" s="266" t="n"/>
      <c r="Z874" s="490" t="n"/>
      <c r="AA874" s="616" t="n"/>
      <c r="AB874" s="270">
        <f>IF(C874="","",IF('Product Selections'!$L$11="CBA Lightning",1,IF('Product Selections'!$L$11="CBA Lightning Plus",0.7,IF('Product Selections'!$L$11="Management Services",0.7,IF('Product Selections'!$L$11="CBA Lightning Wholesale","Check with Finance","")))))</f>
        <v/>
      </c>
      <c r="AC874" s="616" t="n"/>
      <c r="AD874" s="270">
        <f>IF(C874="","",IF('Product Selections'!$L$11="CBA Lightning Wholesale","Check with Finance",1-AB874))</f>
        <v/>
      </c>
      <c r="AE874" s="616">
        <f>IF(C874="","",'Multi Unit Grid'!$G$5)</f>
        <v/>
      </c>
      <c r="AF874" s="271">
        <f>IF(C874="","",IF('Exhibit A'!Y1616&lt;0,-'Exhibit A'!Y1616,""))</f>
        <v/>
      </c>
      <c r="AG874" s="616">
        <f>IF($C874="","",'Product Selections'!$K$6)</f>
        <v/>
      </c>
      <c r="AH874" s="616">
        <f>IF($C874="","",'Product Selections'!$K$10)</f>
        <v/>
      </c>
      <c r="AI874" s="269">
        <f>IF(C874="","",IF('Product Selections'!L866="Management SErvices",VLOOKUP('Product Selections'!K858,Regions!C:D,2,FALSE),""))</f>
        <v/>
      </c>
      <c r="AJ874" s="445" t="n"/>
      <c r="AK874" s="618" t="n"/>
      <c r="AL874" s="440" t="n"/>
      <c r="AM874" s="448" t="n"/>
      <c r="AO874" s="267" t="n"/>
      <c r="AP874" s="441" t="n"/>
      <c r="AQ874" s="616" t="n"/>
      <c r="AR874" s="616" t="n"/>
      <c r="AS874" s="619" t="n"/>
    </row>
    <row r="875" ht="14.45" customHeight="1">
      <c r="B875" s="73">
        <f>B874+1</f>
        <v/>
      </c>
      <c r="C875" s="221">
        <f>IF('Multi Unit Grid'!C869="","",'Multi Unit Grid'!C869)</f>
        <v/>
      </c>
      <c r="D875" s="223">
        <f>IF(C875="","",'Exhibit A'!D867)</f>
        <v/>
      </c>
      <c r="E875" s="222">
        <f>IFERROR(VLOOKUP(C875,'Multi Unit Grid'!C:D,2,FALSE),"")</f>
        <v/>
      </c>
      <c r="F875" s="75">
        <f>IFERROR(VLOOKUP(C875,'Multi Unit Grid'!C:E,3,FALSE),"")</f>
        <v/>
      </c>
      <c r="G875" s="75">
        <f>IFERROR(VLOOKUP(C875,'Multi Unit Grid'!C:EF,4,FALSE),"")</f>
        <v/>
      </c>
      <c r="H875" s="612" t="n"/>
      <c r="I875" s="30" t="n"/>
      <c r="J875" s="430" t="n"/>
      <c r="K875" s="224" t="n"/>
      <c r="L875" s="24" t="n"/>
      <c r="M875" s="26" t="n"/>
      <c r="N875" s="28" t="n"/>
      <c r="O875" s="26" t="n"/>
      <c r="P875" s="28" t="n"/>
      <c r="Q875" s="623" t="n"/>
      <c r="R875" s="28" t="n"/>
      <c r="S875" s="28" t="n"/>
      <c r="T875" s="28" t="n"/>
      <c r="U875" s="28" t="n"/>
      <c r="V875" s="26" t="n"/>
      <c r="W875" s="29" t="n"/>
      <c r="Z875" s="491" t="n"/>
      <c r="AA875" s="612" t="n"/>
      <c r="AB875" s="83">
        <f>IF(C875="","",IF('Product Selections'!$L$11="CBA Lightning",1,IF('Product Selections'!$L$11="CBA Lightning Plus",0.7,IF('Product Selections'!$L$11="Management Services",0.7,IF('Product Selections'!$L$11="CBA Lightning Wholesale","Check with Finance","")))))</f>
        <v/>
      </c>
      <c r="AC875" s="612" t="n"/>
      <c r="AD875" s="83">
        <f>IF(C875="","",IF('Product Selections'!$L$11="CBA Lightning Wholesale","Check with Finance",1-AB875))</f>
        <v/>
      </c>
      <c r="AE875" s="612">
        <f>IF(C875="","",'Multi Unit Grid'!$G$5)</f>
        <v/>
      </c>
      <c r="AF875" s="84">
        <f>IF(C875="","",IF('Exhibit A'!Y1617&lt;0,-'Exhibit A'!Y1617,""))</f>
        <v/>
      </c>
      <c r="AG875" s="612">
        <f>IF($C875="","",'Product Selections'!$K$6)</f>
        <v/>
      </c>
      <c r="AH875" s="612">
        <f>IF($C875="","",'Product Selections'!$K$10)</f>
        <v/>
      </c>
      <c r="AI875" s="32">
        <f>IF(C875="","",IF('Product Selections'!L867="Management SErvices",VLOOKUP('Product Selections'!K859,Regions!C:D,2,FALSE),""))</f>
        <v/>
      </c>
      <c r="AJ875" s="444" t="n"/>
      <c r="AK875" s="621" t="n"/>
      <c r="AL875" s="438" t="n"/>
      <c r="AM875" s="447" t="n"/>
      <c r="AO875" s="30" t="n"/>
      <c r="AP875" s="439" t="n"/>
      <c r="AQ875" s="612" t="n"/>
      <c r="AR875" s="612" t="n"/>
      <c r="AS875" s="615" t="n"/>
    </row>
    <row r="876">
      <c r="B876" s="249">
        <f>B875+1</f>
        <v/>
      </c>
      <c r="C876" s="250">
        <f>IF('Multi Unit Grid'!C870="","",'Multi Unit Grid'!C870)</f>
        <v/>
      </c>
      <c r="D876" s="251">
        <f>IF(C876="","",'Exhibit A'!D868)</f>
        <v/>
      </c>
      <c r="E876" s="252">
        <f>IFERROR(VLOOKUP(C876,'Multi Unit Grid'!C:D,2,FALSE),"")</f>
        <v/>
      </c>
      <c r="F876" s="253">
        <f>IFERROR(VLOOKUP(C876,'Multi Unit Grid'!C:E,3,FALSE),"")</f>
        <v/>
      </c>
      <c r="G876" s="253">
        <f>IFERROR(VLOOKUP(C876,'Multi Unit Grid'!C:EF,4,FALSE),"")</f>
        <v/>
      </c>
      <c r="H876" s="616" t="n"/>
      <c r="I876" s="267" t="n"/>
      <c r="J876" s="431" t="n"/>
      <c r="K876" s="261" t="n"/>
      <c r="L876" s="257" t="n"/>
      <c r="M876" s="262" t="n"/>
      <c r="N876" s="263" t="n"/>
      <c r="O876" s="262" t="n"/>
      <c r="P876" s="263" t="n"/>
      <c r="Q876" s="622" t="n"/>
      <c r="R876" s="263" t="n"/>
      <c r="S876" s="263" t="n"/>
      <c r="T876" s="263" t="n"/>
      <c r="U876" s="263" t="n"/>
      <c r="V876" s="262" t="n"/>
      <c r="W876" s="265" t="n"/>
      <c r="X876" s="266" t="n"/>
      <c r="Z876" s="490" t="n"/>
      <c r="AA876" s="616" t="n"/>
      <c r="AB876" s="270">
        <f>IF(C876="","",IF('Product Selections'!$L$11="CBA Lightning",1,IF('Product Selections'!$L$11="CBA Lightning Plus",0.7,IF('Product Selections'!$L$11="Management Services",0.7,IF('Product Selections'!$L$11="CBA Lightning Wholesale","Check with Finance","")))))</f>
        <v/>
      </c>
      <c r="AC876" s="616" t="n"/>
      <c r="AD876" s="270">
        <f>IF(C876="","",IF('Product Selections'!$L$11="CBA Lightning Wholesale","Check with Finance",1-AB876))</f>
        <v/>
      </c>
      <c r="AE876" s="616">
        <f>IF(C876="","",'Multi Unit Grid'!$G$5)</f>
        <v/>
      </c>
      <c r="AF876" s="271">
        <f>IF(C876="","",IF('Exhibit A'!Y1618&lt;0,-'Exhibit A'!Y1618,""))</f>
        <v/>
      </c>
      <c r="AG876" s="616">
        <f>IF($C876="","",'Product Selections'!$K$6)</f>
        <v/>
      </c>
      <c r="AH876" s="616">
        <f>IF($C876="","",'Product Selections'!$K$10)</f>
        <v/>
      </c>
      <c r="AI876" s="269">
        <f>IF(C876="","",IF('Product Selections'!L868="Management SErvices",VLOOKUP('Product Selections'!K860,Regions!C:D,2,FALSE),""))</f>
        <v/>
      </c>
      <c r="AJ876" s="445" t="n"/>
      <c r="AK876" s="618" t="n"/>
      <c r="AL876" s="440" t="n"/>
      <c r="AM876" s="448" t="n"/>
      <c r="AO876" s="267" t="n"/>
      <c r="AP876" s="441" t="n"/>
      <c r="AQ876" s="616" t="n"/>
      <c r="AR876" s="616" t="n"/>
      <c r="AS876" s="619" t="n"/>
    </row>
    <row r="877" ht="14.45" customHeight="1">
      <c r="B877" s="73">
        <f>B876+1</f>
        <v/>
      </c>
      <c r="C877" s="221">
        <f>IF('Multi Unit Grid'!C871="","",'Multi Unit Grid'!C871)</f>
        <v/>
      </c>
      <c r="D877" s="223">
        <f>IF(C877="","",'Exhibit A'!D869)</f>
        <v/>
      </c>
      <c r="E877" s="222">
        <f>IFERROR(VLOOKUP(C877,'Multi Unit Grid'!C:D,2,FALSE),"")</f>
        <v/>
      </c>
      <c r="F877" s="75">
        <f>IFERROR(VLOOKUP(C877,'Multi Unit Grid'!C:E,3,FALSE),"")</f>
        <v/>
      </c>
      <c r="G877" s="75">
        <f>IFERROR(VLOOKUP(C877,'Multi Unit Grid'!C:EF,4,FALSE),"")</f>
        <v/>
      </c>
      <c r="H877" s="612" t="n"/>
      <c r="I877" s="30" t="n"/>
      <c r="J877" s="430" t="n"/>
      <c r="K877" s="224" t="n"/>
      <c r="L877" s="24" t="n"/>
      <c r="M877" s="26" t="n"/>
      <c r="N877" s="28" t="n"/>
      <c r="O877" s="26" t="n"/>
      <c r="P877" s="28" t="n"/>
      <c r="Q877" s="623" t="n"/>
      <c r="R877" s="28" t="n"/>
      <c r="S877" s="28" t="n"/>
      <c r="T877" s="28" t="n"/>
      <c r="U877" s="28" t="n"/>
      <c r="V877" s="26" t="n"/>
      <c r="W877" s="29" t="n"/>
      <c r="Z877" s="491" t="n"/>
      <c r="AA877" s="612" t="n"/>
      <c r="AB877" s="83">
        <f>IF(C877="","",IF('Product Selections'!$L$11="CBA Lightning",1,IF('Product Selections'!$L$11="CBA Lightning Plus",0.7,IF('Product Selections'!$L$11="Management Services",0.7,IF('Product Selections'!$L$11="CBA Lightning Wholesale","Check with Finance","")))))</f>
        <v/>
      </c>
      <c r="AC877" s="612" t="n"/>
      <c r="AD877" s="83">
        <f>IF(C877="","",IF('Product Selections'!$L$11="CBA Lightning Wholesale","Check with Finance",1-AB877))</f>
        <v/>
      </c>
      <c r="AE877" s="612">
        <f>IF(C877="","",'Multi Unit Grid'!$G$5)</f>
        <v/>
      </c>
      <c r="AF877" s="84">
        <f>IF(C877="","",IF('Exhibit A'!Y1619&lt;0,-'Exhibit A'!Y1619,""))</f>
        <v/>
      </c>
      <c r="AG877" s="612">
        <f>IF($C877="","",'Product Selections'!$K$6)</f>
        <v/>
      </c>
      <c r="AH877" s="612">
        <f>IF($C877="","",'Product Selections'!$K$10)</f>
        <v/>
      </c>
      <c r="AI877" s="32">
        <f>IF(C877="","",IF('Product Selections'!L869="Management SErvices",VLOOKUP('Product Selections'!K861,Regions!C:D,2,FALSE),""))</f>
        <v/>
      </c>
      <c r="AJ877" s="444" t="n"/>
      <c r="AK877" s="621" t="n"/>
      <c r="AL877" s="438" t="n"/>
      <c r="AM877" s="447" t="n"/>
      <c r="AO877" s="30" t="n"/>
      <c r="AP877" s="439" t="n"/>
      <c r="AQ877" s="612" t="n"/>
      <c r="AR877" s="612" t="n"/>
      <c r="AS877" s="615" t="n"/>
    </row>
    <row r="878">
      <c r="B878" s="249">
        <f>B877+1</f>
        <v/>
      </c>
      <c r="C878" s="250">
        <f>IF('Multi Unit Grid'!C872="","",'Multi Unit Grid'!C872)</f>
        <v/>
      </c>
      <c r="D878" s="251">
        <f>IF(C878="","",'Exhibit A'!D870)</f>
        <v/>
      </c>
      <c r="E878" s="252">
        <f>IFERROR(VLOOKUP(C878,'Multi Unit Grid'!C:D,2,FALSE),"")</f>
        <v/>
      </c>
      <c r="F878" s="253">
        <f>IFERROR(VLOOKUP(C878,'Multi Unit Grid'!C:E,3,FALSE),"")</f>
        <v/>
      </c>
      <c r="G878" s="253">
        <f>IFERROR(VLOOKUP(C878,'Multi Unit Grid'!C:EF,4,FALSE),"")</f>
        <v/>
      </c>
      <c r="H878" s="616" t="n"/>
      <c r="I878" s="267" t="n"/>
      <c r="J878" s="431" t="n"/>
      <c r="K878" s="261" t="n"/>
      <c r="L878" s="257" t="n"/>
      <c r="M878" s="262" t="n"/>
      <c r="N878" s="263" t="n"/>
      <c r="O878" s="262" t="n"/>
      <c r="P878" s="263" t="n"/>
      <c r="Q878" s="622" t="n"/>
      <c r="R878" s="263" t="n"/>
      <c r="S878" s="263" t="n"/>
      <c r="T878" s="263" t="n"/>
      <c r="U878" s="263" t="n"/>
      <c r="V878" s="262" t="n"/>
      <c r="W878" s="265" t="n"/>
      <c r="X878" s="266" t="n"/>
      <c r="Z878" s="490" t="n"/>
      <c r="AA878" s="616" t="n"/>
      <c r="AB878" s="270">
        <f>IF(C878="","",IF('Product Selections'!$L$11="CBA Lightning",1,IF('Product Selections'!$L$11="CBA Lightning Plus",0.7,IF('Product Selections'!$L$11="Management Services",0.7,IF('Product Selections'!$L$11="CBA Lightning Wholesale","Check with Finance","")))))</f>
        <v/>
      </c>
      <c r="AC878" s="616" t="n"/>
      <c r="AD878" s="270">
        <f>IF(C878="","",IF('Product Selections'!$L$11="CBA Lightning Wholesale","Check with Finance",1-AB878))</f>
        <v/>
      </c>
      <c r="AE878" s="616">
        <f>IF(C878="","",'Multi Unit Grid'!$G$5)</f>
        <v/>
      </c>
      <c r="AF878" s="271">
        <f>IF(C878="","",IF('Exhibit A'!Y1620&lt;0,-'Exhibit A'!Y1620,""))</f>
        <v/>
      </c>
      <c r="AG878" s="616">
        <f>IF($C878="","",'Product Selections'!$K$6)</f>
        <v/>
      </c>
      <c r="AH878" s="616">
        <f>IF($C878="","",'Product Selections'!$K$10)</f>
        <v/>
      </c>
      <c r="AI878" s="269">
        <f>IF(C878="","",IF('Product Selections'!L870="Management SErvices",VLOOKUP('Product Selections'!K862,Regions!C:D,2,FALSE),""))</f>
        <v/>
      </c>
      <c r="AJ878" s="445" t="n"/>
      <c r="AK878" s="618" t="n"/>
      <c r="AL878" s="440" t="n"/>
      <c r="AM878" s="448" t="n"/>
      <c r="AO878" s="267" t="n"/>
      <c r="AP878" s="441" t="n"/>
      <c r="AQ878" s="616" t="n"/>
      <c r="AR878" s="616" t="n"/>
      <c r="AS878" s="619" t="n"/>
    </row>
    <row r="879" ht="14.45" customHeight="1">
      <c r="B879" s="73">
        <f>B878+1</f>
        <v/>
      </c>
      <c r="C879" s="221">
        <f>IF('Multi Unit Grid'!C873="","",'Multi Unit Grid'!C873)</f>
        <v/>
      </c>
      <c r="D879" s="223">
        <f>IF(C879="","",'Exhibit A'!D871)</f>
        <v/>
      </c>
      <c r="E879" s="222">
        <f>IFERROR(VLOOKUP(C879,'Multi Unit Grid'!C:D,2,FALSE),"")</f>
        <v/>
      </c>
      <c r="F879" s="75">
        <f>IFERROR(VLOOKUP(C879,'Multi Unit Grid'!C:E,3,FALSE),"")</f>
        <v/>
      </c>
      <c r="G879" s="75">
        <f>IFERROR(VLOOKUP(C879,'Multi Unit Grid'!C:EF,4,FALSE),"")</f>
        <v/>
      </c>
      <c r="H879" s="612" t="n"/>
      <c r="I879" s="30" t="n"/>
      <c r="J879" s="430" t="n"/>
      <c r="K879" s="224" t="n"/>
      <c r="L879" s="24" t="n"/>
      <c r="M879" s="26" t="n"/>
      <c r="N879" s="28" t="n"/>
      <c r="O879" s="26" t="n"/>
      <c r="P879" s="28" t="n"/>
      <c r="Q879" s="623" t="n"/>
      <c r="R879" s="28" t="n"/>
      <c r="S879" s="28" t="n"/>
      <c r="T879" s="28" t="n"/>
      <c r="U879" s="28" t="n"/>
      <c r="V879" s="26" t="n"/>
      <c r="W879" s="29" t="n"/>
      <c r="Z879" s="491" t="n"/>
      <c r="AA879" s="612" t="n"/>
      <c r="AB879" s="83">
        <f>IF(C879="","",IF('Product Selections'!$L$11="CBA Lightning",1,IF('Product Selections'!$L$11="CBA Lightning Plus",0.7,IF('Product Selections'!$L$11="Management Services",0.7,IF('Product Selections'!$L$11="CBA Lightning Wholesale","Check with Finance","")))))</f>
        <v/>
      </c>
      <c r="AC879" s="612" t="n"/>
      <c r="AD879" s="83">
        <f>IF(C879="","",IF('Product Selections'!$L$11="CBA Lightning Wholesale","Check with Finance",1-AB879))</f>
        <v/>
      </c>
      <c r="AE879" s="612">
        <f>IF(C879="","",'Multi Unit Grid'!$G$5)</f>
        <v/>
      </c>
      <c r="AF879" s="84">
        <f>IF(C879="","",IF('Exhibit A'!Y1621&lt;0,-'Exhibit A'!Y1621,""))</f>
        <v/>
      </c>
      <c r="AG879" s="612">
        <f>IF($C879="","",'Product Selections'!$K$6)</f>
        <v/>
      </c>
      <c r="AH879" s="612">
        <f>IF($C879="","",'Product Selections'!$K$10)</f>
        <v/>
      </c>
      <c r="AI879" s="32">
        <f>IF(C879="","",IF('Product Selections'!L871="Management SErvices",VLOOKUP('Product Selections'!K863,Regions!C:D,2,FALSE),""))</f>
        <v/>
      </c>
      <c r="AJ879" s="444" t="n"/>
      <c r="AK879" s="621" t="n"/>
      <c r="AL879" s="438" t="n"/>
      <c r="AM879" s="447" t="n"/>
      <c r="AO879" s="30" t="n"/>
      <c r="AP879" s="439" t="n"/>
      <c r="AQ879" s="612" t="n"/>
      <c r="AR879" s="612" t="n"/>
      <c r="AS879" s="615" t="n"/>
    </row>
    <row r="880">
      <c r="B880" s="249">
        <f>B879+1</f>
        <v/>
      </c>
      <c r="C880" s="250">
        <f>IF('Multi Unit Grid'!C874="","",'Multi Unit Grid'!C874)</f>
        <v/>
      </c>
      <c r="D880" s="251">
        <f>IF(C880="","",'Exhibit A'!D872)</f>
        <v/>
      </c>
      <c r="E880" s="252">
        <f>IFERROR(VLOOKUP(C880,'Multi Unit Grid'!C:D,2,FALSE),"")</f>
        <v/>
      </c>
      <c r="F880" s="253">
        <f>IFERROR(VLOOKUP(C880,'Multi Unit Grid'!C:E,3,FALSE),"")</f>
        <v/>
      </c>
      <c r="G880" s="253">
        <f>IFERROR(VLOOKUP(C880,'Multi Unit Grid'!C:EF,4,FALSE),"")</f>
        <v/>
      </c>
      <c r="H880" s="616" t="n"/>
      <c r="I880" s="267" t="n"/>
      <c r="J880" s="431" t="n"/>
      <c r="K880" s="261" t="n"/>
      <c r="L880" s="257" t="n"/>
      <c r="M880" s="262" t="n"/>
      <c r="N880" s="263" t="n"/>
      <c r="O880" s="262" t="n"/>
      <c r="P880" s="263" t="n"/>
      <c r="Q880" s="622" t="n"/>
      <c r="R880" s="263" t="n"/>
      <c r="S880" s="263" t="n"/>
      <c r="T880" s="263" t="n"/>
      <c r="U880" s="263" t="n"/>
      <c r="V880" s="262" t="n"/>
      <c r="W880" s="265" t="n"/>
      <c r="X880" s="266" t="n"/>
      <c r="Z880" s="490" t="n"/>
      <c r="AA880" s="616" t="n"/>
      <c r="AB880" s="270">
        <f>IF(C880="","",IF('Product Selections'!$L$11="CBA Lightning",1,IF('Product Selections'!$L$11="CBA Lightning Plus",0.7,IF('Product Selections'!$L$11="Management Services",0.7,IF('Product Selections'!$L$11="CBA Lightning Wholesale","Check with Finance","")))))</f>
        <v/>
      </c>
      <c r="AC880" s="616" t="n"/>
      <c r="AD880" s="270">
        <f>IF(C880="","",IF('Product Selections'!$L$11="CBA Lightning Wholesale","Check with Finance",1-AB880))</f>
        <v/>
      </c>
      <c r="AE880" s="616">
        <f>IF(C880="","",'Multi Unit Grid'!$G$5)</f>
        <v/>
      </c>
      <c r="AF880" s="271">
        <f>IF(C880="","",IF('Exhibit A'!Y1622&lt;0,-'Exhibit A'!Y1622,""))</f>
        <v/>
      </c>
      <c r="AG880" s="616">
        <f>IF($C880="","",'Product Selections'!$K$6)</f>
        <v/>
      </c>
      <c r="AH880" s="616">
        <f>IF($C880="","",'Product Selections'!$K$10)</f>
        <v/>
      </c>
      <c r="AI880" s="269">
        <f>IF(C880="","",IF('Product Selections'!L872="Management SErvices",VLOOKUP('Product Selections'!K864,Regions!C:D,2,FALSE),""))</f>
        <v/>
      </c>
      <c r="AJ880" s="445" t="n"/>
      <c r="AK880" s="618" t="n"/>
      <c r="AL880" s="440" t="n"/>
      <c r="AM880" s="448" t="n"/>
      <c r="AO880" s="267" t="n"/>
      <c r="AP880" s="441" t="n"/>
      <c r="AQ880" s="616" t="n"/>
      <c r="AR880" s="616" t="n"/>
      <c r="AS880" s="619" t="n"/>
    </row>
    <row r="881" ht="14.45" customHeight="1">
      <c r="B881" s="73">
        <f>B880+1</f>
        <v/>
      </c>
      <c r="C881" s="221">
        <f>IF('Multi Unit Grid'!C875="","",'Multi Unit Grid'!C875)</f>
        <v/>
      </c>
      <c r="D881" s="223">
        <f>IF(C881="","",'Exhibit A'!D873)</f>
        <v/>
      </c>
      <c r="E881" s="222">
        <f>IFERROR(VLOOKUP(C881,'Multi Unit Grid'!C:D,2,FALSE),"")</f>
        <v/>
      </c>
      <c r="F881" s="75">
        <f>IFERROR(VLOOKUP(C881,'Multi Unit Grid'!C:E,3,FALSE),"")</f>
        <v/>
      </c>
      <c r="G881" s="75">
        <f>IFERROR(VLOOKUP(C881,'Multi Unit Grid'!C:EF,4,FALSE),"")</f>
        <v/>
      </c>
      <c r="H881" s="612" t="n"/>
      <c r="I881" s="30" t="n"/>
      <c r="J881" s="430" t="n"/>
      <c r="K881" s="224" t="n"/>
      <c r="L881" s="24" t="n"/>
      <c r="M881" s="26" t="n"/>
      <c r="N881" s="28" t="n"/>
      <c r="O881" s="26" t="n"/>
      <c r="P881" s="28" t="n"/>
      <c r="Q881" s="623" t="n"/>
      <c r="R881" s="28" t="n"/>
      <c r="S881" s="28" t="n"/>
      <c r="T881" s="28" t="n"/>
      <c r="U881" s="28" t="n"/>
      <c r="V881" s="26" t="n"/>
      <c r="W881" s="29" t="n"/>
      <c r="Z881" s="491" t="n"/>
      <c r="AA881" s="612" t="n"/>
      <c r="AB881" s="83">
        <f>IF(C881="","",IF('Product Selections'!$L$11="CBA Lightning",1,IF('Product Selections'!$L$11="CBA Lightning Plus",0.7,IF('Product Selections'!$L$11="Management Services",0.7,IF('Product Selections'!$L$11="CBA Lightning Wholesale","Check with Finance","")))))</f>
        <v/>
      </c>
      <c r="AC881" s="612" t="n"/>
      <c r="AD881" s="83">
        <f>IF(C881="","",IF('Product Selections'!$L$11="CBA Lightning Wholesale","Check with Finance",1-AB881))</f>
        <v/>
      </c>
      <c r="AE881" s="612">
        <f>IF(C881="","",'Multi Unit Grid'!$G$5)</f>
        <v/>
      </c>
      <c r="AF881" s="84">
        <f>IF(C881="","",IF('Exhibit A'!Y1623&lt;0,-'Exhibit A'!Y1623,""))</f>
        <v/>
      </c>
      <c r="AG881" s="612">
        <f>IF($C881="","",'Product Selections'!$K$6)</f>
        <v/>
      </c>
      <c r="AH881" s="612">
        <f>IF($C881="","",'Product Selections'!$K$10)</f>
        <v/>
      </c>
      <c r="AI881" s="32">
        <f>IF(C881="","",IF('Product Selections'!L873="Management SErvices",VLOOKUP('Product Selections'!K865,Regions!C:D,2,FALSE),""))</f>
        <v/>
      </c>
      <c r="AJ881" s="444" t="n"/>
      <c r="AK881" s="621" t="n"/>
      <c r="AL881" s="438" t="n"/>
      <c r="AM881" s="447" t="n"/>
      <c r="AO881" s="30" t="n"/>
      <c r="AP881" s="439" t="n"/>
      <c r="AQ881" s="612" t="n"/>
      <c r="AR881" s="612" t="n"/>
      <c r="AS881" s="615" t="n"/>
    </row>
    <row r="882">
      <c r="B882" s="249">
        <f>B881+1</f>
        <v/>
      </c>
      <c r="C882" s="250">
        <f>IF('Multi Unit Grid'!C876="","",'Multi Unit Grid'!C876)</f>
        <v/>
      </c>
      <c r="D882" s="251">
        <f>IF(C882="","",'Exhibit A'!D874)</f>
        <v/>
      </c>
      <c r="E882" s="252">
        <f>IFERROR(VLOOKUP(C882,'Multi Unit Grid'!C:D,2,FALSE),"")</f>
        <v/>
      </c>
      <c r="F882" s="253">
        <f>IFERROR(VLOOKUP(C882,'Multi Unit Grid'!C:E,3,FALSE),"")</f>
        <v/>
      </c>
      <c r="G882" s="253">
        <f>IFERROR(VLOOKUP(C882,'Multi Unit Grid'!C:EF,4,FALSE),"")</f>
        <v/>
      </c>
      <c r="H882" s="616" t="n"/>
      <c r="I882" s="267" t="n"/>
      <c r="J882" s="431" t="n"/>
      <c r="K882" s="261" t="n"/>
      <c r="L882" s="257" t="n"/>
      <c r="M882" s="262" t="n"/>
      <c r="N882" s="263" t="n"/>
      <c r="O882" s="262" t="n"/>
      <c r="P882" s="263" t="n"/>
      <c r="Q882" s="622" t="n"/>
      <c r="R882" s="263" t="n"/>
      <c r="S882" s="263" t="n"/>
      <c r="T882" s="263" t="n"/>
      <c r="U882" s="263" t="n"/>
      <c r="V882" s="262" t="n"/>
      <c r="W882" s="265" t="n"/>
      <c r="X882" s="266" t="n"/>
      <c r="Z882" s="490" t="n"/>
      <c r="AA882" s="616" t="n"/>
      <c r="AB882" s="270">
        <f>IF(C882="","",IF('Product Selections'!$L$11="CBA Lightning",1,IF('Product Selections'!$L$11="CBA Lightning Plus",0.7,IF('Product Selections'!$L$11="Management Services",0.7,IF('Product Selections'!$L$11="CBA Lightning Wholesale","Check with Finance","")))))</f>
        <v/>
      </c>
      <c r="AC882" s="616" t="n"/>
      <c r="AD882" s="270">
        <f>IF(C882="","",IF('Product Selections'!$L$11="CBA Lightning Wholesale","Check with Finance",1-AB882))</f>
        <v/>
      </c>
      <c r="AE882" s="616">
        <f>IF(C882="","",'Multi Unit Grid'!$G$5)</f>
        <v/>
      </c>
      <c r="AF882" s="271">
        <f>IF(C882="","",IF('Exhibit A'!Y1624&lt;0,-'Exhibit A'!Y1624,""))</f>
        <v/>
      </c>
      <c r="AG882" s="616">
        <f>IF($C882="","",'Product Selections'!$K$6)</f>
        <v/>
      </c>
      <c r="AH882" s="616">
        <f>IF($C882="","",'Product Selections'!$K$10)</f>
        <v/>
      </c>
      <c r="AI882" s="269">
        <f>IF(C882="","",IF('Product Selections'!L874="Management SErvices",VLOOKUP('Product Selections'!K866,Regions!C:D,2,FALSE),""))</f>
        <v/>
      </c>
      <c r="AJ882" s="445" t="n"/>
      <c r="AK882" s="618" t="n"/>
      <c r="AL882" s="440" t="n"/>
      <c r="AM882" s="448" t="n"/>
      <c r="AO882" s="267" t="n"/>
      <c r="AP882" s="441" t="n"/>
      <c r="AQ882" s="616" t="n"/>
      <c r="AR882" s="616" t="n"/>
      <c r="AS882" s="619" t="n"/>
    </row>
    <row r="883" ht="14.45" customHeight="1">
      <c r="B883" s="73">
        <f>B882+1</f>
        <v/>
      </c>
      <c r="C883" s="221">
        <f>IF('Multi Unit Grid'!C877="","",'Multi Unit Grid'!C877)</f>
        <v/>
      </c>
      <c r="D883" s="223">
        <f>IF(C883="","",'Exhibit A'!D875)</f>
        <v/>
      </c>
      <c r="E883" s="222">
        <f>IFERROR(VLOOKUP(C883,'Multi Unit Grid'!C:D,2,FALSE),"")</f>
        <v/>
      </c>
      <c r="F883" s="75">
        <f>IFERROR(VLOOKUP(C883,'Multi Unit Grid'!C:E,3,FALSE),"")</f>
        <v/>
      </c>
      <c r="G883" s="75">
        <f>IFERROR(VLOOKUP(C883,'Multi Unit Grid'!C:EF,4,FALSE),"")</f>
        <v/>
      </c>
      <c r="H883" s="612" t="n"/>
      <c r="I883" s="30" t="n"/>
      <c r="J883" s="430" t="n"/>
      <c r="K883" s="224" t="n"/>
      <c r="L883" s="24" t="n"/>
      <c r="M883" s="26" t="n"/>
      <c r="N883" s="28" t="n"/>
      <c r="O883" s="26" t="n"/>
      <c r="P883" s="28" t="n"/>
      <c r="Q883" s="623" t="n"/>
      <c r="R883" s="28" t="n"/>
      <c r="S883" s="28" t="n"/>
      <c r="T883" s="28" t="n"/>
      <c r="U883" s="28" t="n"/>
      <c r="V883" s="26" t="n"/>
      <c r="W883" s="29" t="n"/>
      <c r="Z883" s="491" t="n"/>
      <c r="AA883" s="612" t="n"/>
      <c r="AB883" s="83">
        <f>IF(C883="","",IF('Product Selections'!$L$11="CBA Lightning",1,IF('Product Selections'!$L$11="CBA Lightning Plus",0.7,IF('Product Selections'!$L$11="Management Services",0.7,IF('Product Selections'!$L$11="CBA Lightning Wholesale","Check with Finance","")))))</f>
        <v/>
      </c>
      <c r="AC883" s="612" t="n"/>
      <c r="AD883" s="83">
        <f>IF(C883="","",IF('Product Selections'!$L$11="CBA Lightning Wholesale","Check with Finance",1-AB883))</f>
        <v/>
      </c>
      <c r="AE883" s="612">
        <f>IF(C883="","",'Multi Unit Grid'!$G$5)</f>
        <v/>
      </c>
      <c r="AF883" s="84">
        <f>IF(C883="","",IF('Exhibit A'!Y1625&lt;0,-'Exhibit A'!Y1625,""))</f>
        <v/>
      </c>
      <c r="AG883" s="612">
        <f>IF($C883="","",'Product Selections'!$K$6)</f>
        <v/>
      </c>
      <c r="AH883" s="612">
        <f>IF($C883="","",'Product Selections'!$K$10)</f>
        <v/>
      </c>
      <c r="AI883" s="32">
        <f>IF(C883="","",IF('Product Selections'!L875="Management SErvices",VLOOKUP('Product Selections'!K867,Regions!C:D,2,FALSE),""))</f>
        <v/>
      </c>
      <c r="AJ883" s="444" t="n"/>
      <c r="AK883" s="621" t="n"/>
      <c r="AL883" s="438" t="n"/>
      <c r="AM883" s="447" t="n"/>
      <c r="AO883" s="30" t="n"/>
      <c r="AP883" s="439" t="n"/>
      <c r="AQ883" s="612" t="n"/>
      <c r="AR883" s="612" t="n"/>
      <c r="AS883" s="615" t="n"/>
    </row>
    <row r="884">
      <c r="B884" s="249">
        <f>B883+1</f>
        <v/>
      </c>
      <c r="C884" s="250">
        <f>IF('Multi Unit Grid'!C878="","",'Multi Unit Grid'!C878)</f>
        <v/>
      </c>
      <c r="D884" s="251">
        <f>IF(C884="","",'Exhibit A'!D876)</f>
        <v/>
      </c>
      <c r="E884" s="252">
        <f>IFERROR(VLOOKUP(C884,'Multi Unit Grid'!C:D,2,FALSE),"")</f>
        <v/>
      </c>
      <c r="F884" s="253">
        <f>IFERROR(VLOOKUP(C884,'Multi Unit Grid'!C:E,3,FALSE),"")</f>
        <v/>
      </c>
      <c r="G884" s="253">
        <f>IFERROR(VLOOKUP(C884,'Multi Unit Grid'!C:EF,4,FALSE),"")</f>
        <v/>
      </c>
      <c r="H884" s="616" t="n"/>
      <c r="I884" s="267" t="n"/>
      <c r="J884" s="431" t="n"/>
      <c r="K884" s="261" t="n"/>
      <c r="L884" s="257" t="n"/>
      <c r="M884" s="262" t="n"/>
      <c r="N884" s="263" t="n"/>
      <c r="O884" s="262" t="n"/>
      <c r="P884" s="263" t="n"/>
      <c r="Q884" s="622" t="n"/>
      <c r="R884" s="263" t="n"/>
      <c r="S884" s="263" t="n"/>
      <c r="T884" s="263" t="n"/>
      <c r="U884" s="263" t="n"/>
      <c r="V884" s="262" t="n"/>
      <c r="W884" s="265" t="n"/>
      <c r="X884" s="266" t="n"/>
      <c r="Z884" s="490" t="n"/>
      <c r="AA884" s="616" t="n"/>
      <c r="AB884" s="270">
        <f>IF(C884="","",IF('Product Selections'!$L$11="CBA Lightning",1,IF('Product Selections'!$L$11="CBA Lightning Plus",0.7,IF('Product Selections'!$L$11="Management Services",0.7,IF('Product Selections'!$L$11="CBA Lightning Wholesale","Check with Finance","")))))</f>
        <v/>
      </c>
      <c r="AC884" s="616" t="n"/>
      <c r="AD884" s="270">
        <f>IF(C884="","",IF('Product Selections'!$L$11="CBA Lightning Wholesale","Check with Finance",1-AB884))</f>
        <v/>
      </c>
      <c r="AE884" s="616">
        <f>IF(C884="","",'Multi Unit Grid'!$G$5)</f>
        <v/>
      </c>
      <c r="AF884" s="271">
        <f>IF(C884="","",IF('Exhibit A'!Y1626&lt;0,-'Exhibit A'!Y1626,""))</f>
        <v/>
      </c>
      <c r="AG884" s="616">
        <f>IF($C884="","",'Product Selections'!$K$6)</f>
        <v/>
      </c>
      <c r="AH884" s="616">
        <f>IF($C884="","",'Product Selections'!$K$10)</f>
        <v/>
      </c>
      <c r="AI884" s="269">
        <f>IF(C884="","",IF('Product Selections'!L876="Management SErvices",VLOOKUP('Product Selections'!K868,Regions!C:D,2,FALSE),""))</f>
        <v/>
      </c>
      <c r="AJ884" s="445" t="n"/>
      <c r="AK884" s="618" t="n"/>
      <c r="AL884" s="440" t="n"/>
      <c r="AM884" s="448" t="n"/>
      <c r="AO884" s="267" t="n"/>
      <c r="AP884" s="441" t="n"/>
      <c r="AQ884" s="616" t="n"/>
      <c r="AR884" s="616" t="n"/>
      <c r="AS884" s="619" t="n"/>
    </row>
    <row r="885" ht="14.45" customHeight="1">
      <c r="B885" s="73">
        <f>B884+1</f>
        <v/>
      </c>
      <c r="C885" s="221">
        <f>IF('Multi Unit Grid'!C879="","",'Multi Unit Grid'!C879)</f>
        <v/>
      </c>
      <c r="D885" s="223">
        <f>IF(C885="","",'Exhibit A'!D877)</f>
        <v/>
      </c>
      <c r="E885" s="222">
        <f>IFERROR(VLOOKUP(C885,'Multi Unit Grid'!C:D,2,FALSE),"")</f>
        <v/>
      </c>
      <c r="F885" s="75">
        <f>IFERROR(VLOOKUP(C885,'Multi Unit Grid'!C:E,3,FALSE),"")</f>
        <v/>
      </c>
      <c r="G885" s="75">
        <f>IFERROR(VLOOKUP(C885,'Multi Unit Grid'!C:EF,4,FALSE),"")</f>
        <v/>
      </c>
      <c r="H885" s="612" t="n"/>
      <c r="I885" s="30" t="n"/>
      <c r="J885" s="430" t="n"/>
      <c r="K885" s="224" t="n"/>
      <c r="L885" s="24" t="n"/>
      <c r="M885" s="26" t="n"/>
      <c r="N885" s="28" t="n"/>
      <c r="O885" s="26" t="n"/>
      <c r="P885" s="28" t="n"/>
      <c r="Q885" s="623" t="n"/>
      <c r="R885" s="28" t="n"/>
      <c r="S885" s="28" t="n"/>
      <c r="T885" s="28" t="n"/>
      <c r="U885" s="28" t="n"/>
      <c r="V885" s="26" t="n"/>
      <c r="W885" s="29" t="n"/>
      <c r="Z885" s="491" t="n"/>
      <c r="AA885" s="612" t="n"/>
      <c r="AB885" s="83">
        <f>IF(C885="","",IF('Product Selections'!$L$11="CBA Lightning",1,IF('Product Selections'!$L$11="CBA Lightning Plus",0.7,IF('Product Selections'!$L$11="Management Services",0.7,IF('Product Selections'!$L$11="CBA Lightning Wholesale","Check with Finance","")))))</f>
        <v/>
      </c>
      <c r="AC885" s="612" t="n"/>
      <c r="AD885" s="83">
        <f>IF(C885="","",IF('Product Selections'!$L$11="CBA Lightning Wholesale","Check with Finance",1-AB885))</f>
        <v/>
      </c>
      <c r="AE885" s="612">
        <f>IF(C885="","",'Multi Unit Grid'!$G$5)</f>
        <v/>
      </c>
      <c r="AF885" s="84">
        <f>IF(C885="","",IF('Exhibit A'!Y1627&lt;0,-'Exhibit A'!Y1627,""))</f>
        <v/>
      </c>
      <c r="AG885" s="612">
        <f>IF($C885="","",'Product Selections'!$K$6)</f>
        <v/>
      </c>
      <c r="AH885" s="612">
        <f>IF($C885="","",'Product Selections'!$K$10)</f>
        <v/>
      </c>
      <c r="AI885" s="32">
        <f>IF(C885="","",IF('Product Selections'!L877="Management SErvices",VLOOKUP('Product Selections'!K869,Regions!C:D,2,FALSE),""))</f>
        <v/>
      </c>
      <c r="AJ885" s="444" t="n"/>
      <c r="AK885" s="621" t="n"/>
      <c r="AL885" s="438" t="n"/>
      <c r="AM885" s="447" t="n"/>
      <c r="AO885" s="30" t="n"/>
      <c r="AP885" s="439" t="n"/>
      <c r="AQ885" s="612" t="n"/>
      <c r="AR885" s="612" t="n"/>
      <c r="AS885" s="615" t="n"/>
    </row>
    <row r="886">
      <c r="B886" s="249">
        <f>B885+1</f>
        <v/>
      </c>
      <c r="C886" s="250">
        <f>IF('Multi Unit Grid'!C880="","",'Multi Unit Grid'!C880)</f>
        <v/>
      </c>
      <c r="D886" s="251">
        <f>IF(C886="","",'Exhibit A'!D878)</f>
        <v/>
      </c>
      <c r="E886" s="252">
        <f>IFERROR(VLOOKUP(C886,'Multi Unit Grid'!C:D,2,FALSE),"")</f>
        <v/>
      </c>
      <c r="F886" s="253">
        <f>IFERROR(VLOOKUP(C886,'Multi Unit Grid'!C:E,3,FALSE),"")</f>
        <v/>
      </c>
      <c r="G886" s="253">
        <f>IFERROR(VLOOKUP(C886,'Multi Unit Grid'!C:EF,4,FALSE),"")</f>
        <v/>
      </c>
      <c r="H886" s="616" t="n"/>
      <c r="I886" s="267" t="n"/>
      <c r="J886" s="431" t="n"/>
      <c r="K886" s="261" t="n"/>
      <c r="L886" s="257" t="n"/>
      <c r="M886" s="262" t="n"/>
      <c r="N886" s="263" t="n"/>
      <c r="O886" s="262" t="n"/>
      <c r="P886" s="263" t="n"/>
      <c r="Q886" s="622" t="n"/>
      <c r="R886" s="263" t="n"/>
      <c r="S886" s="263" t="n"/>
      <c r="T886" s="263" t="n"/>
      <c r="U886" s="263" t="n"/>
      <c r="V886" s="262" t="n"/>
      <c r="W886" s="265" t="n"/>
      <c r="X886" s="266" t="n"/>
      <c r="Z886" s="490" t="n"/>
      <c r="AA886" s="616" t="n"/>
      <c r="AB886" s="270">
        <f>IF(C886="","",IF('Product Selections'!$L$11="CBA Lightning",1,IF('Product Selections'!$L$11="CBA Lightning Plus",0.7,IF('Product Selections'!$L$11="Management Services",0.7,IF('Product Selections'!$L$11="CBA Lightning Wholesale","Check with Finance","")))))</f>
        <v/>
      </c>
      <c r="AC886" s="616" t="n"/>
      <c r="AD886" s="270">
        <f>IF(C886="","",IF('Product Selections'!$L$11="CBA Lightning Wholesale","Check with Finance",1-AB886))</f>
        <v/>
      </c>
      <c r="AE886" s="616">
        <f>IF(C886="","",'Multi Unit Grid'!$G$5)</f>
        <v/>
      </c>
      <c r="AF886" s="271">
        <f>IF(C886="","",IF('Exhibit A'!Y1628&lt;0,-'Exhibit A'!Y1628,""))</f>
        <v/>
      </c>
      <c r="AG886" s="616">
        <f>IF($C886="","",'Product Selections'!$K$6)</f>
        <v/>
      </c>
      <c r="AH886" s="616">
        <f>IF($C886="","",'Product Selections'!$K$10)</f>
        <v/>
      </c>
      <c r="AI886" s="269">
        <f>IF(C886="","",IF('Product Selections'!L878="Management SErvices",VLOOKUP('Product Selections'!K870,Regions!C:D,2,FALSE),""))</f>
        <v/>
      </c>
      <c r="AJ886" s="445" t="n"/>
      <c r="AK886" s="618" t="n"/>
      <c r="AL886" s="440" t="n"/>
      <c r="AM886" s="448" t="n"/>
      <c r="AO886" s="267" t="n"/>
      <c r="AP886" s="441" t="n"/>
      <c r="AQ886" s="616" t="n"/>
      <c r="AR886" s="616" t="n"/>
      <c r="AS886" s="619" t="n"/>
    </row>
    <row r="887" ht="14.45" customHeight="1">
      <c r="B887" s="73">
        <f>B886+1</f>
        <v/>
      </c>
      <c r="C887" s="221">
        <f>IF('Multi Unit Grid'!C881="","",'Multi Unit Grid'!C881)</f>
        <v/>
      </c>
      <c r="D887" s="223">
        <f>IF(C887="","",'Exhibit A'!D879)</f>
        <v/>
      </c>
      <c r="E887" s="222">
        <f>IFERROR(VLOOKUP(C887,'Multi Unit Grid'!C:D,2,FALSE),"")</f>
        <v/>
      </c>
      <c r="F887" s="75">
        <f>IFERROR(VLOOKUP(C887,'Multi Unit Grid'!C:E,3,FALSE),"")</f>
        <v/>
      </c>
      <c r="G887" s="75">
        <f>IFERROR(VLOOKUP(C887,'Multi Unit Grid'!C:EF,4,FALSE),"")</f>
        <v/>
      </c>
      <c r="H887" s="612" t="n"/>
      <c r="I887" s="30" t="n"/>
      <c r="J887" s="430" t="n"/>
      <c r="K887" s="224" t="n"/>
      <c r="L887" s="24" t="n"/>
      <c r="M887" s="26" t="n"/>
      <c r="N887" s="28" t="n"/>
      <c r="O887" s="26" t="n"/>
      <c r="P887" s="28" t="n"/>
      <c r="Q887" s="623" t="n"/>
      <c r="R887" s="28" t="n"/>
      <c r="S887" s="28" t="n"/>
      <c r="T887" s="28" t="n"/>
      <c r="U887" s="28" t="n"/>
      <c r="V887" s="26" t="n"/>
      <c r="W887" s="29" t="n"/>
      <c r="Z887" s="491" t="n"/>
      <c r="AA887" s="612" t="n"/>
      <c r="AB887" s="83">
        <f>IF(C887="","",IF('Product Selections'!$L$11="CBA Lightning",1,IF('Product Selections'!$L$11="CBA Lightning Plus",0.7,IF('Product Selections'!$L$11="Management Services",0.7,IF('Product Selections'!$L$11="CBA Lightning Wholesale","Check with Finance","")))))</f>
        <v/>
      </c>
      <c r="AC887" s="612" t="n"/>
      <c r="AD887" s="83">
        <f>IF(C887="","",IF('Product Selections'!$L$11="CBA Lightning Wholesale","Check with Finance",1-AB887))</f>
        <v/>
      </c>
      <c r="AE887" s="612">
        <f>IF(C887="","",'Multi Unit Grid'!$G$5)</f>
        <v/>
      </c>
      <c r="AF887" s="84">
        <f>IF(C887="","",IF('Exhibit A'!Y1629&lt;0,-'Exhibit A'!Y1629,""))</f>
        <v/>
      </c>
      <c r="AG887" s="612">
        <f>IF($C887="","",'Product Selections'!$K$6)</f>
        <v/>
      </c>
      <c r="AH887" s="612">
        <f>IF($C887="","",'Product Selections'!$K$10)</f>
        <v/>
      </c>
      <c r="AI887" s="32">
        <f>IF(C887="","",IF('Product Selections'!L879="Management SErvices",VLOOKUP('Product Selections'!K871,Regions!C:D,2,FALSE),""))</f>
        <v/>
      </c>
      <c r="AJ887" s="444" t="n"/>
      <c r="AK887" s="621" t="n"/>
      <c r="AL887" s="438" t="n"/>
      <c r="AM887" s="447" t="n"/>
      <c r="AO887" s="30" t="n"/>
      <c r="AP887" s="439" t="n"/>
      <c r="AQ887" s="612" t="n"/>
      <c r="AR887" s="612" t="n"/>
      <c r="AS887" s="615" t="n"/>
    </row>
    <row r="888">
      <c r="B888" s="249">
        <f>B887+1</f>
        <v/>
      </c>
      <c r="C888" s="250">
        <f>IF('Multi Unit Grid'!C882="","",'Multi Unit Grid'!C882)</f>
        <v/>
      </c>
      <c r="D888" s="251">
        <f>IF(C888="","",'Exhibit A'!D880)</f>
        <v/>
      </c>
      <c r="E888" s="252">
        <f>IFERROR(VLOOKUP(C888,'Multi Unit Grid'!C:D,2,FALSE),"")</f>
        <v/>
      </c>
      <c r="F888" s="253">
        <f>IFERROR(VLOOKUP(C888,'Multi Unit Grid'!C:E,3,FALSE),"")</f>
        <v/>
      </c>
      <c r="G888" s="253">
        <f>IFERROR(VLOOKUP(C888,'Multi Unit Grid'!C:EF,4,FALSE),"")</f>
        <v/>
      </c>
      <c r="H888" s="616" t="n"/>
      <c r="I888" s="267" t="n"/>
      <c r="J888" s="431" t="n"/>
      <c r="K888" s="261" t="n"/>
      <c r="L888" s="257" t="n"/>
      <c r="M888" s="262" t="n"/>
      <c r="N888" s="263" t="n"/>
      <c r="O888" s="262" t="n"/>
      <c r="P888" s="263" t="n"/>
      <c r="Q888" s="622" t="n"/>
      <c r="R888" s="263" t="n"/>
      <c r="S888" s="263" t="n"/>
      <c r="T888" s="263" t="n"/>
      <c r="U888" s="263" t="n"/>
      <c r="V888" s="262" t="n"/>
      <c r="W888" s="265" t="n"/>
      <c r="X888" s="266" t="n"/>
      <c r="Z888" s="490" t="n"/>
      <c r="AA888" s="616" t="n"/>
      <c r="AB888" s="270">
        <f>IF(C888="","",IF('Product Selections'!$L$11="CBA Lightning",1,IF('Product Selections'!$L$11="CBA Lightning Plus",0.7,IF('Product Selections'!$L$11="Management Services",0.7,IF('Product Selections'!$L$11="CBA Lightning Wholesale","Check with Finance","")))))</f>
        <v/>
      </c>
      <c r="AC888" s="616" t="n"/>
      <c r="AD888" s="270">
        <f>IF(C888="","",IF('Product Selections'!$L$11="CBA Lightning Wholesale","Check with Finance",1-AB888))</f>
        <v/>
      </c>
      <c r="AE888" s="616">
        <f>IF(C888="","",'Multi Unit Grid'!$G$5)</f>
        <v/>
      </c>
      <c r="AF888" s="271">
        <f>IF(C888="","",IF('Exhibit A'!Y1630&lt;0,-'Exhibit A'!Y1630,""))</f>
        <v/>
      </c>
      <c r="AG888" s="616">
        <f>IF($C888="","",'Product Selections'!$K$6)</f>
        <v/>
      </c>
      <c r="AH888" s="616">
        <f>IF($C888="","",'Product Selections'!$K$10)</f>
        <v/>
      </c>
      <c r="AI888" s="269">
        <f>IF(C888="","",IF('Product Selections'!L880="Management SErvices",VLOOKUP('Product Selections'!K872,Regions!C:D,2,FALSE),""))</f>
        <v/>
      </c>
      <c r="AJ888" s="445" t="n"/>
      <c r="AK888" s="618" t="n"/>
      <c r="AL888" s="440" t="n"/>
      <c r="AM888" s="448" t="n"/>
      <c r="AO888" s="267" t="n"/>
      <c r="AP888" s="441" t="n"/>
      <c r="AQ888" s="616" t="n"/>
      <c r="AR888" s="616" t="n"/>
      <c r="AS888" s="619" t="n"/>
    </row>
    <row r="889" ht="14.45" customHeight="1">
      <c r="B889" s="73">
        <f>B888+1</f>
        <v/>
      </c>
      <c r="C889" s="221">
        <f>IF('Multi Unit Grid'!C883="","",'Multi Unit Grid'!C883)</f>
        <v/>
      </c>
      <c r="D889" s="223">
        <f>IF(C889="","",'Exhibit A'!D881)</f>
        <v/>
      </c>
      <c r="E889" s="222">
        <f>IFERROR(VLOOKUP(C889,'Multi Unit Grid'!C:D,2,FALSE),"")</f>
        <v/>
      </c>
      <c r="F889" s="75">
        <f>IFERROR(VLOOKUP(C889,'Multi Unit Grid'!C:E,3,FALSE),"")</f>
        <v/>
      </c>
      <c r="G889" s="75">
        <f>IFERROR(VLOOKUP(C889,'Multi Unit Grid'!C:EF,4,FALSE),"")</f>
        <v/>
      </c>
      <c r="H889" s="612" t="n"/>
      <c r="I889" s="30" t="n"/>
      <c r="J889" s="430" t="n"/>
      <c r="K889" s="224" t="n"/>
      <c r="L889" s="24" t="n"/>
      <c r="M889" s="26" t="n"/>
      <c r="N889" s="28" t="n"/>
      <c r="O889" s="26" t="n"/>
      <c r="P889" s="28" t="n"/>
      <c r="Q889" s="623" t="n"/>
      <c r="R889" s="28" t="n"/>
      <c r="S889" s="28" t="n"/>
      <c r="T889" s="28" t="n"/>
      <c r="U889" s="28" t="n"/>
      <c r="V889" s="26" t="n"/>
      <c r="W889" s="29" t="n"/>
      <c r="Z889" s="491" t="n"/>
      <c r="AA889" s="612" t="n"/>
      <c r="AB889" s="83">
        <f>IF(C889="","",IF('Product Selections'!$L$11="CBA Lightning",1,IF('Product Selections'!$L$11="CBA Lightning Plus",0.7,IF('Product Selections'!$L$11="Management Services",0.7,IF('Product Selections'!$L$11="CBA Lightning Wholesale","Check with Finance","")))))</f>
        <v/>
      </c>
      <c r="AC889" s="612" t="n"/>
      <c r="AD889" s="83">
        <f>IF(C889="","",IF('Product Selections'!$L$11="CBA Lightning Wholesale","Check with Finance",1-AB889))</f>
        <v/>
      </c>
      <c r="AE889" s="612">
        <f>IF(C889="","",'Multi Unit Grid'!$G$5)</f>
        <v/>
      </c>
      <c r="AF889" s="84">
        <f>IF(C889="","",IF('Exhibit A'!Y1631&lt;0,-'Exhibit A'!Y1631,""))</f>
        <v/>
      </c>
      <c r="AG889" s="612">
        <f>IF($C889="","",'Product Selections'!$K$6)</f>
        <v/>
      </c>
      <c r="AH889" s="612">
        <f>IF($C889="","",'Product Selections'!$K$10)</f>
        <v/>
      </c>
      <c r="AI889" s="32">
        <f>IF(C889="","",IF('Product Selections'!L881="Management SErvices",VLOOKUP('Product Selections'!K873,Regions!C:D,2,FALSE),""))</f>
        <v/>
      </c>
      <c r="AJ889" s="444" t="n"/>
      <c r="AK889" s="621" t="n"/>
      <c r="AL889" s="438" t="n"/>
      <c r="AM889" s="447" t="n"/>
      <c r="AO889" s="30" t="n"/>
      <c r="AP889" s="439" t="n"/>
      <c r="AQ889" s="612" t="n"/>
      <c r="AR889" s="612" t="n"/>
      <c r="AS889" s="615" t="n"/>
    </row>
    <row r="890">
      <c r="B890" s="249">
        <f>B889+1</f>
        <v/>
      </c>
      <c r="C890" s="250">
        <f>IF('Multi Unit Grid'!C884="","",'Multi Unit Grid'!C884)</f>
        <v/>
      </c>
      <c r="D890" s="251">
        <f>IF(C890="","",'Exhibit A'!D882)</f>
        <v/>
      </c>
      <c r="E890" s="252">
        <f>IFERROR(VLOOKUP(C890,'Multi Unit Grid'!C:D,2,FALSE),"")</f>
        <v/>
      </c>
      <c r="F890" s="253">
        <f>IFERROR(VLOOKUP(C890,'Multi Unit Grid'!C:E,3,FALSE),"")</f>
        <v/>
      </c>
      <c r="G890" s="253">
        <f>IFERROR(VLOOKUP(C890,'Multi Unit Grid'!C:EF,4,FALSE),"")</f>
        <v/>
      </c>
      <c r="H890" s="616" t="n"/>
      <c r="I890" s="267" t="n"/>
      <c r="J890" s="431" t="n"/>
      <c r="K890" s="261" t="n"/>
      <c r="L890" s="257" t="n"/>
      <c r="M890" s="262" t="n"/>
      <c r="N890" s="263" t="n"/>
      <c r="O890" s="262" t="n"/>
      <c r="P890" s="263" t="n"/>
      <c r="Q890" s="622" t="n"/>
      <c r="R890" s="263" t="n"/>
      <c r="S890" s="263" t="n"/>
      <c r="T890" s="263" t="n"/>
      <c r="U890" s="263" t="n"/>
      <c r="V890" s="262" t="n"/>
      <c r="W890" s="265" t="n"/>
      <c r="X890" s="266" t="n"/>
      <c r="Z890" s="490" t="n"/>
      <c r="AA890" s="616" t="n"/>
      <c r="AB890" s="270">
        <f>IF(C890="","",IF('Product Selections'!$L$11="CBA Lightning",1,IF('Product Selections'!$L$11="CBA Lightning Plus",0.7,IF('Product Selections'!$L$11="Management Services",0.7,IF('Product Selections'!$L$11="CBA Lightning Wholesale","Check with Finance","")))))</f>
        <v/>
      </c>
      <c r="AC890" s="616" t="n"/>
      <c r="AD890" s="270">
        <f>IF(C890="","",IF('Product Selections'!$L$11="CBA Lightning Wholesale","Check with Finance",1-AB890))</f>
        <v/>
      </c>
      <c r="AE890" s="616">
        <f>IF(C890="","",'Multi Unit Grid'!$G$5)</f>
        <v/>
      </c>
      <c r="AF890" s="271">
        <f>IF(C890="","",IF('Exhibit A'!Y1632&lt;0,-'Exhibit A'!Y1632,""))</f>
        <v/>
      </c>
      <c r="AG890" s="616">
        <f>IF($C890="","",'Product Selections'!$K$6)</f>
        <v/>
      </c>
      <c r="AH890" s="616">
        <f>IF($C890="","",'Product Selections'!$K$10)</f>
        <v/>
      </c>
      <c r="AI890" s="269">
        <f>IF(C890="","",IF('Product Selections'!L882="Management SErvices",VLOOKUP('Product Selections'!K874,Regions!C:D,2,FALSE),""))</f>
        <v/>
      </c>
      <c r="AJ890" s="445" t="n"/>
      <c r="AK890" s="618" t="n"/>
      <c r="AL890" s="440" t="n"/>
      <c r="AM890" s="448" t="n"/>
      <c r="AO890" s="267" t="n"/>
      <c r="AP890" s="441" t="n"/>
      <c r="AQ890" s="616" t="n"/>
      <c r="AR890" s="616" t="n"/>
      <c r="AS890" s="619" t="n"/>
    </row>
    <row r="891" ht="14.45" customHeight="1">
      <c r="B891" s="73">
        <f>B890+1</f>
        <v/>
      </c>
      <c r="C891" s="221">
        <f>IF('Multi Unit Grid'!C885="","",'Multi Unit Grid'!C885)</f>
        <v/>
      </c>
      <c r="D891" s="223">
        <f>IF(C891="","",'Exhibit A'!D883)</f>
        <v/>
      </c>
      <c r="E891" s="222">
        <f>IFERROR(VLOOKUP(C891,'Multi Unit Grid'!C:D,2,FALSE),"")</f>
        <v/>
      </c>
      <c r="F891" s="75">
        <f>IFERROR(VLOOKUP(C891,'Multi Unit Grid'!C:E,3,FALSE),"")</f>
        <v/>
      </c>
      <c r="G891" s="75">
        <f>IFERROR(VLOOKUP(C891,'Multi Unit Grid'!C:EF,4,FALSE),"")</f>
        <v/>
      </c>
      <c r="H891" s="612" t="n"/>
      <c r="I891" s="30" t="n"/>
      <c r="J891" s="430" t="n"/>
      <c r="K891" s="224" t="n"/>
      <c r="L891" s="24" t="n"/>
      <c r="M891" s="26" t="n"/>
      <c r="N891" s="28" t="n"/>
      <c r="O891" s="26" t="n"/>
      <c r="P891" s="28" t="n"/>
      <c r="Q891" s="623" t="n"/>
      <c r="R891" s="28" t="n"/>
      <c r="S891" s="28" t="n"/>
      <c r="T891" s="28" t="n"/>
      <c r="U891" s="28" t="n"/>
      <c r="V891" s="26" t="n"/>
      <c r="W891" s="29" t="n"/>
      <c r="Z891" s="491" t="n"/>
      <c r="AA891" s="612" t="n"/>
      <c r="AB891" s="83">
        <f>IF(C891="","",IF('Product Selections'!$L$11="CBA Lightning",1,IF('Product Selections'!$L$11="CBA Lightning Plus",0.7,IF('Product Selections'!$L$11="Management Services",0.7,IF('Product Selections'!$L$11="CBA Lightning Wholesale","Check with Finance","")))))</f>
        <v/>
      </c>
      <c r="AC891" s="612" t="n"/>
      <c r="AD891" s="83">
        <f>IF(C891="","",IF('Product Selections'!$L$11="CBA Lightning Wholesale","Check with Finance",1-AB891))</f>
        <v/>
      </c>
      <c r="AE891" s="612">
        <f>IF(C891="","",'Multi Unit Grid'!$G$5)</f>
        <v/>
      </c>
      <c r="AF891" s="84">
        <f>IF(C891="","",IF('Exhibit A'!Y1633&lt;0,-'Exhibit A'!Y1633,""))</f>
        <v/>
      </c>
      <c r="AG891" s="612">
        <f>IF($C891="","",'Product Selections'!$K$6)</f>
        <v/>
      </c>
      <c r="AH891" s="612">
        <f>IF($C891="","",'Product Selections'!$K$10)</f>
        <v/>
      </c>
      <c r="AI891" s="32">
        <f>IF(C891="","",IF('Product Selections'!L883="Management SErvices",VLOOKUP('Product Selections'!K875,Regions!C:D,2,FALSE),""))</f>
        <v/>
      </c>
      <c r="AJ891" s="444" t="n"/>
      <c r="AK891" s="621" t="n"/>
      <c r="AL891" s="438" t="n"/>
      <c r="AM891" s="447" t="n"/>
      <c r="AO891" s="30" t="n"/>
      <c r="AP891" s="439" t="n"/>
      <c r="AQ891" s="612" t="n"/>
      <c r="AR891" s="612" t="n"/>
      <c r="AS891" s="615" t="n"/>
    </row>
    <row r="892">
      <c r="B892" s="249">
        <f>B891+1</f>
        <v/>
      </c>
      <c r="C892" s="250">
        <f>IF('Multi Unit Grid'!C886="","",'Multi Unit Grid'!C886)</f>
        <v/>
      </c>
      <c r="D892" s="251">
        <f>IF(C892="","",'Exhibit A'!D884)</f>
        <v/>
      </c>
      <c r="E892" s="252">
        <f>IFERROR(VLOOKUP(C892,'Multi Unit Grid'!C:D,2,FALSE),"")</f>
        <v/>
      </c>
      <c r="F892" s="253">
        <f>IFERROR(VLOOKUP(C892,'Multi Unit Grid'!C:E,3,FALSE),"")</f>
        <v/>
      </c>
      <c r="G892" s="253">
        <f>IFERROR(VLOOKUP(C892,'Multi Unit Grid'!C:EF,4,FALSE),"")</f>
        <v/>
      </c>
      <c r="H892" s="616" t="n"/>
      <c r="I892" s="267" t="n"/>
      <c r="J892" s="431" t="n"/>
      <c r="K892" s="261" t="n"/>
      <c r="L892" s="257" t="n"/>
      <c r="M892" s="262" t="n"/>
      <c r="N892" s="263" t="n"/>
      <c r="O892" s="262" t="n"/>
      <c r="P892" s="263" t="n"/>
      <c r="Q892" s="622" t="n"/>
      <c r="R892" s="263" t="n"/>
      <c r="S892" s="263" t="n"/>
      <c r="T892" s="263" t="n"/>
      <c r="U892" s="263" t="n"/>
      <c r="V892" s="262" t="n"/>
      <c r="W892" s="265" t="n"/>
      <c r="X892" s="266" t="n"/>
      <c r="Z892" s="490" t="n"/>
      <c r="AA892" s="616" t="n"/>
      <c r="AB892" s="270">
        <f>IF(C892="","",IF('Product Selections'!$L$11="CBA Lightning",1,IF('Product Selections'!$L$11="CBA Lightning Plus",0.7,IF('Product Selections'!$L$11="Management Services",0.7,IF('Product Selections'!$L$11="CBA Lightning Wholesale","Check with Finance","")))))</f>
        <v/>
      </c>
      <c r="AC892" s="616" t="n"/>
      <c r="AD892" s="270">
        <f>IF(C892="","",IF('Product Selections'!$L$11="CBA Lightning Wholesale","Check with Finance",1-AB892))</f>
        <v/>
      </c>
      <c r="AE892" s="616">
        <f>IF(C892="","",'Multi Unit Grid'!$G$5)</f>
        <v/>
      </c>
      <c r="AF892" s="271">
        <f>IF(C892="","",IF('Exhibit A'!Y1634&lt;0,-'Exhibit A'!Y1634,""))</f>
        <v/>
      </c>
      <c r="AG892" s="616">
        <f>IF($C892="","",'Product Selections'!$K$6)</f>
        <v/>
      </c>
      <c r="AH892" s="616">
        <f>IF($C892="","",'Product Selections'!$K$10)</f>
        <v/>
      </c>
      <c r="AI892" s="269">
        <f>IF(C892="","",IF('Product Selections'!L884="Management SErvices",VLOOKUP('Product Selections'!K876,Regions!C:D,2,FALSE),""))</f>
        <v/>
      </c>
      <c r="AJ892" s="445" t="n"/>
      <c r="AK892" s="618" t="n"/>
      <c r="AL892" s="440" t="n"/>
      <c r="AM892" s="448" t="n"/>
      <c r="AO892" s="267" t="n"/>
      <c r="AP892" s="441" t="n"/>
      <c r="AQ892" s="616" t="n"/>
      <c r="AR892" s="616" t="n"/>
      <c r="AS892" s="619" t="n"/>
    </row>
    <row r="893" ht="14.45" customHeight="1">
      <c r="B893" s="73">
        <f>B892+1</f>
        <v/>
      </c>
      <c r="C893" s="221">
        <f>IF('Multi Unit Grid'!C887="","",'Multi Unit Grid'!C887)</f>
        <v/>
      </c>
      <c r="D893" s="223">
        <f>IF(C893="","",'Exhibit A'!D885)</f>
        <v/>
      </c>
      <c r="E893" s="222">
        <f>IFERROR(VLOOKUP(C893,'Multi Unit Grid'!C:D,2,FALSE),"")</f>
        <v/>
      </c>
      <c r="F893" s="75">
        <f>IFERROR(VLOOKUP(C893,'Multi Unit Grid'!C:E,3,FALSE),"")</f>
        <v/>
      </c>
      <c r="G893" s="75">
        <f>IFERROR(VLOOKUP(C893,'Multi Unit Grid'!C:EF,4,FALSE),"")</f>
        <v/>
      </c>
      <c r="H893" s="612" t="n"/>
      <c r="I893" s="30" t="n"/>
      <c r="J893" s="430" t="n"/>
      <c r="K893" s="224" t="n"/>
      <c r="L893" s="24" t="n"/>
      <c r="M893" s="26" t="n"/>
      <c r="N893" s="28" t="n"/>
      <c r="O893" s="26" t="n"/>
      <c r="P893" s="28" t="n"/>
      <c r="Q893" s="623" t="n"/>
      <c r="R893" s="28" t="n"/>
      <c r="S893" s="28" t="n"/>
      <c r="T893" s="28" t="n"/>
      <c r="U893" s="28" t="n"/>
      <c r="V893" s="26" t="n"/>
      <c r="W893" s="29" t="n"/>
      <c r="Z893" s="491" t="n"/>
      <c r="AA893" s="612" t="n"/>
      <c r="AB893" s="83">
        <f>IF(C893="","",IF('Product Selections'!$L$11="CBA Lightning",1,IF('Product Selections'!$L$11="CBA Lightning Plus",0.7,IF('Product Selections'!$L$11="Management Services",0.7,IF('Product Selections'!$L$11="CBA Lightning Wholesale","Check with Finance","")))))</f>
        <v/>
      </c>
      <c r="AC893" s="612" t="n"/>
      <c r="AD893" s="83">
        <f>IF(C893="","",IF('Product Selections'!$L$11="CBA Lightning Wholesale","Check with Finance",1-AB893))</f>
        <v/>
      </c>
      <c r="AE893" s="612">
        <f>IF(C893="","",'Multi Unit Grid'!$G$5)</f>
        <v/>
      </c>
      <c r="AF893" s="84">
        <f>IF(C893="","",IF('Exhibit A'!Y1635&lt;0,-'Exhibit A'!Y1635,""))</f>
        <v/>
      </c>
      <c r="AG893" s="612">
        <f>IF($C893="","",'Product Selections'!$K$6)</f>
        <v/>
      </c>
      <c r="AH893" s="612">
        <f>IF($C893="","",'Product Selections'!$K$10)</f>
        <v/>
      </c>
      <c r="AI893" s="32">
        <f>IF(C893="","",IF('Product Selections'!L885="Management SErvices",VLOOKUP('Product Selections'!K877,Regions!C:D,2,FALSE),""))</f>
        <v/>
      </c>
      <c r="AJ893" s="444" t="n"/>
      <c r="AK893" s="621" t="n"/>
      <c r="AL893" s="438" t="n"/>
      <c r="AM893" s="447" t="n"/>
      <c r="AO893" s="30" t="n"/>
      <c r="AP893" s="439" t="n"/>
      <c r="AQ893" s="612" t="n"/>
      <c r="AR893" s="612" t="n"/>
      <c r="AS893" s="615" t="n"/>
    </row>
    <row r="894">
      <c r="B894" s="249">
        <f>B893+1</f>
        <v/>
      </c>
      <c r="C894" s="250">
        <f>IF('Multi Unit Grid'!C888="","",'Multi Unit Grid'!C888)</f>
        <v/>
      </c>
      <c r="D894" s="251">
        <f>IF(C894="","",'Exhibit A'!D886)</f>
        <v/>
      </c>
      <c r="E894" s="252">
        <f>IFERROR(VLOOKUP(C894,'Multi Unit Grid'!C:D,2,FALSE),"")</f>
        <v/>
      </c>
      <c r="F894" s="253">
        <f>IFERROR(VLOOKUP(C894,'Multi Unit Grid'!C:E,3,FALSE),"")</f>
        <v/>
      </c>
      <c r="G894" s="253">
        <f>IFERROR(VLOOKUP(C894,'Multi Unit Grid'!C:EF,4,FALSE),"")</f>
        <v/>
      </c>
      <c r="H894" s="616" t="n"/>
      <c r="I894" s="267" t="n"/>
      <c r="J894" s="431" t="n"/>
      <c r="K894" s="261" t="n"/>
      <c r="L894" s="257" t="n"/>
      <c r="M894" s="262" t="n"/>
      <c r="N894" s="263" t="n"/>
      <c r="O894" s="262" t="n"/>
      <c r="P894" s="263" t="n"/>
      <c r="Q894" s="622" t="n"/>
      <c r="R894" s="263" t="n"/>
      <c r="S894" s="263" t="n"/>
      <c r="T894" s="263" t="n"/>
      <c r="U894" s="263" t="n"/>
      <c r="V894" s="262" t="n"/>
      <c r="W894" s="265" t="n"/>
      <c r="X894" s="266" t="n"/>
      <c r="Z894" s="490" t="n"/>
      <c r="AA894" s="616" t="n"/>
      <c r="AB894" s="270">
        <f>IF(C894="","",IF('Product Selections'!$L$11="CBA Lightning",1,IF('Product Selections'!$L$11="CBA Lightning Plus",0.7,IF('Product Selections'!$L$11="Management Services",0.7,IF('Product Selections'!$L$11="CBA Lightning Wholesale","Check with Finance","")))))</f>
        <v/>
      </c>
      <c r="AC894" s="616" t="n"/>
      <c r="AD894" s="270">
        <f>IF(C894="","",IF('Product Selections'!$L$11="CBA Lightning Wholesale","Check with Finance",1-AB894))</f>
        <v/>
      </c>
      <c r="AE894" s="616">
        <f>IF(C894="","",'Multi Unit Grid'!$G$5)</f>
        <v/>
      </c>
      <c r="AF894" s="271">
        <f>IF(C894="","",IF('Exhibit A'!Y1636&lt;0,-'Exhibit A'!Y1636,""))</f>
        <v/>
      </c>
      <c r="AG894" s="616">
        <f>IF($C894="","",'Product Selections'!$K$6)</f>
        <v/>
      </c>
      <c r="AH894" s="616">
        <f>IF($C894="","",'Product Selections'!$K$10)</f>
        <v/>
      </c>
      <c r="AI894" s="269">
        <f>IF(C894="","",IF('Product Selections'!L886="Management SErvices",VLOOKUP('Product Selections'!K878,Regions!C:D,2,FALSE),""))</f>
        <v/>
      </c>
      <c r="AJ894" s="445" t="n"/>
      <c r="AK894" s="618" t="n"/>
      <c r="AL894" s="440" t="n"/>
      <c r="AM894" s="448" t="n"/>
      <c r="AO894" s="267" t="n"/>
      <c r="AP894" s="441" t="n"/>
      <c r="AQ894" s="616" t="n"/>
      <c r="AR894" s="616" t="n"/>
      <c r="AS894" s="619" t="n"/>
    </row>
    <row r="895" ht="14.45" customHeight="1">
      <c r="B895" s="73">
        <f>B894+1</f>
        <v/>
      </c>
      <c r="C895" s="221">
        <f>IF('Multi Unit Grid'!C889="","",'Multi Unit Grid'!C889)</f>
        <v/>
      </c>
      <c r="D895" s="223">
        <f>IF(C895="","",'Exhibit A'!D887)</f>
        <v/>
      </c>
      <c r="E895" s="222">
        <f>IFERROR(VLOOKUP(C895,'Multi Unit Grid'!C:D,2,FALSE),"")</f>
        <v/>
      </c>
      <c r="F895" s="75">
        <f>IFERROR(VLOOKUP(C895,'Multi Unit Grid'!C:E,3,FALSE),"")</f>
        <v/>
      </c>
      <c r="G895" s="75">
        <f>IFERROR(VLOOKUP(C895,'Multi Unit Grid'!C:EF,4,FALSE),"")</f>
        <v/>
      </c>
      <c r="H895" s="612" t="n"/>
      <c r="I895" s="30" t="n"/>
      <c r="J895" s="430" t="n"/>
      <c r="K895" s="224" t="n"/>
      <c r="L895" s="24" t="n"/>
      <c r="M895" s="26" t="n"/>
      <c r="N895" s="28" t="n"/>
      <c r="O895" s="26" t="n"/>
      <c r="P895" s="28" t="n"/>
      <c r="Q895" s="623" t="n"/>
      <c r="R895" s="28" t="n"/>
      <c r="S895" s="28" t="n"/>
      <c r="T895" s="28" t="n"/>
      <c r="U895" s="28" t="n"/>
      <c r="V895" s="26" t="n"/>
      <c r="W895" s="29" t="n"/>
      <c r="Z895" s="491" t="n"/>
      <c r="AA895" s="612" t="n"/>
      <c r="AB895" s="83">
        <f>IF(C895="","",IF('Product Selections'!$L$11="CBA Lightning",1,IF('Product Selections'!$L$11="CBA Lightning Plus",0.7,IF('Product Selections'!$L$11="Management Services",0.7,IF('Product Selections'!$L$11="CBA Lightning Wholesale","Check with Finance","")))))</f>
        <v/>
      </c>
      <c r="AC895" s="612" t="n"/>
      <c r="AD895" s="83">
        <f>IF(C895="","",IF('Product Selections'!$L$11="CBA Lightning Wholesale","Check with Finance",1-AB895))</f>
        <v/>
      </c>
      <c r="AE895" s="612">
        <f>IF(C895="","",'Multi Unit Grid'!$G$5)</f>
        <v/>
      </c>
      <c r="AF895" s="84">
        <f>IF(C895="","",IF('Exhibit A'!Y1637&lt;0,-'Exhibit A'!Y1637,""))</f>
        <v/>
      </c>
      <c r="AG895" s="612">
        <f>IF($C895="","",'Product Selections'!$K$6)</f>
        <v/>
      </c>
      <c r="AH895" s="612">
        <f>IF($C895="","",'Product Selections'!$K$10)</f>
        <v/>
      </c>
      <c r="AI895" s="32">
        <f>IF(C895="","",IF('Product Selections'!L887="Management SErvices",VLOOKUP('Product Selections'!K879,Regions!C:D,2,FALSE),""))</f>
        <v/>
      </c>
      <c r="AJ895" s="444" t="n"/>
      <c r="AK895" s="621" t="n"/>
      <c r="AL895" s="438" t="n"/>
      <c r="AM895" s="447" t="n"/>
      <c r="AO895" s="30" t="n"/>
      <c r="AP895" s="439" t="n"/>
      <c r="AQ895" s="612" t="n"/>
      <c r="AR895" s="612" t="n"/>
      <c r="AS895" s="615" t="n"/>
    </row>
    <row r="896">
      <c r="B896" s="249">
        <f>B895+1</f>
        <v/>
      </c>
      <c r="C896" s="250">
        <f>IF('Multi Unit Grid'!C890="","",'Multi Unit Grid'!C890)</f>
        <v/>
      </c>
      <c r="D896" s="251">
        <f>IF(C896="","",'Exhibit A'!D888)</f>
        <v/>
      </c>
      <c r="E896" s="252">
        <f>IFERROR(VLOOKUP(C896,'Multi Unit Grid'!C:D,2,FALSE),"")</f>
        <v/>
      </c>
      <c r="F896" s="253">
        <f>IFERROR(VLOOKUP(C896,'Multi Unit Grid'!C:E,3,FALSE),"")</f>
        <v/>
      </c>
      <c r="G896" s="253">
        <f>IFERROR(VLOOKUP(C896,'Multi Unit Grid'!C:EF,4,FALSE),"")</f>
        <v/>
      </c>
      <c r="H896" s="616" t="n"/>
      <c r="I896" s="267" t="n"/>
      <c r="J896" s="431" t="n"/>
      <c r="K896" s="261" t="n"/>
      <c r="L896" s="257" t="n"/>
      <c r="M896" s="262" t="n"/>
      <c r="N896" s="263" t="n"/>
      <c r="O896" s="262" t="n"/>
      <c r="P896" s="263" t="n"/>
      <c r="Q896" s="622" t="n"/>
      <c r="R896" s="263" t="n"/>
      <c r="S896" s="263" t="n"/>
      <c r="T896" s="263" t="n"/>
      <c r="U896" s="263" t="n"/>
      <c r="V896" s="262" t="n"/>
      <c r="W896" s="265" t="n"/>
      <c r="X896" s="266" t="n"/>
      <c r="Z896" s="490" t="n"/>
      <c r="AA896" s="616" t="n"/>
      <c r="AB896" s="270">
        <f>IF(C896="","",IF('Product Selections'!$L$11="CBA Lightning",1,IF('Product Selections'!$L$11="CBA Lightning Plus",0.7,IF('Product Selections'!$L$11="Management Services",0.7,IF('Product Selections'!$L$11="CBA Lightning Wholesale","Check with Finance","")))))</f>
        <v/>
      </c>
      <c r="AC896" s="616" t="n"/>
      <c r="AD896" s="270">
        <f>IF(C896="","",IF('Product Selections'!$L$11="CBA Lightning Wholesale","Check with Finance",1-AB896))</f>
        <v/>
      </c>
      <c r="AE896" s="616">
        <f>IF(C896="","",'Multi Unit Grid'!$G$5)</f>
        <v/>
      </c>
      <c r="AF896" s="271">
        <f>IF(C896="","",IF('Exhibit A'!Y1638&lt;0,-'Exhibit A'!Y1638,""))</f>
        <v/>
      </c>
      <c r="AG896" s="616">
        <f>IF($C896="","",'Product Selections'!$K$6)</f>
        <v/>
      </c>
      <c r="AH896" s="616">
        <f>IF($C896="","",'Product Selections'!$K$10)</f>
        <v/>
      </c>
      <c r="AI896" s="269">
        <f>IF(C896="","",IF('Product Selections'!L888="Management SErvices",VLOOKUP('Product Selections'!K880,Regions!C:D,2,FALSE),""))</f>
        <v/>
      </c>
      <c r="AJ896" s="445" t="n"/>
      <c r="AK896" s="618" t="n"/>
      <c r="AL896" s="440" t="n"/>
      <c r="AM896" s="448" t="n"/>
      <c r="AO896" s="267" t="n"/>
      <c r="AP896" s="441" t="n"/>
      <c r="AQ896" s="616" t="n"/>
      <c r="AR896" s="616" t="n"/>
      <c r="AS896" s="619" t="n"/>
    </row>
    <row r="897" ht="14.45" customHeight="1">
      <c r="B897" s="73">
        <f>B896+1</f>
        <v/>
      </c>
      <c r="C897" s="221">
        <f>IF('Multi Unit Grid'!C891="","",'Multi Unit Grid'!C891)</f>
        <v/>
      </c>
      <c r="D897" s="223">
        <f>IF(C897="","",'Exhibit A'!D889)</f>
        <v/>
      </c>
      <c r="E897" s="222">
        <f>IFERROR(VLOOKUP(C897,'Multi Unit Grid'!C:D,2,FALSE),"")</f>
        <v/>
      </c>
      <c r="F897" s="75">
        <f>IFERROR(VLOOKUP(C897,'Multi Unit Grid'!C:E,3,FALSE),"")</f>
        <v/>
      </c>
      <c r="G897" s="75">
        <f>IFERROR(VLOOKUP(C897,'Multi Unit Grid'!C:EF,4,FALSE),"")</f>
        <v/>
      </c>
      <c r="H897" s="612" t="n"/>
      <c r="I897" s="30" t="n"/>
      <c r="J897" s="430" t="n"/>
      <c r="K897" s="224" t="n"/>
      <c r="L897" s="24" t="n"/>
      <c r="M897" s="26" t="n"/>
      <c r="N897" s="28" t="n"/>
      <c r="O897" s="26" t="n"/>
      <c r="P897" s="28" t="n"/>
      <c r="Q897" s="623" t="n"/>
      <c r="R897" s="28" t="n"/>
      <c r="S897" s="28" t="n"/>
      <c r="T897" s="28" t="n"/>
      <c r="U897" s="28" t="n"/>
      <c r="V897" s="26" t="n"/>
      <c r="W897" s="29" t="n"/>
      <c r="Z897" s="491" t="n"/>
      <c r="AA897" s="612" t="n"/>
      <c r="AB897" s="83">
        <f>IF(C897="","",IF('Product Selections'!$L$11="CBA Lightning",1,IF('Product Selections'!$L$11="CBA Lightning Plus",0.7,IF('Product Selections'!$L$11="Management Services",0.7,IF('Product Selections'!$L$11="CBA Lightning Wholesale","Check with Finance","")))))</f>
        <v/>
      </c>
      <c r="AC897" s="612" t="n"/>
      <c r="AD897" s="83">
        <f>IF(C897="","",IF('Product Selections'!$L$11="CBA Lightning Wholesale","Check with Finance",1-AB897))</f>
        <v/>
      </c>
      <c r="AE897" s="612">
        <f>IF(C897="","",'Multi Unit Grid'!$G$5)</f>
        <v/>
      </c>
      <c r="AF897" s="84">
        <f>IF(C897="","",IF('Exhibit A'!Y1639&lt;0,-'Exhibit A'!Y1639,""))</f>
        <v/>
      </c>
      <c r="AG897" s="612">
        <f>IF($C897="","",'Product Selections'!$K$6)</f>
        <v/>
      </c>
      <c r="AH897" s="612">
        <f>IF($C897="","",'Product Selections'!$K$10)</f>
        <v/>
      </c>
      <c r="AI897" s="32">
        <f>IF(C897="","",IF('Product Selections'!L889="Management SErvices",VLOOKUP('Product Selections'!K881,Regions!C:D,2,FALSE),""))</f>
        <v/>
      </c>
      <c r="AJ897" s="444" t="n"/>
      <c r="AK897" s="621" t="n"/>
      <c r="AL897" s="438" t="n"/>
      <c r="AM897" s="447" t="n"/>
      <c r="AO897" s="30" t="n"/>
      <c r="AP897" s="439" t="n"/>
      <c r="AQ897" s="612" t="n"/>
      <c r="AR897" s="612" t="n"/>
      <c r="AS897" s="615" t="n"/>
    </row>
    <row r="898">
      <c r="B898" s="249">
        <f>B897+1</f>
        <v/>
      </c>
      <c r="C898" s="250">
        <f>IF('Multi Unit Grid'!C892="","",'Multi Unit Grid'!C892)</f>
        <v/>
      </c>
      <c r="D898" s="251">
        <f>IF(C898="","",'Exhibit A'!D890)</f>
        <v/>
      </c>
      <c r="E898" s="252">
        <f>IFERROR(VLOOKUP(C898,'Multi Unit Grid'!C:D,2,FALSE),"")</f>
        <v/>
      </c>
      <c r="F898" s="253">
        <f>IFERROR(VLOOKUP(C898,'Multi Unit Grid'!C:E,3,FALSE),"")</f>
        <v/>
      </c>
      <c r="G898" s="253">
        <f>IFERROR(VLOOKUP(C898,'Multi Unit Grid'!C:EF,4,FALSE),"")</f>
        <v/>
      </c>
      <c r="H898" s="616" t="n"/>
      <c r="I898" s="267" t="n"/>
      <c r="J898" s="431" t="n"/>
      <c r="K898" s="261" t="n"/>
      <c r="L898" s="257" t="n"/>
      <c r="M898" s="262" t="n"/>
      <c r="N898" s="263" t="n"/>
      <c r="O898" s="262" t="n"/>
      <c r="P898" s="263" t="n"/>
      <c r="Q898" s="622" t="n"/>
      <c r="R898" s="263" t="n"/>
      <c r="S898" s="263" t="n"/>
      <c r="T898" s="263" t="n"/>
      <c r="U898" s="263" t="n"/>
      <c r="V898" s="262" t="n"/>
      <c r="W898" s="265" t="n"/>
      <c r="X898" s="266" t="n"/>
      <c r="Z898" s="490" t="n"/>
      <c r="AA898" s="616" t="n"/>
      <c r="AB898" s="270">
        <f>IF(C898="","",IF('Product Selections'!$L$11="CBA Lightning",1,IF('Product Selections'!$L$11="CBA Lightning Plus",0.7,IF('Product Selections'!$L$11="Management Services",0.7,IF('Product Selections'!$L$11="CBA Lightning Wholesale","Check with Finance","")))))</f>
        <v/>
      </c>
      <c r="AC898" s="616" t="n"/>
      <c r="AD898" s="270">
        <f>IF(C898="","",IF('Product Selections'!$L$11="CBA Lightning Wholesale","Check with Finance",1-AB898))</f>
        <v/>
      </c>
      <c r="AE898" s="616">
        <f>IF(C898="","",'Multi Unit Grid'!$G$5)</f>
        <v/>
      </c>
      <c r="AF898" s="271">
        <f>IF(C898="","",IF('Exhibit A'!Y1640&lt;0,-'Exhibit A'!Y1640,""))</f>
        <v/>
      </c>
      <c r="AG898" s="616">
        <f>IF($C898="","",'Product Selections'!$K$6)</f>
        <v/>
      </c>
      <c r="AH898" s="616">
        <f>IF($C898="","",'Product Selections'!$K$10)</f>
        <v/>
      </c>
      <c r="AI898" s="269">
        <f>IF(C898="","",IF('Product Selections'!L890="Management SErvices",VLOOKUP('Product Selections'!K882,Regions!C:D,2,FALSE),""))</f>
        <v/>
      </c>
      <c r="AJ898" s="445" t="n"/>
      <c r="AK898" s="618" t="n"/>
      <c r="AL898" s="440" t="n"/>
      <c r="AM898" s="448" t="n"/>
      <c r="AO898" s="267" t="n"/>
      <c r="AP898" s="441" t="n"/>
      <c r="AQ898" s="616" t="n"/>
      <c r="AR898" s="616" t="n"/>
      <c r="AS898" s="619" t="n"/>
    </row>
    <row r="899" ht="14.45" customHeight="1">
      <c r="B899" s="73">
        <f>B898+1</f>
        <v/>
      </c>
      <c r="C899" s="221">
        <f>IF('Multi Unit Grid'!C893="","",'Multi Unit Grid'!C893)</f>
        <v/>
      </c>
      <c r="D899" s="223">
        <f>IF(C899="","",'Exhibit A'!D891)</f>
        <v/>
      </c>
      <c r="E899" s="222">
        <f>IFERROR(VLOOKUP(C899,'Multi Unit Grid'!C:D,2,FALSE),"")</f>
        <v/>
      </c>
      <c r="F899" s="75">
        <f>IFERROR(VLOOKUP(C899,'Multi Unit Grid'!C:E,3,FALSE),"")</f>
        <v/>
      </c>
      <c r="G899" s="75">
        <f>IFERROR(VLOOKUP(C899,'Multi Unit Grid'!C:EF,4,FALSE),"")</f>
        <v/>
      </c>
      <c r="H899" s="612" t="n"/>
      <c r="I899" s="30" t="n"/>
      <c r="J899" s="430" t="n"/>
      <c r="K899" s="224" t="n"/>
      <c r="L899" s="24" t="n"/>
      <c r="M899" s="26" t="n"/>
      <c r="N899" s="28" t="n"/>
      <c r="O899" s="26" t="n"/>
      <c r="P899" s="28" t="n"/>
      <c r="Q899" s="623" t="n"/>
      <c r="R899" s="28" t="n"/>
      <c r="S899" s="28" t="n"/>
      <c r="T899" s="28" t="n"/>
      <c r="U899" s="28" t="n"/>
      <c r="V899" s="26" t="n"/>
      <c r="W899" s="29" t="n"/>
      <c r="Z899" s="491" t="n"/>
      <c r="AA899" s="612" t="n"/>
      <c r="AB899" s="83">
        <f>IF(C899="","",IF('Product Selections'!$L$11="CBA Lightning",1,IF('Product Selections'!$L$11="CBA Lightning Plus",0.7,IF('Product Selections'!$L$11="Management Services",0.7,IF('Product Selections'!$L$11="CBA Lightning Wholesale","Check with Finance","")))))</f>
        <v/>
      </c>
      <c r="AC899" s="612" t="n"/>
      <c r="AD899" s="83">
        <f>IF(C899="","",IF('Product Selections'!$L$11="CBA Lightning Wholesale","Check with Finance",1-AB899))</f>
        <v/>
      </c>
      <c r="AE899" s="612">
        <f>IF(C899="","",'Multi Unit Grid'!$G$5)</f>
        <v/>
      </c>
      <c r="AF899" s="84">
        <f>IF(C899="","",IF('Exhibit A'!Y1641&lt;0,-'Exhibit A'!Y1641,""))</f>
        <v/>
      </c>
      <c r="AG899" s="612">
        <f>IF($C899="","",'Product Selections'!$K$6)</f>
        <v/>
      </c>
      <c r="AH899" s="612">
        <f>IF($C899="","",'Product Selections'!$K$10)</f>
        <v/>
      </c>
      <c r="AI899" s="32">
        <f>IF(C899="","",IF('Product Selections'!L891="Management SErvices",VLOOKUP('Product Selections'!K883,Regions!C:D,2,FALSE),""))</f>
        <v/>
      </c>
      <c r="AJ899" s="444" t="n"/>
      <c r="AK899" s="621" t="n"/>
      <c r="AL899" s="438" t="n"/>
      <c r="AM899" s="447" t="n"/>
      <c r="AO899" s="30" t="n"/>
      <c r="AP899" s="439" t="n"/>
      <c r="AQ899" s="612" t="n"/>
      <c r="AR899" s="612" t="n"/>
      <c r="AS899" s="615" t="n"/>
    </row>
    <row r="900">
      <c r="B900" s="249">
        <f>B899+1</f>
        <v/>
      </c>
      <c r="C900" s="250">
        <f>IF('Multi Unit Grid'!C894="","",'Multi Unit Grid'!C894)</f>
        <v/>
      </c>
      <c r="D900" s="251">
        <f>IF(C900="","",'Exhibit A'!D892)</f>
        <v/>
      </c>
      <c r="E900" s="252">
        <f>IFERROR(VLOOKUP(C900,'Multi Unit Grid'!C:D,2,FALSE),"")</f>
        <v/>
      </c>
      <c r="F900" s="253">
        <f>IFERROR(VLOOKUP(C900,'Multi Unit Grid'!C:E,3,FALSE),"")</f>
        <v/>
      </c>
      <c r="G900" s="253">
        <f>IFERROR(VLOOKUP(C900,'Multi Unit Grid'!C:EF,4,FALSE),"")</f>
        <v/>
      </c>
      <c r="H900" s="616" t="n"/>
      <c r="I900" s="267" t="n"/>
      <c r="J900" s="431" t="n"/>
      <c r="K900" s="261" t="n"/>
      <c r="L900" s="257" t="n"/>
      <c r="M900" s="262" t="n"/>
      <c r="N900" s="263" t="n"/>
      <c r="O900" s="262" t="n"/>
      <c r="P900" s="263" t="n"/>
      <c r="Q900" s="622" t="n"/>
      <c r="R900" s="263" t="n"/>
      <c r="S900" s="263" t="n"/>
      <c r="T900" s="263" t="n"/>
      <c r="U900" s="263" t="n"/>
      <c r="V900" s="262" t="n"/>
      <c r="W900" s="265" t="n"/>
      <c r="X900" s="266" t="n"/>
      <c r="Z900" s="490" t="n"/>
      <c r="AA900" s="616" t="n"/>
      <c r="AB900" s="270">
        <f>IF(C900="","",IF('Product Selections'!$L$11="CBA Lightning",1,IF('Product Selections'!$L$11="CBA Lightning Plus",0.7,IF('Product Selections'!$L$11="Management Services",0.7,IF('Product Selections'!$L$11="CBA Lightning Wholesale","Check with Finance","")))))</f>
        <v/>
      </c>
      <c r="AC900" s="616" t="n"/>
      <c r="AD900" s="270">
        <f>IF(C900="","",IF('Product Selections'!$L$11="CBA Lightning Wholesale","Check with Finance",1-AB900))</f>
        <v/>
      </c>
      <c r="AE900" s="616">
        <f>IF(C900="","",'Multi Unit Grid'!$G$5)</f>
        <v/>
      </c>
      <c r="AF900" s="271">
        <f>IF(C900="","",IF('Exhibit A'!Y1642&lt;0,-'Exhibit A'!Y1642,""))</f>
        <v/>
      </c>
      <c r="AG900" s="616">
        <f>IF($C900="","",'Product Selections'!$K$6)</f>
        <v/>
      </c>
      <c r="AH900" s="616">
        <f>IF($C900="","",'Product Selections'!$K$10)</f>
        <v/>
      </c>
      <c r="AI900" s="269">
        <f>IF(C900="","",IF('Product Selections'!L892="Management SErvices",VLOOKUP('Product Selections'!K884,Regions!C:D,2,FALSE),""))</f>
        <v/>
      </c>
      <c r="AJ900" s="445" t="n"/>
      <c r="AK900" s="618" t="n"/>
      <c r="AL900" s="440" t="n"/>
      <c r="AM900" s="448" t="n"/>
      <c r="AO900" s="267" t="n"/>
      <c r="AP900" s="441" t="n"/>
      <c r="AQ900" s="616" t="n"/>
      <c r="AR900" s="616" t="n"/>
      <c r="AS900" s="619" t="n"/>
    </row>
    <row r="901" ht="14.45" customHeight="1">
      <c r="B901" s="73">
        <f>B900+1</f>
        <v/>
      </c>
      <c r="C901" s="221">
        <f>IF('Multi Unit Grid'!C895="","",'Multi Unit Grid'!C895)</f>
        <v/>
      </c>
      <c r="D901" s="223">
        <f>IF(C901="","",'Exhibit A'!D893)</f>
        <v/>
      </c>
      <c r="E901" s="222">
        <f>IFERROR(VLOOKUP(C901,'Multi Unit Grid'!C:D,2,FALSE),"")</f>
        <v/>
      </c>
      <c r="F901" s="75">
        <f>IFERROR(VLOOKUP(C901,'Multi Unit Grid'!C:E,3,FALSE),"")</f>
        <v/>
      </c>
      <c r="G901" s="75">
        <f>IFERROR(VLOOKUP(C901,'Multi Unit Grid'!C:EF,4,FALSE),"")</f>
        <v/>
      </c>
      <c r="H901" s="612" t="n"/>
      <c r="I901" s="30" t="n"/>
      <c r="J901" s="430" t="n"/>
      <c r="K901" s="224" t="n"/>
      <c r="L901" s="24" t="n"/>
      <c r="M901" s="26" t="n"/>
      <c r="N901" s="28" t="n"/>
      <c r="O901" s="26" t="n"/>
      <c r="P901" s="28" t="n"/>
      <c r="Q901" s="623" t="n"/>
      <c r="R901" s="28" t="n"/>
      <c r="S901" s="28" t="n"/>
      <c r="T901" s="28" t="n"/>
      <c r="U901" s="28" t="n"/>
      <c r="V901" s="26" t="n"/>
      <c r="W901" s="29" t="n"/>
      <c r="Z901" s="491" t="n"/>
      <c r="AA901" s="612" t="n"/>
      <c r="AB901" s="83">
        <f>IF(C901="","",IF('Product Selections'!$L$11="CBA Lightning",1,IF('Product Selections'!$L$11="CBA Lightning Plus",0.7,IF('Product Selections'!$L$11="Management Services",0.7,IF('Product Selections'!$L$11="CBA Lightning Wholesale","Check with Finance","")))))</f>
        <v/>
      </c>
      <c r="AC901" s="612" t="n"/>
      <c r="AD901" s="83">
        <f>IF(C901="","",IF('Product Selections'!$L$11="CBA Lightning Wholesale","Check with Finance",1-AB901))</f>
        <v/>
      </c>
      <c r="AE901" s="612">
        <f>IF(C901="","",'Multi Unit Grid'!$G$5)</f>
        <v/>
      </c>
      <c r="AF901" s="84">
        <f>IF(C901="","",IF('Exhibit A'!Y1643&lt;0,-'Exhibit A'!Y1643,""))</f>
        <v/>
      </c>
      <c r="AG901" s="612">
        <f>IF($C901="","",'Product Selections'!$K$6)</f>
        <v/>
      </c>
      <c r="AH901" s="612">
        <f>IF($C901="","",'Product Selections'!$K$10)</f>
        <v/>
      </c>
      <c r="AI901" s="32">
        <f>IF(C901="","",IF('Product Selections'!L893="Management SErvices",VLOOKUP('Product Selections'!K885,Regions!C:D,2,FALSE),""))</f>
        <v/>
      </c>
      <c r="AJ901" s="444" t="n"/>
      <c r="AK901" s="621" t="n"/>
      <c r="AL901" s="438" t="n"/>
      <c r="AM901" s="447" t="n"/>
      <c r="AO901" s="30" t="n"/>
      <c r="AP901" s="439" t="n"/>
      <c r="AQ901" s="612" t="n"/>
      <c r="AR901" s="612" t="n"/>
      <c r="AS901" s="615" t="n"/>
    </row>
    <row r="902">
      <c r="B902" s="249">
        <f>B901+1</f>
        <v/>
      </c>
      <c r="C902" s="250">
        <f>IF('Multi Unit Grid'!C896="","",'Multi Unit Grid'!C896)</f>
        <v/>
      </c>
      <c r="D902" s="251">
        <f>IF(C902="","",'Exhibit A'!D894)</f>
        <v/>
      </c>
      <c r="E902" s="252">
        <f>IFERROR(VLOOKUP(C902,'Multi Unit Grid'!C:D,2,FALSE),"")</f>
        <v/>
      </c>
      <c r="F902" s="253">
        <f>IFERROR(VLOOKUP(C902,'Multi Unit Grid'!C:E,3,FALSE),"")</f>
        <v/>
      </c>
      <c r="G902" s="253">
        <f>IFERROR(VLOOKUP(C902,'Multi Unit Grid'!C:EF,4,FALSE),"")</f>
        <v/>
      </c>
      <c r="H902" s="616" t="n"/>
      <c r="I902" s="267" t="n"/>
      <c r="J902" s="431" t="n"/>
      <c r="K902" s="261" t="n"/>
      <c r="L902" s="257" t="n"/>
      <c r="M902" s="262" t="n"/>
      <c r="N902" s="263" t="n"/>
      <c r="O902" s="262" t="n"/>
      <c r="P902" s="263" t="n"/>
      <c r="Q902" s="622" t="n"/>
      <c r="R902" s="263" t="n"/>
      <c r="S902" s="263" t="n"/>
      <c r="T902" s="263" t="n"/>
      <c r="U902" s="263" t="n"/>
      <c r="V902" s="262" t="n"/>
      <c r="W902" s="265" t="n"/>
      <c r="X902" s="266" t="n"/>
      <c r="Z902" s="490" t="n"/>
      <c r="AA902" s="616" t="n"/>
      <c r="AB902" s="270">
        <f>IF(C902="","",IF('Product Selections'!$L$11="CBA Lightning",1,IF('Product Selections'!$L$11="CBA Lightning Plus",0.7,IF('Product Selections'!$L$11="Management Services",0.7,IF('Product Selections'!$L$11="CBA Lightning Wholesale","Check with Finance","")))))</f>
        <v/>
      </c>
      <c r="AC902" s="616" t="n"/>
      <c r="AD902" s="270">
        <f>IF(C902="","",IF('Product Selections'!$L$11="CBA Lightning Wholesale","Check with Finance",1-AB902))</f>
        <v/>
      </c>
      <c r="AE902" s="616">
        <f>IF(C902="","",'Multi Unit Grid'!$G$5)</f>
        <v/>
      </c>
      <c r="AF902" s="271">
        <f>IF(C902="","",IF('Exhibit A'!Y1644&lt;0,-'Exhibit A'!Y1644,""))</f>
        <v/>
      </c>
      <c r="AG902" s="616">
        <f>IF($C902="","",'Product Selections'!$K$6)</f>
        <v/>
      </c>
      <c r="AH902" s="616">
        <f>IF($C902="","",'Product Selections'!$K$10)</f>
        <v/>
      </c>
      <c r="AI902" s="269">
        <f>IF(C902="","",IF('Product Selections'!L894="Management SErvices",VLOOKUP('Product Selections'!K886,Regions!C:D,2,FALSE),""))</f>
        <v/>
      </c>
      <c r="AJ902" s="445" t="n"/>
      <c r="AK902" s="618" t="n"/>
      <c r="AL902" s="440" t="n"/>
      <c r="AM902" s="448" t="n"/>
      <c r="AO902" s="267" t="n"/>
      <c r="AP902" s="441" t="n"/>
      <c r="AQ902" s="616" t="n"/>
      <c r="AR902" s="616" t="n"/>
      <c r="AS902" s="619" t="n"/>
    </row>
    <row r="903" ht="14.45" customHeight="1">
      <c r="B903" s="73">
        <f>B902+1</f>
        <v/>
      </c>
      <c r="C903" s="221">
        <f>IF('Multi Unit Grid'!C897="","",'Multi Unit Grid'!C897)</f>
        <v/>
      </c>
      <c r="D903" s="223">
        <f>IF(C903="","",'Exhibit A'!D895)</f>
        <v/>
      </c>
      <c r="E903" s="222">
        <f>IFERROR(VLOOKUP(C903,'Multi Unit Grid'!C:D,2,FALSE),"")</f>
        <v/>
      </c>
      <c r="F903" s="75">
        <f>IFERROR(VLOOKUP(C903,'Multi Unit Grid'!C:E,3,FALSE),"")</f>
        <v/>
      </c>
      <c r="G903" s="75">
        <f>IFERROR(VLOOKUP(C903,'Multi Unit Grid'!C:EF,4,FALSE),"")</f>
        <v/>
      </c>
      <c r="H903" s="612" t="n"/>
      <c r="I903" s="30" t="n"/>
      <c r="J903" s="430" t="n"/>
      <c r="K903" s="224" t="n"/>
      <c r="L903" s="24" t="n"/>
      <c r="M903" s="26" t="n"/>
      <c r="N903" s="28" t="n"/>
      <c r="O903" s="26" t="n"/>
      <c r="P903" s="28" t="n"/>
      <c r="Q903" s="623" t="n"/>
      <c r="R903" s="28" t="n"/>
      <c r="S903" s="28" t="n"/>
      <c r="T903" s="28" t="n"/>
      <c r="U903" s="28" t="n"/>
      <c r="V903" s="26" t="n"/>
      <c r="W903" s="29" t="n"/>
      <c r="Z903" s="491" t="n"/>
      <c r="AA903" s="612" t="n"/>
      <c r="AB903" s="83">
        <f>IF(C903="","",IF('Product Selections'!$L$11="CBA Lightning",1,IF('Product Selections'!$L$11="CBA Lightning Plus",0.7,IF('Product Selections'!$L$11="Management Services",0.7,IF('Product Selections'!$L$11="CBA Lightning Wholesale","Check with Finance","")))))</f>
        <v/>
      </c>
      <c r="AC903" s="612" t="n"/>
      <c r="AD903" s="83">
        <f>IF(C903="","",IF('Product Selections'!$L$11="CBA Lightning Wholesale","Check with Finance",1-AB903))</f>
        <v/>
      </c>
      <c r="AE903" s="612">
        <f>IF(C903="","",'Multi Unit Grid'!$G$5)</f>
        <v/>
      </c>
      <c r="AF903" s="84">
        <f>IF(C903="","",IF('Exhibit A'!Y1645&lt;0,-'Exhibit A'!Y1645,""))</f>
        <v/>
      </c>
      <c r="AG903" s="612">
        <f>IF($C903="","",'Product Selections'!$K$6)</f>
        <v/>
      </c>
      <c r="AH903" s="612">
        <f>IF($C903="","",'Product Selections'!$K$10)</f>
        <v/>
      </c>
      <c r="AI903" s="32">
        <f>IF(C903="","",IF('Product Selections'!L895="Management SErvices",VLOOKUP('Product Selections'!K887,Regions!C:D,2,FALSE),""))</f>
        <v/>
      </c>
      <c r="AJ903" s="444" t="n"/>
      <c r="AK903" s="621" t="n"/>
      <c r="AL903" s="438" t="n"/>
      <c r="AM903" s="447" t="n"/>
      <c r="AO903" s="30" t="n"/>
      <c r="AP903" s="439" t="n"/>
      <c r="AQ903" s="612" t="n"/>
      <c r="AR903" s="612" t="n"/>
      <c r="AS903" s="615" t="n"/>
    </row>
    <row r="904">
      <c r="B904" s="249">
        <f>B903+1</f>
        <v/>
      </c>
      <c r="C904" s="250">
        <f>IF('Multi Unit Grid'!C898="","",'Multi Unit Grid'!C898)</f>
        <v/>
      </c>
      <c r="D904" s="251">
        <f>IF(C904="","",'Exhibit A'!D896)</f>
        <v/>
      </c>
      <c r="E904" s="252">
        <f>IFERROR(VLOOKUP(C904,'Multi Unit Grid'!C:D,2,FALSE),"")</f>
        <v/>
      </c>
      <c r="F904" s="253">
        <f>IFERROR(VLOOKUP(C904,'Multi Unit Grid'!C:E,3,FALSE),"")</f>
        <v/>
      </c>
      <c r="G904" s="253">
        <f>IFERROR(VLOOKUP(C904,'Multi Unit Grid'!C:EF,4,FALSE),"")</f>
        <v/>
      </c>
      <c r="H904" s="616" t="n"/>
      <c r="I904" s="267" t="n"/>
      <c r="J904" s="431" t="n"/>
      <c r="K904" s="261" t="n"/>
      <c r="L904" s="257" t="n"/>
      <c r="M904" s="262" t="n"/>
      <c r="N904" s="263" t="n"/>
      <c r="O904" s="262" t="n"/>
      <c r="P904" s="263" t="n"/>
      <c r="Q904" s="622" t="n"/>
      <c r="R904" s="263" t="n"/>
      <c r="S904" s="263" t="n"/>
      <c r="T904" s="263" t="n"/>
      <c r="U904" s="263" t="n"/>
      <c r="V904" s="262" t="n"/>
      <c r="W904" s="265" t="n"/>
      <c r="X904" s="266" t="n"/>
      <c r="Z904" s="490" t="n"/>
      <c r="AA904" s="616" t="n"/>
      <c r="AB904" s="270">
        <f>IF(C904="","",IF('Product Selections'!$L$11="CBA Lightning",1,IF('Product Selections'!$L$11="CBA Lightning Plus",0.7,IF('Product Selections'!$L$11="Management Services",0.7,IF('Product Selections'!$L$11="CBA Lightning Wholesale","Check with Finance","")))))</f>
        <v/>
      </c>
      <c r="AC904" s="616" t="n"/>
      <c r="AD904" s="270">
        <f>IF(C904="","",IF('Product Selections'!$L$11="CBA Lightning Wholesale","Check with Finance",1-AB904))</f>
        <v/>
      </c>
      <c r="AE904" s="616">
        <f>IF(C904="","",'Multi Unit Grid'!$G$5)</f>
        <v/>
      </c>
      <c r="AF904" s="271">
        <f>IF(C904="","",IF('Exhibit A'!Y1646&lt;0,-'Exhibit A'!Y1646,""))</f>
        <v/>
      </c>
      <c r="AG904" s="616">
        <f>IF($C904="","",'Product Selections'!$K$6)</f>
        <v/>
      </c>
      <c r="AH904" s="616">
        <f>IF($C904="","",'Product Selections'!$K$10)</f>
        <v/>
      </c>
      <c r="AI904" s="269">
        <f>IF(C904="","",IF('Product Selections'!L896="Management SErvices",VLOOKUP('Product Selections'!K888,Regions!C:D,2,FALSE),""))</f>
        <v/>
      </c>
      <c r="AJ904" s="445" t="n"/>
      <c r="AK904" s="618" t="n"/>
      <c r="AL904" s="440" t="n"/>
      <c r="AM904" s="448" t="n"/>
      <c r="AO904" s="267" t="n"/>
      <c r="AP904" s="441" t="n"/>
      <c r="AQ904" s="616" t="n"/>
      <c r="AR904" s="616" t="n"/>
      <c r="AS904" s="619" t="n"/>
    </row>
    <row r="905" ht="14.45" customHeight="1">
      <c r="B905" s="73">
        <f>B904+1</f>
        <v/>
      </c>
      <c r="C905" s="221">
        <f>IF('Multi Unit Grid'!C899="","",'Multi Unit Grid'!C899)</f>
        <v/>
      </c>
      <c r="D905" s="223">
        <f>IF(C905="","",'Exhibit A'!D897)</f>
        <v/>
      </c>
      <c r="E905" s="222">
        <f>IFERROR(VLOOKUP(C905,'Multi Unit Grid'!C:D,2,FALSE),"")</f>
        <v/>
      </c>
      <c r="F905" s="75">
        <f>IFERROR(VLOOKUP(C905,'Multi Unit Grid'!C:E,3,FALSE),"")</f>
        <v/>
      </c>
      <c r="G905" s="75">
        <f>IFERROR(VLOOKUP(C905,'Multi Unit Grid'!C:EF,4,FALSE),"")</f>
        <v/>
      </c>
      <c r="H905" s="612" t="n"/>
      <c r="I905" s="30" t="n"/>
      <c r="J905" s="430" t="n"/>
      <c r="K905" s="224" t="n"/>
      <c r="L905" s="24" t="n"/>
      <c r="M905" s="26" t="n"/>
      <c r="N905" s="28" t="n"/>
      <c r="O905" s="26" t="n"/>
      <c r="P905" s="28" t="n"/>
      <c r="Q905" s="623" t="n"/>
      <c r="R905" s="28" t="n"/>
      <c r="S905" s="28" t="n"/>
      <c r="T905" s="28" t="n"/>
      <c r="U905" s="28" t="n"/>
      <c r="V905" s="26" t="n"/>
      <c r="W905" s="29" t="n"/>
      <c r="Z905" s="491" t="n"/>
      <c r="AA905" s="612" t="n"/>
      <c r="AB905" s="83">
        <f>IF(C905="","",IF('Product Selections'!$L$11="CBA Lightning",1,IF('Product Selections'!$L$11="CBA Lightning Plus",0.7,IF('Product Selections'!$L$11="Management Services",0.7,IF('Product Selections'!$L$11="CBA Lightning Wholesale","Check with Finance","")))))</f>
        <v/>
      </c>
      <c r="AC905" s="612" t="n"/>
      <c r="AD905" s="83">
        <f>IF(C905="","",IF('Product Selections'!$L$11="CBA Lightning Wholesale","Check with Finance",1-AB905))</f>
        <v/>
      </c>
      <c r="AE905" s="612">
        <f>IF(C905="","",'Multi Unit Grid'!$G$5)</f>
        <v/>
      </c>
      <c r="AF905" s="84">
        <f>IF(C905="","",IF('Exhibit A'!Y1647&lt;0,-'Exhibit A'!Y1647,""))</f>
        <v/>
      </c>
      <c r="AG905" s="612">
        <f>IF($C905="","",'Product Selections'!$K$6)</f>
        <v/>
      </c>
      <c r="AH905" s="612">
        <f>IF($C905="","",'Product Selections'!$K$10)</f>
        <v/>
      </c>
      <c r="AI905" s="32">
        <f>IF(C905="","",IF('Product Selections'!L897="Management SErvices",VLOOKUP('Product Selections'!K889,Regions!C:D,2,FALSE),""))</f>
        <v/>
      </c>
      <c r="AJ905" s="444" t="n"/>
      <c r="AK905" s="621" t="n"/>
      <c r="AL905" s="438" t="n"/>
      <c r="AM905" s="447" t="n"/>
      <c r="AO905" s="30" t="n"/>
      <c r="AP905" s="439" t="n"/>
      <c r="AQ905" s="612" t="n"/>
      <c r="AR905" s="612" t="n"/>
      <c r="AS905" s="615" t="n"/>
    </row>
    <row r="906">
      <c r="B906" s="249">
        <f>B905+1</f>
        <v/>
      </c>
      <c r="C906" s="250">
        <f>IF('Multi Unit Grid'!C900="","",'Multi Unit Grid'!C900)</f>
        <v/>
      </c>
      <c r="D906" s="251">
        <f>IF(C906="","",'Exhibit A'!D898)</f>
        <v/>
      </c>
      <c r="E906" s="252">
        <f>IFERROR(VLOOKUP(C906,'Multi Unit Grid'!C:D,2,FALSE),"")</f>
        <v/>
      </c>
      <c r="F906" s="253">
        <f>IFERROR(VLOOKUP(C906,'Multi Unit Grid'!C:E,3,FALSE),"")</f>
        <v/>
      </c>
      <c r="G906" s="253">
        <f>IFERROR(VLOOKUP(C906,'Multi Unit Grid'!C:EF,4,FALSE),"")</f>
        <v/>
      </c>
      <c r="H906" s="616" t="n"/>
      <c r="I906" s="267" t="n"/>
      <c r="J906" s="431" t="n"/>
      <c r="K906" s="261" t="n"/>
      <c r="L906" s="257" t="n"/>
      <c r="M906" s="262" t="n"/>
      <c r="N906" s="263" t="n"/>
      <c r="O906" s="262" t="n"/>
      <c r="P906" s="263" t="n"/>
      <c r="Q906" s="622" t="n"/>
      <c r="R906" s="263" t="n"/>
      <c r="S906" s="263" t="n"/>
      <c r="T906" s="263" t="n"/>
      <c r="U906" s="263" t="n"/>
      <c r="V906" s="262" t="n"/>
      <c r="W906" s="265" t="n"/>
      <c r="X906" s="266" t="n"/>
      <c r="Z906" s="490" t="n"/>
      <c r="AA906" s="616" t="n"/>
      <c r="AB906" s="270">
        <f>IF(C906="","",IF('Product Selections'!$L$11="CBA Lightning",1,IF('Product Selections'!$L$11="CBA Lightning Plus",0.7,IF('Product Selections'!$L$11="Management Services",0.7,IF('Product Selections'!$L$11="CBA Lightning Wholesale","Check with Finance","")))))</f>
        <v/>
      </c>
      <c r="AC906" s="616" t="n"/>
      <c r="AD906" s="270">
        <f>IF(C906="","",IF('Product Selections'!$L$11="CBA Lightning Wholesale","Check with Finance",1-AB906))</f>
        <v/>
      </c>
      <c r="AE906" s="616">
        <f>IF(C906="","",'Multi Unit Grid'!$G$5)</f>
        <v/>
      </c>
      <c r="AF906" s="271">
        <f>IF(C906="","",IF('Exhibit A'!Y1648&lt;0,-'Exhibit A'!Y1648,""))</f>
        <v/>
      </c>
      <c r="AG906" s="616">
        <f>IF($C906="","",'Product Selections'!$K$6)</f>
        <v/>
      </c>
      <c r="AH906" s="616">
        <f>IF($C906="","",'Product Selections'!$K$10)</f>
        <v/>
      </c>
      <c r="AI906" s="269">
        <f>IF(C906="","",IF('Product Selections'!L898="Management SErvices",VLOOKUP('Product Selections'!K890,Regions!C:D,2,FALSE),""))</f>
        <v/>
      </c>
      <c r="AJ906" s="445" t="n"/>
      <c r="AK906" s="618" t="n"/>
      <c r="AL906" s="440" t="n"/>
      <c r="AM906" s="448" t="n"/>
      <c r="AO906" s="267" t="n"/>
      <c r="AP906" s="441" t="n"/>
      <c r="AQ906" s="616" t="n"/>
      <c r="AR906" s="616" t="n"/>
      <c r="AS906" s="619" t="n"/>
    </row>
    <row r="907" ht="14.45" customHeight="1">
      <c r="B907" s="73">
        <f>B906+1</f>
        <v/>
      </c>
      <c r="C907" s="221">
        <f>IF('Multi Unit Grid'!C901="","",'Multi Unit Grid'!C901)</f>
        <v/>
      </c>
      <c r="D907" s="223">
        <f>IF(C907="","",'Exhibit A'!D899)</f>
        <v/>
      </c>
      <c r="E907" s="222">
        <f>IFERROR(VLOOKUP(C907,'Multi Unit Grid'!C:D,2,FALSE),"")</f>
        <v/>
      </c>
      <c r="F907" s="75">
        <f>IFERROR(VLOOKUP(C907,'Multi Unit Grid'!C:E,3,FALSE),"")</f>
        <v/>
      </c>
      <c r="G907" s="75">
        <f>IFERROR(VLOOKUP(C907,'Multi Unit Grid'!C:EF,4,FALSE),"")</f>
        <v/>
      </c>
      <c r="H907" s="612" t="n"/>
      <c r="I907" s="30" t="n"/>
      <c r="J907" s="430" t="n"/>
      <c r="K907" s="224" t="n"/>
      <c r="L907" s="24" t="n"/>
      <c r="M907" s="26" t="n"/>
      <c r="N907" s="28" t="n"/>
      <c r="O907" s="26" t="n"/>
      <c r="P907" s="28" t="n"/>
      <c r="Q907" s="623" t="n"/>
      <c r="R907" s="28" t="n"/>
      <c r="S907" s="28" t="n"/>
      <c r="T907" s="28" t="n"/>
      <c r="U907" s="28" t="n"/>
      <c r="V907" s="26" t="n"/>
      <c r="W907" s="29" t="n"/>
      <c r="Z907" s="491" t="n"/>
      <c r="AA907" s="612" t="n"/>
      <c r="AB907" s="83">
        <f>IF(C907="","",IF('Product Selections'!$L$11="CBA Lightning",1,IF('Product Selections'!$L$11="CBA Lightning Plus",0.7,IF('Product Selections'!$L$11="Management Services",0.7,IF('Product Selections'!$L$11="CBA Lightning Wholesale","Check with Finance","")))))</f>
        <v/>
      </c>
      <c r="AC907" s="612" t="n"/>
      <c r="AD907" s="83">
        <f>IF(C907="","",IF('Product Selections'!$L$11="CBA Lightning Wholesale","Check with Finance",1-AB907))</f>
        <v/>
      </c>
      <c r="AE907" s="612">
        <f>IF(C907="","",'Multi Unit Grid'!$G$5)</f>
        <v/>
      </c>
      <c r="AF907" s="84">
        <f>IF(C907="","",IF('Exhibit A'!Y1649&lt;0,-'Exhibit A'!Y1649,""))</f>
        <v/>
      </c>
      <c r="AG907" s="612">
        <f>IF($C907="","",'Product Selections'!$K$6)</f>
        <v/>
      </c>
      <c r="AH907" s="612">
        <f>IF($C907="","",'Product Selections'!$K$10)</f>
        <v/>
      </c>
      <c r="AI907" s="32">
        <f>IF(C907="","",IF('Product Selections'!L899="Management SErvices",VLOOKUP('Product Selections'!K891,Regions!C:D,2,FALSE),""))</f>
        <v/>
      </c>
      <c r="AJ907" s="444" t="n"/>
      <c r="AK907" s="621" t="n"/>
      <c r="AL907" s="438" t="n"/>
      <c r="AM907" s="447" t="n"/>
      <c r="AO907" s="30" t="n"/>
      <c r="AP907" s="439" t="n"/>
      <c r="AQ907" s="612" t="n"/>
      <c r="AR907" s="612" t="n"/>
      <c r="AS907" s="615" t="n"/>
    </row>
    <row r="908">
      <c r="B908" s="249">
        <f>B907+1</f>
        <v/>
      </c>
      <c r="C908" s="250">
        <f>IF('Multi Unit Grid'!C902="","",'Multi Unit Grid'!C902)</f>
        <v/>
      </c>
      <c r="D908" s="251">
        <f>IF(C908="","",'Exhibit A'!D900)</f>
        <v/>
      </c>
      <c r="E908" s="252">
        <f>IFERROR(VLOOKUP(C908,'Multi Unit Grid'!C:D,2,FALSE),"")</f>
        <v/>
      </c>
      <c r="F908" s="253">
        <f>IFERROR(VLOOKUP(C908,'Multi Unit Grid'!C:E,3,FALSE),"")</f>
        <v/>
      </c>
      <c r="G908" s="253">
        <f>IFERROR(VLOOKUP(C908,'Multi Unit Grid'!C:EF,4,FALSE),"")</f>
        <v/>
      </c>
      <c r="H908" s="616" t="n"/>
      <c r="I908" s="267" t="n"/>
      <c r="J908" s="431" t="n"/>
      <c r="K908" s="261" t="n"/>
      <c r="L908" s="257" t="n"/>
      <c r="M908" s="262" t="n"/>
      <c r="N908" s="263" t="n"/>
      <c r="O908" s="262" t="n"/>
      <c r="P908" s="263" t="n"/>
      <c r="Q908" s="622" t="n"/>
      <c r="R908" s="263" t="n"/>
      <c r="S908" s="263" t="n"/>
      <c r="T908" s="263" t="n"/>
      <c r="U908" s="263" t="n"/>
      <c r="V908" s="262" t="n"/>
      <c r="W908" s="265" t="n"/>
      <c r="X908" s="266" t="n"/>
      <c r="Z908" s="490" t="n"/>
      <c r="AA908" s="616" t="n"/>
      <c r="AB908" s="270">
        <f>IF(C908="","",IF('Product Selections'!$L$11="CBA Lightning",1,IF('Product Selections'!$L$11="CBA Lightning Plus",0.7,IF('Product Selections'!$L$11="Management Services",0.7,IF('Product Selections'!$L$11="CBA Lightning Wholesale","Check with Finance","")))))</f>
        <v/>
      </c>
      <c r="AC908" s="616" t="n"/>
      <c r="AD908" s="270">
        <f>IF(C908="","",IF('Product Selections'!$L$11="CBA Lightning Wholesale","Check with Finance",1-AB908))</f>
        <v/>
      </c>
      <c r="AE908" s="616">
        <f>IF(C908="","",'Multi Unit Grid'!$G$5)</f>
        <v/>
      </c>
      <c r="AF908" s="271">
        <f>IF(C908="","",IF('Exhibit A'!Y1650&lt;0,-'Exhibit A'!Y1650,""))</f>
        <v/>
      </c>
      <c r="AG908" s="616">
        <f>IF($C908="","",'Product Selections'!$K$6)</f>
        <v/>
      </c>
      <c r="AH908" s="616">
        <f>IF($C908="","",'Product Selections'!$K$10)</f>
        <v/>
      </c>
      <c r="AI908" s="269">
        <f>IF(C908="","",IF('Product Selections'!L900="Management SErvices",VLOOKUP('Product Selections'!K892,Regions!C:D,2,FALSE),""))</f>
        <v/>
      </c>
      <c r="AJ908" s="445" t="n"/>
      <c r="AK908" s="618" t="n"/>
      <c r="AL908" s="440" t="n"/>
      <c r="AM908" s="448" t="n"/>
      <c r="AO908" s="267" t="n"/>
      <c r="AP908" s="441" t="n"/>
      <c r="AQ908" s="616" t="n"/>
      <c r="AR908" s="616" t="n"/>
      <c r="AS908" s="619" t="n"/>
    </row>
    <row r="909" ht="14.45" customHeight="1">
      <c r="B909" s="73">
        <f>B908+1</f>
        <v/>
      </c>
      <c r="C909" s="221">
        <f>IF('Multi Unit Grid'!C903="","",'Multi Unit Grid'!C903)</f>
        <v/>
      </c>
      <c r="D909" s="223">
        <f>IF(C909="","",'Exhibit A'!D901)</f>
        <v/>
      </c>
      <c r="E909" s="222">
        <f>IFERROR(VLOOKUP(C909,'Multi Unit Grid'!C:D,2,FALSE),"")</f>
        <v/>
      </c>
      <c r="F909" s="75">
        <f>IFERROR(VLOOKUP(C909,'Multi Unit Grid'!C:E,3,FALSE),"")</f>
        <v/>
      </c>
      <c r="G909" s="75">
        <f>IFERROR(VLOOKUP(C909,'Multi Unit Grid'!C:EF,4,FALSE),"")</f>
        <v/>
      </c>
      <c r="H909" s="612" t="n"/>
      <c r="I909" s="30" t="n"/>
      <c r="J909" s="430" t="n"/>
      <c r="K909" s="224" t="n"/>
      <c r="L909" s="24" t="n"/>
      <c r="M909" s="26" t="n"/>
      <c r="N909" s="28" t="n"/>
      <c r="O909" s="26" t="n"/>
      <c r="P909" s="28" t="n"/>
      <c r="Q909" s="623" t="n"/>
      <c r="R909" s="28" t="n"/>
      <c r="S909" s="28" t="n"/>
      <c r="T909" s="28" t="n"/>
      <c r="U909" s="28" t="n"/>
      <c r="V909" s="26" t="n"/>
      <c r="W909" s="29" t="n"/>
      <c r="Z909" s="491" t="n"/>
      <c r="AA909" s="612" t="n"/>
      <c r="AB909" s="83">
        <f>IF(C909="","",IF('Product Selections'!$L$11="CBA Lightning",1,IF('Product Selections'!$L$11="CBA Lightning Plus",0.7,IF('Product Selections'!$L$11="Management Services",0.7,IF('Product Selections'!$L$11="CBA Lightning Wholesale","Check with Finance","")))))</f>
        <v/>
      </c>
      <c r="AC909" s="612" t="n"/>
      <c r="AD909" s="83">
        <f>IF(C909="","",IF('Product Selections'!$L$11="CBA Lightning Wholesale","Check with Finance",1-AB909))</f>
        <v/>
      </c>
      <c r="AE909" s="612">
        <f>IF(C909="","",'Multi Unit Grid'!$G$5)</f>
        <v/>
      </c>
      <c r="AF909" s="84">
        <f>IF(C909="","",IF('Exhibit A'!Y1651&lt;0,-'Exhibit A'!Y1651,""))</f>
        <v/>
      </c>
      <c r="AG909" s="612">
        <f>IF($C909="","",'Product Selections'!$K$6)</f>
        <v/>
      </c>
      <c r="AH909" s="612">
        <f>IF($C909="","",'Product Selections'!$K$10)</f>
        <v/>
      </c>
      <c r="AI909" s="32">
        <f>IF(C909="","",IF('Product Selections'!L901="Management SErvices",VLOOKUP('Product Selections'!K893,Regions!C:D,2,FALSE),""))</f>
        <v/>
      </c>
      <c r="AJ909" s="444" t="n"/>
      <c r="AK909" s="621" t="n"/>
      <c r="AL909" s="438" t="n"/>
      <c r="AM909" s="447" t="n"/>
      <c r="AO909" s="30" t="n"/>
      <c r="AP909" s="439" t="n"/>
      <c r="AQ909" s="612" t="n"/>
      <c r="AR909" s="612" t="n"/>
      <c r="AS909" s="615" t="n"/>
    </row>
    <row r="910">
      <c r="B910" s="249">
        <f>B909+1</f>
        <v/>
      </c>
      <c r="C910" s="250">
        <f>IF('Multi Unit Grid'!C904="","",'Multi Unit Grid'!C904)</f>
        <v/>
      </c>
      <c r="D910" s="251">
        <f>IF(C910="","",'Exhibit A'!D902)</f>
        <v/>
      </c>
      <c r="E910" s="252">
        <f>IFERROR(VLOOKUP(C910,'Multi Unit Grid'!C:D,2,FALSE),"")</f>
        <v/>
      </c>
      <c r="F910" s="253">
        <f>IFERROR(VLOOKUP(C910,'Multi Unit Grid'!C:E,3,FALSE),"")</f>
        <v/>
      </c>
      <c r="G910" s="253">
        <f>IFERROR(VLOOKUP(C910,'Multi Unit Grid'!C:EF,4,FALSE),"")</f>
        <v/>
      </c>
      <c r="H910" s="616" t="n"/>
      <c r="I910" s="267" t="n"/>
      <c r="J910" s="431" t="n"/>
      <c r="K910" s="261" t="n"/>
      <c r="L910" s="257" t="n"/>
      <c r="M910" s="262" t="n"/>
      <c r="N910" s="263" t="n"/>
      <c r="O910" s="262" t="n"/>
      <c r="P910" s="263" t="n"/>
      <c r="Q910" s="622" t="n"/>
      <c r="R910" s="263" t="n"/>
      <c r="S910" s="263" t="n"/>
      <c r="T910" s="263" t="n"/>
      <c r="U910" s="263" t="n"/>
      <c r="V910" s="262" t="n"/>
      <c r="W910" s="265" t="n"/>
      <c r="X910" s="266" t="n"/>
      <c r="Z910" s="490" t="n"/>
      <c r="AA910" s="616" t="n"/>
      <c r="AB910" s="270">
        <f>IF(C910="","",IF('Product Selections'!$L$11="CBA Lightning",1,IF('Product Selections'!$L$11="CBA Lightning Plus",0.7,IF('Product Selections'!$L$11="Management Services",0.7,IF('Product Selections'!$L$11="CBA Lightning Wholesale","Check with Finance","")))))</f>
        <v/>
      </c>
      <c r="AC910" s="616" t="n"/>
      <c r="AD910" s="270">
        <f>IF(C910="","",IF('Product Selections'!$L$11="CBA Lightning Wholesale","Check with Finance",1-AB910))</f>
        <v/>
      </c>
      <c r="AE910" s="616">
        <f>IF(C910="","",'Multi Unit Grid'!$G$5)</f>
        <v/>
      </c>
      <c r="AF910" s="271">
        <f>IF(C910="","",IF('Exhibit A'!Y1652&lt;0,-'Exhibit A'!Y1652,""))</f>
        <v/>
      </c>
      <c r="AG910" s="616">
        <f>IF($C910="","",'Product Selections'!$K$6)</f>
        <v/>
      </c>
      <c r="AH910" s="616">
        <f>IF($C910="","",'Product Selections'!$K$10)</f>
        <v/>
      </c>
      <c r="AI910" s="269">
        <f>IF(C910="","",IF('Product Selections'!L902="Management SErvices",VLOOKUP('Product Selections'!K894,Regions!C:D,2,FALSE),""))</f>
        <v/>
      </c>
      <c r="AJ910" s="445" t="n"/>
      <c r="AK910" s="618" t="n"/>
      <c r="AL910" s="440" t="n"/>
      <c r="AM910" s="448" t="n"/>
      <c r="AO910" s="267" t="n"/>
      <c r="AP910" s="441" t="n"/>
      <c r="AQ910" s="616" t="n"/>
      <c r="AR910" s="616" t="n"/>
      <c r="AS910" s="619" t="n"/>
    </row>
    <row r="911" ht="14.45" customHeight="1">
      <c r="B911" s="73">
        <f>B910+1</f>
        <v/>
      </c>
      <c r="C911" s="221">
        <f>IF('Multi Unit Grid'!C905="","",'Multi Unit Grid'!C905)</f>
        <v/>
      </c>
      <c r="D911" s="223">
        <f>IF(C911="","",'Exhibit A'!D903)</f>
        <v/>
      </c>
      <c r="E911" s="222">
        <f>IFERROR(VLOOKUP(C911,'Multi Unit Grid'!C:D,2,FALSE),"")</f>
        <v/>
      </c>
      <c r="F911" s="75">
        <f>IFERROR(VLOOKUP(C911,'Multi Unit Grid'!C:E,3,FALSE),"")</f>
        <v/>
      </c>
      <c r="G911" s="75">
        <f>IFERROR(VLOOKUP(C911,'Multi Unit Grid'!C:EF,4,FALSE),"")</f>
        <v/>
      </c>
      <c r="H911" s="612" t="n"/>
      <c r="I911" s="30" t="n"/>
      <c r="J911" s="430" t="n"/>
      <c r="K911" s="224" t="n"/>
      <c r="L911" s="24" t="n"/>
      <c r="M911" s="26" t="n"/>
      <c r="N911" s="28" t="n"/>
      <c r="O911" s="26" t="n"/>
      <c r="P911" s="28" t="n"/>
      <c r="Q911" s="623" t="n"/>
      <c r="R911" s="28" t="n"/>
      <c r="S911" s="28" t="n"/>
      <c r="T911" s="28" t="n"/>
      <c r="U911" s="28" t="n"/>
      <c r="V911" s="26" t="n"/>
      <c r="W911" s="29" t="n"/>
      <c r="Z911" s="491" t="n"/>
      <c r="AA911" s="612" t="n"/>
      <c r="AB911" s="83">
        <f>IF(C911="","",IF('Product Selections'!$L$11="CBA Lightning",1,IF('Product Selections'!$L$11="CBA Lightning Plus",0.7,IF('Product Selections'!$L$11="Management Services",0.7,IF('Product Selections'!$L$11="CBA Lightning Wholesale","Check with Finance","")))))</f>
        <v/>
      </c>
      <c r="AC911" s="612" t="n"/>
      <c r="AD911" s="83">
        <f>IF(C911="","",IF('Product Selections'!$L$11="CBA Lightning Wholesale","Check with Finance",1-AB911))</f>
        <v/>
      </c>
      <c r="AE911" s="612">
        <f>IF(C911="","",'Multi Unit Grid'!$G$5)</f>
        <v/>
      </c>
      <c r="AF911" s="84">
        <f>IF(C911="","",IF('Exhibit A'!Y1653&lt;0,-'Exhibit A'!Y1653,""))</f>
        <v/>
      </c>
      <c r="AG911" s="612">
        <f>IF($C911="","",'Product Selections'!$K$6)</f>
        <v/>
      </c>
      <c r="AH911" s="612">
        <f>IF($C911="","",'Product Selections'!$K$10)</f>
        <v/>
      </c>
      <c r="AI911" s="32">
        <f>IF(C911="","",IF('Product Selections'!L903="Management SErvices",VLOOKUP('Product Selections'!K895,Regions!C:D,2,FALSE),""))</f>
        <v/>
      </c>
      <c r="AJ911" s="444" t="n"/>
      <c r="AK911" s="621" t="n"/>
      <c r="AL911" s="438" t="n"/>
      <c r="AM911" s="447" t="n"/>
      <c r="AO911" s="30" t="n"/>
      <c r="AP911" s="439" t="n"/>
      <c r="AQ911" s="612" t="n"/>
      <c r="AR911" s="612" t="n"/>
      <c r="AS911" s="615" t="n"/>
    </row>
    <row r="912">
      <c r="B912" s="249">
        <f>B911+1</f>
        <v/>
      </c>
      <c r="C912" s="250">
        <f>IF('Multi Unit Grid'!C906="","",'Multi Unit Grid'!C906)</f>
        <v/>
      </c>
      <c r="D912" s="251">
        <f>IF(C912="","",'Exhibit A'!D904)</f>
        <v/>
      </c>
      <c r="E912" s="252">
        <f>IFERROR(VLOOKUP(C912,'Multi Unit Grid'!C:D,2,FALSE),"")</f>
        <v/>
      </c>
      <c r="F912" s="253">
        <f>IFERROR(VLOOKUP(C912,'Multi Unit Grid'!C:E,3,FALSE),"")</f>
        <v/>
      </c>
      <c r="G912" s="253">
        <f>IFERROR(VLOOKUP(C912,'Multi Unit Grid'!C:EF,4,FALSE),"")</f>
        <v/>
      </c>
      <c r="H912" s="616" t="n"/>
      <c r="I912" s="267" t="n"/>
      <c r="J912" s="431" t="n"/>
      <c r="K912" s="261" t="n"/>
      <c r="L912" s="257" t="n"/>
      <c r="M912" s="262" t="n"/>
      <c r="N912" s="263" t="n"/>
      <c r="O912" s="262" t="n"/>
      <c r="P912" s="263" t="n"/>
      <c r="Q912" s="622" t="n"/>
      <c r="R912" s="263" t="n"/>
      <c r="S912" s="263" t="n"/>
      <c r="T912" s="263" t="n"/>
      <c r="U912" s="263" t="n"/>
      <c r="V912" s="262" t="n"/>
      <c r="W912" s="265" t="n"/>
      <c r="X912" s="266" t="n"/>
      <c r="Z912" s="490" t="n"/>
      <c r="AA912" s="616" t="n"/>
      <c r="AB912" s="270">
        <f>IF(C912="","",IF('Product Selections'!$L$11="CBA Lightning",1,IF('Product Selections'!$L$11="CBA Lightning Plus",0.7,IF('Product Selections'!$L$11="Management Services",0.7,IF('Product Selections'!$L$11="CBA Lightning Wholesale","Check with Finance","")))))</f>
        <v/>
      </c>
      <c r="AC912" s="616" t="n"/>
      <c r="AD912" s="270">
        <f>IF(C912="","",IF('Product Selections'!$L$11="CBA Lightning Wholesale","Check with Finance",1-AB912))</f>
        <v/>
      </c>
      <c r="AE912" s="616">
        <f>IF(C912="","",'Multi Unit Grid'!$G$5)</f>
        <v/>
      </c>
      <c r="AF912" s="271">
        <f>IF(C912="","",IF('Exhibit A'!Y1654&lt;0,-'Exhibit A'!Y1654,""))</f>
        <v/>
      </c>
      <c r="AG912" s="616">
        <f>IF($C912="","",'Product Selections'!$K$6)</f>
        <v/>
      </c>
      <c r="AH912" s="616">
        <f>IF($C912="","",'Product Selections'!$K$10)</f>
        <v/>
      </c>
      <c r="AI912" s="269">
        <f>IF(C912="","",IF('Product Selections'!L904="Management SErvices",VLOOKUP('Product Selections'!K896,Regions!C:D,2,FALSE),""))</f>
        <v/>
      </c>
      <c r="AJ912" s="445" t="n"/>
      <c r="AK912" s="618" t="n"/>
      <c r="AL912" s="440" t="n"/>
      <c r="AM912" s="448" t="n"/>
      <c r="AO912" s="267" t="n"/>
      <c r="AP912" s="441" t="n"/>
      <c r="AQ912" s="616" t="n"/>
      <c r="AR912" s="616" t="n"/>
      <c r="AS912" s="619" t="n"/>
    </row>
    <row r="913" ht="14.45" customHeight="1">
      <c r="B913" s="73">
        <f>B912+1</f>
        <v/>
      </c>
      <c r="C913" s="221">
        <f>IF('Multi Unit Grid'!C907="","",'Multi Unit Grid'!C907)</f>
        <v/>
      </c>
      <c r="D913" s="223">
        <f>IF(C913="","",'Exhibit A'!D905)</f>
        <v/>
      </c>
      <c r="E913" s="222">
        <f>IFERROR(VLOOKUP(C913,'Multi Unit Grid'!C:D,2,FALSE),"")</f>
        <v/>
      </c>
      <c r="F913" s="75">
        <f>IFERROR(VLOOKUP(C913,'Multi Unit Grid'!C:E,3,FALSE),"")</f>
        <v/>
      </c>
      <c r="G913" s="75">
        <f>IFERROR(VLOOKUP(C913,'Multi Unit Grid'!C:EF,4,FALSE),"")</f>
        <v/>
      </c>
      <c r="H913" s="612" t="n"/>
      <c r="I913" s="30" t="n"/>
      <c r="J913" s="430" t="n"/>
      <c r="K913" s="224" t="n"/>
      <c r="L913" s="24" t="n"/>
      <c r="M913" s="26" t="n"/>
      <c r="N913" s="28" t="n"/>
      <c r="O913" s="26" t="n"/>
      <c r="P913" s="28" t="n"/>
      <c r="Q913" s="623" t="n"/>
      <c r="R913" s="28" t="n"/>
      <c r="S913" s="28" t="n"/>
      <c r="T913" s="28" t="n"/>
      <c r="U913" s="28" t="n"/>
      <c r="V913" s="26" t="n"/>
      <c r="W913" s="29" t="n"/>
      <c r="Z913" s="491" t="n"/>
      <c r="AA913" s="612" t="n"/>
      <c r="AB913" s="83">
        <f>IF(C913="","",IF('Product Selections'!$L$11="CBA Lightning",1,IF('Product Selections'!$L$11="CBA Lightning Plus",0.7,IF('Product Selections'!$L$11="Management Services",0.7,IF('Product Selections'!$L$11="CBA Lightning Wholesale","Check with Finance","")))))</f>
        <v/>
      </c>
      <c r="AC913" s="612" t="n"/>
      <c r="AD913" s="83">
        <f>IF(C913="","",IF('Product Selections'!$L$11="CBA Lightning Wholesale","Check with Finance",1-AB913))</f>
        <v/>
      </c>
      <c r="AE913" s="612">
        <f>IF(C913="","",'Multi Unit Grid'!$G$5)</f>
        <v/>
      </c>
      <c r="AF913" s="84">
        <f>IF(C913="","",IF('Exhibit A'!Y1655&lt;0,-'Exhibit A'!Y1655,""))</f>
        <v/>
      </c>
      <c r="AG913" s="612">
        <f>IF($C913="","",'Product Selections'!$K$6)</f>
        <v/>
      </c>
      <c r="AH913" s="612">
        <f>IF($C913="","",'Product Selections'!$K$10)</f>
        <v/>
      </c>
      <c r="AI913" s="32">
        <f>IF(C913="","",IF('Product Selections'!L905="Management SErvices",VLOOKUP('Product Selections'!K897,Regions!C:D,2,FALSE),""))</f>
        <v/>
      </c>
      <c r="AJ913" s="444" t="n"/>
      <c r="AK913" s="621" t="n"/>
      <c r="AL913" s="438" t="n"/>
      <c r="AM913" s="447" t="n"/>
      <c r="AO913" s="30" t="n"/>
      <c r="AP913" s="439" t="n"/>
      <c r="AQ913" s="612" t="n"/>
      <c r="AR913" s="612" t="n"/>
      <c r="AS913" s="615" t="n"/>
    </row>
    <row r="914">
      <c r="B914" s="249">
        <f>B913+1</f>
        <v/>
      </c>
      <c r="C914" s="250">
        <f>IF('Multi Unit Grid'!C908="","",'Multi Unit Grid'!C908)</f>
        <v/>
      </c>
      <c r="D914" s="251">
        <f>IF(C914="","",'Exhibit A'!D906)</f>
        <v/>
      </c>
      <c r="E914" s="252">
        <f>IFERROR(VLOOKUP(C914,'Multi Unit Grid'!C:D,2,FALSE),"")</f>
        <v/>
      </c>
      <c r="F914" s="253">
        <f>IFERROR(VLOOKUP(C914,'Multi Unit Grid'!C:E,3,FALSE),"")</f>
        <v/>
      </c>
      <c r="G914" s="253">
        <f>IFERROR(VLOOKUP(C914,'Multi Unit Grid'!C:EF,4,FALSE),"")</f>
        <v/>
      </c>
      <c r="H914" s="616" t="n"/>
      <c r="I914" s="267" t="n"/>
      <c r="J914" s="431" t="n"/>
      <c r="K914" s="261" t="n"/>
      <c r="L914" s="257" t="n"/>
      <c r="M914" s="262" t="n"/>
      <c r="N914" s="263" t="n"/>
      <c r="O914" s="262" t="n"/>
      <c r="P914" s="263" t="n"/>
      <c r="Q914" s="622" t="n"/>
      <c r="R914" s="263" t="n"/>
      <c r="S914" s="263" t="n"/>
      <c r="T914" s="263" t="n"/>
      <c r="U914" s="263" t="n"/>
      <c r="V914" s="262" t="n"/>
      <c r="W914" s="265" t="n"/>
      <c r="X914" s="266" t="n"/>
      <c r="Z914" s="490" t="n"/>
      <c r="AA914" s="616" t="n"/>
      <c r="AB914" s="270">
        <f>IF(C914="","",IF('Product Selections'!$L$11="CBA Lightning",1,IF('Product Selections'!$L$11="CBA Lightning Plus",0.7,IF('Product Selections'!$L$11="Management Services",0.7,IF('Product Selections'!$L$11="CBA Lightning Wholesale","Check with Finance","")))))</f>
        <v/>
      </c>
      <c r="AC914" s="616" t="n"/>
      <c r="AD914" s="270">
        <f>IF(C914="","",IF('Product Selections'!$L$11="CBA Lightning Wholesale","Check with Finance",1-AB914))</f>
        <v/>
      </c>
      <c r="AE914" s="616">
        <f>IF(C914="","",'Multi Unit Grid'!$G$5)</f>
        <v/>
      </c>
      <c r="AF914" s="271">
        <f>IF(C914="","",IF('Exhibit A'!Y1656&lt;0,-'Exhibit A'!Y1656,""))</f>
        <v/>
      </c>
      <c r="AG914" s="616">
        <f>IF($C914="","",'Product Selections'!$K$6)</f>
        <v/>
      </c>
      <c r="AH914" s="616">
        <f>IF($C914="","",'Product Selections'!$K$10)</f>
        <v/>
      </c>
      <c r="AI914" s="269">
        <f>IF(C914="","",IF('Product Selections'!L906="Management SErvices",VLOOKUP('Product Selections'!K898,Regions!C:D,2,FALSE),""))</f>
        <v/>
      </c>
      <c r="AJ914" s="445" t="n"/>
      <c r="AK914" s="618" t="n"/>
      <c r="AL914" s="440" t="n"/>
      <c r="AM914" s="448" t="n"/>
      <c r="AO914" s="267" t="n"/>
      <c r="AP914" s="441" t="n"/>
      <c r="AQ914" s="616" t="n"/>
      <c r="AR914" s="616" t="n"/>
      <c r="AS914" s="619" t="n"/>
    </row>
    <row r="915" ht="14.45" customHeight="1">
      <c r="B915" s="73">
        <f>B914+1</f>
        <v/>
      </c>
      <c r="C915" s="221">
        <f>IF('Multi Unit Grid'!C909="","",'Multi Unit Grid'!C909)</f>
        <v/>
      </c>
      <c r="D915" s="223">
        <f>IF(C915="","",'Exhibit A'!D907)</f>
        <v/>
      </c>
      <c r="E915" s="222">
        <f>IFERROR(VLOOKUP(C915,'Multi Unit Grid'!C:D,2,FALSE),"")</f>
        <v/>
      </c>
      <c r="F915" s="75">
        <f>IFERROR(VLOOKUP(C915,'Multi Unit Grid'!C:E,3,FALSE),"")</f>
        <v/>
      </c>
      <c r="G915" s="75">
        <f>IFERROR(VLOOKUP(C915,'Multi Unit Grid'!C:EF,4,FALSE),"")</f>
        <v/>
      </c>
      <c r="H915" s="612" t="n"/>
      <c r="I915" s="30" t="n"/>
      <c r="J915" s="430" t="n"/>
      <c r="K915" s="224" t="n"/>
      <c r="L915" s="24" t="n"/>
      <c r="M915" s="26" t="n"/>
      <c r="N915" s="28" t="n"/>
      <c r="O915" s="26" t="n"/>
      <c r="P915" s="28" t="n"/>
      <c r="Q915" s="623" t="n"/>
      <c r="R915" s="28" t="n"/>
      <c r="S915" s="28" t="n"/>
      <c r="T915" s="28" t="n"/>
      <c r="U915" s="28" t="n"/>
      <c r="V915" s="26" t="n"/>
      <c r="W915" s="29" t="n"/>
      <c r="Z915" s="491" t="n"/>
      <c r="AA915" s="612" t="n"/>
      <c r="AB915" s="83">
        <f>IF(C915="","",IF('Product Selections'!$L$11="CBA Lightning",1,IF('Product Selections'!$L$11="CBA Lightning Plus",0.7,IF('Product Selections'!$L$11="Management Services",0.7,IF('Product Selections'!$L$11="CBA Lightning Wholesale","Check with Finance","")))))</f>
        <v/>
      </c>
      <c r="AC915" s="612" t="n"/>
      <c r="AD915" s="83">
        <f>IF(C915="","",IF('Product Selections'!$L$11="CBA Lightning Wholesale","Check with Finance",1-AB915))</f>
        <v/>
      </c>
      <c r="AE915" s="612">
        <f>IF(C915="","",'Multi Unit Grid'!$G$5)</f>
        <v/>
      </c>
      <c r="AF915" s="84">
        <f>IF(C915="","",IF('Exhibit A'!Y1657&lt;0,-'Exhibit A'!Y1657,""))</f>
        <v/>
      </c>
      <c r="AG915" s="612">
        <f>IF($C915="","",'Product Selections'!$K$6)</f>
        <v/>
      </c>
      <c r="AH915" s="612">
        <f>IF($C915="","",'Product Selections'!$K$10)</f>
        <v/>
      </c>
      <c r="AI915" s="32">
        <f>IF(C915="","",IF('Product Selections'!L907="Management SErvices",VLOOKUP('Product Selections'!K899,Regions!C:D,2,FALSE),""))</f>
        <v/>
      </c>
      <c r="AJ915" s="444" t="n"/>
      <c r="AK915" s="621" t="n"/>
      <c r="AL915" s="438" t="n"/>
      <c r="AM915" s="447" t="n"/>
      <c r="AO915" s="30" t="n"/>
      <c r="AP915" s="439" t="n"/>
      <c r="AQ915" s="612" t="n"/>
      <c r="AR915" s="612" t="n"/>
      <c r="AS915" s="615" t="n"/>
    </row>
    <row r="916">
      <c r="B916" s="249">
        <f>B915+1</f>
        <v/>
      </c>
      <c r="C916" s="250">
        <f>IF('Multi Unit Grid'!C910="","",'Multi Unit Grid'!C910)</f>
        <v/>
      </c>
      <c r="D916" s="251">
        <f>IF(C916="","",'Exhibit A'!D908)</f>
        <v/>
      </c>
      <c r="E916" s="252">
        <f>IFERROR(VLOOKUP(C916,'Multi Unit Grid'!C:D,2,FALSE),"")</f>
        <v/>
      </c>
      <c r="F916" s="253">
        <f>IFERROR(VLOOKUP(C916,'Multi Unit Grid'!C:E,3,FALSE),"")</f>
        <v/>
      </c>
      <c r="G916" s="253">
        <f>IFERROR(VLOOKUP(C916,'Multi Unit Grid'!C:EF,4,FALSE),"")</f>
        <v/>
      </c>
      <c r="H916" s="616" t="n"/>
      <c r="I916" s="267" t="n"/>
      <c r="J916" s="431" t="n"/>
      <c r="K916" s="261" t="n"/>
      <c r="L916" s="257" t="n"/>
      <c r="M916" s="262" t="n"/>
      <c r="N916" s="263" t="n"/>
      <c r="O916" s="262" t="n"/>
      <c r="P916" s="263" t="n"/>
      <c r="Q916" s="622" t="n"/>
      <c r="R916" s="263" t="n"/>
      <c r="S916" s="263" t="n"/>
      <c r="T916" s="263" t="n"/>
      <c r="U916" s="263" t="n"/>
      <c r="V916" s="262" t="n"/>
      <c r="W916" s="265" t="n"/>
      <c r="X916" s="266" t="n"/>
      <c r="Z916" s="490" t="n"/>
      <c r="AA916" s="616" t="n"/>
      <c r="AB916" s="270">
        <f>IF(C916="","",IF('Product Selections'!$L$11="CBA Lightning",1,IF('Product Selections'!$L$11="CBA Lightning Plus",0.7,IF('Product Selections'!$L$11="Management Services",0.7,IF('Product Selections'!$L$11="CBA Lightning Wholesale","Check with Finance","")))))</f>
        <v/>
      </c>
      <c r="AC916" s="616" t="n"/>
      <c r="AD916" s="270">
        <f>IF(C916="","",IF('Product Selections'!$L$11="CBA Lightning Wholesale","Check with Finance",1-AB916))</f>
        <v/>
      </c>
      <c r="AE916" s="616">
        <f>IF(C916="","",'Multi Unit Grid'!$G$5)</f>
        <v/>
      </c>
      <c r="AF916" s="271">
        <f>IF(C916="","",IF('Exhibit A'!Y1658&lt;0,-'Exhibit A'!Y1658,""))</f>
        <v/>
      </c>
      <c r="AG916" s="616">
        <f>IF($C916="","",'Product Selections'!$K$6)</f>
        <v/>
      </c>
      <c r="AH916" s="616">
        <f>IF($C916="","",'Product Selections'!$K$10)</f>
        <v/>
      </c>
      <c r="AI916" s="269">
        <f>IF(C916="","",IF('Product Selections'!L908="Management SErvices",VLOOKUP('Product Selections'!K900,Regions!C:D,2,FALSE),""))</f>
        <v/>
      </c>
      <c r="AJ916" s="445" t="n"/>
      <c r="AK916" s="618" t="n"/>
      <c r="AL916" s="440" t="n"/>
      <c r="AM916" s="448" t="n"/>
      <c r="AO916" s="267" t="n"/>
      <c r="AP916" s="441" t="n"/>
      <c r="AQ916" s="616" t="n"/>
      <c r="AR916" s="616" t="n"/>
      <c r="AS916" s="619" t="n"/>
    </row>
    <row r="917" ht="14.45" customHeight="1">
      <c r="B917" s="73">
        <f>B916+1</f>
        <v/>
      </c>
      <c r="C917" s="221">
        <f>IF('Multi Unit Grid'!C911="","",'Multi Unit Grid'!C911)</f>
        <v/>
      </c>
      <c r="D917" s="223">
        <f>IF(C917="","",'Exhibit A'!D909)</f>
        <v/>
      </c>
      <c r="E917" s="222">
        <f>IFERROR(VLOOKUP(C917,'Multi Unit Grid'!C:D,2,FALSE),"")</f>
        <v/>
      </c>
      <c r="F917" s="75">
        <f>IFERROR(VLOOKUP(C917,'Multi Unit Grid'!C:E,3,FALSE),"")</f>
        <v/>
      </c>
      <c r="G917" s="75">
        <f>IFERROR(VLOOKUP(C917,'Multi Unit Grid'!C:EF,4,FALSE),"")</f>
        <v/>
      </c>
      <c r="H917" s="612" t="n"/>
      <c r="I917" s="30" t="n"/>
      <c r="J917" s="430" t="n"/>
      <c r="K917" s="224" t="n"/>
      <c r="L917" s="24" t="n"/>
      <c r="M917" s="26" t="n"/>
      <c r="N917" s="28" t="n"/>
      <c r="O917" s="26" t="n"/>
      <c r="P917" s="28" t="n"/>
      <c r="Q917" s="623" t="n"/>
      <c r="R917" s="28" t="n"/>
      <c r="S917" s="28" t="n"/>
      <c r="T917" s="28" t="n"/>
      <c r="U917" s="28" t="n"/>
      <c r="V917" s="26" t="n"/>
      <c r="W917" s="29" t="n"/>
      <c r="Z917" s="491" t="n"/>
      <c r="AA917" s="612" t="n"/>
      <c r="AB917" s="83">
        <f>IF(C917="","",IF('Product Selections'!$L$11="CBA Lightning",1,IF('Product Selections'!$L$11="CBA Lightning Plus",0.7,IF('Product Selections'!$L$11="Management Services",0.7,IF('Product Selections'!$L$11="CBA Lightning Wholesale","Check with Finance","")))))</f>
        <v/>
      </c>
      <c r="AC917" s="612" t="n"/>
      <c r="AD917" s="83">
        <f>IF(C917="","",IF('Product Selections'!$L$11="CBA Lightning Wholesale","Check with Finance",1-AB917))</f>
        <v/>
      </c>
      <c r="AE917" s="612">
        <f>IF(C917="","",'Multi Unit Grid'!$G$5)</f>
        <v/>
      </c>
      <c r="AF917" s="84">
        <f>IF(C917="","",IF('Exhibit A'!Y1659&lt;0,-'Exhibit A'!Y1659,""))</f>
        <v/>
      </c>
      <c r="AG917" s="612">
        <f>IF($C917="","",'Product Selections'!$K$6)</f>
        <v/>
      </c>
      <c r="AH917" s="612">
        <f>IF($C917="","",'Product Selections'!$K$10)</f>
        <v/>
      </c>
      <c r="AI917" s="32">
        <f>IF(C917="","",IF('Product Selections'!L909="Management SErvices",VLOOKUP('Product Selections'!K901,Regions!C:D,2,FALSE),""))</f>
        <v/>
      </c>
      <c r="AJ917" s="444" t="n"/>
      <c r="AK917" s="621" t="n"/>
      <c r="AL917" s="438" t="n"/>
      <c r="AM917" s="447" t="n"/>
      <c r="AO917" s="30" t="n"/>
      <c r="AP917" s="439" t="n"/>
      <c r="AQ917" s="612" t="n"/>
      <c r="AR917" s="612" t="n"/>
      <c r="AS917" s="615" t="n"/>
    </row>
    <row r="918">
      <c r="B918" s="249">
        <f>B917+1</f>
        <v/>
      </c>
      <c r="C918" s="250">
        <f>IF('Multi Unit Grid'!C912="","",'Multi Unit Grid'!C912)</f>
        <v/>
      </c>
      <c r="D918" s="251">
        <f>IF(C918="","",'Exhibit A'!D910)</f>
        <v/>
      </c>
      <c r="E918" s="252">
        <f>IFERROR(VLOOKUP(C918,'Multi Unit Grid'!C:D,2,FALSE),"")</f>
        <v/>
      </c>
      <c r="F918" s="253">
        <f>IFERROR(VLOOKUP(C918,'Multi Unit Grid'!C:E,3,FALSE),"")</f>
        <v/>
      </c>
      <c r="G918" s="253">
        <f>IFERROR(VLOOKUP(C918,'Multi Unit Grid'!C:EF,4,FALSE),"")</f>
        <v/>
      </c>
      <c r="H918" s="616" t="n"/>
      <c r="I918" s="267" t="n"/>
      <c r="J918" s="431" t="n"/>
      <c r="K918" s="261" t="n"/>
      <c r="L918" s="257" t="n"/>
      <c r="M918" s="262" t="n"/>
      <c r="N918" s="263" t="n"/>
      <c r="O918" s="262" t="n"/>
      <c r="P918" s="263" t="n"/>
      <c r="Q918" s="622" t="n"/>
      <c r="R918" s="263" t="n"/>
      <c r="S918" s="263" t="n"/>
      <c r="T918" s="263" t="n"/>
      <c r="U918" s="263" t="n"/>
      <c r="V918" s="262" t="n"/>
      <c r="W918" s="265" t="n"/>
      <c r="X918" s="266" t="n"/>
      <c r="Z918" s="490" t="n"/>
      <c r="AA918" s="616" t="n"/>
      <c r="AB918" s="270">
        <f>IF(C918="","",IF('Product Selections'!$L$11="CBA Lightning",1,IF('Product Selections'!$L$11="CBA Lightning Plus",0.7,IF('Product Selections'!$L$11="Management Services",0.7,IF('Product Selections'!$L$11="CBA Lightning Wholesale","Check with Finance","")))))</f>
        <v/>
      </c>
      <c r="AC918" s="616" t="n"/>
      <c r="AD918" s="270">
        <f>IF(C918="","",IF('Product Selections'!$L$11="CBA Lightning Wholesale","Check with Finance",1-AB918))</f>
        <v/>
      </c>
      <c r="AE918" s="616">
        <f>IF(C918="","",'Multi Unit Grid'!$G$5)</f>
        <v/>
      </c>
      <c r="AF918" s="271">
        <f>IF(C918="","",IF('Exhibit A'!Y1660&lt;0,-'Exhibit A'!Y1660,""))</f>
        <v/>
      </c>
      <c r="AG918" s="616">
        <f>IF($C918="","",'Product Selections'!$K$6)</f>
        <v/>
      </c>
      <c r="AH918" s="616">
        <f>IF($C918="","",'Product Selections'!$K$10)</f>
        <v/>
      </c>
      <c r="AI918" s="269">
        <f>IF(C918="","",IF('Product Selections'!L910="Management SErvices",VLOOKUP('Product Selections'!K902,Regions!C:D,2,FALSE),""))</f>
        <v/>
      </c>
      <c r="AJ918" s="445" t="n"/>
      <c r="AK918" s="618" t="n"/>
      <c r="AL918" s="440" t="n"/>
      <c r="AM918" s="448" t="n"/>
      <c r="AO918" s="267" t="n"/>
      <c r="AP918" s="441" t="n"/>
      <c r="AQ918" s="616" t="n"/>
      <c r="AR918" s="616" t="n"/>
      <c r="AS918" s="619" t="n"/>
    </row>
    <row r="919" ht="14.45" customHeight="1">
      <c r="B919" s="73">
        <f>B918+1</f>
        <v/>
      </c>
      <c r="C919" s="221">
        <f>IF('Multi Unit Grid'!C913="","",'Multi Unit Grid'!C913)</f>
        <v/>
      </c>
      <c r="D919" s="223">
        <f>IF(C919="","",'Exhibit A'!D911)</f>
        <v/>
      </c>
      <c r="E919" s="222">
        <f>IFERROR(VLOOKUP(C919,'Multi Unit Grid'!C:D,2,FALSE),"")</f>
        <v/>
      </c>
      <c r="F919" s="75">
        <f>IFERROR(VLOOKUP(C919,'Multi Unit Grid'!C:E,3,FALSE),"")</f>
        <v/>
      </c>
      <c r="G919" s="75">
        <f>IFERROR(VLOOKUP(C919,'Multi Unit Grid'!C:EF,4,FALSE),"")</f>
        <v/>
      </c>
      <c r="H919" s="612" t="n"/>
      <c r="I919" s="30" t="n"/>
      <c r="J919" s="430" t="n"/>
      <c r="K919" s="224" t="n"/>
      <c r="L919" s="24" t="n"/>
      <c r="M919" s="26" t="n"/>
      <c r="N919" s="28" t="n"/>
      <c r="O919" s="26" t="n"/>
      <c r="P919" s="28" t="n"/>
      <c r="Q919" s="623" t="n"/>
      <c r="R919" s="28" t="n"/>
      <c r="S919" s="28" t="n"/>
      <c r="T919" s="28" t="n"/>
      <c r="U919" s="28" t="n"/>
      <c r="V919" s="26" t="n"/>
      <c r="W919" s="29" t="n"/>
      <c r="Z919" s="491" t="n"/>
      <c r="AA919" s="612" t="n"/>
      <c r="AB919" s="83">
        <f>IF(C919="","",IF('Product Selections'!$L$11="CBA Lightning",1,IF('Product Selections'!$L$11="CBA Lightning Plus",0.7,IF('Product Selections'!$L$11="Management Services",0.7,IF('Product Selections'!$L$11="CBA Lightning Wholesale","Check with Finance","")))))</f>
        <v/>
      </c>
      <c r="AC919" s="612" t="n"/>
      <c r="AD919" s="83">
        <f>IF(C919="","",IF('Product Selections'!$L$11="CBA Lightning Wholesale","Check with Finance",1-AB919))</f>
        <v/>
      </c>
      <c r="AE919" s="612">
        <f>IF(C919="","",'Multi Unit Grid'!$G$5)</f>
        <v/>
      </c>
      <c r="AF919" s="84">
        <f>IF(C919="","",IF('Exhibit A'!Y1661&lt;0,-'Exhibit A'!Y1661,""))</f>
        <v/>
      </c>
      <c r="AG919" s="612">
        <f>IF($C919="","",'Product Selections'!$K$6)</f>
        <v/>
      </c>
      <c r="AH919" s="612">
        <f>IF($C919="","",'Product Selections'!$K$10)</f>
        <v/>
      </c>
      <c r="AI919" s="32">
        <f>IF(C919="","",IF('Product Selections'!L911="Management SErvices",VLOOKUP('Product Selections'!K903,Regions!C:D,2,FALSE),""))</f>
        <v/>
      </c>
      <c r="AJ919" s="444" t="n"/>
      <c r="AK919" s="621" t="n"/>
      <c r="AL919" s="438" t="n"/>
      <c r="AM919" s="447" t="n"/>
      <c r="AO919" s="30" t="n"/>
      <c r="AP919" s="439" t="n"/>
      <c r="AQ919" s="612" t="n"/>
      <c r="AR919" s="612" t="n"/>
      <c r="AS919" s="615" t="n"/>
    </row>
    <row r="920">
      <c r="B920" s="249">
        <f>B919+1</f>
        <v/>
      </c>
      <c r="C920" s="250">
        <f>IF('Multi Unit Grid'!C914="","",'Multi Unit Grid'!C914)</f>
        <v/>
      </c>
      <c r="D920" s="251">
        <f>IF(C920="","",'Exhibit A'!D912)</f>
        <v/>
      </c>
      <c r="E920" s="252">
        <f>IFERROR(VLOOKUP(C920,'Multi Unit Grid'!C:D,2,FALSE),"")</f>
        <v/>
      </c>
      <c r="F920" s="253">
        <f>IFERROR(VLOOKUP(C920,'Multi Unit Grid'!C:E,3,FALSE),"")</f>
        <v/>
      </c>
      <c r="G920" s="253">
        <f>IFERROR(VLOOKUP(C920,'Multi Unit Grid'!C:EF,4,FALSE),"")</f>
        <v/>
      </c>
      <c r="H920" s="616" t="n"/>
      <c r="I920" s="267" t="n"/>
      <c r="J920" s="431" t="n"/>
      <c r="K920" s="261" t="n"/>
      <c r="L920" s="257" t="n"/>
      <c r="M920" s="262" t="n"/>
      <c r="N920" s="263" t="n"/>
      <c r="O920" s="262" t="n"/>
      <c r="P920" s="263" t="n"/>
      <c r="Q920" s="622" t="n"/>
      <c r="R920" s="263" t="n"/>
      <c r="S920" s="263" t="n"/>
      <c r="T920" s="263" t="n"/>
      <c r="U920" s="263" t="n"/>
      <c r="V920" s="262" t="n"/>
      <c r="W920" s="265" t="n"/>
      <c r="X920" s="266" t="n"/>
      <c r="Z920" s="490" t="n"/>
      <c r="AA920" s="616" t="n"/>
      <c r="AB920" s="270">
        <f>IF(C920="","",IF('Product Selections'!$L$11="CBA Lightning",1,IF('Product Selections'!$L$11="CBA Lightning Plus",0.7,IF('Product Selections'!$L$11="Management Services",0.7,IF('Product Selections'!$L$11="CBA Lightning Wholesale","Check with Finance","")))))</f>
        <v/>
      </c>
      <c r="AC920" s="616" t="n"/>
      <c r="AD920" s="270">
        <f>IF(C920="","",IF('Product Selections'!$L$11="CBA Lightning Wholesale","Check with Finance",1-AB920))</f>
        <v/>
      </c>
      <c r="AE920" s="616">
        <f>IF(C920="","",'Multi Unit Grid'!$G$5)</f>
        <v/>
      </c>
      <c r="AF920" s="271">
        <f>IF(C920="","",IF('Exhibit A'!Y1662&lt;0,-'Exhibit A'!Y1662,""))</f>
        <v/>
      </c>
      <c r="AG920" s="616">
        <f>IF($C920="","",'Product Selections'!$K$6)</f>
        <v/>
      </c>
      <c r="AH920" s="616">
        <f>IF($C920="","",'Product Selections'!$K$10)</f>
        <v/>
      </c>
      <c r="AI920" s="269">
        <f>IF(C920="","",IF('Product Selections'!L912="Management SErvices",VLOOKUP('Product Selections'!K904,Regions!C:D,2,FALSE),""))</f>
        <v/>
      </c>
      <c r="AJ920" s="445" t="n"/>
      <c r="AK920" s="618" t="n"/>
      <c r="AL920" s="440" t="n"/>
      <c r="AM920" s="448" t="n"/>
      <c r="AO920" s="267" t="n"/>
      <c r="AP920" s="441" t="n"/>
      <c r="AQ920" s="616" t="n"/>
      <c r="AR920" s="616" t="n"/>
      <c r="AS920" s="619" t="n"/>
    </row>
    <row r="921" ht="14.45" customHeight="1">
      <c r="B921" s="73">
        <f>B920+1</f>
        <v/>
      </c>
      <c r="C921" s="221">
        <f>IF('Multi Unit Grid'!C915="","",'Multi Unit Grid'!C915)</f>
        <v/>
      </c>
      <c r="D921" s="223">
        <f>IF(C921="","",'Exhibit A'!D913)</f>
        <v/>
      </c>
      <c r="E921" s="222">
        <f>IFERROR(VLOOKUP(C921,'Multi Unit Grid'!C:D,2,FALSE),"")</f>
        <v/>
      </c>
      <c r="F921" s="75">
        <f>IFERROR(VLOOKUP(C921,'Multi Unit Grid'!C:E,3,FALSE),"")</f>
        <v/>
      </c>
      <c r="G921" s="75">
        <f>IFERROR(VLOOKUP(C921,'Multi Unit Grid'!C:EF,4,FALSE),"")</f>
        <v/>
      </c>
      <c r="H921" s="612" t="n"/>
      <c r="I921" s="30" t="n"/>
      <c r="J921" s="430" t="n"/>
      <c r="K921" s="224" t="n"/>
      <c r="L921" s="24" t="n"/>
      <c r="M921" s="26" t="n"/>
      <c r="N921" s="28" t="n"/>
      <c r="O921" s="26" t="n"/>
      <c r="P921" s="28" t="n"/>
      <c r="Q921" s="623" t="n"/>
      <c r="R921" s="28" t="n"/>
      <c r="S921" s="28" t="n"/>
      <c r="T921" s="28" t="n"/>
      <c r="U921" s="28" t="n"/>
      <c r="V921" s="26" t="n"/>
      <c r="W921" s="29" t="n"/>
      <c r="Z921" s="491" t="n"/>
      <c r="AA921" s="612" t="n"/>
      <c r="AB921" s="83">
        <f>IF(C921="","",IF('Product Selections'!$L$11="CBA Lightning",1,IF('Product Selections'!$L$11="CBA Lightning Plus",0.7,IF('Product Selections'!$L$11="Management Services",0.7,IF('Product Selections'!$L$11="CBA Lightning Wholesale","Check with Finance","")))))</f>
        <v/>
      </c>
      <c r="AC921" s="612" t="n"/>
      <c r="AD921" s="83">
        <f>IF(C921="","",IF('Product Selections'!$L$11="CBA Lightning Wholesale","Check with Finance",1-AB921))</f>
        <v/>
      </c>
      <c r="AE921" s="612">
        <f>IF(C921="","",'Multi Unit Grid'!$G$5)</f>
        <v/>
      </c>
      <c r="AF921" s="84">
        <f>IF(C921="","",IF('Exhibit A'!Y1663&lt;0,-'Exhibit A'!Y1663,""))</f>
        <v/>
      </c>
      <c r="AG921" s="612">
        <f>IF($C921="","",'Product Selections'!$K$6)</f>
        <v/>
      </c>
      <c r="AH921" s="612">
        <f>IF($C921="","",'Product Selections'!$K$10)</f>
        <v/>
      </c>
      <c r="AI921" s="32">
        <f>IF(C921="","",IF('Product Selections'!L913="Management SErvices",VLOOKUP('Product Selections'!K905,Regions!C:D,2,FALSE),""))</f>
        <v/>
      </c>
      <c r="AJ921" s="444" t="n"/>
      <c r="AK921" s="621" t="n"/>
      <c r="AL921" s="438" t="n"/>
      <c r="AM921" s="447" t="n"/>
      <c r="AO921" s="30" t="n"/>
      <c r="AP921" s="439" t="n"/>
      <c r="AQ921" s="612" t="n"/>
      <c r="AR921" s="612" t="n"/>
      <c r="AS921" s="615" t="n"/>
    </row>
    <row r="922">
      <c r="B922" s="249">
        <f>B921+1</f>
        <v/>
      </c>
      <c r="C922" s="250">
        <f>IF('Multi Unit Grid'!C916="","",'Multi Unit Grid'!C916)</f>
        <v/>
      </c>
      <c r="D922" s="251">
        <f>IF(C922="","",'Exhibit A'!D914)</f>
        <v/>
      </c>
      <c r="E922" s="252">
        <f>IFERROR(VLOOKUP(C922,'Multi Unit Grid'!C:D,2,FALSE),"")</f>
        <v/>
      </c>
      <c r="F922" s="253">
        <f>IFERROR(VLOOKUP(C922,'Multi Unit Grid'!C:E,3,FALSE),"")</f>
        <v/>
      </c>
      <c r="G922" s="253">
        <f>IFERROR(VLOOKUP(C922,'Multi Unit Grid'!C:EF,4,FALSE),"")</f>
        <v/>
      </c>
      <c r="H922" s="616" t="n"/>
      <c r="I922" s="267" t="n"/>
      <c r="J922" s="431" t="n"/>
      <c r="K922" s="261" t="n"/>
      <c r="L922" s="257" t="n"/>
      <c r="M922" s="262" t="n"/>
      <c r="N922" s="263" t="n"/>
      <c r="O922" s="262" t="n"/>
      <c r="P922" s="263" t="n"/>
      <c r="Q922" s="622" t="n"/>
      <c r="R922" s="263" t="n"/>
      <c r="S922" s="263" t="n"/>
      <c r="T922" s="263" t="n"/>
      <c r="U922" s="263" t="n"/>
      <c r="V922" s="262" t="n"/>
      <c r="W922" s="265" t="n"/>
      <c r="X922" s="266" t="n"/>
      <c r="Z922" s="490" t="n"/>
      <c r="AA922" s="616" t="n"/>
      <c r="AB922" s="270">
        <f>IF(C922="","",IF('Product Selections'!$L$11="CBA Lightning",1,IF('Product Selections'!$L$11="CBA Lightning Plus",0.7,IF('Product Selections'!$L$11="Management Services",0.7,IF('Product Selections'!$L$11="CBA Lightning Wholesale","Check with Finance","")))))</f>
        <v/>
      </c>
      <c r="AC922" s="616" t="n"/>
      <c r="AD922" s="270">
        <f>IF(C922="","",IF('Product Selections'!$L$11="CBA Lightning Wholesale","Check with Finance",1-AB922))</f>
        <v/>
      </c>
      <c r="AE922" s="616">
        <f>IF(C922="","",'Multi Unit Grid'!$G$5)</f>
        <v/>
      </c>
      <c r="AF922" s="271">
        <f>IF(C922="","",IF('Exhibit A'!Y1664&lt;0,-'Exhibit A'!Y1664,""))</f>
        <v/>
      </c>
      <c r="AG922" s="616">
        <f>IF($C922="","",'Product Selections'!$K$6)</f>
        <v/>
      </c>
      <c r="AH922" s="616">
        <f>IF($C922="","",'Product Selections'!$K$10)</f>
        <v/>
      </c>
      <c r="AI922" s="269">
        <f>IF(C922="","",IF('Product Selections'!L914="Management SErvices",VLOOKUP('Product Selections'!K906,Regions!C:D,2,FALSE),""))</f>
        <v/>
      </c>
      <c r="AJ922" s="445" t="n"/>
      <c r="AK922" s="618" t="n"/>
      <c r="AL922" s="440" t="n"/>
      <c r="AM922" s="448" t="n"/>
      <c r="AO922" s="267" t="n"/>
      <c r="AP922" s="441" t="n"/>
      <c r="AQ922" s="616" t="n"/>
      <c r="AR922" s="616" t="n"/>
      <c r="AS922" s="619" t="n"/>
    </row>
    <row r="923" ht="14.45" customHeight="1">
      <c r="B923" s="73">
        <f>B922+1</f>
        <v/>
      </c>
      <c r="C923" s="221">
        <f>IF('Multi Unit Grid'!C917="","",'Multi Unit Grid'!C917)</f>
        <v/>
      </c>
      <c r="D923" s="223">
        <f>IF(C923="","",'Exhibit A'!D915)</f>
        <v/>
      </c>
      <c r="E923" s="222">
        <f>IFERROR(VLOOKUP(C923,'Multi Unit Grid'!C:D,2,FALSE),"")</f>
        <v/>
      </c>
      <c r="F923" s="75">
        <f>IFERROR(VLOOKUP(C923,'Multi Unit Grid'!C:E,3,FALSE),"")</f>
        <v/>
      </c>
      <c r="G923" s="75">
        <f>IFERROR(VLOOKUP(C923,'Multi Unit Grid'!C:EF,4,FALSE),"")</f>
        <v/>
      </c>
      <c r="H923" s="612" t="n"/>
      <c r="I923" s="30" t="n"/>
      <c r="J923" s="430" t="n"/>
      <c r="K923" s="224" t="n"/>
      <c r="L923" s="24" t="n"/>
      <c r="M923" s="26" t="n"/>
      <c r="N923" s="28" t="n"/>
      <c r="O923" s="26" t="n"/>
      <c r="P923" s="28" t="n"/>
      <c r="Q923" s="623" t="n"/>
      <c r="R923" s="28" t="n"/>
      <c r="S923" s="28" t="n"/>
      <c r="T923" s="28" t="n"/>
      <c r="U923" s="28" t="n"/>
      <c r="V923" s="26" t="n"/>
      <c r="W923" s="29" t="n"/>
      <c r="Z923" s="491" t="n"/>
      <c r="AA923" s="612" t="n"/>
      <c r="AB923" s="83">
        <f>IF(C923="","",IF('Product Selections'!$L$11="CBA Lightning",1,IF('Product Selections'!$L$11="CBA Lightning Plus",0.7,IF('Product Selections'!$L$11="Management Services",0.7,IF('Product Selections'!$L$11="CBA Lightning Wholesale","Check with Finance","")))))</f>
        <v/>
      </c>
      <c r="AC923" s="612" t="n"/>
      <c r="AD923" s="83">
        <f>IF(C923="","",IF('Product Selections'!$L$11="CBA Lightning Wholesale","Check with Finance",1-AB923))</f>
        <v/>
      </c>
      <c r="AE923" s="612">
        <f>IF(C923="","",'Multi Unit Grid'!$G$5)</f>
        <v/>
      </c>
      <c r="AF923" s="84">
        <f>IF(C923="","",IF('Exhibit A'!Y1665&lt;0,-'Exhibit A'!Y1665,""))</f>
        <v/>
      </c>
      <c r="AG923" s="612">
        <f>IF($C923="","",'Product Selections'!$K$6)</f>
        <v/>
      </c>
      <c r="AH923" s="612">
        <f>IF($C923="","",'Product Selections'!$K$10)</f>
        <v/>
      </c>
      <c r="AI923" s="32">
        <f>IF(C923="","",IF('Product Selections'!L915="Management SErvices",VLOOKUP('Product Selections'!K907,Regions!C:D,2,FALSE),""))</f>
        <v/>
      </c>
      <c r="AJ923" s="444" t="n"/>
      <c r="AK923" s="621" t="n"/>
      <c r="AL923" s="438" t="n"/>
      <c r="AM923" s="447" t="n"/>
      <c r="AO923" s="30" t="n"/>
      <c r="AP923" s="439" t="n"/>
      <c r="AQ923" s="612" t="n"/>
      <c r="AR923" s="612" t="n"/>
      <c r="AS923" s="615" t="n"/>
    </row>
    <row r="924">
      <c r="B924" s="249">
        <f>B923+1</f>
        <v/>
      </c>
      <c r="C924" s="250">
        <f>IF('Multi Unit Grid'!C918="","",'Multi Unit Grid'!C918)</f>
        <v/>
      </c>
      <c r="D924" s="251">
        <f>IF(C924="","",'Exhibit A'!D916)</f>
        <v/>
      </c>
      <c r="E924" s="252">
        <f>IFERROR(VLOOKUP(C924,'Multi Unit Grid'!C:D,2,FALSE),"")</f>
        <v/>
      </c>
      <c r="F924" s="253">
        <f>IFERROR(VLOOKUP(C924,'Multi Unit Grid'!C:E,3,FALSE),"")</f>
        <v/>
      </c>
      <c r="G924" s="253">
        <f>IFERROR(VLOOKUP(C924,'Multi Unit Grid'!C:EF,4,FALSE),"")</f>
        <v/>
      </c>
      <c r="H924" s="616" t="n"/>
      <c r="I924" s="267" t="n"/>
      <c r="J924" s="431" t="n"/>
      <c r="K924" s="261" t="n"/>
      <c r="L924" s="257" t="n"/>
      <c r="M924" s="262" t="n"/>
      <c r="N924" s="263" t="n"/>
      <c r="O924" s="262" t="n"/>
      <c r="P924" s="263" t="n"/>
      <c r="Q924" s="622" t="n"/>
      <c r="R924" s="263" t="n"/>
      <c r="S924" s="263" t="n"/>
      <c r="T924" s="263" t="n"/>
      <c r="U924" s="263" t="n"/>
      <c r="V924" s="262" t="n"/>
      <c r="W924" s="265" t="n"/>
      <c r="X924" s="266" t="n"/>
      <c r="Z924" s="490" t="n"/>
      <c r="AA924" s="616" t="n"/>
      <c r="AB924" s="270">
        <f>IF(C924="","",IF('Product Selections'!$L$11="CBA Lightning",1,IF('Product Selections'!$L$11="CBA Lightning Plus",0.7,IF('Product Selections'!$L$11="Management Services",0.7,IF('Product Selections'!$L$11="CBA Lightning Wholesale","Check with Finance","")))))</f>
        <v/>
      </c>
      <c r="AC924" s="616" t="n"/>
      <c r="AD924" s="270">
        <f>IF(C924="","",IF('Product Selections'!$L$11="CBA Lightning Wholesale","Check with Finance",1-AB924))</f>
        <v/>
      </c>
      <c r="AE924" s="616">
        <f>IF(C924="","",'Multi Unit Grid'!$G$5)</f>
        <v/>
      </c>
      <c r="AF924" s="271">
        <f>IF(C924="","",IF('Exhibit A'!Y1666&lt;0,-'Exhibit A'!Y1666,""))</f>
        <v/>
      </c>
      <c r="AG924" s="616">
        <f>IF($C924="","",'Product Selections'!$K$6)</f>
        <v/>
      </c>
      <c r="AH924" s="616">
        <f>IF($C924="","",'Product Selections'!$K$10)</f>
        <v/>
      </c>
      <c r="AI924" s="269">
        <f>IF(C924="","",IF('Product Selections'!L916="Management SErvices",VLOOKUP('Product Selections'!K908,Regions!C:D,2,FALSE),""))</f>
        <v/>
      </c>
      <c r="AJ924" s="445" t="n"/>
      <c r="AK924" s="618" t="n"/>
      <c r="AL924" s="440" t="n"/>
      <c r="AM924" s="448" t="n"/>
      <c r="AO924" s="267" t="n"/>
      <c r="AP924" s="441" t="n"/>
      <c r="AQ924" s="616" t="n"/>
      <c r="AR924" s="616" t="n"/>
      <c r="AS924" s="619" t="n"/>
    </row>
    <row r="925" ht="14.45" customHeight="1">
      <c r="B925" s="73">
        <f>B924+1</f>
        <v/>
      </c>
      <c r="C925" s="221">
        <f>IF('Multi Unit Grid'!C919="","",'Multi Unit Grid'!C919)</f>
        <v/>
      </c>
      <c r="D925" s="223">
        <f>IF(C925="","",'Exhibit A'!D917)</f>
        <v/>
      </c>
      <c r="E925" s="222">
        <f>IFERROR(VLOOKUP(C925,'Multi Unit Grid'!C:D,2,FALSE),"")</f>
        <v/>
      </c>
      <c r="F925" s="75">
        <f>IFERROR(VLOOKUP(C925,'Multi Unit Grid'!C:E,3,FALSE),"")</f>
        <v/>
      </c>
      <c r="G925" s="75">
        <f>IFERROR(VLOOKUP(C925,'Multi Unit Grid'!C:EF,4,FALSE),"")</f>
        <v/>
      </c>
      <c r="H925" s="612" t="n"/>
      <c r="I925" s="30" t="n"/>
      <c r="J925" s="430" t="n"/>
      <c r="K925" s="224" t="n"/>
      <c r="L925" s="24" t="n"/>
      <c r="M925" s="26" t="n"/>
      <c r="N925" s="28" t="n"/>
      <c r="O925" s="26" t="n"/>
      <c r="P925" s="28" t="n"/>
      <c r="Q925" s="623" t="n"/>
      <c r="R925" s="28" t="n"/>
      <c r="S925" s="28" t="n"/>
      <c r="T925" s="28" t="n"/>
      <c r="U925" s="28" t="n"/>
      <c r="V925" s="26" t="n"/>
      <c r="W925" s="29" t="n"/>
      <c r="Z925" s="491" t="n"/>
      <c r="AA925" s="612" t="n"/>
      <c r="AB925" s="83">
        <f>IF(C925="","",IF('Product Selections'!$L$11="CBA Lightning",1,IF('Product Selections'!$L$11="CBA Lightning Plus",0.7,IF('Product Selections'!$L$11="Management Services",0.7,IF('Product Selections'!$L$11="CBA Lightning Wholesale","Check with Finance","")))))</f>
        <v/>
      </c>
      <c r="AC925" s="612" t="n"/>
      <c r="AD925" s="83">
        <f>IF(C925="","",IF('Product Selections'!$L$11="CBA Lightning Wholesale","Check with Finance",1-AB925))</f>
        <v/>
      </c>
      <c r="AE925" s="612">
        <f>IF(C925="","",'Multi Unit Grid'!$G$5)</f>
        <v/>
      </c>
      <c r="AF925" s="84">
        <f>IF(C925="","",IF('Exhibit A'!Y1667&lt;0,-'Exhibit A'!Y1667,""))</f>
        <v/>
      </c>
      <c r="AG925" s="612">
        <f>IF($C925="","",'Product Selections'!$K$6)</f>
        <v/>
      </c>
      <c r="AH925" s="612">
        <f>IF($C925="","",'Product Selections'!$K$10)</f>
        <v/>
      </c>
      <c r="AI925" s="32">
        <f>IF(C925="","",IF('Product Selections'!L917="Management SErvices",VLOOKUP('Product Selections'!K909,Regions!C:D,2,FALSE),""))</f>
        <v/>
      </c>
      <c r="AJ925" s="444" t="n"/>
      <c r="AK925" s="621" t="n"/>
      <c r="AL925" s="438" t="n"/>
      <c r="AM925" s="447" t="n"/>
      <c r="AO925" s="30" t="n"/>
      <c r="AP925" s="439" t="n"/>
      <c r="AQ925" s="612" t="n"/>
      <c r="AR925" s="612" t="n"/>
      <c r="AS925" s="615" t="n"/>
    </row>
    <row r="926">
      <c r="B926" s="249">
        <f>B925+1</f>
        <v/>
      </c>
      <c r="C926" s="250">
        <f>IF('Multi Unit Grid'!C920="","",'Multi Unit Grid'!C920)</f>
        <v/>
      </c>
      <c r="D926" s="251">
        <f>IF(C926="","",'Exhibit A'!D918)</f>
        <v/>
      </c>
      <c r="E926" s="252">
        <f>IFERROR(VLOOKUP(C926,'Multi Unit Grid'!C:D,2,FALSE),"")</f>
        <v/>
      </c>
      <c r="F926" s="253">
        <f>IFERROR(VLOOKUP(C926,'Multi Unit Grid'!C:E,3,FALSE),"")</f>
        <v/>
      </c>
      <c r="G926" s="253">
        <f>IFERROR(VLOOKUP(C926,'Multi Unit Grid'!C:EF,4,FALSE),"")</f>
        <v/>
      </c>
      <c r="H926" s="616" t="n"/>
      <c r="I926" s="267" t="n"/>
      <c r="J926" s="431" t="n"/>
      <c r="K926" s="261" t="n"/>
      <c r="L926" s="257" t="n"/>
      <c r="M926" s="262" t="n"/>
      <c r="N926" s="263" t="n"/>
      <c r="O926" s="262" t="n"/>
      <c r="P926" s="263" t="n"/>
      <c r="Q926" s="622" t="n"/>
      <c r="R926" s="263" t="n"/>
      <c r="S926" s="263" t="n"/>
      <c r="T926" s="263" t="n"/>
      <c r="U926" s="263" t="n"/>
      <c r="V926" s="262" t="n"/>
      <c r="W926" s="265" t="n"/>
      <c r="X926" s="266" t="n"/>
      <c r="Z926" s="490" t="n"/>
      <c r="AA926" s="616" t="n"/>
      <c r="AB926" s="270">
        <f>IF(C926="","",IF('Product Selections'!$L$11="CBA Lightning",1,IF('Product Selections'!$L$11="CBA Lightning Plus",0.7,IF('Product Selections'!$L$11="Management Services",0.7,IF('Product Selections'!$L$11="CBA Lightning Wholesale","Check with Finance","")))))</f>
        <v/>
      </c>
      <c r="AC926" s="616" t="n"/>
      <c r="AD926" s="270">
        <f>IF(C926="","",IF('Product Selections'!$L$11="CBA Lightning Wholesale","Check with Finance",1-AB926))</f>
        <v/>
      </c>
      <c r="AE926" s="616">
        <f>IF(C926="","",'Multi Unit Grid'!$G$5)</f>
        <v/>
      </c>
      <c r="AF926" s="271">
        <f>IF(C926="","",IF('Exhibit A'!Y1668&lt;0,-'Exhibit A'!Y1668,""))</f>
        <v/>
      </c>
      <c r="AG926" s="616">
        <f>IF($C926="","",'Product Selections'!$K$6)</f>
        <v/>
      </c>
      <c r="AH926" s="616">
        <f>IF($C926="","",'Product Selections'!$K$10)</f>
        <v/>
      </c>
      <c r="AI926" s="269">
        <f>IF(C926="","",IF('Product Selections'!L918="Management SErvices",VLOOKUP('Product Selections'!K910,Regions!C:D,2,FALSE),""))</f>
        <v/>
      </c>
      <c r="AJ926" s="445" t="n"/>
      <c r="AK926" s="618" t="n"/>
      <c r="AL926" s="440" t="n"/>
      <c r="AM926" s="448" t="n"/>
      <c r="AO926" s="267" t="n"/>
      <c r="AP926" s="441" t="n"/>
      <c r="AQ926" s="616" t="n"/>
      <c r="AR926" s="616" t="n"/>
      <c r="AS926" s="619" t="n"/>
    </row>
    <row r="927" ht="14.45" customHeight="1">
      <c r="B927" s="73">
        <f>B926+1</f>
        <v/>
      </c>
      <c r="C927" s="221">
        <f>IF('Multi Unit Grid'!C921="","",'Multi Unit Grid'!C921)</f>
        <v/>
      </c>
      <c r="D927" s="223">
        <f>IF(C927="","",'Exhibit A'!D919)</f>
        <v/>
      </c>
      <c r="E927" s="222">
        <f>IFERROR(VLOOKUP(C927,'Multi Unit Grid'!C:D,2,FALSE),"")</f>
        <v/>
      </c>
      <c r="F927" s="75">
        <f>IFERROR(VLOOKUP(C927,'Multi Unit Grid'!C:E,3,FALSE),"")</f>
        <v/>
      </c>
      <c r="G927" s="75">
        <f>IFERROR(VLOOKUP(C927,'Multi Unit Grid'!C:EF,4,FALSE),"")</f>
        <v/>
      </c>
      <c r="H927" s="612" t="n"/>
      <c r="I927" s="30" t="n"/>
      <c r="J927" s="430" t="n"/>
      <c r="K927" s="224" t="n"/>
      <c r="L927" s="24" t="n"/>
      <c r="M927" s="26" t="n"/>
      <c r="N927" s="28" t="n"/>
      <c r="O927" s="26" t="n"/>
      <c r="P927" s="28" t="n"/>
      <c r="Q927" s="623" t="n"/>
      <c r="R927" s="28" t="n"/>
      <c r="S927" s="28" t="n"/>
      <c r="T927" s="28" t="n"/>
      <c r="U927" s="28" t="n"/>
      <c r="V927" s="26" t="n"/>
      <c r="W927" s="29" t="n"/>
      <c r="Z927" s="491" t="n"/>
      <c r="AA927" s="612" t="n"/>
      <c r="AB927" s="83">
        <f>IF(C927="","",IF('Product Selections'!$L$11="CBA Lightning",1,IF('Product Selections'!$L$11="CBA Lightning Plus",0.7,IF('Product Selections'!$L$11="Management Services",0.7,IF('Product Selections'!$L$11="CBA Lightning Wholesale","Check with Finance","")))))</f>
        <v/>
      </c>
      <c r="AC927" s="612" t="n"/>
      <c r="AD927" s="83">
        <f>IF(C927="","",IF('Product Selections'!$L$11="CBA Lightning Wholesale","Check with Finance",1-AB927))</f>
        <v/>
      </c>
      <c r="AE927" s="612">
        <f>IF(C927="","",'Multi Unit Grid'!$G$5)</f>
        <v/>
      </c>
      <c r="AF927" s="84">
        <f>IF(C927="","",IF('Exhibit A'!Y1669&lt;0,-'Exhibit A'!Y1669,""))</f>
        <v/>
      </c>
      <c r="AG927" s="612">
        <f>IF($C927="","",'Product Selections'!$K$6)</f>
        <v/>
      </c>
      <c r="AH927" s="612">
        <f>IF($C927="","",'Product Selections'!$K$10)</f>
        <v/>
      </c>
      <c r="AI927" s="32">
        <f>IF(C927="","",IF('Product Selections'!L919="Management SErvices",VLOOKUP('Product Selections'!K911,Regions!C:D,2,FALSE),""))</f>
        <v/>
      </c>
      <c r="AJ927" s="444" t="n"/>
      <c r="AK927" s="621" t="n"/>
      <c r="AL927" s="438" t="n"/>
      <c r="AM927" s="447" t="n"/>
      <c r="AO927" s="30" t="n"/>
      <c r="AP927" s="439" t="n"/>
      <c r="AQ927" s="612" t="n"/>
      <c r="AR927" s="612" t="n"/>
      <c r="AS927" s="615" t="n"/>
    </row>
    <row r="928">
      <c r="B928" s="249">
        <f>B927+1</f>
        <v/>
      </c>
      <c r="C928" s="250">
        <f>IF('Multi Unit Grid'!C922="","",'Multi Unit Grid'!C922)</f>
        <v/>
      </c>
      <c r="D928" s="251">
        <f>IF(C928="","",'Exhibit A'!D920)</f>
        <v/>
      </c>
      <c r="E928" s="252">
        <f>IFERROR(VLOOKUP(C928,'Multi Unit Grid'!C:D,2,FALSE),"")</f>
        <v/>
      </c>
      <c r="F928" s="253">
        <f>IFERROR(VLOOKUP(C928,'Multi Unit Grid'!C:E,3,FALSE),"")</f>
        <v/>
      </c>
      <c r="G928" s="253">
        <f>IFERROR(VLOOKUP(C928,'Multi Unit Grid'!C:EF,4,FALSE),"")</f>
        <v/>
      </c>
      <c r="H928" s="616" t="n"/>
      <c r="I928" s="267" t="n"/>
      <c r="J928" s="431" t="n"/>
      <c r="K928" s="261" t="n"/>
      <c r="L928" s="257" t="n"/>
      <c r="M928" s="262" t="n"/>
      <c r="N928" s="263" t="n"/>
      <c r="O928" s="262" t="n"/>
      <c r="P928" s="263" t="n"/>
      <c r="Q928" s="622" t="n"/>
      <c r="R928" s="263" t="n"/>
      <c r="S928" s="263" t="n"/>
      <c r="T928" s="263" t="n"/>
      <c r="U928" s="263" t="n"/>
      <c r="V928" s="262" t="n"/>
      <c r="W928" s="265" t="n"/>
      <c r="X928" s="266" t="n"/>
      <c r="Z928" s="490" t="n"/>
      <c r="AA928" s="616" t="n"/>
      <c r="AB928" s="270">
        <f>IF(C928="","",IF('Product Selections'!$L$11="CBA Lightning",1,IF('Product Selections'!$L$11="CBA Lightning Plus",0.7,IF('Product Selections'!$L$11="Management Services",0.7,IF('Product Selections'!$L$11="CBA Lightning Wholesale","Check with Finance","")))))</f>
        <v/>
      </c>
      <c r="AC928" s="616" t="n"/>
      <c r="AD928" s="270">
        <f>IF(C928="","",IF('Product Selections'!$L$11="CBA Lightning Wholesale","Check with Finance",1-AB928))</f>
        <v/>
      </c>
      <c r="AE928" s="616">
        <f>IF(C928="","",'Multi Unit Grid'!$G$5)</f>
        <v/>
      </c>
      <c r="AF928" s="271">
        <f>IF(C928="","",IF('Exhibit A'!Y1670&lt;0,-'Exhibit A'!Y1670,""))</f>
        <v/>
      </c>
      <c r="AG928" s="616">
        <f>IF($C928="","",'Product Selections'!$K$6)</f>
        <v/>
      </c>
      <c r="AH928" s="616">
        <f>IF($C928="","",'Product Selections'!$K$10)</f>
        <v/>
      </c>
      <c r="AI928" s="269">
        <f>IF(C928="","",IF('Product Selections'!L920="Management SErvices",VLOOKUP('Product Selections'!K912,Regions!C:D,2,FALSE),""))</f>
        <v/>
      </c>
      <c r="AJ928" s="445" t="n"/>
      <c r="AK928" s="618" t="n"/>
      <c r="AL928" s="440" t="n"/>
      <c r="AM928" s="448" t="n"/>
      <c r="AO928" s="267" t="n"/>
      <c r="AP928" s="441" t="n"/>
      <c r="AQ928" s="616" t="n"/>
      <c r="AR928" s="616" t="n"/>
      <c r="AS928" s="619" t="n"/>
    </row>
    <row r="929" ht="14.45" customHeight="1">
      <c r="B929" s="73">
        <f>B928+1</f>
        <v/>
      </c>
      <c r="C929" s="221">
        <f>IF('Multi Unit Grid'!C923="","",'Multi Unit Grid'!C923)</f>
        <v/>
      </c>
      <c r="D929" s="223">
        <f>IF(C929="","",'Exhibit A'!D921)</f>
        <v/>
      </c>
      <c r="E929" s="222">
        <f>IFERROR(VLOOKUP(C929,'Multi Unit Grid'!C:D,2,FALSE),"")</f>
        <v/>
      </c>
      <c r="F929" s="75">
        <f>IFERROR(VLOOKUP(C929,'Multi Unit Grid'!C:E,3,FALSE),"")</f>
        <v/>
      </c>
      <c r="G929" s="75">
        <f>IFERROR(VLOOKUP(C929,'Multi Unit Grid'!C:EF,4,FALSE),"")</f>
        <v/>
      </c>
      <c r="H929" s="612" t="n"/>
      <c r="I929" s="30" t="n"/>
      <c r="J929" s="430" t="n"/>
      <c r="K929" s="224" t="n"/>
      <c r="L929" s="24" t="n"/>
      <c r="M929" s="26" t="n"/>
      <c r="N929" s="28" t="n"/>
      <c r="O929" s="26" t="n"/>
      <c r="P929" s="28" t="n"/>
      <c r="Q929" s="623" t="n"/>
      <c r="R929" s="28" t="n"/>
      <c r="S929" s="28" t="n"/>
      <c r="T929" s="28" t="n"/>
      <c r="U929" s="28" t="n"/>
      <c r="V929" s="26" t="n"/>
      <c r="W929" s="29" t="n"/>
      <c r="Z929" s="491" t="n"/>
      <c r="AA929" s="612" t="n"/>
      <c r="AB929" s="83">
        <f>IF(C929="","",IF('Product Selections'!$L$11="CBA Lightning",1,IF('Product Selections'!$L$11="CBA Lightning Plus",0.7,IF('Product Selections'!$L$11="Management Services",0.7,IF('Product Selections'!$L$11="CBA Lightning Wholesale","Check with Finance","")))))</f>
        <v/>
      </c>
      <c r="AC929" s="612" t="n"/>
      <c r="AD929" s="83">
        <f>IF(C929="","",IF('Product Selections'!$L$11="CBA Lightning Wholesale","Check with Finance",1-AB929))</f>
        <v/>
      </c>
      <c r="AE929" s="612">
        <f>IF(C929="","",'Multi Unit Grid'!$G$5)</f>
        <v/>
      </c>
      <c r="AF929" s="84">
        <f>IF(C929="","",IF('Exhibit A'!Y1671&lt;0,-'Exhibit A'!Y1671,""))</f>
        <v/>
      </c>
      <c r="AG929" s="612">
        <f>IF($C929="","",'Product Selections'!$K$6)</f>
        <v/>
      </c>
      <c r="AH929" s="612">
        <f>IF($C929="","",'Product Selections'!$K$10)</f>
        <v/>
      </c>
      <c r="AI929" s="32">
        <f>IF(C929="","",IF('Product Selections'!L921="Management SErvices",VLOOKUP('Product Selections'!K913,Regions!C:D,2,FALSE),""))</f>
        <v/>
      </c>
      <c r="AJ929" s="444" t="n"/>
      <c r="AK929" s="621" t="n"/>
      <c r="AL929" s="438" t="n"/>
      <c r="AM929" s="447" t="n"/>
      <c r="AO929" s="30" t="n"/>
      <c r="AP929" s="439" t="n"/>
      <c r="AQ929" s="612" t="n"/>
      <c r="AR929" s="612" t="n"/>
      <c r="AS929" s="615" t="n"/>
    </row>
    <row r="930">
      <c r="B930" s="249">
        <f>B929+1</f>
        <v/>
      </c>
      <c r="C930" s="250">
        <f>IF('Multi Unit Grid'!C924="","",'Multi Unit Grid'!C924)</f>
        <v/>
      </c>
      <c r="D930" s="251">
        <f>IF(C930="","",'Exhibit A'!D922)</f>
        <v/>
      </c>
      <c r="E930" s="252">
        <f>IFERROR(VLOOKUP(C930,'Multi Unit Grid'!C:D,2,FALSE),"")</f>
        <v/>
      </c>
      <c r="F930" s="253">
        <f>IFERROR(VLOOKUP(C930,'Multi Unit Grid'!C:E,3,FALSE),"")</f>
        <v/>
      </c>
      <c r="G930" s="253">
        <f>IFERROR(VLOOKUP(C930,'Multi Unit Grid'!C:EF,4,FALSE),"")</f>
        <v/>
      </c>
      <c r="H930" s="616" t="n"/>
      <c r="I930" s="267" t="n"/>
      <c r="J930" s="431" t="n"/>
      <c r="K930" s="261" t="n"/>
      <c r="L930" s="257" t="n"/>
      <c r="M930" s="262" t="n"/>
      <c r="N930" s="263" t="n"/>
      <c r="O930" s="262" t="n"/>
      <c r="P930" s="263" t="n"/>
      <c r="Q930" s="622" t="n"/>
      <c r="R930" s="263" t="n"/>
      <c r="S930" s="263" t="n"/>
      <c r="T930" s="263" t="n"/>
      <c r="U930" s="263" t="n"/>
      <c r="V930" s="262" t="n"/>
      <c r="W930" s="265" t="n"/>
      <c r="X930" s="266" t="n"/>
      <c r="Z930" s="490" t="n"/>
      <c r="AA930" s="616" t="n"/>
      <c r="AB930" s="270">
        <f>IF(C930="","",IF('Product Selections'!$L$11="CBA Lightning",1,IF('Product Selections'!$L$11="CBA Lightning Plus",0.7,IF('Product Selections'!$L$11="Management Services",0.7,IF('Product Selections'!$L$11="CBA Lightning Wholesale","Check with Finance","")))))</f>
        <v/>
      </c>
      <c r="AC930" s="616" t="n"/>
      <c r="AD930" s="270">
        <f>IF(C930="","",IF('Product Selections'!$L$11="CBA Lightning Wholesale","Check with Finance",1-AB930))</f>
        <v/>
      </c>
      <c r="AE930" s="616">
        <f>IF(C930="","",'Multi Unit Grid'!$G$5)</f>
        <v/>
      </c>
      <c r="AF930" s="271">
        <f>IF(C930="","",IF('Exhibit A'!Y1672&lt;0,-'Exhibit A'!Y1672,""))</f>
        <v/>
      </c>
      <c r="AG930" s="616">
        <f>IF($C930="","",'Product Selections'!$K$6)</f>
        <v/>
      </c>
      <c r="AH930" s="616">
        <f>IF($C930="","",'Product Selections'!$K$10)</f>
        <v/>
      </c>
      <c r="AI930" s="269">
        <f>IF(C930="","",IF('Product Selections'!L922="Management SErvices",VLOOKUP('Product Selections'!K914,Regions!C:D,2,FALSE),""))</f>
        <v/>
      </c>
      <c r="AJ930" s="445" t="n"/>
      <c r="AK930" s="618" t="n"/>
      <c r="AL930" s="440" t="n"/>
      <c r="AM930" s="448" t="n"/>
      <c r="AO930" s="267" t="n"/>
      <c r="AP930" s="441" t="n"/>
      <c r="AQ930" s="616" t="n"/>
      <c r="AR930" s="616" t="n"/>
      <c r="AS930" s="619" t="n"/>
    </row>
    <row r="931" ht="14.45" customHeight="1">
      <c r="B931" s="73">
        <f>B930+1</f>
        <v/>
      </c>
      <c r="C931" s="221">
        <f>IF('Multi Unit Grid'!C925="","",'Multi Unit Grid'!C925)</f>
        <v/>
      </c>
      <c r="D931" s="223">
        <f>IF(C931="","",'Exhibit A'!D923)</f>
        <v/>
      </c>
      <c r="E931" s="222">
        <f>IFERROR(VLOOKUP(C931,'Multi Unit Grid'!C:D,2,FALSE),"")</f>
        <v/>
      </c>
      <c r="F931" s="75">
        <f>IFERROR(VLOOKUP(C931,'Multi Unit Grid'!C:E,3,FALSE),"")</f>
        <v/>
      </c>
      <c r="G931" s="75">
        <f>IFERROR(VLOOKUP(C931,'Multi Unit Grid'!C:EF,4,FALSE),"")</f>
        <v/>
      </c>
      <c r="H931" s="612" t="n"/>
      <c r="I931" s="30" t="n"/>
      <c r="J931" s="430" t="n"/>
      <c r="K931" s="224" t="n"/>
      <c r="L931" s="24" t="n"/>
      <c r="M931" s="26" t="n"/>
      <c r="N931" s="28" t="n"/>
      <c r="O931" s="26" t="n"/>
      <c r="P931" s="28" t="n"/>
      <c r="Q931" s="623" t="n"/>
      <c r="R931" s="28" t="n"/>
      <c r="S931" s="28" t="n"/>
      <c r="T931" s="28" t="n"/>
      <c r="U931" s="28" t="n"/>
      <c r="V931" s="26" t="n"/>
      <c r="W931" s="29" t="n"/>
      <c r="Z931" s="491" t="n"/>
      <c r="AA931" s="612" t="n"/>
      <c r="AB931" s="83">
        <f>IF(C931="","",IF('Product Selections'!$L$11="CBA Lightning",1,IF('Product Selections'!$L$11="CBA Lightning Plus",0.7,IF('Product Selections'!$L$11="Management Services",0.7,IF('Product Selections'!$L$11="CBA Lightning Wholesale","Check with Finance","")))))</f>
        <v/>
      </c>
      <c r="AC931" s="612" t="n"/>
      <c r="AD931" s="83">
        <f>IF(C931="","",IF('Product Selections'!$L$11="CBA Lightning Wholesale","Check with Finance",1-AB931))</f>
        <v/>
      </c>
      <c r="AE931" s="612">
        <f>IF(C931="","",'Multi Unit Grid'!$G$5)</f>
        <v/>
      </c>
      <c r="AF931" s="84">
        <f>IF(C931="","",IF('Exhibit A'!Y1673&lt;0,-'Exhibit A'!Y1673,""))</f>
        <v/>
      </c>
      <c r="AG931" s="612">
        <f>IF($C931="","",'Product Selections'!$K$6)</f>
        <v/>
      </c>
      <c r="AH931" s="612">
        <f>IF($C931="","",'Product Selections'!$K$10)</f>
        <v/>
      </c>
      <c r="AI931" s="32">
        <f>IF(C931="","",IF('Product Selections'!L923="Management SErvices",VLOOKUP('Product Selections'!K915,Regions!C:D,2,FALSE),""))</f>
        <v/>
      </c>
      <c r="AJ931" s="444" t="n"/>
      <c r="AK931" s="621" t="n"/>
      <c r="AL931" s="438" t="n"/>
      <c r="AM931" s="447" t="n"/>
      <c r="AO931" s="30" t="n"/>
      <c r="AP931" s="439" t="n"/>
      <c r="AQ931" s="612" t="n"/>
      <c r="AR931" s="612" t="n"/>
      <c r="AS931" s="615" t="n"/>
    </row>
    <row r="932">
      <c r="B932" s="249">
        <f>B931+1</f>
        <v/>
      </c>
      <c r="C932" s="250">
        <f>IF('Multi Unit Grid'!C926="","",'Multi Unit Grid'!C926)</f>
        <v/>
      </c>
      <c r="D932" s="251">
        <f>IF(C932="","",'Exhibit A'!D924)</f>
        <v/>
      </c>
      <c r="E932" s="252">
        <f>IFERROR(VLOOKUP(C932,'Multi Unit Grid'!C:D,2,FALSE),"")</f>
        <v/>
      </c>
      <c r="F932" s="253">
        <f>IFERROR(VLOOKUP(C932,'Multi Unit Grid'!C:E,3,FALSE),"")</f>
        <v/>
      </c>
      <c r="G932" s="253">
        <f>IFERROR(VLOOKUP(C932,'Multi Unit Grid'!C:EF,4,FALSE),"")</f>
        <v/>
      </c>
      <c r="H932" s="616" t="n"/>
      <c r="I932" s="267" t="n"/>
      <c r="J932" s="431" t="n"/>
      <c r="K932" s="261" t="n"/>
      <c r="L932" s="257" t="n"/>
      <c r="M932" s="262" t="n"/>
      <c r="N932" s="263" t="n"/>
      <c r="O932" s="262" t="n"/>
      <c r="P932" s="263" t="n"/>
      <c r="Q932" s="622" t="n"/>
      <c r="R932" s="263" t="n"/>
      <c r="S932" s="263" t="n"/>
      <c r="T932" s="263" t="n"/>
      <c r="U932" s="263" t="n"/>
      <c r="V932" s="262" t="n"/>
      <c r="W932" s="265" t="n"/>
      <c r="X932" s="266" t="n"/>
      <c r="Z932" s="490" t="n"/>
      <c r="AA932" s="616" t="n"/>
      <c r="AB932" s="270">
        <f>IF(C932="","",IF('Product Selections'!$L$11="CBA Lightning",1,IF('Product Selections'!$L$11="CBA Lightning Plus",0.7,IF('Product Selections'!$L$11="Management Services",0.7,IF('Product Selections'!$L$11="CBA Lightning Wholesale","Check with Finance","")))))</f>
        <v/>
      </c>
      <c r="AC932" s="616" t="n"/>
      <c r="AD932" s="270">
        <f>IF(C932="","",IF('Product Selections'!$L$11="CBA Lightning Wholesale","Check with Finance",1-AB932))</f>
        <v/>
      </c>
      <c r="AE932" s="616">
        <f>IF(C932="","",'Multi Unit Grid'!$G$5)</f>
        <v/>
      </c>
      <c r="AF932" s="271">
        <f>IF(C932="","",IF('Exhibit A'!Y1674&lt;0,-'Exhibit A'!Y1674,""))</f>
        <v/>
      </c>
      <c r="AG932" s="616">
        <f>IF($C932="","",'Product Selections'!$K$6)</f>
        <v/>
      </c>
      <c r="AH932" s="616">
        <f>IF($C932="","",'Product Selections'!$K$10)</f>
        <v/>
      </c>
      <c r="AI932" s="269">
        <f>IF(C932="","",IF('Product Selections'!L924="Management SErvices",VLOOKUP('Product Selections'!K916,Regions!C:D,2,FALSE),""))</f>
        <v/>
      </c>
      <c r="AJ932" s="445" t="n"/>
      <c r="AK932" s="618" t="n"/>
      <c r="AL932" s="440" t="n"/>
      <c r="AM932" s="448" t="n"/>
      <c r="AO932" s="267" t="n"/>
      <c r="AP932" s="441" t="n"/>
      <c r="AQ932" s="616" t="n"/>
      <c r="AR932" s="616" t="n"/>
      <c r="AS932" s="619" t="n"/>
    </row>
    <row r="933" ht="14.45" customHeight="1">
      <c r="B933" s="73">
        <f>B932+1</f>
        <v/>
      </c>
      <c r="C933" s="221">
        <f>IF('Multi Unit Grid'!C927="","",'Multi Unit Grid'!C927)</f>
        <v/>
      </c>
      <c r="D933" s="223">
        <f>IF(C933="","",'Exhibit A'!D925)</f>
        <v/>
      </c>
      <c r="E933" s="222">
        <f>IFERROR(VLOOKUP(C933,'Multi Unit Grid'!C:D,2,FALSE),"")</f>
        <v/>
      </c>
      <c r="F933" s="75">
        <f>IFERROR(VLOOKUP(C933,'Multi Unit Grid'!C:E,3,FALSE),"")</f>
        <v/>
      </c>
      <c r="G933" s="75">
        <f>IFERROR(VLOOKUP(C933,'Multi Unit Grid'!C:EF,4,FALSE),"")</f>
        <v/>
      </c>
      <c r="H933" s="612" t="n"/>
      <c r="I933" s="30" t="n"/>
      <c r="J933" s="430" t="n"/>
      <c r="K933" s="224" t="n"/>
      <c r="L933" s="24" t="n"/>
      <c r="M933" s="26" t="n"/>
      <c r="N933" s="28" t="n"/>
      <c r="O933" s="26" t="n"/>
      <c r="P933" s="28" t="n"/>
      <c r="Q933" s="623" t="n"/>
      <c r="R933" s="28" t="n"/>
      <c r="S933" s="28" t="n"/>
      <c r="T933" s="28" t="n"/>
      <c r="U933" s="28" t="n"/>
      <c r="V933" s="26" t="n"/>
      <c r="W933" s="29" t="n"/>
      <c r="Z933" s="491" t="n"/>
      <c r="AA933" s="612" t="n"/>
      <c r="AB933" s="83">
        <f>IF(C933="","",IF('Product Selections'!$L$11="CBA Lightning",1,IF('Product Selections'!$L$11="CBA Lightning Plus",0.7,IF('Product Selections'!$L$11="Management Services",0.7,IF('Product Selections'!$L$11="CBA Lightning Wholesale","Check with Finance","")))))</f>
        <v/>
      </c>
      <c r="AC933" s="612" t="n"/>
      <c r="AD933" s="83">
        <f>IF(C933="","",IF('Product Selections'!$L$11="CBA Lightning Wholesale","Check with Finance",1-AB933))</f>
        <v/>
      </c>
      <c r="AE933" s="612">
        <f>IF(C933="","",'Multi Unit Grid'!$G$5)</f>
        <v/>
      </c>
      <c r="AF933" s="84">
        <f>IF(C933="","",IF('Exhibit A'!Y1675&lt;0,-'Exhibit A'!Y1675,""))</f>
        <v/>
      </c>
      <c r="AG933" s="612">
        <f>IF($C933="","",'Product Selections'!$K$6)</f>
        <v/>
      </c>
      <c r="AH933" s="612">
        <f>IF($C933="","",'Product Selections'!$K$10)</f>
        <v/>
      </c>
      <c r="AI933" s="32">
        <f>IF(C933="","",IF('Product Selections'!L925="Management SErvices",VLOOKUP('Product Selections'!K917,Regions!C:D,2,FALSE),""))</f>
        <v/>
      </c>
      <c r="AJ933" s="444" t="n"/>
      <c r="AK933" s="621" t="n"/>
      <c r="AL933" s="438" t="n"/>
      <c r="AM933" s="447" t="n"/>
      <c r="AO933" s="30" t="n"/>
      <c r="AP933" s="439" t="n"/>
      <c r="AQ933" s="612" t="n"/>
      <c r="AR933" s="612" t="n"/>
      <c r="AS933" s="615" t="n"/>
    </row>
    <row r="934">
      <c r="B934" s="249">
        <f>B933+1</f>
        <v/>
      </c>
      <c r="C934" s="250">
        <f>IF('Multi Unit Grid'!C928="","",'Multi Unit Grid'!C928)</f>
        <v/>
      </c>
      <c r="D934" s="251">
        <f>IF(C934="","",'Exhibit A'!D926)</f>
        <v/>
      </c>
      <c r="E934" s="252">
        <f>IFERROR(VLOOKUP(C934,'Multi Unit Grid'!C:D,2,FALSE),"")</f>
        <v/>
      </c>
      <c r="F934" s="253">
        <f>IFERROR(VLOOKUP(C934,'Multi Unit Grid'!C:E,3,FALSE),"")</f>
        <v/>
      </c>
      <c r="G934" s="253">
        <f>IFERROR(VLOOKUP(C934,'Multi Unit Grid'!C:EF,4,FALSE),"")</f>
        <v/>
      </c>
      <c r="H934" s="616" t="n"/>
      <c r="I934" s="267" t="n"/>
      <c r="J934" s="431" t="n"/>
      <c r="K934" s="261" t="n"/>
      <c r="L934" s="257" t="n"/>
      <c r="M934" s="262" t="n"/>
      <c r="N934" s="263" t="n"/>
      <c r="O934" s="262" t="n"/>
      <c r="P934" s="263" t="n"/>
      <c r="Q934" s="622" t="n"/>
      <c r="R934" s="263" t="n"/>
      <c r="S934" s="263" t="n"/>
      <c r="T934" s="263" t="n"/>
      <c r="U934" s="263" t="n"/>
      <c r="V934" s="262" t="n"/>
      <c r="W934" s="265" t="n"/>
      <c r="X934" s="266" t="n"/>
      <c r="Z934" s="490" t="n"/>
      <c r="AA934" s="616" t="n"/>
      <c r="AB934" s="270">
        <f>IF(C934="","",IF('Product Selections'!$L$11="CBA Lightning",1,IF('Product Selections'!$L$11="CBA Lightning Plus",0.7,IF('Product Selections'!$L$11="Management Services",0.7,IF('Product Selections'!$L$11="CBA Lightning Wholesale","Check with Finance","")))))</f>
        <v/>
      </c>
      <c r="AC934" s="616" t="n"/>
      <c r="AD934" s="270">
        <f>IF(C934="","",IF('Product Selections'!$L$11="CBA Lightning Wholesale","Check with Finance",1-AB934))</f>
        <v/>
      </c>
      <c r="AE934" s="616">
        <f>IF(C934="","",'Multi Unit Grid'!$G$5)</f>
        <v/>
      </c>
      <c r="AF934" s="271">
        <f>IF(C934="","",IF('Exhibit A'!Y1676&lt;0,-'Exhibit A'!Y1676,""))</f>
        <v/>
      </c>
      <c r="AG934" s="616">
        <f>IF($C934="","",'Product Selections'!$K$6)</f>
        <v/>
      </c>
      <c r="AH934" s="616">
        <f>IF($C934="","",'Product Selections'!$K$10)</f>
        <v/>
      </c>
      <c r="AI934" s="269">
        <f>IF(C934="","",IF('Product Selections'!L926="Management SErvices",VLOOKUP('Product Selections'!K918,Regions!C:D,2,FALSE),""))</f>
        <v/>
      </c>
      <c r="AJ934" s="445" t="n"/>
      <c r="AK934" s="618" t="n"/>
      <c r="AL934" s="440" t="n"/>
      <c r="AM934" s="448" t="n"/>
      <c r="AO934" s="267" t="n"/>
      <c r="AP934" s="441" t="n"/>
      <c r="AQ934" s="616" t="n"/>
      <c r="AR934" s="616" t="n"/>
      <c r="AS934" s="619" t="n"/>
    </row>
    <row r="935" ht="14.45" customHeight="1">
      <c r="B935" s="73">
        <f>B934+1</f>
        <v/>
      </c>
      <c r="C935" s="221">
        <f>IF('Multi Unit Grid'!C929="","",'Multi Unit Grid'!C929)</f>
        <v/>
      </c>
      <c r="D935" s="223">
        <f>IF(C935="","",'Exhibit A'!D927)</f>
        <v/>
      </c>
      <c r="E935" s="222">
        <f>IFERROR(VLOOKUP(C935,'Multi Unit Grid'!C:D,2,FALSE),"")</f>
        <v/>
      </c>
      <c r="F935" s="75">
        <f>IFERROR(VLOOKUP(C935,'Multi Unit Grid'!C:E,3,FALSE),"")</f>
        <v/>
      </c>
      <c r="G935" s="75">
        <f>IFERROR(VLOOKUP(C935,'Multi Unit Grid'!C:EF,4,FALSE),"")</f>
        <v/>
      </c>
      <c r="H935" s="612" t="n"/>
      <c r="I935" s="30" t="n"/>
      <c r="J935" s="430" t="n"/>
      <c r="K935" s="224" t="n"/>
      <c r="L935" s="24" t="n"/>
      <c r="M935" s="26" t="n"/>
      <c r="N935" s="28" t="n"/>
      <c r="O935" s="26" t="n"/>
      <c r="P935" s="28" t="n"/>
      <c r="Q935" s="623" t="n"/>
      <c r="R935" s="28" t="n"/>
      <c r="S935" s="28" t="n"/>
      <c r="T935" s="28" t="n"/>
      <c r="U935" s="28" t="n"/>
      <c r="V935" s="26" t="n"/>
      <c r="W935" s="29" t="n"/>
      <c r="Z935" s="491" t="n"/>
      <c r="AA935" s="612" t="n"/>
      <c r="AB935" s="83">
        <f>IF(C935="","",IF('Product Selections'!$L$11="CBA Lightning",1,IF('Product Selections'!$L$11="CBA Lightning Plus",0.7,IF('Product Selections'!$L$11="Management Services",0.7,IF('Product Selections'!$L$11="CBA Lightning Wholesale","Check with Finance","")))))</f>
        <v/>
      </c>
      <c r="AC935" s="612" t="n"/>
      <c r="AD935" s="83">
        <f>IF(C935="","",IF('Product Selections'!$L$11="CBA Lightning Wholesale","Check with Finance",1-AB935))</f>
        <v/>
      </c>
      <c r="AE935" s="612">
        <f>IF(C935="","",'Multi Unit Grid'!$G$5)</f>
        <v/>
      </c>
      <c r="AF935" s="84">
        <f>IF(C935="","",IF('Exhibit A'!Y1677&lt;0,-'Exhibit A'!Y1677,""))</f>
        <v/>
      </c>
      <c r="AG935" s="612">
        <f>IF($C935="","",'Product Selections'!$K$6)</f>
        <v/>
      </c>
      <c r="AH935" s="612">
        <f>IF($C935="","",'Product Selections'!$K$10)</f>
        <v/>
      </c>
      <c r="AI935" s="32">
        <f>IF(C935="","",IF('Product Selections'!L927="Management SErvices",VLOOKUP('Product Selections'!K919,Regions!C:D,2,FALSE),""))</f>
        <v/>
      </c>
      <c r="AJ935" s="444" t="n"/>
      <c r="AK935" s="621" t="n"/>
      <c r="AL935" s="438" t="n"/>
      <c r="AM935" s="447" t="n"/>
      <c r="AO935" s="30" t="n"/>
      <c r="AP935" s="439" t="n"/>
      <c r="AQ935" s="612" t="n"/>
      <c r="AR935" s="612" t="n"/>
      <c r="AS935" s="615" t="n"/>
    </row>
    <row r="936">
      <c r="B936" s="249">
        <f>B935+1</f>
        <v/>
      </c>
      <c r="C936" s="250">
        <f>IF('Multi Unit Grid'!C930="","",'Multi Unit Grid'!C930)</f>
        <v/>
      </c>
      <c r="D936" s="251">
        <f>IF(C936="","",'Exhibit A'!D928)</f>
        <v/>
      </c>
      <c r="E936" s="252">
        <f>IFERROR(VLOOKUP(C936,'Multi Unit Grid'!C:D,2,FALSE),"")</f>
        <v/>
      </c>
      <c r="F936" s="253">
        <f>IFERROR(VLOOKUP(C936,'Multi Unit Grid'!C:E,3,FALSE),"")</f>
        <v/>
      </c>
      <c r="G936" s="253">
        <f>IFERROR(VLOOKUP(C936,'Multi Unit Grid'!C:EF,4,FALSE),"")</f>
        <v/>
      </c>
      <c r="H936" s="616" t="n"/>
      <c r="I936" s="267" t="n"/>
      <c r="J936" s="431" t="n"/>
      <c r="K936" s="261" t="n"/>
      <c r="L936" s="257" t="n"/>
      <c r="M936" s="262" t="n"/>
      <c r="N936" s="263" t="n"/>
      <c r="O936" s="262" t="n"/>
      <c r="P936" s="263" t="n"/>
      <c r="Q936" s="622" t="n"/>
      <c r="R936" s="263" t="n"/>
      <c r="S936" s="263" t="n"/>
      <c r="T936" s="263" t="n"/>
      <c r="U936" s="263" t="n"/>
      <c r="V936" s="262" t="n"/>
      <c r="W936" s="265" t="n"/>
      <c r="X936" s="266" t="n"/>
      <c r="Z936" s="490" t="n"/>
      <c r="AA936" s="616" t="n"/>
      <c r="AB936" s="270">
        <f>IF(C936="","",IF('Product Selections'!$L$11="CBA Lightning",1,IF('Product Selections'!$L$11="CBA Lightning Plus",0.7,IF('Product Selections'!$L$11="Management Services",0.7,IF('Product Selections'!$L$11="CBA Lightning Wholesale","Check with Finance","")))))</f>
        <v/>
      </c>
      <c r="AC936" s="616" t="n"/>
      <c r="AD936" s="270">
        <f>IF(C936="","",IF('Product Selections'!$L$11="CBA Lightning Wholesale","Check with Finance",1-AB936))</f>
        <v/>
      </c>
      <c r="AE936" s="616">
        <f>IF(C936="","",'Multi Unit Grid'!$G$5)</f>
        <v/>
      </c>
      <c r="AF936" s="271">
        <f>IF(C936="","",IF('Exhibit A'!Y1678&lt;0,-'Exhibit A'!Y1678,""))</f>
        <v/>
      </c>
      <c r="AG936" s="616">
        <f>IF($C936="","",'Product Selections'!$K$6)</f>
        <v/>
      </c>
      <c r="AH936" s="616">
        <f>IF($C936="","",'Product Selections'!$K$10)</f>
        <v/>
      </c>
      <c r="AI936" s="269">
        <f>IF(C936="","",IF('Product Selections'!L928="Management SErvices",VLOOKUP('Product Selections'!K920,Regions!C:D,2,FALSE),""))</f>
        <v/>
      </c>
      <c r="AJ936" s="445" t="n"/>
      <c r="AK936" s="618" t="n"/>
      <c r="AL936" s="440" t="n"/>
      <c r="AM936" s="448" t="n"/>
      <c r="AO936" s="267" t="n"/>
      <c r="AP936" s="441" t="n"/>
      <c r="AQ936" s="616" t="n"/>
      <c r="AR936" s="616" t="n"/>
      <c r="AS936" s="619" t="n"/>
    </row>
    <row r="937" ht="14.45" customHeight="1">
      <c r="B937" s="73">
        <f>B936+1</f>
        <v/>
      </c>
      <c r="C937" s="221">
        <f>IF('Multi Unit Grid'!C931="","",'Multi Unit Grid'!C931)</f>
        <v/>
      </c>
      <c r="D937" s="223">
        <f>IF(C937="","",'Exhibit A'!D929)</f>
        <v/>
      </c>
      <c r="E937" s="222">
        <f>IFERROR(VLOOKUP(C937,'Multi Unit Grid'!C:D,2,FALSE),"")</f>
        <v/>
      </c>
      <c r="F937" s="75">
        <f>IFERROR(VLOOKUP(C937,'Multi Unit Grid'!C:E,3,FALSE),"")</f>
        <v/>
      </c>
      <c r="G937" s="75">
        <f>IFERROR(VLOOKUP(C937,'Multi Unit Grid'!C:EF,4,FALSE),"")</f>
        <v/>
      </c>
      <c r="H937" s="612" t="n"/>
      <c r="I937" s="30" t="n"/>
      <c r="J937" s="430" t="n"/>
      <c r="K937" s="224" t="n"/>
      <c r="L937" s="24" t="n"/>
      <c r="M937" s="26" t="n"/>
      <c r="N937" s="28" t="n"/>
      <c r="O937" s="26" t="n"/>
      <c r="P937" s="28" t="n"/>
      <c r="Q937" s="623" t="n"/>
      <c r="R937" s="28" t="n"/>
      <c r="S937" s="28" t="n"/>
      <c r="T937" s="28" t="n"/>
      <c r="U937" s="28" t="n"/>
      <c r="V937" s="26" t="n"/>
      <c r="W937" s="29" t="n"/>
      <c r="Z937" s="491" t="n"/>
      <c r="AA937" s="612" t="n"/>
      <c r="AB937" s="83">
        <f>IF(C937="","",IF('Product Selections'!$L$11="CBA Lightning",1,IF('Product Selections'!$L$11="CBA Lightning Plus",0.7,IF('Product Selections'!$L$11="Management Services",0.7,IF('Product Selections'!$L$11="CBA Lightning Wholesale","Check with Finance","")))))</f>
        <v/>
      </c>
      <c r="AC937" s="612" t="n"/>
      <c r="AD937" s="83">
        <f>IF(C937="","",IF('Product Selections'!$L$11="CBA Lightning Wholesale","Check with Finance",1-AB937))</f>
        <v/>
      </c>
      <c r="AE937" s="612">
        <f>IF(C937="","",'Multi Unit Grid'!$G$5)</f>
        <v/>
      </c>
      <c r="AF937" s="84">
        <f>IF(C937="","",IF('Exhibit A'!Y1679&lt;0,-'Exhibit A'!Y1679,""))</f>
        <v/>
      </c>
      <c r="AG937" s="612">
        <f>IF($C937="","",'Product Selections'!$K$6)</f>
        <v/>
      </c>
      <c r="AH937" s="612">
        <f>IF($C937="","",'Product Selections'!$K$10)</f>
        <v/>
      </c>
      <c r="AI937" s="32">
        <f>IF(C937="","",IF('Product Selections'!L929="Management SErvices",VLOOKUP('Product Selections'!K921,Regions!C:D,2,FALSE),""))</f>
        <v/>
      </c>
      <c r="AJ937" s="444" t="n"/>
      <c r="AK937" s="621" t="n"/>
      <c r="AL937" s="438" t="n"/>
      <c r="AM937" s="447" t="n"/>
      <c r="AO937" s="30" t="n"/>
      <c r="AP937" s="439" t="n"/>
      <c r="AQ937" s="612" t="n"/>
      <c r="AR937" s="612" t="n"/>
      <c r="AS937" s="615" t="n"/>
    </row>
    <row r="938">
      <c r="B938" s="249">
        <f>B937+1</f>
        <v/>
      </c>
      <c r="C938" s="250">
        <f>IF('Multi Unit Grid'!C932="","",'Multi Unit Grid'!C932)</f>
        <v/>
      </c>
      <c r="D938" s="251">
        <f>IF(C938="","",'Exhibit A'!D930)</f>
        <v/>
      </c>
      <c r="E938" s="252">
        <f>IFERROR(VLOOKUP(C938,'Multi Unit Grid'!C:D,2,FALSE),"")</f>
        <v/>
      </c>
      <c r="F938" s="253">
        <f>IFERROR(VLOOKUP(C938,'Multi Unit Grid'!C:E,3,FALSE),"")</f>
        <v/>
      </c>
      <c r="G938" s="253">
        <f>IFERROR(VLOOKUP(C938,'Multi Unit Grid'!C:EF,4,FALSE),"")</f>
        <v/>
      </c>
      <c r="H938" s="616" t="n"/>
      <c r="I938" s="267" t="n"/>
      <c r="J938" s="431" t="n"/>
      <c r="K938" s="261" t="n"/>
      <c r="L938" s="257" t="n"/>
      <c r="M938" s="262" t="n"/>
      <c r="N938" s="263" t="n"/>
      <c r="O938" s="262" t="n"/>
      <c r="P938" s="263" t="n"/>
      <c r="Q938" s="622" t="n"/>
      <c r="R938" s="263" t="n"/>
      <c r="S938" s="263" t="n"/>
      <c r="T938" s="263" t="n"/>
      <c r="U938" s="263" t="n"/>
      <c r="V938" s="262" t="n"/>
      <c r="W938" s="265" t="n"/>
      <c r="X938" s="266" t="n"/>
      <c r="Z938" s="490" t="n"/>
      <c r="AA938" s="616" t="n"/>
      <c r="AB938" s="270">
        <f>IF(C938="","",IF('Product Selections'!$L$11="CBA Lightning",1,IF('Product Selections'!$L$11="CBA Lightning Plus",0.7,IF('Product Selections'!$L$11="Management Services",0.7,IF('Product Selections'!$L$11="CBA Lightning Wholesale","Check with Finance","")))))</f>
        <v/>
      </c>
      <c r="AC938" s="616" t="n"/>
      <c r="AD938" s="270">
        <f>IF(C938="","",IF('Product Selections'!$L$11="CBA Lightning Wholesale","Check with Finance",1-AB938))</f>
        <v/>
      </c>
      <c r="AE938" s="616">
        <f>IF(C938="","",'Multi Unit Grid'!$G$5)</f>
        <v/>
      </c>
      <c r="AF938" s="271">
        <f>IF(C938="","",IF('Exhibit A'!Y1680&lt;0,-'Exhibit A'!Y1680,""))</f>
        <v/>
      </c>
      <c r="AG938" s="616">
        <f>IF($C938="","",'Product Selections'!$K$6)</f>
        <v/>
      </c>
      <c r="AH938" s="616">
        <f>IF($C938="","",'Product Selections'!$K$10)</f>
        <v/>
      </c>
      <c r="AI938" s="269">
        <f>IF(C938="","",IF('Product Selections'!L930="Management SErvices",VLOOKUP('Product Selections'!K922,Regions!C:D,2,FALSE),""))</f>
        <v/>
      </c>
      <c r="AJ938" s="445" t="n"/>
      <c r="AK938" s="618" t="n"/>
      <c r="AL938" s="440" t="n"/>
      <c r="AM938" s="448" t="n"/>
      <c r="AO938" s="267" t="n"/>
      <c r="AP938" s="441" t="n"/>
      <c r="AQ938" s="616" t="n"/>
      <c r="AR938" s="616" t="n"/>
      <c r="AS938" s="619" t="n"/>
    </row>
    <row r="939" ht="14.45" customHeight="1">
      <c r="B939" s="73">
        <f>B938+1</f>
        <v/>
      </c>
      <c r="C939" s="221">
        <f>IF('Multi Unit Grid'!C933="","",'Multi Unit Grid'!C933)</f>
        <v/>
      </c>
      <c r="D939" s="223">
        <f>IF(C939="","",'Exhibit A'!D931)</f>
        <v/>
      </c>
      <c r="E939" s="222">
        <f>IFERROR(VLOOKUP(C939,'Multi Unit Grid'!C:D,2,FALSE),"")</f>
        <v/>
      </c>
      <c r="F939" s="75">
        <f>IFERROR(VLOOKUP(C939,'Multi Unit Grid'!C:E,3,FALSE),"")</f>
        <v/>
      </c>
      <c r="G939" s="75">
        <f>IFERROR(VLOOKUP(C939,'Multi Unit Grid'!C:EF,4,FALSE),"")</f>
        <v/>
      </c>
      <c r="H939" s="612" t="n"/>
      <c r="I939" s="30" t="n"/>
      <c r="J939" s="430" t="n"/>
      <c r="K939" s="224" t="n"/>
      <c r="L939" s="24" t="n"/>
      <c r="M939" s="26" t="n"/>
      <c r="N939" s="28" t="n"/>
      <c r="O939" s="26" t="n"/>
      <c r="P939" s="28" t="n"/>
      <c r="Q939" s="623" t="n"/>
      <c r="R939" s="28" t="n"/>
      <c r="S939" s="28" t="n"/>
      <c r="T939" s="28" t="n"/>
      <c r="U939" s="28" t="n"/>
      <c r="V939" s="26" t="n"/>
      <c r="W939" s="29" t="n"/>
      <c r="Z939" s="491" t="n"/>
      <c r="AA939" s="612" t="n"/>
      <c r="AB939" s="83">
        <f>IF(C939="","",IF('Product Selections'!$L$11="CBA Lightning",1,IF('Product Selections'!$L$11="CBA Lightning Plus",0.7,IF('Product Selections'!$L$11="Management Services",0.7,IF('Product Selections'!$L$11="CBA Lightning Wholesale","Check with Finance","")))))</f>
        <v/>
      </c>
      <c r="AC939" s="612" t="n"/>
      <c r="AD939" s="83">
        <f>IF(C939="","",IF('Product Selections'!$L$11="CBA Lightning Wholesale","Check with Finance",1-AB939))</f>
        <v/>
      </c>
      <c r="AE939" s="612">
        <f>IF(C939="","",'Multi Unit Grid'!$G$5)</f>
        <v/>
      </c>
      <c r="AF939" s="84">
        <f>IF(C939="","",IF('Exhibit A'!Y1681&lt;0,-'Exhibit A'!Y1681,""))</f>
        <v/>
      </c>
      <c r="AG939" s="612">
        <f>IF($C939="","",'Product Selections'!$K$6)</f>
        <v/>
      </c>
      <c r="AH939" s="612">
        <f>IF($C939="","",'Product Selections'!$K$10)</f>
        <v/>
      </c>
      <c r="AI939" s="32">
        <f>IF(C939="","",IF('Product Selections'!L931="Management SErvices",VLOOKUP('Product Selections'!K923,Regions!C:D,2,FALSE),""))</f>
        <v/>
      </c>
      <c r="AJ939" s="444" t="n"/>
      <c r="AK939" s="621" t="n"/>
      <c r="AL939" s="438" t="n"/>
      <c r="AM939" s="447" t="n"/>
      <c r="AO939" s="30" t="n"/>
      <c r="AP939" s="439" t="n"/>
      <c r="AQ939" s="612" t="n"/>
      <c r="AR939" s="612" t="n"/>
      <c r="AS939" s="615" t="n"/>
    </row>
    <row r="940">
      <c r="B940" s="249">
        <f>B939+1</f>
        <v/>
      </c>
      <c r="C940" s="250">
        <f>IF('Multi Unit Grid'!C934="","",'Multi Unit Grid'!C934)</f>
        <v/>
      </c>
      <c r="D940" s="251">
        <f>IF(C940="","",'Exhibit A'!D932)</f>
        <v/>
      </c>
      <c r="E940" s="252">
        <f>IFERROR(VLOOKUP(C940,'Multi Unit Grid'!C:D,2,FALSE),"")</f>
        <v/>
      </c>
      <c r="F940" s="253">
        <f>IFERROR(VLOOKUP(C940,'Multi Unit Grid'!C:E,3,FALSE),"")</f>
        <v/>
      </c>
      <c r="G940" s="253">
        <f>IFERROR(VLOOKUP(C940,'Multi Unit Grid'!C:EF,4,FALSE),"")</f>
        <v/>
      </c>
      <c r="H940" s="616" t="n"/>
      <c r="I940" s="267" t="n"/>
      <c r="J940" s="431" t="n"/>
      <c r="K940" s="261" t="n"/>
      <c r="L940" s="257" t="n"/>
      <c r="M940" s="262" t="n"/>
      <c r="N940" s="263" t="n"/>
      <c r="O940" s="262" t="n"/>
      <c r="P940" s="263" t="n"/>
      <c r="Q940" s="622" t="n"/>
      <c r="R940" s="263" t="n"/>
      <c r="S940" s="263" t="n"/>
      <c r="T940" s="263" t="n"/>
      <c r="U940" s="263" t="n"/>
      <c r="V940" s="262" t="n"/>
      <c r="W940" s="265" t="n"/>
      <c r="X940" s="266" t="n"/>
      <c r="Z940" s="490" t="n"/>
      <c r="AA940" s="616" t="n"/>
      <c r="AB940" s="270">
        <f>IF(C940="","",IF('Product Selections'!$L$11="CBA Lightning",1,IF('Product Selections'!$L$11="CBA Lightning Plus",0.7,IF('Product Selections'!$L$11="Management Services",0.7,IF('Product Selections'!$L$11="CBA Lightning Wholesale","Check with Finance","")))))</f>
        <v/>
      </c>
      <c r="AC940" s="616" t="n"/>
      <c r="AD940" s="270">
        <f>IF(C940="","",IF('Product Selections'!$L$11="CBA Lightning Wholesale","Check with Finance",1-AB940))</f>
        <v/>
      </c>
      <c r="AE940" s="616">
        <f>IF(C940="","",'Multi Unit Grid'!$G$5)</f>
        <v/>
      </c>
      <c r="AF940" s="271">
        <f>IF(C940="","",IF('Exhibit A'!Y1682&lt;0,-'Exhibit A'!Y1682,""))</f>
        <v/>
      </c>
      <c r="AG940" s="616">
        <f>IF($C940="","",'Product Selections'!$K$6)</f>
        <v/>
      </c>
      <c r="AH940" s="616">
        <f>IF($C940="","",'Product Selections'!$K$10)</f>
        <v/>
      </c>
      <c r="AI940" s="269">
        <f>IF(C940="","",IF('Product Selections'!L932="Management SErvices",VLOOKUP('Product Selections'!K924,Regions!C:D,2,FALSE),""))</f>
        <v/>
      </c>
      <c r="AJ940" s="445" t="n"/>
      <c r="AK940" s="618" t="n"/>
      <c r="AL940" s="440" t="n"/>
      <c r="AM940" s="448" t="n"/>
      <c r="AO940" s="267" t="n"/>
      <c r="AP940" s="441" t="n"/>
      <c r="AQ940" s="616" t="n"/>
      <c r="AR940" s="616" t="n"/>
      <c r="AS940" s="619" t="n"/>
    </row>
    <row r="941" ht="14.45" customHeight="1">
      <c r="B941" s="73">
        <f>B940+1</f>
        <v/>
      </c>
      <c r="C941" s="221">
        <f>IF('Multi Unit Grid'!C935="","",'Multi Unit Grid'!C935)</f>
        <v/>
      </c>
      <c r="D941" s="223">
        <f>IF(C941="","",'Exhibit A'!D933)</f>
        <v/>
      </c>
      <c r="E941" s="222">
        <f>IFERROR(VLOOKUP(C941,'Multi Unit Grid'!C:D,2,FALSE),"")</f>
        <v/>
      </c>
      <c r="F941" s="75">
        <f>IFERROR(VLOOKUP(C941,'Multi Unit Grid'!C:E,3,FALSE),"")</f>
        <v/>
      </c>
      <c r="G941" s="75">
        <f>IFERROR(VLOOKUP(C941,'Multi Unit Grid'!C:EF,4,FALSE),"")</f>
        <v/>
      </c>
      <c r="H941" s="612" t="n"/>
      <c r="I941" s="30" t="n"/>
      <c r="J941" s="430" t="n"/>
      <c r="K941" s="224" t="n"/>
      <c r="L941" s="24" t="n"/>
      <c r="M941" s="26" t="n"/>
      <c r="N941" s="28" t="n"/>
      <c r="O941" s="26" t="n"/>
      <c r="P941" s="28" t="n"/>
      <c r="Q941" s="623" t="n"/>
      <c r="R941" s="28" t="n"/>
      <c r="S941" s="28" t="n"/>
      <c r="T941" s="28" t="n"/>
      <c r="U941" s="28" t="n"/>
      <c r="V941" s="26" t="n"/>
      <c r="W941" s="29" t="n"/>
      <c r="Z941" s="491" t="n"/>
      <c r="AA941" s="612" t="n"/>
      <c r="AB941" s="83">
        <f>IF(C941="","",IF('Product Selections'!$L$11="CBA Lightning",1,IF('Product Selections'!$L$11="CBA Lightning Plus",0.7,IF('Product Selections'!$L$11="Management Services",0.7,IF('Product Selections'!$L$11="CBA Lightning Wholesale","Check with Finance","")))))</f>
        <v/>
      </c>
      <c r="AC941" s="612" t="n"/>
      <c r="AD941" s="83">
        <f>IF(C941="","",IF('Product Selections'!$L$11="CBA Lightning Wholesale","Check with Finance",1-AB941))</f>
        <v/>
      </c>
      <c r="AE941" s="612">
        <f>IF(C941="","",'Multi Unit Grid'!$G$5)</f>
        <v/>
      </c>
      <c r="AF941" s="84">
        <f>IF(C941="","",IF('Exhibit A'!Y1683&lt;0,-'Exhibit A'!Y1683,""))</f>
        <v/>
      </c>
      <c r="AG941" s="612">
        <f>IF($C941="","",'Product Selections'!$K$6)</f>
        <v/>
      </c>
      <c r="AH941" s="612">
        <f>IF($C941="","",'Product Selections'!$K$10)</f>
        <v/>
      </c>
      <c r="AI941" s="32">
        <f>IF(C941="","",IF('Product Selections'!L933="Management SErvices",VLOOKUP('Product Selections'!K925,Regions!C:D,2,FALSE),""))</f>
        <v/>
      </c>
      <c r="AJ941" s="444" t="n"/>
      <c r="AK941" s="621" t="n"/>
      <c r="AL941" s="438" t="n"/>
      <c r="AM941" s="447" t="n"/>
      <c r="AO941" s="30" t="n"/>
      <c r="AP941" s="439" t="n"/>
      <c r="AQ941" s="612" t="n"/>
      <c r="AR941" s="612" t="n"/>
      <c r="AS941" s="615" t="n"/>
    </row>
    <row r="942">
      <c r="B942" s="249">
        <f>B941+1</f>
        <v/>
      </c>
      <c r="C942" s="250">
        <f>IF('Multi Unit Grid'!C936="","",'Multi Unit Grid'!C936)</f>
        <v/>
      </c>
      <c r="D942" s="251">
        <f>IF(C942="","",'Exhibit A'!D934)</f>
        <v/>
      </c>
      <c r="E942" s="252">
        <f>IFERROR(VLOOKUP(C942,'Multi Unit Grid'!C:D,2,FALSE),"")</f>
        <v/>
      </c>
      <c r="F942" s="253">
        <f>IFERROR(VLOOKUP(C942,'Multi Unit Grid'!C:E,3,FALSE),"")</f>
        <v/>
      </c>
      <c r="G942" s="253">
        <f>IFERROR(VLOOKUP(C942,'Multi Unit Grid'!C:EF,4,FALSE),"")</f>
        <v/>
      </c>
      <c r="H942" s="616" t="n"/>
      <c r="I942" s="267" t="n"/>
      <c r="J942" s="431" t="n"/>
      <c r="K942" s="261" t="n"/>
      <c r="L942" s="257" t="n"/>
      <c r="M942" s="262" t="n"/>
      <c r="N942" s="263" t="n"/>
      <c r="O942" s="262" t="n"/>
      <c r="P942" s="263" t="n"/>
      <c r="Q942" s="622" t="n"/>
      <c r="R942" s="263" t="n"/>
      <c r="S942" s="263" t="n"/>
      <c r="T942" s="263" t="n"/>
      <c r="U942" s="263" t="n"/>
      <c r="V942" s="262" t="n"/>
      <c r="W942" s="265" t="n"/>
      <c r="X942" s="266" t="n"/>
      <c r="Z942" s="490" t="n"/>
      <c r="AA942" s="616" t="n"/>
      <c r="AB942" s="270">
        <f>IF(C942="","",IF('Product Selections'!$L$11="CBA Lightning",1,IF('Product Selections'!$L$11="CBA Lightning Plus",0.7,IF('Product Selections'!$L$11="Management Services",0.7,IF('Product Selections'!$L$11="CBA Lightning Wholesale","Check with Finance","")))))</f>
        <v/>
      </c>
      <c r="AC942" s="616" t="n"/>
      <c r="AD942" s="270">
        <f>IF(C942="","",IF('Product Selections'!$L$11="CBA Lightning Wholesale","Check with Finance",1-AB942))</f>
        <v/>
      </c>
      <c r="AE942" s="616">
        <f>IF(C942="","",'Multi Unit Grid'!$G$5)</f>
        <v/>
      </c>
      <c r="AF942" s="271">
        <f>IF(C942="","",IF('Exhibit A'!Y1684&lt;0,-'Exhibit A'!Y1684,""))</f>
        <v/>
      </c>
      <c r="AG942" s="616">
        <f>IF($C942="","",'Product Selections'!$K$6)</f>
        <v/>
      </c>
      <c r="AH942" s="616">
        <f>IF($C942="","",'Product Selections'!$K$10)</f>
        <v/>
      </c>
      <c r="AI942" s="269">
        <f>IF(C942="","",IF('Product Selections'!L934="Management SErvices",VLOOKUP('Product Selections'!K926,Regions!C:D,2,FALSE),""))</f>
        <v/>
      </c>
      <c r="AJ942" s="445" t="n"/>
      <c r="AK942" s="618" t="n"/>
      <c r="AL942" s="440" t="n"/>
      <c r="AM942" s="448" t="n"/>
      <c r="AO942" s="267" t="n"/>
      <c r="AP942" s="441" t="n"/>
      <c r="AQ942" s="616" t="n"/>
      <c r="AR942" s="616" t="n"/>
      <c r="AS942" s="619" t="n"/>
    </row>
    <row r="943" ht="14.45" customHeight="1">
      <c r="B943" s="73">
        <f>B942+1</f>
        <v/>
      </c>
      <c r="C943" s="221">
        <f>IF('Multi Unit Grid'!C937="","",'Multi Unit Grid'!C937)</f>
        <v/>
      </c>
      <c r="D943" s="223">
        <f>IF(C943="","",'Exhibit A'!D935)</f>
        <v/>
      </c>
      <c r="E943" s="222">
        <f>IFERROR(VLOOKUP(C943,'Multi Unit Grid'!C:D,2,FALSE),"")</f>
        <v/>
      </c>
      <c r="F943" s="75">
        <f>IFERROR(VLOOKUP(C943,'Multi Unit Grid'!C:E,3,FALSE),"")</f>
        <v/>
      </c>
      <c r="G943" s="75">
        <f>IFERROR(VLOOKUP(C943,'Multi Unit Grid'!C:EF,4,FALSE),"")</f>
        <v/>
      </c>
      <c r="H943" s="612" t="n"/>
      <c r="I943" s="30" t="n"/>
      <c r="J943" s="430" t="n"/>
      <c r="K943" s="224" t="n"/>
      <c r="L943" s="24" t="n"/>
      <c r="M943" s="26" t="n"/>
      <c r="N943" s="28" t="n"/>
      <c r="O943" s="26" t="n"/>
      <c r="P943" s="28" t="n"/>
      <c r="Q943" s="623" t="n"/>
      <c r="R943" s="28" t="n"/>
      <c r="S943" s="28" t="n"/>
      <c r="T943" s="28" t="n"/>
      <c r="U943" s="28" t="n"/>
      <c r="V943" s="26" t="n"/>
      <c r="W943" s="29" t="n"/>
      <c r="Z943" s="491" t="n"/>
      <c r="AA943" s="612" t="n"/>
      <c r="AB943" s="83">
        <f>IF(C943="","",IF('Product Selections'!$L$11="CBA Lightning",1,IF('Product Selections'!$L$11="CBA Lightning Plus",0.7,IF('Product Selections'!$L$11="Management Services",0.7,IF('Product Selections'!$L$11="CBA Lightning Wholesale","Check with Finance","")))))</f>
        <v/>
      </c>
      <c r="AC943" s="612" t="n"/>
      <c r="AD943" s="83">
        <f>IF(C943="","",IF('Product Selections'!$L$11="CBA Lightning Wholesale","Check with Finance",1-AB943))</f>
        <v/>
      </c>
      <c r="AE943" s="612">
        <f>IF(C943="","",'Multi Unit Grid'!$G$5)</f>
        <v/>
      </c>
      <c r="AF943" s="84">
        <f>IF(C943="","",IF('Exhibit A'!Y1685&lt;0,-'Exhibit A'!Y1685,""))</f>
        <v/>
      </c>
      <c r="AG943" s="612">
        <f>IF($C943="","",'Product Selections'!$K$6)</f>
        <v/>
      </c>
      <c r="AH943" s="612">
        <f>IF($C943="","",'Product Selections'!$K$10)</f>
        <v/>
      </c>
      <c r="AI943" s="32">
        <f>IF(C943="","",IF('Product Selections'!L935="Management SErvices",VLOOKUP('Product Selections'!K927,Regions!C:D,2,FALSE),""))</f>
        <v/>
      </c>
      <c r="AJ943" s="444" t="n"/>
      <c r="AK943" s="621" t="n"/>
      <c r="AL943" s="438" t="n"/>
      <c r="AM943" s="447" t="n"/>
      <c r="AO943" s="30" t="n"/>
      <c r="AP943" s="439" t="n"/>
      <c r="AQ943" s="612" t="n"/>
      <c r="AR943" s="612" t="n"/>
      <c r="AS943" s="615" t="n"/>
    </row>
    <row r="944">
      <c r="B944" s="249">
        <f>B943+1</f>
        <v/>
      </c>
      <c r="C944" s="250">
        <f>IF('Multi Unit Grid'!C938="","",'Multi Unit Grid'!C938)</f>
        <v/>
      </c>
      <c r="D944" s="251">
        <f>IF(C944="","",'Exhibit A'!D936)</f>
        <v/>
      </c>
      <c r="E944" s="252">
        <f>IFERROR(VLOOKUP(C944,'Multi Unit Grid'!C:D,2,FALSE),"")</f>
        <v/>
      </c>
      <c r="F944" s="253">
        <f>IFERROR(VLOOKUP(C944,'Multi Unit Grid'!C:E,3,FALSE),"")</f>
        <v/>
      </c>
      <c r="G944" s="253">
        <f>IFERROR(VLOOKUP(C944,'Multi Unit Grid'!C:EF,4,FALSE),"")</f>
        <v/>
      </c>
      <c r="H944" s="616" t="n"/>
      <c r="I944" s="267" t="n"/>
      <c r="J944" s="431" t="n"/>
      <c r="K944" s="261" t="n"/>
      <c r="L944" s="257" t="n"/>
      <c r="M944" s="262" t="n"/>
      <c r="N944" s="263" t="n"/>
      <c r="O944" s="262" t="n"/>
      <c r="P944" s="263" t="n"/>
      <c r="Q944" s="622" t="n"/>
      <c r="R944" s="263" t="n"/>
      <c r="S944" s="263" t="n"/>
      <c r="T944" s="263" t="n"/>
      <c r="U944" s="263" t="n"/>
      <c r="V944" s="262" t="n"/>
      <c r="W944" s="265" t="n"/>
      <c r="X944" s="266" t="n"/>
      <c r="Z944" s="490" t="n"/>
      <c r="AA944" s="616" t="n"/>
      <c r="AB944" s="270">
        <f>IF(C944="","",IF('Product Selections'!$L$11="CBA Lightning",1,IF('Product Selections'!$L$11="CBA Lightning Plus",0.7,IF('Product Selections'!$L$11="Management Services",0.7,IF('Product Selections'!$L$11="CBA Lightning Wholesale","Check with Finance","")))))</f>
        <v/>
      </c>
      <c r="AC944" s="616" t="n"/>
      <c r="AD944" s="270">
        <f>IF(C944="","",IF('Product Selections'!$L$11="CBA Lightning Wholesale","Check with Finance",1-AB944))</f>
        <v/>
      </c>
      <c r="AE944" s="616">
        <f>IF(C944="","",'Multi Unit Grid'!$G$5)</f>
        <v/>
      </c>
      <c r="AF944" s="271">
        <f>IF(C944="","",IF('Exhibit A'!Y1686&lt;0,-'Exhibit A'!Y1686,""))</f>
        <v/>
      </c>
      <c r="AG944" s="616">
        <f>IF($C944="","",'Product Selections'!$K$6)</f>
        <v/>
      </c>
      <c r="AH944" s="616">
        <f>IF($C944="","",'Product Selections'!$K$10)</f>
        <v/>
      </c>
      <c r="AI944" s="269">
        <f>IF(C944="","",IF('Product Selections'!L936="Management SErvices",VLOOKUP('Product Selections'!K928,Regions!C:D,2,FALSE),""))</f>
        <v/>
      </c>
      <c r="AJ944" s="445" t="n"/>
      <c r="AK944" s="618" t="n"/>
      <c r="AL944" s="440" t="n"/>
      <c r="AM944" s="448" t="n"/>
      <c r="AO944" s="267" t="n"/>
      <c r="AP944" s="441" t="n"/>
      <c r="AQ944" s="616" t="n"/>
      <c r="AR944" s="616" t="n"/>
      <c r="AS944" s="619" t="n"/>
    </row>
    <row r="945" ht="14.45" customHeight="1">
      <c r="B945" s="73">
        <f>B944+1</f>
        <v/>
      </c>
      <c r="C945" s="221">
        <f>IF('Multi Unit Grid'!C939="","",'Multi Unit Grid'!C939)</f>
        <v/>
      </c>
      <c r="D945" s="223">
        <f>IF(C945="","",'Exhibit A'!D937)</f>
        <v/>
      </c>
      <c r="E945" s="222">
        <f>IFERROR(VLOOKUP(C945,'Multi Unit Grid'!C:D,2,FALSE),"")</f>
        <v/>
      </c>
      <c r="F945" s="75">
        <f>IFERROR(VLOOKUP(C945,'Multi Unit Grid'!C:E,3,FALSE),"")</f>
        <v/>
      </c>
      <c r="G945" s="75">
        <f>IFERROR(VLOOKUP(C945,'Multi Unit Grid'!C:EF,4,FALSE),"")</f>
        <v/>
      </c>
      <c r="H945" s="612" t="n"/>
      <c r="I945" s="30" t="n"/>
      <c r="J945" s="430" t="n"/>
      <c r="K945" s="224" t="n"/>
      <c r="L945" s="24" t="n"/>
      <c r="M945" s="26" t="n"/>
      <c r="N945" s="28" t="n"/>
      <c r="O945" s="26" t="n"/>
      <c r="P945" s="28" t="n"/>
      <c r="Q945" s="623" t="n"/>
      <c r="R945" s="28" t="n"/>
      <c r="S945" s="28" t="n"/>
      <c r="T945" s="28" t="n"/>
      <c r="U945" s="28" t="n"/>
      <c r="V945" s="26" t="n"/>
      <c r="W945" s="29" t="n"/>
      <c r="Z945" s="491" t="n"/>
      <c r="AA945" s="612" t="n"/>
      <c r="AB945" s="83">
        <f>IF(C945="","",IF('Product Selections'!$L$11="CBA Lightning",1,IF('Product Selections'!$L$11="CBA Lightning Plus",0.7,IF('Product Selections'!$L$11="Management Services",0.7,IF('Product Selections'!$L$11="CBA Lightning Wholesale","Check with Finance","")))))</f>
        <v/>
      </c>
      <c r="AC945" s="612" t="n"/>
      <c r="AD945" s="83">
        <f>IF(C945="","",IF('Product Selections'!$L$11="CBA Lightning Wholesale","Check with Finance",1-AB945))</f>
        <v/>
      </c>
      <c r="AE945" s="612">
        <f>IF(C945="","",'Multi Unit Grid'!$G$5)</f>
        <v/>
      </c>
      <c r="AF945" s="84">
        <f>IF(C945="","",IF('Exhibit A'!Y1687&lt;0,-'Exhibit A'!Y1687,""))</f>
        <v/>
      </c>
      <c r="AG945" s="612">
        <f>IF($C945="","",'Product Selections'!$K$6)</f>
        <v/>
      </c>
      <c r="AH945" s="612">
        <f>IF($C945="","",'Product Selections'!$K$10)</f>
        <v/>
      </c>
      <c r="AI945" s="32">
        <f>IF(C945="","",IF('Product Selections'!L937="Management SErvices",VLOOKUP('Product Selections'!K929,Regions!C:D,2,FALSE),""))</f>
        <v/>
      </c>
      <c r="AJ945" s="444" t="n"/>
      <c r="AK945" s="621" t="n"/>
      <c r="AL945" s="438" t="n"/>
      <c r="AM945" s="447" t="n"/>
      <c r="AO945" s="30" t="n"/>
      <c r="AP945" s="439" t="n"/>
      <c r="AQ945" s="612" t="n"/>
      <c r="AR945" s="612" t="n"/>
      <c r="AS945" s="615" t="n"/>
    </row>
    <row r="946">
      <c r="B946" s="249">
        <f>B945+1</f>
        <v/>
      </c>
      <c r="C946" s="250">
        <f>IF('Multi Unit Grid'!C940="","",'Multi Unit Grid'!C940)</f>
        <v/>
      </c>
      <c r="D946" s="251">
        <f>IF(C946="","",'Exhibit A'!D938)</f>
        <v/>
      </c>
      <c r="E946" s="252">
        <f>IFERROR(VLOOKUP(C946,'Multi Unit Grid'!C:D,2,FALSE),"")</f>
        <v/>
      </c>
      <c r="F946" s="253">
        <f>IFERROR(VLOOKUP(C946,'Multi Unit Grid'!C:E,3,FALSE),"")</f>
        <v/>
      </c>
      <c r="G946" s="253">
        <f>IFERROR(VLOOKUP(C946,'Multi Unit Grid'!C:EF,4,FALSE),"")</f>
        <v/>
      </c>
      <c r="H946" s="616" t="n"/>
      <c r="I946" s="267" t="n"/>
      <c r="J946" s="431" t="n"/>
      <c r="K946" s="261" t="n"/>
      <c r="L946" s="257" t="n"/>
      <c r="M946" s="262" t="n"/>
      <c r="N946" s="263" t="n"/>
      <c r="O946" s="262" t="n"/>
      <c r="P946" s="263" t="n"/>
      <c r="Q946" s="622" t="n"/>
      <c r="R946" s="263" t="n"/>
      <c r="S946" s="263" t="n"/>
      <c r="T946" s="263" t="n"/>
      <c r="U946" s="263" t="n"/>
      <c r="V946" s="262" t="n"/>
      <c r="W946" s="265" t="n"/>
      <c r="X946" s="266" t="n"/>
      <c r="Z946" s="490" t="n"/>
      <c r="AA946" s="616" t="n"/>
      <c r="AB946" s="270">
        <f>IF(C946="","",IF('Product Selections'!$L$11="CBA Lightning",1,IF('Product Selections'!$L$11="CBA Lightning Plus",0.7,IF('Product Selections'!$L$11="Management Services",0.7,IF('Product Selections'!$L$11="CBA Lightning Wholesale","Check with Finance","")))))</f>
        <v/>
      </c>
      <c r="AC946" s="616" t="n"/>
      <c r="AD946" s="270">
        <f>IF(C946="","",IF('Product Selections'!$L$11="CBA Lightning Wholesale","Check with Finance",1-AB946))</f>
        <v/>
      </c>
      <c r="AE946" s="616">
        <f>IF(C946="","",'Multi Unit Grid'!$G$5)</f>
        <v/>
      </c>
      <c r="AF946" s="271">
        <f>IF(C946="","",IF('Exhibit A'!Y1688&lt;0,-'Exhibit A'!Y1688,""))</f>
        <v/>
      </c>
      <c r="AG946" s="616">
        <f>IF($C946="","",'Product Selections'!$K$6)</f>
        <v/>
      </c>
      <c r="AH946" s="616">
        <f>IF($C946="","",'Product Selections'!$K$10)</f>
        <v/>
      </c>
      <c r="AI946" s="269">
        <f>IF(C946="","",IF('Product Selections'!L938="Management SErvices",VLOOKUP('Product Selections'!K930,Regions!C:D,2,FALSE),""))</f>
        <v/>
      </c>
      <c r="AJ946" s="445" t="n"/>
      <c r="AK946" s="618" t="n"/>
      <c r="AL946" s="440" t="n"/>
      <c r="AM946" s="448" t="n"/>
      <c r="AO946" s="267" t="n"/>
      <c r="AP946" s="441" t="n"/>
      <c r="AQ946" s="616" t="n"/>
      <c r="AR946" s="616" t="n"/>
      <c r="AS946" s="619" t="n"/>
    </row>
    <row r="947" ht="14.45" customHeight="1">
      <c r="B947" s="73">
        <f>B946+1</f>
        <v/>
      </c>
      <c r="C947" s="221">
        <f>IF('Multi Unit Grid'!C941="","",'Multi Unit Grid'!C941)</f>
        <v/>
      </c>
      <c r="D947" s="223">
        <f>IF(C947="","",'Exhibit A'!D939)</f>
        <v/>
      </c>
      <c r="E947" s="222">
        <f>IFERROR(VLOOKUP(C947,'Multi Unit Grid'!C:D,2,FALSE),"")</f>
        <v/>
      </c>
      <c r="F947" s="75">
        <f>IFERROR(VLOOKUP(C947,'Multi Unit Grid'!C:E,3,FALSE),"")</f>
        <v/>
      </c>
      <c r="G947" s="75">
        <f>IFERROR(VLOOKUP(C947,'Multi Unit Grid'!C:EF,4,FALSE),"")</f>
        <v/>
      </c>
      <c r="H947" s="612" t="n"/>
      <c r="I947" s="30" t="n"/>
      <c r="J947" s="430" t="n"/>
      <c r="K947" s="224" t="n"/>
      <c r="L947" s="24" t="n"/>
      <c r="M947" s="26" t="n"/>
      <c r="N947" s="28" t="n"/>
      <c r="O947" s="26" t="n"/>
      <c r="P947" s="28" t="n"/>
      <c r="Q947" s="623" t="n"/>
      <c r="R947" s="28" t="n"/>
      <c r="S947" s="28" t="n"/>
      <c r="T947" s="28" t="n"/>
      <c r="U947" s="28" t="n"/>
      <c r="V947" s="26" t="n"/>
      <c r="W947" s="29" t="n"/>
      <c r="Z947" s="491" t="n"/>
      <c r="AA947" s="612" t="n"/>
      <c r="AB947" s="83">
        <f>IF(C947="","",IF('Product Selections'!$L$11="CBA Lightning",1,IF('Product Selections'!$L$11="CBA Lightning Plus",0.7,IF('Product Selections'!$L$11="Management Services",0.7,IF('Product Selections'!$L$11="CBA Lightning Wholesale","Check with Finance","")))))</f>
        <v/>
      </c>
      <c r="AC947" s="612" t="n"/>
      <c r="AD947" s="83">
        <f>IF(C947="","",IF('Product Selections'!$L$11="CBA Lightning Wholesale","Check with Finance",1-AB947))</f>
        <v/>
      </c>
      <c r="AE947" s="612">
        <f>IF(C947="","",'Multi Unit Grid'!$G$5)</f>
        <v/>
      </c>
      <c r="AF947" s="84">
        <f>IF(C947="","",IF('Exhibit A'!Y1689&lt;0,-'Exhibit A'!Y1689,""))</f>
        <v/>
      </c>
      <c r="AG947" s="612">
        <f>IF($C947="","",'Product Selections'!$K$6)</f>
        <v/>
      </c>
      <c r="AH947" s="612">
        <f>IF($C947="","",'Product Selections'!$K$10)</f>
        <v/>
      </c>
      <c r="AI947" s="32">
        <f>IF(C947="","",IF('Product Selections'!L939="Management SErvices",VLOOKUP('Product Selections'!K931,Regions!C:D,2,FALSE),""))</f>
        <v/>
      </c>
      <c r="AJ947" s="444" t="n"/>
      <c r="AK947" s="621" t="n"/>
      <c r="AL947" s="438" t="n"/>
      <c r="AM947" s="447" t="n"/>
      <c r="AO947" s="30" t="n"/>
      <c r="AP947" s="439" t="n"/>
      <c r="AQ947" s="612" t="n"/>
      <c r="AR947" s="612" t="n"/>
      <c r="AS947" s="615" t="n"/>
    </row>
    <row r="948">
      <c r="B948" s="249">
        <f>B947+1</f>
        <v/>
      </c>
      <c r="C948" s="250">
        <f>IF('Multi Unit Grid'!C942="","",'Multi Unit Grid'!C942)</f>
        <v/>
      </c>
      <c r="D948" s="251">
        <f>IF(C948="","",'Exhibit A'!D940)</f>
        <v/>
      </c>
      <c r="E948" s="252">
        <f>IFERROR(VLOOKUP(C948,'Multi Unit Grid'!C:D,2,FALSE),"")</f>
        <v/>
      </c>
      <c r="F948" s="253">
        <f>IFERROR(VLOOKUP(C948,'Multi Unit Grid'!C:E,3,FALSE),"")</f>
        <v/>
      </c>
      <c r="G948" s="253">
        <f>IFERROR(VLOOKUP(C948,'Multi Unit Grid'!C:EF,4,FALSE),"")</f>
        <v/>
      </c>
      <c r="H948" s="616" t="n"/>
      <c r="I948" s="267" t="n"/>
      <c r="J948" s="431" t="n"/>
      <c r="K948" s="261" t="n"/>
      <c r="L948" s="257" t="n"/>
      <c r="M948" s="262" t="n"/>
      <c r="N948" s="263" t="n"/>
      <c r="O948" s="262" t="n"/>
      <c r="P948" s="263" t="n"/>
      <c r="Q948" s="622" t="n"/>
      <c r="R948" s="263" t="n"/>
      <c r="S948" s="263" t="n"/>
      <c r="T948" s="263" t="n"/>
      <c r="U948" s="263" t="n"/>
      <c r="V948" s="262" t="n"/>
      <c r="W948" s="265" t="n"/>
      <c r="X948" s="266" t="n"/>
      <c r="Z948" s="490" t="n"/>
      <c r="AA948" s="616" t="n"/>
      <c r="AB948" s="270">
        <f>IF(C948="","",IF('Product Selections'!$L$11="CBA Lightning",1,IF('Product Selections'!$L$11="CBA Lightning Plus",0.7,IF('Product Selections'!$L$11="Management Services",0.7,IF('Product Selections'!$L$11="CBA Lightning Wholesale","Check with Finance","")))))</f>
        <v/>
      </c>
      <c r="AC948" s="616" t="n"/>
      <c r="AD948" s="270">
        <f>IF(C948="","",IF('Product Selections'!$L$11="CBA Lightning Wholesale","Check with Finance",1-AB948))</f>
        <v/>
      </c>
      <c r="AE948" s="616">
        <f>IF(C948="","",'Multi Unit Grid'!$G$5)</f>
        <v/>
      </c>
      <c r="AF948" s="271">
        <f>IF(C948="","",IF('Exhibit A'!Y1690&lt;0,-'Exhibit A'!Y1690,""))</f>
        <v/>
      </c>
      <c r="AG948" s="616">
        <f>IF($C948="","",'Product Selections'!$K$6)</f>
        <v/>
      </c>
      <c r="AH948" s="616">
        <f>IF($C948="","",'Product Selections'!$K$10)</f>
        <v/>
      </c>
      <c r="AI948" s="269">
        <f>IF(C948="","",IF('Product Selections'!L940="Management SErvices",VLOOKUP('Product Selections'!K932,Regions!C:D,2,FALSE),""))</f>
        <v/>
      </c>
      <c r="AJ948" s="445" t="n"/>
      <c r="AK948" s="618" t="n"/>
      <c r="AL948" s="440" t="n"/>
      <c r="AM948" s="448" t="n"/>
      <c r="AO948" s="267" t="n"/>
      <c r="AP948" s="441" t="n"/>
      <c r="AQ948" s="616" t="n"/>
      <c r="AR948" s="616" t="n"/>
      <c r="AS948" s="619" t="n"/>
    </row>
    <row r="949" ht="14.45" customHeight="1">
      <c r="B949" s="73">
        <f>B948+1</f>
        <v/>
      </c>
      <c r="C949" s="221">
        <f>IF('Multi Unit Grid'!C943="","",'Multi Unit Grid'!C943)</f>
        <v/>
      </c>
      <c r="D949" s="223">
        <f>IF(C949="","",'Exhibit A'!D941)</f>
        <v/>
      </c>
      <c r="E949" s="222">
        <f>IFERROR(VLOOKUP(C949,'Multi Unit Grid'!C:D,2,FALSE),"")</f>
        <v/>
      </c>
      <c r="F949" s="75">
        <f>IFERROR(VLOOKUP(C949,'Multi Unit Grid'!C:E,3,FALSE),"")</f>
        <v/>
      </c>
      <c r="G949" s="75">
        <f>IFERROR(VLOOKUP(C949,'Multi Unit Grid'!C:EF,4,FALSE),"")</f>
        <v/>
      </c>
      <c r="H949" s="612" t="n"/>
      <c r="I949" s="30" t="n"/>
      <c r="J949" s="430" t="n"/>
      <c r="K949" s="224" t="n"/>
      <c r="L949" s="24" t="n"/>
      <c r="M949" s="26" t="n"/>
      <c r="N949" s="28" t="n"/>
      <c r="O949" s="26" t="n"/>
      <c r="P949" s="28" t="n"/>
      <c r="Q949" s="623" t="n"/>
      <c r="R949" s="28" t="n"/>
      <c r="S949" s="28" t="n"/>
      <c r="T949" s="28" t="n"/>
      <c r="U949" s="28" t="n"/>
      <c r="V949" s="26" t="n"/>
      <c r="W949" s="29" t="n"/>
      <c r="Z949" s="491" t="n"/>
      <c r="AA949" s="612" t="n"/>
      <c r="AB949" s="83">
        <f>IF(C949="","",IF('Product Selections'!$L$11="CBA Lightning",1,IF('Product Selections'!$L$11="CBA Lightning Plus",0.7,IF('Product Selections'!$L$11="Management Services",0.7,IF('Product Selections'!$L$11="CBA Lightning Wholesale","Check with Finance","")))))</f>
        <v/>
      </c>
      <c r="AC949" s="612" t="n"/>
      <c r="AD949" s="83">
        <f>IF(C949="","",IF('Product Selections'!$L$11="CBA Lightning Wholesale","Check with Finance",1-AB949))</f>
        <v/>
      </c>
      <c r="AE949" s="612">
        <f>IF(C949="","",'Multi Unit Grid'!$G$5)</f>
        <v/>
      </c>
      <c r="AF949" s="84">
        <f>IF(C949="","",IF('Exhibit A'!Y1691&lt;0,-'Exhibit A'!Y1691,""))</f>
        <v/>
      </c>
      <c r="AG949" s="612">
        <f>IF($C949="","",'Product Selections'!$K$6)</f>
        <v/>
      </c>
      <c r="AH949" s="612">
        <f>IF($C949="","",'Product Selections'!$K$10)</f>
        <v/>
      </c>
      <c r="AI949" s="32">
        <f>IF(C949="","",IF('Product Selections'!L941="Management SErvices",VLOOKUP('Product Selections'!K933,Regions!C:D,2,FALSE),""))</f>
        <v/>
      </c>
      <c r="AJ949" s="444" t="n"/>
      <c r="AK949" s="621" t="n"/>
      <c r="AL949" s="438" t="n"/>
      <c r="AM949" s="447" t="n"/>
      <c r="AO949" s="30" t="n"/>
      <c r="AP949" s="439" t="n"/>
      <c r="AQ949" s="612" t="n"/>
      <c r="AR949" s="612" t="n"/>
      <c r="AS949" s="615" t="n"/>
    </row>
    <row r="950">
      <c r="B950" s="249">
        <f>B949+1</f>
        <v/>
      </c>
      <c r="C950" s="250">
        <f>IF('Multi Unit Grid'!C944="","",'Multi Unit Grid'!C944)</f>
        <v/>
      </c>
      <c r="D950" s="251">
        <f>IF(C950="","",'Exhibit A'!D942)</f>
        <v/>
      </c>
      <c r="E950" s="252">
        <f>IFERROR(VLOOKUP(C950,'Multi Unit Grid'!C:D,2,FALSE),"")</f>
        <v/>
      </c>
      <c r="F950" s="253">
        <f>IFERROR(VLOOKUP(C950,'Multi Unit Grid'!C:E,3,FALSE),"")</f>
        <v/>
      </c>
      <c r="G950" s="253">
        <f>IFERROR(VLOOKUP(C950,'Multi Unit Grid'!C:EF,4,FALSE),"")</f>
        <v/>
      </c>
      <c r="H950" s="616" t="n"/>
      <c r="I950" s="267" t="n"/>
      <c r="J950" s="431" t="n"/>
      <c r="K950" s="261" t="n"/>
      <c r="L950" s="257" t="n"/>
      <c r="M950" s="262" t="n"/>
      <c r="N950" s="263" t="n"/>
      <c r="O950" s="262" t="n"/>
      <c r="P950" s="263" t="n"/>
      <c r="Q950" s="622" t="n"/>
      <c r="R950" s="263" t="n"/>
      <c r="S950" s="263" t="n"/>
      <c r="T950" s="263" t="n"/>
      <c r="U950" s="263" t="n"/>
      <c r="V950" s="262" t="n"/>
      <c r="W950" s="265" t="n"/>
      <c r="X950" s="266" t="n"/>
      <c r="Z950" s="490" t="n"/>
      <c r="AA950" s="616" t="n"/>
      <c r="AB950" s="270">
        <f>IF(C950="","",IF('Product Selections'!$L$11="CBA Lightning",1,IF('Product Selections'!$L$11="CBA Lightning Plus",0.7,IF('Product Selections'!$L$11="Management Services",0.7,IF('Product Selections'!$L$11="CBA Lightning Wholesale","Check with Finance","")))))</f>
        <v/>
      </c>
      <c r="AC950" s="616" t="n"/>
      <c r="AD950" s="270">
        <f>IF(C950="","",IF('Product Selections'!$L$11="CBA Lightning Wholesale","Check with Finance",1-AB950))</f>
        <v/>
      </c>
      <c r="AE950" s="616">
        <f>IF(C950="","",'Multi Unit Grid'!$G$5)</f>
        <v/>
      </c>
      <c r="AF950" s="271">
        <f>IF(C950="","",IF('Exhibit A'!Y1692&lt;0,-'Exhibit A'!Y1692,""))</f>
        <v/>
      </c>
      <c r="AG950" s="616">
        <f>IF($C950="","",'Product Selections'!$K$6)</f>
        <v/>
      </c>
      <c r="AH950" s="616">
        <f>IF($C950="","",'Product Selections'!$K$10)</f>
        <v/>
      </c>
      <c r="AI950" s="269">
        <f>IF(C950="","",IF('Product Selections'!L942="Management SErvices",VLOOKUP('Product Selections'!K934,Regions!C:D,2,FALSE),""))</f>
        <v/>
      </c>
      <c r="AJ950" s="445" t="n"/>
      <c r="AK950" s="618" t="n"/>
      <c r="AL950" s="440" t="n"/>
      <c r="AM950" s="448" t="n"/>
      <c r="AO950" s="267" t="n"/>
      <c r="AP950" s="441" t="n"/>
      <c r="AQ950" s="616" t="n"/>
      <c r="AR950" s="616" t="n"/>
      <c r="AS950" s="619" t="n"/>
    </row>
    <row r="951" ht="14.45" customHeight="1">
      <c r="B951" s="73">
        <f>B950+1</f>
        <v/>
      </c>
      <c r="C951" s="221">
        <f>IF('Multi Unit Grid'!C945="","",'Multi Unit Grid'!C945)</f>
        <v/>
      </c>
      <c r="D951" s="223">
        <f>IF(C951="","",'Exhibit A'!D943)</f>
        <v/>
      </c>
      <c r="E951" s="222">
        <f>IFERROR(VLOOKUP(C951,'Multi Unit Grid'!C:D,2,FALSE),"")</f>
        <v/>
      </c>
      <c r="F951" s="75">
        <f>IFERROR(VLOOKUP(C951,'Multi Unit Grid'!C:E,3,FALSE),"")</f>
        <v/>
      </c>
      <c r="G951" s="75">
        <f>IFERROR(VLOOKUP(C951,'Multi Unit Grid'!C:EF,4,FALSE),"")</f>
        <v/>
      </c>
      <c r="H951" s="612" t="n"/>
      <c r="I951" s="30" t="n"/>
      <c r="J951" s="430" t="n"/>
      <c r="K951" s="224" t="n"/>
      <c r="L951" s="24" t="n"/>
      <c r="M951" s="26" t="n"/>
      <c r="N951" s="28" t="n"/>
      <c r="O951" s="26" t="n"/>
      <c r="P951" s="28" t="n"/>
      <c r="Q951" s="623" t="n"/>
      <c r="R951" s="28" t="n"/>
      <c r="S951" s="28" t="n"/>
      <c r="T951" s="28" t="n"/>
      <c r="U951" s="28" t="n"/>
      <c r="V951" s="26" t="n"/>
      <c r="W951" s="29" t="n"/>
      <c r="Z951" s="491" t="n"/>
      <c r="AA951" s="612" t="n"/>
      <c r="AB951" s="83">
        <f>IF(C951="","",IF('Product Selections'!$L$11="CBA Lightning",1,IF('Product Selections'!$L$11="CBA Lightning Plus",0.7,IF('Product Selections'!$L$11="Management Services",0.7,IF('Product Selections'!$L$11="CBA Lightning Wholesale","Check with Finance","")))))</f>
        <v/>
      </c>
      <c r="AC951" s="612" t="n"/>
      <c r="AD951" s="83">
        <f>IF(C951="","",IF('Product Selections'!$L$11="CBA Lightning Wholesale","Check with Finance",1-AB951))</f>
        <v/>
      </c>
      <c r="AE951" s="612">
        <f>IF(C951="","",'Multi Unit Grid'!$G$5)</f>
        <v/>
      </c>
      <c r="AF951" s="84">
        <f>IF(C951="","",IF('Exhibit A'!Y1693&lt;0,-'Exhibit A'!Y1693,""))</f>
        <v/>
      </c>
      <c r="AG951" s="612">
        <f>IF($C951="","",'Product Selections'!$K$6)</f>
        <v/>
      </c>
      <c r="AH951" s="612">
        <f>IF($C951="","",'Product Selections'!$K$10)</f>
        <v/>
      </c>
      <c r="AI951" s="32">
        <f>IF(C951="","",IF('Product Selections'!L943="Management SErvices",VLOOKUP('Product Selections'!K935,Regions!C:D,2,FALSE),""))</f>
        <v/>
      </c>
      <c r="AJ951" s="444" t="n"/>
      <c r="AK951" s="621" t="n"/>
      <c r="AL951" s="438" t="n"/>
      <c r="AM951" s="447" t="n"/>
      <c r="AO951" s="30" t="n"/>
      <c r="AP951" s="439" t="n"/>
      <c r="AQ951" s="612" t="n"/>
      <c r="AR951" s="612" t="n"/>
      <c r="AS951" s="615" t="n"/>
    </row>
    <row r="952">
      <c r="B952" s="249">
        <f>B951+1</f>
        <v/>
      </c>
      <c r="C952" s="250">
        <f>IF('Multi Unit Grid'!C946="","",'Multi Unit Grid'!C946)</f>
        <v/>
      </c>
      <c r="D952" s="251">
        <f>IF(C952="","",'Exhibit A'!D944)</f>
        <v/>
      </c>
      <c r="E952" s="252">
        <f>IFERROR(VLOOKUP(C952,'Multi Unit Grid'!C:D,2,FALSE),"")</f>
        <v/>
      </c>
      <c r="F952" s="253">
        <f>IFERROR(VLOOKUP(C952,'Multi Unit Grid'!C:E,3,FALSE),"")</f>
        <v/>
      </c>
      <c r="G952" s="253">
        <f>IFERROR(VLOOKUP(C952,'Multi Unit Grid'!C:EF,4,FALSE),"")</f>
        <v/>
      </c>
      <c r="H952" s="616" t="n"/>
      <c r="I952" s="267" t="n"/>
      <c r="J952" s="431" t="n"/>
      <c r="K952" s="261" t="n"/>
      <c r="L952" s="257" t="n"/>
      <c r="M952" s="262" t="n"/>
      <c r="N952" s="263" t="n"/>
      <c r="O952" s="262" t="n"/>
      <c r="P952" s="263" t="n"/>
      <c r="Q952" s="622" t="n"/>
      <c r="R952" s="263" t="n"/>
      <c r="S952" s="263" t="n"/>
      <c r="T952" s="263" t="n"/>
      <c r="U952" s="263" t="n"/>
      <c r="V952" s="262" t="n"/>
      <c r="W952" s="265" t="n"/>
      <c r="X952" s="266" t="n"/>
      <c r="Z952" s="490" t="n"/>
      <c r="AA952" s="616" t="n"/>
      <c r="AB952" s="270">
        <f>IF(C952="","",IF('Product Selections'!$L$11="CBA Lightning",1,IF('Product Selections'!$L$11="CBA Lightning Plus",0.7,IF('Product Selections'!$L$11="Management Services",0.7,IF('Product Selections'!$L$11="CBA Lightning Wholesale","Check with Finance","")))))</f>
        <v/>
      </c>
      <c r="AC952" s="616" t="n"/>
      <c r="AD952" s="270">
        <f>IF(C952="","",IF('Product Selections'!$L$11="CBA Lightning Wholesale","Check with Finance",1-AB952))</f>
        <v/>
      </c>
      <c r="AE952" s="616">
        <f>IF(C952="","",'Multi Unit Grid'!$G$5)</f>
        <v/>
      </c>
      <c r="AF952" s="271">
        <f>IF(C952="","",IF('Exhibit A'!Y1694&lt;0,-'Exhibit A'!Y1694,""))</f>
        <v/>
      </c>
      <c r="AG952" s="616">
        <f>IF($C952="","",'Product Selections'!$K$6)</f>
        <v/>
      </c>
      <c r="AH952" s="616">
        <f>IF($C952="","",'Product Selections'!$K$10)</f>
        <v/>
      </c>
      <c r="AI952" s="269">
        <f>IF(C952="","",IF('Product Selections'!L944="Management SErvices",VLOOKUP('Product Selections'!K936,Regions!C:D,2,FALSE),""))</f>
        <v/>
      </c>
      <c r="AJ952" s="445" t="n"/>
      <c r="AK952" s="618" t="n"/>
      <c r="AL952" s="440" t="n"/>
      <c r="AM952" s="448" t="n"/>
      <c r="AO952" s="267" t="n"/>
      <c r="AP952" s="441" t="n"/>
      <c r="AQ952" s="616" t="n"/>
      <c r="AR952" s="616" t="n"/>
      <c r="AS952" s="619" t="n"/>
    </row>
    <row r="953" ht="14.45" customHeight="1">
      <c r="B953" s="73">
        <f>B952+1</f>
        <v/>
      </c>
      <c r="C953" s="221">
        <f>IF('Multi Unit Grid'!C947="","",'Multi Unit Grid'!C947)</f>
        <v/>
      </c>
      <c r="D953" s="223">
        <f>IF(C953="","",'Exhibit A'!D945)</f>
        <v/>
      </c>
      <c r="E953" s="222">
        <f>IFERROR(VLOOKUP(C953,'Multi Unit Grid'!C:D,2,FALSE),"")</f>
        <v/>
      </c>
      <c r="F953" s="75">
        <f>IFERROR(VLOOKUP(C953,'Multi Unit Grid'!C:E,3,FALSE),"")</f>
        <v/>
      </c>
      <c r="G953" s="75">
        <f>IFERROR(VLOOKUP(C953,'Multi Unit Grid'!C:EF,4,FALSE),"")</f>
        <v/>
      </c>
      <c r="H953" s="612" t="n"/>
      <c r="I953" s="30" t="n"/>
      <c r="J953" s="430" t="n"/>
      <c r="K953" s="224" t="n"/>
      <c r="L953" s="24" t="n"/>
      <c r="M953" s="26" t="n"/>
      <c r="N953" s="28" t="n"/>
      <c r="O953" s="26" t="n"/>
      <c r="P953" s="28" t="n"/>
      <c r="Q953" s="623" t="n"/>
      <c r="R953" s="28" t="n"/>
      <c r="S953" s="28" t="n"/>
      <c r="T953" s="28" t="n"/>
      <c r="U953" s="28" t="n"/>
      <c r="V953" s="26" t="n"/>
      <c r="W953" s="29" t="n"/>
      <c r="Z953" s="491" t="n"/>
      <c r="AA953" s="612" t="n"/>
      <c r="AB953" s="83">
        <f>IF(C953="","",IF('Product Selections'!$L$11="CBA Lightning",1,IF('Product Selections'!$L$11="CBA Lightning Plus",0.7,IF('Product Selections'!$L$11="Management Services",0.7,IF('Product Selections'!$L$11="CBA Lightning Wholesale","Check with Finance","")))))</f>
        <v/>
      </c>
      <c r="AC953" s="612" t="n"/>
      <c r="AD953" s="83">
        <f>IF(C953="","",IF('Product Selections'!$L$11="CBA Lightning Wholesale","Check with Finance",1-AB953))</f>
        <v/>
      </c>
      <c r="AE953" s="612">
        <f>IF(C953="","",'Multi Unit Grid'!$G$5)</f>
        <v/>
      </c>
      <c r="AF953" s="84">
        <f>IF(C953="","",IF('Exhibit A'!Y1695&lt;0,-'Exhibit A'!Y1695,""))</f>
        <v/>
      </c>
      <c r="AG953" s="612">
        <f>IF($C953="","",'Product Selections'!$K$6)</f>
        <v/>
      </c>
      <c r="AH953" s="612">
        <f>IF($C953="","",'Product Selections'!$K$10)</f>
        <v/>
      </c>
      <c r="AI953" s="32">
        <f>IF(C953="","",IF('Product Selections'!L945="Management SErvices",VLOOKUP('Product Selections'!K937,Regions!C:D,2,FALSE),""))</f>
        <v/>
      </c>
      <c r="AJ953" s="444" t="n"/>
      <c r="AK953" s="621" t="n"/>
      <c r="AL953" s="438" t="n"/>
      <c r="AM953" s="447" t="n"/>
      <c r="AO953" s="30" t="n"/>
      <c r="AP953" s="439" t="n"/>
      <c r="AQ953" s="612" t="n"/>
      <c r="AR953" s="612" t="n"/>
      <c r="AS953" s="615" t="n"/>
    </row>
    <row r="954">
      <c r="B954" s="249">
        <f>B953+1</f>
        <v/>
      </c>
      <c r="C954" s="250">
        <f>IF('Multi Unit Grid'!C948="","",'Multi Unit Grid'!C948)</f>
        <v/>
      </c>
      <c r="D954" s="251">
        <f>IF(C954="","",'Exhibit A'!D946)</f>
        <v/>
      </c>
      <c r="E954" s="252">
        <f>IFERROR(VLOOKUP(C954,'Multi Unit Grid'!C:D,2,FALSE),"")</f>
        <v/>
      </c>
      <c r="F954" s="253">
        <f>IFERROR(VLOOKUP(C954,'Multi Unit Grid'!C:E,3,FALSE),"")</f>
        <v/>
      </c>
      <c r="G954" s="253">
        <f>IFERROR(VLOOKUP(C954,'Multi Unit Grid'!C:EF,4,FALSE),"")</f>
        <v/>
      </c>
      <c r="H954" s="616" t="n"/>
      <c r="I954" s="267" t="n"/>
      <c r="J954" s="431" t="n"/>
      <c r="K954" s="261" t="n"/>
      <c r="L954" s="257" t="n"/>
      <c r="M954" s="262" t="n"/>
      <c r="N954" s="263" t="n"/>
      <c r="O954" s="262" t="n"/>
      <c r="P954" s="263" t="n"/>
      <c r="Q954" s="622" t="n"/>
      <c r="R954" s="263" t="n"/>
      <c r="S954" s="263" t="n"/>
      <c r="T954" s="263" t="n"/>
      <c r="U954" s="263" t="n"/>
      <c r="V954" s="262" t="n"/>
      <c r="W954" s="265" t="n"/>
      <c r="X954" s="266" t="n"/>
      <c r="Z954" s="490" t="n"/>
      <c r="AA954" s="616" t="n"/>
      <c r="AB954" s="270">
        <f>IF(C954="","",IF('Product Selections'!$L$11="CBA Lightning",1,IF('Product Selections'!$L$11="CBA Lightning Plus",0.7,IF('Product Selections'!$L$11="Management Services",0.7,IF('Product Selections'!$L$11="CBA Lightning Wholesale","Check with Finance","")))))</f>
        <v/>
      </c>
      <c r="AC954" s="616" t="n"/>
      <c r="AD954" s="270">
        <f>IF(C954="","",IF('Product Selections'!$L$11="CBA Lightning Wholesale","Check with Finance",1-AB954))</f>
        <v/>
      </c>
      <c r="AE954" s="616">
        <f>IF(C954="","",'Multi Unit Grid'!$G$5)</f>
        <v/>
      </c>
      <c r="AF954" s="271">
        <f>IF(C954="","",IF('Exhibit A'!Y1696&lt;0,-'Exhibit A'!Y1696,""))</f>
        <v/>
      </c>
      <c r="AG954" s="616">
        <f>IF($C954="","",'Product Selections'!$K$6)</f>
        <v/>
      </c>
      <c r="AH954" s="616">
        <f>IF($C954="","",'Product Selections'!$K$10)</f>
        <v/>
      </c>
      <c r="AI954" s="269">
        <f>IF(C954="","",IF('Product Selections'!L946="Management SErvices",VLOOKUP('Product Selections'!K938,Regions!C:D,2,FALSE),""))</f>
        <v/>
      </c>
      <c r="AJ954" s="445" t="n"/>
      <c r="AK954" s="618" t="n"/>
      <c r="AL954" s="440" t="n"/>
      <c r="AM954" s="448" t="n"/>
      <c r="AO954" s="267" t="n"/>
      <c r="AP954" s="441" t="n"/>
      <c r="AQ954" s="616" t="n"/>
      <c r="AR954" s="616" t="n"/>
      <c r="AS954" s="619" t="n"/>
    </row>
    <row r="955" ht="14.45" customHeight="1">
      <c r="B955" s="73">
        <f>B954+1</f>
        <v/>
      </c>
      <c r="C955" s="221">
        <f>IF('Multi Unit Grid'!C949="","",'Multi Unit Grid'!C949)</f>
        <v/>
      </c>
      <c r="D955" s="223">
        <f>IF(C955="","",'Exhibit A'!D947)</f>
        <v/>
      </c>
      <c r="E955" s="222">
        <f>IFERROR(VLOOKUP(C955,'Multi Unit Grid'!C:D,2,FALSE),"")</f>
        <v/>
      </c>
      <c r="F955" s="75">
        <f>IFERROR(VLOOKUP(C955,'Multi Unit Grid'!C:E,3,FALSE),"")</f>
        <v/>
      </c>
      <c r="G955" s="75">
        <f>IFERROR(VLOOKUP(C955,'Multi Unit Grid'!C:EF,4,FALSE),"")</f>
        <v/>
      </c>
      <c r="H955" s="612" t="n"/>
      <c r="I955" s="30" t="n"/>
      <c r="J955" s="430" t="n"/>
      <c r="K955" s="224" t="n"/>
      <c r="L955" s="24" t="n"/>
      <c r="M955" s="26" t="n"/>
      <c r="N955" s="28" t="n"/>
      <c r="O955" s="26" t="n"/>
      <c r="P955" s="28" t="n"/>
      <c r="Q955" s="623" t="n"/>
      <c r="R955" s="28" t="n"/>
      <c r="S955" s="28" t="n"/>
      <c r="T955" s="28" t="n"/>
      <c r="U955" s="28" t="n"/>
      <c r="V955" s="26" t="n"/>
      <c r="W955" s="29" t="n"/>
      <c r="Z955" s="491" t="n"/>
      <c r="AA955" s="612" t="n"/>
      <c r="AB955" s="83">
        <f>IF(C955="","",IF('Product Selections'!$L$11="CBA Lightning",1,IF('Product Selections'!$L$11="CBA Lightning Plus",0.7,IF('Product Selections'!$L$11="Management Services",0.7,IF('Product Selections'!$L$11="CBA Lightning Wholesale","Check with Finance","")))))</f>
        <v/>
      </c>
      <c r="AC955" s="612" t="n"/>
      <c r="AD955" s="83">
        <f>IF(C955="","",IF('Product Selections'!$L$11="CBA Lightning Wholesale","Check with Finance",1-AB955))</f>
        <v/>
      </c>
      <c r="AE955" s="612">
        <f>IF(C955="","",'Multi Unit Grid'!$G$5)</f>
        <v/>
      </c>
      <c r="AF955" s="84">
        <f>IF(C955="","",IF('Exhibit A'!Y1697&lt;0,-'Exhibit A'!Y1697,""))</f>
        <v/>
      </c>
      <c r="AG955" s="612">
        <f>IF($C955="","",'Product Selections'!$K$6)</f>
        <v/>
      </c>
      <c r="AH955" s="612">
        <f>IF($C955="","",'Product Selections'!$K$10)</f>
        <v/>
      </c>
      <c r="AI955" s="32">
        <f>IF(C955="","",IF('Product Selections'!L947="Management SErvices",VLOOKUP('Product Selections'!K939,Regions!C:D,2,FALSE),""))</f>
        <v/>
      </c>
      <c r="AJ955" s="444" t="n"/>
      <c r="AK955" s="621" t="n"/>
      <c r="AL955" s="438" t="n"/>
      <c r="AM955" s="447" t="n"/>
      <c r="AO955" s="30" t="n"/>
      <c r="AP955" s="439" t="n"/>
      <c r="AQ955" s="612" t="n"/>
      <c r="AR955" s="612" t="n"/>
      <c r="AS955" s="615" t="n"/>
    </row>
    <row r="956">
      <c r="B956" s="249">
        <f>B955+1</f>
        <v/>
      </c>
      <c r="C956" s="250">
        <f>IF('Multi Unit Grid'!C950="","",'Multi Unit Grid'!C950)</f>
        <v/>
      </c>
      <c r="D956" s="251">
        <f>IF(C956="","",'Exhibit A'!D948)</f>
        <v/>
      </c>
      <c r="E956" s="252">
        <f>IFERROR(VLOOKUP(C956,'Multi Unit Grid'!C:D,2,FALSE),"")</f>
        <v/>
      </c>
      <c r="F956" s="253">
        <f>IFERROR(VLOOKUP(C956,'Multi Unit Grid'!C:E,3,FALSE),"")</f>
        <v/>
      </c>
      <c r="G956" s="253">
        <f>IFERROR(VLOOKUP(C956,'Multi Unit Grid'!C:EF,4,FALSE),"")</f>
        <v/>
      </c>
      <c r="H956" s="616" t="n"/>
      <c r="I956" s="267" t="n"/>
      <c r="J956" s="431" t="n"/>
      <c r="K956" s="261" t="n"/>
      <c r="L956" s="257" t="n"/>
      <c r="M956" s="262" t="n"/>
      <c r="N956" s="263" t="n"/>
      <c r="O956" s="262" t="n"/>
      <c r="P956" s="263" t="n"/>
      <c r="Q956" s="622" t="n"/>
      <c r="R956" s="263" t="n"/>
      <c r="S956" s="263" t="n"/>
      <c r="T956" s="263" t="n"/>
      <c r="U956" s="263" t="n"/>
      <c r="V956" s="262" t="n"/>
      <c r="W956" s="265" t="n"/>
      <c r="X956" s="266" t="n"/>
      <c r="Z956" s="490" t="n"/>
      <c r="AA956" s="616" t="n"/>
      <c r="AB956" s="270">
        <f>IF(C956="","",IF('Product Selections'!$L$11="CBA Lightning",1,IF('Product Selections'!$L$11="CBA Lightning Plus",0.7,IF('Product Selections'!$L$11="Management Services",0.7,IF('Product Selections'!$L$11="CBA Lightning Wholesale","Check with Finance","")))))</f>
        <v/>
      </c>
      <c r="AC956" s="616" t="n"/>
      <c r="AD956" s="270">
        <f>IF(C956="","",IF('Product Selections'!$L$11="CBA Lightning Wholesale","Check with Finance",1-AB956))</f>
        <v/>
      </c>
      <c r="AE956" s="616">
        <f>IF(C956="","",'Multi Unit Grid'!$G$5)</f>
        <v/>
      </c>
      <c r="AF956" s="271">
        <f>IF(C956="","",IF('Exhibit A'!Y1698&lt;0,-'Exhibit A'!Y1698,""))</f>
        <v/>
      </c>
      <c r="AG956" s="616">
        <f>IF($C956="","",'Product Selections'!$K$6)</f>
        <v/>
      </c>
      <c r="AH956" s="616">
        <f>IF($C956="","",'Product Selections'!$K$10)</f>
        <v/>
      </c>
      <c r="AI956" s="269">
        <f>IF(C956="","",IF('Product Selections'!L948="Management SErvices",VLOOKUP('Product Selections'!K940,Regions!C:D,2,FALSE),""))</f>
        <v/>
      </c>
      <c r="AJ956" s="445" t="n"/>
      <c r="AK956" s="618" t="n"/>
      <c r="AL956" s="440" t="n"/>
      <c r="AM956" s="448" t="n"/>
      <c r="AO956" s="267" t="n"/>
      <c r="AP956" s="441" t="n"/>
      <c r="AQ956" s="616" t="n"/>
      <c r="AR956" s="616" t="n"/>
      <c r="AS956" s="619" t="n"/>
    </row>
    <row r="957" ht="14.45" customHeight="1">
      <c r="B957" s="73">
        <f>B956+1</f>
        <v/>
      </c>
      <c r="C957" s="221">
        <f>IF('Multi Unit Grid'!C951="","",'Multi Unit Grid'!C951)</f>
        <v/>
      </c>
      <c r="D957" s="223">
        <f>IF(C957="","",'Exhibit A'!D949)</f>
        <v/>
      </c>
      <c r="E957" s="222">
        <f>IFERROR(VLOOKUP(C957,'Multi Unit Grid'!C:D,2,FALSE),"")</f>
        <v/>
      </c>
      <c r="F957" s="75">
        <f>IFERROR(VLOOKUP(C957,'Multi Unit Grid'!C:E,3,FALSE),"")</f>
        <v/>
      </c>
      <c r="G957" s="75">
        <f>IFERROR(VLOOKUP(C957,'Multi Unit Grid'!C:EF,4,FALSE),"")</f>
        <v/>
      </c>
      <c r="H957" s="612" t="n"/>
      <c r="I957" s="30" t="n"/>
      <c r="J957" s="430" t="n"/>
      <c r="K957" s="224" t="n"/>
      <c r="L957" s="24" t="n"/>
      <c r="M957" s="26" t="n"/>
      <c r="N957" s="28" t="n"/>
      <c r="O957" s="26" t="n"/>
      <c r="P957" s="28" t="n"/>
      <c r="Q957" s="623" t="n"/>
      <c r="R957" s="28" t="n"/>
      <c r="S957" s="28" t="n"/>
      <c r="T957" s="28" t="n"/>
      <c r="U957" s="28" t="n"/>
      <c r="V957" s="26" t="n"/>
      <c r="W957" s="29" t="n"/>
      <c r="Z957" s="491" t="n"/>
      <c r="AA957" s="612" t="n"/>
      <c r="AB957" s="83">
        <f>IF(C957="","",IF('Product Selections'!$L$11="CBA Lightning",1,IF('Product Selections'!$L$11="CBA Lightning Plus",0.7,IF('Product Selections'!$L$11="Management Services",0.7,IF('Product Selections'!$L$11="CBA Lightning Wholesale","Check with Finance","")))))</f>
        <v/>
      </c>
      <c r="AC957" s="612" t="n"/>
      <c r="AD957" s="83">
        <f>IF(C957="","",IF('Product Selections'!$L$11="CBA Lightning Wholesale","Check with Finance",1-AB957))</f>
        <v/>
      </c>
      <c r="AE957" s="612">
        <f>IF(C957="","",'Multi Unit Grid'!$G$5)</f>
        <v/>
      </c>
      <c r="AF957" s="84">
        <f>IF(C957="","",IF('Exhibit A'!Y1699&lt;0,-'Exhibit A'!Y1699,""))</f>
        <v/>
      </c>
      <c r="AG957" s="612">
        <f>IF($C957="","",'Product Selections'!$K$6)</f>
        <v/>
      </c>
      <c r="AH957" s="612">
        <f>IF($C957="","",'Product Selections'!$K$10)</f>
        <v/>
      </c>
      <c r="AI957" s="32">
        <f>IF(C957="","",IF('Product Selections'!L949="Management SErvices",VLOOKUP('Product Selections'!K941,Regions!C:D,2,FALSE),""))</f>
        <v/>
      </c>
      <c r="AJ957" s="444" t="n"/>
      <c r="AK957" s="621" t="n"/>
      <c r="AL957" s="438" t="n"/>
      <c r="AM957" s="447" t="n"/>
      <c r="AO957" s="30" t="n"/>
      <c r="AP957" s="439" t="n"/>
      <c r="AQ957" s="612" t="n"/>
      <c r="AR957" s="612" t="n"/>
      <c r="AS957" s="615" t="n"/>
    </row>
    <row r="958">
      <c r="B958" s="249">
        <f>B957+1</f>
        <v/>
      </c>
      <c r="C958" s="250">
        <f>IF('Multi Unit Grid'!C952="","",'Multi Unit Grid'!C952)</f>
        <v/>
      </c>
      <c r="D958" s="251">
        <f>IF(C958="","",'Exhibit A'!D950)</f>
        <v/>
      </c>
      <c r="E958" s="252">
        <f>IFERROR(VLOOKUP(C958,'Multi Unit Grid'!C:D,2,FALSE),"")</f>
        <v/>
      </c>
      <c r="F958" s="253">
        <f>IFERROR(VLOOKUP(C958,'Multi Unit Grid'!C:E,3,FALSE),"")</f>
        <v/>
      </c>
      <c r="G958" s="253">
        <f>IFERROR(VLOOKUP(C958,'Multi Unit Grid'!C:EF,4,FALSE),"")</f>
        <v/>
      </c>
      <c r="H958" s="616" t="n"/>
      <c r="I958" s="267" t="n"/>
      <c r="J958" s="431" t="n"/>
      <c r="K958" s="261" t="n"/>
      <c r="L958" s="257" t="n"/>
      <c r="M958" s="262" t="n"/>
      <c r="N958" s="263" t="n"/>
      <c r="O958" s="262" t="n"/>
      <c r="P958" s="263" t="n"/>
      <c r="Q958" s="622" t="n"/>
      <c r="R958" s="263" t="n"/>
      <c r="S958" s="263" t="n"/>
      <c r="T958" s="263" t="n"/>
      <c r="U958" s="263" t="n"/>
      <c r="V958" s="262" t="n"/>
      <c r="W958" s="265" t="n"/>
      <c r="X958" s="266" t="n"/>
      <c r="Z958" s="490" t="n"/>
      <c r="AA958" s="616" t="n"/>
      <c r="AB958" s="270">
        <f>IF(C958="","",IF('Product Selections'!$L$11="CBA Lightning",1,IF('Product Selections'!$L$11="CBA Lightning Plus",0.7,IF('Product Selections'!$L$11="Management Services",0.7,IF('Product Selections'!$L$11="CBA Lightning Wholesale","Check with Finance","")))))</f>
        <v/>
      </c>
      <c r="AC958" s="616" t="n"/>
      <c r="AD958" s="270">
        <f>IF(C958="","",IF('Product Selections'!$L$11="CBA Lightning Wholesale","Check with Finance",1-AB958))</f>
        <v/>
      </c>
      <c r="AE958" s="616">
        <f>IF(C958="","",'Multi Unit Grid'!$G$5)</f>
        <v/>
      </c>
      <c r="AF958" s="271">
        <f>IF(C958="","",IF('Exhibit A'!Y1700&lt;0,-'Exhibit A'!Y1700,""))</f>
        <v/>
      </c>
      <c r="AG958" s="616">
        <f>IF($C958="","",'Product Selections'!$K$6)</f>
        <v/>
      </c>
      <c r="AH958" s="616">
        <f>IF($C958="","",'Product Selections'!$K$10)</f>
        <v/>
      </c>
      <c r="AI958" s="269">
        <f>IF(C958="","",IF('Product Selections'!L950="Management SErvices",VLOOKUP('Product Selections'!K942,Regions!C:D,2,FALSE),""))</f>
        <v/>
      </c>
      <c r="AJ958" s="445" t="n"/>
      <c r="AK958" s="618" t="n"/>
      <c r="AL958" s="440" t="n"/>
      <c r="AM958" s="448" t="n"/>
      <c r="AO958" s="267" t="n"/>
      <c r="AP958" s="441" t="n"/>
      <c r="AQ958" s="616" t="n"/>
      <c r="AR958" s="616" t="n"/>
      <c r="AS958" s="619" t="n"/>
    </row>
    <row r="959" ht="14.45" customHeight="1">
      <c r="B959" s="73">
        <f>B958+1</f>
        <v/>
      </c>
      <c r="C959" s="221">
        <f>IF('Multi Unit Grid'!C953="","",'Multi Unit Grid'!C953)</f>
        <v/>
      </c>
      <c r="D959" s="223">
        <f>IF(C959="","",'Exhibit A'!D951)</f>
        <v/>
      </c>
      <c r="E959" s="222">
        <f>IFERROR(VLOOKUP(C959,'Multi Unit Grid'!C:D,2,FALSE),"")</f>
        <v/>
      </c>
      <c r="F959" s="75">
        <f>IFERROR(VLOOKUP(C959,'Multi Unit Grid'!C:E,3,FALSE),"")</f>
        <v/>
      </c>
      <c r="G959" s="75">
        <f>IFERROR(VLOOKUP(C959,'Multi Unit Grid'!C:EF,4,FALSE),"")</f>
        <v/>
      </c>
      <c r="H959" s="612" t="n"/>
      <c r="I959" s="30" t="n"/>
      <c r="J959" s="430" t="n"/>
      <c r="K959" s="224" t="n"/>
      <c r="L959" s="24" t="n"/>
      <c r="M959" s="26" t="n"/>
      <c r="N959" s="28" t="n"/>
      <c r="O959" s="26" t="n"/>
      <c r="P959" s="28" t="n"/>
      <c r="Q959" s="623" t="n"/>
      <c r="R959" s="28" t="n"/>
      <c r="S959" s="28" t="n"/>
      <c r="T959" s="28" t="n"/>
      <c r="U959" s="28" t="n"/>
      <c r="V959" s="26" t="n"/>
      <c r="W959" s="29" t="n"/>
      <c r="Z959" s="491" t="n"/>
      <c r="AA959" s="612" t="n"/>
      <c r="AB959" s="83">
        <f>IF(C959="","",IF('Product Selections'!$L$11="CBA Lightning",1,IF('Product Selections'!$L$11="CBA Lightning Plus",0.7,IF('Product Selections'!$L$11="Management Services",0.7,IF('Product Selections'!$L$11="CBA Lightning Wholesale","Check with Finance","")))))</f>
        <v/>
      </c>
      <c r="AC959" s="612" t="n"/>
      <c r="AD959" s="83">
        <f>IF(C959="","",IF('Product Selections'!$L$11="CBA Lightning Wholesale","Check with Finance",1-AB959))</f>
        <v/>
      </c>
      <c r="AE959" s="612">
        <f>IF(C959="","",'Multi Unit Grid'!$G$5)</f>
        <v/>
      </c>
      <c r="AF959" s="84">
        <f>IF(C959="","",IF('Exhibit A'!Y1701&lt;0,-'Exhibit A'!Y1701,""))</f>
        <v/>
      </c>
      <c r="AG959" s="612">
        <f>IF($C959="","",'Product Selections'!$K$6)</f>
        <v/>
      </c>
      <c r="AH959" s="612">
        <f>IF($C959="","",'Product Selections'!$K$10)</f>
        <v/>
      </c>
      <c r="AI959" s="32">
        <f>IF(C959="","",IF('Product Selections'!L951="Management SErvices",VLOOKUP('Product Selections'!K943,Regions!C:D,2,FALSE),""))</f>
        <v/>
      </c>
      <c r="AJ959" s="444" t="n"/>
      <c r="AK959" s="621" t="n"/>
      <c r="AL959" s="438" t="n"/>
      <c r="AM959" s="447" t="n"/>
      <c r="AO959" s="30" t="n"/>
      <c r="AP959" s="439" t="n"/>
      <c r="AQ959" s="612" t="n"/>
      <c r="AR959" s="612" t="n"/>
      <c r="AS959" s="615" t="n"/>
    </row>
    <row r="960">
      <c r="B960" s="249">
        <f>B959+1</f>
        <v/>
      </c>
      <c r="C960" s="250">
        <f>IF('Multi Unit Grid'!C954="","",'Multi Unit Grid'!C954)</f>
        <v/>
      </c>
      <c r="D960" s="251">
        <f>IF(C960="","",'Exhibit A'!D952)</f>
        <v/>
      </c>
      <c r="E960" s="252">
        <f>IFERROR(VLOOKUP(C960,'Multi Unit Grid'!C:D,2,FALSE),"")</f>
        <v/>
      </c>
      <c r="F960" s="253">
        <f>IFERROR(VLOOKUP(C960,'Multi Unit Grid'!C:E,3,FALSE),"")</f>
        <v/>
      </c>
      <c r="G960" s="253">
        <f>IFERROR(VLOOKUP(C960,'Multi Unit Grid'!C:EF,4,FALSE),"")</f>
        <v/>
      </c>
      <c r="H960" s="616" t="n"/>
      <c r="I960" s="267" t="n"/>
      <c r="J960" s="431" t="n"/>
      <c r="K960" s="261" t="n"/>
      <c r="L960" s="257" t="n"/>
      <c r="M960" s="262" t="n"/>
      <c r="N960" s="263" t="n"/>
      <c r="O960" s="262" t="n"/>
      <c r="P960" s="263" t="n"/>
      <c r="Q960" s="622" t="n"/>
      <c r="R960" s="263" t="n"/>
      <c r="S960" s="263" t="n"/>
      <c r="T960" s="263" t="n"/>
      <c r="U960" s="263" t="n"/>
      <c r="V960" s="262" t="n"/>
      <c r="W960" s="265" t="n"/>
      <c r="X960" s="266" t="n"/>
      <c r="Z960" s="490" t="n"/>
      <c r="AA960" s="616" t="n"/>
      <c r="AB960" s="270">
        <f>IF(C960="","",IF('Product Selections'!$L$11="CBA Lightning",1,IF('Product Selections'!$L$11="CBA Lightning Plus",0.7,IF('Product Selections'!$L$11="Management Services",0.7,IF('Product Selections'!$L$11="CBA Lightning Wholesale","Check with Finance","")))))</f>
        <v/>
      </c>
      <c r="AC960" s="616" t="n"/>
      <c r="AD960" s="270">
        <f>IF(C960="","",IF('Product Selections'!$L$11="CBA Lightning Wholesale","Check with Finance",1-AB960))</f>
        <v/>
      </c>
      <c r="AE960" s="616">
        <f>IF(C960="","",'Multi Unit Grid'!$G$5)</f>
        <v/>
      </c>
      <c r="AF960" s="271">
        <f>IF(C960="","",IF('Exhibit A'!Y1702&lt;0,-'Exhibit A'!Y1702,""))</f>
        <v/>
      </c>
      <c r="AG960" s="616">
        <f>IF($C960="","",'Product Selections'!$K$6)</f>
        <v/>
      </c>
      <c r="AH960" s="616">
        <f>IF($C960="","",'Product Selections'!$K$10)</f>
        <v/>
      </c>
      <c r="AI960" s="269">
        <f>IF(C960="","",IF('Product Selections'!L952="Management SErvices",VLOOKUP('Product Selections'!K944,Regions!C:D,2,FALSE),""))</f>
        <v/>
      </c>
      <c r="AJ960" s="445" t="n"/>
      <c r="AK960" s="618" t="n"/>
      <c r="AL960" s="440" t="n"/>
      <c r="AM960" s="448" t="n"/>
      <c r="AO960" s="267" t="n"/>
      <c r="AP960" s="441" t="n"/>
      <c r="AQ960" s="616" t="n"/>
      <c r="AR960" s="616" t="n"/>
      <c r="AS960" s="619" t="n"/>
    </row>
    <row r="961" ht="14.45" customHeight="1">
      <c r="B961" s="73">
        <f>B960+1</f>
        <v/>
      </c>
      <c r="C961" s="221">
        <f>IF('Multi Unit Grid'!C955="","",'Multi Unit Grid'!C955)</f>
        <v/>
      </c>
      <c r="D961" s="223">
        <f>IF(C961="","",'Exhibit A'!D953)</f>
        <v/>
      </c>
      <c r="E961" s="222">
        <f>IFERROR(VLOOKUP(C961,'Multi Unit Grid'!C:D,2,FALSE),"")</f>
        <v/>
      </c>
      <c r="F961" s="75">
        <f>IFERROR(VLOOKUP(C961,'Multi Unit Grid'!C:E,3,FALSE),"")</f>
        <v/>
      </c>
      <c r="G961" s="75">
        <f>IFERROR(VLOOKUP(C961,'Multi Unit Grid'!C:EF,4,FALSE),"")</f>
        <v/>
      </c>
      <c r="H961" s="612" t="n"/>
      <c r="I961" s="30" t="n"/>
      <c r="J961" s="430" t="n"/>
      <c r="K961" s="224" t="n"/>
      <c r="L961" s="24" t="n"/>
      <c r="M961" s="26" t="n"/>
      <c r="N961" s="28" t="n"/>
      <c r="O961" s="26" t="n"/>
      <c r="P961" s="28" t="n"/>
      <c r="Q961" s="623" t="n"/>
      <c r="R961" s="28" t="n"/>
      <c r="S961" s="28" t="n"/>
      <c r="T961" s="28" t="n"/>
      <c r="U961" s="28" t="n"/>
      <c r="V961" s="26" t="n"/>
      <c r="W961" s="29" t="n"/>
      <c r="Z961" s="491" t="n"/>
      <c r="AA961" s="612" t="n"/>
      <c r="AB961" s="83">
        <f>IF(C961="","",IF('Product Selections'!$L$11="CBA Lightning",1,IF('Product Selections'!$L$11="CBA Lightning Plus",0.7,IF('Product Selections'!$L$11="Management Services",0.7,IF('Product Selections'!$L$11="CBA Lightning Wholesale","Check with Finance","")))))</f>
        <v/>
      </c>
      <c r="AC961" s="612" t="n"/>
      <c r="AD961" s="83">
        <f>IF(C961="","",IF('Product Selections'!$L$11="CBA Lightning Wholesale","Check with Finance",1-AB961))</f>
        <v/>
      </c>
      <c r="AE961" s="612">
        <f>IF(C961="","",'Multi Unit Grid'!$G$5)</f>
        <v/>
      </c>
      <c r="AF961" s="84">
        <f>IF(C961="","",IF('Exhibit A'!Y1703&lt;0,-'Exhibit A'!Y1703,""))</f>
        <v/>
      </c>
      <c r="AG961" s="612">
        <f>IF($C961="","",'Product Selections'!$K$6)</f>
        <v/>
      </c>
      <c r="AH961" s="612">
        <f>IF($C961="","",'Product Selections'!$K$10)</f>
        <v/>
      </c>
      <c r="AI961" s="32">
        <f>IF(C961="","",IF('Product Selections'!L953="Management SErvices",VLOOKUP('Product Selections'!K945,Regions!C:D,2,FALSE),""))</f>
        <v/>
      </c>
      <c r="AJ961" s="444" t="n"/>
      <c r="AK961" s="621" t="n"/>
      <c r="AL961" s="438" t="n"/>
      <c r="AM961" s="447" t="n"/>
      <c r="AO961" s="30" t="n"/>
      <c r="AP961" s="439" t="n"/>
      <c r="AQ961" s="612" t="n"/>
      <c r="AR961" s="612" t="n"/>
      <c r="AS961" s="615" t="n"/>
    </row>
    <row r="962">
      <c r="B962" s="249">
        <f>B961+1</f>
        <v/>
      </c>
      <c r="C962" s="250">
        <f>IF('Multi Unit Grid'!C956="","",'Multi Unit Grid'!C956)</f>
        <v/>
      </c>
      <c r="D962" s="251">
        <f>IF(C962="","",'Exhibit A'!D954)</f>
        <v/>
      </c>
      <c r="E962" s="252">
        <f>IFERROR(VLOOKUP(C962,'Multi Unit Grid'!C:D,2,FALSE),"")</f>
        <v/>
      </c>
      <c r="F962" s="253">
        <f>IFERROR(VLOOKUP(C962,'Multi Unit Grid'!C:E,3,FALSE),"")</f>
        <v/>
      </c>
      <c r="G962" s="253">
        <f>IFERROR(VLOOKUP(C962,'Multi Unit Grid'!C:EF,4,FALSE),"")</f>
        <v/>
      </c>
      <c r="H962" s="616" t="n"/>
      <c r="I962" s="267" t="n"/>
      <c r="J962" s="431" t="n"/>
      <c r="K962" s="261" t="n"/>
      <c r="L962" s="257" t="n"/>
      <c r="M962" s="262" t="n"/>
      <c r="N962" s="263" t="n"/>
      <c r="O962" s="262" t="n"/>
      <c r="P962" s="263" t="n"/>
      <c r="Q962" s="622" t="n"/>
      <c r="R962" s="263" t="n"/>
      <c r="S962" s="263" t="n"/>
      <c r="T962" s="263" t="n"/>
      <c r="U962" s="263" t="n"/>
      <c r="V962" s="262" t="n"/>
      <c r="W962" s="265" t="n"/>
      <c r="X962" s="266" t="n"/>
      <c r="Z962" s="490" t="n"/>
      <c r="AA962" s="616" t="n"/>
      <c r="AB962" s="270">
        <f>IF(C962="","",IF('Product Selections'!$L$11="CBA Lightning",1,IF('Product Selections'!$L$11="CBA Lightning Plus",0.7,IF('Product Selections'!$L$11="Management Services",0.7,IF('Product Selections'!$L$11="CBA Lightning Wholesale","Check with Finance","")))))</f>
        <v/>
      </c>
      <c r="AC962" s="616" t="n"/>
      <c r="AD962" s="270">
        <f>IF(C962="","",IF('Product Selections'!$L$11="CBA Lightning Wholesale","Check with Finance",1-AB962))</f>
        <v/>
      </c>
      <c r="AE962" s="616">
        <f>IF(C962="","",'Multi Unit Grid'!$G$5)</f>
        <v/>
      </c>
      <c r="AF962" s="271">
        <f>IF(C962="","",IF('Exhibit A'!Y1704&lt;0,-'Exhibit A'!Y1704,""))</f>
        <v/>
      </c>
      <c r="AG962" s="616">
        <f>IF($C962="","",'Product Selections'!$K$6)</f>
        <v/>
      </c>
      <c r="AH962" s="616">
        <f>IF($C962="","",'Product Selections'!$K$10)</f>
        <v/>
      </c>
      <c r="AI962" s="269">
        <f>IF(C962="","",IF('Product Selections'!L954="Management SErvices",VLOOKUP('Product Selections'!K946,Regions!C:D,2,FALSE),""))</f>
        <v/>
      </c>
      <c r="AJ962" s="445" t="n"/>
      <c r="AK962" s="618" t="n"/>
      <c r="AL962" s="440" t="n"/>
      <c r="AM962" s="448" t="n"/>
      <c r="AO962" s="267" t="n"/>
      <c r="AP962" s="441" t="n"/>
      <c r="AQ962" s="616" t="n"/>
      <c r="AR962" s="616" t="n"/>
      <c r="AS962" s="619" t="n"/>
    </row>
    <row r="963" ht="14.45" customHeight="1">
      <c r="B963" s="73">
        <f>B962+1</f>
        <v/>
      </c>
      <c r="C963" s="221">
        <f>IF('Multi Unit Grid'!C957="","",'Multi Unit Grid'!C957)</f>
        <v/>
      </c>
      <c r="D963" s="223">
        <f>IF(C963="","",'Exhibit A'!D955)</f>
        <v/>
      </c>
      <c r="E963" s="222">
        <f>IFERROR(VLOOKUP(C963,'Multi Unit Grid'!C:D,2,FALSE),"")</f>
        <v/>
      </c>
      <c r="F963" s="75">
        <f>IFERROR(VLOOKUP(C963,'Multi Unit Grid'!C:E,3,FALSE),"")</f>
        <v/>
      </c>
      <c r="G963" s="75">
        <f>IFERROR(VLOOKUP(C963,'Multi Unit Grid'!C:EF,4,FALSE),"")</f>
        <v/>
      </c>
      <c r="H963" s="612" t="n"/>
      <c r="I963" s="30" t="n"/>
      <c r="J963" s="430" t="n"/>
      <c r="K963" s="224" t="n"/>
      <c r="L963" s="24" t="n"/>
      <c r="M963" s="26" t="n"/>
      <c r="N963" s="28" t="n"/>
      <c r="O963" s="26" t="n"/>
      <c r="P963" s="28" t="n"/>
      <c r="Q963" s="623" t="n"/>
      <c r="R963" s="28" t="n"/>
      <c r="S963" s="28" t="n"/>
      <c r="T963" s="28" t="n"/>
      <c r="U963" s="28" t="n"/>
      <c r="V963" s="26" t="n"/>
      <c r="W963" s="29" t="n"/>
      <c r="Z963" s="491" t="n"/>
      <c r="AA963" s="612" t="n"/>
      <c r="AB963" s="83">
        <f>IF(C963="","",IF('Product Selections'!$L$11="CBA Lightning",1,IF('Product Selections'!$L$11="CBA Lightning Plus",0.7,IF('Product Selections'!$L$11="Management Services",0.7,IF('Product Selections'!$L$11="CBA Lightning Wholesale","Check with Finance","")))))</f>
        <v/>
      </c>
      <c r="AC963" s="612" t="n"/>
      <c r="AD963" s="83">
        <f>IF(C963="","",IF('Product Selections'!$L$11="CBA Lightning Wholesale","Check with Finance",1-AB963))</f>
        <v/>
      </c>
      <c r="AE963" s="612">
        <f>IF(C963="","",'Multi Unit Grid'!$G$5)</f>
        <v/>
      </c>
      <c r="AF963" s="84">
        <f>IF(C963="","",IF('Exhibit A'!Y1705&lt;0,-'Exhibit A'!Y1705,""))</f>
        <v/>
      </c>
      <c r="AG963" s="612">
        <f>IF($C963="","",'Product Selections'!$K$6)</f>
        <v/>
      </c>
      <c r="AH963" s="612">
        <f>IF($C963="","",'Product Selections'!$K$10)</f>
        <v/>
      </c>
      <c r="AI963" s="32">
        <f>IF(C963="","",IF('Product Selections'!L955="Management SErvices",VLOOKUP('Product Selections'!K947,Regions!C:D,2,FALSE),""))</f>
        <v/>
      </c>
      <c r="AJ963" s="444" t="n"/>
      <c r="AK963" s="621" t="n"/>
      <c r="AL963" s="438" t="n"/>
      <c r="AM963" s="447" t="n"/>
      <c r="AO963" s="30" t="n"/>
      <c r="AP963" s="439" t="n"/>
      <c r="AQ963" s="612" t="n"/>
      <c r="AR963" s="612" t="n"/>
      <c r="AS963" s="615" t="n"/>
    </row>
    <row r="964">
      <c r="B964" s="249">
        <f>B963+1</f>
        <v/>
      </c>
      <c r="C964" s="250">
        <f>IF('Multi Unit Grid'!C958="","",'Multi Unit Grid'!C958)</f>
        <v/>
      </c>
      <c r="D964" s="251">
        <f>IF(C964="","",'Exhibit A'!D956)</f>
        <v/>
      </c>
      <c r="E964" s="252">
        <f>IFERROR(VLOOKUP(C964,'Multi Unit Grid'!C:D,2,FALSE),"")</f>
        <v/>
      </c>
      <c r="F964" s="253">
        <f>IFERROR(VLOOKUP(C964,'Multi Unit Grid'!C:E,3,FALSE),"")</f>
        <v/>
      </c>
      <c r="G964" s="253">
        <f>IFERROR(VLOOKUP(C964,'Multi Unit Grid'!C:EF,4,FALSE),"")</f>
        <v/>
      </c>
      <c r="H964" s="616" t="n"/>
      <c r="I964" s="267" t="n"/>
      <c r="J964" s="431" t="n"/>
      <c r="K964" s="261" t="n"/>
      <c r="L964" s="257" t="n"/>
      <c r="M964" s="262" t="n"/>
      <c r="N964" s="263" t="n"/>
      <c r="O964" s="262" t="n"/>
      <c r="P964" s="263" t="n"/>
      <c r="Q964" s="622" t="n"/>
      <c r="R964" s="263" t="n"/>
      <c r="S964" s="263" t="n"/>
      <c r="T964" s="263" t="n"/>
      <c r="U964" s="263" t="n"/>
      <c r="V964" s="262" t="n"/>
      <c r="W964" s="265" t="n"/>
      <c r="X964" s="266" t="n"/>
      <c r="Z964" s="490" t="n"/>
      <c r="AA964" s="616" t="n"/>
      <c r="AB964" s="270">
        <f>IF(C964="","",IF('Product Selections'!$L$11="CBA Lightning",1,IF('Product Selections'!$L$11="CBA Lightning Plus",0.7,IF('Product Selections'!$L$11="Management Services",0.7,IF('Product Selections'!$L$11="CBA Lightning Wholesale","Check with Finance","")))))</f>
        <v/>
      </c>
      <c r="AC964" s="616" t="n"/>
      <c r="AD964" s="270">
        <f>IF(C964="","",IF('Product Selections'!$L$11="CBA Lightning Wholesale","Check with Finance",1-AB964))</f>
        <v/>
      </c>
      <c r="AE964" s="616">
        <f>IF(C964="","",'Multi Unit Grid'!$G$5)</f>
        <v/>
      </c>
      <c r="AF964" s="271">
        <f>IF(C964="","",IF('Exhibit A'!Y1706&lt;0,-'Exhibit A'!Y1706,""))</f>
        <v/>
      </c>
      <c r="AG964" s="616">
        <f>IF($C964="","",'Product Selections'!$K$6)</f>
        <v/>
      </c>
      <c r="AH964" s="616">
        <f>IF($C964="","",'Product Selections'!$K$10)</f>
        <v/>
      </c>
      <c r="AI964" s="269">
        <f>IF(C964="","",IF('Product Selections'!L956="Management SErvices",VLOOKUP('Product Selections'!K948,Regions!C:D,2,FALSE),""))</f>
        <v/>
      </c>
      <c r="AJ964" s="445" t="n"/>
      <c r="AK964" s="618" t="n"/>
      <c r="AL964" s="440" t="n"/>
      <c r="AM964" s="448" t="n"/>
      <c r="AO964" s="267" t="n"/>
      <c r="AP964" s="441" t="n"/>
      <c r="AQ964" s="616" t="n"/>
      <c r="AR964" s="616" t="n"/>
      <c r="AS964" s="619" t="n"/>
    </row>
    <row r="965">
      <c r="B965" s="73">
        <f>B964+1</f>
        <v/>
      </c>
      <c r="C965" s="221">
        <f>IF('Multi Unit Grid'!C959="","",'Multi Unit Grid'!C959)</f>
        <v/>
      </c>
      <c r="D965" s="223">
        <f>IF(C965="","",'Exhibit A'!D957)</f>
        <v/>
      </c>
      <c r="E965" s="222">
        <f>IFERROR(VLOOKUP(C965,'Multi Unit Grid'!C:D,2,FALSE),"")</f>
        <v/>
      </c>
      <c r="F965" s="75">
        <f>IFERROR(VLOOKUP(C965,'Multi Unit Grid'!C:E,3,FALSE),"")</f>
        <v/>
      </c>
      <c r="G965" s="75">
        <f>IFERROR(VLOOKUP(C965,'Multi Unit Grid'!C:EF,4,FALSE),"")</f>
        <v/>
      </c>
      <c r="H965" s="612" t="n"/>
      <c r="I965" s="30" t="n"/>
      <c r="J965" s="430" t="n"/>
      <c r="K965" s="224" t="n"/>
      <c r="L965" s="24" t="n"/>
      <c r="M965" s="26" t="n"/>
      <c r="N965" s="28" t="n"/>
      <c r="O965" s="26" t="n"/>
      <c r="P965" s="28" t="n"/>
      <c r="Q965" s="623" t="n"/>
      <c r="R965" s="28" t="n"/>
      <c r="S965" s="28" t="n"/>
      <c r="T965" s="28" t="n"/>
      <c r="U965" s="28" t="n"/>
      <c r="V965" s="26" t="n"/>
      <c r="W965" s="29" t="n"/>
      <c r="Z965" s="491" t="n"/>
      <c r="AA965" s="612" t="n"/>
      <c r="AB965" s="83">
        <f>IF(C965="","",IF('Product Selections'!$L$11="CBA Lightning",1,IF('Product Selections'!$L$11="CBA Lightning Plus",0.7,IF('Product Selections'!$L$11="Management Services",0.7,IF('Product Selections'!$L$11="CBA Lightning Wholesale","Check with Finance","")))))</f>
        <v/>
      </c>
      <c r="AC965" s="612" t="n"/>
      <c r="AD965" s="83">
        <f>IF(C965="","",IF('Product Selections'!$L$11="CBA Lightning Wholesale","Check with Finance",1-AB965))</f>
        <v/>
      </c>
      <c r="AE965" s="612">
        <f>IF(C965="","",'Multi Unit Grid'!$G$5)</f>
        <v/>
      </c>
      <c r="AF965" s="84">
        <f>IF(C965="","",IF('Exhibit A'!Y1707&lt;0,-'Exhibit A'!Y1707,""))</f>
        <v/>
      </c>
      <c r="AG965" s="612">
        <f>IF($C965="","",'Product Selections'!$K$6)</f>
        <v/>
      </c>
      <c r="AH965" s="612">
        <f>IF($C965="","",'Product Selections'!$K$10)</f>
        <v/>
      </c>
      <c r="AI965" s="32">
        <f>IF(C965="","",IF('Product Selections'!L957="Management SErvices",VLOOKUP('Product Selections'!K949,Regions!C:D,2,FALSE),""))</f>
        <v/>
      </c>
      <c r="AJ965" s="444" t="n"/>
      <c r="AK965" s="621" t="n"/>
      <c r="AL965" s="438" t="n"/>
      <c r="AM965" s="447" t="n"/>
      <c r="AO965" s="30" t="n"/>
      <c r="AP965" s="439" t="n"/>
      <c r="AQ965" s="612" t="n"/>
      <c r="AR965" s="612" t="n"/>
      <c r="AS965" s="615" t="n"/>
    </row>
    <row r="966">
      <c r="B966" s="249">
        <f>B965+1</f>
        <v/>
      </c>
      <c r="C966" s="250">
        <f>IF('Multi Unit Grid'!C960="","",'Multi Unit Grid'!C960)</f>
        <v/>
      </c>
      <c r="D966" s="251">
        <f>IF(C966="","",'Exhibit A'!D958)</f>
        <v/>
      </c>
      <c r="E966" s="252">
        <f>IFERROR(VLOOKUP(C966,'Multi Unit Grid'!C:D,2,FALSE),"")</f>
        <v/>
      </c>
      <c r="F966" s="253">
        <f>IFERROR(VLOOKUP(C966,'Multi Unit Grid'!C:E,3,FALSE),"")</f>
        <v/>
      </c>
      <c r="G966" s="253">
        <f>IFERROR(VLOOKUP(C966,'Multi Unit Grid'!C:EF,4,FALSE),"")</f>
        <v/>
      </c>
      <c r="H966" s="616" t="n"/>
      <c r="I966" s="267" t="n"/>
      <c r="J966" s="431" t="n"/>
      <c r="K966" s="261" t="n"/>
      <c r="L966" s="257" t="n"/>
      <c r="M966" s="262" t="n"/>
      <c r="N966" s="263" t="n"/>
      <c r="O966" s="262" t="n"/>
      <c r="P966" s="263" t="n"/>
      <c r="Q966" s="622" t="n"/>
      <c r="R966" s="263" t="n"/>
      <c r="S966" s="263" t="n"/>
      <c r="T966" s="263" t="n"/>
      <c r="U966" s="263" t="n"/>
      <c r="V966" s="262" t="n"/>
      <c r="W966" s="265" t="n"/>
      <c r="X966" s="266" t="n"/>
      <c r="Z966" s="490" t="n"/>
      <c r="AA966" s="616" t="n"/>
      <c r="AB966" s="270">
        <f>IF(C966="","",IF('Product Selections'!$L$11="CBA Lightning",1,IF('Product Selections'!$L$11="CBA Lightning Plus",0.7,IF('Product Selections'!$L$11="Management Services",0.7,IF('Product Selections'!$L$11="CBA Lightning Wholesale","Check with Finance","")))))</f>
        <v/>
      </c>
      <c r="AC966" s="616" t="n"/>
      <c r="AD966" s="270">
        <f>IF(C966="","",IF('Product Selections'!$L$11="CBA Lightning Wholesale","Check with Finance",1-AB966))</f>
        <v/>
      </c>
      <c r="AE966" s="616">
        <f>IF(C966="","",'Multi Unit Grid'!$G$5)</f>
        <v/>
      </c>
      <c r="AF966" s="271">
        <f>IF(C966="","",IF('Exhibit A'!Y1708&lt;0,-'Exhibit A'!Y1708,""))</f>
        <v/>
      </c>
      <c r="AG966" s="616">
        <f>IF($C966="","",'Product Selections'!$K$6)</f>
        <v/>
      </c>
      <c r="AH966" s="616">
        <f>IF($C966="","",'Product Selections'!$K$10)</f>
        <v/>
      </c>
      <c r="AI966" s="269">
        <f>IF(C966="","",IF('Product Selections'!L958="Management SErvices",VLOOKUP('Product Selections'!K950,Regions!C:D,2,FALSE),""))</f>
        <v/>
      </c>
      <c r="AJ966" s="445" t="n"/>
      <c r="AK966" s="618" t="n"/>
      <c r="AL966" s="440" t="n"/>
      <c r="AM966" s="448" t="n"/>
      <c r="AO966" s="267" t="n"/>
      <c r="AP966" s="441" t="n"/>
      <c r="AQ966" s="616" t="n"/>
      <c r="AR966" s="616" t="n"/>
      <c r="AS966" s="619" t="n"/>
    </row>
    <row r="967">
      <c r="B967" s="73">
        <f>B966+1</f>
        <v/>
      </c>
      <c r="C967" s="221">
        <f>IF('Multi Unit Grid'!C961="","",'Multi Unit Grid'!C961)</f>
        <v/>
      </c>
      <c r="D967" s="223">
        <f>IF(C967="","",'Exhibit A'!D959)</f>
        <v/>
      </c>
      <c r="E967" s="222">
        <f>IFERROR(VLOOKUP(C967,'Multi Unit Grid'!C:D,2,FALSE),"")</f>
        <v/>
      </c>
      <c r="F967" s="75">
        <f>IFERROR(VLOOKUP(C967,'Multi Unit Grid'!C:E,3,FALSE),"")</f>
        <v/>
      </c>
      <c r="G967" s="75">
        <f>IFERROR(VLOOKUP(C967,'Multi Unit Grid'!C:EF,4,FALSE),"")</f>
        <v/>
      </c>
      <c r="H967" s="612" t="n"/>
      <c r="I967" s="30" t="n"/>
      <c r="J967" s="430" t="n"/>
      <c r="K967" s="224" t="n"/>
      <c r="L967" s="24" t="n"/>
      <c r="M967" s="26" t="n"/>
      <c r="N967" s="28" t="n"/>
      <c r="O967" s="26" t="n"/>
      <c r="P967" s="28" t="n"/>
      <c r="Q967" s="623" t="n"/>
      <c r="R967" s="28" t="n"/>
      <c r="S967" s="28" t="n"/>
      <c r="T967" s="28" t="n"/>
      <c r="U967" s="28" t="n"/>
      <c r="V967" s="26" t="n"/>
      <c r="W967" s="29" t="n"/>
      <c r="Z967" s="491" t="n"/>
      <c r="AA967" s="612" t="n"/>
      <c r="AB967" s="83">
        <f>IF(C967="","",IF('Product Selections'!$L$11="CBA Lightning",1,IF('Product Selections'!$L$11="CBA Lightning Plus",0.7,IF('Product Selections'!$L$11="Management Services",0.7,IF('Product Selections'!$L$11="CBA Lightning Wholesale","Check with Finance","")))))</f>
        <v/>
      </c>
      <c r="AC967" s="612" t="n"/>
      <c r="AD967" s="83">
        <f>IF(C967="","",IF('Product Selections'!$L$11="CBA Lightning Wholesale","Check with Finance",1-AB967))</f>
        <v/>
      </c>
      <c r="AE967" s="612">
        <f>IF(C967="","",'Multi Unit Grid'!$G$5)</f>
        <v/>
      </c>
      <c r="AF967" s="84">
        <f>IF(C967="","",IF('Exhibit A'!Y1709&lt;0,-'Exhibit A'!Y1709,""))</f>
        <v/>
      </c>
      <c r="AG967" s="612">
        <f>IF($C967="","",'Product Selections'!$K$6)</f>
        <v/>
      </c>
      <c r="AH967" s="612">
        <f>IF($C967="","",'Product Selections'!$K$10)</f>
        <v/>
      </c>
      <c r="AI967" s="32">
        <f>IF(C967="","",IF('Product Selections'!L959="Management SErvices",VLOOKUP('Product Selections'!K951,Regions!C:D,2,FALSE),""))</f>
        <v/>
      </c>
      <c r="AJ967" s="444" t="n"/>
      <c r="AK967" s="621" t="n"/>
      <c r="AL967" s="438" t="n"/>
      <c r="AM967" s="447" t="n"/>
      <c r="AO967" s="30" t="n"/>
      <c r="AP967" s="439" t="n"/>
      <c r="AQ967" s="612" t="n"/>
      <c r="AR967" s="612" t="n"/>
      <c r="AS967" s="615" t="n"/>
    </row>
    <row r="968" ht="13.5" customHeight="1" thickBot="1">
      <c r="B968" s="272">
        <f>B967+1</f>
        <v/>
      </c>
      <c r="C968" s="273">
        <f>IF('Multi Unit Grid'!C962="","",'Multi Unit Grid'!C962)</f>
        <v/>
      </c>
      <c r="D968" s="274">
        <f>IF(C968="","",'Exhibit A'!D960)</f>
        <v/>
      </c>
      <c r="E968" s="275">
        <f>IFERROR(VLOOKUP(C968,'Multi Unit Grid'!C:D,2,FALSE),"")</f>
        <v/>
      </c>
      <c r="F968" s="276">
        <f>IFERROR(VLOOKUP(C968,'Multi Unit Grid'!C:E,3,FALSE),"")</f>
        <v/>
      </c>
      <c r="G968" s="276">
        <f>IFERROR(VLOOKUP(C968,'Multi Unit Grid'!C:EF,4,FALSE),"")</f>
        <v/>
      </c>
      <c r="H968" s="624" t="n"/>
      <c r="I968" s="289" t="n"/>
      <c r="J968" s="432" t="n"/>
      <c r="K968" s="284" t="n"/>
      <c r="L968" s="280" t="n"/>
      <c r="M968" s="285" t="n"/>
      <c r="N968" s="286" t="n"/>
      <c r="O968" s="285" t="n"/>
      <c r="P968" s="286" t="n"/>
      <c r="Q968" s="625" t="n"/>
      <c r="R968" s="286" t="n"/>
      <c r="S968" s="286" t="n"/>
      <c r="T968" s="286" t="n"/>
      <c r="U968" s="286" t="n"/>
      <c r="V968" s="285" t="n"/>
      <c r="W968" s="288" t="n"/>
      <c r="Z968" s="492" t="n"/>
      <c r="AA968" s="624" t="n"/>
      <c r="AB968" s="292">
        <f>IF(C968="","",IF('Product Selections'!$L$11="CBA Lightning",1,IF('Product Selections'!$L$11="CBA Lightning Plus",0.7,IF('Product Selections'!$L$11="Management Services",0.7,IF('Product Selections'!$L$11="CBA Lightning Wholesale","Check with Finance","")))))</f>
        <v/>
      </c>
      <c r="AC968" s="624" t="n"/>
      <c r="AD968" s="292">
        <f>IF(C968="","",IF('Product Selections'!$L$11="CBA Lightning Wholesale","Check with Finance",1-AB968))</f>
        <v/>
      </c>
      <c r="AE968" s="624">
        <f>IF(C968="","",'Multi Unit Grid'!$G$5)</f>
        <v/>
      </c>
      <c r="AF968" s="293">
        <f>IF(C968="","",IF('Exhibit A'!Y1210&lt;0,-'Exhibit A'!Y1210,""))</f>
        <v/>
      </c>
      <c r="AG968" s="624">
        <f>IF($C968="","",'Product Selections'!$K$6)</f>
        <v/>
      </c>
      <c r="AH968" s="624">
        <f>IF($C968="","",'Product Selections'!$K$10)</f>
        <v/>
      </c>
      <c r="AI968" s="291">
        <f>IF(C968="","",IF('Product Selections'!L960="Management SErvices",VLOOKUP('Product Selections'!K952,Regions!C:D,2,FALSE),""))</f>
        <v/>
      </c>
      <c r="AJ968" s="449" t="n"/>
      <c r="AK968" s="626" t="n"/>
      <c r="AL968" s="450" t="n"/>
      <c r="AM968" s="451" t="n"/>
      <c r="AO968" s="289" t="n"/>
      <c r="AP968" s="454" t="n"/>
      <c r="AQ968" s="624" t="n"/>
      <c r="AR968" s="624" t="n"/>
      <c r="AS968" s="627" t="n"/>
    </row>
    <row r="996" hidden="1">
      <c r="J996" s="4" t="inlineStr">
        <is>
          <t>YesPayByPayCheck</t>
        </is>
      </c>
      <c r="AJ996" s="4" t="inlineStr">
        <is>
          <t>WcDataCount</t>
        </is>
      </c>
    </row>
    <row r="997" hidden="1">
      <c r="J997" s="4">
        <f>IF(AJ997="CBA","OK",IF(AJ997="YesWc",IF(COUNTIF(J19:J968,"Yes")=0,"Error","OK"),"OK"))</f>
        <v/>
      </c>
      <c r="AJ997" s="4">
        <f t="array" ref="AJ997">IF(AND(COUNTIF(J19:J968,"Yes")&gt;0,COUNTA(AJ19:AS968)=0),"ErrorYesButNoWc",IF(COUNTA(AJ19:AS968)=0,"CBA",IF(SUMPRODUCT(--((AJ19:AS968&lt;&gt;""))*--(AP19:AP968=""))&gt;0,"ErrorWcName","YesWc")))</f>
        <v/>
      </c>
    </row>
  </sheetData>
  <dataValidations count="4">
    <dataValidation sqref="F968:I968" showDropDown="0" showInputMessage="1" showErrorMessage="1" allowBlank="1" type="list">
      <formula1>"1,4,12,24,26,52"</formula1>
    </dataValidation>
    <dataValidation sqref="I19:I968" showDropDown="0" showInputMessage="1" showErrorMessage="1" allowBlank="1" type="list">
      <formula1>"No Contact,Left Voicemail/Sent Email,Pending Decision,Sent Sales Order,First Payroll Processed,Sold,Lost,OOB"</formula1>
    </dataValidation>
    <dataValidation sqref="J19:J968 V19:V968" showDropDown="0" showInputMessage="1" showErrorMessage="1" allowBlank="1" type="list">
      <formula1>"Yes"</formula1>
    </dataValidation>
    <dataValidation sqref="AM1:AM11 AM16:AM1048576" showDropDown="0" showInputMessage="1" showErrorMessage="1" allowBlank="1" type="list">
      <formula1>"BOR, Upcoming Renewal, No Coverage, N/A"</formula1>
    </dataValidation>
  </dataValidations>
  <hyperlinks>
    <hyperlink xmlns:r="http://schemas.openxmlformats.org/officeDocument/2006/relationships" ref="D5" display="debreim@hotmail.com" r:id="rId1"/>
  </hyperlinks>
  <pageMargins left="0.25" right="0.25" top="0.5" bottom="0.25" header="0.3" footer="0.05"/>
  <pageSetup orientation="landscape" paperSize="5" scale="76" fitToHeight="0"/>
  <headerFooter>
    <oddHeader/>
    <oddFooter>&amp;C&amp;8 ADP Proprietary &amp;&amp; Confidential -- For Internal Use Only</oddFooter>
    <evenHeader/>
    <evenFooter/>
    <firstHeader/>
    <firstFooter/>
  </headerFooter>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5.xml><?xml version="1.0" encoding="utf-8"?>
<worksheet xmlns="http://schemas.openxmlformats.org/spreadsheetml/2006/main">
  <sheetPr>
    <outlinePr summaryBelow="1" summaryRight="1"/>
    <pageSetUpPr/>
  </sheetPr>
  <dimension ref="A1:Q951"/>
  <sheetViews>
    <sheetView showGridLines="0" tabSelected="1" zoomScale="115" zoomScaleNormal="115" workbookViewId="0">
      <pane ySplit="1" topLeftCell="C2" activePane="bottomLeft" state="frozen"/>
      <selection pane="bottomLeft" activeCell="F10" sqref="F10"/>
      <selection activeCell="D31" sqref="D31"/>
    </sheetView>
  </sheetViews>
  <sheetFormatPr baseColWidth="8" defaultRowHeight="14.45"/>
  <cols>
    <col width="28.85546875" customWidth="1" min="1" max="1"/>
    <col width="47" bestFit="1" customWidth="1" min="2" max="2"/>
    <col width="30.7109375" bestFit="1" customWidth="1" min="3" max="3"/>
    <col width="35.85546875" customWidth="1" min="4" max="4"/>
    <col width="18.140625" customWidth="1" min="5" max="5"/>
    <col width="13.140625" bestFit="1" customWidth="1" min="6" max="6"/>
    <col width="19.5703125" bestFit="1" customWidth="1" min="7" max="7"/>
    <col width="16.28515625" bestFit="1" customWidth="1" min="8" max="8"/>
    <col width="12.140625" bestFit="1" customWidth="1" min="9" max="9"/>
    <col width="13.7109375" bestFit="1" customWidth="1" min="10" max="10"/>
    <col width="21.140625" bestFit="1" customWidth="1" min="11" max="11"/>
    <col width="21.85546875" bestFit="1" customWidth="1" min="12" max="12"/>
    <col width="24.140625" bestFit="1" customWidth="1" min="13" max="13"/>
    <col width="22.5703125" bestFit="1" customWidth="1" min="14" max="14"/>
    <col width="23.140625" bestFit="1" customWidth="1" min="15" max="15"/>
    <col width="23.42578125" bestFit="1" customWidth="1" min="16" max="16"/>
    <col width="14.5703125" bestFit="1" customWidth="1" min="17" max="17"/>
  </cols>
  <sheetData>
    <row r="1" ht="15.95" customHeight="1">
      <c r="A1" s="493" t="inlineStr">
        <is>
          <t>Seller Client Code</t>
        </is>
      </c>
      <c r="B1" s="493" t="inlineStr">
        <is>
          <t>NAME</t>
        </is>
      </c>
      <c r="C1" s="493" t="inlineStr">
        <is>
          <t>DBADOINGBUSINESSASNAME__C</t>
        </is>
      </c>
      <c r="D1" s="493" t="inlineStr">
        <is>
          <t>BILLING STREET</t>
        </is>
      </c>
      <c r="E1" s="493" t="inlineStr">
        <is>
          <t>BILLINGCITY</t>
        </is>
      </c>
      <c r="F1" s="562" t="inlineStr">
        <is>
          <t>BILLINGSTATE</t>
        </is>
      </c>
      <c r="G1" s="562" t="inlineStr">
        <is>
          <t>BILLINGPOSTALCODE</t>
        </is>
      </c>
      <c r="H1" s="493" t="inlineStr">
        <is>
          <t>BILLINGCOUNTRY</t>
        </is>
      </c>
      <c r="I1" s="493" t="inlineStr">
        <is>
          <t>EIN</t>
        </is>
      </c>
      <c r="J1" s="493" t="inlineStr">
        <is>
          <t>Phone</t>
        </is>
      </c>
      <c r="K1" s="494" t="inlineStr">
        <is>
          <t>RECORDTYPEID</t>
        </is>
      </c>
      <c r="L1" s="494" t="inlineStr">
        <is>
          <t>RECORD_SOURCE__C</t>
        </is>
      </c>
      <c r="M1" s="495" t="inlineStr">
        <is>
          <t>Named Account Manager</t>
        </is>
      </c>
      <c r="N1" s="495" t="inlineStr">
        <is>
          <t>Owner ID</t>
        </is>
      </c>
      <c r="O1" s="496" t="inlineStr">
        <is>
          <t>Account Quarterback</t>
        </is>
      </c>
      <c r="P1" s="497" t="inlineStr">
        <is>
          <t>Number of Employees</t>
        </is>
      </c>
      <c r="Q1" s="496" t="inlineStr">
        <is>
          <t xml:space="preserve">Local Decision </t>
        </is>
      </c>
    </row>
    <row r="2" ht="15" customHeight="1">
      <c r="A2" s="232">
        <f>'Multi Unit Grid'!$C$13</f>
        <v/>
      </c>
      <c r="B2" s="473">
        <f>IF('Product Selections'!D16="","",'Product Selections'!D16)</f>
        <v/>
      </c>
      <c r="C2" s="238" t="inlineStr">
        <is>
          <t>Upstate Logistics Group LLC</t>
        </is>
      </c>
      <c r="D2" s="557" t="inlineStr">
        <is>
          <t>2107 Goldfinch Blvd</t>
        </is>
      </c>
      <c r="E2" s="559" t="inlineStr">
        <is>
          <t>Princeton</t>
        </is>
      </c>
      <c r="F2" s="564" t="inlineStr">
        <is>
          <t>NJ</t>
        </is>
      </c>
      <c r="G2" s="628" t="inlineStr">
        <is>
          <t>08540</t>
        </is>
      </c>
      <c r="H2" s="561">
        <f>IF(G2="","","US")</f>
        <v/>
      </c>
      <c r="I2" s="557" t="inlineStr">
        <is>
          <t>33-4154077</t>
        </is>
      </c>
      <c r="J2" s="629">
        <f>IF('COE.Client.Details'!T19="","",'COE.Client.Details'!T19)</f>
        <v/>
      </c>
      <c r="K2" s="479">
        <f>IF(A2="","","0123000000002GvAAI")</f>
        <v/>
      </c>
      <c r="L2" s="480" t="inlineStr">
        <is>
          <t>ACQ_ProjectCBAL_123</t>
        </is>
      </c>
      <c r="M2" s="481">
        <f>IF('Multi Unit Grid'!$H$3="","",'Multi Unit Grid'!$H$3)</f>
        <v/>
      </c>
      <c r="N2" s="481">
        <f>IF('Multi Unit Grid'!$H$4="","",'Multi Unit Grid'!$H$4)</f>
        <v/>
      </c>
      <c r="O2" s="482" t="n"/>
      <c r="P2" s="482">
        <f>IF('COE.Client.Details'!E19="","",'COE.Client.Details'!E19)</f>
        <v/>
      </c>
      <c r="Q2" s="482" t="n"/>
    </row>
    <row r="3" ht="15" customHeight="1">
      <c r="A3" s="232">
        <f>IF('Multi Unit Grid'!C14="","",'Multi Unit Grid'!C14)</f>
        <v/>
      </c>
      <c r="B3" s="473">
        <f>IF('Product Selections'!D17="","",'Product Selections'!D17)</f>
        <v/>
      </c>
      <c r="C3" s="238" t="inlineStr">
        <is>
          <t>Tyree Advisory Group LLC</t>
        </is>
      </c>
      <c r="D3" s="558" t="inlineStr">
        <is>
          <t>106 W Dorothys Way</t>
        </is>
      </c>
      <c r="E3" s="560" t="inlineStr">
        <is>
          <t>Lincoln University</t>
        </is>
      </c>
      <c r="F3" s="566" t="inlineStr">
        <is>
          <t>PA</t>
        </is>
      </c>
      <c r="G3" s="630" t="inlineStr">
        <is>
          <t>19352</t>
        </is>
      </c>
      <c r="H3" s="561">
        <f>IF(G3="","","US")</f>
        <v/>
      </c>
      <c r="I3" s="558" t="inlineStr">
        <is>
          <t>42-1951214</t>
        </is>
      </c>
      <c r="J3" s="629">
        <f>IF('COE.Client.Details'!T20="","",'COE.Client.Details'!T20)</f>
        <v/>
      </c>
      <c r="K3" s="479">
        <f>IF(A3="","","0123000000002GvAAI")</f>
        <v/>
      </c>
      <c r="L3" s="480" t="n"/>
      <c r="M3" s="481">
        <f>IF('Multi Unit Grid'!$H$3="","",'Multi Unit Grid'!$H$3)</f>
        <v/>
      </c>
      <c r="N3" s="481">
        <f>IF('Multi Unit Grid'!$H$4="","",'Multi Unit Grid'!$H$4)</f>
        <v/>
      </c>
      <c r="O3" s="483" t="n"/>
      <c r="P3" s="482">
        <f>IF('COE.Client.Details'!E20="","",'COE.Client.Details'!E20)</f>
        <v/>
      </c>
      <c r="Q3" s="483" t="n"/>
    </row>
    <row r="4" ht="15" customHeight="1">
      <c r="A4" s="232">
        <f>IF('Multi Unit Grid'!C15="","",'Multi Unit Grid'!C15)</f>
        <v/>
      </c>
      <c r="B4" s="473">
        <f>IF('Product Selections'!D18="","",'Product Selections'!D18)</f>
        <v/>
      </c>
      <c r="C4" s="238" t="inlineStr">
        <is>
          <t>RJC Holdings</t>
        </is>
      </c>
      <c r="D4" s="558" t="inlineStr">
        <is>
          <t>6278 North Federal Highway #491</t>
        </is>
      </c>
      <c r="E4" s="560" t="inlineStr">
        <is>
          <t>Fort Lauderdale</t>
        </is>
      </c>
      <c r="F4" s="566" t="inlineStr">
        <is>
          <t>FL</t>
        </is>
      </c>
      <c r="G4" s="630" t="inlineStr">
        <is>
          <t>33308</t>
        </is>
      </c>
      <c r="H4" s="561">
        <f>IF(G4="","","US")</f>
        <v/>
      </c>
      <c r="I4" s="558" t="inlineStr">
        <is>
          <t>86-2385686</t>
        </is>
      </c>
      <c r="J4" s="629">
        <f>IF('COE.Client.Details'!T21="","",'COE.Client.Details'!T21)</f>
        <v/>
      </c>
      <c r="K4" s="479">
        <f>IF(A4="","","0123000000002GvAAI")</f>
        <v/>
      </c>
      <c r="L4" s="480" t="n"/>
      <c r="M4" s="481">
        <f>IF('Multi Unit Grid'!$H$3="","",'Multi Unit Grid'!$H$3)</f>
        <v/>
      </c>
      <c r="N4" s="481">
        <f>IF('Multi Unit Grid'!$H$4="","",'Multi Unit Grid'!$H$4)</f>
        <v/>
      </c>
      <c r="O4" s="483" t="n"/>
      <c r="P4" s="482">
        <f>IF('COE.Client.Details'!E21="","",'COE.Client.Details'!E21)</f>
        <v/>
      </c>
      <c r="Q4" s="483" t="n"/>
    </row>
    <row r="5" ht="15" customHeight="1">
      <c r="A5" s="232">
        <f>IF('Multi Unit Grid'!C16="","",'Multi Unit Grid'!C16)</f>
        <v/>
      </c>
      <c r="B5" s="473">
        <f>IF('Product Selections'!D19="","",'Product Selections'!D19)</f>
        <v/>
      </c>
      <c r="C5" s="238" t="inlineStr">
        <is>
          <t>Kranz Motorcars LLC</t>
        </is>
      </c>
      <c r="D5" s="558" t="inlineStr">
        <is>
          <t>432 S Walnut St</t>
        </is>
      </c>
      <c r="E5" s="560" t="inlineStr">
        <is>
          <t>Kennett Square</t>
        </is>
      </c>
      <c r="F5" s="566" t="inlineStr">
        <is>
          <t>PA</t>
        </is>
      </c>
      <c r="G5" s="630" t="inlineStr">
        <is>
          <t>19348</t>
        </is>
      </c>
      <c r="H5" s="561">
        <f>IF(G5="","","US")</f>
        <v/>
      </c>
      <c r="I5" s="558" t="inlineStr">
        <is>
          <t>39-2155930</t>
        </is>
      </c>
      <c r="J5" s="629">
        <f>IF('COE.Client.Details'!T22="","",'COE.Client.Details'!T22)</f>
        <v/>
      </c>
      <c r="K5" s="479">
        <f>IF(A5="","","0123000000002GvAAI")</f>
        <v/>
      </c>
      <c r="L5" s="480" t="n"/>
      <c r="M5" s="481">
        <f>IF('Multi Unit Grid'!$H$3="","",'Multi Unit Grid'!$H$3)</f>
        <v/>
      </c>
      <c r="N5" s="481">
        <f>IF('Multi Unit Grid'!$H$4="","",'Multi Unit Grid'!$H$4)</f>
        <v/>
      </c>
      <c r="O5" s="483" t="n"/>
      <c r="P5" s="482">
        <f>IF('COE.Client.Details'!E22="","",'COE.Client.Details'!E22)</f>
        <v/>
      </c>
      <c r="Q5" s="483" t="n"/>
    </row>
    <row r="6" ht="15" customHeight="1">
      <c r="A6" s="232">
        <f>IF('Multi Unit Grid'!C17="","",'Multi Unit Grid'!C17)</f>
        <v/>
      </c>
      <c r="B6" s="473">
        <f>IF('Product Selections'!D20="","",'Product Selections'!D20)</f>
        <v/>
      </c>
      <c r="C6" s="238" t="inlineStr">
        <is>
          <t>Wisdom by Woods LLC</t>
        </is>
      </c>
      <c r="D6" s="558" t="inlineStr">
        <is>
          <t>5320 Blue Reed Lane</t>
        </is>
      </c>
      <c r="E6" s="560" t="inlineStr">
        <is>
          <t>Lake Worth</t>
        </is>
      </c>
      <c r="F6" s="566" t="inlineStr">
        <is>
          <t>FL</t>
        </is>
      </c>
      <c r="G6" s="630" t="inlineStr">
        <is>
          <t>33467</t>
        </is>
      </c>
      <c r="H6" s="561">
        <f>IF(G6="","","US")</f>
        <v/>
      </c>
      <c r="I6" s="558" t="inlineStr">
        <is>
          <t>93-3723791</t>
        </is>
      </c>
      <c r="J6" s="629">
        <f>IF('COE.Client.Details'!T23="","",'COE.Client.Details'!T23)</f>
        <v/>
      </c>
      <c r="K6" s="479">
        <f>IF(A6="","","0123000000002GvAAI")</f>
        <v/>
      </c>
      <c r="L6" s="480" t="n"/>
      <c r="M6" s="481">
        <f>IF('Multi Unit Grid'!$H$3="","",'Multi Unit Grid'!$H$3)</f>
        <v/>
      </c>
      <c r="N6" s="481">
        <f>IF('Multi Unit Grid'!$H$4="","",'Multi Unit Grid'!$H$4)</f>
        <v/>
      </c>
      <c r="O6" s="483" t="n"/>
      <c r="P6" s="482">
        <f>IF('COE.Client.Details'!E23="","",'COE.Client.Details'!E23)</f>
        <v/>
      </c>
      <c r="Q6" s="483" t="n"/>
    </row>
    <row r="7" ht="15" customHeight="1">
      <c r="A7" s="232">
        <f>IF('Multi Unit Grid'!C18="","",'Multi Unit Grid'!C18)</f>
        <v/>
      </c>
      <c r="B7" s="473">
        <f>IF('Product Selections'!D21="","",'Product Selections'!D21)</f>
        <v/>
      </c>
      <c r="C7" s="238" t="inlineStr">
        <is>
          <t>Auction Time Pieces</t>
        </is>
      </c>
      <c r="D7" s="558" t="inlineStr">
        <is>
          <t>24324 Walnut Street Suite B</t>
        </is>
      </c>
      <c r="E7" s="560" t="inlineStr">
        <is>
          <t>Newhall</t>
        </is>
      </c>
      <c r="F7" s="566" t="inlineStr">
        <is>
          <t>CA</t>
        </is>
      </c>
      <c r="G7" s="630" t="inlineStr">
        <is>
          <t>91321</t>
        </is>
      </c>
      <c r="H7" s="561">
        <f>IF(G7="","","US")</f>
        <v/>
      </c>
      <c r="I7" s="558" t="inlineStr">
        <is>
          <t>42-2190303</t>
        </is>
      </c>
      <c r="J7" s="629">
        <f>IF('COE.Client.Details'!T24="","",'COE.Client.Details'!T24)</f>
        <v/>
      </c>
      <c r="K7" s="479">
        <f>IF(A7="","","0123000000002GvAAI")</f>
        <v/>
      </c>
      <c r="L7" s="480" t="n"/>
      <c r="M7" s="481">
        <f>IF('Multi Unit Grid'!$H$3="","",'Multi Unit Grid'!$H$3)</f>
        <v/>
      </c>
      <c r="N7" s="481">
        <f>IF('Multi Unit Grid'!$H$4="","",'Multi Unit Grid'!$H$4)</f>
        <v/>
      </c>
      <c r="O7" s="483" t="n"/>
      <c r="P7" s="482">
        <f>IF('COE.Client.Details'!E24="","",'COE.Client.Details'!E24)</f>
        <v/>
      </c>
      <c r="Q7" s="483" t="n"/>
    </row>
    <row r="8" ht="15" customHeight="1">
      <c r="A8" s="232">
        <f>IF('Multi Unit Grid'!C19="","",'Multi Unit Grid'!C19)</f>
        <v/>
      </c>
      <c r="B8" s="473">
        <f>IF('Product Selections'!D22="","",'Product Selections'!D22)</f>
        <v/>
      </c>
      <c r="C8" s="238" t="inlineStr">
        <is>
          <t>Onchain Strategies LLC</t>
        </is>
      </c>
      <c r="D8" s="558" t="inlineStr">
        <is>
          <t>655 Pyrite Will St</t>
        </is>
      </c>
      <c r="E8" s="560" t="inlineStr">
        <is>
          <t>Las Vegas</t>
        </is>
      </c>
      <c r="F8" s="566" t="inlineStr">
        <is>
          <t>NV</t>
        </is>
      </c>
      <c r="G8" s="630" t="inlineStr">
        <is>
          <t>89138</t>
        </is>
      </c>
      <c r="H8" s="561">
        <f>IF(G8="","","US")</f>
        <v/>
      </c>
      <c r="I8" s="558" t="inlineStr">
        <is>
          <t>33-3282413</t>
        </is>
      </c>
      <c r="J8" s="629">
        <f>IF('COE.Client.Details'!T25="","",'COE.Client.Details'!T25)</f>
        <v/>
      </c>
      <c r="K8" s="479">
        <f>IF(A8="","","0123000000002GvAAI")</f>
        <v/>
      </c>
      <c r="L8" s="480" t="n"/>
      <c r="M8" s="481">
        <f>IF('Multi Unit Grid'!$H$3="","",'Multi Unit Grid'!$H$3)</f>
        <v/>
      </c>
      <c r="N8" s="481">
        <f>IF('Multi Unit Grid'!$H$4="","",'Multi Unit Grid'!$H$4)</f>
        <v/>
      </c>
      <c r="O8" s="483" t="n"/>
      <c r="P8" s="482">
        <f>IF('COE.Client.Details'!E25="","",'COE.Client.Details'!E25)</f>
        <v/>
      </c>
      <c r="Q8" s="483" t="n"/>
    </row>
    <row r="9" ht="15" customHeight="1">
      <c r="A9" s="232">
        <f>IF('Multi Unit Grid'!C20="","",'Multi Unit Grid'!C20)</f>
        <v/>
      </c>
      <c r="B9" s="473">
        <f>IF('Product Selections'!D23="","",'Product Selections'!D23)</f>
        <v/>
      </c>
      <c r="C9" s="238" t="inlineStr">
        <is>
          <t>Backfin Logistics LLC</t>
        </is>
      </c>
      <c r="D9" s="558" t="inlineStr">
        <is>
          <t>7921 Springway Rd</t>
        </is>
      </c>
      <c r="E9" s="560" t="inlineStr">
        <is>
          <t>Towson</t>
        </is>
      </c>
      <c r="F9" s="566" t="inlineStr">
        <is>
          <t>MD</t>
        </is>
      </c>
      <c r="G9" s="630" t="inlineStr">
        <is>
          <t>21204</t>
        </is>
      </c>
      <c r="H9" s="561">
        <f>IF(G9="","","US")</f>
        <v/>
      </c>
      <c r="I9" s="558" t="inlineStr">
        <is>
          <t>33-4371485</t>
        </is>
      </c>
      <c r="J9" s="629">
        <f>IF('COE.Client.Details'!T26="","",'COE.Client.Details'!T26)</f>
        <v/>
      </c>
      <c r="K9" s="479">
        <f>IF(A9="","","0123000000002GvAAI")</f>
        <v/>
      </c>
      <c r="L9" s="480" t="n"/>
      <c r="M9" s="481">
        <f>IF('Multi Unit Grid'!$H$3="","",'Multi Unit Grid'!$H$3)</f>
        <v/>
      </c>
      <c r="N9" s="481">
        <f>IF('Multi Unit Grid'!$H$4="","",'Multi Unit Grid'!$H$4)</f>
        <v/>
      </c>
      <c r="O9" s="483" t="n"/>
      <c r="P9" s="482">
        <f>IF('COE.Client.Details'!E26="","",'COE.Client.Details'!E26)</f>
        <v/>
      </c>
      <c r="Q9" s="483" t="n"/>
    </row>
    <row r="10" ht="15" customHeight="1">
      <c r="A10" s="232">
        <f>IF('Multi Unit Grid'!C21="","",'Multi Unit Grid'!C21)</f>
        <v/>
      </c>
      <c r="B10" s="473">
        <f>IF('Product Selections'!D24="","",'Product Selections'!D24)</f>
        <v/>
      </c>
      <c r="C10" s="238" t="inlineStr">
        <is>
          <t>Walters Mirrors Inc</t>
        </is>
      </c>
      <c r="D10" s="558" t="inlineStr">
        <is>
          <t>1625 Cody Ave</t>
        </is>
      </c>
      <c r="E10" s="560" t="inlineStr">
        <is>
          <t>Ridgewood</t>
        </is>
      </c>
      <c r="F10" s="565" t="inlineStr">
        <is>
          <t>NY</t>
        </is>
      </c>
      <c r="G10" s="630" t="inlineStr">
        <is>
          <t>11385-5733</t>
        </is>
      </c>
      <c r="H10" s="561">
        <f>IF(G10="","","US")</f>
        <v/>
      </c>
      <c r="I10" s="558" t="inlineStr">
        <is>
          <t>33-3877704</t>
        </is>
      </c>
      <c r="J10" s="629">
        <f>IF('COE.Client.Details'!T27="","",'COE.Client.Details'!T27)</f>
        <v/>
      </c>
      <c r="K10" s="479">
        <f>IF(A10="","","0123000000002GvAAI")</f>
        <v/>
      </c>
      <c r="L10" s="480" t="n"/>
      <c r="M10" s="481">
        <f>IF('Multi Unit Grid'!$H$3="","",'Multi Unit Grid'!$H$3)</f>
        <v/>
      </c>
      <c r="N10" s="481">
        <f>IF('Multi Unit Grid'!$H$4="","",'Multi Unit Grid'!$H$4)</f>
        <v/>
      </c>
      <c r="O10" s="483" t="n"/>
      <c r="P10" s="482">
        <f>IF('COE.Client.Details'!E27="","",'COE.Client.Details'!E27)</f>
        <v/>
      </c>
      <c r="Q10" s="483" t="n"/>
    </row>
    <row r="11" ht="15" customHeight="1">
      <c r="A11" s="232">
        <f>IF('Multi Unit Grid'!C22="","",'Multi Unit Grid'!C22)</f>
        <v/>
      </c>
      <c r="B11" s="473">
        <f>IF('Product Selections'!D25="","",'Product Selections'!D25)</f>
        <v/>
      </c>
      <c r="C11" s="238" t="inlineStr">
        <is>
          <t>Spencer Thwaytes &amp; Co LLC</t>
        </is>
      </c>
      <c r="D11" s="558" t="inlineStr">
        <is>
          <t>1524 Bayview Drive</t>
        </is>
      </c>
      <c r="E11" s="560" t="inlineStr">
        <is>
          <t>Fort Lauderdale</t>
        </is>
      </c>
      <c r="F11" s="565" t="inlineStr">
        <is>
          <t>FL</t>
        </is>
      </c>
      <c r="G11" s="630" t="inlineStr">
        <is>
          <t>33304</t>
        </is>
      </c>
      <c r="H11" s="561">
        <f>IF(G11="","","US")</f>
        <v/>
      </c>
      <c r="I11" s="558" t="inlineStr">
        <is>
          <t>93-1357097</t>
        </is>
      </c>
      <c r="J11" s="629">
        <f>IF('COE.Client.Details'!T28="","",'COE.Client.Details'!T28)</f>
        <v/>
      </c>
      <c r="K11" s="479">
        <f>IF(A11="","","0123000000002GvAAI")</f>
        <v/>
      </c>
      <c r="L11" s="480" t="n"/>
      <c r="M11" s="481">
        <f>IF('Multi Unit Grid'!$H$3="","",'Multi Unit Grid'!$H$3)</f>
        <v/>
      </c>
      <c r="N11" s="481">
        <f>IF('Multi Unit Grid'!$H$4="","",'Multi Unit Grid'!$H$4)</f>
        <v/>
      </c>
      <c r="O11" s="483" t="n"/>
      <c r="P11" s="482">
        <f>IF('COE.Client.Details'!E28="","",'COE.Client.Details'!E28)</f>
        <v/>
      </c>
      <c r="Q11" s="483" t="n"/>
    </row>
    <row r="12" ht="15" customHeight="1">
      <c r="A12" s="232">
        <f>IF('Multi Unit Grid'!C23="","",'Multi Unit Grid'!C23)</f>
        <v/>
      </c>
      <c r="B12" s="473">
        <f>IF('Product Selections'!D26="","",'Product Selections'!D26)</f>
        <v/>
      </c>
      <c r="C12" s="238" t="inlineStr">
        <is>
          <t>Complete Merchant Services Consulting</t>
        </is>
      </c>
      <c r="D12" s="558" t="inlineStr">
        <is>
          <t>6252 Isabel Cove Ave</t>
        </is>
      </c>
      <c r="E12" s="560" t="inlineStr">
        <is>
          <t>Las Vegas</t>
        </is>
      </c>
      <c r="F12" s="565" t="inlineStr">
        <is>
          <t>NV</t>
        </is>
      </c>
      <c r="G12" s="630" t="inlineStr">
        <is>
          <t>89139</t>
        </is>
      </c>
      <c r="H12" s="561">
        <f>IF(G12="","","US")</f>
        <v/>
      </c>
      <c r="I12" s="558" t="inlineStr">
        <is>
          <t>99-4630525</t>
        </is>
      </c>
      <c r="J12" s="629">
        <f>IF('COE.Client.Details'!T29="","",'COE.Client.Details'!T29)</f>
        <v/>
      </c>
      <c r="K12" s="479">
        <f>IF(A12="","","0123000000002GvAAI")</f>
        <v/>
      </c>
      <c r="L12" s="479" t="n"/>
      <c r="M12" s="481">
        <f>IF('Multi Unit Grid'!$H$3="","",'Multi Unit Grid'!$H$3)</f>
        <v/>
      </c>
      <c r="N12" s="481">
        <f>IF('Multi Unit Grid'!$H$4="","",'Multi Unit Grid'!$H$4)</f>
        <v/>
      </c>
      <c r="O12" s="483" t="n"/>
      <c r="P12" s="482">
        <f>IF('COE.Client.Details'!E29="","",'COE.Client.Details'!E29)</f>
        <v/>
      </c>
      <c r="Q12" s="483" t="n"/>
    </row>
    <row r="13" ht="15" customHeight="1">
      <c r="A13" s="232">
        <f>IF('Multi Unit Grid'!C24="","",'Multi Unit Grid'!C24)</f>
        <v/>
      </c>
      <c r="B13" s="473">
        <f>IF('Product Selections'!D27="","",'Product Selections'!D27)</f>
        <v/>
      </c>
      <c r="C13" s="238" t="inlineStr">
        <is>
          <t>FRG Advisory LLC</t>
        </is>
      </c>
      <c r="D13" s="558" t="inlineStr">
        <is>
          <t>431 E 20th Street</t>
        </is>
      </c>
      <c r="E13" s="560" t="inlineStr">
        <is>
          <t>New York</t>
        </is>
      </c>
      <c r="F13" s="565" t="inlineStr">
        <is>
          <t>NY</t>
        </is>
      </c>
      <c r="G13" s="630" t="inlineStr">
        <is>
          <t>10010</t>
        </is>
      </c>
      <c r="H13" s="561">
        <f>IF(G13="","","US")</f>
        <v/>
      </c>
      <c r="I13" s="558" t="inlineStr">
        <is>
          <t>40-0020506</t>
        </is>
      </c>
      <c r="J13" s="629">
        <f>IF('COE.Client.Details'!T30="","",'COE.Client.Details'!T30)</f>
        <v/>
      </c>
      <c r="K13" s="479">
        <f>IF(A13="","","0123000000002GvAAI")</f>
        <v/>
      </c>
      <c r="L13" s="479" t="n"/>
      <c r="M13" s="481">
        <f>IF('Multi Unit Grid'!$H$3="","",'Multi Unit Grid'!$H$3)</f>
        <v/>
      </c>
      <c r="N13" s="481">
        <f>IF('Multi Unit Grid'!$H$4="","",'Multi Unit Grid'!$H$4)</f>
        <v/>
      </c>
      <c r="O13" s="483" t="n"/>
      <c r="P13" s="482">
        <f>IF('COE.Client.Details'!E30="","",'COE.Client.Details'!E30)</f>
        <v/>
      </c>
      <c r="Q13" s="483" t="n"/>
    </row>
    <row r="14" ht="15" customHeight="1">
      <c r="A14" s="232">
        <f>IF('Multi Unit Grid'!C25="","",'Multi Unit Grid'!C25)</f>
        <v/>
      </c>
      <c r="B14" s="473">
        <f>IF('Product Selections'!D28="","",'Product Selections'!D28)</f>
        <v/>
      </c>
      <c r="C14" s="238" t="inlineStr">
        <is>
          <t>Broadway 2000 Inc</t>
        </is>
      </c>
      <c r="D14" s="558" t="inlineStr">
        <is>
          <t>662 Driggs Avenue</t>
        </is>
      </c>
      <c r="E14" s="560" t="inlineStr">
        <is>
          <t>Brooklyn</t>
        </is>
      </c>
      <c r="F14" s="565" t="inlineStr">
        <is>
          <t>NY</t>
        </is>
      </c>
      <c r="G14" s="630" t="inlineStr">
        <is>
          <t>11211</t>
        </is>
      </c>
      <c r="H14" s="561">
        <f>IF(G14="","","US")</f>
        <v/>
      </c>
      <c r="I14" s="558" t="inlineStr">
        <is>
          <t>85-3662838</t>
        </is>
      </c>
      <c r="J14" s="629">
        <f>IF('COE.Client.Details'!T31="","",'COE.Client.Details'!T31)</f>
        <v/>
      </c>
      <c r="K14" s="479">
        <f>IF(A14="","","0123000000002GvAAI")</f>
        <v/>
      </c>
      <c r="L14" s="479" t="n"/>
      <c r="M14" s="481">
        <f>IF('Multi Unit Grid'!$H$3="","",'Multi Unit Grid'!$H$3)</f>
        <v/>
      </c>
      <c r="N14" s="481">
        <f>IF('Multi Unit Grid'!$H$4="","",'Multi Unit Grid'!$H$4)</f>
        <v/>
      </c>
      <c r="O14" s="483" t="n"/>
      <c r="P14" s="482">
        <f>IF('COE.Client.Details'!E31="","",'COE.Client.Details'!E31)</f>
        <v/>
      </c>
      <c r="Q14" s="483" t="n"/>
    </row>
    <row r="15">
      <c r="A15" s="232">
        <f>IF('Multi Unit Grid'!C26="","",'Multi Unit Grid'!C26)</f>
        <v/>
      </c>
      <c r="B15" s="473">
        <f>IF('Product Selections'!D29="","",'Product Selections'!D29)</f>
        <v/>
      </c>
      <c r="C15" s="166">
        <f>IF('COE.Client.Details'!K32="","",'COE.Client.Details'!K32)</f>
        <v/>
      </c>
      <c r="D15" s="473">
        <f>IF('COE.Client.Details'!M32="","",'COE.Client.Details'!M32)</f>
        <v/>
      </c>
      <c r="E15" s="473">
        <f>IF('COE.Client.Details'!O32="","",'COE.Client.Details'!O32)</f>
        <v/>
      </c>
      <c r="F15" s="563">
        <f>IF('COE.Client.Details'!P32="","",'COE.Client.Details'!P32)</f>
        <v/>
      </c>
      <c r="G15" s="563">
        <f>IF('COE.Client.Details'!Q32="","",'COE.Client.Details'!Q32)</f>
        <v/>
      </c>
      <c r="H15" s="478">
        <f>IF(G15="","","US")</f>
        <v/>
      </c>
      <c r="I15" s="166">
        <f>IF('COE.Client.Details'!L32="","",'COE.Client.Details'!L32)</f>
        <v/>
      </c>
      <c r="J15" s="629">
        <f>IF('COE.Client.Details'!T32="","",'COE.Client.Details'!T32)</f>
        <v/>
      </c>
      <c r="K15" s="479">
        <f>IF(A15="","","0123000000002GvAAI")</f>
        <v/>
      </c>
      <c r="L15" s="479" t="n"/>
      <c r="M15" s="481">
        <f>IF('Multi Unit Grid'!$H$3="","",'Multi Unit Grid'!$H$3)</f>
        <v/>
      </c>
      <c r="N15" s="481">
        <f>IF('Multi Unit Grid'!$H$4="","",'Multi Unit Grid'!$H$4)</f>
        <v/>
      </c>
      <c r="O15" s="483" t="n"/>
      <c r="P15" s="482">
        <f>IF('COE.Client.Details'!E32="","",'COE.Client.Details'!E32)</f>
        <v/>
      </c>
      <c r="Q15" s="483" t="n"/>
    </row>
    <row r="16">
      <c r="A16" s="232">
        <f>IF('Multi Unit Grid'!C27="","",'Multi Unit Grid'!C27)</f>
        <v/>
      </c>
      <c r="B16" s="473">
        <f>IF('Product Selections'!D30="","",'Product Selections'!D30)</f>
        <v/>
      </c>
      <c r="C16" s="166">
        <f>IF('COE.Client.Details'!K33="","",'COE.Client.Details'!K33)</f>
        <v/>
      </c>
      <c r="D16" s="473">
        <f>IF('COE.Client.Details'!M33="","",'COE.Client.Details'!M33)</f>
        <v/>
      </c>
      <c r="E16" s="473">
        <f>IF('COE.Client.Details'!O33="","",'COE.Client.Details'!O33)</f>
        <v/>
      </c>
      <c r="F16" s="473">
        <f>IF('COE.Client.Details'!P33="","",'COE.Client.Details'!P33)</f>
        <v/>
      </c>
      <c r="G16" s="473">
        <f>IF('COE.Client.Details'!Q33="","",'COE.Client.Details'!Q33)</f>
        <v/>
      </c>
      <c r="H16" s="478">
        <f>IF(G16="","","US")</f>
        <v/>
      </c>
      <c r="I16" s="166">
        <f>IF('COE.Client.Details'!L33="","",'COE.Client.Details'!L33)</f>
        <v/>
      </c>
      <c r="J16" s="629">
        <f>IF('COE.Client.Details'!T33="","",'COE.Client.Details'!T33)</f>
        <v/>
      </c>
      <c r="K16" s="479">
        <f>IF(A16="","","0123000000002GvAAI")</f>
        <v/>
      </c>
      <c r="L16" s="479" t="n"/>
      <c r="M16" s="481">
        <f>IF('Multi Unit Grid'!$H$3="","",'Multi Unit Grid'!$H$3)</f>
        <v/>
      </c>
      <c r="N16" s="481">
        <f>IF('Multi Unit Grid'!$H$4="","",'Multi Unit Grid'!$H$4)</f>
        <v/>
      </c>
      <c r="O16" s="483" t="n"/>
      <c r="P16" s="482">
        <f>IF('COE.Client.Details'!E33="","",'COE.Client.Details'!E33)</f>
        <v/>
      </c>
      <c r="Q16" s="483" t="n"/>
    </row>
    <row r="17">
      <c r="A17" s="232">
        <f>IF('Multi Unit Grid'!C28="","",'Multi Unit Grid'!C28)</f>
        <v/>
      </c>
      <c r="B17" s="473">
        <f>IF('Product Selections'!D31="","",'Product Selections'!D31)</f>
        <v/>
      </c>
      <c r="C17" s="166">
        <f>IF('COE.Client.Details'!K34="","",'COE.Client.Details'!K34)</f>
        <v/>
      </c>
      <c r="D17" s="473">
        <f>IF('COE.Client.Details'!M34="","",'COE.Client.Details'!M34)</f>
        <v/>
      </c>
      <c r="E17" s="473">
        <f>IF('COE.Client.Details'!O34="","",'COE.Client.Details'!O34)</f>
        <v/>
      </c>
      <c r="F17" s="473">
        <f>IF('COE.Client.Details'!P34="","",'COE.Client.Details'!P34)</f>
        <v/>
      </c>
      <c r="G17" s="473">
        <f>IF('COE.Client.Details'!Q34="","",'COE.Client.Details'!Q34)</f>
        <v/>
      </c>
      <c r="H17" s="478">
        <f>IF(G17="","","US")</f>
        <v/>
      </c>
      <c r="I17" s="166">
        <f>IF('COE.Client.Details'!L34="","",'COE.Client.Details'!L34)</f>
        <v/>
      </c>
      <c r="J17" s="629">
        <f>IF('COE.Client.Details'!T34="","",'COE.Client.Details'!T34)</f>
        <v/>
      </c>
      <c r="K17" s="479">
        <f>IF(A17="","","0123000000002GvAAI")</f>
        <v/>
      </c>
      <c r="L17" s="479" t="n"/>
      <c r="M17" s="481">
        <f>IF('Multi Unit Grid'!$H$3="","",'Multi Unit Grid'!$H$3)</f>
        <v/>
      </c>
      <c r="N17" s="481">
        <f>IF('Multi Unit Grid'!$H$4="","",'Multi Unit Grid'!$H$4)</f>
        <v/>
      </c>
      <c r="O17" s="483" t="n"/>
      <c r="P17" s="482">
        <f>IF('COE.Client.Details'!E34="","",'COE.Client.Details'!E34)</f>
        <v/>
      </c>
      <c r="Q17" s="483" t="n"/>
    </row>
    <row r="18">
      <c r="A18" s="232">
        <f>IF('Multi Unit Grid'!C29="","",'Multi Unit Grid'!C29)</f>
        <v/>
      </c>
      <c r="B18" s="473">
        <f>IF('Product Selections'!D32="","",'Product Selections'!D32)</f>
        <v/>
      </c>
      <c r="C18" s="166">
        <f>IF('COE.Client.Details'!K35="","",'COE.Client.Details'!K35)</f>
        <v/>
      </c>
      <c r="D18" s="473">
        <f>IF('COE.Client.Details'!M35="","",'COE.Client.Details'!M35)</f>
        <v/>
      </c>
      <c r="E18" s="473">
        <f>IF('COE.Client.Details'!O35="","",'COE.Client.Details'!O35)</f>
        <v/>
      </c>
      <c r="F18" s="473">
        <f>IF('COE.Client.Details'!P35="","",'COE.Client.Details'!P35)</f>
        <v/>
      </c>
      <c r="G18" s="473">
        <f>IF('COE.Client.Details'!Q35="","",'COE.Client.Details'!Q35)</f>
        <v/>
      </c>
      <c r="H18" s="478">
        <f>IF(G18="","","US")</f>
        <v/>
      </c>
      <c r="I18" s="166">
        <f>IF('COE.Client.Details'!L35="","",'COE.Client.Details'!L35)</f>
        <v/>
      </c>
      <c r="J18" s="629">
        <f>IF('COE.Client.Details'!T35="","",'COE.Client.Details'!T35)</f>
        <v/>
      </c>
      <c r="K18" s="479">
        <f>IF(A18="","","0123000000002GvAAI")</f>
        <v/>
      </c>
      <c r="L18" s="479" t="n"/>
      <c r="M18" s="481">
        <f>IF('Multi Unit Grid'!$H$3="","",'Multi Unit Grid'!$H$3)</f>
        <v/>
      </c>
      <c r="N18" s="481">
        <f>IF('Multi Unit Grid'!$H$4="","",'Multi Unit Grid'!$H$4)</f>
        <v/>
      </c>
      <c r="O18" s="483" t="n"/>
      <c r="P18" s="482">
        <f>IF('COE.Client.Details'!E35="","",'COE.Client.Details'!E35)</f>
        <v/>
      </c>
      <c r="Q18" s="483" t="n"/>
    </row>
    <row r="19">
      <c r="A19" s="232">
        <f>IF('Multi Unit Grid'!C30="","",'Multi Unit Grid'!C30)</f>
        <v/>
      </c>
      <c r="B19" s="473">
        <f>IF('Product Selections'!D33="","",'Product Selections'!D33)</f>
        <v/>
      </c>
      <c r="C19" s="166">
        <f>IF('COE.Client.Details'!K36="","",'COE.Client.Details'!K36)</f>
        <v/>
      </c>
      <c r="D19" s="473">
        <f>IF('COE.Client.Details'!M36="","",'COE.Client.Details'!M36)</f>
        <v/>
      </c>
      <c r="E19" s="473">
        <f>IF('COE.Client.Details'!O36="","",'COE.Client.Details'!O36)</f>
        <v/>
      </c>
      <c r="F19" s="473">
        <f>IF('COE.Client.Details'!P36="","",'COE.Client.Details'!P36)</f>
        <v/>
      </c>
      <c r="G19" s="473">
        <f>IF('COE.Client.Details'!Q36="","",'COE.Client.Details'!Q36)</f>
        <v/>
      </c>
      <c r="H19" s="478">
        <f>IF(G19="","","US")</f>
        <v/>
      </c>
      <c r="I19" s="166">
        <f>IF('COE.Client.Details'!L36="","",'COE.Client.Details'!L36)</f>
        <v/>
      </c>
      <c r="J19" s="629">
        <f>IF('COE.Client.Details'!T36="","",'COE.Client.Details'!T36)</f>
        <v/>
      </c>
      <c r="K19" s="479">
        <f>IF(A19="","","0123000000002GvAAI")</f>
        <v/>
      </c>
      <c r="L19" s="479" t="n"/>
      <c r="M19" s="481">
        <f>IF('Multi Unit Grid'!$H$3="","",'Multi Unit Grid'!$H$3)</f>
        <v/>
      </c>
      <c r="N19" s="481">
        <f>IF('Multi Unit Grid'!$H$4="","",'Multi Unit Grid'!$H$4)</f>
        <v/>
      </c>
      <c r="O19" s="483" t="n"/>
      <c r="P19" s="482">
        <f>IF('COE.Client.Details'!E36="","",'COE.Client.Details'!E36)</f>
        <v/>
      </c>
      <c r="Q19" s="483" t="n"/>
    </row>
    <row r="20">
      <c r="A20" s="232">
        <f>IF('Multi Unit Grid'!C31="","",'Multi Unit Grid'!C31)</f>
        <v/>
      </c>
      <c r="B20" s="473">
        <f>IF('Product Selections'!D34="","",'Product Selections'!D34)</f>
        <v/>
      </c>
      <c r="C20" s="166">
        <f>IF('COE.Client.Details'!K37="","",'COE.Client.Details'!K37)</f>
        <v/>
      </c>
      <c r="D20" s="473">
        <f>IF('COE.Client.Details'!M37="","",'COE.Client.Details'!M37)</f>
        <v/>
      </c>
      <c r="E20" s="473">
        <f>IF('COE.Client.Details'!O37="","",'COE.Client.Details'!O37)</f>
        <v/>
      </c>
      <c r="F20" s="473">
        <f>IF('COE.Client.Details'!P37="","",'COE.Client.Details'!P37)</f>
        <v/>
      </c>
      <c r="G20" s="473">
        <f>IF('COE.Client.Details'!Q37="","",'COE.Client.Details'!Q37)</f>
        <v/>
      </c>
      <c r="H20" s="478">
        <f>IF(G20="","","US")</f>
        <v/>
      </c>
      <c r="I20" s="166">
        <f>IF('COE.Client.Details'!L37="","",'COE.Client.Details'!L37)</f>
        <v/>
      </c>
      <c r="J20" s="629">
        <f>IF('COE.Client.Details'!T37="","",'COE.Client.Details'!T37)</f>
        <v/>
      </c>
      <c r="K20" s="479">
        <f>IF(A20="","","0123000000002GvAAI")</f>
        <v/>
      </c>
      <c r="L20" s="479" t="n"/>
      <c r="M20" s="481">
        <f>IF('Multi Unit Grid'!$H$3="","",'Multi Unit Grid'!$H$3)</f>
        <v/>
      </c>
      <c r="N20" s="481">
        <f>IF('Multi Unit Grid'!$H$4="","",'Multi Unit Grid'!$H$4)</f>
        <v/>
      </c>
      <c r="O20" s="483" t="n"/>
      <c r="P20" s="482">
        <f>IF('COE.Client.Details'!E37="","",'COE.Client.Details'!E37)</f>
        <v/>
      </c>
      <c r="Q20" s="483" t="n"/>
    </row>
    <row r="21">
      <c r="A21" s="232">
        <f>IF('Multi Unit Grid'!C32="","",'Multi Unit Grid'!C32)</f>
        <v/>
      </c>
      <c r="B21" s="473">
        <f>IF('Product Selections'!D35="","",'Product Selections'!D35)</f>
        <v/>
      </c>
      <c r="C21" s="166">
        <f>IF('COE.Client.Details'!K38="","",'COE.Client.Details'!K38)</f>
        <v/>
      </c>
      <c r="D21" s="473">
        <f>IF('COE.Client.Details'!M38="","",'COE.Client.Details'!M38)</f>
        <v/>
      </c>
      <c r="E21" s="473">
        <f>IF('COE.Client.Details'!O38="","",'COE.Client.Details'!O38)</f>
        <v/>
      </c>
      <c r="F21" s="473">
        <f>IF('COE.Client.Details'!P38="","",'COE.Client.Details'!P38)</f>
        <v/>
      </c>
      <c r="G21" s="473">
        <f>IF('COE.Client.Details'!Q38="","",'COE.Client.Details'!Q38)</f>
        <v/>
      </c>
      <c r="H21" s="478">
        <f>IF(G21="","","US")</f>
        <v/>
      </c>
      <c r="I21" s="166">
        <f>IF('COE.Client.Details'!L38="","",'COE.Client.Details'!L38)</f>
        <v/>
      </c>
      <c r="J21" s="629">
        <f>IF('COE.Client.Details'!T38="","",'COE.Client.Details'!T38)</f>
        <v/>
      </c>
      <c r="K21" s="479">
        <f>IF(A21="","","0123000000002GvAAI")</f>
        <v/>
      </c>
      <c r="L21" s="479" t="n"/>
      <c r="M21" s="481">
        <f>IF('Multi Unit Grid'!$H$3="","",'Multi Unit Grid'!$H$3)</f>
        <v/>
      </c>
      <c r="N21" s="481">
        <f>IF('Multi Unit Grid'!$H$4="","",'Multi Unit Grid'!$H$4)</f>
        <v/>
      </c>
      <c r="O21" s="483" t="n"/>
      <c r="P21" s="482">
        <f>IF('COE.Client.Details'!E38="","",'COE.Client.Details'!E38)</f>
        <v/>
      </c>
      <c r="Q21" s="483" t="n"/>
    </row>
    <row r="22">
      <c r="A22" s="232">
        <f>IF('Multi Unit Grid'!C33="","",'Multi Unit Grid'!C33)</f>
        <v/>
      </c>
      <c r="B22" s="473">
        <f>IF('Product Selections'!D36="","",'Product Selections'!D36)</f>
        <v/>
      </c>
      <c r="C22" s="166">
        <f>IF('COE.Client.Details'!K39="","",'COE.Client.Details'!K39)</f>
        <v/>
      </c>
      <c r="D22" s="473">
        <f>IF('COE.Client.Details'!M39="","",'COE.Client.Details'!M39)</f>
        <v/>
      </c>
      <c r="E22" s="473">
        <f>IF('COE.Client.Details'!O39="","",'COE.Client.Details'!O39)</f>
        <v/>
      </c>
      <c r="F22" s="473">
        <f>IF('COE.Client.Details'!P39="","",'COE.Client.Details'!P39)</f>
        <v/>
      </c>
      <c r="G22" s="473">
        <f>IF('COE.Client.Details'!Q39="","",'COE.Client.Details'!Q39)</f>
        <v/>
      </c>
      <c r="H22" s="478">
        <f>IF(G22="","","US")</f>
        <v/>
      </c>
      <c r="I22" s="166">
        <f>IF('COE.Client.Details'!L39="","",'COE.Client.Details'!L39)</f>
        <v/>
      </c>
      <c r="J22" s="629">
        <f>IF('COE.Client.Details'!T39="","",'COE.Client.Details'!T39)</f>
        <v/>
      </c>
      <c r="K22" s="479">
        <f>IF(A22="","","0123000000002GvAAI")</f>
        <v/>
      </c>
      <c r="L22" s="479" t="n"/>
      <c r="M22" s="481">
        <f>IF('Multi Unit Grid'!$H$3="","",'Multi Unit Grid'!$H$3)</f>
        <v/>
      </c>
      <c r="N22" s="481">
        <f>IF('Multi Unit Grid'!$H$4="","",'Multi Unit Grid'!$H$4)</f>
        <v/>
      </c>
      <c r="O22" s="483" t="n"/>
      <c r="P22" s="482">
        <f>IF('COE.Client.Details'!E39="","",'COE.Client.Details'!E39)</f>
        <v/>
      </c>
      <c r="Q22" s="483" t="n"/>
    </row>
    <row r="23">
      <c r="A23" s="232">
        <f>IF('Multi Unit Grid'!C34="","",'Multi Unit Grid'!C34)</f>
        <v/>
      </c>
      <c r="B23" s="473">
        <f>IF('Product Selections'!D37="","",'Product Selections'!D37)</f>
        <v/>
      </c>
      <c r="C23" s="166">
        <f>IF('COE.Client.Details'!K40="","",'COE.Client.Details'!K40)</f>
        <v/>
      </c>
      <c r="D23" s="473">
        <f>IF('COE.Client.Details'!M40="","",'COE.Client.Details'!M40)</f>
        <v/>
      </c>
      <c r="E23" s="473">
        <f>IF('COE.Client.Details'!O40="","",'COE.Client.Details'!O40)</f>
        <v/>
      </c>
      <c r="F23" s="473">
        <f>IF('COE.Client.Details'!P40="","",'COE.Client.Details'!P40)</f>
        <v/>
      </c>
      <c r="G23" s="473">
        <f>IF('COE.Client.Details'!Q40="","",'COE.Client.Details'!Q40)</f>
        <v/>
      </c>
      <c r="H23" s="478">
        <f>IF(G23="","","US")</f>
        <v/>
      </c>
      <c r="I23" s="166">
        <f>IF('COE.Client.Details'!L40="","",'COE.Client.Details'!L40)</f>
        <v/>
      </c>
      <c r="J23" s="629">
        <f>IF('COE.Client.Details'!T40="","",'COE.Client.Details'!T40)</f>
        <v/>
      </c>
      <c r="K23" s="479">
        <f>IF(A23="","","0123000000002GvAAI")</f>
        <v/>
      </c>
      <c r="L23" s="479" t="n"/>
      <c r="M23" s="481">
        <f>IF('Multi Unit Grid'!$H$3="","",'Multi Unit Grid'!$H$3)</f>
        <v/>
      </c>
      <c r="N23" s="481">
        <f>IF('Multi Unit Grid'!$H$4="","",'Multi Unit Grid'!$H$4)</f>
        <v/>
      </c>
      <c r="O23" s="483" t="n"/>
      <c r="P23" s="482">
        <f>IF('COE.Client.Details'!E40="","",'COE.Client.Details'!E40)</f>
        <v/>
      </c>
      <c r="Q23" s="483" t="n"/>
    </row>
    <row r="24">
      <c r="A24" s="232">
        <f>IF('Multi Unit Grid'!C35="","",'Multi Unit Grid'!C35)</f>
        <v/>
      </c>
      <c r="B24" s="473">
        <f>IF('Product Selections'!D38="","",'Product Selections'!D38)</f>
        <v/>
      </c>
      <c r="C24" s="166">
        <f>IF('COE.Client.Details'!K41="","",'COE.Client.Details'!K41)</f>
        <v/>
      </c>
      <c r="D24" s="473">
        <f>IF('COE.Client.Details'!M41="","",'COE.Client.Details'!M41)</f>
        <v/>
      </c>
      <c r="E24" s="473">
        <f>IF('COE.Client.Details'!O41="","",'COE.Client.Details'!O41)</f>
        <v/>
      </c>
      <c r="F24" s="473">
        <f>IF('COE.Client.Details'!P41="","",'COE.Client.Details'!P41)</f>
        <v/>
      </c>
      <c r="G24" s="473">
        <f>IF('COE.Client.Details'!Q41="","",'COE.Client.Details'!Q41)</f>
        <v/>
      </c>
      <c r="H24" s="478">
        <f>IF(G24="","","US")</f>
        <v/>
      </c>
      <c r="I24" s="166">
        <f>IF('COE.Client.Details'!L41="","",'COE.Client.Details'!L41)</f>
        <v/>
      </c>
      <c r="J24" s="629">
        <f>IF('COE.Client.Details'!T41="","",'COE.Client.Details'!T41)</f>
        <v/>
      </c>
      <c r="K24" s="479">
        <f>IF(A24="","","0123000000002GvAAI")</f>
        <v/>
      </c>
      <c r="L24" s="479" t="n"/>
      <c r="M24" s="481">
        <f>IF('Multi Unit Grid'!$H$3="","",'Multi Unit Grid'!$H$3)</f>
        <v/>
      </c>
      <c r="N24" s="481">
        <f>IF('Multi Unit Grid'!$H$4="","",'Multi Unit Grid'!$H$4)</f>
        <v/>
      </c>
      <c r="O24" s="483" t="n"/>
      <c r="P24" s="482">
        <f>IF('COE.Client.Details'!E41="","",'COE.Client.Details'!E41)</f>
        <v/>
      </c>
      <c r="Q24" s="483" t="n"/>
    </row>
    <row r="25">
      <c r="A25" s="232">
        <f>IF('Multi Unit Grid'!C36="","",'Multi Unit Grid'!C36)</f>
        <v/>
      </c>
      <c r="B25" s="473">
        <f>IF('Product Selections'!D39="","",'Product Selections'!D39)</f>
        <v/>
      </c>
      <c r="C25" s="166">
        <f>IF('COE.Client.Details'!K42="","",'COE.Client.Details'!K42)</f>
        <v/>
      </c>
      <c r="D25" s="473">
        <f>IF('COE.Client.Details'!M42="","",'COE.Client.Details'!M42)</f>
        <v/>
      </c>
      <c r="E25" s="473">
        <f>IF('COE.Client.Details'!O42="","",'COE.Client.Details'!O42)</f>
        <v/>
      </c>
      <c r="F25" s="473">
        <f>IF('COE.Client.Details'!P42="","",'COE.Client.Details'!P42)</f>
        <v/>
      </c>
      <c r="G25" s="473">
        <f>IF('COE.Client.Details'!Q42="","",'COE.Client.Details'!Q42)</f>
        <v/>
      </c>
      <c r="H25" s="478">
        <f>IF(G25="","","US")</f>
        <v/>
      </c>
      <c r="I25" s="166">
        <f>IF('COE.Client.Details'!L42="","",'COE.Client.Details'!L42)</f>
        <v/>
      </c>
      <c r="J25" s="629">
        <f>IF('COE.Client.Details'!T42="","",'COE.Client.Details'!T42)</f>
        <v/>
      </c>
      <c r="K25" s="479">
        <f>IF(A25="","","0123000000002GvAAI")</f>
        <v/>
      </c>
      <c r="L25" s="479" t="n"/>
      <c r="M25" s="481">
        <f>IF('Multi Unit Grid'!$H$3="","",'Multi Unit Grid'!$H$3)</f>
        <v/>
      </c>
      <c r="N25" s="481">
        <f>IF('Multi Unit Grid'!$H$4="","",'Multi Unit Grid'!$H$4)</f>
        <v/>
      </c>
      <c r="O25" s="483" t="n"/>
      <c r="P25" s="482">
        <f>IF('COE.Client.Details'!E42="","",'COE.Client.Details'!E42)</f>
        <v/>
      </c>
      <c r="Q25" s="483" t="n"/>
    </row>
    <row r="26">
      <c r="A26" s="232">
        <f>IF('Multi Unit Grid'!C37="","",'Multi Unit Grid'!C37)</f>
        <v/>
      </c>
      <c r="B26" s="473">
        <f>IF('Product Selections'!D40="","",'Product Selections'!D40)</f>
        <v/>
      </c>
      <c r="C26" s="166">
        <f>IF('COE.Client.Details'!K43="","",'COE.Client.Details'!K43)</f>
        <v/>
      </c>
      <c r="D26" s="473">
        <f>IF('COE.Client.Details'!M43="","",'COE.Client.Details'!M43)</f>
        <v/>
      </c>
      <c r="E26" s="473">
        <f>IF('COE.Client.Details'!O43="","",'COE.Client.Details'!O43)</f>
        <v/>
      </c>
      <c r="F26" s="473">
        <f>IF('COE.Client.Details'!P43="","",'COE.Client.Details'!P43)</f>
        <v/>
      </c>
      <c r="G26" s="473">
        <f>IF('COE.Client.Details'!Q43="","",'COE.Client.Details'!Q43)</f>
        <v/>
      </c>
      <c r="H26" s="478">
        <f>IF(G26="","","US")</f>
        <v/>
      </c>
      <c r="I26" s="166">
        <f>IF('COE.Client.Details'!L43="","",'COE.Client.Details'!L43)</f>
        <v/>
      </c>
      <c r="J26" s="629">
        <f>IF('COE.Client.Details'!T43="","",'COE.Client.Details'!T43)</f>
        <v/>
      </c>
      <c r="K26" s="479">
        <f>IF(A26="","","0123000000002GvAAI")</f>
        <v/>
      </c>
      <c r="L26" s="479" t="n"/>
      <c r="M26" s="481">
        <f>IF('Multi Unit Grid'!$H$3="","",'Multi Unit Grid'!$H$3)</f>
        <v/>
      </c>
      <c r="N26" s="481">
        <f>IF('Multi Unit Grid'!$H$4="","",'Multi Unit Grid'!$H$4)</f>
        <v/>
      </c>
      <c r="O26" s="483" t="n"/>
      <c r="P26" s="482">
        <f>IF('COE.Client.Details'!E43="","",'COE.Client.Details'!E43)</f>
        <v/>
      </c>
      <c r="Q26" s="483" t="n"/>
    </row>
    <row r="27">
      <c r="A27" s="232">
        <f>IF('Multi Unit Grid'!C38="","",'Multi Unit Grid'!C38)</f>
        <v/>
      </c>
      <c r="B27" s="473">
        <f>IF('Product Selections'!D41="","",'Product Selections'!D41)</f>
        <v/>
      </c>
      <c r="C27" s="166">
        <f>IF('COE.Client.Details'!K44="","",'COE.Client.Details'!K44)</f>
        <v/>
      </c>
      <c r="D27" s="473">
        <f>IF('COE.Client.Details'!M44="","",'COE.Client.Details'!M44)</f>
        <v/>
      </c>
      <c r="E27" s="473">
        <f>IF('COE.Client.Details'!O44="","",'COE.Client.Details'!O44)</f>
        <v/>
      </c>
      <c r="F27" s="473">
        <f>IF('COE.Client.Details'!P44="","",'COE.Client.Details'!P44)</f>
        <v/>
      </c>
      <c r="G27" s="473">
        <f>IF('COE.Client.Details'!Q44="","",'COE.Client.Details'!Q44)</f>
        <v/>
      </c>
      <c r="H27" s="478">
        <f>IF(G27="","","US")</f>
        <v/>
      </c>
      <c r="I27" s="166">
        <f>IF('COE.Client.Details'!L44="","",'COE.Client.Details'!L44)</f>
        <v/>
      </c>
      <c r="J27" s="629">
        <f>IF('COE.Client.Details'!T44="","",'COE.Client.Details'!T44)</f>
        <v/>
      </c>
      <c r="K27" s="479">
        <f>IF(A27="","","0123000000002GvAAI")</f>
        <v/>
      </c>
      <c r="L27" s="479" t="n"/>
      <c r="M27" s="481">
        <f>IF('Multi Unit Grid'!$H$3="","",'Multi Unit Grid'!$H$3)</f>
        <v/>
      </c>
      <c r="N27" s="481">
        <f>IF('Multi Unit Grid'!$H$4="","",'Multi Unit Grid'!$H$4)</f>
        <v/>
      </c>
      <c r="O27" s="483" t="n"/>
      <c r="P27" s="482">
        <f>IF('COE.Client.Details'!E44="","",'COE.Client.Details'!E44)</f>
        <v/>
      </c>
      <c r="Q27" s="483" t="n"/>
    </row>
    <row r="28">
      <c r="A28" s="232">
        <f>IF('Multi Unit Grid'!C39="","",'Multi Unit Grid'!C39)</f>
        <v/>
      </c>
      <c r="B28" s="473">
        <f>IF('Product Selections'!D42="","",'Product Selections'!D42)</f>
        <v/>
      </c>
      <c r="C28" s="166">
        <f>IF('COE.Client.Details'!K45="","",'COE.Client.Details'!K45)</f>
        <v/>
      </c>
      <c r="D28" s="473">
        <f>IF('COE.Client.Details'!M45="","",'COE.Client.Details'!M45)</f>
        <v/>
      </c>
      <c r="E28" s="473">
        <f>IF('COE.Client.Details'!O45="","",'COE.Client.Details'!O45)</f>
        <v/>
      </c>
      <c r="F28" s="473">
        <f>IF('COE.Client.Details'!P45="","",'COE.Client.Details'!P45)</f>
        <v/>
      </c>
      <c r="G28" s="473">
        <f>IF('COE.Client.Details'!Q45="","",'COE.Client.Details'!Q45)</f>
        <v/>
      </c>
      <c r="H28" s="478">
        <f>IF(G28="","","US")</f>
        <v/>
      </c>
      <c r="I28" s="166">
        <f>IF('COE.Client.Details'!L45="","",'COE.Client.Details'!L45)</f>
        <v/>
      </c>
      <c r="J28" s="629">
        <f>IF('COE.Client.Details'!T45="","",'COE.Client.Details'!T45)</f>
        <v/>
      </c>
      <c r="K28" s="479">
        <f>IF(A28="","","0123000000002GvAAI")</f>
        <v/>
      </c>
      <c r="L28" s="479" t="n"/>
      <c r="M28" s="481">
        <f>IF('Multi Unit Grid'!$H$3="","",'Multi Unit Grid'!$H$3)</f>
        <v/>
      </c>
      <c r="N28" s="481">
        <f>IF('Multi Unit Grid'!$H$4="","",'Multi Unit Grid'!$H$4)</f>
        <v/>
      </c>
      <c r="O28" s="483" t="n"/>
      <c r="P28" s="482">
        <f>IF('COE.Client.Details'!E45="","",'COE.Client.Details'!E45)</f>
        <v/>
      </c>
      <c r="Q28" s="483" t="n"/>
    </row>
    <row r="29">
      <c r="A29" s="232">
        <f>IF('Multi Unit Grid'!C40="","",'Multi Unit Grid'!C40)</f>
        <v/>
      </c>
      <c r="B29" s="473">
        <f>IF('Product Selections'!D43="","",'Product Selections'!D43)</f>
        <v/>
      </c>
      <c r="C29" s="166">
        <f>IF('COE.Client.Details'!K46="","",'COE.Client.Details'!K46)</f>
        <v/>
      </c>
      <c r="D29" s="473">
        <f>IF('COE.Client.Details'!M46="","",'COE.Client.Details'!M46)</f>
        <v/>
      </c>
      <c r="E29" s="473">
        <f>IF('COE.Client.Details'!O46="","",'COE.Client.Details'!O46)</f>
        <v/>
      </c>
      <c r="F29" s="473">
        <f>IF('COE.Client.Details'!P46="","",'COE.Client.Details'!P46)</f>
        <v/>
      </c>
      <c r="G29" s="473">
        <f>IF('COE.Client.Details'!Q46="","",'COE.Client.Details'!Q46)</f>
        <v/>
      </c>
      <c r="H29" s="478">
        <f>IF(G29="","","US")</f>
        <v/>
      </c>
      <c r="I29" s="166">
        <f>IF('COE.Client.Details'!L46="","",'COE.Client.Details'!L46)</f>
        <v/>
      </c>
      <c r="J29" s="629">
        <f>IF('COE.Client.Details'!T46="","",'COE.Client.Details'!T46)</f>
        <v/>
      </c>
      <c r="K29" s="479">
        <f>IF(A29="","","0123000000002GvAAI")</f>
        <v/>
      </c>
      <c r="L29" s="479" t="n"/>
      <c r="M29" s="481">
        <f>IF('Multi Unit Grid'!$H$3="","",'Multi Unit Grid'!$H$3)</f>
        <v/>
      </c>
      <c r="N29" s="481">
        <f>IF('Multi Unit Grid'!$H$4="","",'Multi Unit Grid'!$H$4)</f>
        <v/>
      </c>
      <c r="O29" s="483" t="n"/>
      <c r="P29" s="482">
        <f>IF('COE.Client.Details'!E46="","",'COE.Client.Details'!E46)</f>
        <v/>
      </c>
      <c r="Q29" s="483" t="n"/>
    </row>
    <row r="30">
      <c r="A30" s="232">
        <f>IF('Multi Unit Grid'!C41="","",'Multi Unit Grid'!C41)</f>
        <v/>
      </c>
      <c r="B30" s="473">
        <f>IF('Product Selections'!D44="","",'Product Selections'!D44)</f>
        <v/>
      </c>
      <c r="C30" s="166">
        <f>IF('COE.Client.Details'!K47="","",'COE.Client.Details'!K47)</f>
        <v/>
      </c>
      <c r="D30" s="473">
        <f>IF('COE.Client.Details'!M47="","",'COE.Client.Details'!M47)</f>
        <v/>
      </c>
      <c r="E30" s="473">
        <f>IF('COE.Client.Details'!O47="","",'COE.Client.Details'!O47)</f>
        <v/>
      </c>
      <c r="F30" s="473">
        <f>IF('COE.Client.Details'!P47="","",'COE.Client.Details'!P47)</f>
        <v/>
      </c>
      <c r="G30" s="473">
        <f>IF('COE.Client.Details'!Q47="","",'COE.Client.Details'!Q47)</f>
        <v/>
      </c>
      <c r="H30" s="478">
        <f>IF(G30="","","US")</f>
        <v/>
      </c>
      <c r="I30" s="166">
        <f>IF('COE.Client.Details'!L47="","",'COE.Client.Details'!L47)</f>
        <v/>
      </c>
      <c r="J30" s="629">
        <f>IF('COE.Client.Details'!T47="","",'COE.Client.Details'!T47)</f>
        <v/>
      </c>
      <c r="K30" s="479">
        <f>IF(A30="","","0123000000002GvAAI")</f>
        <v/>
      </c>
      <c r="L30" s="479" t="n"/>
      <c r="M30" s="481">
        <f>IF('Multi Unit Grid'!$H$3="","",'Multi Unit Grid'!$H$3)</f>
        <v/>
      </c>
      <c r="N30" s="481">
        <f>IF('Multi Unit Grid'!$H$4="","",'Multi Unit Grid'!$H$4)</f>
        <v/>
      </c>
      <c r="O30" s="483" t="n"/>
      <c r="P30" s="482">
        <f>IF('COE.Client.Details'!E47="","",'COE.Client.Details'!E47)</f>
        <v/>
      </c>
      <c r="Q30" s="483" t="n"/>
    </row>
    <row r="31">
      <c r="A31" s="232">
        <f>IF('Multi Unit Grid'!C42="","",'Multi Unit Grid'!C42)</f>
        <v/>
      </c>
      <c r="B31" s="473">
        <f>IF('Product Selections'!D45="","",'Product Selections'!D45)</f>
        <v/>
      </c>
      <c r="C31" s="166">
        <f>IF('COE.Client.Details'!K48="","",'COE.Client.Details'!K48)</f>
        <v/>
      </c>
      <c r="D31" s="473">
        <f>IF('COE.Client.Details'!M48="","",'COE.Client.Details'!M48)</f>
        <v/>
      </c>
      <c r="E31" s="473">
        <f>IF('COE.Client.Details'!O48="","",'COE.Client.Details'!O48)</f>
        <v/>
      </c>
      <c r="F31" s="473">
        <f>IF('COE.Client.Details'!P48="","",'COE.Client.Details'!P48)</f>
        <v/>
      </c>
      <c r="G31" s="473">
        <f>IF('COE.Client.Details'!Q48="","",'COE.Client.Details'!Q48)</f>
        <v/>
      </c>
      <c r="H31" s="478">
        <f>IF(G31="","","US")</f>
        <v/>
      </c>
      <c r="I31" s="166">
        <f>IF('COE.Client.Details'!L48="","",'COE.Client.Details'!L48)</f>
        <v/>
      </c>
      <c r="J31" s="629">
        <f>IF('COE.Client.Details'!T48="","",'COE.Client.Details'!T48)</f>
        <v/>
      </c>
      <c r="K31" s="479">
        <f>IF(A31="","","0123000000002GvAAI")</f>
        <v/>
      </c>
      <c r="L31" s="479" t="n"/>
      <c r="M31" s="481">
        <f>IF('Multi Unit Grid'!$H$3="","",'Multi Unit Grid'!$H$3)</f>
        <v/>
      </c>
      <c r="N31" s="481">
        <f>IF('Multi Unit Grid'!$H$4="","",'Multi Unit Grid'!$H$4)</f>
        <v/>
      </c>
      <c r="O31" s="483" t="n"/>
      <c r="P31" s="482">
        <f>IF('COE.Client.Details'!E48="","",'COE.Client.Details'!E48)</f>
        <v/>
      </c>
      <c r="Q31" s="483" t="n"/>
    </row>
    <row r="32">
      <c r="A32" s="232">
        <f>IF('Multi Unit Grid'!C43="","",'Multi Unit Grid'!C43)</f>
        <v/>
      </c>
      <c r="B32" s="473">
        <f>IF('Product Selections'!D46="","",'Product Selections'!D46)</f>
        <v/>
      </c>
      <c r="C32" s="166">
        <f>IF('COE.Client.Details'!K49="","",'COE.Client.Details'!K49)</f>
        <v/>
      </c>
      <c r="D32" s="473">
        <f>IF('COE.Client.Details'!M49="","",'COE.Client.Details'!M49)</f>
        <v/>
      </c>
      <c r="E32" s="473">
        <f>IF('COE.Client.Details'!O49="","",'COE.Client.Details'!O49)</f>
        <v/>
      </c>
      <c r="F32" s="473">
        <f>IF('COE.Client.Details'!P49="","",'COE.Client.Details'!P49)</f>
        <v/>
      </c>
      <c r="G32" s="473">
        <f>IF('COE.Client.Details'!Q49="","",'COE.Client.Details'!Q49)</f>
        <v/>
      </c>
      <c r="H32" s="478">
        <f>IF(G32="","","US")</f>
        <v/>
      </c>
      <c r="I32" s="166">
        <f>IF('COE.Client.Details'!L49="","",'COE.Client.Details'!L49)</f>
        <v/>
      </c>
      <c r="J32" s="629">
        <f>IF('COE.Client.Details'!T49="","",'COE.Client.Details'!T49)</f>
        <v/>
      </c>
      <c r="K32" s="479">
        <f>IF(A32="","","0123000000002GvAAI")</f>
        <v/>
      </c>
      <c r="L32" s="479" t="n"/>
      <c r="M32" s="481">
        <f>IF('Multi Unit Grid'!$H$3="","",'Multi Unit Grid'!$H$3)</f>
        <v/>
      </c>
      <c r="N32" s="481">
        <f>IF('Multi Unit Grid'!$H$4="","",'Multi Unit Grid'!$H$4)</f>
        <v/>
      </c>
      <c r="O32" s="483" t="n"/>
      <c r="P32" s="482">
        <f>IF('COE.Client.Details'!E49="","",'COE.Client.Details'!E49)</f>
        <v/>
      </c>
      <c r="Q32" s="483" t="n"/>
    </row>
    <row r="33">
      <c r="A33" s="232">
        <f>IF('Multi Unit Grid'!C44="","",'Multi Unit Grid'!C44)</f>
        <v/>
      </c>
      <c r="B33" s="473">
        <f>IF('Product Selections'!D47="","",'Product Selections'!D47)</f>
        <v/>
      </c>
      <c r="C33" s="166">
        <f>IF('COE.Client.Details'!K50="","",'COE.Client.Details'!K50)</f>
        <v/>
      </c>
      <c r="D33" s="473">
        <f>IF('COE.Client.Details'!M50="","",'COE.Client.Details'!M50)</f>
        <v/>
      </c>
      <c r="E33" s="473">
        <f>IF('COE.Client.Details'!O50="","",'COE.Client.Details'!O50)</f>
        <v/>
      </c>
      <c r="F33" s="473">
        <f>IF('COE.Client.Details'!P50="","",'COE.Client.Details'!P50)</f>
        <v/>
      </c>
      <c r="G33" s="473">
        <f>IF('COE.Client.Details'!Q50="","",'COE.Client.Details'!Q50)</f>
        <v/>
      </c>
      <c r="H33" s="478">
        <f>IF(G33="","","US")</f>
        <v/>
      </c>
      <c r="I33" s="166">
        <f>IF('COE.Client.Details'!L50="","",'COE.Client.Details'!L50)</f>
        <v/>
      </c>
      <c r="J33" s="629">
        <f>IF('COE.Client.Details'!T50="","",'COE.Client.Details'!T50)</f>
        <v/>
      </c>
      <c r="K33" s="479">
        <f>IF(A33="","","0123000000002GvAAI")</f>
        <v/>
      </c>
      <c r="L33" s="479" t="n"/>
      <c r="M33" s="481">
        <f>IF('Multi Unit Grid'!$H$3="","",'Multi Unit Grid'!$H$3)</f>
        <v/>
      </c>
      <c r="N33" s="481">
        <f>IF('Multi Unit Grid'!$H$4="","",'Multi Unit Grid'!$H$4)</f>
        <v/>
      </c>
      <c r="O33" s="483" t="n"/>
      <c r="P33" s="482">
        <f>IF('COE.Client.Details'!E50="","",'COE.Client.Details'!E50)</f>
        <v/>
      </c>
      <c r="Q33" s="483" t="n"/>
    </row>
    <row r="34">
      <c r="A34" s="232">
        <f>IF('Multi Unit Grid'!C45="","",'Multi Unit Grid'!C45)</f>
        <v/>
      </c>
      <c r="B34" s="473">
        <f>IF('Product Selections'!D48="","",'Product Selections'!D48)</f>
        <v/>
      </c>
      <c r="C34" s="166">
        <f>IF('COE.Client.Details'!K51="","",'COE.Client.Details'!K51)</f>
        <v/>
      </c>
      <c r="D34" s="473">
        <f>IF('COE.Client.Details'!M51="","",'COE.Client.Details'!M51)</f>
        <v/>
      </c>
      <c r="E34" s="473">
        <f>IF('COE.Client.Details'!O51="","",'COE.Client.Details'!O51)</f>
        <v/>
      </c>
      <c r="F34" s="473">
        <f>IF('COE.Client.Details'!P51="","",'COE.Client.Details'!P51)</f>
        <v/>
      </c>
      <c r="G34" s="473">
        <f>IF('COE.Client.Details'!Q51="","",'COE.Client.Details'!Q51)</f>
        <v/>
      </c>
      <c r="H34" s="478">
        <f>IF(G34="","","US")</f>
        <v/>
      </c>
      <c r="I34" s="166">
        <f>IF('COE.Client.Details'!L51="","",'COE.Client.Details'!L51)</f>
        <v/>
      </c>
      <c r="J34" s="629">
        <f>IF('COE.Client.Details'!T51="","",'COE.Client.Details'!T51)</f>
        <v/>
      </c>
      <c r="K34" s="479">
        <f>IF(A34="","","0123000000002GvAAI")</f>
        <v/>
      </c>
      <c r="L34" s="479" t="n"/>
      <c r="M34" s="481">
        <f>IF('Multi Unit Grid'!$H$3="","",'Multi Unit Grid'!$H$3)</f>
        <v/>
      </c>
      <c r="N34" s="481">
        <f>IF('Multi Unit Grid'!$H$4="","",'Multi Unit Grid'!$H$4)</f>
        <v/>
      </c>
      <c r="O34" s="483" t="n"/>
      <c r="P34" s="482">
        <f>IF('COE.Client.Details'!E51="","",'COE.Client.Details'!E51)</f>
        <v/>
      </c>
      <c r="Q34" s="483" t="n"/>
    </row>
    <row r="35">
      <c r="A35" s="232">
        <f>IF('Multi Unit Grid'!C46="","",'Multi Unit Grid'!C46)</f>
        <v/>
      </c>
      <c r="B35" s="473">
        <f>IF('Product Selections'!D49="","",'Product Selections'!D49)</f>
        <v/>
      </c>
      <c r="C35" s="166">
        <f>IF('COE.Client.Details'!K52="","",'COE.Client.Details'!K52)</f>
        <v/>
      </c>
      <c r="D35" s="473">
        <f>IF('COE.Client.Details'!M52="","",'COE.Client.Details'!M52)</f>
        <v/>
      </c>
      <c r="E35" s="473">
        <f>IF('COE.Client.Details'!O52="","",'COE.Client.Details'!O52)</f>
        <v/>
      </c>
      <c r="F35" s="473">
        <f>IF('COE.Client.Details'!P52="","",'COE.Client.Details'!P52)</f>
        <v/>
      </c>
      <c r="G35" s="473">
        <f>IF('COE.Client.Details'!Q52="","",'COE.Client.Details'!Q52)</f>
        <v/>
      </c>
      <c r="H35" s="478">
        <f>IF(G35="","","US")</f>
        <v/>
      </c>
      <c r="I35" s="166">
        <f>IF('COE.Client.Details'!L52="","",'COE.Client.Details'!L52)</f>
        <v/>
      </c>
      <c r="J35" s="629">
        <f>IF('COE.Client.Details'!T52="","",'COE.Client.Details'!T52)</f>
        <v/>
      </c>
      <c r="K35" s="479">
        <f>IF(A35="","","0123000000002GvAAI")</f>
        <v/>
      </c>
      <c r="L35" s="479" t="n"/>
      <c r="M35" s="481">
        <f>IF('Multi Unit Grid'!$H$3="","",'Multi Unit Grid'!$H$3)</f>
        <v/>
      </c>
      <c r="N35" s="481">
        <f>IF('Multi Unit Grid'!$H$4="","",'Multi Unit Grid'!$H$4)</f>
        <v/>
      </c>
      <c r="O35" s="483" t="n"/>
      <c r="P35" s="482">
        <f>IF('COE.Client.Details'!E52="","",'COE.Client.Details'!E52)</f>
        <v/>
      </c>
      <c r="Q35" s="483" t="n"/>
    </row>
    <row r="36">
      <c r="A36" s="232">
        <f>IF('Multi Unit Grid'!C47="","",'Multi Unit Grid'!C47)</f>
        <v/>
      </c>
      <c r="B36" s="473">
        <f>IF('Product Selections'!D50="","",'Product Selections'!D50)</f>
        <v/>
      </c>
      <c r="C36" s="166">
        <f>IF('COE.Client.Details'!K53="","",'COE.Client.Details'!K53)</f>
        <v/>
      </c>
      <c r="D36" s="473">
        <f>IF('COE.Client.Details'!M53="","",'COE.Client.Details'!M53)</f>
        <v/>
      </c>
      <c r="E36" s="473">
        <f>IF('COE.Client.Details'!O53="","",'COE.Client.Details'!O53)</f>
        <v/>
      </c>
      <c r="F36" s="473">
        <f>IF('COE.Client.Details'!P53="","",'COE.Client.Details'!P53)</f>
        <v/>
      </c>
      <c r="G36" s="473">
        <f>IF('COE.Client.Details'!Q53="","",'COE.Client.Details'!Q53)</f>
        <v/>
      </c>
      <c r="H36" s="478">
        <f>IF(G36="","","US")</f>
        <v/>
      </c>
      <c r="I36" s="166">
        <f>IF('COE.Client.Details'!L53="","",'COE.Client.Details'!L53)</f>
        <v/>
      </c>
      <c r="J36" s="629">
        <f>IF('COE.Client.Details'!T53="","",'COE.Client.Details'!T53)</f>
        <v/>
      </c>
      <c r="K36" s="479">
        <f>IF(A36="","","0123000000002GvAAI")</f>
        <v/>
      </c>
      <c r="L36" s="479" t="n"/>
      <c r="M36" s="481">
        <f>IF('Multi Unit Grid'!$H$3="","",'Multi Unit Grid'!$H$3)</f>
        <v/>
      </c>
      <c r="N36" s="481">
        <f>IF('Multi Unit Grid'!$H$4="","",'Multi Unit Grid'!$H$4)</f>
        <v/>
      </c>
      <c r="O36" s="483" t="n"/>
      <c r="P36" s="482">
        <f>IF('COE.Client.Details'!E53="","",'COE.Client.Details'!E53)</f>
        <v/>
      </c>
      <c r="Q36" s="483" t="n"/>
    </row>
    <row r="37">
      <c r="A37" s="232">
        <f>IF('Multi Unit Grid'!C48="","",'Multi Unit Grid'!C48)</f>
        <v/>
      </c>
      <c r="B37" s="473">
        <f>IF('Product Selections'!D51="","",'Product Selections'!D51)</f>
        <v/>
      </c>
      <c r="C37" s="166">
        <f>IF('COE.Client.Details'!K54="","",'COE.Client.Details'!K54)</f>
        <v/>
      </c>
      <c r="D37" s="473">
        <f>IF('COE.Client.Details'!M54="","",'COE.Client.Details'!M54)</f>
        <v/>
      </c>
      <c r="E37" s="473">
        <f>IF('COE.Client.Details'!O54="","",'COE.Client.Details'!O54)</f>
        <v/>
      </c>
      <c r="F37" s="473">
        <f>IF('COE.Client.Details'!P54="","",'COE.Client.Details'!P54)</f>
        <v/>
      </c>
      <c r="G37" s="473">
        <f>IF('COE.Client.Details'!Q54="","",'COE.Client.Details'!Q54)</f>
        <v/>
      </c>
      <c r="H37" s="478">
        <f>IF(G37="","","US")</f>
        <v/>
      </c>
      <c r="I37" s="166">
        <f>IF('COE.Client.Details'!L54="","",'COE.Client.Details'!L54)</f>
        <v/>
      </c>
      <c r="J37" s="629">
        <f>IF('COE.Client.Details'!T54="","",'COE.Client.Details'!T54)</f>
        <v/>
      </c>
      <c r="K37" s="479">
        <f>IF(A37="","","0123000000002GvAAI")</f>
        <v/>
      </c>
      <c r="L37" s="479" t="n"/>
      <c r="M37" s="481">
        <f>IF('Multi Unit Grid'!$H$3="","",'Multi Unit Grid'!$H$3)</f>
        <v/>
      </c>
      <c r="N37" s="481">
        <f>IF('Multi Unit Grid'!$H$4="","",'Multi Unit Grid'!$H$4)</f>
        <v/>
      </c>
      <c r="O37" s="483" t="n"/>
      <c r="P37" s="482">
        <f>IF('COE.Client.Details'!E54="","",'COE.Client.Details'!E54)</f>
        <v/>
      </c>
      <c r="Q37" s="483" t="n"/>
    </row>
    <row r="38">
      <c r="A38" s="232">
        <f>IF('Multi Unit Grid'!C49="","",'Multi Unit Grid'!C49)</f>
        <v/>
      </c>
      <c r="B38" s="473">
        <f>IF('Product Selections'!D52="","",'Product Selections'!D52)</f>
        <v/>
      </c>
      <c r="C38" s="166">
        <f>IF('COE.Client.Details'!K55="","",'COE.Client.Details'!K55)</f>
        <v/>
      </c>
      <c r="D38" s="473">
        <f>IF('COE.Client.Details'!M55="","",'COE.Client.Details'!M55)</f>
        <v/>
      </c>
      <c r="E38" s="473">
        <f>IF('COE.Client.Details'!O55="","",'COE.Client.Details'!O55)</f>
        <v/>
      </c>
      <c r="F38" s="473">
        <f>IF('COE.Client.Details'!P55="","",'COE.Client.Details'!P55)</f>
        <v/>
      </c>
      <c r="G38" s="473">
        <f>IF('COE.Client.Details'!Q55="","",'COE.Client.Details'!Q55)</f>
        <v/>
      </c>
      <c r="H38" s="478">
        <f>IF(G38="","","US")</f>
        <v/>
      </c>
      <c r="I38" s="166">
        <f>IF('COE.Client.Details'!L55="","",'COE.Client.Details'!L55)</f>
        <v/>
      </c>
      <c r="J38" s="629">
        <f>IF('COE.Client.Details'!T55="","",'COE.Client.Details'!T55)</f>
        <v/>
      </c>
      <c r="K38" s="479">
        <f>IF(A38="","","0123000000002GvAAI")</f>
        <v/>
      </c>
      <c r="L38" s="479" t="n"/>
      <c r="M38" s="481">
        <f>IF('Multi Unit Grid'!$H$3="","",'Multi Unit Grid'!$H$3)</f>
        <v/>
      </c>
      <c r="N38" s="481">
        <f>IF('Multi Unit Grid'!$H$4="","",'Multi Unit Grid'!$H$4)</f>
        <v/>
      </c>
      <c r="O38" s="483" t="n"/>
      <c r="P38" s="482">
        <f>IF('COE.Client.Details'!E55="","",'COE.Client.Details'!E55)</f>
        <v/>
      </c>
      <c r="Q38" s="483" t="n"/>
    </row>
    <row r="39">
      <c r="A39" s="232">
        <f>IF('Multi Unit Grid'!C50="","",'Multi Unit Grid'!C50)</f>
        <v/>
      </c>
      <c r="B39" s="473">
        <f>IF('Product Selections'!D53="","",'Product Selections'!D53)</f>
        <v/>
      </c>
      <c r="C39" s="166">
        <f>IF('COE.Client.Details'!K56="","",'COE.Client.Details'!K56)</f>
        <v/>
      </c>
      <c r="D39" s="473">
        <f>IF('COE.Client.Details'!M56="","",'COE.Client.Details'!M56)</f>
        <v/>
      </c>
      <c r="E39" s="473">
        <f>IF('COE.Client.Details'!O56="","",'COE.Client.Details'!O56)</f>
        <v/>
      </c>
      <c r="F39" s="473">
        <f>IF('COE.Client.Details'!P56="","",'COE.Client.Details'!P56)</f>
        <v/>
      </c>
      <c r="G39" s="473">
        <f>IF('COE.Client.Details'!Q56="","",'COE.Client.Details'!Q56)</f>
        <v/>
      </c>
      <c r="H39" s="478">
        <f>IF(G39="","","US")</f>
        <v/>
      </c>
      <c r="I39" s="166">
        <f>IF('COE.Client.Details'!L56="","",'COE.Client.Details'!L56)</f>
        <v/>
      </c>
      <c r="J39" s="629">
        <f>IF('COE.Client.Details'!T56="","",'COE.Client.Details'!T56)</f>
        <v/>
      </c>
      <c r="K39" s="479">
        <f>IF(A39="","","0123000000002GvAAI")</f>
        <v/>
      </c>
      <c r="L39" s="479" t="n"/>
      <c r="M39" s="481">
        <f>IF('Multi Unit Grid'!$H$3="","",'Multi Unit Grid'!$H$3)</f>
        <v/>
      </c>
      <c r="N39" s="481">
        <f>IF('Multi Unit Grid'!$H$4="","",'Multi Unit Grid'!$H$4)</f>
        <v/>
      </c>
      <c r="O39" s="483" t="n"/>
      <c r="P39" s="482">
        <f>IF('COE.Client.Details'!E56="","",'COE.Client.Details'!E56)</f>
        <v/>
      </c>
      <c r="Q39" s="483" t="n"/>
    </row>
    <row r="40">
      <c r="A40" s="232">
        <f>IF('Multi Unit Grid'!C51="","",'Multi Unit Grid'!C51)</f>
        <v/>
      </c>
      <c r="B40" s="473">
        <f>IF('Product Selections'!D54="","",'Product Selections'!D54)</f>
        <v/>
      </c>
      <c r="C40" s="166">
        <f>IF('COE.Client.Details'!K57="","",'COE.Client.Details'!K57)</f>
        <v/>
      </c>
      <c r="D40" s="473">
        <f>IF('COE.Client.Details'!M57="","",'COE.Client.Details'!M57)</f>
        <v/>
      </c>
      <c r="E40" s="473">
        <f>IF('COE.Client.Details'!O57="","",'COE.Client.Details'!O57)</f>
        <v/>
      </c>
      <c r="F40" s="473">
        <f>IF('COE.Client.Details'!P57="","",'COE.Client.Details'!P57)</f>
        <v/>
      </c>
      <c r="G40" s="473">
        <f>IF('COE.Client.Details'!Q57="","",'COE.Client.Details'!Q57)</f>
        <v/>
      </c>
      <c r="H40" s="478">
        <f>IF(G40="","","US")</f>
        <v/>
      </c>
      <c r="I40" s="166">
        <f>IF('COE.Client.Details'!L57="","",'COE.Client.Details'!L57)</f>
        <v/>
      </c>
      <c r="J40" s="629">
        <f>IF('COE.Client.Details'!T57="","",'COE.Client.Details'!T57)</f>
        <v/>
      </c>
      <c r="K40" s="479">
        <f>IF(A40="","","0123000000002GvAAI")</f>
        <v/>
      </c>
      <c r="L40" s="479" t="n"/>
      <c r="M40" s="481">
        <f>IF('Multi Unit Grid'!$H$3="","",'Multi Unit Grid'!$H$3)</f>
        <v/>
      </c>
      <c r="N40" s="481">
        <f>IF('Multi Unit Grid'!$H$4="","",'Multi Unit Grid'!$H$4)</f>
        <v/>
      </c>
      <c r="O40" s="483" t="n"/>
      <c r="P40" s="482">
        <f>IF('COE.Client.Details'!E57="","",'COE.Client.Details'!E57)</f>
        <v/>
      </c>
      <c r="Q40" s="483" t="n"/>
    </row>
    <row r="41">
      <c r="A41" s="232">
        <f>IF('Multi Unit Grid'!C52="","",'Multi Unit Grid'!C52)</f>
        <v/>
      </c>
      <c r="B41" s="473">
        <f>IF('Product Selections'!D55="","",'Product Selections'!D55)</f>
        <v/>
      </c>
      <c r="C41" s="166">
        <f>IF('COE.Client.Details'!K58="","",'COE.Client.Details'!K58)</f>
        <v/>
      </c>
      <c r="D41" s="473">
        <f>IF('COE.Client.Details'!M58="","",'COE.Client.Details'!M58)</f>
        <v/>
      </c>
      <c r="E41" s="473">
        <f>IF('COE.Client.Details'!O58="","",'COE.Client.Details'!O58)</f>
        <v/>
      </c>
      <c r="F41" s="473">
        <f>IF('COE.Client.Details'!P58="","",'COE.Client.Details'!P58)</f>
        <v/>
      </c>
      <c r="G41" s="473">
        <f>IF('COE.Client.Details'!Q58="","",'COE.Client.Details'!Q58)</f>
        <v/>
      </c>
      <c r="H41" s="478">
        <f>IF(G41="","","US")</f>
        <v/>
      </c>
      <c r="I41" s="166">
        <f>IF('COE.Client.Details'!L58="","",'COE.Client.Details'!L58)</f>
        <v/>
      </c>
      <c r="J41" s="629">
        <f>IF('COE.Client.Details'!T58="","",'COE.Client.Details'!T58)</f>
        <v/>
      </c>
      <c r="K41" s="479">
        <f>IF(A41="","","0123000000002GvAAI")</f>
        <v/>
      </c>
      <c r="L41" s="479" t="n"/>
      <c r="M41" s="481">
        <f>IF('Multi Unit Grid'!$H$3="","",'Multi Unit Grid'!$H$3)</f>
        <v/>
      </c>
      <c r="N41" s="481">
        <f>IF('Multi Unit Grid'!$H$4="","",'Multi Unit Grid'!$H$4)</f>
        <v/>
      </c>
      <c r="O41" s="483" t="n"/>
      <c r="P41" s="482">
        <f>IF('COE.Client.Details'!E58="","",'COE.Client.Details'!E58)</f>
        <v/>
      </c>
      <c r="Q41" s="483" t="n"/>
    </row>
    <row r="42">
      <c r="A42" s="232">
        <f>IF('Multi Unit Grid'!C53="","",'Multi Unit Grid'!C53)</f>
        <v/>
      </c>
      <c r="B42" s="473">
        <f>IF('Product Selections'!D56="","",'Product Selections'!D56)</f>
        <v/>
      </c>
      <c r="C42" s="166">
        <f>IF('COE.Client.Details'!K59="","",'COE.Client.Details'!K59)</f>
        <v/>
      </c>
      <c r="D42" s="473">
        <f>IF('COE.Client.Details'!M59="","",'COE.Client.Details'!M59)</f>
        <v/>
      </c>
      <c r="E42" s="473">
        <f>IF('COE.Client.Details'!O59="","",'COE.Client.Details'!O59)</f>
        <v/>
      </c>
      <c r="F42" s="473">
        <f>IF('COE.Client.Details'!P59="","",'COE.Client.Details'!P59)</f>
        <v/>
      </c>
      <c r="G42" s="473">
        <f>IF('COE.Client.Details'!Q59="","",'COE.Client.Details'!Q59)</f>
        <v/>
      </c>
      <c r="H42" s="478">
        <f>IF(G42="","","US")</f>
        <v/>
      </c>
      <c r="I42" s="166">
        <f>IF('COE.Client.Details'!L59="","",'COE.Client.Details'!L59)</f>
        <v/>
      </c>
      <c r="J42" s="629">
        <f>IF('COE.Client.Details'!T59="","",'COE.Client.Details'!T59)</f>
        <v/>
      </c>
      <c r="K42" s="479">
        <f>IF(A42="","","0123000000002GvAAI")</f>
        <v/>
      </c>
      <c r="L42" s="479" t="n"/>
      <c r="M42" s="481">
        <f>IF('Multi Unit Grid'!$H$3="","",'Multi Unit Grid'!$H$3)</f>
        <v/>
      </c>
      <c r="N42" s="481">
        <f>IF('Multi Unit Grid'!$H$4="","",'Multi Unit Grid'!$H$4)</f>
        <v/>
      </c>
      <c r="O42" s="483" t="n"/>
      <c r="P42" s="482">
        <f>IF('COE.Client.Details'!E59="","",'COE.Client.Details'!E59)</f>
        <v/>
      </c>
      <c r="Q42" s="483" t="n"/>
    </row>
    <row r="43">
      <c r="A43" s="232">
        <f>IF('Multi Unit Grid'!C54="","",'Multi Unit Grid'!C54)</f>
        <v/>
      </c>
      <c r="B43" s="473">
        <f>IF('Product Selections'!D57="","",'Product Selections'!D57)</f>
        <v/>
      </c>
      <c r="C43" s="166">
        <f>IF('COE.Client.Details'!K60="","",'COE.Client.Details'!K60)</f>
        <v/>
      </c>
      <c r="D43" s="473">
        <f>IF('COE.Client.Details'!M60="","",'COE.Client.Details'!M60)</f>
        <v/>
      </c>
      <c r="E43" s="473">
        <f>IF('COE.Client.Details'!O60="","",'COE.Client.Details'!O60)</f>
        <v/>
      </c>
      <c r="F43" s="473">
        <f>IF('COE.Client.Details'!P60="","",'COE.Client.Details'!P60)</f>
        <v/>
      </c>
      <c r="G43" s="473">
        <f>IF('COE.Client.Details'!Q60="","",'COE.Client.Details'!Q60)</f>
        <v/>
      </c>
      <c r="H43" s="478">
        <f>IF(G43="","","US")</f>
        <v/>
      </c>
      <c r="I43" s="166">
        <f>IF('COE.Client.Details'!L60="","",'COE.Client.Details'!L60)</f>
        <v/>
      </c>
      <c r="J43" s="629">
        <f>IF('COE.Client.Details'!T60="","",'COE.Client.Details'!T60)</f>
        <v/>
      </c>
      <c r="K43" s="479">
        <f>IF(A43="","","0123000000002GvAAI")</f>
        <v/>
      </c>
      <c r="L43" s="479" t="n"/>
      <c r="M43" s="481">
        <f>IF('Multi Unit Grid'!$H$3="","",'Multi Unit Grid'!$H$3)</f>
        <v/>
      </c>
      <c r="N43" s="481">
        <f>IF('Multi Unit Grid'!$H$4="","",'Multi Unit Grid'!$H$4)</f>
        <v/>
      </c>
      <c r="O43" s="483" t="n"/>
      <c r="P43" s="482">
        <f>IF('COE.Client.Details'!E60="","",'COE.Client.Details'!E60)</f>
        <v/>
      </c>
      <c r="Q43" s="483" t="n"/>
    </row>
    <row r="44">
      <c r="A44" s="232">
        <f>IF('Multi Unit Grid'!C55="","",'Multi Unit Grid'!C55)</f>
        <v/>
      </c>
      <c r="B44" s="473">
        <f>IF('Product Selections'!D58="","",'Product Selections'!D58)</f>
        <v/>
      </c>
      <c r="C44" s="166">
        <f>IF('COE.Client.Details'!K61="","",'COE.Client.Details'!K61)</f>
        <v/>
      </c>
      <c r="D44" s="473">
        <f>IF('COE.Client.Details'!M61="","",'COE.Client.Details'!M61)</f>
        <v/>
      </c>
      <c r="E44" s="473">
        <f>IF('COE.Client.Details'!O61="","",'COE.Client.Details'!O61)</f>
        <v/>
      </c>
      <c r="F44" s="473">
        <f>IF('COE.Client.Details'!P61="","",'COE.Client.Details'!P61)</f>
        <v/>
      </c>
      <c r="G44" s="473">
        <f>IF('COE.Client.Details'!Q61="","",'COE.Client.Details'!Q61)</f>
        <v/>
      </c>
      <c r="H44" s="478">
        <f>IF(G44="","","US")</f>
        <v/>
      </c>
      <c r="I44" s="166">
        <f>IF('COE.Client.Details'!L61="","",'COE.Client.Details'!L61)</f>
        <v/>
      </c>
      <c r="J44" s="629">
        <f>IF('COE.Client.Details'!T61="","",'COE.Client.Details'!T61)</f>
        <v/>
      </c>
      <c r="K44" s="479">
        <f>IF(A44="","","0123000000002GvAAI")</f>
        <v/>
      </c>
      <c r="L44" s="479" t="n"/>
      <c r="M44" s="481">
        <f>IF('Multi Unit Grid'!$H$3="","",'Multi Unit Grid'!$H$3)</f>
        <v/>
      </c>
      <c r="N44" s="481">
        <f>IF('Multi Unit Grid'!$H$4="","",'Multi Unit Grid'!$H$4)</f>
        <v/>
      </c>
      <c r="O44" s="483" t="n"/>
      <c r="P44" s="482">
        <f>IF('COE.Client.Details'!E61="","",'COE.Client.Details'!E61)</f>
        <v/>
      </c>
      <c r="Q44" s="483" t="n"/>
    </row>
    <row r="45">
      <c r="A45" s="232">
        <f>IF('Multi Unit Grid'!C56="","",'Multi Unit Grid'!C56)</f>
        <v/>
      </c>
      <c r="B45" s="473">
        <f>IF('Product Selections'!D59="","",'Product Selections'!D59)</f>
        <v/>
      </c>
      <c r="C45" s="166">
        <f>IF('COE.Client.Details'!K62="","",'COE.Client.Details'!K62)</f>
        <v/>
      </c>
      <c r="D45" s="473">
        <f>IF('COE.Client.Details'!M62="","",'COE.Client.Details'!M62)</f>
        <v/>
      </c>
      <c r="E45" s="473">
        <f>IF('COE.Client.Details'!O62="","",'COE.Client.Details'!O62)</f>
        <v/>
      </c>
      <c r="F45" s="473">
        <f>IF('COE.Client.Details'!P62="","",'COE.Client.Details'!P62)</f>
        <v/>
      </c>
      <c r="G45" s="473">
        <f>IF('COE.Client.Details'!Q62="","",'COE.Client.Details'!Q62)</f>
        <v/>
      </c>
      <c r="H45" s="478">
        <f>IF(G45="","","US")</f>
        <v/>
      </c>
      <c r="I45" s="166">
        <f>IF('COE.Client.Details'!L62="","",'COE.Client.Details'!L62)</f>
        <v/>
      </c>
      <c r="J45" s="629">
        <f>IF('COE.Client.Details'!T62="","",'COE.Client.Details'!T62)</f>
        <v/>
      </c>
      <c r="K45" s="479">
        <f>IF(A45="","","0123000000002GvAAI")</f>
        <v/>
      </c>
      <c r="L45" s="479" t="n"/>
      <c r="M45" s="481">
        <f>IF('Multi Unit Grid'!$H$3="","",'Multi Unit Grid'!$H$3)</f>
        <v/>
      </c>
      <c r="N45" s="481">
        <f>IF('Multi Unit Grid'!$H$4="","",'Multi Unit Grid'!$H$4)</f>
        <v/>
      </c>
      <c r="O45" s="483" t="n"/>
      <c r="P45" s="482">
        <f>IF('COE.Client.Details'!E62="","",'COE.Client.Details'!E62)</f>
        <v/>
      </c>
      <c r="Q45" s="483" t="n"/>
    </row>
    <row r="46">
      <c r="A46" s="232">
        <f>IF('Multi Unit Grid'!C57="","",'Multi Unit Grid'!C57)</f>
        <v/>
      </c>
      <c r="B46" s="473">
        <f>IF('Product Selections'!D60="","",'Product Selections'!D60)</f>
        <v/>
      </c>
      <c r="C46" s="166">
        <f>IF('COE.Client.Details'!K63="","",'COE.Client.Details'!K63)</f>
        <v/>
      </c>
      <c r="D46" s="473">
        <f>IF('COE.Client.Details'!M63="","",'COE.Client.Details'!M63)</f>
        <v/>
      </c>
      <c r="E46" s="473">
        <f>IF('COE.Client.Details'!O63="","",'COE.Client.Details'!O63)</f>
        <v/>
      </c>
      <c r="F46" s="473">
        <f>IF('COE.Client.Details'!P63="","",'COE.Client.Details'!P63)</f>
        <v/>
      </c>
      <c r="G46" s="473">
        <f>IF('COE.Client.Details'!Q63="","",'COE.Client.Details'!Q63)</f>
        <v/>
      </c>
      <c r="H46" s="478">
        <f>IF(G46="","","US")</f>
        <v/>
      </c>
      <c r="I46" s="166">
        <f>IF('COE.Client.Details'!L63="","",'COE.Client.Details'!L63)</f>
        <v/>
      </c>
      <c r="J46" s="629">
        <f>IF('COE.Client.Details'!T63="","",'COE.Client.Details'!T63)</f>
        <v/>
      </c>
      <c r="K46" s="479">
        <f>IF(A46="","","0123000000002GvAAI")</f>
        <v/>
      </c>
      <c r="L46" s="479" t="n"/>
      <c r="M46" s="481">
        <f>IF('Multi Unit Grid'!$H$3="","",'Multi Unit Grid'!$H$3)</f>
        <v/>
      </c>
      <c r="N46" s="481">
        <f>IF('Multi Unit Grid'!$H$4="","",'Multi Unit Grid'!$H$4)</f>
        <v/>
      </c>
      <c r="O46" s="483" t="n"/>
      <c r="P46" s="482">
        <f>IF('COE.Client.Details'!E63="","",'COE.Client.Details'!E63)</f>
        <v/>
      </c>
      <c r="Q46" s="483" t="n"/>
    </row>
    <row r="47">
      <c r="A47" s="232">
        <f>IF('Multi Unit Grid'!C58="","",'Multi Unit Grid'!C58)</f>
        <v/>
      </c>
      <c r="B47" s="473">
        <f>IF('Product Selections'!D61="","",'Product Selections'!D61)</f>
        <v/>
      </c>
      <c r="C47" s="166">
        <f>IF('COE.Client.Details'!K64="","",'COE.Client.Details'!K64)</f>
        <v/>
      </c>
      <c r="D47" s="473">
        <f>IF('COE.Client.Details'!M64="","",'COE.Client.Details'!M64)</f>
        <v/>
      </c>
      <c r="E47" s="473">
        <f>IF('COE.Client.Details'!O64="","",'COE.Client.Details'!O64)</f>
        <v/>
      </c>
      <c r="F47" s="473">
        <f>IF('COE.Client.Details'!P64="","",'COE.Client.Details'!P64)</f>
        <v/>
      </c>
      <c r="G47" s="473">
        <f>IF('COE.Client.Details'!Q64="","",'COE.Client.Details'!Q64)</f>
        <v/>
      </c>
      <c r="H47" s="478">
        <f>IF(G47="","","US")</f>
        <v/>
      </c>
      <c r="I47" s="166">
        <f>IF('COE.Client.Details'!L64="","",'COE.Client.Details'!L64)</f>
        <v/>
      </c>
      <c r="J47" s="629">
        <f>IF('COE.Client.Details'!T64="","",'COE.Client.Details'!T64)</f>
        <v/>
      </c>
      <c r="K47" s="479">
        <f>IF(A47="","","0123000000002GvAAI")</f>
        <v/>
      </c>
      <c r="L47" s="479" t="n"/>
      <c r="M47" s="481">
        <f>IF('Multi Unit Grid'!$H$3="","",'Multi Unit Grid'!$H$3)</f>
        <v/>
      </c>
      <c r="N47" s="481">
        <f>IF('Multi Unit Grid'!$H$4="","",'Multi Unit Grid'!$H$4)</f>
        <v/>
      </c>
      <c r="O47" s="483" t="n"/>
      <c r="P47" s="482">
        <f>IF('COE.Client.Details'!E64="","",'COE.Client.Details'!E64)</f>
        <v/>
      </c>
      <c r="Q47" s="483" t="n"/>
    </row>
    <row r="48">
      <c r="A48" s="232">
        <f>IF('Multi Unit Grid'!C59="","",'Multi Unit Grid'!C59)</f>
        <v/>
      </c>
      <c r="B48" s="473">
        <f>IF('Product Selections'!D62="","",'Product Selections'!D62)</f>
        <v/>
      </c>
      <c r="C48" s="166">
        <f>IF('COE.Client.Details'!K65="","",'COE.Client.Details'!K65)</f>
        <v/>
      </c>
      <c r="D48" s="473">
        <f>IF('COE.Client.Details'!M65="","",'COE.Client.Details'!M65)</f>
        <v/>
      </c>
      <c r="E48" s="473">
        <f>IF('COE.Client.Details'!O65="","",'COE.Client.Details'!O65)</f>
        <v/>
      </c>
      <c r="F48" s="473">
        <f>IF('COE.Client.Details'!P65="","",'COE.Client.Details'!P65)</f>
        <v/>
      </c>
      <c r="G48" s="473">
        <f>IF('COE.Client.Details'!Q65="","",'COE.Client.Details'!Q65)</f>
        <v/>
      </c>
      <c r="H48" s="478">
        <f>IF(G48="","","US")</f>
        <v/>
      </c>
      <c r="I48" s="166">
        <f>IF('COE.Client.Details'!L65="","",'COE.Client.Details'!L65)</f>
        <v/>
      </c>
      <c r="J48" s="629">
        <f>IF('COE.Client.Details'!T65="","",'COE.Client.Details'!T65)</f>
        <v/>
      </c>
      <c r="K48" s="479">
        <f>IF(A48="","","0123000000002GvAAI")</f>
        <v/>
      </c>
      <c r="L48" s="479" t="n"/>
      <c r="M48" s="481">
        <f>IF('Multi Unit Grid'!$H$3="","",'Multi Unit Grid'!$H$3)</f>
        <v/>
      </c>
      <c r="N48" s="481">
        <f>IF('Multi Unit Grid'!$H$4="","",'Multi Unit Grid'!$H$4)</f>
        <v/>
      </c>
      <c r="O48" s="483" t="n"/>
      <c r="P48" s="482">
        <f>IF('COE.Client.Details'!E65="","",'COE.Client.Details'!E65)</f>
        <v/>
      </c>
      <c r="Q48" s="483" t="n"/>
    </row>
    <row r="49">
      <c r="A49" s="232">
        <f>IF('Multi Unit Grid'!C60="","",'Multi Unit Grid'!C60)</f>
        <v/>
      </c>
      <c r="B49" s="473">
        <f>IF('Product Selections'!D63="","",'Product Selections'!D63)</f>
        <v/>
      </c>
      <c r="C49" s="166">
        <f>IF('COE.Client.Details'!K66="","",'COE.Client.Details'!K66)</f>
        <v/>
      </c>
      <c r="D49" s="473">
        <f>IF('COE.Client.Details'!M66="","",'COE.Client.Details'!M66)</f>
        <v/>
      </c>
      <c r="E49" s="473">
        <f>IF('COE.Client.Details'!O66="","",'COE.Client.Details'!O66)</f>
        <v/>
      </c>
      <c r="F49" s="473">
        <f>IF('COE.Client.Details'!P66="","",'COE.Client.Details'!P66)</f>
        <v/>
      </c>
      <c r="G49" s="473">
        <f>IF('COE.Client.Details'!Q66="","",'COE.Client.Details'!Q66)</f>
        <v/>
      </c>
      <c r="H49" s="478">
        <f>IF(G49="","","US")</f>
        <v/>
      </c>
      <c r="I49" s="166">
        <f>IF('COE.Client.Details'!L66="","",'COE.Client.Details'!L66)</f>
        <v/>
      </c>
      <c r="J49" s="629">
        <f>IF('COE.Client.Details'!T66="","",'COE.Client.Details'!T66)</f>
        <v/>
      </c>
      <c r="K49" s="479">
        <f>IF(A49="","","0123000000002GvAAI")</f>
        <v/>
      </c>
      <c r="L49" s="479" t="n"/>
      <c r="M49" s="481">
        <f>IF('Multi Unit Grid'!$H$3="","",'Multi Unit Grid'!$H$3)</f>
        <v/>
      </c>
      <c r="N49" s="481">
        <f>IF('Multi Unit Grid'!$H$4="","",'Multi Unit Grid'!$H$4)</f>
        <v/>
      </c>
      <c r="O49" s="483" t="n"/>
      <c r="P49" s="482">
        <f>IF('COE.Client.Details'!E66="","",'COE.Client.Details'!E66)</f>
        <v/>
      </c>
      <c r="Q49" s="483" t="n"/>
    </row>
    <row r="50">
      <c r="A50" s="232">
        <f>IF('Multi Unit Grid'!C61="","",'Multi Unit Grid'!C61)</f>
        <v/>
      </c>
      <c r="B50" s="473">
        <f>IF('Product Selections'!D64="","",'Product Selections'!D64)</f>
        <v/>
      </c>
      <c r="C50" s="166">
        <f>IF('COE.Client.Details'!K67="","",'COE.Client.Details'!K67)</f>
        <v/>
      </c>
      <c r="D50" s="473">
        <f>IF('COE.Client.Details'!M67="","",'COE.Client.Details'!M67)</f>
        <v/>
      </c>
      <c r="E50" s="473">
        <f>IF('COE.Client.Details'!O67="","",'COE.Client.Details'!O67)</f>
        <v/>
      </c>
      <c r="F50" s="473">
        <f>IF('COE.Client.Details'!P67="","",'COE.Client.Details'!P67)</f>
        <v/>
      </c>
      <c r="G50" s="473">
        <f>IF('COE.Client.Details'!Q67="","",'COE.Client.Details'!Q67)</f>
        <v/>
      </c>
      <c r="H50" s="478">
        <f>IF(G50="","","US")</f>
        <v/>
      </c>
      <c r="I50" s="166">
        <f>IF('COE.Client.Details'!L67="","",'COE.Client.Details'!L67)</f>
        <v/>
      </c>
      <c r="J50" s="629">
        <f>IF('COE.Client.Details'!T67="","",'COE.Client.Details'!T67)</f>
        <v/>
      </c>
      <c r="K50" s="479">
        <f>IF(A50="","","0123000000002GvAAI")</f>
        <v/>
      </c>
      <c r="L50" s="479" t="n"/>
      <c r="M50" s="481">
        <f>IF('Multi Unit Grid'!$H$3="","",'Multi Unit Grid'!$H$3)</f>
        <v/>
      </c>
      <c r="N50" s="481">
        <f>IF('Multi Unit Grid'!$H$4="","",'Multi Unit Grid'!$H$4)</f>
        <v/>
      </c>
      <c r="O50" s="483" t="n"/>
      <c r="P50" s="482">
        <f>IF('COE.Client.Details'!E67="","",'COE.Client.Details'!E67)</f>
        <v/>
      </c>
      <c r="Q50" s="483" t="n"/>
    </row>
    <row r="51">
      <c r="A51" s="232">
        <f>IF('Multi Unit Grid'!C62="","",'Multi Unit Grid'!C62)</f>
        <v/>
      </c>
      <c r="B51" s="473">
        <f>IF('Product Selections'!D65="","",'Product Selections'!D65)</f>
        <v/>
      </c>
      <c r="C51" s="166">
        <f>IF('COE.Client.Details'!K68="","",'COE.Client.Details'!K68)</f>
        <v/>
      </c>
      <c r="D51" s="473">
        <f>IF('COE.Client.Details'!M68="","",'COE.Client.Details'!M68)</f>
        <v/>
      </c>
      <c r="E51" s="473">
        <f>IF('COE.Client.Details'!O68="","",'COE.Client.Details'!O68)</f>
        <v/>
      </c>
      <c r="F51" s="473">
        <f>IF('COE.Client.Details'!P68="","",'COE.Client.Details'!P68)</f>
        <v/>
      </c>
      <c r="G51" s="473">
        <f>IF('COE.Client.Details'!Q68="","",'COE.Client.Details'!Q68)</f>
        <v/>
      </c>
      <c r="H51" s="478">
        <f>IF(G51="","","US")</f>
        <v/>
      </c>
      <c r="I51" s="166">
        <f>IF('COE.Client.Details'!L68="","",'COE.Client.Details'!L68)</f>
        <v/>
      </c>
      <c r="J51" s="629">
        <f>IF('COE.Client.Details'!T68="","",'COE.Client.Details'!T68)</f>
        <v/>
      </c>
      <c r="K51" s="479">
        <f>IF(A51="","","0123000000002GvAAI")</f>
        <v/>
      </c>
      <c r="L51" s="479" t="n"/>
      <c r="M51" s="481">
        <f>IF('Multi Unit Grid'!$H$3="","",'Multi Unit Grid'!$H$3)</f>
        <v/>
      </c>
      <c r="N51" s="481">
        <f>IF('Multi Unit Grid'!$H$4="","",'Multi Unit Grid'!$H$4)</f>
        <v/>
      </c>
      <c r="O51" s="483" t="n"/>
      <c r="P51" s="482">
        <f>IF('COE.Client.Details'!E68="","",'COE.Client.Details'!E68)</f>
        <v/>
      </c>
      <c r="Q51" s="483" t="n"/>
    </row>
    <row r="52">
      <c r="A52" s="232">
        <f>IF('Multi Unit Grid'!C63="","",'Multi Unit Grid'!C63)</f>
        <v/>
      </c>
      <c r="B52" s="473">
        <f>IF('Product Selections'!D66="","",'Product Selections'!D66)</f>
        <v/>
      </c>
      <c r="C52" s="166">
        <f>IF('COE.Client.Details'!K69="","",'COE.Client.Details'!K69)</f>
        <v/>
      </c>
      <c r="D52" s="473">
        <f>IF('COE.Client.Details'!M69="","",'COE.Client.Details'!M69)</f>
        <v/>
      </c>
      <c r="E52" s="473">
        <f>IF('COE.Client.Details'!O69="","",'COE.Client.Details'!O69)</f>
        <v/>
      </c>
      <c r="F52" s="473">
        <f>IF('COE.Client.Details'!P69="","",'COE.Client.Details'!P69)</f>
        <v/>
      </c>
      <c r="G52" s="473">
        <f>IF('COE.Client.Details'!Q69="","",'COE.Client.Details'!Q69)</f>
        <v/>
      </c>
      <c r="H52" s="478">
        <f>IF(G52="","","US")</f>
        <v/>
      </c>
      <c r="I52" s="166">
        <f>IF('COE.Client.Details'!L69="","",'COE.Client.Details'!L69)</f>
        <v/>
      </c>
      <c r="J52" s="629">
        <f>IF('COE.Client.Details'!T69="","",'COE.Client.Details'!T69)</f>
        <v/>
      </c>
      <c r="K52" s="479">
        <f>IF(A52="","","0123000000002GvAAI")</f>
        <v/>
      </c>
      <c r="L52" s="479" t="n"/>
      <c r="M52" s="481">
        <f>IF('Multi Unit Grid'!$H$3="","",'Multi Unit Grid'!$H$3)</f>
        <v/>
      </c>
      <c r="N52" s="481">
        <f>IF('Multi Unit Grid'!$H$4="","",'Multi Unit Grid'!$H$4)</f>
        <v/>
      </c>
      <c r="O52" s="483" t="n"/>
      <c r="P52" s="482">
        <f>IF('COE.Client.Details'!E69="","",'COE.Client.Details'!E69)</f>
        <v/>
      </c>
      <c r="Q52" s="483" t="n"/>
    </row>
    <row r="53">
      <c r="A53" s="232">
        <f>IF('Multi Unit Grid'!C64="","",'Multi Unit Grid'!C64)</f>
        <v/>
      </c>
      <c r="B53" s="473">
        <f>IF('Product Selections'!D67="","",'Product Selections'!D67)</f>
        <v/>
      </c>
      <c r="C53" s="166">
        <f>IF('COE.Client.Details'!K70="","",'COE.Client.Details'!K70)</f>
        <v/>
      </c>
      <c r="D53" s="473">
        <f>IF('COE.Client.Details'!M70="","",'COE.Client.Details'!M70)</f>
        <v/>
      </c>
      <c r="E53" s="473">
        <f>IF('COE.Client.Details'!O70="","",'COE.Client.Details'!O70)</f>
        <v/>
      </c>
      <c r="F53" s="473">
        <f>IF('COE.Client.Details'!P70="","",'COE.Client.Details'!P70)</f>
        <v/>
      </c>
      <c r="G53" s="473">
        <f>IF('COE.Client.Details'!Q70="","",'COE.Client.Details'!Q70)</f>
        <v/>
      </c>
      <c r="H53" s="478">
        <f>IF(G53="","","US")</f>
        <v/>
      </c>
      <c r="I53" s="166">
        <f>IF('COE.Client.Details'!L70="","",'COE.Client.Details'!L70)</f>
        <v/>
      </c>
      <c r="J53" s="629">
        <f>IF('COE.Client.Details'!T70="","",'COE.Client.Details'!T70)</f>
        <v/>
      </c>
      <c r="K53" s="479">
        <f>IF(A53="","","0123000000002GvAAI")</f>
        <v/>
      </c>
      <c r="L53" s="479" t="n"/>
      <c r="M53" s="481">
        <f>IF('Multi Unit Grid'!$H$3="","",'Multi Unit Grid'!$H$3)</f>
        <v/>
      </c>
      <c r="N53" s="481">
        <f>IF('Multi Unit Grid'!$H$4="","",'Multi Unit Grid'!$H$4)</f>
        <v/>
      </c>
      <c r="O53" s="483" t="n"/>
      <c r="P53" s="482">
        <f>IF('COE.Client.Details'!E70="","",'COE.Client.Details'!E70)</f>
        <v/>
      </c>
      <c r="Q53" s="483" t="n"/>
    </row>
    <row r="54">
      <c r="A54" s="232">
        <f>IF('Multi Unit Grid'!C65="","",'Multi Unit Grid'!C65)</f>
        <v/>
      </c>
      <c r="B54" s="473">
        <f>IF('Product Selections'!D68="","",'Product Selections'!D68)</f>
        <v/>
      </c>
      <c r="C54" s="166">
        <f>IF('COE.Client.Details'!K71="","",'COE.Client.Details'!K71)</f>
        <v/>
      </c>
      <c r="D54" s="473">
        <f>IF('COE.Client.Details'!M71="","",'COE.Client.Details'!M71)</f>
        <v/>
      </c>
      <c r="E54" s="473">
        <f>IF('COE.Client.Details'!O71="","",'COE.Client.Details'!O71)</f>
        <v/>
      </c>
      <c r="F54" s="473">
        <f>IF('COE.Client.Details'!P71="","",'COE.Client.Details'!P71)</f>
        <v/>
      </c>
      <c r="G54" s="473">
        <f>IF('COE.Client.Details'!Q71="","",'COE.Client.Details'!Q71)</f>
        <v/>
      </c>
      <c r="H54" s="478">
        <f>IF(G54="","","US")</f>
        <v/>
      </c>
      <c r="I54" s="166">
        <f>IF('COE.Client.Details'!L71="","",'COE.Client.Details'!L71)</f>
        <v/>
      </c>
      <c r="J54" s="629">
        <f>IF('COE.Client.Details'!T71="","",'COE.Client.Details'!T71)</f>
        <v/>
      </c>
      <c r="K54" s="479">
        <f>IF(A54="","","0123000000002GvAAI")</f>
        <v/>
      </c>
      <c r="L54" s="479" t="n"/>
      <c r="M54" s="481">
        <f>IF('Multi Unit Grid'!$H$3="","",'Multi Unit Grid'!$H$3)</f>
        <v/>
      </c>
      <c r="N54" s="481">
        <f>IF('Multi Unit Grid'!$H$4="","",'Multi Unit Grid'!$H$4)</f>
        <v/>
      </c>
      <c r="O54" s="483" t="n"/>
      <c r="P54" s="482">
        <f>IF('COE.Client.Details'!E71="","",'COE.Client.Details'!E71)</f>
        <v/>
      </c>
      <c r="Q54" s="483" t="n"/>
    </row>
    <row r="55">
      <c r="A55" s="232">
        <f>IF('Multi Unit Grid'!C66="","",'Multi Unit Grid'!C66)</f>
        <v/>
      </c>
      <c r="B55" s="473">
        <f>IF('Product Selections'!D69="","",'Product Selections'!D69)</f>
        <v/>
      </c>
      <c r="C55" s="166">
        <f>IF('COE.Client.Details'!K72="","",'COE.Client.Details'!K72)</f>
        <v/>
      </c>
      <c r="D55" s="473">
        <f>IF('COE.Client.Details'!M72="","",'COE.Client.Details'!M72)</f>
        <v/>
      </c>
      <c r="E55" s="473">
        <f>IF('COE.Client.Details'!O72="","",'COE.Client.Details'!O72)</f>
        <v/>
      </c>
      <c r="F55" s="473">
        <f>IF('COE.Client.Details'!P72="","",'COE.Client.Details'!P72)</f>
        <v/>
      </c>
      <c r="G55" s="473">
        <f>IF('COE.Client.Details'!Q72="","",'COE.Client.Details'!Q72)</f>
        <v/>
      </c>
      <c r="H55" s="478">
        <f>IF(G55="","","US")</f>
        <v/>
      </c>
      <c r="I55" s="166">
        <f>IF('COE.Client.Details'!L72="","",'COE.Client.Details'!L72)</f>
        <v/>
      </c>
      <c r="J55" s="629">
        <f>IF('COE.Client.Details'!T72="","",'COE.Client.Details'!T72)</f>
        <v/>
      </c>
      <c r="K55" s="479">
        <f>IF(A55="","","0123000000002GvAAI")</f>
        <v/>
      </c>
      <c r="L55" s="479" t="n"/>
      <c r="M55" s="481">
        <f>IF('Multi Unit Grid'!$H$3="","",'Multi Unit Grid'!$H$3)</f>
        <v/>
      </c>
      <c r="N55" s="481">
        <f>IF('Multi Unit Grid'!$H$4="","",'Multi Unit Grid'!$H$4)</f>
        <v/>
      </c>
      <c r="O55" s="483" t="n"/>
      <c r="P55" s="482">
        <f>IF('COE.Client.Details'!E72="","",'COE.Client.Details'!E72)</f>
        <v/>
      </c>
      <c r="Q55" s="483" t="n"/>
    </row>
    <row r="56">
      <c r="A56" s="232">
        <f>IF('Multi Unit Grid'!C67="","",'Multi Unit Grid'!C67)</f>
        <v/>
      </c>
      <c r="B56" s="473">
        <f>IF('Product Selections'!D70="","",'Product Selections'!D70)</f>
        <v/>
      </c>
      <c r="C56" s="166">
        <f>IF('COE.Client.Details'!K73="","",'COE.Client.Details'!K73)</f>
        <v/>
      </c>
      <c r="D56" s="473">
        <f>IF('COE.Client.Details'!M73="","",'COE.Client.Details'!M73)</f>
        <v/>
      </c>
      <c r="E56" s="473">
        <f>IF('COE.Client.Details'!O73="","",'COE.Client.Details'!O73)</f>
        <v/>
      </c>
      <c r="F56" s="473">
        <f>IF('COE.Client.Details'!P73="","",'COE.Client.Details'!P73)</f>
        <v/>
      </c>
      <c r="G56" s="473">
        <f>IF('COE.Client.Details'!Q73="","",'COE.Client.Details'!Q73)</f>
        <v/>
      </c>
      <c r="H56" s="478">
        <f>IF(G56="","","US")</f>
        <v/>
      </c>
      <c r="I56" s="166">
        <f>IF('COE.Client.Details'!L73="","",'COE.Client.Details'!L73)</f>
        <v/>
      </c>
      <c r="J56" s="629">
        <f>IF('COE.Client.Details'!T73="","",'COE.Client.Details'!T73)</f>
        <v/>
      </c>
      <c r="K56" s="479">
        <f>IF(A56="","","0123000000002GvAAI")</f>
        <v/>
      </c>
      <c r="L56" s="479" t="n"/>
      <c r="M56" s="481">
        <f>IF('Multi Unit Grid'!$H$3="","",'Multi Unit Grid'!$H$3)</f>
        <v/>
      </c>
      <c r="N56" s="481">
        <f>IF('Multi Unit Grid'!$H$4="","",'Multi Unit Grid'!$H$4)</f>
        <v/>
      </c>
      <c r="O56" s="483" t="n"/>
      <c r="P56" s="482">
        <f>IF('COE.Client.Details'!E73="","",'COE.Client.Details'!E73)</f>
        <v/>
      </c>
      <c r="Q56" s="483" t="n"/>
    </row>
    <row r="57">
      <c r="A57" s="232">
        <f>IF('Multi Unit Grid'!C68="","",'Multi Unit Grid'!C68)</f>
        <v/>
      </c>
      <c r="B57" s="473">
        <f>IF('Product Selections'!D71="","",'Product Selections'!D71)</f>
        <v/>
      </c>
      <c r="C57" s="166">
        <f>IF('COE.Client.Details'!K74="","",'COE.Client.Details'!K74)</f>
        <v/>
      </c>
      <c r="D57" s="473">
        <f>IF('COE.Client.Details'!M74="","",'COE.Client.Details'!M74)</f>
        <v/>
      </c>
      <c r="E57" s="473">
        <f>IF('COE.Client.Details'!O74="","",'COE.Client.Details'!O74)</f>
        <v/>
      </c>
      <c r="F57" s="473">
        <f>IF('COE.Client.Details'!P74="","",'COE.Client.Details'!P74)</f>
        <v/>
      </c>
      <c r="G57" s="473">
        <f>IF('COE.Client.Details'!Q74="","",'COE.Client.Details'!Q74)</f>
        <v/>
      </c>
      <c r="H57" s="478">
        <f>IF(G57="","","US")</f>
        <v/>
      </c>
      <c r="I57" s="166">
        <f>IF('COE.Client.Details'!L74="","",'COE.Client.Details'!L74)</f>
        <v/>
      </c>
      <c r="J57" s="629">
        <f>IF('COE.Client.Details'!T74="","",'COE.Client.Details'!T74)</f>
        <v/>
      </c>
      <c r="K57" s="479">
        <f>IF(A57="","","0123000000002GvAAI")</f>
        <v/>
      </c>
      <c r="L57" s="479" t="n"/>
      <c r="M57" s="481">
        <f>IF('Multi Unit Grid'!$H$3="","",'Multi Unit Grid'!$H$3)</f>
        <v/>
      </c>
      <c r="N57" s="481">
        <f>IF('Multi Unit Grid'!$H$4="","",'Multi Unit Grid'!$H$4)</f>
        <v/>
      </c>
      <c r="O57" s="483" t="n"/>
      <c r="P57" s="482">
        <f>IF('COE.Client.Details'!E74="","",'COE.Client.Details'!E74)</f>
        <v/>
      </c>
      <c r="Q57" s="483" t="n"/>
    </row>
    <row r="58">
      <c r="A58" s="232">
        <f>IF('Multi Unit Grid'!C69="","",'Multi Unit Grid'!C69)</f>
        <v/>
      </c>
      <c r="B58" s="473">
        <f>IF('Product Selections'!D72="","",'Product Selections'!D72)</f>
        <v/>
      </c>
      <c r="C58" s="166">
        <f>IF('COE.Client.Details'!K75="","",'COE.Client.Details'!K75)</f>
        <v/>
      </c>
      <c r="D58" s="473">
        <f>IF('COE.Client.Details'!M75="","",'COE.Client.Details'!M75)</f>
        <v/>
      </c>
      <c r="E58" s="473">
        <f>IF('COE.Client.Details'!O75="","",'COE.Client.Details'!O75)</f>
        <v/>
      </c>
      <c r="F58" s="473">
        <f>IF('COE.Client.Details'!P75="","",'COE.Client.Details'!P75)</f>
        <v/>
      </c>
      <c r="G58" s="473">
        <f>IF('COE.Client.Details'!Q75="","",'COE.Client.Details'!Q75)</f>
        <v/>
      </c>
      <c r="H58" s="478">
        <f>IF(G58="","","US")</f>
        <v/>
      </c>
      <c r="I58" s="166">
        <f>IF('COE.Client.Details'!L75="","",'COE.Client.Details'!L75)</f>
        <v/>
      </c>
      <c r="J58" s="629">
        <f>IF('COE.Client.Details'!T75="","",'COE.Client.Details'!T75)</f>
        <v/>
      </c>
      <c r="K58" s="479">
        <f>IF(A58="","","0123000000002GvAAI")</f>
        <v/>
      </c>
      <c r="L58" s="479" t="n"/>
      <c r="M58" s="481">
        <f>IF('Multi Unit Grid'!$H$3="","",'Multi Unit Grid'!$H$3)</f>
        <v/>
      </c>
      <c r="N58" s="481">
        <f>IF('Multi Unit Grid'!$H$4="","",'Multi Unit Grid'!$H$4)</f>
        <v/>
      </c>
      <c r="O58" s="483" t="n"/>
      <c r="P58" s="482">
        <f>IF('COE.Client.Details'!E75="","",'COE.Client.Details'!E75)</f>
        <v/>
      </c>
      <c r="Q58" s="483" t="n"/>
    </row>
    <row r="59">
      <c r="A59" s="232">
        <f>IF('Multi Unit Grid'!C70="","",'Multi Unit Grid'!C70)</f>
        <v/>
      </c>
      <c r="B59" s="473">
        <f>IF('Product Selections'!D73="","",'Product Selections'!D73)</f>
        <v/>
      </c>
      <c r="C59" s="166">
        <f>IF('COE.Client.Details'!K76="","",'COE.Client.Details'!K76)</f>
        <v/>
      </c>
      <c r="D59" s="473">
        <f>IF('COE.Client.Details'!M76="","",'COE.Client.Details'!M76)</f>
        <v/>
      </c>
      <c r="E59" s="473">
        <f>IF('COE.Client.Details'!O76="","",'COE.Client.Details'!O76)</f>
        <v/>
      </c>
      <c r="F59" s="473">
        <f>IF('COE.Client.Details'!P76="","",'COE.Client.Details'!P76)</f>
        <v/>
      </c>
      <c r="G59" s="473">
        <f>IF('COE.Client.Details'!Q76="","",'COE.Client.Details'!Q76)</f>
        <v/>
      </c>
      <c r="H59" s="478">
        <f>IF(G59="","","US")</f>
        <v/>
      </c>
      <c r="I59" s="166">
        <f>IF('COE.Client.Details'!L76="","",'COE.Client.Details'!L76)</f>
        <v/>
      </c>
      <c r="J59" s="629">
        <f>IF('COE.Client.Details'!T76="","",'COE.Client.Details'!T76)</f>
        <v/>
      </c>
      <c r="K59" s="479">
        <f>IF(A59="","","0123000000002GvAAI")</f>
        <v/>
      </c>
      <c r="L59" s="479" t="n"/>
      <c r="M59" s="481">
        <f>IF('Multi Unit Grid'!$H$3="","",'Multi Unit Grid'!$H$3)</f>
        <v/>
      </c>
      <c r="N59" s="481">
        <f>IF('Multi Unit Grid'!$H$4="","",'Multi Unit Grid'!$H$4)</f>
        <v/>
      </c>
      <c r="O59" s="483" t="n"/>
      <c r="P59" s="482">
        <f>IF('COE.Client.Details'!E76="","",'COE.Client.Details'!E76)</f>
        <v/>
      </c>
      <c r="Q59" s="483" t="n"/>
    </row>
    <row r="60">
      <c r="A60" s="232">
        <f>IF('Multi Unit Grid'!C71="","",'Multi Unit Grid'!C71)</f>
        <v/>
      </c>
      <c r="B60" s="473">
        <f>IF('Product Selections'!D74="","",'Product Selections'!D74)</f>
        <v/>
      </c>
      <c r="C60" s="166">
        <f>IF('COE.Client.Details'!K77="","",'COE.Client.Details'!K77)</f>
        <v/>
      </c>
      <c r="D60" s="473">
        <f>IF('COE.Client.Details'!M77="","",'COE.Client.Details'!M77)</f>
        <v/>
      </c>
      <c r="E60" s="473">
        <f>IF('COE.Client.Details'!O77="","",'COE.Client.Details'!O77)</f>
        <v/>
      </c>
      <c r="F60" s="473">
        <f>IF('COE.Client.Details'!P77="","",'COE.Client.Details'!P77)</f>
        <v/>
      </c>
      <c r="G60" s="473">
        <f>IF('COE.Client.Details'!Q77="","",'COE.Client.Details'!Q77)</f>
        <v/>
      </c>
      <c r="H60" s="478">
        <f>IF(G60="","","US")</f>
        <v/>
      </c>
      <c r="I60" s="166">
        <f>IF('COE.Client.Details'!L77="","",'COE.Client.Details'!L77)</f>
        <v/>
      </c>
      <c r="J60" s="629">
        <f>IF('COE.Client.Details'!T77="","",'COE.Client.Details'!T77)</f>
        <v/>
      </c>
      <c r="K60" s="479">
        <f>IF(A60="","","0123000000002GvAAI")</f>
        <v/>
      </c>
      <c r="L60" s="479" t="n"/>
      <c r="M60" s="481">
        <f>IF('Multi Unit Grid'!$H$3="","",'Multi Unit Grid'!$H$3)</f>
        <v/>
      </c>
      <c r="N60" s="481">
        <f>IF('Multi Unit Grid'!$H$4="","",'Multi Unit Grid'!$H$4)</f>
        <v/>
      </c>
      <c r="O60" s="483" t="n"/>
      <c r="P60" s="482">
        <f>IF('COE.Client.Details'!E77="","",'COE.Client.Details'!E77)</f>
        <v/>
      </c>
      <c r="Q60" s="483" t="n"/>
    </row>
    <row r="61">
      <c r="A61" s="232">
        <f>IF('Multi Unit Grid'!C72="","",'Multi Unit Grid'!C72)</f>
        <v/>
      </c>
      <c r="B61" s="473">
        <f>IF('Product Selections'!D75="","",'Product Selections'!D75)</f>
        <v/>
      </c>
      <c r="C61" s="166">
        <f>IF('COE.Client.Details'!K78="","",'COE.Client.Details'!K78)</f>
        <v/>
      </c>
      <c r="D61" s="473">
        <f>IF('COE.Client.Details'!M78="","",'COE.Client.Details'!M78)</f>
        <v/>
      </c>
      <c r="E61" s="473">
        <f>IF('COE.Client.Details'!O78="","",'COE.Client.Details'!O78)</f>
        <v/>
      </c>
      <c r="F61" s="473">
        <f>IF('COE.Client.Details'!P78="","",'COE.Client.Details'!P78)</f>
        <v/>
      </c>
      <c r="G61" s="473">
        <f>IF('COE.Client.Details'!Q78="","",'COE.Client.Details'!Q78)</f>
        <v/>
      </c>
      <c r="H61" s="478">
        <f>IF(G61="","","US")</f>
        <v/>
      </c>
      <c r="I61" s="166">
        <f>IF('COE.Client.Details'!L78="","",'COE.Client.Details'!L78)</f>
        <v/>
      </c>
      <c r="J61" s="629">
        <f>IF('COE.Client.Details'!T78="","",'COE.Client.Details'!T78)</f>
        <v/>
      </c>
      <c r="K61" s="479">
        <f>IF(A61="","","0123000000002GvAAI")</f>
        <v/>
      </c>
      <c r="L61" s="479" t="n"/>
      <c r="M61" s="481">
        <f>IF('Multi Unit Grid'!$H$3="","",'Multi Unit Grid'!$H$3)</f>
        <v/>
      </c>
      <c r="N61" s="481">
        <f>IF('Multi Unit Grid'!$H$4="","",'Multi Unit Grid'!$H$4)</f>
        <v/>
      </c>
      <c r="O61" s="483" t="n"/>
      <c r="P61" s="482">
        <f>IF('COE.Client.Details'!E78="","",'COE.Client.Details'!E78)</f>
        <v/>
      </c>
      <c r="Q61" s="483" t="n"/>
    </row>
    <row r="62">
      <c r="A62" s="232">
        <f>IF('Multi Unit Grid'!C73="","",'Multi Unit Grid'!C73)</f>
        <v/>
      </c>
      <c r="B62" s="473">
        <f>IF('Product Selections'!D76="","",'Product Selections'!D76)</f>
        <v/>
      </c>
      <c r="C62" s="166">
        <f>IF('COE.Client.Details'!K79="","",'COE.Client.Details'!K79)</f>
        <v/>
      </c>
      <c r="D62" s="473">
        <f>IF('COE.Client.Details'!M79="","",'COE.Client.Details'!M79)</f>
        <v/>
      </c>
      <c r="E62" s="473">
        <f>IF('COE.Client.Details'!O79="","",'COE.Client.Details'!O79)</f>
        <v/>
      </c>
      <c r="F62" s="473">
        <f>IF('COE.Client.Details'!P79="","",'COE.Client.Details'!P79)</f>
        <v/>
      </c>
      <c r="G62" s="473">
        <f>IF('COE.Client.Details'!Q79="","",'COE.Client.Details'!Q79)</f>
        <v/>
      </c>
      <c r="H62" s="478">
        <f>IF(G62="","","US")</f>
        <v/>
      </c>
      <c r="I62" s="166">
        <f>IF('COE.Client.Details'!L79="","",'COE.Client.Details'!L79)</f>
        <v/>
      </c>
      <c r="J62" s="629">
        <f>IF('COE.Client.Details'!T79="","",'COE.Client.Details'!T79)</f>
        <v/>
      </c>
      <c r="K62" s="479">
        <f>IF(A62="","","0123000000002GvAAI")</f>
        <v/>
      </c>
      <c r="L62" s="479" t="n"/>
      <c r="M62" s="481">
        <f>IF('Multi Unit Grid'!$H$3="","",'Multi Unit Grid'!$H$3)</f>
        <v/>
      </c>
      <c r="N62" s="481">
        <f>IF('Multi Unit Grid'!$H$4="","",'Multi Unit Grid'!$H$4)</f>
        <v/>
      </c>
      <c r="O62" s="483" t="n"/>
      <c r="P62" s="482">
        <f>IF('COE.Client.Details'!E79="","",'COE.Client.Details'!E79)</f>
        <v/>
      </c>
      <c r="Q62" s="483" t="n"/>
    </row>
    <row r="63">
      <c r="A63" s="232">
        <f>IF('Multi Unit Grid'!C74="","",'Multi Unit Grid'!C74)</f>
        <v/>
      </c>
      <c r="B63" s="473">
        <f>IF('Product Selections'!D77="","",'Product Selections'!D77)</f>
        <v/>
      </c>
      <c r="C63" s="166">
        <f>IF('COE.Client.Details'!K80="","",'COE.Client.Details'!K80)</f>
        <v/>
      </c>
      <c r="D63" s="473">
        <f>IF('COE.Client.Details'!M80="","",'COE.Client.Details'!M80)</f>
        <v/>
      </c>
      <c r="E63" s="473">
        <f>IF('COE.Client.Details'!O80="","",'COE.Client.Details'!O80)</f>
        <v/>
      </c>
      <c r="F63" s="473">
        <f>IF('COE.Client.Details'!P80="","",'COE.Client.Details'!P80)</f>
        <v/>
      </c>
      <c r="G63" s="473">
        <f>IF('COE.Client.Details'!Q80="","",'COE.Client.Details'!Q80)</f>
        <v/>
      </c>
      <c r="H63" s="478">
        <f>IF(G63="","","US")</f>
        <v/>
      </c>
      <c r="I63" s="166">
        <f>IF('COE.Client.Details'!L80="","",'COE.Client.Details'!L80)</f>
        <v/>
      </c>
      <c r="J63" s="629">
        <f>IF('COE.Client.Details'!T80="","",'COE.Client.Details'!T80)</f>
        <v/>
      </c>
      <c r="K63" s="479">
        <f>IF(A63="","","0123000000002GvAAI")</f>
        <v/>
      </c>
      <c r="L63" s="479" t="n"/>
      <c r="M63" s="481">
        <f>IF('Multi Unit Grid'!$H$3="","",'Multi Unit Grid'!$H$3)</f>
        <v/>
      </c>
      <c r="N63" s="481">
        <f>IF('Multi Unit Grid'!$H$4="","",'Multi Unit Grid'!$H$4)</f>
        <v/>
      </c>
      <c r="O63" s="483" t="n"/>
      <c r="P63" s="482">
        <f>IF('COE.Client.Details'!E80="","",'COE.Client.Details'!E80)</f>
        <v/>
      </c>
      <c r="Q63" s="483" t="n"/>
    </row>
    <row r="64">
      <c r="A64" s="232">
        <f>IF('Multi Unit Grid'!C75="","",'Multi Unit Grid'!C75)</f>
        <v/>
      </c>
      <c r="B64" s="473">
        <f>IF('Product Selections'!D78="","",'Product Selections'!D78)</f>
        <v/>
      </c>
      <c r="C64" s="166">
        <f>IF('COE.Client.Details'!K81="","",'COE.Client.Details'!K81)</f>
        <v/>
      </c>
      <c r="D64" s="473">
        <f>IF('COE.Client.Details'!M81="","",'COE.Client.Details'!M81)</f>
        <v/>
      </c>
      <c r="E64" s="473">
        <f>IF('COE.Client.Details'!O81="","",'COE.Client.Details'!O81)</f>
        <v/>
      </c>
      <c r="F64" s="473">
        <f>IF('COE.Client.Details'!P81="","",'COE.Client.Details'!P81)</f>
        <v/>
      </c>
      <c r="G64" s="473">
        <f>IF('COE.Client.Details'!Q81="","",'COE.Client.Details'!Q81)</f>
        <v/>
      </c>
      <c r="H64" s="478">
        <f>IF(G64="","","US")</f>
        <v/>
      </c>
      <c r="I64" s="166">
        <f>IF('COE.Client.Details'!L81="","",'COE.Client.Details'!L81)</f>
        <v/>
      </c>
      <c r="J64" s="629">
        <f>IF('COE.Client.Details'!T81="","",'COE.Client.Details'!T81)</f>
        <v/>
      </c>
      <c r="K64" s="479">
        <f>IF(A64="","","0123000000002GvAAI")</f>
        <v/>
      </c>
      <c r="L64" s="479" t="n"/>
      <c r="M64" s="481">
        <f>IF('Multi Unit Grid'!$H$3="","",'Multi Unit Grid'!$H$3)</f>
        <v/>
      </c>
      <c r="N64" s="481">
        <f>IF('Multi Unit Grid'!$H$4="","",'Multi Unit Grid'!$H$4)</f>
        <v/>
      </c>
      <c r="O64" s="483" t="n"/>
      <c r="P64" s="482">
        <f>IF('COE.Client.Details'!E81="","",'COE.Client.Details'!E81)</f>
        <v/>
      </c>
      <c r="Q64" s="483" t="n"/>
    </row>
    <row r="65">
      <c r="A65" s="232">
        <f>IF('Multi Unit Grid'!C76="","",'Multi Unit Grid'!C76)</f>
        <v/>
      </c>
      <c r="B65" s="473">
        <f>IF('Product Selections'!D79="","",'Product Selections'!D79)</f>
        <v/>
      </c>
      <c r="C65" s="166">
        <f>IF('COE.Client.Details'!K82="","",'COE.Client.Details'!K82)</f>
        <v/>
      </c>
      <c r="D65" s="473">
        <f>IF('COE.Client.Details'!M82="","",'COE.Client.Details'!M82)</f>
        <v/>
      </c>
      <c r="E65" s="473">
        <f>IF('COE.Client.Details'!O82="","",'COE.Client.Details'!O82)</f>
        <v/>
      </c>
      <c r="F65" s="473">
        <f>IF('COE.Client.Details'!P82="","",'COE.Client.Details'!P82)</f>
        <v/>
      </c>
      <c r="G65" s="473">
        <f>IF('COE.Client.Details'!Q82="","",'COE.Client.Details'!Q82)</f>
        <v/>
      </c>
      <c r="H65" s="478">
        <f>IF(G65="","","US")</f>
        <v/>
      </c>
      <c r="I65" s="166">
        <f>IF('COE.Client.Details'!L82="","",'COE.Client.Details'!L82)</f>
        <v/>
      </c>
      <c r="J65" s="629">
        <f>IF('COE.Client.Details'!T82="","",'COE.Client.Details'!T82)</f>
        <v/>
      </c>
      <c r="K65" s="479">
        <f>IF(A65="","","0123000000002GvAAI")</f>
        <v/>
      </c>
      <c r="L65" s="479" t="n"/>
      <c r="M65" s="481">
        <f>IF('Multi Unit Grid'!$H$3="","",'Multi Unit Grid'!$H$3)</f>
        <v/>
      </c>
      <c r="N65" s="481">
        <f>IF('Multi Unit Grid'!$H$4="","",'Multi Unit Grid'!$H$4)</f>
        <v/>
      </c>
      <c r="O65" s="483" t="n"/>
      <c r="P65" s="482">
        <f>IF('COE.Client.Details'!E82="","",'COE.Client.Details'!E82)</f>
        <v/>
      </c>
      <c r="Q65" s="483" t="n"/>
    </row>
    <row r="66">
      <c r="A66" s="232">
        <f>IF('Multi Unit Grid'!C77="","",'Multi Unit Grid'!C77)</f>
        <v/>
      </c>
      <c r="B66" s="473">
        <f>IF('Product Selections'!D80="","",'Product Selections'!D80)</f>
        <v/>
      </c>
      <c r="C66" s="166">
        <f>IF('COE.Client.Details'!K83="","",'COE.Client.Details'!K83)</f>
        <v/>
      </c>
      <c r="D66" s="473">
        <f>IF('COE.Client.Details'!M83="","",'COE.Client.Details'!M83)</f>
        <v/>
      </c>
      <c r="E66" s="473">
        <f>IF('COE.Client.Details'!O83="","",'COE.Client.Details'!O83)</f>
        <v/>
      </c>
      <c r="F66" s="473">
        <f>IF('COE.Client.Details'!P83="","",'COE.Client.Details'!P83)</f>
        <v/>
      </c>
      <c r="G66" s="473">
        <f>IF('COE.Client.Details'!Q83="","",'COE.Client.Details'!Q83)</f>
        <v/>
      </c>
      <c r="H66" s="478">
        <f>IF(G66="","","US")</f>
        <v/>
      </c>
      <c r="I66" s="166">
        <f>IF('COE.Client.Details'!L83="","",'COE.Client.Details'!L83)</f>
        <v/>
      </c>
      <c r="J66" s="629">
        <f>IF('COE.Client.Details'!T83="","",'COE.Client.Details'!T83)</f>
        <v/>
      </c>
      <c r="K66" s="479">
        <f>IF(A66="","","0123000000002GvAAI")</f>
        <v/>
      </c>
      <c r="L66" s="479" t="n"/>
      <c r="M66" s="481">
        <f>IF('Multi Unit Grid'!$H$3="","",'Multi Unit Grid'!$H$3)</f>
        <v/>
      </c>
      <c r="N66" s="481">
        <f>IF('Multi Unit Grid'!$H$4="","",'Multi Unit Grid'!$H$4)</f>
        <v/>
      </c>
      <c r="O66" s="483" t="n"/>
      <c r="P66" s="482">
        <f>IF('COE.Client.Details'!E83="","",'COE.Client.Details'!E83)</f>
        <v/>
      </c>
      <c r="Q66" s="483" t="n"/>
    </row>
    <row r="67">
      <c r="A67" s="232">
        <f>IF('Multi Unit Grid'!C78="","",'Multi Unit Grid'!C78)</f>
        <v/>
      </c>
      <c r="B67" s="473">
        <f>IF('Product Selections'!D81="","",'Product Selections'!D81)</f>
        <v/>
      </c>
      <c r="C67" s="166">
        <f>IF('COE.Client.Details'!K84="","",'COE.Client.Details'!K84)</f>
        <v/>
      </c>
      <c r="D67" s="473">
        <f>IF('COE.Client.Details'!M84="","",'COE.Client.Details'!M84)</f>
        <v/>
      </c>
      <c r="E67" s="473">
        <f>IF('COE.Client.Details'!O84="","",'COE.Client.Details'!O84)</f>
        <v/>
      </c>
      <c r="F67" s="473">
        <f>IF('COE.Client.Details'!P84="","",'COE.Client.Details'!P84)</f>
        <v/>
      </c>
      <c r="G67" s="473">
        <f>IF('COE.Client.Details'!Q84="","",'COE.Client.Details'!Q84)</f>
        <v/>
      </c>
      <c r="H67" s="478">
        <f>IF(G67="","","US")</f>
        <v/>
      </c>
      <c r="I67" s="166">
        <f>IF('COE.Client.Details'!L84="","",'COE.Client.Details'!L84)</f>
        <v/>
      </c>
      <c r="J67" s="629">
        <f>IF('COE.Client.Details'!T84="","",'COE.Client.Details'!T84)</f>
        <v/>
      </c>
      <c r="K67" s="479">
        <f>IF(A67="","","0123000000002GvAAI")</f>
        <v/>
      </c>
      <c r="L67" s="479" t="n"/>
      <c r="M67" s="481">
        <f>IF('Multi Unit Grid'!$H$3="","",'Multi Unit Grid'!$H$3)</f>
        <v/>
      </c>
      <c r="N67" s="481">
        <f>IF('Multi Unit Grid'!$H$4="","",'Multi Unit Grid'!$H$4)</f>
        <v/>
      </c>
      <c r="O67" s="483" t="n"/>
      <c r="P67" s="482">
        <f>IF('COE.Client.Details'!E84="","",'COE.Client.Details'!E84)</f>
        <v/>
      </c>
      <c r="Q67" s="483" t="n"/>
    </row>
    <row r="68">
      <c r="A68" s="232">
        <f>IF('Multi Unit Grid'!C79="","",'Multi Unit Grid'!C79)</f>
        <v/>
      </c>
      <c r="B68" s="473">
        <f>IF('Product Selections'!D82="","",'Product Selections'!D82)</f>
        <v/>
      </c>
      <c r="C68" s="166">
        <f>IF('COE.Client.Details'!K85="","",'COE.Client.Details'!K85)</f>
        <v/>
      </c>
      <c r="D68" s="473">
        <f>IF('COE.Client.Details'!M85="","",'COE.Client.Details'!M85)</f>
        <v/>
      </c>
      <c r="E68" s="473">
        <f>IF('COE.Client.Details'!O85="","",'COE.Client.Details'!O85)</f>
        <v/>
      </c>
      <c r="F68" s="473">
        <f>IF('COE.Client.Details'!P85="","",'COE.Client.Details'!P85)</f>
        <v/>
      </c>
      <c r="G68" s="473">
        <f>IF('COE.Client.Details'!Q85="","",'COE.Client.Details'!Q85)</f>
        <v/>
      </c>
      <c r="H68" s="478">
        <f>IF(G68="","","US")</f>
        <v/>
      </c>
      <c r="I68" s="166">
        <f>IF('COE.Client.Details'!L85="","",'COE.Client.Details'!L85)</f>
        <v/>
      </c>
      <c r="J68" s="629">
        <f>IF('COE.Client.Details'!T85="","",'COE.Client.Details'!T85)</f>
        <v/>
      </c>
      <c r="K68" s="479">
        <f>IF(A68="","","0123000000002GvAAI")</f>
        <v/>
      </c>
      <c r="L68" s="479" t="n"/>
      <c r="M68" s="481">
        <f>IF('Multi Unit Grid'!$H$3="","",'Multi Unit Grid'!$H$3)</f>
        <v/>
      </c>
      <c r="N68" s="481">
        <f>IF('Multi Unit Grid'!$H$4="","",'Multi Unit Grid'!$H$4)</f>
        <v/>
      </c>
      <c r="O68" s="483" t="n"/>
      <c r="P68" s="482">
        <f>IF('COE.Client.Details'!E85="","",'COE.Client.Details'!E85)</f>
        <v/>
      </c>
      <c r="Q68" s="483" t="n"/>
    </row>
    <row r="69">
      <c r="A69" s="232">
        <f>IF('Multi Unit Grid'!C80="","",'Multi Unit Grid'!C80)</f>
        <v/>
      </c>
      <c r="B69" s="473">
        <f>IF('Product Selections'!D83="","",'Product Selections'!D83)</f>
        <v/>
      </c>
      <c r="C69" s="166">
        <f>IF('COE.Client.Details'!K86="","",'COE.Client.Details'!K86)</f>
        <v/>
      </c>
      <c r="D69" s="473">
        <f>IF('COE.Client.Details'!M86="","",'COE.Client.Details'!M86)</f>
        <v/>
      </c>
      <c r="E69" s="473">
        <f>IF('COE.Client.Details'!O86="","",'COE.Client.Details'!O86)</f>
        <v/>
      </c>
      <c r="F69" s="473">
        <f>IF('COE.Client.Details'!P86="","",'COE.Client.Details'!P86)</f>
        <v/>
      </c>
      <c r="G69" s="473">
        <f>IF('COE.Client.Details'!Q86="","",'COE.Client.Details'!Q86)</f>
        <v/>
      </c>
      <c r="H69" s="478">
        <f>IF(G69="","","US")</f>
        <v/>
      </c>
      <c r="I69" s="166">
        <f>IF('COE.Client.Details'!L86="","",'COE.Client.Details'!L86)</f>
        <v/>
      </c>
      <c r="J69" s="629">
        <f>IF('COE.Client.Details'!T86="","",'COE.Client.Details'!T86)</f>
        <v/>
      </c>
      <c r="K69" s="479">
        <f>IF(A69="","","0123000000002GvAAI")</f>
        <v/>
      </c>
      <c r="L69" s="479" t="n"/>
      <c r="M69" s="481">
        <f>IF('Multi Unit Grid'!$H$3="","",'Multi Unit Grid'!$H$3)</f>
        <v/>
      </c>
      <c r="N69" s="481">
        <f>IF('Multi Unit Grid'!$H$4="","",'Multi Unit Grid'!$H$4)</f>
        <v/>
      </c>
      <c r="O69" s="483" t="n"/>
      <c r="P69" s="482">
        <f>IF('COE.Client.Details'!E86="","",'COE.Client.Details'!E86)</f>
        <v/>
      </c>
      <c r="Q69" s="483" t="n"/>
    </row>
    <row r="70">
      <c r="A70" s="232">
        <f>IF('Multi Unit Grid'!C81="","",'Multi Unit Grid'!C81)</f>
        <v/>
      </c>
      <c r="B70" s="473">
        <f>IF('Product Selections'!D84="","",'Product Selections'!D84)</f>
        <v/>
      </c>
      <c r="C70" s="166">
        <f>IF('COE.Client.Details'!K87="","",'COE.Client.Details'!K87)</f>
        <v/>
      </c>
      <c r="D70" s="473">
        <f>IF('COE.Client.Details'!M87="","",'COE.Client.Details'!M87)</f>
        <v/>
      </c>
      <c r="E70" s="473">
        <f>IF('COE.Client.Details'!O87="","",'COE.Client.Details'!O87)</f>
        <v/>
      </c>
      <c r="F70" s="473">
        <f>IF('COE.Client.Details'!P87="","",'COE.Client.Details'!P87)</f>
        <v/>
      </c>
      <c r="G70" s="473">
        <f>IF('COE.Client.Details'!Q87="","",'COE.Client.Details'!Q87)</f>
        <v/>
      </c>
      <c r="H70" s="478">
        <f>IF(G70="","","US")</f>
        <v/>
      </c>
      <c r="I70" s="166">
        <f>IF('COE.Client.Details'!L87="","",'COE.Client.Details'!L87)</f>
        <v/>
      </c>
      <c r="J70" s="629">
        <f>IF('COE.Client.Details'!T87="","",'COE.Client.Details'!T87)</f>
        <v/>
      </c>
      <c r="K70" s="479">
        <f>IF(A70="","","0123000000002GvAAI")</f>
        <v/>
      </c>
      <c r="L70" s="479" t="n"/>
      <c r="M70" s="481">
        <f>IF('Multi Unit Grid'!$H$3="","",'Multi Unit Grid'!$H$3)</f>
        <v/>
      </c>
      <c r="N70" s="481">
        <f>IF('Multi Unit Grid'!$H$4="","",'Multi Unit Grid'!$H$4)</f>
        <v/>
      </c>
      <c r="O70" s="483" t="n"/>
      <c r="P70" s="482">
        <f>IF('COE.Client.Details'!E87="","",'COE.Client.Details'!E87)</f>
        <v/>
      </c>
      <c r="Q70" s="483" t="n"/>
    </row>
    <row r="71">
      <c r="A71" s="232">
        <f>IF('Multi Unit Grid'!C82="","",'Multi Unit Grid'!C82)</f>
        <v/>
      </c>
      <c r="B71" s="473">
        <f>IF('Product Selections'!D85="","",'Product Selections'!D85)</f>
        <v/>
      </c>
      <c r="C71" s="166">
        <f>IF('COE.Client.Details'!K88="","",'COE.Client.Details'!K88)</f>
        <v/>
      </c>
      <c r="D71" s="473">
        <f>IF('COE.Client.Details'!M88="","",'COE.Client.Details'!M88)</f>
        <v/>
      </c>
      <c r="E71" s="473">
        <f>IF('COE.Client.Details'!O88="","",'COE.Client.Details'!O88)</f>
        <v/>
      </c>
      <c r="F71" s="473">
        <f>IF('COE.Client.Details'!P88="","",'COE.Client.Details'!P88)</f>
        <v/>
      </c>
      <c r="G71" s="473">
        <f>IF('COE.Client.Details'!Q88="","",'COE.Client.Details'!Q88)</f>
        <v/>
      </c>
      <c r="H71" s="478">
        <f>IF(G71="","","US")</f>
        <v/>
      </c>
      <c r="I71" s="166">
        <f>IF('COE.Client.Details'!L88="","",'COE.Client.Details'!L88)</f>
        <v/>
      </c>
      <c r="J71" s="629">
        <f>IF('COE.Client.Details'!T88="","",'COE.Client.Details'!T88)</f>
        <v/>
      </c>
      <c r="K71" s="479">
        <f>IF(A71="","","0123000000002GvAAI")</f>
        <v/>
      </c>
      <c r="L71" s="479" t="n"/>
      <c r="M71" s="481">
        <f>IF('Multi Unit Grid'!$H$3="","",'Multi Unit Grid'!$H$3)</f>
        <v/>
      </c>
      <c r="N71" s="481">
        <f>IF('Multi Unit Grid'!$H$4="","",'Multi Unit Grid'!$H$4)</f>
        <v/>
      </c>
      <c r="O71" s="483" t="n"/>
      <c r="P71" s="482">
        <f>IF('COE.Client.Details'!E88="","",'COE.Client.Details'!E88)</f>
        <v/>
      </c>
      <c r="Q71" s="483" t="n"/>
    </row>
    <row r="72">
      <c r="A72" s="232">
        <f>IF('Multi Unit Grid'!C83="","",'Multi Unit Grid'!C83)</f>
        <v/>
      </c>
      <c r="B72" s="473">
        <f>IF('Product Selections'!D86="","",'Product Selections'!D86)</f>
        <v/>
      </c>
      <c r="C72" s="166">
        <f>IF('COE.Client.Details'!K89="","",'COE.Client.Details'!K89)</f>
        <v/>
      </c>
      <c r="D72" s="473">
        <f>IF('COE.Client.Details'!M89="","",'COE.Client.Details'!M89)</f>
        <v/>
      </c>
      <c r="E72" s="473">
        <f>IF('COE.Client.Details'!O89="","",'COE.Client.Details'!O89)</f>
        <v/>
      </c>
      <c r="F72" s="473">
        <f>IF('COE.Client.Details'!P89="","",'COE.Client.Details'!P89)</f>
        <v/>
      </c>
      <c r="G72" s="473">
        <f>IF('COE.Client.Details'!Q89="","",'COE.Client.Details'!Q89)</f>
        <v/>
      </c>
      <c r="H72" s="478">
        <f>IF(G72="","","US")</f>
        <v/>
      </c>
      <c r="I72" s="166">
        <f>IF('COE.Client.Details'!L89="","",'COE.Client.Details'!L89)</f>
        <v/>
      </c>
      <c r="J72" s="629">
        <f>IF('COE.Client.Details'!T89="","",'COE.Client.Details'!T89)</f>
        <v/>
      </c>
      <c r="K72" s="479">
        <f>IF(A72="","","0123000000002GvAAI")</f>
        <v/>
      </c>
      <c r="L72" s="479" t="n"/>
      <c r="M72" s="481">
        <f>IF('Multi Unit Grid'!$H$3="","",'Multi Unit Grid'!$H$3)</f>
        <v/>
      </c>
      <c r="N72" s="481">
        <f>IF('Multi Unit Grid'!$H$4="","",'Multi Unit Grid'!$H$4)</f>
        <v/>
      </c>
      <c r="O72" s="483" t="n"/>
      <c r="P72" s="482">
        <f>IF('COE.Client.Details'!E89="","",'COE.Client.Details'!E89)</f>
        <v/>
      </c>
      <c r="Q72" s="483" t="n"/>
    </row>
    <row r="73">
      <c r="A73" s="232">
        <f>IF('Multi Unit Grid'!C84="","",'Multi Unit Grid'!C84)</f>
        <v/>
      </c>
      <c r="B73" s="473">
        <f>IF('Product Selections'!D87="","",'Product Selections'!D87)</f>
        <v/>
      </c>
      <c r="C73" s="166">
        <f>IF('COE.Client.Details'!K90="","",'COE.Client.Details'!K90)</f>
        <v/>
      </c>
      <c r="D73" s="473">
        <f>IF('COE.Client.Details'!M90="","",'COE.Client.Details'!M90)</f>
        <v/>
      </c>
      <c r="E73" s="473">
        <f>IF('COE.Client.Details'!O90="","",'COE.Client.Details'!O90)</f>
        <v/>
      </c>
      <c r="F73" s="473">
        <f>IF('COE.Client.Details'!P90="","",'COE.Client.Details'!P90)</f>
        <v/>
      </c>
      <c r="G73" s="473">
        <f>IF('COE.Client.Details'!Q90="","",'COE.Client.Details'!Q90)</f>
        <v/>
      </c>
      <c r="H73" s="478">
        <f>IF(G73="","","US")</f>
        <v/>
      </c>
      <c r="I73" s="166">
        <f>IF('COE.Client.Details'!L90="","",'COE.Client.Details'!L90)</f>
        <v/>
      </c>
      <c r="J73" s="629">
        <f>IF('COE.Client.Details'!T90="","",'COE.Client.Details'!T90)</f>
        <v/>
      </c>
      <c r="K73" s="479">
        <f>IF(A73="","","0123000000002GvAAI")</f>
        <v/>
      </c>
      <c r="L73" s="479" t="n"/>
      <c r="M73" s="481">
        <f>IF('Multi Unit Grid'!$H$3="","",'Multi Unit Grid'!$H$3)</f>
        <v/>
      </c>
      <c r="N73" s="481">
        <f>IF('Multi Unit Grid'!$H$4="","",'Multi Unit Grid'!$H$4)</f>
        <v/>
      </c>
      <c r="O73" s="483" t="n"/>
      <c r="P73" s="482">
        <f>IF('COE.Client.Details'!E90="","",'COE.Client.Details'!E90)</f>
        <v/>
      </c>
      <c r="Q73" s="483" t="n"/>
    </row>
    <row r="74">
      <c r="A74" s="232">
        <f>IF('Multi Unit Grid'!C85="","",'Multi Unit Grid'!C85)</f>
        <v/>
      </c>
      <c r="B74" s="473">
        <f>IF('Product Selections'!D88="","",'Product Selections'!D88)</f>
        <v/>
      </c>
      <c r="C74" s="166">
        <f>IF('COE.Client.Details'!K91="","",'COE.Client.Details'!K91)</f>
        <v/>
      </c>
      <c r="D74" s="473">
        <f>IF('COE.Client.Details'!M91="","",'COE.Client.Details'!M91)</f>
        <v/>
      </c>
      <c r="E74" s="473">
        <f>IF('COE.Client.Details'!O91="","",'COE.Client.Details'!O91)</f>
        <v/>
      </c>
      <c r="F74" s="473">
        <f>IF('COE.Client.Details'!P91="","",'COE.Client.Details'!P91)</f>
        <v/>
      </c>
      <c r="G74" s="473">
        <f>IF('COE.Client.Details'!Q91="","",'COE.Client.Details'!Q91)</f>
        <v/>
      </c>
      <c r="H74" s="478">
        <f>IF(G74="","","US")</f>
        <v/>
      </c>
      <c r="I74" s="166">
        <f>IF('COE.Client.Details'!L91="","",'COE.Client.Details'!L91)</f>
        <v/>
      </c>
      <c r="J74" s="629">
        <f>IF('COE.Client.Details'!T91="","",'COE.Client.Details'!T91)</f>
        <v/>
      </c>
      <c r="K74" s="479">
        <f>IF(A74="","","0123000000002GvAAI")</f>
        <v/>
      </c>
      <c r="L74" s="479" t="n"/>
      <c r="M74" s="481">
        <f>IF('Multi Unit Grid'!$H$3="","",'Multi Unit Grid'!$H$3)</f>
        <v/>
      </c>
      <c r="N74" s="481">
        <f>IF('Multi Unit Grid'!$H$4="","",'Multi Unit Grid'!$H$4)</f>
        <v/>
      </c>
      <c r="O74" s="483" t="n"/>
      <c r="P74" s="482">
        <f>IF('COE.Client.Details'!E91="","",'COE.Client.Details'!E91)</f>
        <v/>
      </c>
      <c r="Q74" s="483" t="n"/>
    </row>
    <row r="75">
      <c r="A75" s="232">
        <f>IF('Multi Unit Grid'!C86="","",'Multi Unit Grid'!C86)</f>
        <v/>
      </c>
      <c r="B75" s="473">
        <f>IF('Product Selections'!D89="","",'Product Selections'!D89)</f>
        <v/>
      </c>
      <c r="C75" s="166">
        <f>IF('COE.Client.Details'!K92="","",'COE.Client.Details'!K92)</f>
        <v/>
      </c>
      <c r="D75" s="473">
        <f>IF('COE.Client.Details'!M92="","",'COE.Client.Details'!M92)</f>
        <v/>
      </c>
      <c r="E75" s="473">
        <f>IF('COE.Client.Details'!O92="","",'COE.Client.Details'!O92)</f>
        <v/>
      </c>
      <c r="F75" s="473">
        <f>IF('COE.Client.Details'!P92="","",'COE.Client.Details'!P92)</f>
        <v/>
      </c>
      <c r="G75" s="473">
        <f>IF('COE.Client.Details'!Q92="","",'COE.Client.Details'!Q92)</f>
        <v/>
      </c>
      <c r="H75" s="478">
        <f>IF(G75="","","US")</f>
        <v/>
      </c>
      <c r="I75" s="166">
        <f>IF('COE.Client.Details'!L92="","",'COE.Client.Details'!L92)</f>
        <v/>
      </c>
      <c r="J75" s="629">
        <f>IF('COE.Client.Details'!T92="","",'COE.Client.Details'!T92)</f>
        <v/>
      </c>
      <c r="K75" s="479">
        <f>IF(A75="","","0123000000002GvAAI")</f>
        <v/>
      </c>
      <c r="L75" s="479" t="n"/>
      <c r="M75" s="481">
        <f>IF('Multi Unit Grid'!$H$3="","",'Multi Unit Grid'!$H$3)</f>
        <v/>
      </c>
      <c r="N75" s="481">
        <f>IF('Multi Unit Grid'!$H$4="","",'Multi Unit Grid'!$H$4)</f>
        <v/>
      </c>
      <c r="O75" s="483" t="n"/>
      <c r="P75" s="482">
        <f>IF('COE.Client.Details'!E92="","",'COE.Client.Details'!E92)</f>
        <v/>
      </c>
      <c r="Q75" s="483" t="n"/>
    </row>
    <row r="76">
      <c r="A76" s="232">
        <f>IF('Multi Unit Grid'!C87="","",'Multi Unit Grid'!C87)</f>
        <v/>
      </c>
      <c r="B76" s="473">
        <f>IF('Product Selections'!D90="","",'Product Selections'!D90)</f>
        <v/>
      </c>
      <c r="C76" s="166">
        <f>IF('COE.Client.Details'!K93="","",'COE.Client.Details'!K93)</f>
        <v/>
      </c>
      <c r="D76" s="473">
        <f>IF('COE.Client.Details'!M93="","",'COE.Client.Details'!M93)</f>
        <v/>
      </c>
      <c r="E76" s="473">
        <f>IF('COE.Client.Details'!O93="","",'COE.Client.Details'!O93)</f>
        <v/>
      </c>
      <c r="F76" s="473">
        <f>IF('COE.Client.Details'!P93="","",'COE.Client.Details'!P93)</f>
        <v/>
      </c>
      <c r="G76" s="473">
        <f>IF('COE.Client.Details'!Q93="","",'COE.Client.Details'!Q93)</f>
        <v/>
      </c>
      <c r="H76" s="478">
        <f>IF(G76="","","US")</f>
        <v/>
      </c>
      <c r="I76" s="166">
        <f>IF('COE.Client.Details'!L93="","",'COE.Client.Details'!L93)</f>
        <v/>
      </c>
      <c r="J76" s="629">
        <f>IF('COE.Client.Details'!T93="","",'COE.Client.Details'!T93)</f>
        <v/>
      </c>
      <c r="K76" s="479">
        <f>IF(A76="","","0123000000002GvAAI")</f>
        <v/>
      </c>
      <c r="L76" s="479" t="n"/>
      <c r="M76" s="481">
        <f>IF('Multi Unit Grid'!$H$3="","",'Multi Unit Grid'!$H$3)</f>
        <v/>
      </c>
      <c r="N76" s="481">
        <f>IF('Multi Unit Grid'!$H$4="","",'Multi Unit Grid'!$H$4)</f>
        <v/>
      </c>
      <c r="O76" s="483" t="n"/>
      <c r="P76" s="482">
        <f>IF('COE.Client.Details'!E93="","",'COE.Client.Details'!E93)</f>
        <v/>
      </c>
      <c r="Q76" s="483" t="n"/>
    </row>
    <row r="77">
      <c r="A77" s="232">
        <f>IF('Multi Unit Grid'!C88="","",'Multi Unit Grid'!C88)</f>
        <v/>
      </c>
      <c r="B77" s="473">
        <f>IF('Product Selections'!D91="","",'Product Selections'!D91)</f>
        <v/>
      </c>
      <c r="C77" s="166">
        <f>IF('COE.Client.Details'!K94="","",'COE.Client.Details'!K94)</f>
        <v/>
      </c>
      <c r="D77" s="473">
        <f>IF('COE.Client.Details'!M94="","",'COE.Client.Details'!M94)</f>
        <v/>
      </c>
      <c r="E77" s="473">
        <f>IF('COE.Client.Details'!O94="","",'COE.Client.Details'!O94)</f>
        <v/>
      </c>
      <c r="F77" s="473">
        <f>IF('COE.Client.Details'!P94="","",'COE.Client.Details'!P94)</f>
        <v/>
      </c>
      <c r="G77" s="473">
        <f>IF('COE.Client.Details'!Q94="","",'COE.Client.Details'!Q94)</f>
        <v/>
      </c>
      <c r="H77" s="478">
        <f>IF(G77="","","US")</f>
        <v/>
      </c>
      <c r="I77" s="166">
        <f>IF('COE.Client.Details'!L94="","",'COE.Client.Details'!L94)</f>
        <v/>
      </c>
      <c r="J77" s="629">
        <f>IF('COE.Client.Details'!T94="","",'COE.Client.Details'!T94)</f>
        <v/>
      </c>
      <c r="K77" s="479">
        <f>IF(A77="","","0123000000002GvAAI")</f>
        <v/>
      </c>
      <c r="L77" s="479" t="n"/>
      <c r="M77" s="481">
        <f>IF('Multi Unit Grid'!$H$3="","",'Multi Unit Grid'!$H$3)</f>
        <v/>
      </c>
      <c r="N77" s="481">
        <f>IF('Multi Unit Grid'!$H$4="","",'Multi Unit Grid'!$H$4)</f>
        <v/>
      </c>
      <c r="O77" s="483" t="n"/>
      <c r="P77" s="482">
        <f>IF('COE.Client.Details'!E94="","",'COE.Client.Details'!E94)</f>
        <v/>
      </c>
      <c r="Q77" s="483" t="n"/>
    </row>
    <row r="78">
      <c r="A78" s="232">
        <f>IF('Multi Unit Grid'!C89="","",'Multi Unit Grid'!C89)</f>
        <v/>
      </c>
      <c r="B78" s="473">
        <f>IF('Product Selections'!D92="","",'Product Selections'!D92)</f>
        <v/>
      </c>
      <c r="C78" s="166">
        <f>IF('COE.Client.Details'!K95="","",'COE.Client.Details'!K95)</f>
        <v/>
      </c>
      <c r="D78" s="473">
        <f>IF('COE.Client.Details'!M95="","",'COE.Client.Details'!M95)</f>
        <v/>
      </c>
      <c r="E78" s="473">
        <f>IF('COE.Client.Details'!O95="","",'COE.Client.Details'!O95)</f>
        <v/>
      </c>
      <c r="F78" s="473">
        <f>IF('COE.Client.Details'!P95="","",'COE.Client.Details'!P95)</f>
        <v/>
      </c>
      <c r="G78" s="473">
        <f>IF('COE.Client.Details'!Q95="","",'COE.Client.Details'!Q95)</f>
        <v/>
      </c>
      <c r="H78" s="478">
        <f>IF(G78="","","US")</f>
        <v/>
      </c>
      <c r="I78" s="166">
        <f>IF('COE.Client.Details'!L95="","",'COE.Client.Details'!L95)</f>
        <v/>
      </c>
      <c r="J78" s="629">
        <f>IF('COE.Client.Details'!T95="","",'COE.Client.Details'!T95)</f>
        <v/>
      </c>
      <c r="K78" s="479">
        <f>IF(A78="","","0123000000002GvAAI")</f>
        <v/>
      </c>
      <c r="L78" s="479" t="n"/>
      <c r="M78" s="481">
        <f>IF('Multi Unit Grid'!$H$3="","",'Multi Unit Grid'!$H$3)</f>
        <v/>
      </c>
      <c r="N78" s="481">
        <f>IF('Multi Unit Grid'!$H$4="","",'Multi Unit Grid'!$H$4)</f>
        <v/>
      </c>
      <c r="O78" s="483" t="n"/>
      <c r="P78" s="482">
        <f>IF('COE.Client.Details'!E95="","",'COE.Client.Details'!E95)</f>
        <v/>
      </c>
      <c r="Q78" s="483" t="n"/>
    </row>
    <row r="79">
      <c r="A79" s="232">
        <f>IF('Multi Unit Grid'!C90="","",'Multi Unit Grid'!C90)</f>
        <v/>
      </c>
      <c r="B79" s="473">
        <f>IF('Product Selections'!D93="","",'Product Selections'!D93)</f>
        <v/>
      </c>
      <c r="C79" s="166">
        <f>IF('COE.Client.Details'!K96="","",'COE.Client.Details'!K96)</f>
        <v/>
      </c>
      <c r="D79" s="473">
        <f>IF('COE.Client.Details'!M96="","",'COE.Client.Details'!M96)</f>
        <v/>
      </c>
      <c r="E79" s="473">
        <f>IF('COE.Client.Details'!O96="","",'COE.Client.Details'!O96)</f>
        <v/>
      </c>
      <c r="F79" s="473">
        <f>IF('COE.Client.Details'!P96="","",'COE.Client.Details'!P96)</f>
        <v/>
      </c>
      <c r="G79" s="473">
        <f>IF('COE.Client.Details'!Q96="","",'COE.Client.Details'!Q96)</f>
        <v/>
      </c>
      <c r="H79" s="478">
        <f>IF(G79="","","US")</f>
        <v/>
      </c>
      <c r="I79" s="166">
        <f>IF('COE.Client.Details'!L96="","",'COE.Client.Details'!L96)</f>
        <v/>
      </c>
      <c r="J79" s="629">
        <f>IF('COE.Client.Details'!T96="","",'COE.Client.Details'!T96)</f>
        <v/>
      </c>
      <c r="K79" s="479">
        <f>IF(A79="","","0123000000002GvAAI")</f>
        <v/>
      </c>
      <c r="L79" s="479" t="n"/>
      <c r="M79" s="481">
        <f>IF('Multi Unit Grid'!$H$3="","",'Multi Unit Grid'!$H$3)</f>
        <v/>
      </c>
      <c r="N79" s="481">
        <f>IF('Multi Unit Grid'!$H$4="","",'Multi Unit Grid'!$H$4)</f>
        <v/>
      </c>
      <c r="O79" s="483" t="n"/>
      <c r="P79" s="482">
        <f>IF('COE.Client.Details'!E96="","",'COE.Client.Details'!E96)</f>
        <v/>
      </c>
      <c r="Q79" s="483" t="n"/>
    </row>
    <row r="80">
      <c r="A80" s="232">
        <f>IF('Multi Unit Grid'!C91="","",'Multi Unit Grid'!C91)</f>
        <v/>
      </c>
      <c r="B80" s="473">
        <f>IF('Product Selections'!D94="","",'Product Selections'!D94)</f>
        <v/>
      </c>
      <c r="C80" s="166">
        <f>IF('COE.Client.Details'!K97="","",'COE.Client.Details'!K97)</f>
        <v/>
      </c>
      <c r="D80" s="473">
        <f>IF('COE.Client.Details'!M97="","",'COE.Client.Details'!M97)</f>
        <v/>
      </c>
      <c r="E80" s="473">
        <f>IF('COE.Client.Details'!O97="","",'COE.Client.Details'!O97)</f>
        <v/>
      </c>
      <c r="F80" s="473">
        <f>IF('COE.Client.Details'!P97="","",'COE.Client.Details'!P97)</f>
        <v/>
      </c>
      <c r="G80" s="473">
        <f>IF('COE.Client.Details'!Q97="","",'COE.Client.Details'!Q97)</f>
        <v/>
      </c>
      <c r="H80" s="478">
        <f>IF(G80="","","US")</f>
        <v/>
      </c>
      <c r="I80" s="166">
        <f>IF('COE.Client.Details'!L97="","",'COE.Client.Details'!L97)</f>
        <v/>
      </c>
      <c r="J80" s="629">
        <f>IF('COE.Client.Details'!T97="","",'COE.Client.Details'!T97)</f>
        <v/>
      </c>
      <c r="K80" s="479">
        <f>IF(A80="","","0123000000002GvAAI")</f>
        <v/>
      </c>
      <c r="L80" s="479" t="n"/>
      <c r="M80" s="481">
        <f>IF('Multi Unit Grid'!$H$3="","",'Multi Unit Grid'!$H$3)</f>
        <v/>
      </c>
      <c r="N80" s="481">
        <f>IF('Multi Unit Grid'!$H$4="","",'Multi Unit Grid'!$H$4)</f>
        <v/>
      </c>
      <c r="O80" s="483" t="n"/>
      <c r="P80" s="482">
        <f>IF('COE.Client.Details'!E97="","",'COE.Client.Details'!E97)</f>
        <v/>
      </c>
      <c r="Q80" s="483" t="n"/>
    </row>
    <row r="81">
      <c r="A81" s="232">
        <f>IF('Multi Unit Grid'!C92="","",'Multi Unit Grid'!C92)</f>
        <v/>
      </c>
      <c r="B81" s="473">
        <f>IF('Product Selections'!D95="","",'Product Selections'!D95)</f>
        <v/>
      </c>
      <c r="C81" s="166">
        <f>IF('COE.Client.Details'!K98="","",'COE.Client.Details'!K98)</f>
        <v/>
      </c>
      <c r="D81" s="473">
        <f>IF('COE.Client.Details'!M98="","",'COE.Client.Details'!M98)</f>
        <v/>
      </c>
      <c r="E81" s="473">
        <f>IF('COE.Client.Details'!O98="","",'COE.Client.Details'!O98)</f>
        <v/>
      </c>
      <c r="F81" s="473">
        <f>IF('COE.Client.Details'!P98="","",'COE.Client.Details'!P98)</f>
        <v/>
      </c>
      <c r="G81" s="473">
        <f>IF('COE.Client.Details'!Q98="","",'COE.Client.Details'!Q98)</f>
        <v/>
      </c>
      <c r="H81" s="478">
        <f>IF(G81="","","US")</f>
        <v/>
      </c>
      <c r="I81" s="166">
        <f>IF('COE.Client.Details'!L98="","",'COE.Client.Details'!L98)</f>
        <v/>
      </c>
      <c r="J81" s="629">
        <f>IF('COE.Client.Details'!T98="","",'COE.Client.Details'!T98)</f>
        <v/>
      </c>
      <c r="K81" s="479">
        <f>IF(A81="","","0123000000002GvAAI")</f>
        <v/>
      </c>
      <c r="L81" s="479" t="n"/>
      <c r="M81" s="481">
        <f>IF('Multi Unit Grid'!$H$3="","",'Multi Unit Grid'!$H$3)</f>
        <v/>
      </c>
      <c r="N81" s="481">
        <f>IF('Multi Unit Grid'!$H$4="","",'Multi Unit Grid'!$H$4)</f>
        <v/>
      </c>
      <c r="O81" s="483" t="n"/>
      <c r="P81" s="482">
        <f>IF('COE.Client.Details'!E98="","",'COE.Client.Details'!E98)</f>
        <v/>
      </c>
      <c r="Q81" s="483" t="n"/>
    </row>
    <row r="82">
      <c r="A82" s="232">
        <f>IF('Multi Unit Grid'!C93="","",'Multi Unit Grid'!C93)</f>
        <v/>
      </c>
      <c r="B82" s="473">
        <f>IF('Product Selections'!D96="","",'Product Selections'!D96)</f>
        <v/>
      </c>
      <c r="C82" s="166">
        <f>IF('COE.Client.Details'!K99="","",'COE.Client.Details'!K99)</f>
        <v/>
      </c>
      <c r="D82" s="473">
        <f>IF('COE.Client.Details'!M99="","",'COE.Client.Details'!M99)</f>
        <v/>
      </c>
      <c r="E82" s="473">
        <f>IF('COE.Client.Details'!O99="","",'COE.Client.Details'!O99)</f>
        <v/>
      </c>
      <c r="F82" s="473">
        <f>IF('COE.Client.Details'!P99="","",'COE.Client.Details'!P99)</f>
        <v/>
      </c>
      <c r="G82" s="473">
        <f>IF('COE.Client.Details'!Q99="","",'COE.Client.Details'!Q99)</f>
        <v/>
      </c>
      <c r="H82" s="478">
        <f>IF(G82="","","US")</f>
        <v/>
      </c>
      <c r="I82" s="166">
        <f>IF('COE.Client.Details'!L99="","",'COE.Client.Details'!L99)</f>
        <v/>
      </c>
      <c r="J82" s="629">
        <f>IF('COE.Client.Details'!T99="","",'COE.Client.Details'!T99)</f>
        <v/>
      </c>
      <c r="K82" s="479">
        <f>IF(A82="","","0123000000002GvAAI")</f>
        <v/>
      </c>
      <c r="L82" s="479" t="n"/>
      <c r="M82" s="481">
        <f>IF('Multi Unit Grid'!$H$3="","",'Multi Unit Grid'!$H$3)</f>
        <v/>
      </c>
      <c r="N82" s="481">
        <f>IF('Multi Unit Grid'!$H$4="","",'Multi Unit Grid'!$H$4)</f>
        <v/>
      </c>
      <c r="O82" s="483" t="n"/>
      <c r="P82" s="482">
        <f>IF('COE.Client.Details'!E99="","",'COE.Client.Details'!E99)</f>
        <v/>
      </c>
      <c r="Q82" s="483" t="n"/>
    </row>
    <row r="83">
      <c r="A83" s="232">
        <f>IF('Multi Unit Grid'!C94="","",'Multi Unit Grid'!C94)</f>
        <v/>
      </c>
      <c r="B83" s="473">
        <f>IF('Product Selections'!D97="","",'Product Selections'!D97)</f>
        <v/>
      </c>
      <c r="C83" s="166">
        <f>IF('COE.Client.Details'!K100="","",'COE.Client.Details'!K100)</f>
        <v/>
      </c>
      <c r="D83" s="473">
        <f>IF('COE.Client.Details'!M100="","",'COE.Client.Details'!M100)</f>
        <v/>
      </c>
      <c r="E83" s="473">
        <f>IF('COE.Client.Details'!O100="","",'COE.Client.Details'!O100)</f>
        <v/>
      </c>
      <c r="F83" s="473">
        <f>IF('COE.Client.Details'!P100="","",'COE.Client.Details'!P100)</f>
        <v/>
      </c>
      <c r="G83" s="473">
        <f>IF('COE.Client.Details'!Q100="","",'COE.Client.Details'!Q100)</f>
        <v/>
      </c>
      <c r="H83" s="478">
        <f>IF(G83="","","US")</f>
        <v/>
      </c>
      <c r="I83" s="166">
        <f>IF('COE.Client.Details'!L100="","",'COE.Client.Details'!L100)</f>
        <v/>
      </c>
      <c r="J83" s="629">
        <f>IF('COE.Client.Details'!T100="","",'COE.Client.Details'!T100)</f>
        <v/>
      </c>
      <c r="K83" s="479">
        <f>IF(A83="","","0123000000002GvAAI")</f>
        <v/>
      </c>
      <c r="L83" s="479" t="n"/>
      <c r="M83" s="481">
        <f>IF('Multi Unit Grid'!$H$3="","",'Multi Unit Grid'!$H$3)</f>
        <v/>
      </c>
      <c r="N83" s="481">
        <f>IF('Multi Unit Grid'!$H$4="","",'Multi Unit Grid'!$H$4)</f>
        <v/>
      </c>
      <c r="O83" s="483" t="n"/>
      <c r="P83" s="482">
        <f>IF('COE.Client.Details'!E100="","",'COE.Client.Details'!E100)</f>
        <v/>
      </c>
      <c r="Q83" s="483" t="n"/>
    </row>
    <row r="84">
      <c r="A84" s="232">
        <f>IF('Multi Unit Grid'!C95="","",'Multi Unit Grid'!C95)</f>
        <v/>
      </c>
      <c r="B84" s="473">
        <f>IF('Product Selections'!D98="","",'Product Selections'!D98)</f>
        <v/>
      </c>
      <c r="C84" s="166">
        <f>IF('COE.Client.Details'!K101="","",'COE.Client.Details'!K101)</f>
        <v/>
      </c>
      <c r="D84" s="473">
        <f>IF('COE.Client.Details'!M101="","",'COE.Client.Details'!M101)</f>
        <v/>
      </c>
      <c r="E84" s="473">
        <f>IF('COE.Client.Details'!O101="","",'COE.Client.Details'!O101)</f>
        <v/>
      </c>
      <c r="F84" s="473">
        <f>IF('COE.Client.Details'!P101="","",'COE.Client.Details'!P101)</f>
        <v/>
      </c>
      <c r="G84" s="473">
        <f>IF('COE.Client.Details'!Q101="","",'COE.Client.Details'!Q101)</f>
        <v/>
      </c>
      <c r="H84" s="478">
        <f>IF(G84="","","US")</f>
        <v/>
      </c>
      <c r="I84" s="166">
        <f>IF('COE.Client.Details'!L101="","",'COE.Client.Details'!L101)</f>
        <v/>
      </c>
      <c r="J84" s="629">
        <f>IF('COE.Client.Details'!T101="","",'COE.Client.Details'!T101)</f>
        <v/>
      </c>
      <c r="K84" s="479">
        <f>IF(A84="","","0123000000002GvAAI")</f>
        <v/>
      </c>
      <c r="L84" s="479" t="n"/>
      <c r="M84" s="481">
        <f>IF('Multi Unit Grid'!$H$3="","",'Multi Unit Grid'!$H$3)</f>
        <v/>
      </c>
      <c r="N84" s="481">
        <f>IF('Multi Unit Grid'!$H$4="","",'Multi Unit Grid'!$H$4)</f>
        <v/>
      </c>
      <c r="O84" s="483" t="n"/>
      <c r="P84" s="482">
        <f>IF('COE.Client.Details'!E101="","",'COE.Client.Details'!E101)</f>
        <v/>
      </c>
      <c r="Q84" s="483" t="n"/>
    </row>
    <row r="85">
      <c r="A85" s="232">
        <f>IF('Multi Unit Grid'!C96="","",'Multi Unit Grid'!C96)</f>
        <v/>
      </c>
      <c r="B85" s="473">
        <f>IF('Product Selections'!D99="","",'Product Selections'!D99)</f>
        <v/>
      </c>
      <c r="C85" s="166">
        <f>IF('COE.Client.Details'!K102="","",'COE.Client.Details'!K102)</f>
        <v/>
      </c>
      <c r="D85" s="473">
        <f>IF('COE.Client.Details'!M102="","",'COE.Client.Details'!M102)</f>
        <v/>
      </c>
      <c r="E85" s="473">
        <f>IF('COE.Client.Details'!O102="","",'COE.Client.Details'!O102)</f>
        <v/>
      </c>
      <c r="F85" s="473">
        <f>IF('COE.Client.Details'!P102="","",'COE.Client.Details'!P102)</f>
        <v/>
      </c>
      <c r="G85" s="473">
        <f>IF('COE.Client.Details'!Q102="","",'COE.Client.Details'!Q102)</f>
        <v/>
      </c>
      <c r="H85" s="478">
        <f>IF(G85="","","US")</f>
        <v/>
      </c>
      <c r="I85" s="166">
        <f>IF('COE.Client.Details'!L102="","",'COE.Client.Details'!L102)</f>
        <v/>
      </c>
      <c r="J85" s="629">
        <f>IF('COE.Client.Details'!T102="","",'COE.Client.Details'!T102)</f>
        <v/>
      </c>
      <c r="K85" s="479">
        <f>IF(A85="","","0123000000002GvAAI")</f>
        <v/>
      </c>
      <c r="L85" s="479" t="n"/>
      <c r="M85" s="481">
        <f>IF('Multi Unit Grid'!$H$3="","",'Multi Unit Grid'!$H$3)</f>
        <v/>
      </c>
      <c r="N85" s="481">
        <f>IF('Multi Unit Grid'!$H$4="","",'Multi Unit Grid'!$H$4)</f>
        <v/>
      </c>
      <c r="O85" s="483" t="n"/>
      <c r="P85" s="482">
        <f>IF('COE.Client.Details'!E102="","",'COE.Client.Details'!E102)</f>
        <v/>
      </c>
      <c r="Q85" s="483" t="n"/>
    </row>
    <row r="86">
      <c r="A86" s="232">
        <f>IF('Multi Unit Grid'!C97="","",'Multi Unit Grid'!C97)</f>
        <v/>
      </c>
      <c r="B86" s="473">
        <f>IF('Product Selections'!D100="","",'Product Selections'!D100)</f>
        <v/>
      </c>
      <c r="C86" s="166">
        <f>IF('COE.Client.Details'!K103="","",'COE.Client.Details'!K103)</f>
        <v/>
      </c>
      <c r="D86" s="473">
        <f>IF('COE.Client.Details'!M103="","",'COE.Client.Details'!M103)</f>
        <v/>
      </c>
      <c r="E86" s="473">
        <f>IF('COE.Client.Details'!O103="","",'COE.Client.Details'!O103)</f>
        <v/>
      </c>
      <c r="F86" s="473">
        <f>IF('COE.Client.Details'!P103="","",'COE.Client.Details'!P103)</f>
        <v/>
      </c>
      <c r="G86" s="473">
        <f>IF('COE.Client.Details'!Q103="","",'COE.Client.Details'!Q103)</f>
        <v/>
      </c>
      <c r="H86" s="478">
        <f>IF(G86="","","US")</f>
        <v/>
      </c>
      <c r="I86" s="166">
        <f>IF('COE.Client.Details'!L103="","",'COE.Client.Details'!L103)</f>
        <v/>
      </c>
      <c r="J86" s="629">
        <f>IF('COE.Client.Details'!T103="","",'COE.Client.Details'!T103)</f>
        <v/>
      </c>
      <c r="K86" s="479">
        <f>IF(A86="","","0123000000002GvAAI")</f>
        <v/>
      </c>
      <c r="L86" s="479" t="n"/>
      <c r="M86" s="481">
        <f>IF('Multi Unit Grid'!$H$3="","",'Multi Unit Grid'!$H$3)</f>
        <v/>
      </c>
      <c r="N86" s="481">
        <f>IF('Multi Unit Grid'!$H$4="","",'Multi Unit Grid'!$H$4)</f>
        <v/>
      </c>
      <c r="O86" s="483" t="n"/>
      <c r="P86" s="482">
        <f>IF('COE.Client.Details'!E103="","",'COE.Client.Details'!E103)</f>
        <v/>
      </c>
      <c r="Q86" s="483" t="n"/>
    </row>
    <row r="87">
      <c r="A87" s="232">
        <f>IF('Multi Unit Grid'!C98="","",'Multi Unit Grid'!C98)</f>
        <v/>
      </c>
      <c r="B87" s="473">
        <f>IF('Product Selections'!D101="","",'Product Selections'!D101)</f>
        <v/>
      </c>
      <c r="C87" s="166">
        <f>IF('COE.Client.Details'!K104="","",'COE.Client.Details'!K104)</f>
        <v/>
      </c>
      <c r="D87" s="473">
        <f>IF('COE.Client.Details'!M104="","",'COE.Client.Details'!M104)</f>
        <v/>
      </c>
      <c r="E87" s="473">
        <f>IF('COE.Client.Details'!O104="","",'COE.Client.Details'!O104)</f>
        <v/>
      </c>
      <c r="F87" s="473">
        <f>IF('COE.Client.Details'!P104="","",'COE.Client.Details'!P104)</f>
        <v/>
      </c>
      <c r="G87" s="473">
        <f>IF('COE.Client.Details'!Q104="","",'COE.Client.Details'!Q104)</f>
        <v/>
      </c>
      <c r="H87" s="478">
        <f>IF(G87="","","US")</f>
        <v/>
      </c>
      <c r="I87" s="166">
        <f>IF('COE.Client.Details'!L104="","",'COE.Client.Details'!L104)</f>
        <v/>
      </c>
      <c r="J87" s="629">
        <f>IF('COE.Client.Details'!T104="","",'COE.Client.Details'!T104)</f>
        <v/>
      </c>
      <c r="K87" s="479">
        <f>IF(A87="","","0123000000002GvAAI")</f>
        <v/>
      </c>
      <c r="L87" s="479" t="n"/>
      <c r="M87" s="481">
        <f>IF('Multi Unit Grid'!$H$3="","",'Multi Unit Grid'!$H$3)</f>
        <v/>
      </c>
      <c r="N87" s="481">
        <f>IF('Multi Unit Grid'!$H$4="","",'Multi Unit Grid'!$H$4)</f>
        <v/>
      </c>
      <c r="O87" s="483" t="n"/>
      <c r="P87" s="482">
        <f>IF('COE.Client.Details'!E104="","",'COE.Client.Details'!E104)</f>
        <v/>
      </c>
      <c r="Q87" s="483" t="n"/>
    </row>
    <row r="88">
      <c r="A88" s="232">
        <f>IF('Multi Unit Grid'!C99="","",'Multi Unit Grid'!C99)</f>
        <v/>
      </c>
      <c r="B88" s="473">
        <f>IF('Product Selections'!D102="","",'Product Selections'!D102)</f>
        <v/>
      </c>
      <c r="C88" s="166">
        <f>IF('COE.Client.Details'!K105="","",'COE.Client.Details'!K105)</f>
        <v/>
      </c>
      <c r="D88" s="473">
        <f>IF('COE.Client.Details'!M105="","",'COE.Client.Details'!M105)</f>
        <v/>
      </c>
      <c r="E88" s="473">
        <f>IF('COE.Client.Details'!O105="","",'COE.Client.Details'!O105)</f>
        <v/>
      </c>
      <c r="F88" s="473">
        <f>IF('COE.Client.Details'!P105="","",'COE.Client.Details'!P105)</f>
        <v/>
      </c>
      <c r="G88" s="473">
        <f>IF('COE.Client.Details'!Q105="","",'COE.Client.Details'!Q105)</f>
        <v/>
      </c>
      <c r="H88" s="478">
        <f>IF(G88="","","US")</f>
        <v/>
      </c>
      <c r="I88" s="166">
        <f>IF('COE.Client.Details'!L105="","",'COE.Client.Details'!L105)</f>
        <v/>
      </c>
      <c r="J88" s="629">
        <f>IF('COE.Client.Details'!T105="","",'COE.Client.Details'!T105)</f>
        <v/>
      </c>
      <c r="K88" s="479">
        <f>IF(A88="","","0123000000002GvAAI")</f>
        <v/>
      </c>
      <c r="L88" s="479" t="n"/>
      <c r="M88" s="481">
        <f>IF('Multi Unit Grid'!$H$3="","",'Multi Unit Grid'!$H$3)</f>
        <v/>
      </c>
      <c r="N88" s="481">
        <f>IF('Multi Unit Grid'!$H$4="","",'Multi Unit Grid'!$H$4)</f>
        <v/>
      </c>
      <c r="O88" s="483" t="n"/>
      <c r="P88" s="482">
        <f>IF('COE.Client.Details'!E105="","",'COE.Client.Details'!E105)</f>
        <v/>
      </c>
      <c r="Q88" s="483" t="n"/>
    </row>
    <row r="89">
      <c r="A89" s="232">
        <f>IF('Multi Unit Grid'!C100="","",'Multi Unit Grid'!C100)</f>
        <v/>
      </c>
      <c r="B89" s="473">
        <f>IF('Product Selections'!D103="","",'Product Selections'!D103)</f>
        <v/>
      </c>
      <c r="C89" s="166">
        <f>IF('COE.Client.Details'!K106="","",'COE.Client.Details'!K106)</f>
        <v/>
      </c>
      <c r="D89" s="473">
        <f>IF('COE.Client.Details'!M106="","",'COE.Client.Details'!M106)</f>
        <v/>
      </c>
      <c r="E89" s="473">
        <f>IF('COE.Client.Details'!O106="","",'COE.Client.Details'!O106)</f>
        <v/>
      </c>
      <c r="F89" s="473">
        <f>IF('COE.Client.Details'!P106="","",'COE.Client.Details'!P106)</f>
        <v/>
      </c>
      <c r="G89" s="473">
        <f>IF('COE.Client.Details'!Q106="","",'COE.Client.Details'!Q106)</f>
        <v/>
      </c>
      <c r="H89" s="478">
        <f>IF(G89="","","US")</f>
        <v/>
      </c>
      <c r="I89" s="166">
        <f>IF('COE.Client.Details'!L106="","",'COE.Client.Details'!L106)</f>
        <v/>
      </c>
      <c r="J89" s="629">
        <f>IF('COE.Client.Details'!T106="","",'COE.Client.Details'!T106)</f>
        <v/>
      </c>
      <c r="K89" s="479">
        <f>IF(A89="","","0123000000002GvAAI")</f>
        <v/>
      </c>
      <c r="L89" s="479" t="n"/>
      <c r="M89" s="481">
        <f>IF('Multi Unit Grid'!$H$3="","",'Multi Unit Grid'!$H$3)</f>
        <v/>
      </c>
      <c r="N89" s="481">
        <f>IF('Multi Unit Grid'!$H$4="","",'Multi Unit Grid'!$H$4)</f>
        <v/>
      </c>
      <c r="O89" s="483" t="n"/>
      <c r="P89" s="482">
        <f>IF('COE.Client.Details'!E106="","",'COE.Client.Details'!E106)</f>
        <v/>
      </c>
      <c r="Q89" s="483" t="n"/>
    </row>
    <row r="90">
      <c r="A90" s="232">
        <f>IF('Multi Unit Grid'!C101="","",'Multi Unit Grid'!C101)</f>
        <v/>
      </c>
      <c r="B90" s="473">
        <f>IF('Product Selections'!D104="","",'Product Selections'!D104)</f>
        <v/>
      </c>
      <c r="C90" s="166">
        <f>IF('COE.Client.Details'!K107="","",'COE.Client.Details'!K107)</f>
        <v/>
      </c>
      <c r="D90" s="473">
        <f>IF('COE.Client.Details'!M107="","",'COE.Client.Details'!M107)</f>
        <v/>
      </c>
      <c r="E90" s="473">
        <f>IF('COE.Client.Details'!O107="","",'COE.Client.Details'!O107)</f>
        <v/>
      </c>
      <c r="F90" s="473">
        <f>IF('COE.Client.Details'!P107="","",'COE.Client.Details'!P107)</f>
        <v/>
      </c>
      <c r="G90" s="473">
        <f>IF('COE.Client.Details'!Q107="","",'COE.Client.Details'!Q107)</f>
        <v/>
      </c>
      <c r="H90" s="478">
        <f>IF(G90="","","US")</f>
        <v/>
      </c>
      <c r="I90" s="166">
        <f>IF('COE.Client.Details'!L107="","",'COE.Client.Details'!L107)</f>
        <v/>
      </c>
      <c r="J90" s="629">
        <f>IF('COE.Client.Details'!T107="","",'COE.Client.Details'!T107)</f>
        <v/>
      </c>
      <c r="K90" s="479">
        <f>IF(A90="","","0123000000002GvAAI")</f>
        <v/>
      </c>
      <c r="L90" s="479" t="n"/>
      <c r="M90" s="481">
        <f>IF('Multi Unit Grid'!$H$3="","",'Multi Unit Grid'!$H$3)</f>
        <v/>
      </c>
      <c r="N90" s="481">
        <f>IF('Multi Unit Grid'!$H$4="","",'Multi Unit Grid'!$H$4)</f>
        <v/>
      </c>
      <c r="O90" s="483" t="n"/>
      <c r="P90" s="482">
        <f>IF('COE.Client.Details'!E107="","",'COE.Client.Details'!E107)</f>
        <v/>
      </c>
      <c r="Q90" s="483" t="n"/>
    </row>
    <row r="91">
      <c r="A91" s="232">
        <f>IF('Multi Unit Grid'!C102="","",'Multi Unit Grid'!C102)</f>
        <v/>
      </c>
      <c r="B91" s="473">
        <f>IF('Product Selections'!D105="","",'Product Selections'!D105)</f>
        <v/>
      </c>
      <c r="C91" s="166">
        <f>IF('COE.Client.Details'!K108="","",'COE.Client.Details'!K108)</f>
        <v/>
      </c>
      <c r="D91" s="473">
        <f>IF('COE.Client.Details'!M108="","",'COE.Client.Details'!M108)</f>
        <v/>
      </c>
      <c r="E91" s="473">
        <f>IF('COE.Client.Details'!O108="","",'COE.Client.Details'!O108)</f>
        <v/>
      </c>
      <c r="F91" s="473">
        <f>IF('COE.Client.Details'!P108="","",'COE.Client.Details'!P108)</f>
        <v/>
      </c>
      <c r="G91" s="473">
        <f>IF('COE.Client.Details'!Q108="","",'COE.Client.Details'!Q108)</f>
        <v/>
      </c>
      <c r="H91" s="478">
        <f>IF(G91="","","US")</f>
        <v/>
      </c>
      <c r="I91" s="166">
        <f>IF('COE.Client.Details'!L108="","",'COE.Client.Details'!L108)</f>
        <v/>
      </c>
      <c r="J91" s="629">
        <f>IF('COE.Client.Details'!T108="","",'COE.Client.Details'!T108)</f>
        <v/>
      </c>
      <c r="K91" s="479">
        <f>IF(A91="","","0123000000002GvAAI")</f>
        <v/>
      </c>
      <c r="L91" s="479" t="n"/>
      <c r="M91" s="481">
        <f>IF('Multi Unit Grid'!$H$3="","",'Multi Unit Grid'!$H$3)</f>
        <v/>
      </c>
      <c r="N91" s="481">
        <f>IF('Multi Unit Grid'!$H$4="","",'Multi Unit Grid'!$H$4)</f>
        <v/>
      </c>
      <c r="O91" s="483" t="n"/>
      <c r="P91" s="482">
        <f>IF('COE.Client.Details'!E108="","",'COE.Client.Details'!E108)</f>
        <v/>
      </c>
      <c r="Q91" s="483" t="n"/>
    </row>
    <row r="92">
      <c r="A92" s="232">
        <f>IF('Multi Unit Grid'!C103="","",'Multi Unit Grid'!C103)</f>
        <v/>
      </c>
      <c r="B92" s="473">
        <f>IF('Product Selections'!D106="","",'Product Selections'!D106)</f>
        <v/>
      </c>
      <c r="C92" s="166">
        <f>IF('COE.Client.Details'!K109="","",'COE.Client.Details'!K109)</f>
        <v/>
      </c>
      <c r="D92" s="473">
        <f>IF('COE.Client.Details'!M109="","",'COE.Client.Details'!M109)</f>
        <v/>
      </c>
      <c r="E92" s="473">
        <f>IF('COE.Client.Details'!O109="","",'COE.Client.Details'!O109)</f>
        <v/>
      </c>
      <c r="F92" s="473">
        <f>IF('COE.Client.Details'!P109="","",'COE.Client.Details'!P109)</f>
        <v/>
      </c>
      <c r="G92" s="473">
        <f>IF('COE.Client.Details'!Q109="","",'COE.Client.Details'!Q109)</f>
        <v/>
      </c>
      <c r="H92" s="478">
        <f>IF(G92="","","US")</f>
        <v/>
      </c>
      <c r="I92" s="166">
        <f>IF('COE.Client.Details'!L109="","",'COE.Client.Details'!L109)</f>
        <v/>
      </c>
      <c r="J92" s="629">
        <f>IF('COE.Client.Details'!T109="","",'COE.Client.Details'!T109)</f>
        <v/>
      </c>
      <c r="K92" s="479">
        <f>IF(A92="","","0123000000002GvAAI")</f>
        <v/>
      </c>
      <c r="L92" s="479" t="n"/>
      <c r="M92" s="481">
        <f>IF('Multi Unit Grid'!$H$3="","",'Multi Unit Grid'!$H$3)</f>
        <v/>
      </c>
      <c r="N92" s="481">
        <f>IF('Multi Unit Grid'!$H$4="","",'Multi Unit Grid'!$H$4)</f>
        <v/>
      </c>
      <c r="O92" s="483" t="n"/>
      <c r="P92" s="482">
        <f>IF('COE.Client.Details'!E109="","",'COE.Client.Details'!E109)</f>
        <v/>
      </c>
      <c r="Q92" s="483" t="n"/>
    </row>
    <row r="93">
      <c r="A93" s="232">
        <f>IF('Multi Unit Grid'!C104="","",'Multi Unit Grid'!C104)</f>
        <v/>
      </c>
      <c r="B93" s="473">
        <f>IF('Product Selections'!D107="","",'Product Selections'!D107)</f>
        <v/>
      </c>
      <c r="C93" s="166">
        <f>IF('COE.Client.Details'!K110="","",'COE.Client.Details'!K110)</f>
        <v/>
      </c>
      <c r="D93" s="473">
        <f>IF('COE.Client.Details'!M110="","",'COE.Client.Details'!M110)</f>
        <v/>
      </c>
      <c r="E93" s="473">
        <f>IF('COE.Client.Details'!O110="","",'COE.Client.Details'!O110)</f>
        <v/>
      </c>
      <c r="F93" s="473">
        <f>IF('COE.Client.Details'!P110="","",'COE.Client.Details'!P110)</f>
        <v/>
      </c>
      <c r="G93" s="473">
        <f>IF('COE.Client.Details'!Q110="","",'COE.Client.Details'!Q110)</f>
        <v/>
      </c>
      <c r="H93" s="478">
        <f>IF(G93="","","US")</f>
        <v/>
      </c>
      <c r="I93" s="166">
        <f>IF('COE.Client.Details'!L110="","",'COE.Client.Details'!L110)</f>
        <v/>
      </c>
      <c r="J93" s="629">
        <f>IF('COE.Client.Details'!T110="","",'COE.Client.Details'!T110)</f>
        <v/>
      </c>
      <c r="K93" s="479">
        <f>IF(A93="","","0123000000002GvAAI")</f>
        <v/>
      </c>
      <c r="L93" s="479" t="n"/>
      <c r="M93" s="481">
        <f>IF('Multi Unit Grid'!$H$3="","",'Multi Unit Grid'!$H$3)</f>
        <v/>
      </c>
      <c r="N93" s="481">
        <f>IF('Multi Unit Grid'!$H$4="","",'Multi Unit Grid'!$H$4)</f>
        <v/>
      </c>
      <c r="O93" s="483" t="n"/>
      <c r="P93" s="482">
        <f>IF('COE.Client.Details'!E110="","",'COE.Client.Details'!E110)</f>
        <v/>
      </c>
      <c r="Q93" s="483" t="n"/>
    </row>
    <row r="94">
      <c r="A94" s="232">
        <f>IF('Multi Unit Grid'!C105="","",'Multi Unit Grid'!C105)</f>
        <v/>
      </c>
      <c r="B94" s="473">
        <f>IF('Product Selections'!D108="","",'Product Selections'!D108)</f>
        <v/>
      </c>
      <c r="C94" s="166">
        <f>IF('COE.Client.Details'!K111="","",'COE.Client.Details'!K111)</f>
        <v/>
      </c>
      <c r="D94" s="473">
        <f>IF('COE.Client.Details'!M111="","",'COE.Client.Details'!M111)</f>
        <v/>
      </c>
      <c r="E94" s="473">
        <f>IF('COE.Client.Details'!O111="","",'COE.Client.Details'!O111)</f>
        <v/>
      </c>
      <c r="F94" s="473">
        <f>IF('COE.Client.Details'!P111="","",'COE.Client.Details'!P111)</f>
        <v/>
      </c>
      <c r="G94" s="473">
        <f>IF('COE.Client.Details'!Q111="","",'COE.Client.Details'!Q111)</f>
        <v/>
      </c>
      <c r="H94" s="478">
        <f>IF(G94="","","US")</f>
        <v/>
      </c>
      <c r="I94" s="166">
        <f>IF('COE.Client.Details'!L111="","",'COE.Client.Details'!L111)</f>
        <v/>
      </c>
      <c r="J94" s="629">
        <f>IF('COE.Client.Details'!T111="","",'COE.Client.Details'!T111)</f>
        <v/>
      </c>
      <c r="K94" s="479">
        <f>IF(A94="","","0123000000002GvAAI")</f>
        <v/>
      </c>
      <c r="L94" s="479" t="n"/>
      <c r="M94" s="481">
        <f>IF('Multi Unit Grid'!$H$3="","",'Multi Unit Grid'!$H$3)</f>
        <v/>
      </c>
      <c r="N94" s="481">
        <f>IF('Multi Unit Grid'!$H$4="","",'Multi Unit Grid'!$H$4)</f>
        <v/>
      </c>
      <c r="O94" s="483" t="n"/>
      <c r="P94" s="482">
        <f>IF('COE.Client.Details'!E111="","",'COE.Client.Details'!E111)</f>
        <v/>
      </c>
      <c r="Q94" s="483" t="n"/>
    </row>
    <row r="95">
      <c r="A95" s="232">
        <f>IF('Multi Unit Grid'!C106="","",'Multi Unit Grid'!C106)</f>
        <v/>
      </c>
      <c r="B95" s="473">
        <f>IF('Product Selections'!D109="","",'Product Selections'!D109)</f>
        <v/>
      </c>
      <c r="C95" s="166">
        <f>IF('COE.Client.Details'!K112="","",'COE.Client.Details'!K112)</f>
        <v/>
      </c>
      <c r="D95" s="473">
        <f>IF('COE.Client.Details'!M112="","",'COE.Client.Details'!M112)</f>
        <v/>
      </c>
      <c r="E95" s="473">
        <f>IF('COE.Client.Details'!O112="","",'COE.Client.Details'!O112)</f>
        <v/>
      </c>
      <c r="F95" s="473">
        <f>IF('COE.Client.Details'!P112="","",'COE.Client.Details'!P112)</f>
        <v/>
      </c>
      <c r="G95" s="473">
        <f>IF('COE.Client.Details'!Q112="","",'COE.Client.Details'!Q112)</f>
        <v/>
      </c>
      <c r="H95" s="478">
        <f>IF(G95="","","US")</f>
        <v/>
      </c>
      <c r="I95" s="166">
        <f>IF('COE.Client.Details'!L112="","",'COE.Client.Details'!L112)</f>
        <v/>
      </c>
      <c r="J95" s="629">
        <f>IF('COE.Client.Details'!T112="","",'COE.Client.Details'!T112)</f>
        <v/>
      </c>
      <c r="K95" s="479">
        <f>IF(A95="","","0123000000002GvAAI")</f>
        <v/>
      </c>
      <c r="L95" s="479" t="n"/>
      <c r="M95" s="481">
        <f>IF('Multi Unit Grid'!$H$3="","",'Multi Unit Grid'!$H$3)</f>
        <v/>
      </c>
      <c r="N95" s="481">
        <f>IF('Multi Unit Grid'!$H$4="","",'Multi Unit Grid'!$H$4)</f>
        <v/>
      </c>
      <c r="O95" s="483" t="n"/>
      <c r="P95" s="482">
        <f>IF('COE.Client.Details'!E112="","",'COE.Client.Details'!E112)</f>
        <v/>
      </c>
      <c r="Q95" s="483" t="n"/>
    </row>
    <row r="96">
      <c r="A96" s="232">
        <f>IF('Multi Unit Grid'!C107="","",'Multi Unit Grid'!C107)</f>
        <v/>
      </c>
      <c r="B96" s="473">
        <f>IF('Product Selections'!D110="","",'Product Selections'!D110)</f>
        <v/>
      </c>
      <c r="C96" s="166">
        <f>IF('COE.Client.Details'!K113="","",'COE.Client.Details'!K113)</f>
        <v/>
      </c>
      <c r="D96" s="473">
        <f>IF('COE.Client.Details'!M113="","",'COE.Client.Details'!M113)</f>
        <v/>
      </c>
      <c r="E96" s="473">
        <f>IF('COE.Client.Details'!O113="","",'COE.Client.Details'!O113)</f>
        <v/>
      </c>
      <c r="F96" s="473">
        <f>IF('COE.Client.Details'!P113="","",'COE.Client.Details'!P113)</f>
        <v/>
      </c>
      <c r="G96" s="473">
        <f>IF('COE.Client.Details'!Q113="","",'COE.Client.Details'!Q113)</f>
        <v/>
      </c>
      <c r="H96" s="478">
        <f>IF(G96="","","US")</f>
        <v/>
      </c>
      <c r="I96" s="166">
        <f>IF('COE.Client.Details'!L113="","",'COE.Client.Details'!L113)</f>
        <v/>
      </c>
      <c r="J96" s="629">
        <f>IF('COE.Client.Details'!T113="","",'COE.Client.Details'!T113)</f>
        <v/>
      </c>
      <c r="K96" s="479">
        <f>IF(A96="","","0123000000002GvAAI")</f>
        <v/>
      </c>
      <c r="L96" s="479" t="n"/>
      <c r="M96" s="481">
        <f>IF('Multi Unit Grid'!$H$3="","",'Multi Unit Grid'!$H$3)</f>
        <v/>
      </c>
      <c r="N96" s="481">
        <f>IF('Multi Unit Grid'!$H$4="","",'Multi Unit Grid'!$H$4)</f>
        <v/>
      </c>
      <c r="O96" s="483" t="n"/>
      <c r="P96" s="482">
        <f>IF('COE.Client.Details'!E113="","",'COE.Client.Details'!E113)</f>
        <v/>
      </c>
      <c r="Q96" s="483" t="n"/>
    </row>
    <row r="97">
      <c r="A97" s="232">
        <f>IF('Multi Unit Grid'!C108="","",'Multi Unit Grid'!C108)</f>
        <v/>
      </c>
      <c r="B97" s="473">
        <f>IF('Product Selections'!D111="","",'Product Selections'!D111)</f>
        <v/>
      </c>
      <c r="C97" s="166">
        <f>IF('COE.Client.Details'!K114="","",'COE.Client.Details'!K114)</f>
        <v/>
      </c>
      <c r="D97" s="473">
        <f>IF('COE.Client.Details'!M114="","",'COE.Client.Details'!M114)</f>
        <v/>
      </c>
      <c r="E97" s="473">
        <f>IF('COE.Client.Details'!O114="","",'COE.Client.Details'!O114)</f>
        <v/>
      </c>
      <c r="F97" s="473">
        <f>IF('COE.Client.Details'!P114="","",'COE.Client.Details'!P114)</f>
        <v/>
      </c>
      <c r="G97" s="473">
        <f>IF('COE.Client.Details'!Q114="","",'COE.Client.Details'!Q114)</f>
        <v/>
      </c>
      <c r="H97" s="478">
        <f>IF(G97="","","US")</f>
        <v/>
      </c>
      <c r="I97" s="166">
        <f>IF('COE.Client.Details'!L114="","",'COE.Client.Details'!L114)</f>
        <v/>
      </c>
      <c r="J97" s="629">
        <f>IF('COE.Client.Details'!T114="","",'COE.Client.Details'!T114)</f>
        <v/>
      </c>
      <c r="K97" s="479">
        <f>IF(A97="","","0123000000002GvAAI")</f>
        <v/>
      </c>
      <c r="L97" s="479" t="n"/>
      <c r="M97" s="481">
        <f>IF('Multi Unit Grid'!$H$3="","",'Multi Unit Grid'!$H$3)</f>
        <v/>
      </c>
      <c r="N97" s="481">
        <f>IF('Multi Unit Grid'!$H$4="","",'Multi Unit Grid'!$H$4)</f>
        <v/>
      </c>
      <c r="O97" s="483" t="n"/>
      <c r="P97" s="482">
        <f>IF('COE.Client.Details'!E114="","",'COE.Client.Details'!E114)</f>
        <v/>
      </c>
      <c r="Q97" s="483" t="n"/>
    </row>
    <row r="98">
      <c r="A98" s="232">
        <f>IF('Multi Unit Grid'!C109="","",'Multi Unit Grid'!C109)</f>
        <v/>
      </c>
      <c r="B98" s="473">
        <f>IF('Product Selections'!D112="","",'Product Selections'!D112)</f>
        <v/>
      </c>
      <c r="C98" s="166">
        <f>IF('COE.Client.Details'!K115="","",'COE.Client.Details'!K115)</f>
        <v/>
      </c>
      <c r="D98" s="473">
        <f>IF('COE.Client.Details'!M115="","",'COE.Client.Details'!M115)</f>
        <v/>
      </c>
      <c r="E98" s="473">
        <f>IF('COE.Client.Details'!O115="","",'COE.Client.Details'!O115)</f>
        <v/>
      </c>
      <c r="F98" s="473">
        <f>IF('COE.Client.Details'!P115="","",'COE.Client.Details'!P115)</f>
        <v/>
      </c>
      <c r="G98" s="473">
        <f>IF('COE.Client.Details'!Q115="","",'COE.Client.Details'!Q115)</f>
        <v/>
      </c>
      <c r="H98" s="478">
        <f>IF(G98="","","US")</f>
        <v/>
      </c>
      <c r="I98" s="166">
        <f>IF('COE.Client.Details'!L115="","",'COE.Client.Details'!L115)</f>
        <v/>
      </c>
      <c r="J98" s="629">
        <f>IF('COE.Client.Details'!T115="","",'COE.Client.Details'!T115)</f>
        <v/>
      </c>
      <c r="K98" s="479">
        <f>IF(A98="","","0123000000002GvAAI")</f>
        <v/>
      </c>
      <c r="L98" s="479" t="n"/>
      <c r="M98" s="481">
        <f>IF('Multi Unit Grid'!$H$3="","",'Multi Unit Grid'!$H$3)</f>
        <v/>
      </c>
      <c r="N98" s="481">
        <f>IF('Multi Unit Grid'!$H$4="","",'Multi Unit Grid'!$H$4)</f>
        <v/>
      </c>
      <c r="O98" s="483" t="n"/>
      <c r="P98" s="482">
        <f>IF('COE.Client.Details'!E115="","",'COE.Client.Details'!E115)</f>
        <v/>
      </c>
      <c r="Q98" s="483" t="n"/>
    </row>
    <row r="99">
      <c r="A99" s="232">
        <f>IF('Multi Unit Grid'!C110="","",'Multi Unit Grid'!C110)</f>
        <v/>
      </c>
      <c r="B99" s="473">
        <f>IF('Product Selections'!D113="","",'Product Selections'!D113)</f>
        <v/>
      </c>
      <c r="C99" s="166">
        <f>IF('COE.Client.Details'!K116="","",'COE.Client.Details'!K116)</f>
        <v/>
      </c>
      <c r="D99" s="473">
        <f>IF('COE.Client.Details'!M116="","",'COE.Client.Details'!M116)</f>
        <v/>
      </c>
      <c r="E99" s="473">
        <f>IF('COE.Client.Details'!O116="","",'COE.Client.Details'!O116)</f>
        <v/>
      </c>
      <c r="F99" s="473">
        <f>IF('COE.Client.Details'!P116="","",'COE.Client.Details'!P116)</f>
        <v/>
      </c>
      <c r="G99" s="473">
        <f>IF('COE.Client.Details'!Q116="","",'COE.Client.Details'!Q116)</f>
        <v/>
      </c>
      <c r="H99" s="478">
        <f>IF(G99="","","US")</f>
        <v/>
      </c>
      <c r="I99" s="166">
        <f>IF('COE.Client.Details'!L116="","",'COE.Client.Details'!L116)</f>
        <v/>
      </c>
      <c r="J99" s="629">
        <f>IF('COE.Client.Details'!T116="","",'COE.Client.Details'!T116)</f>
        <v/>
      </c>
      <c r="K99" s="479">
        <f>IF(A99="","","0123000000002GvAAI")</f>
        <v/>
      </c>
      <c r="L99" s="479" t="n"/>
      <c r="M99" s="481">
        <f>IF('Multi Unit Grid'!$H$3="","",'Multi Unit Grid'!$H$3)</f>
        <v/>
      </c>
      <c r="N99" s="481">
        <f>IF('Multi Unit Grid'!$H$4="","",'Multi Unit Grid'!$H$4)</f>
        <v/>
      </c>
      <c r="O99" s="483" t="n"/>
      <c r="P99" s="482">
        <f>IF('COE.Client.Details'!E116="","",'COE.Client.Details'!E116)</f>
        <v/>
      </c>
      <c r="Q99" s="483" t="n"/>
    </row>
    <row r="100">
      <c r="A100" s="232">
        <f>IF('Multi Unit Grid'!C111="","",'Multi Unit Grid'!C111)</f>
        <v/>
      </c>
      <c r="B100" s="473">
        <f>IF('Product Selections'!D114="","",'Product Selections'!D114)</f>
        <v/>
      </c>
      <c r="C100" s="166">
        <f>IF('COE.Client.Details'!K117="","",'COE.Client.Details'!K117)</f>
        <v/>
      </c>
      <c r="D100" s="473">
        <f>IF('COE.Client.Details'!M117="","",'COE.Client.Details'!M117)</f>
        <v/>
      </c>
      <c r="E100" s="473">
        <f>IF('COE.Client.Details'!O117="","",'COE.Client.Details'!O117)</f>
        <v/>
      </c>
      <c r="F100" s="473">
        <f>IF('COE.Client.Details'!P117="","",'COE.Client.Details'!P117)</f>
        <v/>
      </c>
      <c r="G100" s="473">
        <f>IF('COE.Client.Details'!Q117="","",'COE.Client.Details'!Q117)</f>
        <v/>
      </c>
      <c r="H100" s="478">
        <f>IF(G100="","","US")</f>
        <v/>
      </c>
      <c r="I100" s="166">
        <f>IF('COE.Client.Details'!L117="","",'COE.Client.Details'!L117)</f>
        <v/>
      </c>
      <c r="J100" s="629">
        <f>IF('COE.Client.Details'!T117="","",'COE.Client.Details'!T117)</f>
        <v/>
      </c>
      <c r="K100" s="479">
        <f>IF(A100="","","0123000000002GvAAI")</f>
        <v/>
      </c>
      <c r="L100" s="479" t="n"/>
      <c r="M100" s="481">
        <f>IF('Multi Unit Grid'!$H$3="","",'Multi Unit Grid'!$H$3)</f>
        <v/>
      </c>
      <c r="N100" s="481">
        <f>IF('Multi Unit Grid'!$H$4="","",'Multi Unit Grid'!$H$4)</f>
        <v/>
      </c>
      <c r="O100" s="483" t="n"/>
      <c r="P100" s="482">
        <f>IF('COE.Client.Details'!E117="","",'COE.Client.Details'!E117)</f>
        <v/>
      </c>
      <c r="Q100" s="483" t="n"/>
    </row>
    <row r="101">
      <c r="A101" s="232">
        <f>IF('Multi Unit Grid'!C112="","",'Multi Unit Grid'!C112)</f>
        <v/>
      </c>
      <c r="B101" s="473">
        <f>IF('Product Selections'!D115="","",'Product Selections'!D115)</f>
        <v/>
      </c>
      <c r="C101" s="166">
        <f>IF('COE.Client.Details'!K118="","",'COE.Client.Details'!K118)</f>
        <v/>
      </c>
      <c r="D101" s="473">
        <f>IF('COE.Client.Details'!M118="","",'COE.Client.Details'!M118)</f>
        <v/>
      </c>
      <c r="E101" s="473">
        <f>IF('COE.Client.Details'!O118="","",'COE.Client.Details'!O118)</f>
        <v/>
      </c>
      <c r="F101" s="473">
        <f>IF('COE.Client.Details'!P118="","",'COE.Client.Details'!P118)</f>
        <v/>
      </c>
      <c r="G101" s="473">
        <f>IF('COE.Client.Details'!Q118="","",'COE.Client.Details'!Q118)</f>
        <v/>
      </c>
      <c r="H101" s="478">
        <f>IF(G101="","","US")</f>
        <v/>
      </c>
      <c r="I101" s="166">
        <f>IF('COE.Client.Details'!L118="","",'COE.Client.Details'!L118)</f>
        <v/>
      </c>
      <c r="J101" s="629">
        <f>IF('COE.Client.Details'!T118="","",'COE.Client.Details'!T118)</f>
        <v/>
      </c>
      <c r="K101" s="479">
        <f>IF(A101="","","0123000000002GvAAI")</f>
        <v/>
      </c>
      <c r="L101" s="479" t="n"/>
      <c r="M101" s="481">
        <f>IF('Multi Unit Grid'!$H$3="","",'Multi Unit Grid'!$H$3)</f>
        <v/>
      </c>
      <c r="N101" s="481">
        <f>IF('Multi Unit Grid'!$H$4="","",'Multi Unit Grid'!$H$4)</f>
        <v/>
      </c>
      <c r="O101" s="483" t="n"/>
      <c r="P101" s="482">
        <f>IF('COE.Client.Details'!E118="","",'COE.Client.Details'!E118)</f>
        <v/>
      </c>
      <c r="Q101" s="483" t="n"/>
    </row>
    <row r="102">
      <c r="A102" s="232">
        <f>IF('Multi Unit Grid'!C113="","",'Multi Unit Grid'!C113)</f>
        <v/>
      </c>
      <c r="B102" s="473">
        <f>IF('Product Selections'!D116="","",'Product Selections'!D116)</f>
        <v/>
      </c>
      <c r="C102" s="166">
        <f>IF('COE.Client.Details'!K119="","",'COE.Client.Details'!K119)</f>
        <v/>
      </c>
      <c r="D102" s="473">
        <f>IF('COE.Client.Details'!M119="","",'COE.Client.Details'!M119)</f>
        <v/>
      </c>
      <c r="E102" s="473">
        <f>IF('COE.Client.Details'!O119="","",'COE.Client.Details'!O119)</f>
        <v/>
      </c>
      <c r="F102" s="473">
        <f>IF('COE.Client.Details'!P119="","",'COE.Client.Details'!P119)</f>
        <v/>
      </c>
      <c r="G102" s="473">
        <f>IF('COE.Client.Details'!Q119="","",'COE.Client.Details'!Q119)</f>
        <v/>
      </c>
      <c r="H102" s="478">
        <f>IF(G102="","","US")</f>
        <v/>
      </c>
      <c r="I102" s="166">
        <f>IF('COE.Client.Details'!L119="","",'COE.Client.Details'!L119)</f>
        <v/>
      </c>
      <c r="J102" s="629">
        <f>IF('COE.Client.Details'!T119="","",'COE.Client.Details'!T119)</f>
        <v/>
      </c>
      <c r="K102" s="479">
        <f>IF(A102="","","0123000000002GvAAI")</f>
        <v/>
      </c>
      <c r="L102" s="479" t="n"/>
      <c r="M102" s="481">
        <f>IF('Multi Unit Grid'!$H$3="","",'Multi Unit Grid'!$H$3)</f>
        <v/>
      </c>
      <c r="N102" s="481">
        <f>IF('Multi Unit Grid'!$H$4="","",'Multi Unit Grid'!$H$4)</f>
        <v/>
      </c>
      <c r="O102" s="483" t="n"/>
      <c r="P102" s="482">
        <f>IF('COE.Client.Details'!E119="","",'COE.Client.Details'!E119)</f>
        <v/>
      </c>
      <c r="Q102" s="483" t="n"/>
    </row>
    <row r="103">
      <c r="A103" s="232">
        <f>IF('Multi Unit Grid'!C114="","",'Multi Unit Grid'!C114)</f>
        <v/>
      </c>
      <c r="B103" s="473">
        <f>IF('Product Selections'!D117="","",'Product Selections'!D117)</f>
        <v/>
      </c>
      <c r="C103" s="166">
        <f>IF('COE.Client.Details'!K120="","",'COE.Client.Details'!K120)</f>
        <v/>
      </c>
      <c r="D103" s="473">
        <f>IF('COE.Client.Details'!M120="","",'COE.Client.Details'!M120)</f>
        <v/>
      </c>
      <c r="E103" s="473">
        <f>IF('COE.Client.Details'!O120="","",'COE.Client.Details'!O120)</f>
        <v/>
      </c>
      <c r="F103" s="473">
        <f>IF('COE.Client.Details'!P120="","",'COE.Client.Details'!P120)</f>
        <v/>
      </c>
      <c r="G103" s="473">
        <f>IF('COE.Client.Details'!Q120="","",'COE.Client.Details'!Q120)</f>
        <v/>
      </c>
      <c r="H103" s="478">
        <f>IF(G103="","","US")</f>
        <v/>
      </c>
      <c r="I103" s="166">
        <f>IF('COE.Client.Details'!L120="","",'COE.Client.Details'!L120)</f>
        <v/>
      </c>
      <c r="J103" s="629">
        <f>IF('COE.Client.Details'!T120="","",'COE.Client.Details'!T120)</f>
        <v/>
      </c>
      <c r="K103" s="479">
        <f>IF(A103="","","0123000000002GvAAI")</f>
        <v/>
      </c>
      <c r="L103" s="479" t="n"/>
      <c r="M103" s="481">
        <f>IF('Multi Unit Grid'!$H$3="","",'Multi Unit Grid'!$H$3)</f>
        <v/>
      </c>
      <c r="N103" s="481">
        <f>IF('Multi Unit Grid'!$H$4="","",'Multi Unit Grid'!$H$4)</f>
        <v/>
      </c>
      <c r="O103" s="483" t="n"/>
      <c r="P103" s="482">
        <f>IF('COE.Client.Details'!E120="","",'COE.Client.Details'!E120)</f>
        <v/>
      </c>
      <c r="Q103" s="483" t="n"/>
    </row>
    <row r="104">
      <c r="A104" s="232">
        <f>IF('Multi Unit Grid'!C115="","",'Multi Unit Grid'!C115)</f>
        <v/>
      </c>
      <c r="B104" s="473">
        <f>IF('Product Selections'!D118="","",'Product Selections'!D118)</f>
        <v/>
      </c>
      <c r="C104" s="166">
        <f>IF('COE.Client.Details'!K121="","",'COE.Client.Details'!K121)</f>
        <v/>
      </c>
      <c r="D104" s="473">
        <f>IF('COE.Client.Details'!M121="","",'COE.Client.Details'!M121)</f>
        <v/>
      </c>
      <c r="E104" s="473">
        <f>IF('COE.Client.Details'!O121="","",'COE.Client.Details'!O121)</f>
        <v/>
      </c>
      <c r="F104" s="473">
        <f>IF('COE.Client.Details'!P121="","",'COE.Client.Details'!P121)</f>
        <v/>
      </c>
      <c r="G104" s="473">
        <f>IF('COE.Client.Details'!Q121="","",'COE.Client.Details'!Q121)</f>
        <v/>
      </c>
      <c r="H104" s="478">
        <f>IF(G104="","","US")</f>
        <v/>
      </c>
      <c r="I104" s="166">
        <f>IF('COE.Client.Details'!L121="","",'COE.Client.Details'!L121)</f>
        <v/>
      </c>
      <c r="J104" s="629">
        <f>IF('COE.Client.Details'!T121="","",'COE.Client.Details'!T121)</f>
        <v/>
      </c>
      <c r="K104" s="479">
        <f>IF(A104="","","0123000000002GvAAI")</f>
        <v/>
      </c>
      <c r="L104" s="479" t="n"/>
      <c r="M104" s="481">
        <f>IF('Multi Unit Grid'!$H$3="","",'Multi Unit Grid'!$H$3)</f>
        <v/>
      </c>
      <c r="N104" s="481">
        <f>IF('Multi Unit Grid'!$H$4="","",'Multi Unit Grid'!$H$4)</f>
        <v/>
      </c>
      <c r="O104" s="483" t="n"/>
      <c r="P104" s="482">
        <f>IF('COE.Client.Details'!E121="","",'COE.Client.Details'!E121)</f>
        <v/>
      </c>
      <c r="Q104" s="483" t="n"/>
    </row>
    <row r="105">
      <c r="A105" s="232">
        <f>IF('Multi Unit Grid'!C116="","",'Multi Unit Grid'!C116)</f>
        <v/>
      </c>
      <c r="B105" s="473">
        <f>IF('Product Selections'!D119="","",'Product Selections'!D119)</f>
        <v/>
      </c>
      <c r="C105" s="166">
        <f>IF('COE.Client.Details'!K122="","",'COE.Client.Details'!K122)</f>
        <v/>
      </c>
      <c r="D105" s="473">
        <f>IF('COE.Client.Details'!M122="","",'COE.Client.Details'!M122)</f>
        <v/>
      </c>
      <c r="E105" s="473">
        <f>IF('COE.Client.Details'!O122="","",'COE.Client.Details'!O122)</f>
        <v/>
      </c>
      <c r="F105" s="473">
        <f>IF('COE.Client.Details'!P122="","",'COE.Client.Details'!P122)</f>
        <v/>
      </c>
      <c r="G105" s="473">
        <f>IF('COE.Client.Details'!Q122="","",'COE.Client.Details'!Q122)</f>
        <v/>
      </c>
      <c r="H105" s="478">
        <f>IF(G105="","","US")</f>
        <v/>
      </c>
      <c r="I105" s="166">
        <f>IF('COE.Client.Details'!L122="","",'COE.Client.Details'!L122)</f>
        <v/>
      </c>
      <c r="J105" s="629">
        <f>IF('COE.Client.Details'!T122="","",'COE.Client.Details'!T122)</f>
        <v/>
      </c>
      <c r="K105" s="479">
        <f>IF(A105="","","0123000000002GvAAI")</f>
        <v/>
      </c>
      <c r="L105" s="479" t="n"/>
      <c r="M105" s="481">
        <f>IF('Multi Unit Grid'!$H$3="","",'Multi Unit Grid'!$H$3)</f>
        <v/>
      </c>
      <c r="N105" s="481">
        <f>IF('Multi Unit Grid'!$H$4="","",'Multi Unit Grid'!$H$4)</f>
        <v/>
      </c>
      <c r="O105" s="483" t="n"/>
      <c r="P105" s="482">
        <f>IF('COE.Client.Details'!E122="","",'COE.Client.Details'!E122)</f>
        <v/>
      </c>
      <c r="Q105" s="483" t="n"/>
    </row>
    <row r="106">
      <c r="A106" s="232">
        <f>IF('Multi Unit Grid'!C117="","",'Multi Unit Grid'!C117)</f>
        <v/>
      </c>
      <c r="B106" s="473">
        <f>IF('Product Selections'!D120="","",'Product Selections'!D120)</f>
        <v/>
      </c>
      <c r="C106" s="166">
        <f>IF('COE.Client.Details'!K123="","",'COE.Client.Details'!K123)</f>
        <v/>
      </c>
      <c r="D106" s="473">
        <f>IF('COE.Client.Details'!M123="","",'COE.Client.Details'!M123)</f>
        <v/>
      </c>
      <c r="E106" s="473">
        <f>IF('COE.Client.Details'!O123="","",'COE.Client.Details'!O123)</f>
        <v/>
      </c>
      <c r="F106" s="473">
        <f>IF('COE.Client.Details'!P123="","",'COE.Client.Details'!P123)</f>
        <v/>
      </c>
      <c r="G106" s="473">
        <f>IF('COE.Client.Details'!Q123="","",'COE.Client.Details'!Q123)</f>
        <v/>
      </c>
      <c r="H106" s="478">
        <f>IF(G106="","","US")</f>
        <v/>
      </c>
      <c r="I106" s="166">
        <f>IF('COE.Client.Details'!L123="","",'COE.Client.Details'!L123)</f>
        <v/>
      </c>
      <c r="J106" s="629">
        <f>IF('COE.Client.Details'!T123="","",'COE.Client.Details'!T123)</f>
        <v/>
      </c>
      <c r="K106" s="479">
        <f>IF(A106="","","0123000000002GvAAI")</f>
        <v/>
      </c>
      <c r="L106" s="479" t="n"/>
      <c r="M106" s="481">
        <f>IF('Multi Unit Grid'!$H$3="","",'Multi Unit Grid'!$H$3)</f>
        <v/>
      </c>
      <c r="N106" s="481">
        <f>IF('Multi Unit Grid'!$H$4="","",'Multi Unit Grid'!$H$4)</f>
        <v/>
      </c>
      <c r="O106" s="483" t="n"/>
      <c r="P106" s="482">
        <f>IF('COE.Client.Details'!E123="","",'COE.Client.Details'!E123)</f>
        <v/>
      </c>
      <c r="Q106" s="483" t="n"/>
    </row>
    <row r="107">
      <c r="A107" s="232">
        <f>IF('Multi Unit Grid'!C118="","",'Multi Unit Grid'!C118)</f>
        <v/>
      </c>
      <c r="B107" s="473">
        <f>IF('Product Selections'!D121="","",'Product Selections'!D121)</f>
        <v/>
      </c>
      <c r="C107" s="166">
        <f>IF('COE.Client.Details'!K124="","",'COE.Client.Details'!K124)</f>
        <v/>
      </c>
      <c r="D107" s="473">
        <f>IF('COE.Client.Details'!M124="","",'COE.Client.Details'!M124)</f>
        <v/>
      </c>
      <c r="E107" s="473">
        <f>IF('COE.Client.Details'!O124="","",'COE.Client.Details'!O124)</f>
        <v/>
      </c>
      <c r="F107" s="473">
        <f>IF('COE.Client.Details'!P124="","",'COE.Client.Details'!P124)</f>
        <v/>
      </c>
      <c r="G107" s="473">
        <f>IF('COE.Client.Details'!Q124="","",'COE.Client.Details'!Q124)</f>
        <v/>
      </c>
      <c r="H107" s="478">
        <f>IF(G107="","","US")</f>
        <v/>
      </c>
      <c r="I107" s="166">
        <f>IF('COE.Client.Details'!L124="","",'COE.Client.Details'!L124)</f>
        <v/>
      </c>
      <c r="J107" s="629">
        <f>IF('COE.Client.Details'!T124="","",'COE.Client.Details'!T124)</f>
        <v/>
      </c>
      <c r="K107" s="479">
        <f>IF(A107="","","0123000000002GvAAI")</f>
        <v/>
      </c>
      <c r="L107" s="479" t="n"/>
      <c r="M107" s="481">
        <f>IF('Multi Unit Grid'!$H$3="","",'Multi Unit Grid'!$H$3)</f>
        <v/>
      </c>
      <c r="N107" s="481">
        <f>IF('Multi Unit Grid'!$H$4="","",'Multi Unit Grid'!$H$4)</f>
        <v/>
      </c>
      <c r="O107" s="483" t="n"/>
      <c r="P107" s="482">
        <f>IF('COE.Client.Details'!E124="","",'COE.Client.Details'!E124)</f>
        <v/>
      </c>
      <c r="Q107" s="483" t="n"/>
    </row>
    <row r="108">
      <c r="A108" s="232">
        <f>IF('Multi Unit Grid'!C119="","",'Multi Unit Grid'!C119)</f>
        <v/>
      </c>
      <c r="B108" s="473">
        <f>IF('Product Selections'!D122="","",'Product Selections'!D122)</f>
        <v/>
      </c>
      <c r="C108" s="166">
        <f>IF('COE.Client.Details'!K125="","",'COE.Client.Details'!K125)</f>
        <v/>
      </c>
      <c r="D108" s="473">
        <f>IF('COE.Client.Details'!M125="","",'COE.Client.Details'!M125)</f>
        <v/>
      </c>
      <c r="E108" s="473">
        <f>IF('COE.Client.Details'!O125="","",'COE.Client.Details'!O125)</f>
        <v/>
      </c>
      <c r="F108" s="473">
        <f>IF('COE.Client.Details'!P125="","",'COE.Client.Details'!P125)</f>
        <v/>
      </c>
      <c r="G108" s="473">
        <f>IF('COE.Client.Details'!Q125="","",'COE.Client.Details'!Q125)</f>
        <v/>
      </c>
      <c r="H108" s="478">
        <f>IF(G108="","","US")</f>
        <v/>
      </c>
      <c r="I108" s="166">
        <f>IF('COE.Client.Details'!L125="","",'COE.Client.Details'!L125)</f>
        <v/>
      </c>
      <c r="J108" s="629">
        <f>IF('COE.Client.Details'!T125="","",'COE.Client.Details'!T125)</f>
        <v/>
      </c>
      <c r="K108" s="479">
        <f>IF(A108="","","0123000000002GvAAI")</f>
        <v/>
      </c>
      <c r="L108" s="479" t="n"/>
      <c r="M108" s="481">
        <f>IF('Multi Unit Grid'!$H$3="","",'Multi Unit Grid'!$H$3)</f>
        <v/>
      </c>
      <c r="N108" s="481">
        <f>IF('Multi Unit Grid'!$H$4="","",'Multi Unit Grid'!$H$4)</f>
        <v/>
      </c>
      <c r="O108" s="483" t="n"/>
      <c r="P108" s="482">
        <f>IF('COE.Client.Details'!E125="","",'COE.Client.Details'!E125)</f>
        <v/>
      </c>
      <c r="Q108" s="483" t="n"/>
    </row>
    <row r="109">
      <c r="A109" s="232">
        <f>IF('Multi Unit Grid'!C120="","",'Multi Unit Grid'!C120)</f>
        <v/>
      </c>
      <c r="B109" s="473">
        <f>IF('Product Selections'!D123="","",'Product Selections'!D123)</f>
        <v/>
      </c>
      <c r="C109" s="166">
        <f>IF('COE.Client.Details'!K126="","",'COE.Client.Details'!K126)</f>
        <v/>
      </c>
      <c r="D109" s="473">
        <f>IF('COE.Client.Details'!M126="","",'COE.Client.Details'!M126)</f>
        <v/>
      </c>
      <c r="E109" s="473">
        <f>IF('COE.Client.Details'!O126="","",'COE.Client.Details'!O126)</f>
        <v/>
      </c>
      <c r="F109" s="473">
        <f>IF('COE.Client.Details'!P126="","",'COE.Client.Details'!P126)</f>
        <v/>
      </c>
      <c r="G109" s="473">
        <f>IF('COE.Client.Details'!Q126="","",'COE.Client.Details'!Q126)</f>
        <v/>
      </c>
      <c r="H109" s="478">
        <f>IF(G109="","","US")</f>
        <v/>
      </c>
      <c r="I109" s="166">
        <f>IF('COE.Client.Details'!L126="","",'COE.Client.Details'!L126)</f>
        <v/>
      </c>
      <c r="J109" s="629">
        <f>IF('COE.Client.Details'!T126="","",'COE.Client.Details'!T126)</f>
        <v/>
      </c>
      <c r="K109" s="479">
        <f>IF(A109="","","0123000000002GvAAI")</f>
        <v/>
      </c>
      <c r="L109" s="479" t="n"/>
      <c r="M109" s="481">
        <f>IF('Multi Unit Grid'!$H$3="","",'Multi Unit Grid'!$H$3)</f>
        <v/>
      </c>
      <c r="N109" s="481">
        <f>IF('Multi Unit Grid'!$H$4="","",'Multi Unit Grid'!$H$4)</f>
        <v/>
      </c>
      <c r="O109" s="483" t="n"/>
      <c r="P109" s="482">
        <f>IF('COE.Client.Details'!E126="","",'COE.Client.Details'!E126)</f>
        <v/>
      </c>
      <c r="Q109" s="483" t="n"/>
    </row>
    <row r="110">
      <c r="A110" s="232">
        <f>IF('Multi Unit Grid'!C121="","",'Multi Unit Grid'!C121)</f>
        <v/>
      </c>
      <c r="B110" s="473">
        <f>IF('Product Selections'!D124="","",'Product Selections'!D124)</f>
        <v/>
      </c>
      <c r="C110" s="166">
        <f>IF('COE.Client.Details'!K127="","",'COE.Client.Details'!K127)</f>
        <v/>
      </c>
      <c r="D110" s="473">
        <f>IF('COE.Client.Details'!M127="","",'COE.Client.Details'!M127)</f>
        <v/>
      </c>
      <c r="E110" s="473">
        <f>IF('COE.Client.Details'!O127="","",'COE.Client.Details'!O127)</f>
        <v/>
      </c>
      <c r="F110" s="473">
        <f>IF('COE.Client.Details'!P127="","",'COE.Client.Details'!P127)</f>
        <v/>
      </c>
      <c r="G110" s="473">
        <f>IF('COE.Client.Details'!Q127="","",'COE.Client.Details'!Q127)</f>
        <v/>
      </c>
      <c r="H110" s="478">
        <f>IF(G110="","","US")</f>
        <v/>
      </c>
      <c r="I110" s="166">
        <f>IF('COE.Client.Details'!L127="","",'COE.Client.Details'!L127)</f>
        <v/>
      </c>
      <c r="J110" s="629">
        <f>IF('COE.Client.Details'!T127="","",'COE.Client.Details'!T127)</f>
        <v/>
      </c>
      <c r="K110" s="479">
        <f>IF(A110="","","0123000000002GvAAI")</f>
        <v/>
      </c>
      <c r="L110" s="479" t="n"/>
      <c r="M110" s="481">
        <f>IF('Multi Unit Grid'!$H$3="","",'Multi Unit Grid'!$H$3)</f>
        <v/>
      </c>
      <c r="N110" s="481">
        <f>IF('Multi Unit Grid'!$H$4="","",'Multi Unit Grid'!$H$4)</f>
        <v/>
      </c>
      <c r="O110" s="483" t="n"/>
      <c r="P110" s="482">
        <f>IF('COE.Client.Details'!E127="","",'COE.Client.Details'!E127)</f>
        <v/>
      </c>
      <c r="Q110" s="483" t="n"/>
    </row>
    <row r="111">
      <c r="A111" s="232">
        <f>IF('Multi Unit Grid'!C122="","",'Multi Unit Grid'!C122)</f>
        <v/>
      </c>
      <c r="B111" s="473">
        <f>IF('Product Selections'!D125="","",'Product Selections'!D125)</f>
        <v/>
      </c>
      <c r="C111" s="166">
        <f>IF('COE.Client.Details'!K128="","",'COE.Client.Details'!K128)</f>
        <v/>
      </c>
      <c r="D111" s="473">
        <f>IF('COE.Client.Details'!M128="","",'COE.Client.Details'!M128)</f>
        <v/>
      </c>
      <c r="E111" s="473">
        <f>IF('COE.Client.Details'!O128="","",'COE.Client.Details'!O128)</f>
        <v/>
      </c>
      <c r="F111" s="473">
        <f>IF('COE.Client.Details'!P128="","",'COE.Client.Details'!P128)</f>
        <v/>
      </c>
      <c r="G111" s="473">
        <f>IF('COE.Client.Details'!Q128="","",'COE.Client.Details'!Q128)</f>
        <v/>
      </c>
      <c r="H111" s="478">
        <f>IF(G111="","","US")</f>
        <v/>
      </c>
      <c r="I111" s="166">
        <f>IF('COE.Client.Details'!L128="","",'COE.Client.Details'!L128)</f>
        <v/>
      </c>
      <c r="J111" s="629">
        <f>IF('COE.Client.Details'!T128="","",'COE.Client.Details'!T128)</f>
        <v/>
      </c>
      <c r="K111" s="479">
        <f>IF(A111="","","0123000000002GvAAI")</f>
        <v/>
      </c>
      <c r="L111" s="479" t="n"/>
      <c r="M111" s="481">
        <f>IF('Multi Unit Grid'!$H$3="","",'Multi Unit Grid'!$H$3)</f>
        <v/>
      </c>
      <c r="N111" s="481">
        <f>IF('Multi Unit Grid'!$H$4="","",'Multi Unit Grid'!$H$4)</f>
        <v/>
      </c>
      <c r="O111" s="483" t="n"/>
      <c r="P111" s="482">
        <f>IF('COE.Client.Details'!E128="","",'COE.Client.Details'!E128)</f>
        <v/>
      </c>
      <c r="Q111" s="483" t="n"/>
    </row>
    <row r="112">
      <c r="A112" s="232">
        <f>IF('Multi Unit Grid'!C123="","",'Multi Unit Grid'!C123)</f>
        <v/>
      </c>
      <c r="B112" s="473">
        <f>IF('Product Selections'!D126="","",'Product Selections'!D126)</f>
        <v/>
      </c>
      <c r="C112" s="166">
        <f>IF('COE.Client.Details'!K129="","",'COE.Client.Details'!K129)</f>
        <v/>
      </c>
      <c r="D112" s="473">
        <f>IF('COE.Client.Details'!M129="","",'COE.Client.Details'!M129)</f>
        <v/>
      </c>
      <c r="E112" s="473">
        <f>IF('COE.Client.Details'!O129="","",'COE.Client.Details'!O129)</f>
        <v/>
      </c>
      <c r="F112" s="473">
        <f>IF('COE.Client.Details'!P129="","",'COE.Client.Details'!P129)</f>
        <v/>
      </c>
      <c r="G112" s="473">
        <f>IF('COE.Client.Details'!Q129="","",'COE.Client.Details'!Q129)</f>
        <v/>
      </c>
      <c r="H112" s="478">
        <f>IF(G112="","","US")</f>
        <v/>
      </c>
      <c r="I112" s="166">
        <f>IF('COE.Client.Details'!L129="","",'COE.Client.Details'!L129)</f>
        <v/>
      </c>
      <c r="J112" s="629">
        <f>IF('COE.Client.Details'!T129="","",'COE.Client.Details'!T129)</f>
        <v/>
      </c>
      <c r="K112" s="479">
        <f>IF(A112="","","0123000000002GvAAI")</f>
        <v/>
      </c>
      <c r="L112" s="479" t="n"/>
      <c r="M112" s="481">
        <f>IF('Multi Unit Grid'!$H$3="","",'Multi Unit Grid'!$H$3)</f>
        <v/>
      </c>
      <c r="N112" s="481">
        <f>IF('Multi Unit Grid'!$H$4="","",'Multi Unit Grid'!$H$4)</f>
        <v/>
      </c>
      <c r="O112" s="483" t="n"/>
      <c r="P112" s="482">
        <f>IF('COE.Client.Details'!E129="","",'COE.Client.Details'!E129)</f>
        <v/>
      </c>
      <c r="Q112" s="483" t="n"/>
    </row>
    <row r="113">
      <c r="A113" s="232">
        <f>IF('Multi Unit Grid'!C124="","",'Multi Unit Grid'!C124)</f>
        <v/>
      </c>
      <c r="B113" s="473">
        <f>IF('Product Selections'!D127="","",'Product Selections'!D127)</f>
        <v/>
      </c>
      <c r="C113" s="166">
        <f>IF('COE.Client.Details'!K130="","",'COE.Client.Details'!K130)</f>
        <v/>
      </c>
      <c r="D113" s="473">
        <f>IF('COE.Client.Details'!M130="","",'COE.Client.Details'!M130)</f>
        <v/>
      </c>
      <c r="E113" s="473">
        <f>IF('COE.Client.Details'!O130="","",'COE.Client.Details'!O130)</f>
        <v/>
      </c>
      <c r="F113" s="473">
        <f>IF('COE.Client.Details'!P130="","",'COE.Client.Details'!P130)</f>
        <v/>
      </c>
      <c r="G113" s="473">
        <f>IF('COE.Client.Details'!Q130="","",'COE.Client.Details'!Q130)</f>
        <v/>
      </c>
      <c r="H113" s="478">
        <f>IF(G113="","","US")</f>
        <v/>
      </c>
      <c r="I113" s="166">
        <f>IF('COE.Client.Details'!L130="","",'COE.Client.Details'!L130)</f>
        <v/>
      </c>
      <c r="J113" s="629">
        <f>IF('COE.Client.Details'!T130="","",'COE.Client.Details'!T130)</f>
        <v/>
      </c>
      <c r="K113" s="479">
        <f>IF(A113="","","0123000000002GvAAI")</f>
        <v/>
      </c>
      <c r="L113" s="479" t="n"/>
      <c r="M113" s="481">
        <f>IF('Multi Unit Grid'!$H$3="","",'Multi Unit Grid'!$H$3)</f>
        <v/>
      </c>
      <c r="N113" s="481">
        <f>IF('Multi Unit Grid'!$H$4="","",'Multi Unit Grid'!$H$4)</f>
        <v/>
      </c>
      <c r="O113" s="483" t="n"/>
      <c r="P113" s="482">
        <f>IF('COE.Client.Details'!E130="","",'COE.Client.Details'!E130)</f>
        <v/>
      </c>
      <c r="Q113" s="483" t="n"/>
    </row>
    <row r="114">
      <c r="A114" s="232">
        <f>IF('Multi Unit Grid'!C125="","",'Multi Unit Grid'!C125)</f>
        <v/>
      </c>
      <c r="B114" s="473">
        <f>IF('Product Selections'!D128="","",'Product Selections'!D128)</f>
        <v/>
      </c>
      <c r="C114" s="166">
        <f>IF('COE.Client.Details'!K131="","",'COE.Client.Details'!K131)</f>
        <v/>
      </c>
      <c r="D114" s="473">
        <f>IF('COE.Client.Details'!M131="","",'COE.Client.Details'!M131)</f>
        <v/>
      </c>
      <c r="E114" s="473">
        <f>IF('COE.Client.Details'!O131="","",'COE.Client.Details'!O131)</f>
        <v/>
      </c>
      <c r="F114" s="473">
        <f>IF('COE.Client.Details'!P131="","",'COE.Client.Details'!P131)</f>
        <v/>
      </c>
      <c r="G114" s="473">
        <f>IF('COE.Client.Details'!Q131="","",'COE.Client.Details'!Q131)</f>
        <v/>
      </c>
      <c r="H114" s="478">
        <f>IF(G114="","","US")</f>
        <v/>
      </c>
      <c r="I114" s="166">
        <f>IF('COE.Client.Details'!L131="","",'COE.Client.Details'!L131)</f>
        <v/>
      </c>
      <c r="J114" s="629">
        <f>IF('COE.Client.Details'!T131="","",'COE.Client.Details'!T131)</f>
        <v/>
      </c>
      <c r="K114" s="479">
        <f>IF(A114="","","0123000000002GvAAI")</f>
        <v/>
      </c>
      <c r="L114" s="479" t="n"/>
      <c r="M114" s="481">
        <f>IF('Multi Unit Grid'!$H$3="","",'Multi Unit Grid'!$H$3)</f>
        <v/>
      </c>
      <c r="N114" s="481">
        <f>IF('Multi Unit Grid'!$H$4="","",'Multi Unit Grid'!$H$4)</f>
        <v/>
      </c>
      <c r="O114" s="483" t="n"/>
      <c r="P114" s="482">
        <f>IF('COE.Client.Details'!E131="","",'COE.Client.Details'!E131)</f>
        <v/>
      </c>
      <c r="Q114" s="483" t="n"/>
    </row>
    <row r="115">
      <c r="A115" s="232">
        <f>IF('Multi Unit Grid'!C126="","",'Multi Unit Grid'!C126)</f>
        <v/>
      </c>
      <c r="B115" s="473">
        <f>IF('Product Selections'!D129="","",'Product Selections'!D129)</f>
        <v/>
      </c>
      <c r="C115" s="166">
        <f>IF('COE.Client.Details'!K132="","",'COE.Client.Details'!K132)</f>
        <v/>
      </c>
      <c r="D115" s="473">
        <f>IF('COE.Client.Details'!M132="","",'COE.Client.Details'!M132)</f>
        <v/>
      </c>
      <c r="E115" s="473">
        <f>IF('COE.Client.Details'!O132="","",'COE.Client.Details'!O132)</f>
        <v/>
      </c>
      <c r="F115" s="473">
        <f>IF('COE.Client.Details'!P132="","",'COE.Client.Details'!P132)</f>
        <v/>
      </c>
      <c r="G115" s="473">
        <f>IF('COE.Client.Details'!Q132="","",'COE.Client.Details'!Q132)</f>
        <v/>
      </c>
      <c r="H115" s="478">
        <f>IF(G115="","","US")</f>
        <v/>
      </c>
      <c r="I115" s="166">
        <f>IF('COE.Client.Details'!L132="","",'COE.Client.Details'!L132)</f>
        <v/>
      </c>
      <c r="J115" s="629">
        <f>IF('COE.Client.Details'!T132="","",'COE.Client.Details'!T132)</f>
        <v/>
      </c>
      <c r="K115" s="479">
        <f>IF(A115="","","0123000000002GvAAI")</f>
        <v/>
      </c>
      <c r="L115" s="479" t="n"/>
      <c r="M115" s="481">
        <f>IF('Multi Unit Grid'!$H$3="","",'Multi Unit Grid'!$H$3)</f>
        <v/>
      </c>
      <c r="N115" s="481">
        <f>IF('Multi Unit Grid'!$H$4="","",'Multi Unit Grid'!$H$4)</f>
        <v/>
      </c>
      <c r="O115" s="483" t="n"/>
      <c r="P115" s="482">
        <f>IF('COE.Client.Details'!E132="","",'COE.Client.Details'!E132)</f>
        <v/>
      </c>
      <c r="Q115" s="483" t="n"/>
    </row>
    <row r="116">
      <c r="A116" s="232">
        <f>IF('Multi Unit Grid'!C127="","",'Multi Unit Grid'!C127)</f>
        <v/>
      </c>
      <c r="B116" s="473">
        <f>IF('Product Selections'!D130="","",'Product Selections'!D130)</f>
        <v/>
      </c>
      <c r="C116" s="166">
        <f>IF('COE.Client.Details'!K133="","",'COE.Client.Details'!K133)</f>
        <v/>
      </c>
      <c r="D116" s="473">
        <f>IF('COE.Client.Details'!M133="","",'COE.Client.Details'!M133)</f>
        <v/>
      </c>
      <c r="E116" s="473">
        <f>IF('COE.Client.Details'!O133="","",'COE.Client.Details'!O133)</f>
        <v/>
      </c>
      <c r="F116" s="473">
        <f>IF('COE.Client.Details'!P133="","",'COE.Client.Details'!P133)</f>
        <v/>
      </c>
      <c r="G116" s="473">
        <f>IF('COE.Client.Details'!Q133="","",'COE.Client.Details'!Q133)</f>
        <v/>
      </c>
      <c r="H116" s="478">
        <f>IF(G116="","","US")</f>
        <v/>
      </c>
      <c r="I116" s="166">
        <f>IF('COE.Client.Details'!L133="","",'COE.Client.Details'!L133)</f>
        <v/>
      </c>
      <c r="J116" s="629">
        <f>IF('COE.Client.Details'!T133="","",'COE.Client.Details'!T133)</f>
        <v/>
      </c>
      <c r="K116" s="479">
        <f>IF(A116="","","0123000000002GvAAI")</f>
        <v/>
      </c>
      <c r="L116" s="479" t="n"/>
      <c r="M116" s="481">
        <f>IF('Multi Unit Grid'!$H$3="","",'Multi Unit Grid'!$H$3)</f>
        <v/>
      </c>
      <c r="N116" s="481">
        <f>IF('Multi Unit Grid'!$H$4="","",'Multi Unit Grid'!$H$4)</f>
        <v/>
      </c>
      <c r="O116" s="483" t="n"/>
      <c r="P116" s="482">
        <f>IF('COE.Client.Details'!E133="","",'COE.Client.Details'!E133)</f>
        <v/>
      </c>
      <c r="Q116" s="483" t="n"/>
    </row>
    <row r="117">
      <c r="A117" s="232">
        <f>IF('Multi Unit Grid'!C128="","",'Multi Unit Grid'!C128)</f>
        <v/>
      </c>
      <c r="B117" s="473">
        <f>IF('Product Selections'!D131="","",'Product Selections'!D131)</f>
        <v/>
      </c>
      <c r="C117" s="166">
        <f>IF('COE.Client.Details'!K134="","",'COE.Client.Details'!K134)</f>
        <v/>
      </c>
      <c r="D117" s="473">
        <f>IF('COE.Client.Details'!M134="","",'COE.Client.Details'!M134)</f>
        <v/>
      </c>
      <c r="E117" s="473">
        <f>IF('COE.Client.Details'!O134="","",'COE.Client.Details'!O134)</f>
        <v/>
      </c>
      <c r="F117" s="473">
        <f>IF('COE.Client.Details'!P134="","",'COE.Client.Details'!P134)</f>
        <v/>
      </c>
      <c r="G117" s="473">
        <f>IF('COE.Client.Details'!Q134="","",'COE.Client.Details'!Q134)</f>
        <v/>
      </c>
      <c r="H117" s="478">
        <f>IF(G117="","","US")</f>
        <v/>
      </c>
      <c r="I117" s="166">
        <f>IF('COE.Client.Details'!L134="","",'COE.Client.Details'!L134)</f>
        <v/>
      </c>
      <c r="J117" s="629">
        <f>IF('COE.Client.Details'!T134="","",'COE.Client.Details'!T134)</f>
        <v/>
      </c>
      <c r="K117" s="479">
        <f>IF(A117="","","0123000000002GvAAI")</f>
        <v/>
      </c>
      <c r="L117" s="479" t="n"/>
      <c r="M117" s="481">
        <f>IF('Multi Unit Grid'!$H$3="","",'Multi Unit Grid'!$H$3)</f>
        <v/>
      </c>
      <c r="N117" s="481">
        <f>IF('Multi Unit Grid'!$H$4="","",'Multi Unit Grid'!$H$4)</f>
        <v/>
      </c>
      <c r="O117" s="483" t="n"/>
      <c r="P117" s="482">
        <f>IF('COE.Client.Details'!E134="","",'COE.Client.Details'!E134)</f>
        <v/>
      </c>
      <c r="Q117" s="483" t="n"/>
    </row>
    <row r="118">
      <c r="A118" s="232">
        <f>IF('Multi Unit Grid'!C129="","",'Multi Unit Grid'!C129)</f>
        <v/>
      </c>
      <c r="B118" s="473">
        <f>IF('Product Selections'!D132="","",'Product Selections'!D132)</f>
        <v/>
      </c>
      <c r="C118" s="166">
        <f>IF('COE.Client.Details'!K135="","",'COE.Client.Details'!K135)</f>
        <v/>
      </c>
      <c r="D118" s="473">
        <f>IF('COE.Client.Details'!M135="","",'COE.Client.Details'!M135)</f>
        <v/>
      </c>
      <c r="E118" s="473">
        <f>IF('COE.Client.Details'!O135="","",'COE.Client.Details'!O135)</f>
        <v/>
      </c>
      <c r="F118" s="473">
        <f>IF('COE.Client.Details'!P135="","",'COE.Client.Details'!P135)</f>
        <v/>
      </c>
      <c r="G118" s="473">
        <f>IF('COE.Client.Details'!Q135="","",'COE.Client.Details'!Q135)</f>
        <v/>
      </c>
      <c r="H118" s="478">
        <f>IF(G118="","","US")</f>
        <v/>
      </c>
      <c r="I118" s="166">
        <f>IF('COE.Client.Details'!L135="","",'COE.Client.Details'!L135)</f>
        <v/>
      </c>
      <c r="J118" s="629">
        <f>IF('COE.Client.Details'!T135="","",'COE.Client.Details'!T135)</f>
        <v/>
      </c>
      <c r="K118" s="479">
        <f>IF(A118="","","0123000000002GvAAI")</f>
        <v/>
      </c>
      <c r="L118" s="479" t="n"/>
      <c r="M118" s="481">
        <f>IF('Multi Unit Grid'!$H$3="","",'Multi Unit Grid'!$H$3)</f>
        <v/>
      </c>
      <c r="N118" s="481">
        <f>IF('Multi Unit Grid'!$H$4="","",'Multi Unit Grid'!$H$4)</f>
        <v/>
      </c>
      <c r="O118" s="483" t="n"/>
      <c r="P118" s="482">
        <f>IF('COE.Client.Details'!E135="","",'COE.Client.Details'!E135)</f>
        <v/>
      </c>
      <c r="Q118" s="483" t="n"/>
    </row>
    <row r="119">
      <c r="A119" s="232">
        <f>IF('Multi Unit Grid'!C130="","",'Multi Unit Grid'!C130)</f>
        <v/>
      </c>
      <c r="B119" s="473">
        <f>IF('Product Selections'!D133="","",'Product Selections'!D133)</f>
        <v/>
      </c>
      <c r="C119" s="166">
        <f>IF('COE.Client.Details'!K136="","",'COE.Client.Details'!K136)</f>
        <v/>
      </c>
      <c r="D119" s="473">
        <f>IF('COE.Client.Details'!M136="","",'COE.Client.Details'!M136)</f>
        <v/>
      </c>
      <c r="E119" s="473">
        <f>IF('COE.Client.Details'!O136="","",'COE.Client.Details'!O136)</f>
        <v/>
      </c>
      <c r="F119" s="473">
        <f>IF('COE.Client.Details'!P136="","",'COE.Client.Details'!P136)</f>
        <v/>
      </c>
      <c r="G119" s="473">
        <f>IF('COE.Client.Details'!Q136="","",'COE.Client.Details'!Q136)</f>
        <v/>
      </c>
      <c r="H119" s="478">
        <f>IF(G119="","","US")</f>
        <v/>
      </c>
      <c r="I119" s="166">
        <f>IF('COE.Client.Details'!L136="","",'COE.Client.Details'!L136)</f>
        <v/>
      </c>
      <c r="J119" s="629">
        <f>IF('COE.Client.Details'!T136="","",'COE.Client.Details'!T136)</f>
        <v/>
      </c>
      <c r="K119" s="479">
        <f>IF(A119="","","0123000000002GvAAI")</f>
        <v/>
      </c>
      <c r="L119" s="479" t="n"/>
      <c r="M119" s="481">
        <f>IF('Multi Unit Grid'!$H$3="","",'Multi Unit Grid'!$H$3)</f>
        <v/>
      </c>
      <c r="N119" s="481">
        <f>IF('Multi Unit Grid'!$H$4="","",'Multi Unit Grid'!$H$4)</f>
        <v/>
      </c>
      <c r="O119" s="483" t="n"/>
      <c r="P119" s="482">
        <f>IF('COE.Client.Details'!E136="","",'COE.Client.Details'!E136)</f>
        <v/>
      </c>
      <c r="Q119" s="483" t="n"/>
    </row>
    <row r="120">
      <c r="A120" s="232">
        <f>IF('Multi Unit Grid'!C131="","",'Multi Unit Grid'!C131)</f>
        <v/>
      </c>
      <c r="B120" s="473">
        <f>IF('Product Selections'!D134="","",'Product Selections'!D134)</f>
        <v/>
      </c>
      <c r="C120" s="166">
        <f>IF('COE.Client.Details'!K137="","",'COE.Client.Details'!K137)</f>
        <v/>
      </c>
      <c r="D120" s="473">
        <f>IF('COE.Client.Details'!M137="","",'COE.Client.Details'!M137)</f>
        <v/>
      </c>
      <c r="E120" s="473">
        <f>IF('COE.Client.Details'!O137="","",'COE.Client.Details'!O137)</f>
        <v/>
      </c>
      <c r="F120" s="473">
        <f>IF('COE.Client.Details'!P137="","",'COE.Client.Details'!P137)</f>
        <v/>
      </c>
      <c r="G120" s="473">
        <f>IF('COE.Client.Details'!Q137="","",'COE.Client.Details'!Q137)</f>
        <v/>
      </c>
      <c r="H120" s="478">
        <f>IF(G120="","","US")</f>
        <v/>
      </c>
      <c r="I120" s="166">
        <f>IF('COE.Client.Details'!L137="","",'COE.Client.Details'!L137)</f>
        <v/>
      </c>
      <c r="J120" s="629">
        <f>IF('COE.Client.Details'!T137="","",'COE.Client.Details'!T137)</f>
        <v/>
      </c>
      <c r="K120" s="479">
        <f>IF(A120="","","0123000000002GvAAI")</f>
        <v/>
      </c>
      <c r="L120" s="479" t="n"/>
      <c r="M120" s="481">
        <f>IF('Multi Unit Grid'!$H$3="","",'Multi Unit Grid'!$H$3)</f>
        <v/>
      </c>
      <c r="N120" s="481">
        <f>IF('Multi Unit Grid'!$H$4="","",'Multi Unit Grid'!$H$4)</f>
        <v/>
      </c>
      <c r="O120" s="483" t="n"/>
      <c r="P120" s="482">
        <f>IF('COE.Client.Details'!E137="","",'COE.Client.Details'!E137)</f>
        <v/>
      </c>
      <c r="Q120" s="483" t="n"/>
    </row>
    <row r="121">
      <c r="A121" s="232">
        <f>IF('Multi Unit Grid'!C132="","",'Multi Unit Grid'!C132)</f>
        <v/>
      </c>
      <c r="B121" s="473">
        <f>IF('Product Selections'!D135="","",'Product Selections'!D135)</f>
        <v/>
      </c>
      <c r="C121" s="166">
        <f>IF('COE.Client.Details'!K138="","",'COE.Client.Details'!K138)</f>
        <v/>
      </c>
      <c r="D121" s="473">
        <f>IF('COE.Client.Details'!M138="","",'COE.Client.Details'!M138)</f>
        <v/>
      </c>
      <c r="E121" s="473">
        <f>IF('COE.Client.Details'!O138="","",'COE.Client.Details'!O138)</f>
        <v/>
      </c>
      <c r="F121" s="473">
        <f>IF('COE.Client.Details'!P138="","",'COE.Client.Details'!P138)</f>
        <v/>
      </c>
      <c r="G121" s="473">
        <f>IF('COE.Client.Details'!Q138="","",'COE.Client.Details'!Q138)</f>
        <v/>
      </c>
      <c r="H121" s="478">
        <f>IF(G121="","","US")</f>
        <v/>
      </c>
      <c r="I121" s="166">
        <f>IF('COE.Client.Details'!L138="","",'COE.Client.Details'!L138)</f>
        <v/>
      </c>
      <c r="J121" s="629">
        <f>IF('COE.Client.Details'!T138="","",'COE.Client.Details'!T138)</f>
        <v/>
      </c>
      <c r="K121" s="479">
        <f>IF(A121="","","0123000000002GvAAI")</f>
        <v/>
      </c>
      <c r="L121" s="479" t="n"/>
      <c r="M121" s="481">
        <f>IF('Multi Unit Grid'!$H$3="","",'Multi Unit Grid'!$H$3)</f>
        <v/>
      </c>
      <c r="N121" s="481">
        <f>IF('Multi Unit Grid'!$H$4="","",'Multi Unit Grid'!$H$4)</f>
        <v/>
      </c>
      <c r="O121" s="483" t="n"/>
      <c r="P121" s="482">
        <f>IF('COE.Client.Details'!E138="","",'COE.Client.Details'!E138)</f>
        <v/>
      </c>
      <c r="Q121" s="483" t="n"/>
    </row>
    <row r="122">
      <c r="A122" s="232">
        <f>IF('Multi Unit Grid'!C133="","",'Multi Unit Grid'!C133)</f>
        <v/>
      </c>
      <c r="B122" s="473">
        <f>IF('Product Selections'!D136="","",'Product Selections'!D136)</f>
        <v/>
      </c>
      <c r="C122" s="166">
        <f>IF('COE.Client.Details'!K139="","",'COE.Client.Details'!K139)</f>
        <v/>
      </c>
      <c r="D122" s="473">
        <f>IF('COE.Client.Details'!M139="","",'COE.Client.Details'!M139)</f>
        <v/>
      </c>
      <c r="E122" s="473">
        <f>IF('COE.Client.Details'!O139="","",'COE.Client.Details'!O139)</f>
        <v/>
      </c>
      <c r="F122" s="473">
        <f>IF('COE.Client.Details'!P139="","",'COE.Client.Details'!P139)</f>
        <v/>
      </c>
      <c r="G122" s="473">
        <f>IF('COE.Client.Details'!Q139="","",'COE.Client.Details'!Q139)</f>
        <v/>
      </c>
      <c r="H122" s="478">
        <f>IF(G122="","","US")</f>
        <v/>
      </c>
      <c r="I122" s="166">
        <f>IF('COE.Client.Details'!L139="","",'COE.Client.Details'!L139)</f>
        <v/>
      </c>
      <c r="J122" s="629">
        <f>IF('COE.Client.Details'!T139="","",'COE.Client.Details'!T139)</f>
        <v/>
      </c>
      <c r="K122" s="479">
        <f>IF(A122="","","0123000000002GvAAI")</f>
        <v/>
      </c>
      <c r="L122" s="479" t="n"/>
      <c r="M122" s="481">
        <f>IF('Multi Unit Grid'!$H$3="","",'Multi Unit Grid'!$H$3)</f>
        <v/>
      </c>
      <c r="N122" s="481">
        <f>IF('Multi Unit Grid'!$H$4="","",'Multi Unit Grid'!$H$4)</f>
        <v/>
      </c>
      <c r="O122" s="483" t="n"/>
      <c r="P122" s="482">
        <f>IF('COE.Client.Details'!E139="","",'COE.Client.Details'!E139)</f>
        <v/>
      </c>
      <c r="Q122" s="483" t="n"/>
    </row>
    <row r="123">
      <c r="A123" s="232">
        <f>IF('Multi Unit Grid'!C134="","",'Multi Unit Grid'!C134)</f>
        <v/>
      </c>
      <c r="B123" s="473">
        <f>IF('Product Selections'!D137="","",'Product Selections'!D137)</f>
        <v/>
      </c>
      <c r="C123" s="166">
        <f>IF('COE.Client.Details'!K140="","",'COE.Client.Details'!K140)</f>
        <v/>
      </c>
      <c r="D123" s="473">
        <f>IF('COE.Client.Details'!M140="","",'COE.Client.Details'!M140)</f>
        <v/>
      </c>
      <c r="E123" s="473">
        <f>IF('COE.Client.Details'!O140="","",'COE.Client.Details'!O140)</f>
        <v/>
      </c>
      <c r="F123" s="473">
        <f>IF('COE.Client.Details'!P140="","",'COE.Client.Details'!P140)</f>
        <v/>
      </c>
      <c r="G123" s="473">
        <f>IF('COE.Client.Details'!Q140="","",'COE.Client.Details'!Q140)</f>
        <v/>
      </c>
      <c r="H123" s="478">
        <f>IF(G123="","","US")</f>
        <v/>
      </c>
      <c r="I123" s="166">
        <f>IF('COE.Client.Details'!L140="","",'COE.Client.Details'!L140)</f>
        <v/>
      </c>
      <c r="J123" s="629">
        <f>IF('COE.Client.Details'!T140="","",'COE.Client.Details'!T140)</f>
        <v/>
      </c>
      <c r="K123" s="479">
        <f>IF(A123="","","0123000000002GvAAI")</f>
        <v/>
      </c>
      <c r="L123" s="479" t="n"/>
      <c r="M123" s="481">
        <f>IF('Multi Unit Grid'!$H$3="","",'Multi Unit Grid'!$H$3)</f>
        <v/>
      </c>
      <c r="N123" s="481">
        <f>IF('Multi Unit Grid'!$H$4="","",'Multi Unit Grid'!$H$4)</f>
        <v/>
      </c>
      <c r="O123" s="483" t="n"/>
      <c r="P123" s="482">
        <f>IF('COE.Client.Details'!E140="","",'COE.Client.Details'!E140)</f>
        <v/>
      </c>
      <c r="Q123" s="483" t="n"/>
    </row>
    <row r="124">
      <c r="A124" s="232">
        <f>IF('Multi Unit Grid'!C135="","",'Multi Unit Grid'!C135)</f>
        <v/>
      </c>
      <c r="B124" s="473">
        <f>IF('Product Selections'!D138="","",'Product Selections'!D138)</f>
        <v/>
      </c>
      <c r="C124" s="166">
        <f>IF('COE.Client.Details'!K141="","",'COE.Client.Details'!K141)</f>
        <v/>
      </c>
      <c r="D124" s="473">
        <f>IF('COE.Client.Details'!M141="","",'COE.Client.Details'!M141)</f>
        <v/>
      </c>
      <c r="E124" s="473">
        <f>IF('COE.Client.Details'!O141="","",'COE.Client.Details'!O141)</f>
        <v/>
      </c>
      <c r="F124" s="473">
        <f>IF('COE.Client.Details'!P141="","",'COE.Client.Details'!P141)</f>
        <v/>
      </c>
      <c r="G124" s="473">
        <f>IF('COE.Client.Details'!Q141="","",'COE.Client.Details'!Q141)</f>
        <v/>
      </c>
      <c r="H124" s="478">
        <f>IF(G124="","","US")</f>
        <v/>
      </c>
      <c r="I124" s="166">
        <f>IF('COE.Client.Details'!L141="","",'COE.Client.Details'!L141)</f>
        <v/>
      </c>
      <c r="J124" s="629">
        <f>IF('COE.Client.Details'!T141="","",'COE.Client.Details'!T141)</f>
        <v/>
      </c>
      <c r="K124" s="479">
        <f>IF(A124="","","0123000000002GvAAI")</f>
        <v/>
      </c>
      <c r="L124" s="479" t="n"/>
      <c r="M124" s="481">
        <f>IF('Multi Unit Grid'!$H$3="","",'Multi Unit Grid'!$H$3)</f>
        <v/>
      </c>
      <c r="N124" s="481">
        <f>IF('Multi Unit Grid'!$H$4="","",'Multi Unit Grid'!$H$4)</f>
        <v/>
      </c>
      <c r="O124" s="483" t="n"/>
      <c r="P124" s="482">
        <f>IF('COE.Client.Details'!E141="","",'COE.Client.Details'!E141)</f>
        <v/>
      </c>
      <c r="Q124" s="483" t="n"/>
    </row>
    <row r="125">
      <c r="A125" s="232">
        <f>IF('Multi Unit Grid'!C136="","",'Multi Unit Grid'!C136)</f>
        <v/>
      </c>
      <c r="B125" s="473">
        <f>IF('Product Selections'!D139="","",'Product Selections'!D139)</f>
        <v/>
      </c>
      <c r="C125" s="166">
        <f>IF('COE.Client.Details'!K142="","",'COE.Client.Details'!K142)</f>
        <v/>
      </c>
      <c r="D125" s="473">
        <f>IF('COE.Client.Details'!M142="","",'COE.Client.Details'!M142)</f>
        <v/>
      </c>
      <c r="E125" s="473">
        <f>IF('COE.Client.Details'!O142="","",'COE.Client.Details'!O142)</f>
        <v/>
      </c>
      <c r="F125" s="473">
        <f>IF('COE.Client.Details'!P142="","",'COE.Client.Details'!P142)</f>
        <v/>
      </c>
      <c r="G125" s="473">
        <f>IF('COE.Client.Details'!Q142="","",'COE.Client.Details'!Q142)</f>
        <v/>
      </c>
      <c r="H125" s="478">
        <f>IF(G125="","","US")</f>
        <v/>
      </c>
      <c r="I125" s="166">
        <f>IF('COE.Client.Details'!L142="","",'COE.Client.Details'!L142)</f>
        <v/>
      </c>
      <c r="J125" s="629">
        <f>IF('COE.Client.Details'!T142="","",'COE.Client.Details'!T142)</f>
        <v/>
      </c>
      <c r="K125" s="479">
        <f>IF(A125="","","0123000000002GvAAI")</f>
        <v/>
      </c>
      <c r="L125" s="479" t="n"/>
      <c r="M125" s="481">
        <f>IF('Multi Unit Grid'!$H$3="","",'Multi Unit Grid'!$H$3)</f>
        <v/>
      </c>
      <c r="N125" s="481">
        <f>IF('Multi Unit Grid'!$H$4="","",'Multi Unit Grid'!$H$4)</f>
        <v/>
      </c>
      <c r="O125" s="483" t="n"/>
      <c r="P125" s="482">
        <f>IF('COE.Client.Details'!E142="","",'COE.Client.Details'!E142)</f>
        <v/>
      </c>
      <c r="Q125" s="483" t="n"/>
    </row>
    <row r="126">
      <c r="A126" s="232">
        <f>IF('Multi Unit Grid'!C137="","",'Multi Unit Grid'!C137)</f>
        <v/>
      </c>
      <c r="B126" s="473">
        <f>IF('Product Selections'!D140="","",'Product Selections'!D140)</f>
        <v/>
      </c>
      <c r="C126" s="166">
        <f>IF('COE.Client.Details'!K143="","",'COE.Client.Details'!K143)</f>
        <v/>
      </c>
      <c r="D126" s="473">
        <f>IF('COE.Client.Details'!M143="","",'COE.Client.Details'!M143)</f>
        <v/>
      </c>
      <c r="E126" s="473">
        <f>IF('COE.Client.Details'!O143="","",'COE.Client.Details'!O143)</f>
        <v/>
      </c>
      <c r="F126" s="473">
        <f>IF('COE.Client.Details'!P143="","",'COE.Client.Details'!P143)</f>
        <v/>
      </c>
      <c r="G126" s="473">
        <f>IF('COE.Client.Details'!Q143="","",'COE.Client.Details'!Q143)</f>
        <v/>
      </c>
      <c r="H126" s="478">
        <f>IF(G126="","","US")</f>
        <v/>
      </c>
      <c r="I126" s="166">
        <f>IF('COE.Client.Details'!L143="","",'COE.Client.Details'!L143)</f>
        <v/>
      </c>
      <c r="J126" s="629">
        <f>IF('COE.Client.Details'!T143="","",'COE.Client.Details'!T143)</f>
        <v/>
      </c>
      <c r="K126" s="479">
        <f>IF(A126="","","0123000000002GvAAI")</f>
        <v/>
      </c>
      <c r="L126" s="479" t="n"/>
      <c r="M126" s="481">
        <f>IF('Multi Unit Grid'!$H$3="","",'Multi Unit Grid'!$H$3)</f>
        <v/>
      </c>
      <c r="N126" s="481">
        <f>IF('Multi Unit Grid'!$H$4="","",'Multi Unit Grid'!$H$4)</f>
        <v/>
      </c>
      <c r="O126" s="483" t="n"/>
      <c r="P126" s="482">
        <f>IF('COE.Client.Details'!E143="","",'COE.Client.Details'!E143)</f>
        <v/>
      </c>
      <c r="Q126" s="483" t="n"/>
    </row>
    <row r="127">
      <c r="A127" s="232">
        <f>IF('Multi Unit Grid'!C138="","",'Multi Unit Grid'!C138)</f>
        <v/>
      </c>
      <c r="B127" s="473">
        <f>IF('Product Selections'!D141="","",'Product Selections'!D141)</f>
        <v/>
      </c>
      <c r="C127" s="166">
        <f>IF('COE.Client.Details'!K144="","",'COE.Client.Details'!K144)</f>
        <v/>
      </c>
      <c r="D127" s="473">
        <f>IF('COE.Client.Details'!M144="","",'COE.Client.Details'!M144)</f>
        <v/>
      </c>
      <c r="E127" s="473">
        <f>IF('COE.Client.Details'!O144="","",'COE.Client.Details'!O144)</f>
        <v/>
      </c>
      <c r="F127" s="473">
        <f>IF('COE.Client.Details'!P144="","",'COE.Client.Details'!P144)</f>
        <v/>
      </c>
      <c r="G127" s="473">
        <f>IF('COE.Client.Details'!Q144="","",'COE.Client.Details'!Q144)</f>
        <v/>
      </c>
      <c r="H127" s="478">
        <f>IF(G127="","","US")</f>
        <v/>
      </c>
      <c r="I127" s="166">
        <f>IF('COE.Client.Details'!L144="","",'COE.Client.Details'!L144)</f>
        <v/>
      </c>
      <c r="J127" s="629">
        <f>IF('COE.Client.Details'!T144="","",'COE.Client.Details'!T144)</f>
        <v/>
      </c>
      <c r="K127" s="479">
        <f>IF(A127="","","0123000000002GvAAI")</f>
        <v/>
      </c>
      <c r="L127" s="479" t="n"/>
      <c r="M127" s="481">
        <f>IF('Multi Unit Grid'!$H$3="","",'Multi Unit Grid'!$H$3)</f>
        <v/>
      </c>
      <c r="N127" s="481">
        <f>IF('Multi Unit Grid'!$H$4="","",'Multi Unit Grid'!$H$4)</f>
        <v/>
      </c>
      <c r="O127" s="483" t="n"/>
      <c r="P127" s="482">
        <f>IF('COE.Client.Details'!E144="","",'COE.Client.Details'!E144)</f>
        <v/>
      </c>
      <c r="Q127" s="483" t="n"/>
    </row>
    <row r="128">
      <c r="A128" s="232">
        <f>IF('Multi Unit Grid'!C139="","",'Multi Unit Grid'!C139)</f>
        <v/>
      </c>
      <c r="B128" s="473">
        <f>IF('Product Selections'!D142="","",'Product Selections'!D142)</f>
        <v/>
      </c>
      <c r="C128" s="166">
        <f>IF('COE.Client.Details'!K145="","",'COE.Client.Details'!K145)</f>
        <v/>
      </c>
      <c r="D128" s="473">
        <f>IF('COE.Client.Details'!M145="","",'COE.Client.Details'!M145)</f>
        <v/>
      </c>
      <c r="E128" s="473">
        <f>IF('COE.Client.Details'!O145="","",'COE.Client.Details'!O145)</f>
        <v/>
      </c>
      <c r="F128" s="473">
        <f>IF('COE.Client.Details'!P145="","",'COE.Client.Details'!P145)</f>
        <v/>
      </c>
      <c r="G128" s="473">
        <f>IF('COE.Client.Details'!Q145="","",'COE.Client.Details'!Q145)</f>
        <v/>
      </c>
      <c r="H128" s="478">
        <f>IF(G128="","","US")</f>
        <v/>
      </c>
      <c r="I128" s="166">
        <f>IF('COE.Client.Details'!L145="","",'COE.Client.Details'!L145)</f>
        <v/>
      </c>
      <c r="J128" s="629">
        <f>IF('COE.Client.Details'!T145="","",'COE.Client.Details'!T145)</f>
        <v/>
      </c>
      <c r="K128" s="479">
        <f>IF(A128="","","0123000000002GvAAI")</f>
        <v/>
      </c>
      <c r="L128" s="479" t="n"/>
      <c r="M128" s="481">
        <f>IF('Multi Unit Grid'!$H$3="","",'Multi Unit Grid'!$H$3)</f>
        <v/>
      </c>
      <c r="N128" s="481">
        <f>IF('Multi Unit Grid'!$H$4="","",'Multi Unit Grid'!$H$4)</f>
        <v/>
      </c>
      <c r="O128" s="483" t="n"/>
      <c r="P128" s="482">
        <f>IF('COE.Client.Details'!E145="","",'COE.Client.Details'!E145)</f>
        <v/>
      </c>
      <c r="Q128" s="483" t="n"/>
    </row>
    <row r="129">
      <c r="A129" s="232">
        <f>IF('Multi Unit Grid'!C140="","",'Multi Unit Grid'!C140)</f>
        <v/>
      </c>
      <c r="B129" s="473">
        <f>IF('Product Selections'!D143="","",'Product Selections'!D143)</f>
        <v/>
      </c>
      <c r="C129" s="166">
        <f>IF('COE.Client.Details'!K146="","",'COE.Client.Details'!K146)</f>
        <v/>
      </c>
      <c r="D129" s="473">
        <f>IF('COE.Client.Details'!M146="","",'COE.Client.Details'!M146)</f>
        <v/>
      </c>
      <c r="E129" s="473">
        <f>IF('COE.Client.Details'!O146="","",'COE.Client.Details'!O146)</f>
        <v/>
      </c>
      <c r="F129" s="473">
        <f>IF('COE.Client.Details'!P146="","",'COE.Client.Details'!P146)</f>
        <v/>
      </c>
      <c r="G129" s="473">
        <f>IF('COE.Client.Details'!Q146="","",'COE.Client.Details'!Q146)</f>
        <v/>
      </c>
      <c r="H129" s="478">
        <f>IF(G129="","","US")</f>
        <v/>
      </c>
      <c r="I129" s="166">
        <f>IF('COE.Client.Details'!L146="","",'COE.Client.Details'!L146)</f>
        <v/>
      </c>
      <c r="J129" s="629">
        <f>IF('COE.Client.Details'!T146="","",'COE.Client.Details'!T146)</f>
        <v/>
      </c>
      <c r="K129" s="479">
        <f>IF(A129="","","0123000000002GvAAI")</f>
        <v/>
      </c>
      <c r="L129" s="479" t="n"/>
      <c r="M129" s="481">
        <f>IF('Multi Unit Grid'!$H$3="","",'Multi Unit Grid'!$H$3)</f>
        <v/>
      </c>
      <c r="N129" s="481">
        <f>IF('Multi Unit Grid'!$H$4="","",'Multi Unit Grid'!$H$4)</f>
        <v/>
      </c>
      <c r="O129" s="483" t="n"/>
      <c r="P129" s="482">
        <f>IF('COE.Client.Details'!E146="","",'COE.Client.Details'!E146)</f>
        <v/>
      </c>
      <c r="Q129" s="483" t="n"/>
    </row>
    <row r="130">
      <c r="A130" s="232">
        <f>IF('Multi Unit Grid'!C141="","",'Multi Unit Grid'!C141)</f>
        <v/>
      </c>
      <c r="B130" s="473">
        <f>IF('Product Selections'!D144="","",'Product Selections'!D144)</f>
        <v/>
      </c>
      <c r="C130" s="166">
        <f>IF('COE.Client.Details'!K147="","",'COE.Client.Details'!K147)</f>
        <v/>
      </c>
      <c r="D130" s="473">
        <f>IF('COE.Client.Details'!M147="","",'COE.Client.Details'!M147)</f>
        <v/>
      </c>
      <c r="E130" s="473">
        <f>IF('COE.Client.Details'!O147="","",'COE.Client.Details'!O147)</f>
        <v/>
      </c>
      <c r="F130" s="473">
        <f>IF('COE.Client.Details'!P147="","",'COE.Client.Details'!P147)</f>
        <v/>
      </c>
      <c r="G130" s="473">
        <f>IF('COE.Client.Details'!Q147="","",'COE.Client.Details'!Q147)</f>
        <v/>
      </c>
      <c r="H130" s="478">
        <f>IF(G130="","","US")</f>
        <v/>
      </c>
      <c r="I130" s="166">
        <f>IF('COE.Client.Details'!L147="","",'COE.Client.Details'!L147)</f>
        <v/>
      </c>
      <c r="J130" s="629">
        <f>IF('COE.Client.Details'!T147="","",'COE.Client.Details'!T147)</f>
        <v/>
      </c>
      <c r="K130" s="479">
        <f>IF(A130="","","0123000000002GvAAI")</f>
        <v/>
      </c>
      <c r="L130" s="479" t="n"/>
      <c r="M130" s="481">
        <f>IF('Multi Unit Grid'!$H$3="","",'Multi Unit Grid'!$H$3)</f>
        <v/>
      </c>
      <c r="N130" s="481">
        <f>IF('Multi Unit Grid'!$H$4="","",'Multi Unit Grid'!$H$4)</f>
        <v/>
      </c>
      <c r="O130" s="483" t="n"/>
      <c r="P130" s="482">
        <f>IF('COE.Client.Details'!E147="","",'COE.Client.Details'!E147)</f>
        <v/>
      </c>
      <c r="Q130" s="483" t="n"/>
    </row>
    <row r="131">
      <c r="A131" s="232">
        <f>IF('Multi Unit Grid'!C142="","",'Multi Unit Grid'!C142)</f>
        <v/>
      </c>
      <c r="B131" s="473">
        <f>IF('Product Selections'!D145="","",'Product Selections'!D145)</f>
        <v/>
      </c>
      <c r="C131" s="166">
        <f>IF('COE.Client.Details'!K148="","",'COE.Client.Details'!K148)</f>
        <v/>
      </c>
      <c r="D131" s="473">
        <f>IF('COE.Client.Details'!M148="","",'COE.Client.Details'!M148)</f>
        <v/>
      </c>
      <c r="E131" s="473">
        <f>IF('COE.Client.Details'!O148="","",'COE.Client.Details'!O148)</f>
        <v/>
      </c>
      <c r="F131" s="473">
        <f>IF('COE.Client.Details'!P148="","",'COE.Client.Details'!P148)</f>
        <v/>
      </c>
      <c r="G131" s="473">
        <f>IF('COE.Client.Details'!Q148="","",'COE.Client.Details'!Q148)</f>
        <v/>
      </c>
      <c r="H131" s="478">
        <f>IF(G131="","","US")</f>
        <v/>
      </c>
      <c r="I131" s="166">
        <f>IF('COE.Client.Details'!L148="","",'COE.Client.Details'!L148)</f>
        <v/>
      </c>
      <c r="J131" s="629">
        <f>IF('COE.Client.Details'!T148="","",'COE.Client.Details'!T148)</f>
        <v/>
      </c>
      <c r="K131" s="479">
        <f>IF(A131="","","0123000000002GvAAI")</f>
        <v/>
      </c>
      <c r="L131" s="479" t="n"/>
      <c r="M131" s="481">
        <f>IF('Multi Unit Grid'!$H$3="","",'Multi Unit Grid'!$H$3)</f>
        <v/>
      </c>
      <c r="N131" s="481">
        <f>IF('Multi Unit Grid'!$H$4="","",'Multi Unit Grid'!$H$4)</f>
        <v/>
      </c>
      <c r="O131" s="483" t="n"/>
      <c r="P131" s="482">
        <f>IF('COE.Client.Details'!E148="","",'COE.Client.Details'!E148)</f>
        <v/>
      </c>
      <c r="Q131" s="483" t="n"/>
    </row>
    <row r="132">
      <c r="A132" s="232">
        <f>IF('Multi Unit Grid'!C143="","",'Multi Unit Grid'!C143)</f>
        <v/>
      </c>
      <c r="B132" s="473">
        <f>IF('Product Selections'!D146="","",'Product Selections'!D146)</f>
        <v/>
      </c>
      <c r="C132" s="166">
        <f>IF('COE.Client.Details'!K149="","",'COE.Client.Details'!K149)</f>
        <v/>
      </c>
      <c r="D132" s="473">
        <f>IF('COE.Client.Details'!M149="","",'COE.Client.Details'!M149)</f>
        <v/>
      </c>
      <c r="E132" s="473">
        <f>IF('COE.Client.Details'!O149="","",'COE.Client.Details'!O149)</f>
        <v/>
      </c>
      <c r="F132" s="473">
        <f>IF('COE.Client.Details'!P149="","",'COE.Client.Details'!P149)</f>
        <v/>
      </c>
      <c r="G132" s="473">
        <f>IF('COE.Client.Details'!Q149="","",'COE.Client.Details'!Q149)</f>
        <v/>
      </c>
      <c r="H132" s="478">
        <f>IF(G132="","","US")</f>
        <v/>
      </c>
      <c r="I132" s="166">
        <f>IF('COE.Client.Details'!L149="","",'COE.Client.Details'!L149)</f>
        <v/>
      </c>
      <c r="J132" s="629">
        <f>IF('COE.Client.Details'!T149="","",'COE.Client.Details'!T149)</f>
        <v/>
      </c>
      <c r="K132" s="479">
        <f>IF(A132="","","0123000000002GvAAI")</f>
        <v/>
      </c>
      <c r="L132" s="479" t="n"/>
      <c r="M132" s="481">
        <f>IF('Multi Unit Grid'!$H$3="","",'Multi Unit Grid'!$H$3)</f>
        <v/>
      </c>
      <c r="N132" s="481">
        <f>IF('Multi Unit Grid'!$H$4="","",'Multi Unit Grid'!$H$4)</f>
        <v/>
      </c>
      <c r="O132" s="483" t="n"/>
      <c r="P132" s="482">
        <f>IF('COE.Client.Details'!E149="","",'COE.Client.Details'!E149)</f>
        <v/>
      </c>
      <c r="Q132" s="483" t="n"/>
    </row>
    <row r="133">
      <c r="A133" s="232">
        <f>IF('Multi Unit Grid'!C144="","",'Multi Unit Grid'!C144)</f>
        <v/>
      </c>
      <c r="B133" s="473">
        <f>IF('Product Selections'!D147="","",'Product Selections'!D147)</f>
        <v/>
      </c>
      <c r="C133" s="166">
        <f>IF('COE.Client.Details'!K150="","",'COE.Client.Details'!K150)</f>
        <v/>
      </c>
      <c r="D133" s="473">
        <f>IF('COE.Client.Details'!M150="","",'COE.Client.Details'!M150)</f>
        <v/>
      </c>
      <c r="E133" s="473">
        <f>IF('COE.Client.Details'!O150="","",'COE.Client.Details'!O150)</f>
        <v/>
      </c>
      <c r="F133" s="473">
        <f>IF('COE.Client.Details'!P150="","",'COE.Client.Details'!P150)</f>
        <v/>
      </c>
      <c r="G133" s="473">
        <f>IF('COE.Client.Details'!Q150="","",'COE.Client.Details'!Q150)</f>
        <v/>
      </c>
      <c r="H133" s="478">
        <f>IF(G133="","","US")</f>
        <v/>
      </c>
      <c r="I133" s="166">
        <f>IF('COE.Client.Details'!L150="","",'COE.Client.Details'!L150)</f>
        <v/>
      </c>
      <c r="J133" s="629">
        <f>IF('COE.Client.Details'!T150="","",'COE.Client.Details'!T150)</f>
        <v/>
      </c>
      <c r="K133" s="479">
        <f>IF(A133="","","0123000000002GvAAI")</f>
        <v/>
      </c>
      <c r="L133" s="479" t="n"/>
      <c r="M133" s="481">
        <f>IF('Multi Unit Grid'!$H$3="","",'Multi Unit Grid'!$H$3)</f>
        <v/>
      </c>
      <c r="N133" s="481">
        <f>IF('Multi Unit Grid'!$H$4="","",'Multi Unit Grid'!$H$4)</f>
        <v/>
      </c>
      <c r="O133" s="483" t="n"/>
      <c r="P133" s="482">
        <f>IF('COE.Client.Details'!E150="","",'COE.Client.Details'!E150)</f>
        <v/>
      </c>
      <c r="Q133" s="483" t="n"/>
    </row>
    <row r="134">
      <c r="A134" s="232">
        <f>IF('Multi Unit Grid'!C145="","",'Multi Unit Grid'!C145)</f>
        <v/>
      </c>
      <c r="B134" s="473">
        <f>IF('Product Selections'!D148="","",'Product Selections'!D148)</f>
        <v/>
      </c>
      <c r="C134" s="166">
        <f>IF('COE.Client.Details'!K151="","",'COE.Client.Details'!K151)</f>
        <v/>
      </c>
      <c r="D134" s="473">
        <f>IF('COE.Client.Details'!M151="","",'COE.Client.Details'!M151)</f>
        <v/>
      </c>
      <c r="E134" s="473">
        <f>IF('COE.Client.Details'!O151="","",'COE.Client.Details'!O151)</f>
        <v/>
      </c>
      <c r="F134" s="473">
        <f>IF('COE.Client.Details'!P151="","",'COE.Client.Details'!P151)</f>
        <v/>
      </c>
      <c r="G134" s="473">
        <f>IF('COE.Client.Details'!Q151="","",'COE.Client.Details'!Q151)</f>
        <v/>
      </c>
      <c r="H134" s="478">
        <f>IF(G134="","","US")</f>
        <v/>
      </c>
      <c r="I134" s="166">
        <f>IF('COE.Client.Details'!L151="","",'COE.Client.Details'!L151)</f>
        <v/>
      </c>
      <c r="J134" s="629">
        <f>IF('COE.Client.Details'!T151="","",'COE.Client.Details'!T151)</f>
        <v/>
      </c>
      <c r="K134" s="479">
        <f>IF(A134="","","0123000000002GvAAI")</f>
        <v/>
      </c>
      <c r="L134" s="479" t="n"/>
      <c r="M134" s="481">
        <f>IF('Multi Unit Grid'!$H$3="","",'Multi Unit Grid'!$H$3)</f>
        <v/>
      </c>
      <c r="N134" s="481">
        <f>IF('Multi Unit Grid'!$H$4="","",'Multi Unit Grid'!$H$4)</f>
        <v/>
      </c>
      <c r="O134" s="483" t="n"/>
      <c r="P134" s="482">
        <f>IF('COE.Client.Details'!E151="","",'COE.Client.Details'!E151)</f>
        <v/>
      </c>
      <c r="Q134" s="483" t="n"/>
    </row>
    <row r="135">
      <c r="A135" s="232">
        <f>IF('Multi Unit Grid'!C146="","",'Multi Unit Grid'!C146)</f>
        <v/>
      </c>
      <c r="B135" s="473">
        <f>IF('Product Selections'!D149="","",'Product Selections'!D149)</f>
        <v/>
      </c>
      <c r="C135" s="166">
        <f>IF('COE.Client.Details'!K152="","",'COE.Client.Details'!K152)</f>
        <v/>
      </c>
      <c r="D135" s="473">
        <f>IF('COE.Client.Details'!M152="","",'COE.Client.Details'!M152)</f>
        <v/>
      </c>
      <c r="E135" s="473">
        <f>IF('COE.Client.Details'!O152="","",'COE.Client.Details'!O152)</f>
        <v/>
      </c>
      <c r="F135" s="473">
        <f>IF('COE.Client.Details'!P152="","",'COE.Client.Details'!P152)</f>
        <v/>
      </c>
      <c r="G135" s="473">
        <f>IF('COE.Client.Details'!Q152="","",'COE.Client.Details'!Q152)</f>
        <v/>
      </c>
      <c r="H135" s="478">
        <f>IF(G135="","","US")</f>
        <v/>
      </c>
      <c r="I135" s="166">
        <f>IF('COE.Client.Details'!L152="","",'COE.Client.Details'!L152)</f>
        <v/>
      </c>
      <c r="J135" s="629">
        <f>IF('COE.Client.Details'!T152="","",'COE.Client.Details'!T152)</f>
        <v/>
      </c>
      <c r="K135" s="479">
        <f>IF(A135="","","0123000000002GvAAI")</f>
        <v/>
      </c>
      <c r="L135" s="479" t="n"/>
      <c r="M135" s="481">
        <f>IF('Multi Unit Grid'!$H$3="","",'Multi Unit Grid'!$H$3)</f>
        <v/>
      </c>
      <c r="N135" s="481">
        <f>IF('Multi Unit Grid'!$H$4="","",'Multi Unit Grid'!$H$4)</f>
        <v/>
      </c>
      <c r="O135" s="483" t="n"/>
      <c r="P135" s="482">
        <f>IF('COE.Client.Details'!E152="","",'COE.Client.Details'!E152)</f>
        <v/>
      </c>
      <c r="Q135" s="483" t="n"/>
    </row>
    <row r="136">
      <c r="A136" s="232">
        <f>IF('Multi Unit Grid'!C147="","",'Multi Unit Grid'!C147)</f>
        <v/>
      </c>
      <c r="B136" s="473">
        <f>IF('Product Selections'!D150="","",'Product Selections'!D150)</f>
        <v/>
      </c>
      <c r="C136" s="166">
        <f>IF('COE.Client.Details'!K153="","",'COE.Client.Details'!K153)</f>
        <v/>
      </c>
      <c r="D136" s="473">
        <f>IF('COE.Client.Details'!M153="","",'COE.Client.Details'!M153)</f>
        <v/>
      </c>
      <c r="E136" s="473">
        <f>IF('COE.Client.Details'!O153="","",'COE.Client.Details'!O153)</f>
        <v/>
      </c>
      <c r="F136" s="473">
        <f>IF('COE.Client.Details'!P153="","",'COE.Client.Details'!P153)</f>
        <v/>
      </c>
      <c r="G136" s="473">
        <f>IF('COE.Client.Details'!Q153="","",'COE.Client.Details'!Q153)</f>
        <v/>
      </c>
      <c r="H136" s="478">
        <f>IF(G136="","","US")</f>
        <v/>
      </c>
      <c r="I136" s="166">
        <f>IF('COE.Client.Details'!L153="","",'COE.Client.Details'!L153)</f>
        <v/>
      </c>
      <c r="J136" s="629">
        <f>IF('COE.Client.Details'!T153="","",'COE.Client.Details'!T153)</f>
        <v/>
      </c>
      <c r="K136" s="479">
        <f>IF(A136="","","0123000000002GvAAI")</f>
        <v/>
      </c>
      <c r="L136" s="479" t="n"/>
      <c r="M136" s="481">
        <f>IF('Multi Unit Grid'!$H$3="","",'Multi Unit Grid'!$H$3)</f>
        <v/>
      </c>
      <c r="N136" s="481">
        <f>IF('Multi Unit Grid'!$H$4="","",'Multi Unit Grid'!$H$4)</f>
        <v/>
      </c>
      <c r="O136" s="483" t="n"/>
      <c r="P136" s="482">
        <f>IF('COE.Client.Details'!E153="","",'COE.Client.Details'!E153)</f>
        <v/>
      </c>
      <c r="Q136" s="483" t="n"/>
    </row>
    <row r="137">
      <c r="A137" s="232">
        <f>IF('Multi Unit Grid'!C148="","",'Multi Unit Grid'!C148)</f>
        <v/>
      </c>
      <c r="B137" s="473">
        <f>IF('Product Selections'!D151="","",'Product Selections'!D151)</f>
        <v/>
      </c>
      <c r="C137" s="166">
        <f>IF('COE.Client.Details'!K154="","",'COE.Client.Details'!K154)</f>
        <v/>
      </c>
      <c r="D137" s="473">
        <f>IF('COE.Client.Details'!M154="","",'COE.Client.Details'!M154)</f>
        <v/>
      </c>
      <c r="E137" s="473">
        <f>IF('COE.Client.Details'!O154="","",'COE.Client.Details'!O154)</f>
        <v/>
      </c>
      <c r="F137" s="473">
        <f>IF('COE.Client.Details'!P154="","",'COE.Client.Details'!P154)</f>
        <v/>
      </c>
      <c r="G137" s="473">
        <f>IF('COE.Client.Details'!Q154="","",'COE.Client.Details'!Q154)</f>
        <v/>
      </c>
      <c r="H137" s="478">
        <f>IF(G137="","","US")</f>
        <v/>
      </c>
      <c r="I137" s="166">
        <f>IF('COE.Client.Details'!L154="","",'COE.Client.Details'!L154)</f>
        <v/>
      </c>
      <c r="J137" s="629">
        <f>IF('COE.Client.Details'!T154="","",'COE.Client.Details'!T154)</f>
        <v/>
      </c>
      <c r="K137" s="479">
        <f>IF(A137="","","0123000000002GvAAI")</f>
        <v/>
      </c>
      <c r="L137" s="479" t="n"/>
      <c r="M137" s="481">
        <f>IF('Multi Unit Grid'!$H$3="","",'Multi Unit Grid'!$H$3)</f>
        <v/>
      </c>
      <c r="N137" s="481">
        <f>IF('Multi Unit Grid'!$H$4="","",'Multi Unit Grid'!$H$4)</f>
        <v/>
      </c>
      <c r="O137" s="483" t="n"/>
      <c r="P137" s="482">
        <f>IF('COE.Client.Details'!E154="","",'COE.Client.Details'!E154)</f>
        <v/>
      </c>
      <c r="Q137" s="483" t="n"/>
    </row>
    <row r="138">
      <c r="A138" s="232">
        <f>IF('Multi Unit Grid'!C149="","",'Multi Unit Grid'!C149)</f>
        <v/>
      </c>
      <c r="B138" s="473">
        <f>IF('Product Selections'!D152="","",'Product Selections'!D152)</f>
        <v/>
      </c>
      <c r="C138" s="166">
        <f>IF('COE.Client.Details'!K155="","",'COE.Client.Details'!K155)</f>
        <v/>
      </c>
      <c r="D138" s="473">
        <f>IF('COE.Client.Details'!M155="","",'COE.Client.Details'!M155)</f>
        <v/>
      </c>
      <c r="E138" s="473">
        <f>IF('COE.Client.Details'!O155="","",'COE.Client.Details'!O155)</f>
        <v/>
      </c>
      <c r="F138" s="473">
        <f>IF('COE.Client.Details'!P155="","",'COE.Client.Details'!P155)</f>
        <v/>
      </c>
      <c r="G138" s="473">
        <f>IF('COE.Client.Details'!Q155="","",'COE.Client.Details'!Q155)</f>
        <v/>
      </c>
      <c r="H138" s="478">
        <f>IF(G138="","","US")</f>
        <v/>
      </c>
      <c r="I138" s="166">
        <f>IF('COE.Client.Details'!L155="","",'COE.Client.Details'!L155)</f>
        <v/>
      </c>
      <c r="J138" s="629">
        <f>IF('COE.Client.Details'!T155="","",'COE.Client.Details'!T155)</f>
        <v/>
      </c>
      <c r="K138" s="479">
        <f>IF(A138="","","0123000000002GvAAI")</f>
        <v/>
      </c>
      <c r="L138" s="479" t="n"/>
      <c r="M138" s="481">
        <f>IF('Multi Unit Grid'!$H$3="","",'Multi Unit Grid'!$H$3)</f>
        <v/>
      </c>
      <c r="N138" s="481">
        <f>IF('Multi Unit Grid'!$H$4="","",'Multi Unit Grid'!$H$4)</f>
        <v/>
      </c>
      <c r="O138" s="483" t="n"/>
      <c r="P138" s="482">
        <f>IF('COE.Client.Details'!E155="","",'COE.Client.Details'!E155)</f>
        <v/>
      </c>
      <c r="Q138" s="483" t="n"/>
    </row>
    <row r="139">
      <c r="A139" s="232">
        <f>IF('Multi Unit Grid'!C150="","",'Multi Unit Grid'!C150)</f>
        <v/>
      </c>
      <c r="B139" s="473">
        <f>IF('Product Selections'!D153="","",'Product Selections'!D153)</f>
        <v/>
      </c>
      <c r="C139" s="166">
        <f>IF('COE.Client.Details'!K156="","",'COE.Client.Details'!K156)</f>
        <v/>
      </c>
      <c r="D139" s="473">
        <f>IF('COE.Client.Details'!M156="","",'COE.Client.Details'!M156)</f>
        <v/>
      </c>
      <c r="E139" s="473">
        <f>IF('COE.Client.Details'!O156="","",'COE.Client.Details'!O156)</f>
        <v/>
      </c>
      <c r="F139" s="473">
        <f>IF('COE.Client.Details'!P156="","",'COE.Client.Details'!P156)</f>
        <v/>
      </c>
      <c r="G139" s="473">
        <f>IF('COE.Client.Details'!Q156="","",'COE.Client.Details'!Q156)</f>
        <v/>
      </c>
      <c r="H139" s="478">
        <f>IF(G139="","","US")</f>
        <v/>
      </c>
      <c r="I139" s="166">
        <f>IF('COE.Client.Details'!L156="","",'COE.Client.Details'!L156)</f>
        <v/>
      </c>
      <c r="J139" s="629">
        <f>IF('COE.Client.Details'!T156="","",'COE.Client.Details'!T156)</f>
        <v/>
      </c>
      <c r="K139" s="479">
        <f>IF(A139="","","0123000000002GvAAI")</f>
        <v/>
      </c>
      <c r="L139" s="479" t="n"/>
      <c r="M139" s="481">
        <f>IF('Multi Unit Grid'!$H$3="","",'Multi Unit Grid'!$H$3)</f>
        <v/>
      </c>
      <c r="N139" s="481">
        <f>IF('Multi Unit Grid'!$H$4="","",'Multi Unit Grid'!$H$4)</f>
        <v/>
      </c>
      <c r="O139" s="483" t="n"/>
      <c r="P139" s="482">
        <f>IF('COE.Client.Details'!E156="","",'COE.Client.Details'!E156)</f>
        <v/>
      </c>
      <c r="Q139" s="483" t="n"/>
    </row>
    <row r="140">
      <c r="A140" s="232">
        <f>IF('Multi Unit Grid'!C151="","",'Multi Unit Grid'!C151)</f>
        <v/>
      </c>
      <c r="B140" s="473">
        <f>IF('Product Selections'!D154="","",'Product Selections'!D154)</f>
        <v/>
      </c>
      <c r="C140" s="166">
        <f>IF('COE.Client.Details'!K157="","",'COE.Client.Details'!K157)</f>
        <v/>
      </c>
      <c r="D140" s="473">
        <f>IF('COE.Client.Details'!M157="","",'COE.Client.Details'!M157)</f>
        <v/>
      </c>
      <c r="E140" s="473">
        <f>IF('COE.Client.Details'!O157="","",'COE.Client.Details'!O157)</f>
        <v/>
      </c>
      <c r="F140" s="473">
        <f>IF('COE.Client.Details'!P157="","",'COE.Client.Details'!P157)</f>
        <v/>
      </c>
      <c r="G140" s="473">
        <f>IF('COE.Client.Details'!Q157="","",'COE.Client.Details'!Q157)</f>
        <v/>
      </c>
      <c r="H140" s="478">
        <f>IF(G140="","","US")</f>
        <v/>
      </c>
      <c r="I140" s="166">
        <f>IF('COE.Client.Details'!L157="","",'COE.Client.Details'!L157)</f>
        <v/>
      </c>
      <c r="J140" s="629">
        <f>IF('COE.Client.Details'!T157="","",'COE.Client.Details'!T157)</f>
        <v/>
      </c>
      <c r="K140" s="479">
        <f>IF(A140="","","0123000000002GvAAI")</f>
        <v/>
      </c>
      <c r="L140" s="479" t="n"/>
      <c r="M140" s="481">
        <f>IF('Multi Unit Grid'!$H$3="","",'Multi Unit Grid'!$H$3)</f>
        <v/>
      </c>
      <c r="N140" s="481">
        <f>IF('Multi Unit Grid'!$H$4="","",'Multi Unit Grid'!$H$4)</f>
        <v/>
      </c>
      <c r="O140" s="483" t="n"/>
      <c r="P140" s="482">
        <f>IF('COE.Client.Details'!E157="","",'COE.Client.Details'!E157)</f>
        <v/>
      </c>
      <c r="Q140" s="483" t="n"/>
    </row>
    <row r="141">
      <c r="A141" s="232">
        <f>IF('Multi Unit Grid'!C152="","",'Multi Unit Grid'!C152)</f>
        <v/>
      </c>
      <c r="B141" s="473">
        <f>IF('Product Selections'!D155="","",'Product Selections'!D155)</f>
        <v/>
      </c>
      <c r="C141" s="166">
        <f>IF('COE.Client.Details'!K158="","",'COE.Client.Details'!K158)</f>
        <v/>
      </c>
      <c r="D141" s="473">
        <f>IF('COE.Client.Details'!M158="","",'COE.Client.Details'!M158)</f>
        <v/>
      </c>
      <c r="E141" s="473">
        <f>IF('COE.Client.Details'!O158="","",'COE.Client.Details'!O158)</f>
        <v/>
      </c>
      <c r="F141" s="473">
        <f>IF('COE.Client.Details'!P158="","",'COE.Client.Details'!P158)</f>
        <v/>
      </c>
      <c r="G141" s="473">
        <f>IF('COE.Client.Details'!Q158="","",'COE.Client.Details'!Q158)</f>
        <v/>
      </c>
      <c r="H141" s="478">
        <f>IF(G141="","","US")</f>
        <v/>
      </c>
      <c r="I141" s="166">
        <f>IF('COE.Client.Details'!L158="","",'COE.Client.Details'!L158)</f>
        <v/>
      </c>
      <c r="J141" s="629">
        <f>IF('COE.Client.Details'!T158="","",'COE.Client.Details'!T158)</f>
        <v/>
      </c>
      <c r="K141" s="479">
        <f>IF(A141="","","0123000000002GvAAI")</f>
        <v/>
      </c>
      <c r="L141" s="479" t="n"/>
      <c r="M141" s="481">
        <f>IF('Multi Unit Grid'!$H$3="","",'Multi Unit Grid'!$H$3)</f>
        <v/>
      </c>
      <c r="N141" s="481">
        <f>IF('Multi Unit Grid'!$H$4="","",'Multi Unit Grid'!$H$4)</f>
        <v/>
      </c>
      <c r="O141" s="483" t="n"/>
      <c r="P141" s="482">
        <f>IF('COE.Client.Details'!E158="","",'COE.Client.Details'!E158)</f>
        <v/>
      </c>
      <c r="Q141" s="483" t="n"/>
    </row>
    <row r="142">
      <c r="A142" s="232">
        <f>IF('Multi Unit Grid'!C153="","",'Multi Unit Grid'!C153)</f>
        <v/>
      </c>
      <c r="B142" s="473">
        <f>IF('Product Selections'!D156="","",'Product Selections'!D156)</f>
        <v/>
      </c>
      <c r="C142" s="166">
        <f>IF('COE.Client.Details'!K159="","",'COE.Client.Details'!K159)</f>
        <v/>
      </c>
      <c r="D142" s="473">
        <f>IF('COE.Client.Details'!M159="","",'COE.Client.Details'!M159)</f>
        <v/>
      </c>
      <c r="E142" s="473">
        <f>IF('COE.Client.Details'!O159="","",'COE.Client.Details'!O159)</f>
        <v/>
      </c>
      <c r="F142" s="473">
        <f>IF('COE.Client.Details'!P159="","",'COE.Client.Details'!P159)</f>
        <v/>
      </c>
      <c r="G142" s="473">
        <f>IF('COE.Client.Details'!Q159="","",'COE.Client.Details'!Q159)</f>
        <v/>
      </c>
      <c r="H142" s="478">
        <f>IF(G142="","","US")</f>
        <v/>
      </c>
      <c r="I142" s="166">
        <f>IF('COE.Client.Details'!L159="","",'COE.Client.Details'!L159)</f>
        <v/>
      </c>
      <c r="J142" s="629">
        <f>IF('COE.Client.Details'!T159="","",'COE.Client.Details'!T159)</f>
        <v/>
      </c>
      <c r="K142" s="479">
        <f>IF(A142="","","0123000000002GvAAI")</f>
        <v/>
      </c>
      <c r="L142" s="479" t="n"/>
      <c r="M142" s="481">
        <f>IF('Multi Unit Grid'!$H$3="","",'Multi Unit Grid'!$H$3)</f>
        <v/>
      </c>
      <c r="N142" s="481">
        <f>IF('Multi Unit Grid'!$H$4="","",'Multi Unit Grid'!$H$4)</f>
        <v/>
      </c>
      <c r="O142" s="483" t="n"/>
      <c r="P142" s="482">
        <f>IF('COE.Client.Details'!E159="","",'COE.Client.Details'!E159)</f>
        <v/>
      </c>
      <c r="Q142" s="483" t="n"/>
    </row>
    <row r="143">
      <c r="A143" s="232">
        <f>IF('Multi Unit Grid'!C154="","",'Multi Unit Grid'!C154)</f>
        <v/>
      </c>
      <c r="B143" s="473">
        <f>IF('Product Selections'!D157="","",'Product Selections'!D157)</f>
        <v/>
      </c>
      <c r="C143" s="166">
        <f>IF('COE.Client.Details'!K160="","",'COE.Client.Details'!K160)</f>
        <v/>
      </c>
      <c r="D143" s="473">
        <f>IF('COE.Client.Details'!M160="","",'COE.Client.Details'!M160)</f>
        <v/>
      </c>
      <c r="E143" s="473">
        <f>IF('COE.Client.Details'!O160="","",'COE.Client.Details'!O160)</f>
        <v/>
      </c>
      <c r="F143" s="473">
        <f>IF('COE.Client.Details'!P160="","",'COE.Client.Details'!P160)</f>
        <v/>
      </c>
      <c r="G143" s="473">
        <f>IF('COE.Client.Details'!Q160="","",'COE.Client.Details'!Q160)</f>
        <v/>
      </c>
      <c r="H143" s="478">
        <f>IF(G143="","","US")</f>
        <v/>
      </c>
      <c r="I143" s="166">
        <f>IF('COE.Client.Details'!L160="","",'COE.Client.Details'!L160)</f>
        <v/>
      </c>
      <c r="J143" s="629">
        <f>IF('COE.Client.Details'!T160="","",'COE.Client.Details'!T160)</f>
        <v/>
      </c>
      <c r="K143" s="479">
        <f>IF(A143="","","0123000000002GvAAI")</f>
        <v/>
      </c>
      <c r="L143" s="479" t="n"/>
      <c r="M143" s="481">
        <f>IF('Multi Unit Grid'!$H$3="","",'Multi Unit Grid'!$H$3)</f>
        <v/>
      </c>
      <c r="N143" s="481">
        <f>IF('Multi Unit Grid'!$H$4="","",'Multi Unit Grid'!$H$4)</f>
        <v/>
      </c>
      <c r="O143" s="483" t="n"/>
      <c r="P143" s="482">
        <f>IF('COE.Client.Details'!E160="","",'COE.Client.Details'!E160)</f>
        <v/>
      </c>
      <c r="Q143" s="483" t="n"/>
    </row>
    <row r="144">
      <c r="A144" s="232">
        <f>IF('Multi Unit Grid'!C155="","",'Multi Unit Grid'!C155)</f>
        <v/>
      </c>
      <c r="B144" s="473">
        <f>IF('Product Selections'!D158="","",'Product Selections'!D158)</f>
        <v/>
      </c>
      <c r="C144" s="166">
        <f>IF('COE.Client.Details'!K161="","",'COE.Client.Details'!K161)</f>
        <v/>
      </c>
      <c r="D144" s="473">
        <f>IF('COE.Client.Details'!M161="","",'COE.Client.Details'!M161)</f>
        <v/>
      </c>
      <c r="E144" s="473">
        <f>IF('COE.Client.Details'!O161="","",'COE.Client.Details'!O161)</f>
        <v/>
      </c>
      <c r="F144" s="473">
        <f>IF('COE.Client.Details'!P161="","",'COE.Client.Details'!P161)</f>
        <v/>
      </c>
      <c r="G144" s="473">
        <f>IF('COE.Client.Details'!Q161="","",'COE.Client.Details'!Q161)</f>
        <v/>
      </c>
      <c r="H144" s="478">
        <f>IF(G144="","","US")</f>
        <v/>
      </c>
      <c r="I144" s="166">
        <f>IF('COE.Client.Details'!L161="","",'COE.Client.Details'!L161)</f>
        <v/>
      </c>
      <c r="J144" s="629">
        <f>IF('COE.Client.Details'!T161="","",'COE.Client.Details'!T161)</f>
        <v/>
      </c>
      <c r="K144" s="479">
        <f>IF(A144="","","0123000000002GvAAI")</f>
        <v/>
      </c>
      <c r="L144" s="479" t="n"/>
      <c r="M144" s="481">
        <f>IF('Multi Unit Grid'!$H$3="","",'Multi Unit Grid'!$H$3)</f>
        <v/>
      </c>
      <c r="N144" s="481">
        <f>IF('Multi Unit Grid'!$H$4="","",'Multi Unit Grid'!$H$4)</f>
        <v/>
      </c>
      <c r="O144" s="483" t="n"/>
      <c r="P144" s="482">
        <f>IF('COE.Client.Details'!E161="","",'COE.Client.Details'!E161)</f>
        <v/>
      </c>
      <c r="Q144" s="483" t="n"/>
    </row>
    <row r="145">
      <c r="A145" s="232">
        <f>IF('Multi Unit Grid'!C156="","",'Multi Unit Grid'!C156)</f>
        <v/>
      </c>
      <c r="B145" s="473">
        <f>IF('Product Selections'!D159="","",'Product Selections'!D159)</f>
        <v/>
      </c>
      <c r="C145" s="166">
        <f>IF('COE.Client.Details'!K162="","",'COE.Client.Details'!K162)</f>
        <v/>
      </c>
      <c r="D145" s="473">
        <f>IF('COE.Client.Details'!M162="","",'COE.Client.Details'!M162)</f>
        <v/>
      </c>
      <c r="E145" s="473">
        <f>IF('COE.Client.Details'!O162="","",'COE.Client.Details'!O162)</f>
        <v/>
      </c>
      <c r="F145" s="473">
        <f>IF('COE.Client.Details'!P162="","",'COE.Client.Details'!P162)</f>
        <v/>
      </c>
      <c r="G145" s="473">
        <f>IF('COE.Client.Details'!Q162="","",'COE.Client.Details'!Q162)</f>
        <v/>
      </c>
      <c r="H145" s="478">
        <f>IF(G145="","","US")</f>
        <v/>
      </c>
      <c r="I145" s="166">
        <f>IF('COE.Client.Details'!L162="","",'COE.Client.Details'!L162)</f>
        <v/>
      </c>
      <c r="J145" s="629">
        <f>IF('COE.Client.Details'!T162="","",'COE.Client.Details'!T162)</f>
        <v/>
      </c>
      <c r="K145" s="479">
        <f>IF(A145="","","0123000000002GvAAI")</f>
        <v/>
      </c>
      <c r="L145" s="479" t="n"/>
      <c r="M145" s="481">
        <f>IF('Multi Unit Grid'!$H$3="","",'Multi Unit Grid'!$H$3)</f>
        <v/>
      </c>
      <c r="N145" s="481">
        <f>IF('Multi Unit Grid'!$H$4="","",'Multi Unit Grid'!$H$4)</f>
        <v/>
      </c>
      <c r="O145" s="483" t="n"/>
      <c r="P145" s="482">
        <f>IF('COE.Client.Details'!E162="","",'COE.Client.Details'!E162)</f>
        <v/>
      </c>
      <c r="Q145" s="483" t="n"/>
    </row>
    <row r="146">
      <c r="A146" s="232">
        <f>IF('Multi Unit Grid'!C157="","",'Multi Unit Grid'!C157)</f>
        <v/>
      </c>
      <c r="B146" s="473">
        <f>IF('Product Selections'!D160="","",'Product Selections'!D160)</f>
        <v/>
      </c>
      <c r="C146" s="166">
        <f>IF('COE.Client.Details'!K163="","",'COE.Client.Details'!K163)</f>
        <v/>
      </c>
      <c r="D146" s="473">
        <f>IF('COE.Client.Details'!M163="","",'COE.Client.Details'!M163)</f>
        <v/>
      </c>
      <c r="E146" s="473">
        <f>IF('COE.Client.Details'!O163="","",'COE.Client.Details'!O163)</f>
        <v/>
      </c>
      <c r="F146" s="473">
        <f>IF('COE.Client.Details'!P163="","",'COE.Client.Details'!P163)</f>
        <v/>
      </c>
      <c r="G146" s="473">
        <f>IF('COE.Client.Details'!Q163="","",'COE.Client.Details'!Q163)</f>
        <v/>
      </c>
      <c r="H146" s="478">
        <f>IF(G146="","","US")</f>
        <v/>
      </c>
      <c r="I146" s="166">
        <f>IF('COE.Client.Details'!L163="","",'COE.Client.Details'!L163)</f>
        <v/>
      </c>
      <c r="J146" s="629">
        <f>IF('COE.Client.Details'!T163="","",'COE.Client.Details'!T163)</f>
        <v/>
      </c>
      <c r="K146" s="479">
        <f>IF(A146="","","0123000000002GvAAI")</f>
        <v/>
      </c>
      <c r="L146" s="479" t="n"/>
      <c r="M146" s="481">
        <f>IF('Multi Unit Grid'!$H$3="","",'Multi Unit Grid'!$H$3)</f>
        <v/>
      </c>
      <c r="N146" s="481">
        <f>IF('Multi Unit Grid'!$H$4="","",'Multi Unit Grid'!$H$4)</f>
        <v/>
      </c>
      <c r="O146" s="483" t="n"/>
      <c r="P146" s="482">
        <f>IF('COE.Client.Details'!E163="","",'COE.Client.Details'!E163)</f>
        <v/>
      </c>
      <c r="Q146" s="483" t="n"/>
    </row>
    <row r="147">
      <c r="A147" s="232">
        <f>IF('Multi Unit Grid'!C158="","",'Multi Unit Grid'!C158)</f>
        <v/>
      </c>
      <c r="B147" s="473">
        <f>IF('Product Selections'!D161="","",'Product Selections'!D161)</f>
        <v/>
      </c>
      <c r="C147" s="166">
        <f>IF('COE.Client.Details'!K164="","",'COE.Client.Details'!K164)</f>
        <v/>
      </c>
      <c r="D147" s="473">
        <f>IF('COE.Client.Details'!M164="","",'COE.Client.Details'!M164)</f>
        <v/>
      </c>
      <c r="E147" s="473">
        <f>IF('COE.Client.Details'!O164="","",'COE.Client.Details'!O164)</f>
        <v/>
      </c>
      <c r="F147" s="473">
        <f>IF('COE.Client.Details'!P164="","",'COE.Client.Details'!P164)</f>
        <v/>
      </c>
      <c r="G147" s="473">
        <f>IF('COE.Client.Details'!Q164="","",'COE.Client.Details'!Q164)</f>
        <v/>
      </c>
      <c r="H147" s="478">
        <f>IF(G147="","","US")</f>
        <v/>
      </c>
      <c r="I147" s="166">
        <f>IF('COE.Client.Details'!L164="","",'COE.Client.Details'!L164)</f>
        <v/>
      </c>
      <c r="J147" s="629">
        <f>IF('COE.Client.Details'!T164="","",'COE.Client.Details'!T164)</f>
        <v/>
      </c>
      <c r="K147" s="479">
        <f>IF(A147="","","0123000000002GvAAI")</f>
        <v/>
      </c>
      <c r="L147" s="479" t="n"/>
      <c r="M147" s="481">
        <f>IF('Multi Unit Grid'!$H$3="","",'Multi Unit Grid'!$H$3)</f>
        <v/>
      </c>
      <c r="N147" s="481">
        <f>IF('Multi Unit Grid'!$H$4="","",'Multi Unit Grid'!$H$4)</f>
        <v/>
      </c>
      <c r="O147" s="483" t="n"/>
      <c r="P147" s="482">
        <f>IF('COE.Client.Details'!E164="","",'COE.Client.Details'!E164)</f>
        <v/>
      </c>
      <c r="Q147" s="483" t="n"/>
    </row>
    <row r="148">
      <c r="A148" s="232">
        <f>IF('Multi Unit Grid'!C159="","",'Multi Unit Grid'!C159)</f>
        <v/>
      </c>
      <c r="B148" s="473">
        <f>IF('Product Selections'!D162="","",'Product Selections'!D162)</f>
        <v/>
      </c>
      <c r="C148" s="166">
        <f>IF('COE.Client.Details'!K165="","",'COE.Client.Details'!K165)</f>
        <v/>
      </c>
      <c r="D148" s="473">
        <f>IF('COE.Client.Details'!M165="","",'COE.Client.Details'!M165)</f>
        <v/>
      </c>
      <c r="E148" s="473">
        <f>IF('COE.Client.Details'!O165="","",'COE.Client.Details'!O165)</f>
        <v/>
      </c>
      <c r="F148" s="473">
        <f>IF('COE.Client.Details'!P165="","",'COE.Client.Details'!P165)</f>
        <v/>
      </c>
      <c r="G148" s="473">
        <f>IF('COE.Client.Details'!Q165="","",'COE.Client.Details'!Q165)</f>
        <v/>
      </c>
      <c r="H148" s="478">
        <f>IF(G148="","","US")</f>
        <v/>
      </c>
      <c r="I148" s="166">
        <f>IF('COE.Client.Details'!L165="","",'COE.Client.Details'!L165)</f>
        <v/>
      </c>
      <c r="J148" s="629">
        <f>IF('COE.Client.Details'!T165="","",'COE.Client.Details'!T165)</f>
        <v/>
      </c>
      <c r="K148" s="479">
        <f>IF(A148="","","0123000000002GvAAI")</f>
        <v/>
      </c>
      <c r="L148" s="479" t="n"/>
      <c r="M148" s="481">
        <f>IF('Multi Unit Grid'!$H$3="","",'Multi Unit Grid'!$H$3)</f>
        <v/>
      </c>
      <c r="N148" s="481">
        <f>IF('Multi Unit Grid'!$H$4="","",'Multi Unit Grid'!$H$4)</f>
        <v/>
      </c>
      <c r="O148" s="483" t="n"/>
      <c r="P148" s="482">
        <f>IF('COE.Client.Details'!E165="","",'COE.Client.Details'!E165)</f>
        <v/>
      </c>
      <c r="Q148" s="483" t="n"/>
    </row>
    <row r="149">
      <c r="A149" s="232">
        <f>IF('Multi Unit Grid'!C160="","",'Multi Unit Grid'!C160)</f>
        <v/>
      </c>
      <c r="B149" s="473">
        <f>IF('Product Selections'!D163="","",'Product Selections'!D163)</f>
        <v/>
      </c>
      <c r="C149" s="166">
        <f>IF('COE.Client.Details'!K166="","",'COE.Client.Details'!K166)</f>
        <v/>
      </c>
      <c r="D149" s="473">
        <f>IF('COE.Client.Details'!M166="","",'COE.Client.Details'!M166)</f>
        <v/>
      </c>
      <c r="E149" s="473">
        <f>IF('COE.Client.Details'!O166="","",'COE.Client.Details'!O166)</f>
        <v/>
      </c>
      <c r="F149" s="473">
        <f>IF('COE.Client.Details'!P166="","",'COE.Client.Details'!P166)</f>
        <v/>
      </c>
      <c r="G149" s="473">
        <f>IF('COE.Client.Details'!Q166="","",'COE.Client.Details'!Q166)</f>
        <v/>
      </c>
      <c r="H149" s="478">
        <f>IF(G149="","","US")</f>
        <v/>
      </c>
      <c r="I149" s="166">
        <f>IF('COE.Client.Details'!L166="","",'COE.Client.Details'!L166)</f>
        <v/>
      </c>
      <c r="J149" s="629">
        <f>IF('COE.Client.Details'!T166="","",'COE.Client.Details'!T166)</f>
        <v/>
      </c>
      <c r="K149" s="479">
        <f>IF(A149="","","0123000000002GvAAI")</f>
        <v/>
      </c>
      <c r="L149" s="479" t="n"/>
      <c r="M149" s="481">
        <f>IF('Multi Unit Grid'!$H$3="","",'Multi Unit Grid'!$H$3)</f>
        <v/>
      </c>
      <c r="N149" s="481">
        <f>IF('Multi Unit Grid'!$H$4="","",'Multi Unit Grid'!$H$4)</f>
        <v/>
      </c>
      <c r="O149" s="483" t="n"/>
      <c r="P149" s="482">
        <f>IF('COE.Client.Details'!E166="","",'COE.Client.Details'!E166)</f>
        <v/>
      </c>
      <c r="Q149" s="483" t="n"/>
    </row>
    <row r="150">
      <c r="A150" s="232">
        <f>IF('Multi Unit Grid'!C161="","",'Multi Unit Grid'!C161)</f>
        <v/>
      </c>
      <c r="B150" s="473">
        <f>IF('Product Selections'!D164="","",'Product Selections'!D164)</f>
        <v/>
      </c>
      <c r="C150" s="166">
        <f>IF('COE.Client.Details'!K167="","",'COE.Client.Details'!K167)</f>
        <v/>
      </c>
      <c r="D150" s="473">
        <f>IF('COE.Client.Details'!M167="","",'COE.Client.Details'!M167)</f>
        <v/>
      </c>
      <c r="E150" s="473">
        <f>IF('COE.Client.Details'!O167="","",'COE.Client.Details'!O167)</f>
        <v/>
      </c>
      <c r="F150" s="473">
        <f>IF('COE.Client.Details'!P167="","",'COE.Client.Details'!P167)</f>
        <v/>
      </c>
      <c r="G150" s="473">
        <f>IF('COE.Client.Details'!Q167="","",'COE.Client.Details'!Q167)</f>
        <v/>
      </c>
      <c r="H150" s="478">
        <f>IF(G150="","","US")</f>
        <v/>
      </c>
      <c r="I150" s="166">
        <f>IF('COE.Client.Details'!L167="","",'COE.Client.Details'!L167)</f>
        <v/>
      </c>
      <c r="J150" s="629">
        <f>IF('COE.Client.Details'!T167="","",'COE.Client.Details'!T167)</f>
        <v/>
      </c>
      <c r="K150" s="479">
        <f>IF(A150="","","0123000000002GvAAI")</f>
        <v/>
      </c>
      <c r="L150" s="479" t="n"/>
      <c r="M150" s="481">
        <f>IF('Multi Unit Grid'!$H$3="","",'Multi Unit Grid'!$H$3)</f>
        <v/>
      </c>
      <c r="N150" s="481">
        <f>IF('Multi Unit Grid'!$H$4="","",'Multi Unit Grid'!$H$4)</f>
        <v/>
      </c>
      <c r="O150" s="483" t="n"/>
      <c r="P150" s="482">
        <f>IF('COE.Client.Details'!E167="","",'COE.Client.Details'!E167)</f>
        <v/>
      </c>
      <c r="Q150" s="483" t="n"/>
    </row>
    <row r="151">
      <c r="A151" s="232">
        <f>IF('Multi Unit Grid'!C162="","",'Multi Unit Grid'!C162)</f>
        <v/>
      </c>
      <c r="B151" s="473">
        <f>IF('Product Selections'!D165="","",'Product Selections'!D165)</f>
        <v/>
      </c>
      <c r="C151" s="166">
        <f>IF('COE.Client.Details'!K168="","",'COE.Client.Details'!K168)</f>
        <v/>
      </c>
      <c r="D151" s="473">
        <f>IF('COE.Client.Details'!M168="","",'COE.Client.Details'!M168)</f>
        <v/>
      </c>
      <c r="E151" s="473">
        <f>IF('COE.Client.Details'!O168="","",'COE.Client.Details'!O168)</f>
        <v/>
      </c>
      <c r="F151" s="473">
        <f>IF('COE.Client.Details'!P168="","",'COE.Client.Details'!P168)</f>
        <v/>
      </c>
      <c r="G151" s="473">
        <f>IF('COE.Client.Details'!Q168="","",'COE.Client.Details'!Q168)</f>
        <v/>
      </c>
      <c r="H151" s="478">
        <f>IF(G151="","","US")</f>
        <v/>
      </c>
      <c r="I151" s="166">
        <f>IF('COE.Client.Details'!L168="","",'COE.Client.Details'!L168)</f>
        <v/>
      </c>
      <c r="J151" s="629">
        <f>IF('COE.Client.Details'!T168="","",'COE.Client.Details'!T168)</f>
        <v/>
      </c>
      <c r="K151" s="479">
        <f>IF(A151="","","0123000000002GvAAI")</f>
        <v/>
      </c>
      <c r="L151" s="479" t="n"/>
      <c r="M151" s="481">
        <f>IF('Multi Unit Grid'!$H$3="","",'Multi Unit Grid'!$H$3)</f>
        <v/>
      </c>
      <c r="N151" s="481">
        <f>IF('Multi Unit Grid'!$H$4="","",'Multi Unit Grid'!$H$4)</f>
        <v/>
      </c>
      <c r="O151" s="483" t="n"/>
      <c r="P151" s="482">
        <f>IF('COE.Client.Details'!E168="","",'COE.Client.Details'!E168)</f>
        <v/>
      </c>
      <c r="Q151" s="483" t="n"/>
    </row>
    <row r="152">
      <c r="A152" s="232">
        <f>IF('Multi Unit Grid'!C163="","",'Multi Unit Grid'!C163)</f>
        <v/>
      </c>
      <c r="B152" s="473">
        <f>IF('Product Selections'!D166="","",'Product Selections'!D166)</f>
        <v/>
      </c>
      <c r="C152" s="166">
        <f>IF('COE.Client.Details'!K169="","",'COE.Client.Details'!K169)</f>
        <v/>
      </c>
      <c r="D152" s="473">
        <f>IF('COE.Client.Details'!M169="","",'COE.Client.Details'!M169)</f>
        <v/>
      </c>
      <c r="E152" s="473">
        <f>IF('COE.Client.Details'!O169="","",'COE.Client.Details'!O169)</f>
        <v/>
      </c>
      <c r="F152" s="473">
        <f>IF('COE.Client.Details'!P169="","",'COE.Client.Details'!P169)</f>
        <v/>
      </c>
      <c r="G152" s="473">
        <f>IF('COE.Client.Details'!Q169="","",'COE.Client.Details'!Q169)</f>
        <v/>
      </c>
      <c r="H152" s="478">
        <f>IF(G152="","","US")</f>
        <v/>
      </c>
      <c r="I152" s="166">
        <f>IF('COE.Client.Details'!L169="","",'COE.Client.Details'!L169)</f>
        <v/>
      </c>
      <c r="J152" s="629">
        <f>IF('COE.Client.Details'!T169="","",'COE.Client.Details'!T169)</f>
        <v/>
      </c>
      <c r="K152" s="479">
        <f>IF(A152="","","0123000000002GvAAI")</f>
        <v/>
      </c>
      <c r="L152" s="479" t="n"/>
      <c r="M152" s="481">
        <f>IF('Multi Unit Grid'!$H$3="","",'Multi Unit Grid'!$H$3)</f>
        <v/>
      </c>
      <c r="N152" s="481">
        <f>IF('Multi Unit Grid'!$H$4="","",'Multi Unit Grid'!$H$4)</f>
        <v/>
      </c>
      <c r="O152" s="483" t="n"/>
      <c r="P152" s="482">
        <f>IF('COE.Client.Details'!E169="","",'COE.Client.Details'!E169)</f>
        <v/>
      </c>
      <c r="Q152" s="483" t="n"/>
    </row>
    <row r="153">
      <c r="A153" s="232">
        <f>IF('Multi Unit Grid'!C164="","",'Multi Unit Grid'!C164)</f>
        <v/>
      </c>
      <c r="B153" s="473">
        <f>IF('Product Selections'!D167="","",'Product Selections'!D167)</f>
        <v/>
      </c>
      <c r="C153" s="166">
        <f>IF('COE.Client.Details'!K170="","",'COE.Client.Details'!K170)</f>
        <v/>
      </c>
      <c r="D153" s="473">
        <f>IF('COE.Client.Details'!M170="","",'COE.Client.Details'!M170)</f>
        <v/>
      </c>
      <c r="E153" s="473">
        <f>IF('COE.Client.Details'!O170="","",'COE.Client.Details'!O170)</f>
        <v/>
      </c>
      <c r="F153" s="473">
        <f>IF('COE.Client.Details'!P170="","",'COE.Client.Details'!P170)</f>
        <v/>
      </c>
      <c r="G153" s="473">
        <f>IF('COE.Client.Details'!Q170="","",'COE.Client.Details'!Q170)</f>
        <v/>
      </c>
      <c r="H153" s="478">
        <f>IF(G153="","","US")</f>
        <v/>
      </c>
      <c r="I153" s="166">
        <f>IF('COE.Client.Details'!L170="","",'COE.Client.Details'!L170)</f>
        <v/>
      </c>
      <c r="J153" s="629">
        <f>IF('COE.Client.Details'!T170="","",'COE.Client.Details'!T170)</f>
        <v/>
      </c>
      <c r="K153" s="479">
        <f>IF(A153="","","0123000000002GvAAI")</f>
        <v/>
      </c>
      <c r="L153" s="479" t="n"/>
      <c r="M153" s="481">
        <f>IF('Multi Unit Grid'!$H$3="","",'Multi Unit Grid'!$H$3)</f>
        <v/>
      </c>
      <c r="N153" s="481">
        <f>IF('Multi Unit Grid'!$H$4="","",'Multi Unit Grid'!$H$4)</f>
        <v/>
      </c>
      <c r="O153" s="483" t="n"/>
      <c r="P153" s="482">
        <f>IF('COE.Client.Details'!E170="","",'COE.Client.Details'!E170)</f>
        <v/>
      </c>
      <c r="Q153" s="483" t="n"/>
    </row>
    <row r="154">
      <c r="A154" s="232">
        <f>IF('Multi Unit Grid'!C165="","",'Multi Unit Grid'!C165)</f>
        <v/>
      </c>
      <c r="B154" s="473">
        <f>IF('Product Selections'!D168="","",'Product Selections'!D168)</f>
        <v/>
      </c>
      <c r="C154" s="166">
        <f>IF('COE.Client.Details'!K171="","",'COE.Client.Details'!K171)</f>
        <v/>
      </c>
      <c r="D154" s="473">
        <f>IF('COE.Client.Details'!M171="","",'COE.Client.Details'!M171)</f>
        <v/>
      </c>
      <c r="E154" s="473">
        <f>IF('COE.Client.Details'!O171="","",'COE.Client.Details'!O171)</f>
        <v/>
      </c>
      <c r="F154" s="473">
        <f>IF('COE.Client.Details'!P171="","",'COE.Client.Details'!P171)</f>
        <v/>
      </c>
      <c r="G154" s="473">
        <f>IF('COE.Client.Details'!Q171="","",'COE.Client.Details'!Q171)</f>
        <v/>
      </c>
      <c r="H154" s="478">
        <f>IF(G154="","","US")</f>
        <v/>
      </c>
      <c r="I154" s="166">
        <f>IF('COE.Client.Details'!L171="","",'COE.Client.Details'!L171)</f>
        <v/>
      </c>
      <c r="J154" s="629">
        <f>IF('COE.Client.Details'!T171="","",'COE.Client.Details'!T171)</f>
        <v/>
      </c>
      <c r="K154" s="479">
        <f>IF(A154="","","0123000000002GvAAI")</f>
        <v/>
      </c>
      <c r="L154" s="479" t="n"/>
      <c r="M154" s="481">
        <f>IF('Multi Unit Grid'!$H$3="","",'Multi Unit Grid'!$H$3)</f>
        <v/>
      </c>
      <c r="N154" s="481">
        <f>IF('Multi Unit Grid'!$H$4="","",'Multi Unit Grid'!$H$4)</f>
        <v/>
      </c>
      <c r="O154" s="483" t="n"/>
      <c r="P154" s="482">
        <f>IF('COE.Client.Details'!E171="","",'COE.Client.Details'!E171)</f>
        <v/>
      </c>
      <c r="Q154" s="483" t="n"/>
    </row>
    <row r="155">
      <c r="A155" s="232">
        <f>IF('Multi Unit Grid'!C166="","",'Multi Unit Grid'!C166)</f>
        <v/>
      </c>
      <c r="B155" s="473">
        <f>IF('Product Selections'!D169="","",'Product Selections'!D169)</f>
        <v/>
      </c>
      <c r="C155" s="166">
        <f>IF('COE.Client.Details'!K172="","",'COE.Client.Details'!K172)</f>
        <v/>
      </c>
      <c r="D155" s="473">
        <f>IF('COE.Client.Details'!M172="","",'COE.Client.Details'!M172)</f>
        <v/>
      </c>
      <c r="E155" s="473">
        <f>IF('COE.Client.Details'!O172="","",'COE.Client.Details'!O172)</f>
        <v/>
      </c>
      <c r="F155" s="473">
        <f>IF('COE.Client.Details'!P172="","",'COE.Client.Details'!P172)</f>
        <v/>
      </c>
      <c r="G155" s="473">
        <f>IF('COE.Client.Details'!Q172="","",'COE.Client.Details'!Q172)</f>
        <v/>
      </c>
      <c r="H155" s="478">
        <f>IF(G155="","","US")</f>
        <v/>
      </c>
      <c r="I155" s="166">
        <f>IF('COE.Client.Details'!L172="","",'COE.Client.Details'!L172)</f>
        <v/>
      </c>
      <c r="J155" s="629">
        <f>IF('COE.Client.Details'!T172="","",'COE.Client.Details'!T172)</f>
        <v/>
      </c>
      <c r="K155" s="479">
        <f>IF(A155="","","0123000000002GvAAI")</f>
        <v/>
      </c>
      <c r="L155" s="479" t="n"/>
      <c r="M155" s="481">
        <f>IF('Multi Unit Grid'!$H$3="","",'Multi Unit Grid'!$H$3)</f>
        <v/>
      </c>
      <c r="N155" s="481">
        <f>IF('Multi Unit Grid'!$H$4="","",'Multi Unit Grid'!$H$4)</f>
        <v/>
      </c>
      <c r="O155" s="483" t="n"/>
      <c r="P155" s="482">
        <f>IF('COE.Client.Details'!E172="","",'COE.Client.Details'!E172)</f>
        <v/>
      </c>
      <c r="Q155" s="483" t="n"/>
    </row>
    <row r="156">
      <c r="A156" s="232">
        <f>IF('Multi Unit Grid'!C167="","",'Multi Unit Grid'!C167)</f>
        <v/>
      </c>
      <c r="B156" s="473">
        <f>IF('Product Selections'!D170="","",'Product Selections'!D170)</f>
        <v/>
      </c>
      <c r="C156" s="166">
        <f>IF('COE.Client.Details'!K173="","",'COE.Client.Details'!K173)</f>
        <v/>
      </c>
      <c r="D156" s="473">
        <f>IF('COE.Client.Details'!M173="","",'COE.Client.Details'!M173)</f>
        <v/>
      </c>
      <c r="E156" s="473">
        <f>IF('COE.Client.Details'!O173="","",'COE.Client.Details'!O173)</f>
        <v/>
      </c>
      <c r="F156" s="473">
        <f>IF('COE.Client.Details'!P173="","",'COE.Client.Details'!P173)</f>
        <v/>
      </c>
      <c r="G156" s="473">
        <f>IF('COE.Client.Details'!Q173="","",'COE.Client.Details'!Q173)</f>
        <v/>
      </c>
      <c r="H156" s="478">
        <f>IF(G156="","","US")</f>
        <v/>
      </c>
      <c r="I156" s="166">
        <f>IF('COE.Client.Details'!L173="","",'COE.Client.Details'!L173)</f>
        <v/>
      </c>
      <c r="J156" s="629">
        <f>IF('COE.Client.Details'!T173="","",'COE.Client.Details'!T173)</f>
        <v/>
      </c>
      <c r="K156" s="479">
        <f>IF(A156="","","0123000000002GvAAI")</f>
        <v/>
      </c>
      <c r="L156" s="479" t="n"/>
      <c r="M156" s="481">
        <f>IF('Multi Unit Grid'!$H$3="","",'Multi Unit Grid'!$H$3)</f>
        <v/>
      </c>
      <c r="N156" s="481">
        <f>IF('Multi Unit Grid'!$H$4="","",'Multi Unit Grid'!$H$4)</f>
        <v/>
      </c>
      <c r="O156" s="483" t="n"/>
      <c r="P156" s="482">
        <f>IF('COE.Client.Details'!E173="","",'COE.Client.Details'!E173)</f>
        <v/>
      </c>
      <c r="Q156" s="483" t="n"/>
    </row>
    <row r="157">
      <c r="A157" s="232">
        <f>IF('Multi Unit Grid'!C168="","",'Multi Unit Grid'!C168)</f>
        <v/>
      </c>
      <c r="B157" s="473">
        <f>IF('Product Selections'!D171="","",'Product Selections'!D171)</f>
        <v/>
      </c>
      <c r="C157" s="166">
        <f>IF('COE.Client.Details'!K174="","",'COE.Client.Details'!K174)</f>
        <v/>
      </c>
      <c r="D157" s="473">
        <f>IF('COE.Client.Details'!M174="","",'COE.Client.Details'!M174)</f>
        <v/>
      </c>
      <c r="E157" s="473">
        <f>IF('COE.Client.Details'!O174="","",'COE.Client.Details'!O174)</f>
        <v/>
      </c>
      <c r="F157" s="473">
        <f>IF('COE.Client.Details'!P174="","",'COE.Client.Details'!P174)</f>
        <v/>
      </c>
      <c r="G157" s="473">
        <f>IF('COE.Client.Details'!Q174="","",'COE.Client.Details'!Q174)</f>
        <v/>
      </c>
      <c r="H157" s="478">
        <f>IF(G157="","","US")</f>
        <v/>
      </c>
      <c r="I157" s="166">
        <f>IF('COE.Client.Details'!L174="","",'COE.Client.Details'!L174)</f>
        <v/>
      </c>
      <c r="J157" s="629">
        <f>IF('COE.Client.Details'!T174="","",'COE.Client.Details'!T174)</f>
        <v/>
      </c>
      <c r="K157" s="479">
        <f>IF(A157="","","0123000000002GvAAI")</f>
        <v/>
      </c>
      <c r="L157" s="479" t="n"/>
      <c r="M157" s="481">
        <f>IF('Multi Unit Grid'!$H$3="","",'Multi Unit Grid'!$H$3)</f>
        <v/>
      </c>
      <c r="N157" s="481">
        <f>IF('Multi Unit Grid'!$H$4="","",'Multi Unit Grid'!$H$4)</f>
        <v/>
      </c>
      <c r="O157" s="483" t="n"/>
      <c r="P157" s="482">
        <f>IF('COE.Client.Details'!E174="","",'COE.Client.Details'!E174)</f>
        <v/>
      </c>
      <c r="Q157" s="483" t="n"/>
    </row>
    <row r="158">
      <c r="A158" s="232">
        <f>IF('Multi Unit Grid'!C169="","",'Multi Unit Grid'!C169)</f>
        <v/>
      </c>
      <c r="B158" s="473">
        <f>IF('Product Selections'!D172="","",'Product Selections'!D172)</f>
        <v/>
      </c>
      <c r="C158" s="166">
        <f>IF('COE.Client.Details'!K175="","",'COE.Client.Details'!K175)</f>
        <v/>
      </c>
      <c r="D158" s="473">
        <f>IF('COE.Client.Details'!M175="","",'COE.Client.Details'!M175)</f>
        <v/>
      </c>
      <c r="E158" s="473">
        <f>IF('COE.Client.Details'!O175="","",'COE.Client.Details'!O175)</f>
        <v/>
      </c>
      <c r="F158" s="473">
        <f>IF('COE.Client.Details'!P175="","",'COE.Client.Details'!P175)</f>
        <v/>
      </c>
      <c r="G158" s="473">
        <f>IF('COE.Client.Details'!Q175="","",'COE.Client.Details'!Q175)</f>
        <v/>
      </c>
      <c r="H158" s="478">
        <f>IF(G158="","","US")</f>
        <v/>
      </c>
      <c r="I158" s="166">
        <f>IF('COE.Client.Details'!L175="","",'COE.Client.Details'!L175)</f>
        <v/>
      </c>
      <c r="J158" s="629">
        <f>IF('COE.Client.Details'!T175="","",'COE.Client.Details'!T175)</f>
        <v/>
      </c>
      <c r="K158" s="479">
        <f>IF(A158="","","0123000000002GvAAI")</f>
        <v/>
      </c>
      <c r="L158" s="479" t="n"/>
      <c r="M158" s="481">
        <f>IF('Multi Unit Grid'!$H$3="","",'Multi Unit Grid'!$H$3)</f>
        <v/>
      </c>
      <c r="N158" s="481">
        <f>IF('Multi Unit Grid'!$H$4="","",'Multi Unit Grid'!$H$4)</f>
        <v/>
      </c>
      <c r="O158" s="483" t="n"/>
      <c r="P158" s="482">
        <f>IF('COE.Client.Details'!E175="","",'COE.Client.Details'!E175)</f>
        <v/>
      </c>
      <c r="Q158" s="483" t="n"/>
    </row>
    <row r="159">
      <c r="A159" s="232">
        <f>IF('Multi Unit Grid'!C170="","",'Multi Unit Grid'!C170)</f>
        <v/>
      </c>
      <c r="B159" s="473">
        <f>IF('Product Selections'!D173="","",'Product Selections'!D173)</f>
        <v/>
      </c>
      <c r="C159" s="166">
        <f>IF('COE.Client.Details'!K176="","",'COE.Client.Details'!K176)</f>
        <v/>
      </c>
      <c r="D159" s="473">
        <f>IF('COE.Client.Details'!M176="","",'COE.Client.Details'!M176)</f>
        <v/>
      </c>
      <c r="E159" s="473">
        <f>IF('COE.Client.Details'!O176="","",'COE.Client.Details'!O176)</f>
        <v/>
      </c>
      <c r="F159" s="473">
        <f>IF('COE.Client.Details'!P176="","",'COE.Client.Details'!P176)</f>
        <v/>
      </c>
      <c r="G159" s="473">
        <f>IF('COE.Client.Details'!Q176="","",'COE.Client.Details'!Q176)</f>
        <v/>
      </c>
      <c r="H159" s="478">
        <f>IF(G159="","","US")</f>
        <v/>
      </c>
      <c r="I159" s="166">
        <f>IF('COE.Client.Details'!L176="","",'COE.Client.Details'!L176)</f>
        <v/>
      </c>
      <c r="J159" s="629">
        <f>IF('COE.Client.Details'!T176="","",'COE.Client.Details'!T176)</f>
        <v/>
      </c>
      <c r="K159" s="479">
        <f>IF(A159="","","0123000000002GvAAI")</f>
        <v/>
      </c>
      <c r="L159" s="479" t="n"/>
      <c r="M159" s="481">
        <f>IF('Multi Unit Grid'!$H$3="","",'Multi Unit Grid'!$H$3)</f>
        <v/>
      </c>
      <c r="N159" s="481">
        <f>IF('Multi Unit Grid'!$H$4="","",'Multi Unit Grid'!$H$4)</f>
        <v/>
      </c>
      <c r="O159" s="483" t="n"/>
      <c r="P159" s="482">
        <f>IF('COE.Client.Details'!E176="","",'COE.Client.Details'!E176)</f>
        <v/>
      </c>
      <c r="Q159" s="483" t="n"/>
    </row>
    <row r="160">
      <c r="A160" s="232">
        <f>IF('Multi Unit Grid'!C171="","",'Multi Unit Grid'!C171)</f>
        <v/>
      </c>
      <c r="B160" s="473">
        <f>IF('Product Selections'!D174="","",'Product Selections'!D174)</f>
        <v/>
      </c>
      <c r="C160" s="166">
        <f>IF('COE.Client.Details'!K177="","",'COE.Client.Details'!K177)</f>
        <v/>
      </c>
      <c r="D160" s="473">
        <f>IF('COE.Client.Details'!M177="","",'COE.Client.Details'!M177)</f>
        <v/>
      </c>
      <c r="E160" s="473">
        <f>IF('COE.Client.Details'!O177="","",'COE.Client.Details'!O177)</f>
        <v/>
      </c>
      <c r="F160" s="473">
        <f>IF('COE.Client.Details'!P177="","",'COE.Client.Details'!P177)</f>
        <v/>
      </c>
      <c r="G160" s="473">
        <f>IF('COE.Client.Details'!Q177="","",'COE.Client.Details'!Q177)</f>
        <v/>
      </c>
      <c r="H160" s="478">
        <f>IF(G160="","","US")</f>
        <v/>
      </c>
      <c r="I160" s="166">
        <f>IF('COE.Client.Details'!L177="","",'COE.Client.Details'!L177)</f>
        <v/>
      </c>
      <c r="J160" s="629">
        <f>IF('COE.Client.Details'!T177="","",'COE.Client.Details'!T177)</f>
        <v/>
      </c>
      <c r="K160" s="479">
        <f>IF(A160="","","0123000000002GvAAI")</f>
        <v/>
      </c>
      <c r="L160" s="479" t="n"/>
      <c r="M160" s="481">
        <f>IF('Multi Unit Grid'!$H$3="","",'Multi Unit Grid'!$H$3)</f>
        <v/>
      </c>
      <c r="N160" s="481">
        <f>IF('Multi Unit Grid'!$H$4="","",'Multi Unit Grid'!$H$4)</f>
        <v/>
      </c>
      <c r="O160" s="483" t="n"/>
      <c r="P160" s="482">
        <f>IF('COE.Client.Details'!E177="","",'COE.Client.Details'!E177)</f>
        <v/>
      </c>
      <c r="Q160" s="483" t="n"/>
    </row>
    <row r="161">
      <c r="A161" s="232">
        <f>IF('Multi Unit Grid'!C172="","",'Multi Unit Grid'!C172)</f>
        <v/>
      </c>
      <c r="B161" s="473">
        <f>IF('Product Selections'!D175="","",'Product Selections'!D175)</f>
        <v/>
      </c>
      <c r="C161" s="166">
        <f>IF('COE.Client.Details'!K178="","",'COE.Client.Details'!K178)</f>
        <v/>
      </c>
      <c r="D161" s="473">
        <f>IF('COE.Client.Details'!M178="","",'COE.Client.Details'!M178)</f>
        <v/>
      </c>
      <c r="E161" s="473">
        <f>IF('COE.Client.Details'!O178="","",'COE.Client.Details'!O178)</f>
        <v/>
      </c>
      <c r="F161" s="473">
        <f>IF('COE.Client.Details'!P178="","",'COE.Client.Details'!P178)</f>
        <v/>
      </c>
      <c r="G161" s="473">
        <f>IF('COE.Client.Details'!Q178="","",'COE.Client.Details'!Q178)</f>
        <v/>
      </c>
      <c r="H161" s="478">
        <f>IF(G161="","","US")</f>
        <v/>
      </c>
      <c r="I161" s="166">
        <f>IF('COE.Client.Details'!L178="","",'COE.Client.Details'!L178)</f>
        <v/>
      </c>
      <c r="J161" s="629">
        <f>IF('COE.Client.Details'!T178="","",'COE.Client.Details'!T178)</f>
        <v/>
      </c>
      <c r="K161" s="479">
        <f>IF(A161="","","0123000000002GvAAI")</f>
        <v/>
      </c>
      <c r="L161" s="479" t="n"/>
      <c r="M161" s="481">
        <f>IF('Multi Unit Grid'!$H$3="","",'Multi Unit Grid'!$H$3)</f>
        <v/>
      </c>
      <c r="N161" s="481">
        <f>IF('Multi Unit Grid'!$H$4="","",'Multi Unit Grid'!$H$4)</f>
        <v/>
      </c>
      <c r="O161" s="483" t="n"/>
      <c r="P161" s="482">
        <f>IF('COE.Client.Details'!E178="","",'COE.Client.Details'!E178)</f>
        <v/>
      </c>
      <c r="Q161" s="483" t="n"/>
    </row>
    <row r="162">
      <c r="A162" s="232">
        <f>IF('Multi Unit Grid'!C173="","",'Multi Unit Grid'!C173)</f>
        <v/>
      </c>
      <c r="B162" s="473">
        <f>IF('Product Selections'!D176="","",'Product Selections'!D176)</f>
        <v/>
      </c>
      <c r="C162" s="166">
        <f>IF('COE.Client.Details'!K179="","",'COE.Client.Details'!K179)</f>
        <v/>
      </c>
      <c r="D162" s="473">
        <f>IF('COE.Client.Details'!M179="","",'COE.Client.Details'!M179)</f>
        <v/>
      </c>
      <c r="E162" s="473">
        <f>IF('COE.Client.Details'!O179="","",'COE.Client.Details'!O179)</f>
        <v/>
      </c>
      <c r="F162" s="473">
        <f>IF('COE.Client.Details'!P179="","",'COE.Client.Details'!P179)</f>
        <v/>
      </c>
      <c r="G162" s="473">
        <f>IF('COE.Client.Details'!Q179="","",'COE.Client.Details'!Q179)</f>
        <v/>
      </c>
      <c r="H162" s="478">
        <f>IF(G162="","","US")</f>
        <v/>
      </c>
      <c r="I162" s="166">
        <f>IF('COE.Client.Details'!L179="","",'COE.Client.Details'!L179)</f>
        <v/>
      </c>
      <c r="J162" s="629">
        <f>IF('COE.Client.Details'!T179="","",'COE.Client.Details'!T179)</f>
        <v/>
      </c>
      <c r="K162" s="479">
        <f>IF(A162="","","0123000000002GvAAI")</f>
        <v/>
      </c>
      <c r="L162" s="479" t="n"/>
      <c r="M162" s="481">
        <f>IF('Multi Unit Grid'!$H$3="","",'Multi Unit Grid'!$H$3)</f>
        <v/>
      </c>
      <c r="N162" s="481">
        <f>IF('Multi Unit Grid'!$H$4="","",'Multi Unit Grid'!$H$4)</f>
        <v/>
      </c>
      <c r="O162" s="483" t="n"/>
      <c r="P162" s="482">
        <f>IF('COE.Client.Details'!E179="","",'COE.Client.Details'!E179)</f>
        <v/>
      </c>
      <c r="Q162" s="483" t="n"/>
    </row>
    <row r="163">
      <c r="A163" s="232">
        <f>IF('Multi Unit Grid'!C174="","",'Multi Unit Grid'!C174)</f>
        <v/>
      </c>
      <c r="B163" s="473">
        <f>IF('Product Selections'!D177="","",'Product Selections'!D177)</f>
        <v/>
      </c>
      <c r="C163" s="166">
        <f>IF('COE.Client.Details'!K180="","",'COE.Client.Details'!K180)</f>
        <v/>
      </c>
      <c r="D163" s="473">
        <f>IF('COE.Client.Details'!M180="","",'COE.Client.Details'!M180)</f>
        <v/>
      </c>
      <c r="E163" s="473">
        <f>IF('COE.Client.Details'!O180="","",'COE.Client.Details'!O180)</f>
        <v/>
      </c>
      <c r="F163" s="473">
        <f>IF('COE.Client.Details'!P180="","",'COE.Client.Details'!P180)</f>
        <v/>
      </c>
      <c r="G163" s="473">
        <f>IF('COE.Client.Details'!Q180="","",'COE.Client.Details'!Q180)</f>
        <v/>
      </c>
      <c r="H163" s="478">
        <f>IF(G163="","","US")</f>
        <v/>
      </c>
      <c r="I163" s="166">
        <f>IF('COE.Client.Details'!L180="","",'COE.Client.Details'!L180)</f>
        <v/>
      </c>
      <c r="J163" s="629">
        <f>IF('COE.Client.Details'!T180="","",'COE.Client.Details'!T180)</f>
        <v/>
      </c>
      <c r="K163" s="479">
        <f>IF(A163="","","0123000000002GvAAI")</f>
        <v/>
      </c>
      <c r="L163" s="479" t="n"/>
      <c r="M163" s="481">
        <f>IF('Multi Unit Grid'!$H$3="","",'Multi Unit Grid'!$H$3)</f>
        <v/>
      </c>
      <c r="N163" s="481">
        <f>IF('Multi Unit Grid'!$H$4="","",'Multi Unit Grid'!$H$4)</f>
        <v/>
      </c>
      <c r="O163" s="483" t="n"/>
      <c r="P163" s="482">
        <f>IF('COE.Client.Details'!E180="","",'COE.Client.Details'!E180)</f>
        <v/>
      </c>
      <c r="Q163" s="483" t="n"/>
    </row>
    <row r="164">
      <c r="A164" s="232">
        <f>IF('Multi Unit Grid'!C175="","",'Multi Unit Grid'!C175)</f>
        <v/>
      </c>
      <c r="B164" s="473">
        <f>IF('Product Selections'!D178="","",'Product Selections'!D178)</f>
        <v/>
      </c>
      <c r="C164" s="166">
        <f>IF('COE.Client.Details'!K181="","",'COE.Client.Details'!K181)</f>
        <v/>
      </c>
      <c r="D164" s="473">
        <f>IF('COE.Client.Details'!M181="","",'COE.Client.Details'!M181)</f>
        <v/>
      </c>
      <c r="E164" s="473">
        <f>IF('COE.Client.Details'!O181="","",'COE.Client.Details'!O181)</f>
        <v/>
      </c>
      <c r="F164" s="473">
        <f>IF('COE.Client.Details'!P181="","",'COE.Client.Details'!P181)</f>
        <v/>
      </c>
      <c r="G164" s="473">
        <f>IF('COE.Client.Details'!Q181="","",'COE.Client.Details'!Q181)</f>
        <v/>
      </c>
      <c r="H164" s="478">
        <f>IF(G164="","","US")</f>
        <v/>
      </c>
      <c r="I164" s="166">
        <f>IF('COE.Client.Details'!L181="","",'COE.Client.Details'!L181)</f>
        <v/>
      </c>
      <c r="J164" s="629">
        <f>IF('COE.Client.Details'!T181="","",'COE.Client.Details'!T181)</f>
        <v/>
      </c>
      <c r="K164" s="479">
        <f>IF(A164="","","0123000000002GvAAI")</f>
        <v/>
      </c>
      <c r="L164" s="479" t="n"/>
      <c r="M164" s="481">
        <f>IF('Multi Unit Grid'!$H$3="","",'Multi Unit Grid'!$H$3)</f>
        <v/>
      </c>
      <c r="N164" s="481">
        <f>IF('Multi Unit Grid'!$H$4="","",'Multi Unit Grid'!$H$4)</f>
        <v/>
      </c>
      <c r="O164" s="483" t="n"/>
      <c r="P164" s="482">
        <f>IF('COE.Client.Details'!E181="","",'COE.Client.Details'!E181)</f>
        <v/>
      </c>
      <c r="Q164" s="483" t="n"/>
    </row>
    <row r="165">
      <c r="A165" s="232">
        <f>IF('Multi Unit Grid'!C176="","",'Multi Unit Grid'!C176)</f>
        <v/>
      </c>
      <c r="B165" s="473">
        <f>IF('Product Selections'!D179="","",'Product Selections'!D179)</f>
        <v/>
      </c>
      <c r="C165" s="166">
        <f>IF('COE.Client.Details'!K182="","",'COE.Client.Details'!K182)</f>
        <v/>
      </c>
      <c r="D165" s="473">
        <f>IF('COE.Client.Details'!M182="","",'COE.Client.Details'!M182)</f>
        <v/>
      </c>
      <c r="E165" s="473">
        <f>IF('COE.Client.Details'!O182="","",'COE.Client.Details'!O182)</f>
        <v/>
      </c>
      <c r="F165" s="473">
        <f>IF('COE.Client.Details'!P182="","",'COE.Client.Details'!P182)</f>
        <v/>
      </c>
      <c r="G165" s="473">
        <f>IF('COE.Client.Details'!Q182="","",'COE.Client.Details'!Q182)</f>
        <v/>
      </c>
      <c r="H165" s="478">
        <f>IF(G165="","","US")</f>
        <v/>
      </c>
      <c r="I165" s="166">
        <f>IF('COE.Client.Details'!L182="","",'COE.Client.Details'!L182)</f>
        <v/>
      </c>
      <c r="J165" s="629">
        <f>IF('COE.Client.Details'!T182="","",'COE.Client.Details'!T182)</f>
        <v/>
      </c>
      <c r="K165" s="479">
        <f>IF(A165="","","0123000000002GvAAI")</f>
        <v/>
      </c>
      <c r="L165" s="479" t="n"/>
      <c r="M165" s="481">
        <f>IF('Multi Unit Grid'!$H$3="","",'Multi Unit Grid'!$H$3)</f>
        <v/>
      </c>
      <c r="N165" s="481">
        <f>IF('Multi Unit Grid'!$H$4="","",'Multi Unit Grid'!$H$4)</f>
        <v/>
      </c>
      <c r="O165" s="483" t="n"/>
      <c r="P165" s="482">
        <f>IF('COE.Client.Details'!E182="","",'COE.Client.Details'!E182)</f>
        <v/>
      </c>
      <c r="Q165" s="483" t="n"/>
    </row>
    <row r="166">
      <c r="A166" s="232">
        <f>IF('Multi Unit Grid'!C177="","",'Multi Unit Grid'!C177)</f>
        <v/>
      </c>
      <c r="B166" s="473">
        <f>IF('Product Selections'!D180="","",'Product Selections'!D180)</f>
        <v/>
      </c>
      <c r="C166" s="166">
        <f>IF('COE.Client.Details'!K183="","",'COE.Client.Details'!K183)</f>
        <v/>
      </c>
      <c r="D166" s="473">
        <f>IF('COE.Client.Details'!M183="","",'COE.Client.Details'!M183)</f>
        <v/>
      </c>
      <c r="E166" s="473">
        <f>IF('COE.Client.Details'!O183="","",'COE.Client.Details'!O183)</f>
        <v/>
      </c>
      <c r="F166" s="473">
        <f>IF('COE.Client.Details'!P183="","",'COE.Client.Details'!P183)</f>
        <v/>
      </c>
      <c r="G166" s="473">
        <f>IF('COE.Client.Details'!Q183="","",'COE.Client.Details'!Q183)</f>
        <v/>
      </c>
      <c r="H166" s="478">
        <f>IF(G166="","","US")</f>
        <v/>
      </c>
      <c r="I166" s="166">
        <f>IF('COE.Client.Details'!L183="","",'COE.Client.Details'!L183)</f>
        <v/>
      </c>
      <c r="J166" s="629">
        <f>IF('COE.Client.Details'!T183="","",'COE.Client.Details'!T183)</f>
        <v/>
      </c>
      <c r="K166" s="479">
        <f>IF(A166="","","0123000000002GvAAI")</f>
        <v/>
      </c>
      <c r="L166" s="479" t="n"/>
      <c r="M166" s="481">
        <f>IF('Multi Unit Grid'!$H$3="","",'Multi Unit Grid'!$H$3)</f>
        <v/>
      </c>
      <c r="N166" s="481">
        <f>IF('Multi Unit Grid'!$H$4="","",'Multi Unit Grid'!$H$4)</f>
        <v/>
      </c>
      <c r="O166" s="483" t="n"/>
      <c r="P166" s="482">
        <f>IF('COE.Client.Details'!E183="","",'COE.Client.Details'!E183)</f>
        <v/>
      </c>
      <c r="Q166" s="483" t="n"/>
    </row>
    <row r="167">
      <c r="A167" s="232">
        <f>IF('Multi Unit Grid'!C178="","",'Multi Unit Grid'!C178)</f>
        <v/>
      </c>
      <c r="B167" s="473">
        <f>IF('Product Selections'!D181="","",'Product Selections'!D181)</f>
        <v/>
      </c>
      <c r="C167" s="166">
        <f>IF('COE.Client.Details'!K184="","",'COE.Client.Details'!K184)</f>
        <v/>
      </c>
      <c r="D167" s="473">
        <f>IF('COE.Client.Details'!M184="","",'COE.Client.Details'!M184)</f>
        <v/>
      </c>
      <c r="E167" s="473">
        <f>IF('COE.Client.Details'!O184="","",'COE.Client.Details'!O184)</f>
        <v/>
      </c>
      <c r="F167" s="473">
        <f>IF('COE.Client.Details'!P184="","",'COE.Client.Details'!P184)</f>
        <v/>
      </c>
      <c r="G167" s="473">
        <f>IF('COE.Client.Details'!Q184="","",'COE.Client.Details'!Q184)</f>
        <v/>
      </c>
      <c r="H167" s="478">
        <f>IF(G167="","","US")</f>
        <v/>
      </c>
      <c r="I167" s="166">
        <f>IF('COE.Client.Details'!L184="","",'COE.Client.Details'!L184)</f>
        <v/>
      </c>
      <c r="J167" s="629">
        <f>IF('COE.Client.Details'!T184="","",'COE.Client.Details'!T184)</f>
        <v/>
      </c>
      <c r="K167" s="479">
        <f>IF(A167="","","0123000000002GvAAI")</f>
        <v/>
      </c>
      <c r="L167" s="479" t="n"/>
      <c r="M167" s="481">
        <f>IF('Multi Unit Grid'!$H$3="","",'Multi Unit Grid'!$H$3)</f>
        <v/>
      </c>
      <c r="N167" s="481">
        <f>IF('Multi Unit Grid'!$H$4="","",'Multi Unit Grid'!$H$4)</f>
        <v/>
      </c>
      <c r="O167" s="483" t="n"/>
      <c r="P167" s="482">
        <f>IF('COE.Client.Details'!E184="","",'COE.Client.Details'!E184)</f>
        <v/>
      </c>
      <c r="Q167" s="483" t="n"/>
    </row>
    <row r="168">
      <c r="A168" s="232">
        <f>IF('Multi Unit Grid'!C179="","",'Multi Unit Grid'!C179)</f>
        <v/>
      </c>
      <c r="B168" s="473">
        <f>IF('Product Selections'!D182="","",'Product Selections'!D182)</f>
        <v/>
      </c>
      <c r="C168" s="166">
        <f>IF('COE.Client.Details'!K185="","",'COE.Client.Details'!K185)</f>
        <v/>
      </c>
      <c r="D168" s="473">
        <f>IF('COE.Client.Details'!M185="","",'COE.Client.Details'!M185)</f>
        <v/>
      </c>
      <c r="E168" s="473">
        <f>IF('COE.Client.Details'!O185="","",'COE.Client.Details'!O185)</f>
        <v/>
      </c>
      <c r="F168" s="473">
        <f>IF('COE.Client.Details'!P185="","",'COE.Client.Details'!P185)</f>
        <v/>
      </c>
      <c r="G168" s="473">
        <f>IF('COE.Client.Details'!Q185="","",'COE.Client.Details'!Q185)</f>
        <v/>
      </c>
      <c r="H168" s="478">
        <f>IF(G168="","","US")</f>
        <v/>
      </c>
      <c r="I168" s="166">
        <f>IF('COE.Client.Details'!L185="","",'COE.Client.Details'!L185)</f>
        <v/>
      </c>
      <c r="J168" s="629">
        <f>IF('COE.Client.Details'!T185="","",'COE.Client.Details'!T185)</f>
        <v/>
      </c>
      <c r="K168" s="479">
        <f>IF(A168="","","0123000000002GvAAI")</f>
        <v/>
      </c>
      <c r="L168" s="479" t="n"/>
      <c r="M168" s="481">
        <f>IF('Multi Unit Grid'!$H$3="","",'Multi Unit Grid'!$H$3)</f>
        <v/>
      </c>
      <c r="N168" s="481">
        <f>IF('Multi Unit Grid'!$H$4="","",'Multi Unit Grid'!$H$4)</f>
        <v/>
      </c>
      <c r="O168" s="483" t="n"/>
      <c r="P168" s="482">
        <f>IF('COE.Client.Details'!E185="","",'COE.Client.Details'!E185)</f>
        <v/>
      </c>
      <c r="Q168" s="483" t="n"/>
    </row>
    <row r="169">
      <c r="A169" s="232">
        <f>IF('Multi Unit Grid'!C180="","",'Multi Unit Grid'!C180)</f>
        <v/>
      </c>
      <c r="B169" s="473">
        <f>IF('Product Selections'!D183="","",'Product Selections'!D183)</f>
        <v/>
      </c>
      <c r="C169" s="166">
        <f>IF('COE.Client.Details'!K186="","",'COE.Client.Details'!K186)</f>
        <v/>
      </c>
      <c r="D169" s="473">
        <f>IF('COE.Client.Details'!M186="","",'COE.Client.Details'!M186)</f>
        <v/>
      </c>
      <c r="E169" s="473">
        <f>IF('COE.Client.Details'!O186="","",'COE.Client.Details'!O186)</f>
        <v/>
      </c>
      <c r="F169" s="473">
        <f>IF('COE.Client.Details'!P186="","",'COE.Client.Details'!P186)</f>
        <v/>
      </c>
      <c r="G169" s="473">
        <f>IF('COE.Client.Details'!Q186="","",'COE.Client.Details'!Q186)</f>
        <v/>
      </c>
      <c r="H169" s="478">
        <f>IF(G169="","","US")</f>
        <v/>
      </c>
      <c r="I169" s="166">
        <f>IF('COE.Client.Details'!L186="","",'COE.Client.Details'!L186)</f>
        <v/>
      </c>
      <c r="J169" s="629">
        <f>IF('COE.Client.Details'!T186="","",'COE.Client.Details'!T186)</f>
        <v/>
      </c>
      <c r="K169" s="479">
        <f>IF(A169="","","0123000000002GvAAI")</f>
        <v/>
      </c>
      <c r="L169" s="479" t="n"/>
      <c r="M169" s="481">
        <f>IF('Multi Unit Grid'!$H$3="","",'Multi Unit Grid'!$H$3)</f>
        <v/>
      </c>
      <c r="N169" s="481">
        <f>IF('Multi Unit Grid'!$H$4="","",'Multi Unit Grid'!$H$4)</f>
        <v/>
      </c>
      <c r="O169" s="483" t="n"/>
      <c r="P169" s="482">
        <f>IF('COE.Client.Details'!E186="","",'COE.Client.Details'!E186)</f>
        <v/>
      </c>
      <c r="Q169" s="483" t="n"/>
    </row>
    <row r="170">
      <c r="A170" s="232">
        <f>IF('Multi Unit Grid'!C181="","",'Multi Unit Grid'!C181)</f>
        <v/>
      </c>
      <c r="B170" s="473">
        <f>IF('Product Selections'!D184="","",'Product Selections'!D184)</f>
        <v/>
      </c>
      <c r="C170" s="166">
        <f>IF('COE.Client.Details'!K187="","",'COE.Client.Details'!K187)</f>
        <v/>
      </c>
      <c r="D170" s="473">
        <f>IF('COE.Client.Details'!M187="","",'COE.Client.Details'!M187)</f>
        <v/>
      </c>
      <c r="E170" s="473">
        <f>IF('COE.Client.Details'!O187="","",'COE.Client.Details'!O187)</f>
        <v/>
      </c>
      <c r="F170" s="473">
        <f>IF('COE.Client.Details'!P187="","",'COE.Client.Details'!P187)</f>
        <v/>
      </c>
      <c r="G170" s="473">
        <f>IF('COE.Client.Details'!Q187="","",'COE.Client.Details'!Q187)</f>
        <v/>
      </c>
      <c r="H170" s="478">
        <f>IF(G170="","","US")</f>
        <v/>
      </c>
      <c r="I170" s="166">
        <f>IF('COE.Client.Details'!L187="","",'COE.Client.Details'!L187)</f>
        <v/>
      </c>
      <c r="J170" s="629">
        <f>IF('COE.Client.Details'!T187="","",'COE.Client.Details'!T187)</f>
        <v/>
      </c>
      <c r="K170" s="479">
        <f>IF(A170="","","0123000000002GvAAI")</f>
        <v/>
      </c>
      <c r="L170" s="479" t="n"/>
      <c r="M170" s="481">
        <f>IF('Multi Unit Grid'!$H$3="","",'Multi Unit Grid'!$H$3)</f>
        <v/>
      </c>
      <c r="N170" s="481">
        <f>IF('Multi Unit Grid'!$H$4="","",'Multi Unit Grid'!$H$4)</f>
        <v/>
      </c>
      <c r="O170" s="483" t="n"/>
      <c r="P170" s="482">
        <f>IF('COE.Client.Details'!E187="","",'COE.Client.Details'!E187)</f>
        <v/>
      </c>
      <c r="Q170" s="483" t="n"/>
    </row>
    <row r="171">
      <c r="A171" s="232">
        <f>IF('Multi Unit Grid'!C182="","",'Multi Unit Grid'!C182)</f>
        <v/>
      </c>
      <c r="B171" s="473">
        <f>IF('Product Selections'!D185="","",'Product Selections'!D185)</f>
        <v/>
      </c>
      <c r="C171" s="166">
        <f>IF('COE.Client.Details'!K188="","",'COE.Client.Details'!K188)</f>
        <v/>
      </c>
      <c r="D171" s="473">
        <f>IF('COE.Client.Details'!M188="","",'COE.Client.Details'!M188)</f>
        <v/>
      </c>
      <c r="E171" s="473">
        <f>IF('COE.Client.Details'!O188="","",'COE.Client.Details'!O188)</f>
        <v/>
      </c>
      <c r="F171" s="473">
        <f>IF('COE.Client.Details'!P188="","",'COE.Client.Details'!P188)</f>
        <v/>
      </c>
      <c r="G171" s="473">
        <f>IF('COE.Client.Details'!Q188="","",'COE.Client.Details'!Q188)</f>
        <v/>
      </c>
      <c r="H171" s="478">
        <f>IF(G171="","","US")</f>
        <v/>
      </c>
      <c r="I171" s="166">
        <f>IF('COE.Client.Details'!L188="","",'COE.Client.Details'!L188)</f>
        <v/>
      </c>
      <c r="J171" s="629">
        <f>IF('COE.Client.Details'!T188="","",'COE.Client.Details'!T188)</f>
        <v/>
      </c>
      <c r="K171" s="479">
        <f>IF(A171="","","0123000000002GvAAI")</f>
        <v/>
      </c>
      <c r="L171" s="479" t="n"/>
      <c r="M171" s="481">
        <f>IF('Multi Unit Grid'!$H$3="","",'Multi Unit Grid'!$H$3)</f>
        <v/>
      </c>
      <c r="N171" s="481">
        <f>IF('Multi Unit Grid'!$H$4="","",'Multi Unit Grid'!$H$4)</f>
        <v/>
      </c>
      <c r="O171" s="483" t="n"/>
      <c r="P171" s="482">
        <f>IF('COE.Client.Details'!E188="","",'COE.Client.Details'!E188)</f>
        <v/>
      </c>
      <c r="Q171" s="483" t="n"/>
    </row>
    <row r="172">
      <c r="A172" s="232">
        <f>IF('Multi Unit Grid'!C183="","",'Multi Unit Grid'!C183)</f>
        <v/>
      </c>
      <c r="B172" s="473">
        <f>IF('Product Selections'!D186="","",'Product Selections'!D186)</f>
        <v/>
      </c>
      <c r="C172" s="166">
        <f>IF('COE.Client.Details'!K189="","",'COE.Client.Details'!K189)</f>
        <v/>
      </c>
      <c r="D172" s="473">
        <f>IF('COE.Client.Details'!M189="","",'COE.Client.Details'!M189)</f>
        <v/>
      </c>
      <c r="E172" s="473">
        <f>IF('COE.Client.Details'!O189="","",'COE.Client.Details'!O189)</f>
        <v/>
      </c>
      <c r="F172" s="473">
        <f>IF('COE.Client.Details'!P189="","",'COE.Client.Details'!P189)</f>
        <v/>
      </c>
      <c r="G172" s="473">
        <f>IF('COE.Client.Details'!Q189="","",'COE.Client.Details'!Q189)</f>
        <v/>
      </c>
      <c r="H172" s="478">
        <f>IF(G172="","","US")</f>
        <v/>
      </c>
      <c r="I172" s="166">
        <f>IF('COE.Client.Details'!L189="","",'COE.Client.Details'!L189)</f>
        <v/>
      </c>
      <c r="J172" s="629">
        <f>IF('COE.Client.Details'!T189="","",'COE.Client.Details'!T189)</f>
        <v/>
      </c>
      <c r="K172" s="479">
        <f>IF(A172="","","0123000000002GvAAI")</f>
        <v/>
      </c>
      <c r="L172" s="479" t="n"/>
      <c r="M172" s="481">
        <f>IF('Multi Unit Grid'!$H$3="","",'Multi Unit Grid'!$H$3)</f>
        <v/>
      </c>
      <c r="N172" s="481">
        <f>IF('Multi Unit Grid'!$H$4="","",'Multi Unit Grid'!$H$4)</f>
        <v/>
      </c>
      <c r="O172" s="483" t="n"/>
      <c r="P172" s="482">
        <f>IF('COE.Client.Details'!E189="","",'COE.Client.Details'!E189)</f>
        <v/>
      </c>
      <c r="Q172" s="483" t="n"/>
    </row>
    <row r="173">
      <c r="A173" s="232">
        <f>IF('Multi Unit Grid'!C184="","",'Multi Unit Grid'!C184)</f>
        <v/>
      </c>
      <c r="B173" s="473">
        <f>IF('Product Selections'!D187="","",'Product Selections'!D187)</f>
        <v/>
      </c>
      <c r="C173" s="166">
        <f>IF('COE.Client.Details'!K190="","",'COE.Client.Details'!K190)</f>
        <v/>
      </c>
      <c r="D173" s="473">
        <f>IF('COE.Client.Details'!M190="","",'COE.Client.Details'!M190)</f>
        <v/>
      </c>
      <c r="E173" s="473">
        <f>IF('COE.Client.Details'!O190="","",'COE.Client.Details'!O190)</f>
        <v/>
      </c>
      <c r="F173" s="473">
        <f>IF('COE.Client.Details'!P190="","",'COE.Client.Details'!P190)</f>
        <v/>
      </c>
      <c r="G173" s="473">
        <f>IF('COE.Client.Details'!Q190="","",'COE.Client.Details'!Q190)</f>
        <v/>
      </c>
      <c r="H173" s="478">
        <f>IF(G173="","","US")</f>
        <v/>
      </c>
      <c r="I173" s="166">
        <f>IF('COE.Client.Details'!L190="","",'COE.Client.Details'!L190)</f>
        <v/>
      </c>
      <c r="J173" s="629">
        <f>IF('COE.Client.Details'!T190="","",'COE.Client.Details'!T190)</f>
        <v/>
      </c>
      <c r="K173" s="479">
        <f>IF(A173="","","0123000000002GvAAI")</f>
        <v/>
      </c>
      <c r="L173" s="479" t="n"/>
      <c r="M173" s="481">
        <f>IF('Multi Unit Grid'!$H$3="","",'Multi Unit Grid'!$H$3)</f>
        <v/>
      </c>
      <c r="N173" s="481">
        <f>IF('Multi Unit Grid'!$H$4="","",'Multi Unit Grid'!$H$4)</f>
        <v/>
      </c>
      <c r="O173" s="483" t="n"/>
      <c r="P173" s="482">
        <f>IF('COE.Client.Details'!E190="","",'COE.Client.Details'!E190)</f>
        <v/>
      </c>
      <c r="Q173" s="483" t="n"/>
    </row>
    <row r="174">
      <c r="A174" s="232">
        <f>IF('Multi Unit Grid'!C185="","",'Multi Unit Grid'!C185)</f>
        <v/>
      </c>
      <c r="B174" s="473">
        <f>IF('Product Selections'!D188="","",'Product Selections'!D188)</f>
        <v/>
      </c>
      <c r="C174" s="166">
        <f>IF('COE.Client.Details'!K191="","",'COE.Client.Details'!K191)</f>
        <v/>
      </c>
      <c r="D174" s="473">
        <f>IF('COE.Client.Details'!M191="","",'COE.Client.Details'!M191)</f>
        <v/>
      </c>
      <c r="E174" s="473">
        <f>IF('COE.Client.Details'!O191="","",'COE.Client.Details'!O191)</f>
        <v/>
      </c>
      <c r="F174" s="473">
        <f>IF('COE.Client.Details'!P191="","",'COE.Client.Details'!P191)</f>
        <v/>
      </c>
      <c r="G174" s="473">
        <f>IF('COE.Client.Details'!Q191="","",'COE.Client.Details'!Q191)</f>
        <v/>
      </c>
      <c r="H174" s="478">
        <f>IF(G174="","","US")</f>
        <v/>
      </c>
      <c r="I174" s="166">
        <f>IF('COE.Client.Details'!L191="","",'COE.Client.Details'!L191)</f>
        <v/>
      </c>
      <c r="J174" s="629">
        <f>IF('COE.Client.Details'!T191="","",'COE.Client.Details'!T191)</f>
        <v/>
      </c>
      <c r="K174" s="479">
        <f>IF(A174="","","0123000000002GvAAI")</f>
        <v/>
      </c>
      <c r="L174" s="479" t="n"/>
      <c r="M174" s="481">
        <f>IF('Multi Unit Grid'!$H$3="","",'Multi Unit Grid'!$H$3)</f>
        <v/>
      </c>
      <c r="N174" s="481">
        <f>IF('Multi Unit Grid'!$H$4="","",'Multi Unit Grid'!$H$4)</f>
        <v/>
      </c>
      <c r="O174" s="483" t="n"/>
      <c r="P174" s="482">
        <f>IF('COE.Client.Details'!E191="","",'COE.Client.Details'!E191)</f>
        <v/>
      </c>
      <c r="Q174" s="483" t="n"/>
    </row>
    <row r="175">
      <c r="A175" s="232">
        <f>IF('Multi Unit Grid'!C186="","",'Multi Unit Grid'!C186)</f>
        <v/>
      </c>
      <c r="B175" s="473">
        <f>IF('Product Selections'!D189="","",'Product Selections'!D189)</f>
        <v/>
      </c>
      <c r="C175" s="166">
        <f>IF('COE.Client.Details'!K192="","",'COE.Client.Details'!K192)</f>
        <v/>
      </c>
      <c r="D175" s="473">
        <f>IF('COE.Client.Details'!M192="","",'COE.Client.Details'!M192)</f>
        <v/>
      </c>
      <c r="E175" s="473">
        <f>IF('COE.Client.Details'!O192="","",'COE.Client.Details'!O192)</f>
        <v/>
      </c>
      <c r="F175" s="473">
        <f>IF('COE.Client.Details'!P192="","",'COE.Client.Details'!P192)</f>
        <v/>
      </c>
      <c r="G175" s="473">
        <f>IF('COE.Client.Details'!Q192="","",'COE.Client.Details'!Q192)</f>
        <v/>
      </c>
      <c r="H175" s="478">
        <f>IF(G175="","","US")</f>
        <v/>
      </c>
      <c r="I175" s="166">
        <f>IF('COE.Client.Details'!L192="","",'COE.Client.Details'!L192)</f>
        <v/>
      </c>
      <c r="J175" s="629">
        <f>IF('COE.Client.Details'!T192="","",'COE.Client.Details'!T192)</f>
        <v/>
      </c>
      <c r="K175" s="479">
        <f>IF(A175="","","0123000000002GvAAI")</f>
        <v/>
      </c>
      <c r="L175" s="479" t="n"/>
      <c r="M175" s="481">
        <f>IF('Multi Unit Grid'!$H$3="","",'Multi Unit Grid'!$H$3)</f>
        <v/>
      </c>
      <c r="N175" s="481">
        <f>IF('Multi Unit Grid'!$H$4="","",'Multi Unit Grid'!$H$4)</f>
        <v/>
      </c>
      <c r="O175" s="483" t="n"/>
      <c r="P175" s="482">
        <f>IF('COE.Client.Details'!E192="","",'COE.Client.Details'!E192)</f>
        <v/>
      </c>
      <c r="Q175" s="483" t="n"/>
    </row>
    <row r="176">
      <c r="A176" s="232">
        <f>IF('Multi Unit Grid'!C187="","",'Multi Unit Grid'!C187)</f>
        <v/>
      </c>
      <c r="B176" s="473">
        <f>IF('Product Selections'!D190="","",'Product Selections'!D190)</f>
        <v/>
      </c>
      <c r="C176" s="166">
        <f>IF('COE.Client.Details'!K193="","",'COE.Client.Details'!K193)</f>
        <v/>
      </c>
      <c r="D176" s="473">
        <f>IF('COE.Client.Details'!M193="","",'COE.Client.Details'!M193)</f>
        <v/>
      </c>
      <c r="E176" s="473">
        <f>IF('COE.Client.Details'!O193="","",'COE.Client.Details'!O193)</f>
        <v/>
      </c>
      <c r="F176" s="473">
        <f>IF('COE.Client.Details'!P193="","",'COE.Client.Details'!P193)</f>
        <v/>
      </c>
      <c r="G176" s="473">
        <f>IF('COE.Client.Details'!Q193="","",'COE.Client.Details'!Q193)</f>
        <v/>
      </c>
      <c r="H176" s="478">
        <f>IF(G176="","","US")</f>
        <v/>
      </c>
      <c r="I176" s="166">
        <f>IF('COE.Client.Details'!L193="","",'COE.Client.Details'!L193)</f>
        <v/>
      </c>
      <c r="J176" s="629">
        <f>IF('COE.Client.Details'!T193="","",'COE.Client.Details'!T193)</f>
        <v/>
      </c>
      <c r="K176" s="479">
        <f>IF(A176="","","0123000000002GvAAI")</f>
        <v/>
      </c>
      <c r="L176" s="479" t="n"/>
      <c r="M176" s="481">
        <f>IF('Multi Unit Grid'!$H$3="","",'Multi Unit Grid'!$H$3)</f>
        <v/>
      </c>
      <c r="N176" s="481">
        <f>IF('Multi Unit Grid'!$H$4="","",'Multi Unit Grid'!$H$4)</f>
        <v/>
      </c>
      <c r="O176" s="483" t="n"/>
      <c r="P176" s="482">
        <f>IF('COE.Client.Details'!E193="","",'COE.Client.Details'!E193)</f>
        <v/>
      </c>
      <c r="Q176" s="483" t="n"/>
    </row>
    <row r="177">
      <c r="A177" s="232">
        <f>IF('Multi Unit Grid'!C188="","",'Multi Unit Grid'!C188)</f>
        <v/>
      </c>
      <c r="B177" s="473">
        <f>IF('Product Selections'!D191="","",'Product Selections'!D191)</f>
        <v/>
      </c>
      <c r="C177" s="166">
        <f>IF('COE.Client.Details'!K194="","",'COE.Client.Details'!K194)</f>
        <v/>
      </c>
      <c r="D177" s="473">
        <f>IF('COE.Client.Details'!M194="","",'COE.Client.Details'!M194)</f>
        <v/>
      </c>
      <c r="E177" s="473">
        <f>IF('COE.Client.Details'!O194="","",'COE.Client.Details'!O194)</f>
        <v/>
      </c>
      <c r="F177" s="473">
        <f>IF('COE.Client.Details'!P194="","",'COE.Client.Details'!P194)</f>
        <v/>
      </c>
      <c r="G177" s="473">
        <f>IF('COE.Client.Details'!Q194="","",'COE.Client.Details'!Q194)</f>
        <v/>
      </c>
      <c r="H177" s="478">
        <f>IF(G177="","","US")</f>
        <v/>
      </c>
      <c r="I177" s="166">
        <f>IF('COE.Client.Details'!L194="","",'COE.Client.Details'!L194)</f>
        <v/>
      </c>
      <c r="J177" s="629">
        <f>IF('COE.Client.Details'!T194="","",'COE.Client.Details'!T194)</f>
        <v/>
      </c>
      <c r="K177" s="479">
        <f>IF(A177="","","0123000000002GvAAI")</f>
        <v/>
      </c>
      <c r="L177" s="479" t="n"/>
      <c r="M177" s="481">
        <f>IF('Multi Unit Grid'!$H$3="","",'Multi Unit Grid'!$H$3)</f>
        <v/>
      </c>
      <c r="N177" s="481">
        <f>IF('Multi Unit Grid'!$H$4="","",'Multi Unit Grid'!$H$4)</f>
        <v/>
      </c>
      <c r="O177" s="483" t="n"/>
      <c r="P177" s="482">
        <f>IF('COE.Client.Details'!E194="","",'COE.Client.Details'!E194)</f>
        <v/>
      </c>
      <c r="Q177" s="483" t="n"/>
    </row>
    <row r="178">
      <c r="A178" s="232">
        <f>IF('Multi Unit Grid'!C189="","",'Multi Unit Grid'!C189)</f>
        <v/>
      </c>
      <c r="B178" s="473">
        <f>IF('Product Selections'!D192="","",'Product Selections'!D192)</f>
        <v/>
      </c>
      <c r="C178" s="166">
        <f>IF('COE.Client.Details'!K195="","",'COE.Client.Details'!K195)</f>
        <v/>
      </c>
      <c r="D178" s="473">
        <f>IF('COE.Client.Details'!M195="","",'COE.Client.Details'!M195)</f>
        <v/>
      </c>
      <c r="E178" s="473">
        <f>IF('COE.Client.Details'!O195="","",'COE.Client.Details'!O195)</f>
        <v/>
      </c>
      <c r="F178" s="473">
        <f>IF('COE.Client.Details'!P195="","",'COE.Client.Details'!P195)</f>
        <v/>
      </c>
      <c r="G178" s="473">
        <f>IF('COE.Client.Details'!Q195="","",'COE.Client.Details'!Q195)</f>
        <v/>
      </c>
      <c r="H178" s="478">
        <f>IF(G178="","","US")</f>
        <v/>
      </c>
      <c r="I178" s="166">
        <f>IF('COE.Client.Details'!L195="","",'COE.Client.Details'!L195)</f>
        <v/>
      </c>
      <c r="J178" s="629">
        <f>IF('COE.Client.Details'!T195="","",'COE.Client.Details'!T195)</f>
        <v/>
      </c>
      <c r="K178" s="479">
        <f>IF(A178="","","0123000000002GvAAI")</f>
        <v/>
      </c>
      <c r="L178" s="479" t="n"/>
      <c r="M178" s="481">
        <f>IF('Multi Unit Grid'!$H$3="","",'Multi Unit Grid'!$H$3)</f>
        <v/>
      </c>
      <c r="N178" s="481">
        <f>IF('Multi Unit Grid'!$H$4="","",'Multi Unit Grid'!$H$4)</f>
        <v/>
      </c>
      <c r="O178" s="483" t="n"/>
      <c r="P178" s="482">
        <f>IF('COE.Client.Details'!E195="","",'COE.Client.Details'!E195)</f>
        <v/>
      </c>
      <c r="Q178" s="483" t="n"/>
    </row>
    <row r="179">
      <c r="A179" s="232">
        <f>IF('Multi Unit Grid'!C190="","",'Multi Unit Grid'!C190)</f>
        <v/>
      </c>
      <c r="B179" s="473">
        <f>IF('Product Selections'!D193="","",'Product Selections'!D193)</f>
        <v/>
      </c>
      <c r="C179" s="166">
        <f>IF('COE.Client.Details'!K196="","",'COE.Client.Details'!K196)</f>
        <v/>
      </c>
      <c r="D179" s="473">
        <f>IF('COE.Client.Details'!M196="","",'COE.Client.Details'!M196)</f>
        <v/>
      </c>
      <c r="E179" s="473">
        <f>IF('COE.Client.Details'!O196="","",'COE.Client.Details'!O196)</f>
        <v/>
      </c>
      <c r="F179" s="473">
        <f>IF('COE.Client.Details'!P196="","",'COE.Client.Details'!P196)</f>
        <v/>
      </c>
      <c r="G179" s="473">
        <f>IF('COE.Client.Details'!Q196="","",'COE.Client.Details'!Q196)</f>
        <v/>
      </c>
      <c r="H179" s="478">
        <f>IF(G179="","","US")</f>
        <v/>
      </c>
      <c r="I179" s="166">
        <f>IF('COE.Client.Details'!L196="","",'COE.Client.Details'!L196)</f>
        <v/>
      </c>
      <c r="J179" s="629">
        <f>IF('COE.Client.Details'!T196="","",'COE.Client.Details'!T196)</f>
        <v/>
      </c>
      <c r="K179" s="479">
        <f>IF(A179="","","0123000000002GvAAI")</f>
        <v/>
      </c>
      <c r="L179" s="479" t="n"/>
      <c r="M179" s="481">
        <f>IF('Multi Unit Grid'!$H$3="","",'Multi Unit Grid'!$H$3)</f>
        <v/>
      </c>
      <c r="N179" s="481">
        <f>IF('Multi Unit Grid'!$H$4="","",'Multi Unit Grid'!$H$4)</f>
        <v/>
      </c>
      <c r="O179" s="483" t="n"/>
      <c r="P179" s="482">
        <f>IF('COE.Client.Details'!E196="","",'COE.Client.Details'!E196)</f>
        <v/>
      </c>
      <c r="Q179" s="483" t="n"/>
    </row>
    <row r="180">
      <c r="A180" s="232">
        <f>IF('Multi Unit Grid'!C191="","",'Multi Unit Grid'!C191)</f>
        <v/>
      </c>
      <c r="B180" s="473">
        <f>IF('Product Selections'!D194="","",'Product Selections'!D194)</f>
        <v/>
      </c>
      <c r="C180" s="166">
        <f>IF('COE.Client.Details'!K197="","",'COE.Client.Details'!K197)</f>
        <v/>
      </c>
      <c r="D180" s="473">
        <f>IF('COE.Client.Details'!M197="","",'COE.Client.Details'!M197)</f>
        <v/>
      </c>
      <c r="E180" s="473">
        <f>IF('COE.Client.Details'!O197="","",'COE.Client.Details'!O197)</f>
        <v/>
      </c>
      <c r="F180" s="473">
        <f>IF('COE.Client.Details'!P197="","",'COE.Client.Details'!P197)</f>
        <v/>
      </c>
      <c r="G180" s="473">
        <f>IF('COE.Client.Details'!Q197="","",'COE.Client.Details'!Q197)</f>
        <v/>
      </c>
      <c r="H180" s="478">
        <f>IF(G180="","","US")</f>
        <v/>
      </c>
      <c r="I180" s="166">
        <f>IF('COE.Client.Details'!L197="","",'COE.Client.Details'!L197)</f>
        <v/>
      </c>
      <c r="J180" s="629">
        <f>IF('COE.Client.Details'!T197="","",'COE.Client.Details'!T197)</f>
        <v/>
      </c>
      <c r="K180" s="479">
        <f>IF(A180="","","0123000000002GvAAI")</f>
        <v/>
      </c>
      <c r="L180" s="479" t="n"/>
      <c r="M180" s="481">
        <f>IF('Multi Unit Grid'!$H$3="","",'Multi Unit Grid'!$H$3)</f>
        <v/>
      </c>
      <c r="N180" s="481">
        <f>IF('Multi Unit Grid'!$H$4="","",'Multi Unit Grid'!$H$4)</f>
        <v/>
      </c>
      <c r="O180" s="483" t="n"/>
      <c r="P180" s="482">
        <f>IF('COE.Client.Details'!E197="","",'COE.Client.Details'!E197)</f>
        <v/>
      </c>
      <c r="Q180" s="483" t="n"/>
    </row>
    <row r="181">
      <c r="A181" s="232">
        <f>IF('Multi Unit Grid'!C192="","",'Multi Unit Grid'!C192)</f>
        <v/>
      </c>
      <c r="B181" s="473">
        <f>IF('Product Selections'!D195="","",'Product Selections'!D195)</f>
        <v/>
      </c>
      <c r="C181" s="166">
        <f>IF('COE.Client.Details'!K198="","",'COE.Client.Details'!K198)</f>
        <v/>
      </c>
      <c r="D181" s="473">
        <f>IF('COE.Client.Details'!M198="","",'COE.Client.Details'!M198)</f>
        <v/>
      </c>
      <c r="E181" s="473">
        <f>IF('COE.Client.Details'!O198="","",'COE.Client.Details'!O198)</f>
        <v/>
      </c>
      <c r="F181" s="473">
        <f>IF('COE.Client.Details'!P198="","",'COE.Client.Details'!P198)</f>
        <v/>
      </c>
      <c r="G181" s="473">
        <f>IF('COE.Client.Details'!Q198="","",'COE.Client.Details'!Q198)</f>
        <v/>
      </c>
      <c r="H181" s="478">
        <f>IF(G181="","","US")</f>
        <v/>
      </c>
      <c r="I181" s="166">
        <f>IF('COE.Client.Details'!L198="","",'COE.Client.Details'!L198)</f>
        <v/>
      </c>
      <c r="J181" s="629">
        <f>IF('COE.Client.Details'!T198="","",'COE.Client.Details'!T198)</f>
        <v/>
      </c>
      <c r="K181" s="479">
        <f>IF(A181="","","0123000000002GvAAI")</f>
        <v/>
      </c>
      <c r="L181" s="479" t="n"/>
      <c r="M181" s="481">
        <f>IF('Multi Unit Grid'!$H$3="","",'Multi Unit Grid'!$H$3)</f>
        <v/>
      </c>
      <c r="N181" s="481">
        <f>IF('Multi Unit Grid'!$H$4="","",'Multi Unit Grid'!$H$4)</f>
        <v/>
      </c>
      <c r="O181" s="483" t="n"/>
      <c r="P181" s="482">
        <f>IF('COE.Client.Details'!E198="","",'COE.Client.Details'!E198)</f>
        <v/>
      </c>
      <c r="Q181" s="483" t="n"/>
    </row>
    <row r="182">
      <c r="A182" s="232">
        <f>IF('Multi Unit Grid'!C193="","",'Multi Unit Grid'!C193)</f>
        <v/>
      </c>
      <c r="B182" s="473">
        <f>IF('Product Selections'!D196="","",'Product Selections'!D196)</f>
        <v/>
      </c>
      <c r="C182" s="166">
        <f>IF('COE.Client.Details'!K199="","",'COE.Client.Details'!K199)</f>
        <v/>
      </c>
      <c r="D182" s="473">
        <f>IF('COE.Client.Details'!M199="","",'COE.Client.Details'!M199)</f>
        <v/>
      </c>
      <c r="E182" s="473">
        <f>IF('COE.Client.Details'!O199="","",'COE.Client.Details'!O199)</f>
        <v/>
      </c>
      <c r="F182" s="473">
        <f>IF('COE.Client.Details'!P199="","",'COE.Client.Details'!P199)</f>
        <v/>
      </c>
      <c r="G182" s="473">
        <f>IF('COE.Client.Details'!Q199="","",'COE.Client.Details'!Q199)</f>
        <v/>
      </c>
      <c r="H182" s="478">
        <f>IF(G182="","","US")</f>
        <v/>
      </c>
      <c r="I182" s="166">
        <f>IF('COE.Client.Details'!L199="","",'COE.Client.Details'!L199)</f>
        <v/>
      </c>
      <c r="J182" s="629">
        <f>IF('COE.Client.Details'!T199="","",'COE.Client.Details'!T199)</f>
        <v/>
      </c>
      <c r="K182" s="479">
        <f>IF(A182="","","0123000000002GvAAI")</f>
        <v/>
      </c>
      <c r="L182" s="479" t="n"/>
      <c r="M182" s="481">
        <f>IF('Multi Unit Grid'!$H$3="","",'Multi Unit Grid'!$H$3)</f>
        <v/>
      </c>
      <c r="N182" s="481">
        <f>IF('Multi Unit Grid'!$H$4="","",'Multi Unit Grid'!$H$4)</f>
        <v/>
      </c>
      <c r="O182" s="483" t="n"/>
      <c r="P182" s="482">
        <f>IF('COE.Client.Details'!E199="","",'COE.Client.Details'!E199)</f>
        <v/>
      </c>
      <c r="Q182" s="483" t="n"/>
    </row>
    <row r="183">
      <c r="A183" s="232">
        <f>IF('Multi Unit Grid'!C194="","",'Multi Unit Grid'!C194)</f>
        <v/>
      </c>
      <c r="B183" s="473">
        <f>IF('Product Selections'!D197="","",'Product Selections'!D197)</f>
        <v/>
      </c>
      <c r="C183" s="166">
        <f>IF('COE.Client.Details'!K200="","",'COE.Client.Details'!K200)</f>
        <v/>
      </c>
      <c r="D183" s="473">
        <f>IF('COE.Client.Details'!M200="","",'COE.Client.Details'!M200)</f>
        <v/>
      </c>
      <c r="E183" s="473">
        <f>IF('COE.Client.Details'!O200="","",'COE.Client.Details'!O200)</f>
        <v/>
      </c>
      <c r="F183" s="473">
        <f>IF('COE.Client.Details'!P200="","",'COE.Client.Details'!P200)</f>
        <v/>
      </c>
      <c r="G183" s="473">
        <f>IF('COE.Client.Details'!Q200="","",'COE.Client.Details'!Q200)</f>
        <v/>
      </c>
      <c r="H183" s="478">
        <f>IF(G183="","","US")</f>
        <v/>
      </c>
      <c r="I183" s="166">
        <f>IF('COE.Client.Details'!L200="","",'COE.Client.Details'!L200)</f>
        <v/>
      </c>
      <c r="J183" s="629">
        <f>IF('COE.Client.Details'!T200="","",'COE.Client.Details'!T200)</f>
        <v/>
      </c>
      <c r="K183" s="479">
        <f>IF(A183="","","0123000000002GvAAI")</f>
        <v/>
      </c>
      <c r="L183" s="479" t="n"/>
      <c r="M183" s="481">
        <f>IF('Multi Unit Grid'!$H$3="","",'Multi Unit Grid'!$H$3)</f>
        <v/>
      </c>
      <c r="N183" s="481">
        <f>IF('Multi Unit Grid'!$H$4="","",'Multi Unit Grid'!$H$4)</f>
        <v/>
      </c>
      <c r="O183" s="483" t="n"/>
      <c r="P183" s="482">
        <f>IF('COE.Client.Details'!E200="","",'COE.Client.Details'!E200)</f>
        <v/>
      </c>
      <c r="Q183" s="483" t="n"/>
    </row>
    <row r="184">
      <c r="A184" s="232">
        <f>IF('Multi Unit Grid'!C195="","",'Multi Unit Grid'!C195)</f>
        <v/>
      </c>
      <c r="B184" s="473">
        <f>IF('Product Selections'!D198="","",'Product Selections'!D198)</f>
        <v/>
      </c>
      <c r="C184" s="166">
        <f>IF('COE.Client.Details'!K201="","",'COE.Client.Details'!K201)</f>
        <v/>
      </c>
      <c r="D184" s="473">
        <f>IF('COE.Client.Details'!M201="","",'COE.Client.Details'!M201)</f>
        <v/>
      </c>
      <c r="E184" s="473">
        <f>IF('COE.Client.Details'!O201="","",'COE.Client.Details'!O201)</f>
        <v/>
      </c>
      <c r="F184" s="473">
        <f>IF('COE.Client.Details'!P201="","",'COE.Client.Details'!P201)</f>
        <v/>
      </c>
      <c r="G184" s="473">
        <f>IF('COE.Client.Details'!Q201="","",'COE.Client.Details'!Q201)</f>
        <v/>
      </c>
      <c r="H184" s="478">
        <f>IF(G184="","","US")</f>
        <v/>
      </c>
      <c r="I184" s="166">
        <f>IF('COE.Client.Details'!L201="","",'COE.Client.Details'!L201)</f>
        <v/>
      </c>
      <c r="J184" s="629">
        <f>IF('COE.Client.Details'!T201="","",'COE.Client.Details'!T201)</f>
        <v/>
      </c>
      <c r="K184" s="479">
        <f>IF(A184="","","0123000000002GvAAI")</f>
        <v/>
      </c>
      <c r="L184" s="479" t="n"/>
      <c r="M184" s="481">
        <f>IF('Multi Unit Grid'!$H$3="","",'Multi Unit Grid'!$H$3)</f>
        <v/>
      </c>
      <c r="N184" s="481">
        <f>IF('Multi Unit Grid'!$H$4="","",'Multi Unit Grid'!$H$4)</f>
        <v/>
      </c>
      <c r="O184" s="483" t="n"/>
      <c r="P184" s="482">
        <f>IF('COE.Client.Details'!E201="","",'COE.Client.Details'!E201)</f>
        <v/>
      </c>
      <c r="Q184" s="483" t="n"/>
    </row>
    <row r="185">
      <c r="A185" s="232">
        <f>IF('Multi Unit Grid'!C196="","",'Multi Unit Grid'!C196)</f>
        <v/>
      </c>
      <c r="B185" s="473">
        <f>IF('Product Selections'!D199="","",'Product Selections'!D199)</f>
        <v/>
      </c>
      <c r="C185" s="166">
        <f>IF('COE.Client.Details'!K202="","",'COE.Client.Details'!K202)</f>
        <v/>
      </c>
      <c r="D185" s="473">
        <f>IF('COE.Client.Details'!M202="","",'COE.Client.Details'!M202)</f>
        <v/>
      </c>
      <c r="E185" s="473">
        <f>IF('COE.Client.Details'!O202="","",'COE.Client.Details'!O202)</f>
        <v/>
      </c>
      <c r="F185" s="473">
        <f>IF('COE.Client.Details'!P202="","",'COE.Client.Details'!P202)</f>
        <v/>
      </c>
      <c r="G185" s="473">
        <f>IF('COE.Client.Details'!Q202="","",'COE.Client.Details'!Q202)</f>
        <v/>
      </c>
      <c r="H185" s="478">
        <f>IF(G185="","","US")</f>
        <v/>
      </c>
      <c r="I185" s="166">
        <f>IF('COE.Client.Details'!L202="","",'COE.Client.Details'!L202)</f>
        <v/>
      </c>
      <c r="J185" s="629">
        <f>IF('COE.Client.Details'!T202="","",'COE.Client.Details'!T202)</f>
        <v/>
      </c>
      <c r="K185" s="479">
        <f>IF(A185="","","0123000000002GvAAI")</f>
        <v/>
      </c>
      <c r="L185" s="479" t="n"/>
      <c r="M185" s="481">
        <f>IF('Multi Unit Grid'!$H$3="","",'Multi Unit Grid'!$H$3)</f>
        <v/>
      </c>
      <c r="N185" s="481">
        <f>IF('Multi Unit Grid'!$H$4="","",'Multi Unit Grid'!$H$4)</f>
        <v/>
      </c>
      <c r="O185" s="483" t="n"/>
      <c r="P185" s="482">
        <f>IF('COE.Client.Details'!E202="","",'COE.Client.Details'!E202)</f>
        <v/>
      </c>
      <c r="Q185" s="483" t="n"/>
    </row>
    <row r="186">
      <c r="A186" s="232">
        <f>IF('Multi Unit Grid'!C197="","",'Multi Unit Grid'!C197)</f>
        <v/>
      </c>
      <c r="B186" s="473">
        <f>IF('Product Selections'!D200="","",'Product Selections'!D200)</f>
        <v/>
      </c>
      <c r="C186" s="166">
        <f>IF('COE.Client.Details'!K203="","",'COE.Client.Details'!K203)</f>
        <v/>
      </c>
      <c r="D186" s="473">
        <f>IF('COE.Client.Details'!M203="","",'COE.Client.Details'!M203)</f>
        <v/>
      </c>
      <c r="E186" s="473">
        <f>IF('COE.Client.Details'!O203="","",'COE.Client.Details'!O203)</f>
        <v/>
      </c>
      <c r="F186" s="473">
        <f>IF('COE.Client.Details'!P203="","",'COE.Client.Details'!P203)</f>
        <v/>
      </c>
      <c r="G186" s="473">
        <f>IF('COE.Client.Details'!Q203="","",'COE.Client.Details'!Q203)</f>
        <v/>
      </c>
      <c r="H186" s="478">
        <f>IF(G186="","","US")</f>
        <v/>
      </c>
      <c r="I186" s="166">
        <f>IF('COE.Client.Details'!L203="","",'COE.Client.Details'!L203)</f>
        <v/>
      </c>
      <c r="J186" s="629">
        <f>IF('COE.Client.Details'!T203="","",'COE.Client.Details'!T203)</f>
        <v/>
      </c>
      <c r="K186" s="479">
        <f>IF(A186="","","0123000000002GvAAI")</f>
        <v/>
      </c>
      <c r="L186" s="479" t="n"/>
      <c r="M186" s="481">
        <f>IF('Multi Unit Grid'!$H$3="","",'Multi Unit Grid'!$H$3)</f>
        <v/>
      </c>
      <c r="N186" s="481">
        <f>IF('Multi Unit Grid'!$H$4="","",'Multi Unit Grid'!$H$4)</f>
        <v/>
      </c>
      <c r="O186" s="483" t="n"/>
      <c r="P186" s="482">
        <f>IF('COE.Client.Details'!E203="","",'COE.Client.Details'!E203)</f>
        <v/>
      </c>
      <c r="Q186" s="483" t="n"/>
    </row>
    <row r="187">
      <c r="A187" s="232">
        <f>IF('Multi Unit Grid'!C198="","",'Multi Unit Grid'!C198)</f>
        <v/>
      </c>
      <c r="B187" s="473">
        <f>IF('Product Selections'!D201="","",'Product Selections'!D201)</f>
        <v/>
      </c>
      <c r="C187" s="166">
        <f>IF('COE.Client.Details'!K204="","",'COE.Client.Details'!K204)</f>
        <v/>
      </c>
      <c r="D187" s="473">
        <f>IF('COE.Client.Details'!M204="","",'COE.Client.Details'!M204)</f>
        <v/>
      </c>
      <c r="E187" s="473">
        <f>IF('COE.Client.Details'!O204="","",'COE.Client.Details'!O204)</f>
        <v/>
      </c>
      <c r="F187" s="473">
        <f>IF('COE.Client.Details'!P204="","",'COE.Client.Details'!P204)</f>
        <v/>
      </c>
      <c r="G187" s="473">
        <f>IF('COE.Client.Details'!Q204="","",'COE.Client.Details'!Q204)</f>
        <v/>
      </c>
      <c r="H187" s="478">
        <f>IF(G187="","","US")</f>
        <v/>
      </c>
      <c r="I187" s="166">
        <f>IF('COE.Client.Details'!L204="","",'COE.Client.Details'!L204)</f>
        <v/>
      </c>
      <c r="J187" s="629">
        <f>IF('COE.Client.Details'!T204="","",'COE.Client.Details'!T204)</f>
        <v/>
      </c>
      <c r="K187" s="479">
        <f>IF(A187="","","0123000000002GvAAI")</f>
        <v/>
      </c>
      <c r="L187" s="479" t="n"/>
      <c r="M187" s="481">
        <f>IF('Multi Unit Grid'!$H$3="","",'Multi Unit Grid'!$H$3)</f>
        <v/>
      </c>
      <c r="N187" s="481">
        <f>IF('Multi Unit Grid'!$H$4="","",'Multi Unit Grid'!$H$4)</f>
        <v/>
      </c>
      <c r="O187" s="483" t="n"/>
      <c r="P187" s="482">
        <f>IF('COE.Client.Details'!E204="","",'COE.Client.Details'!E204)</f>
        <v/>
      </c>
      <c r="Q187" s="483" t="n"/>
    </row>
    <row r="188">
      <c r="A188" s="232">
        <f>IF('Multi Unit Grid'!C199="","",'Multi Unit Grid'!C199)</f>
        <v/>
      </c>
      <c r="B188" s="473">
        <f>IF('Product Selections'!D202="","",'Product Selections'!D202)</f>
        <v/>
      </c>
      <c r="C188" s="166">
        <f>IF('COE.Client.Details'!K205="","",'COE.Client.Details'!K205)</f>
        <v/>
      </c>
      <c r="D188" s="473">
        <f>IF('COE.Client.Details'!M205="","",'COE.Client.Details'!M205)</f>
        <v/>
      </c>
      <c r="E188" s="473">
        <f>IF('COE.Client.Details'!O205="","",'COE.Client.Details'!O205)</f>
        <v/>
      </c>
      <c r="F188" s="473">
        <f>IF('COE.Client.Details'!P205="","",'COE.Client.Details'!P205)</f>
        <v/>
      </c>
      <c r="G188" s="473">
        <f>IF('COE.Client.Details'!Q205="","",'COE.Client.Details'!Q205)</f>
        <v/>
      </c>
      <c r="H188" s="478">
        <f>IF(G188="","","US")</f>
        <v/>
      </c>
      <c r="I188" s="166">
        <f>IF('COE.Client.Details'!L205="","",'COE.Client.Details'!L205)</f>
        <v/>
      </c>
      <c r="J188" s="629">
        <f>IF('COE.Client.Details'!T205="","",'COE.Client.Details'!T205)</f>
        <v/>
      </c>
      <c r="K188" s="479">
        <f>IF(A188="","","0123000000002GvAAI")</f>
        <v/>
      </c>
      <c r="L188" s="479" t="n"/>
      <c r="M188" s="481">
        <f>IF('Multi Unit Grid'!$H$3="","",'Multi Unit Grid'!$H$3)</f>
        <v/>
      </c>
      <c r="N188" s="481">
        <f>IF('Multi Unit Grid'!$H$4="","",'Multi Unit Grid'!$H$4)</f>
        <v/>
      </c>
      <c r="O188" s="483" t="n"/>
      <c r="P188" s="482">
        <f>IF('COE.Client.Details'!E205="","",'COE.Client.Details'!E205)</f>
        <v/>
      </c>
      <c r="Q188" s="483" t="n"/>
    </row>
    <row r="189">
      <c r="A189" s="232">
        <f>IF('Multi Unit Grid'!C200="","",'Multi Unit Grid'!C200)</f>
        <v/>
      </c>
      <c r="B189" s="473">
        <f>IF('Product Selections'!D203="","",'Product Selections'!D203)</f>
        <v/>
      </c>
      <c r="C189" s="166">
        <f>IF('COE.Client.Details'!K206="","",'COE.Client.Details'!K206)</f>
        <v/>
      </c>
      <c r="D189" s="473">
        <f>IF('COE.Client.Details'!M206="","",'COE.Client.Details'!M206)</f>
        <v/>
      </c>
      <c r="E189" s="473">
        <f>IF('COE.Client.Details'!O206="","",'COE.Client.Details'!O206)</f>
        <v/>
      </c>
      <c r="F189" s="473">
        <f>IF('COE.Client.Details'!P206="","",'COE.Client.Details'!P206)</f>
        <v/>
      </c>
      <c r="G189" s="473">
        <f>IF('COE.Client.Details'!Q206="","",'COE.Client.Details'!Q206)</f>
        <v/>
      </c>
      <c r="H189" s="478">
        <f>IF(G189="","","US")</f>
        <v/>
      </c>
      <c r="I189" s="166">
        <f>IF('COE.Client.Details'!L206="","",'COE.Client.Details'!L206)</f>
        <v/>
      </c>
      <c r="J189" s="629">
        <f>IF('COE.Client.Details'!T206="","",'COE.Client.Details'!T206)</f>
        <v/>
      </c>
      <c r="K189" s="479">
        <f>IF(A189="","","0123000000002GvAAI")</f>
        <v/>
      </c>
      <c r="L189" s="479" t="n"/>
      <c r="M189" s="481">
        <f>IF('Multi Unit Grid'!$H$3="","",'Multi Unit Grid'!$H$3)</f>
        <v/>
      </c>
      <c r="N189" s="481">
        <f>IF('Multi Unit Grid'!$H$4="","",'Multi Unit Grid'!$H$4)</f>
        <v/>
      </c>
      <c r="O189" s="483" t="n"/>
      <c r="P189" s="482">
        <f>IF('COE.Client.Details'!E206="","",'COE.Client.Details'!E206)</f>
        <v/>
      </c>
      <c r="Q189" s="483" t="n"/>
    </row>
    <row r="190">
      <c r="A190" s="232">
        <f>IF('Multi Unit Grid'!C201="","",'Multi Unit Grid'!C201)</f>
        <v/>
      </c>
      <c r="B190" s="473">
        <f>IF('Product Selections'!D204="","",'Product Selections'!D204)</f>
        <v/>
      </c>
      <c r="C190" s="166">
        <f>IF('COE.Client.Details'!K207="","",'COE.Client.Details'!K207)</f>
        <v/>
      </c>
      <c r="D190" s="473">
        <f>IF('COE.Client.Details'!M207="","",'COE.Client.Details'!M207)</f>
        <v/>
      </c>
      <c r="E190" s="473">
        <f>IF('COE.Client.Details'!O207="","",'COE.Client.Details'!O207)</f>
        <v/>
      </c>
      <c r="F190" s="473">
        <f>IF('COE.Client.Details'!P207="","",'COE.Client.Details'!P207)</f>
        <v/>
      </c>
      <c r="G190" s="473">
        <f>IF('COE.Client.Details'!Q207="","",'COE.Client.Details'!Q207)</f>
        <v/>
      </c>
      <c r="H190" s="478">
        <f>IF(G190="","","US")</f>
        <v/>
      </c>
      <c r="I190" s="166">
        <f>IF('COE.Client.Details'!L207="","",'COE.Client.Details'!L207)</f>
        <v/>
      </c>
      <c r="J190" s="629">
        <f>IF('COE.Client.Details'!T207="","",'COE.Client.Details'!T207)</f>
        <v/>
      </c>
      <c r="K190" s="479">
        <f>IF(A190="","","0123000000002GvAAI")</f>
        <v/>
      </c>
      <c r="L190" s="479" t="n"/>
      <c r="M190" s="481">
        <f>IF('Multi Unit Grid'!$H$3="","",'Multi Unit Grid'!$H$3)</f>
        <v/>
      </c>
      <c r="N190" s="481">
        <f>IF('Multi Unit Grid'!$H$4="","",'Multi Unit Grid'!$H$4)</f>
        <v/>
      </c>
      <c r="O190" s="483" t="n"/>
      <c r="P190" s="482">
        <f>IF('COE.Client.Details'!E207="","",'COE.Client.Details'!E207)</f>
        <v/>
      </c>
      <c r="Q190" s="483" t="n"/>
    </row>
    <row r="191">
      <c r="A191" s="232">
        <f>IF('Multi Unit Grid'!C202="","",'Multi Unit Grid'!C202)</f>
        <v/>
      </c>
      <c r="B191" s="473">
        <f>IF('Product Selections'!D205="","",'Product Selections'!D205)</f>
        <v/>
      </c>
      <c r="C191" s="166">
        <f>IF('COE.Client.Details'!K208="","",'COE.Client.Details'!K208)</f>
        <v/>
      </c>
      <c r="D191" s="473">
        <f>IF('COE.Client.Details'!M208="","",'COE.Client.Details'!M208)</f>
        <v/>
      </c>
      <c r="E191" s="473">
        <f>IF('COE.Client.Details'!O208="","",'COE.Client.Details'!O208)</f>
        <v/>
      </c>
      <c r="F191" s="473">
        <f>IF('COE.Client.Details'!P208="","",'COE.Client.Details'!P208)</f>
        <v/>
      </c>
      <c r="G191" s="473">
        <f>IF('COE.Client.Details'!Q208="","",'COE.Client.Details'!Q208)</f>
        <v/>
      </c>
      <c r="H191" s="478">
        <f>IF(G191="","","US")</f>
        <v/>
      </c>
      <c r="I191" s="166">
        <f>IF('COE.Client.Details'!L208="","",'COE.Client.Details'!L208)</f>
        <v/>
      </c>
      <c r="J191" s="629">
        <f>IF('COE.Client.Details'!T208="","",'COE.Client.Details'!T208)</f>
        <v/>
      </c>
      <c r="K191" s="479">
        <f>IF(A191="","","0123000000002GvAAI")</f>
        <v/>
      </c>
      <c r="L191" s="479" t="n"/>
      <c r="M191" s="481">
        <f>IF('Multi Unit Grid'!$H$3="","",'Multi Unit Grid'!$H$3)</f>
        <v/>
      </c>
      <c r="N191" s="481">
        <f>IF('Multi Unit Grid'!$H$4="","",'Multi Unit Grid'!$H$4)</f>
        <v/>
      </c>
      <c r="O191" s="483" t="n"/>
      <c r="P191" s="482">
        <f>IF('COE.Client.Details'!E208="","",'COE.Client.Details'!E208)</f>
        <v/>
      </c>
      <c r="Q191" s="483" t="n"/>
    </row>
    <row r="192">
      <c r="A192" s="232">
        <f>IF('Multi Unit Grid'!C203="","",'Multi Unit Grid'!C203)</f>
        <v/>
      </c>
      <c r="B192" s="473">
        <f>IF('Product Selections'!D206="","",'Product Selections'!D206)</f>
        <v/>
      </c>
      <c r="C192" s="166">
        <f>IF('COE.Client.Details'!K209="","",'COE.Client.Details'!K209)</f>
        <v/>
      </c>
      <c r="D192" s="473">
        <f>IF('COE.Client.Details'!M209="","",'COE.Client.Details'!M209)</f>
        <v/>
      </c>
      <c r="E192" s="473">
        <f>IF('COE.Client.Details'!O209="","",'COE.Client.Details'!O209)</f>
        <v/>
      </c>
      <c r="F192" s="473">
        <f>IF('COE.Client.Details'!P209="","",'COE.Client.Details'!P209)</f>
        <v/>
      </c>
      <c r="G192" s="473">
        <f>IF('COE.Client.Details'!Q209="","",'COE.Client.Details'!Q209)</f>
        <v/>
      </c>
      <c r="H192" s="478">
        <f>IF(G192="","","US")</f>
        <v/>
      </c>
      <c r="I192" s="166">
        <f>IF('COE.Client.Details'!L209="","",'COE.Client.Details'!L209)</f>
        <v/>
      </c>
      <c r="J192" s="629">
        <f>IF('COE.Client.Details'!T209="","",'COE.Client.Details'!T209)</f>
        <v/>
      </c>
      <c r="K192" s="479">
        <f>IF(A192="","","0123000000002GvAAI")</f>
        <v/>
      </c>
      <c r="L192" s="479" t="n"/>
      <c r="M192" s="481">
        <f>IF('Multi Unit Grid'!$H$3="","",'Multi Unit Grid'!$H$3)</f>
        <v/>
      </c>
      <c r="N192" s="481">
        <f>IF('Multi Unit Grid'!$H$4="","",'Multi Unit Grid'!$H$4)</f>
        <v/>
      </c>
      <c r="O192" s="483" t="n"/>
      <c r="P192" s="482">
        <f>IF('COE.Client.Details'!E209="","",'COE.Client.Details'!E209)</f>
        <v/>
      </c>
      <c r="Q192" s="483" t="n"/>
    </row>
    <row r="193">
      <c r="A193" s="232">
        <f>IF('Multi Unit Grid'!C204="","",'Multi Unit Grid'!C204)</f>
        <v/>
      </c>
      <c r="B193" s="473">
        <f>IF('Product Selections'!D207="","",'Product Selections'!D207)</f>
        <v/>
      </c>
      <c r="C193" s="166">
        <f>IF('COE.Client.Details'!K210="","",'COE.Client.Details'!K210)</f>
        <v/>
      </c>
      <c r="D193" s="473">
        <f>IF('COE.Client.Details'!M210="","",'COE.Client.Details'!M210)</f>
        <v/>
      </c>
      <c r="E193" s="473">
        <f>IF('COE.Client.Details'!O210="","",'COE.Client.Details'!O210)</f>
        <v/>
      </c>
      <c r="F193" s="473">
        <f>IF('COE.Client.Details'!P210="","",'COE.Client.Details'!P210)</f>
        <v/>
      </c>
      <c r="G193" s="473">
        <f>IF('COE.Client.Details'!Q210="","",'COE.Client.Details'!Q210)</f>
        <v/>
      </c>
      <c r="H193" s="478">
        <f>IF(G193="","","US")</f>
        <v/>
      </c>
      <c r="I193" s="166">
        <f>IF('COE.Client.Details'!L210="","",'COE.Client.Details'!L210)</f>
        <v/>
      </c>
      <c r="J193" s="629">
        <f>IF('COE.Client.Details'!T210="","",'COE.Client.Details'!T210)</f>
        <v/>
      </c>
      <c r="K193" s="479">
        <f>IF(A193="","","0123000000002GvAAI")</f>
        <v/>
      </c>
      <c r="L193" s="479" t="n"/>
      <c r="M193" s="481">
        <f>IF('Multi Unit Grid'!$H$3="","",'Multi Unit Grid'!$H$3)</f>
        <v/>
      </c>
      <c r="N193" s="481">
        <f>IF('Multi Unit Grid'!$H$4="","",'Multi Unit Grid'!$H$4)</f>
        <v/>
      </c>
      <c r="O193" s="483" t="n"/>
      <c r="P193" s="482">
        <f>IF('COE.Client.Details'!E210="","",'COE.Client.Details'!E210)</f>
        <v/>
      </c>
      <c r="Q193" s="483" t="n"/>
    </row>
    <row r="194">
      <c r="A194" s="232">
        <f>IF('Multi Unit Grid'!C205="","",'Multi Unit Grid'!C205)</f>
        <v/>
      </c>
      <c r="B194" s="473">
        <f>IF('Product Selections'!D208="","",'Product Selections'!D208)</f>
        <v/>
      </c>
      <c r="C194" s="166">
        <f>IF('COE.Client.Details'!K211="","",'COE.Client.Details'!K211)</f>
        <v/>
      </c>
      <c r="D194" s="473">
        <f>IF('COE.Client.Details'!M211="","",'COE.Client.Details'!M211)</f>
        <v/>
      </c>
      <c r="E194" s="473">
        <f>IF('COE.Client.Details'!O211="","",'COE.Client.Details'!O211)</f>
        <v/>
      </c>
      <c r="F194" s="473">
        <f>IF('COE.Client.Details'!P211="","",'COE.Client.Details'!P211)</f>
        <v/>
      </c>
      <c r="G194" s="473">
        <f>IF('COE.Client.Details'!Q211="","",'COE.Client.Details'!Q211)</f>
        <v/>
      </c>
      <c r="H194" s="478">
        <f>IF(G194="","","US")</f>
        <v/>
      </c>
      <c r="I194" s="166">
        <f>IF('COE.Client.Details'!L211="","",'COE.Client.Details'!L211)</f>
        <v/>
      </c>
      <c r="J194" s="629">
        <f>IF('COE.Client.Details'!T211="","",'COE.Client.Details'!T211)</f>
        <v/>
      </c>
      <c r="K194" s="479">
        <f>IF(A194="","","0123000000002GvAAI")</f>
        <v/>
      </c>
      <c r="L194" s="479" t="n"/>
      <c r="M194" s="481">
        <f>IF('Multi Unit Grid'!$H$3="","",'Multi Unit Grid'!$H$3)</f>
        <v/>
      </c>
      <c r="N194" s="481">
        <f>IF('Multi Unit Grid'!$H$4="","",'Multi Unit Grid'!$H$4)</f>
        <v/>
      </c>
      <c r="O194" s="483" t="n"/>
      <c r="P194" s="482">
        <f>IF('COE.Client.Details'!E211="","",'COE.Client.Details'!E211)</f>
        <v/>
      </c>
      <c r="Q194" s="483" t="n"/>
    </row>
    <row r="195">
      <c r="A195" s="232">
        <f>IF('Multi Unit Grid'!C206="","",'Multi Unit Grid'!C206)</f>
        <v/>
      </c>
      <c r="B195" s="473">
        <f>IF('Product Selections'!D209="","",'Product Selections'!D209)</f>
        <v/>
      </c>
      <c r="C195" s="166">
        <f>IF('COE.Client.Details'!K212="","",'COE.Client.Details'!K212)</f>
        <v/>
      </c>
      <c r="D195" s="473">
        <f>IF('COE.Client.Details'!M212="","",'COE.Client.Details'!M212)</f>
        <v/>
      </c>
      <c r="E195" s="473">
        <f>IF('COE.Client.Details'!O212="","",'COE.Client.Details'!O212)</f>
        <v/>
      </c>
      <c r="F195" s="473">
        <f>IF('COE.Client.Details'!P212="","",'COE.Client.Details'!P212)</f>
        <v/>
      </c>
      <c r="G195" s="473">
        <f>IF('COE.Client.Details'!Q212="","",'COE.Client.Details'!Q212)</f>
        <v/>
      </c>
      <c r="H195" s="478">
        <f>IF(G195="","","US")</f>
        <v/>
      </c>
      <c r="I195" s="166">
        <f>IF('COE.Client.Details'!L212="","",'COE.Client.Details'!L212)</f>
        <v/>
      </c>
      <c r="J195" s="629">
        <f>IF('COE.Client.Details'!T212="","",'COE.Client.Details'!T212)</f>
        <v/>
      </c>
      <c r="K195" s="479">
        <f>IF(A195="","","0123000000002GvAAI")</f>
        <v/>
      </c>
      <c r="L195" s="479" t="n"/>
      <c r="M195" s="481">
        <f>IF('Multi Unit Grid'!$H$3="","",'Multi Unit Grid'!$H$3)</f>
        <v/>
      </c>
      <c r="N195" s="481">
        <f>IF('Multi Unit Grid'!$H$4="","",'Multi Unit Grid'!$H$4)</f>
        <v/>
      </c>
      <c r="O195" s="483" t="n"/>
      <c r="P195" s="482">
        <f>IF('COE.Client.Details'!E212="","",'COE.Client.Details'!E212)</f>
        <v/>
      </c>
      <c r="Q195" s="483" t="n"/>
    </row>
    <row r="196">
      <c r="A196" s="232">
        <f>IF('Multi Unit Grid'!C207="","",'Multi Unit Grid'!C207)</f>
        <v/>
      </c>
      <c r="B196" s="473">
        <f>IF('Product Selections'!D210="","",'Product Selections'!D210)</f>
        <v/>
      </c>
      <c r="C196" s="166">
        <f>IF('COE.Client.Details'!K213="","",'COE.Client.Details'!K213)</f>
        <v/>
      </c>
      <c r="D196" s="473">
        <f>IF('COE.Client.Details'!M213="","",'COE.Client.Details'!M213)</f>
        <v/>
      </c>
      <c r="E196" s="473">
        <f>IF('COE.Client.Details'!O213="","",'COE.Client.Details'!O213)</f>
        <v/>
      </c>
      <c r="F196" s="473">
        <f>IF('COE.Client.Details'!P213="","",'COE.Client.Details'!P213)</f>
        <v/>
      </c>
      <c r="G196" s="473">
        <f>IF('COE.Client.Details'!Q213="","",'COE.Client.Details'!Q213)</f>
        <v/>
      </c>
      <c r="H196" s="478">
        <f>IF(G196="","","US")</f>
        <v/>
      </c>
      <c r="I196" s="166">
        <f>IF('COE.Client.Details'!L213="","",'COE.Client.Details'!L213)</f>
        <v/>
      </c>
      <c r="J196" s="629">
        <f>IF('COE.Client.Details'!T213="","",'COE.Client.Details'!T213)</f>
        <v/>
      </c>
      <c r="K196" s="479">
        <f>IF(A196="","","0123000000002GvAAI")</f>
        <v/>
      </c>
      <c r="L196" s="479" t="n"/>
      <c r="M196" s="481">
        <f>IF('Multi Unit Grid'!$H$3="","",'Multi Unit Grid'!$H$3)</f>
        <v/>
      </c>
      <c r="N196" s="481">
        <f>IF('Multi Unit Grid'!$H$4="","",'Multi Unit Grid'!$H$4)</f>
        <v/>
      </c>
      <c r="O196" s="483" t="n"/>
      <c r="P196" s="482">
        <f>IF('COE.Client.Details'!E213="","",'COE.Client.Details'!E213)</f>
        <v/>
      </c>
      <c r="Q196" s="483" t="n"/>
    </row>
    <row r="197">
      <c r="A197" s="232">
        <f>IF('Multi Unit Grid'!C208="","",'Multi Unit Grid'!C208)</f>
        <v/>
      </c>
      <c r="B197" s="473">
        <f>IF('Product Selections'!D211="","",'Product Selections'!D211)</f>
        <v/>
      </c>
      <c r="C197" s="166">
        <f>IF('COE.Client.Details'!K214="","",'COE.Client.Details'!K214)</f>
        <v/>
      </c>
      <c r="D197" s="473">
        <f>IF('COE.Client.Details'!M214="","",'COE.Client.Details'!M214)</f>
        <v/>
      </c>
      <c r="E197" s="473">
        <f>IF('COE.Client.Details'!O214="","",'COE.Client.Details'!O214)</f>
        <v/>
      </c>
      <c r="F197" s="473">
        <f>IF('COE.Client.Details'!P214="","",'COE.Client.Details'!P214)</f>
        <v/>
      </c>
      <c r="G197" s="473">
        <f>IF('COE.Client.Details'!Q214="","",'COE.Client.Details'!Q214)</f>
        <v/>
      </c>
      <c r="H197" s="478">
        <f>IF(G197="","","US")</f>
        <v/>
      </c>
      <c r="I197" s="166">
        <f>IF('COE.Client.Details'!L214="","",'COE.Client.Details'!L214)</f>
        <v/>
      </c>
      <c r="J197" s="629">
        <f>IF('COE.Client.Details'!T214="","",'COE.Client.Details'!T214)</f>
        <v/>
      </c>
      <c r="K197" s="479">
        <f>IF(A197="","","0123000000002GvAAI")</f>
        <v/>
      </c>
      <c r="L197" s="479" t="n"/>
      <c r="M197" s="481">
        <f>IF('Multi Unit Grid'!$H$3="","",'Multi Unit Grid'!$H$3)</f>
        <v/>
      </c>
      <c r="N197" s="481">
        <f>IF('Multi Unit Grid'!$H$4="","",'Multi Unit Grid'!$H$4)</f>
        <v/>
      </c>
      <c r="O197" s="483" t="n"/>
      <c r="P197" s="482">
        <f>IF('COE.Client.Details'!E214="","",'COE.Client.Details'!E214)</f>
        <v/>
      </c>
      <c r="Q197" s="483" t="n"/>
    </row>
    <row r="198">
      <c r="A198" s="232">
        <f>IF('Multi Unit Grid'!C209="","",'Multi Unit Grid'!C209)</f>
        <v/>
      </c>
      <c r="B198" s="473">
        <f>IF('Product Selections'!D212="","",'Product Selections'!D212)</f>
        <v/>
      </c>
      <c r="C198" s="166">
        <f>IF('COE.Client.Details'!K215="","",'COE.Client.Details'!K215)</f>
        <v/>
      </c>
      <c r="D198" s="473">
        <f>IF('COE.Client.Details'!M215="","",'COE.Client.Details'!M215)</f>
        <v/>
      </c>
      <c r="E198" s="473">
        <f>IF('COE.Client.Details'!O215="","",'COE.Client.Details'!O215)</f>
        <v/>
      </c>
      <c r="F198" s="473">
        <f>IF('COE.Client.Details'!P215="","",'COE.Client.Details'!P215)</f>
        <v/>
      </c>
      <c r="G198" s="473">
        <f>IF('COE.Client.Details'!Q215="","",'COE.Client.Details'!Q215)</f>
        <v/>
      </c>
      <c r="H198" s="478">
        <f>IF(G198="","","US")</f>
        <v/>
      </c>
      <c r="I198" s="166">
        <f>IF('COE.Client.Details'!L215="","",'COE.Client.Details'!L215)</f>
        <v/>
      </c>
      <c r="J198" s="629">
        <f>IF('COE.Client.Details'!T215="","",'COE.Client.Details'!T215)</f>
        <v/>
      </c>
      <c r="K198" s="479">
        <f>IF(A198="","","0123000000002GvAAI")</f>
        <v/>
      </c>
      <c r="L198" s="479" t="n"/>
      <c r="M198" s="481">
        <f>IF('Multi Unit Grid'!$H$3="","",'Multi Unit Grid'!$H$3)</f>
        <v/>
      </c>
      <c r="N198" s="481">
        <f>IF('Multi Unit Grid'!$H$4="","",'Multi Unit Grid'!$H$4)</f>
        <v/>
      </c>
      <c r="O198" s="483" t="n"/>
      <c r="P198" s="482">
        <f>IF('COE.Client.Details'!E215="","",'COE.Client.Details'!E215)</f>
        <v/>
      </c>
      <c r="Q198" s="483" t="n"/>
    </row>
    <row r="199">
      <c r="A199" s="232">
        <f>IF('Multi Unit Grid'!C210="","",'Multi Unit Grid'!C210)</f>
        <v/>
      </c>
      <c r="B199" s="473">
        <f>IF('Product Selections'!D213="","",'Product Selections'!D213)</f>
        <v/>
      </c>
      <c r="C199" s="166">
        <f>IF('COE.Client.Details'!K216="","",'COE.Client.Details'!K216)</f>
        <v/>
      </c>
      <c r="D199" s="473">
        <f>IF('COE.Client.Details'!M216="","",'COE.Client.Details'!M216)</f>
        <v/>
      </c>
      <c r="E199" s="473">
        <f>IF('COE.Client.Details'!O216="","",'COE.Client.Details'!O216)</f>
        <v/>
      </c>
      <c r="F199" s="473">
        <f>IF('COE.Client.Details'!P216="","",'COE.Client.Details'!P216)</f>
        <v/>
      </c>
      <c r="G199" s="473">
        <f>IF('COE.Client.Details'!Q216="","",'COE.Client.Details'!Q216)</f>
        <v/>
      </c>
      <c r="H199" s="478">
        <f>IF(G199="","","US")</f>
        <v/>
      </c>
      <c r="I199" s="166">
        <f>IF('COE.Client.Details'!L216="","",'COE.Client.Details'!L216)</f>
        <v/>
      </c>
      <c r="J199" s="629">
        <f>IF('COE.Client.Details'!T216="","",'COE.Client.Details'!T216)</f>
        <v/>
      </c>
      <c r="K199" s="479">
        <f>IF(A199="","","0123000000002GvAAI")</f>
        <v/>
      </c>
      <c r="L199" s="479" t="n"/>
      <c r="M199" s="481">
        <f>IF('Multi Unit Grid'!$H$3="","",'Multi Unit Grid'!$H$3)</f>
        <v/>
      </c>
      <c r="N199" s="481">
        <f>IF('Multi Unit Grid'!$H$4="","",'Multi Unit Grid'!$H$4)</f>
        <v/>
      </c>
      <c r="O199" s="483" t="n"/>
      <c r="P199" s="482">
        <f>IF('COE.Client.Details'!E216="","",'COE.Client.Details'!E216)</f>
        <v/>
      </c>
      <c r="Q199" s="483" t="n"/>
    </row>
    <row r="200">
      <c r="A200" s="232">
        <f>IF('Multi Unit Grid'!C211="","",'Multi Unit Grid'!C211)</f>
        <v/>
      </c>
      <c r="B200" s="473">
        <f>IF('Product Selections'!D214="","",'Product Selections'!D214)</f>
        <v/>
      </c>
      <c r="C200" s="166">
        <f>IF('COE.Client.Details'!K217="","",'COE.Client.Details'!K217)</f>
        <v/>
      </c>
      <c r="D200" s="473">
        <f>IF('COE.Client.Details'!M217="","",'COE.Client.Details'!M217)</f>
        <v/>
      </c>
      <c r="E200" s="473">
        <f>IF('COE.Client.Details'!O217="","",'COE.Client.Details'!O217)</f>
        <v/>
      </c>
      <c r="F200" s="473">
        <f>IF('COE.Client.Details'!P217="","",'COE.Client.Details'!P217)</f>
        <v/>
      </c>
      <c r="G200" s="473">
        <f>IF('COE.Client.Details'!Q217="","",'COE.Client.Details'!Q217)</f>
        <v/>
      </c>
      <c r="H200" s="478">
        <f>IF(G200="","","US")</f>
        <v/>
      </c>
      <c r="I200" s="166">
        <f>IF('COE.Client.Details'!L217="","",'COE.Client.Details'!L217)</f>
        <v/>
      </c>
      <c r="J200" s="629">
        <f>IF('COE.Client.Details'!T217="","",'COE.Client.Details'!T217)</f>
        <v/>
      </c>
      <c r="K200" s="479">
        <f>IF(A200="","","0123000000002GvAAI")</f>
        <v/>
      </c>
      <c r="L200" s="479" t="n"/>
      <c r="M200" s="481">
        <f>IF('Multi Unit Grid'!$H$3="","",'Multi Unit Grid'!$H$3)</f>
        <v/>
      </c>
      <c r="N200" s="481">
        <f>IF('Multi Unit Grid'!$H$4="","",'Multi Unit Grid'!$H$4)</f>
        <v/>
      </c>
      <c r="O200" s="483" t="n"/>
      <c r="P200" s="482">
        <f>IF('COE.Client.Details'!E217="","",'COE.Client.Details'!E217)</f>
        <v/>
      </c>
      <c r="Q200" s="483" t="n"/>
    </row>
    <row r="201">
      <c r="A201" s="232">
        <f>IF('Multi Unit Grid'!C212="","",'Multi Unit Grid'!C212)</f>
        <v/>
      </c>
      <c r="B201" s="473">
        <f>IF('Product Selections'!D215="","",'Product Selections'!D215)</f>
        <v/>
      </c>
      <c r="C201" s="166">
        <f>IF('COE.Client.Details'!K218="","",'COE.Client.Details'!K218)</f>
        <v/>
      </c>
      <c r="D201" s="473">
        <f>IF('COE.Client.Details'!M218="","",'COE.Client.Details'!M218)</f>
        <v/>
      </c>
      <c r="E201" s="473">
        <f>IF('COE.Client.Details'!O218="","",'COE.Client.Details'!O218)</f>
        <v/>
      </c>
      <c r="F201" s="473">
        <f>IF('COE.Client.Details'!P218="","",'COE.Client.Details'!P218)</f>
        <v/>
      </c>
      <c r="G201" s="473">
        <f>IF('COE.Client.Details'!Q218="","",'COE.Client.Details'!Q218)</f>
        <v/>
      </c>
      <c r="H201" s="478">
        <f>IF(G201="","","US")</f>
        <v/>
      </c>
      <c r="I201" s="166">
        <f>IF('COE.Client.Details'!L218="","",'COE.Client.Details'!L218)</f>
        <v/>
      </c>
      <c r="J201" s="629">
        <f>IF('COE.Client.Details'!T218="","",'COE.Client.Details'!T218)</f>
        <v/>
      </c>
      <c r="K201" s="479">
        <f>IF(A201="","","0123000000002GvAAI")</f>
        <v/>
      </c>
      <c r="L201" s="479" t="n"/>
      <c r="M201" s="481">
        <f>IF('Multi Unit Grid'!$H$3="","",'Multi Unit Grid'!$H$3)</f>
        <v/>
      </c>
      <c r="N201" s="481">
        <f>IF('Multi Unit Grid'!$H$4="","",'Multi Unit Grid'!$H$4)</f>
        <v/>
      </c>
      <c r="O201" s="483" t="n"/>
      <c r="P201" s="482">
        <f>IF('COE.Client.Details'!E218="","",'COE.Client.Details'!E218)</f>
        <v/>
      </c>
      <c r="Q201" s="483" t="n"/>
    </row>
    <row r="202">
      <c r="A202" s="232">
        <f>IF('Multi Unit Grid'!C213="","",'Multi Unit Grid'!C213)</f>
        <v/>
      </c>
      <c r="B202" s="473">
        <f>IF('Product Selections'!D216="","",'Product Selections'!D216)</f>
        <v/>
      </c>
      <c r="C202" s="166">
        <f>IF('COE.Client.Details'!K219="","",'COE.Client.Details'!K219)</f>
        <v/>
      </c>
      <c r="D202" s="473">
        <f>IF('COE.Client.Details'!M219="","",'COE.Client.Details'!M219)</f>
        <v/>
      </c>
      <c r="E202" s="473">
        <f>IF('COE.Client.Details'!O219="","",'COE.Client.Details'!O219)</f>
        <v/>
      </c>
      <c r="F202" s="473">
        <f>IF('COE.Client.Details'!P219="","",'COE.Client.Details'!P219)</f>
        <v/>
      </c>
      <c r="G202" s="473">
        <f>IF('COE.Client.Details'!Q219="","",'COE.Client.Details'!Q219)</f>
        <v/>
      </c>
      <c r="H202" s="478">
        <f>IF(G202="","","US")</f>
        <v/>
      </c>
      <c r="I202" s="166">
        <f>IF('COE.Client.Details'!L219="","",'COE.Client.Details'!L219)</f>
        <v/>
      </c>
      <c r="J202" s="629">
        <f>IF('COE.Client.Details'!T219="","",'COE.Client.Details'!T219)</f>
        <v/>
      </c>
      <c r="K202" s="479">
        <f>IF(A202="","","0123000000002GvAAI")</f>
        <v/>
      </c>
      <c r="L202" s="479" t="n"/>
      <c r="M202" s="481">
        <f>IF('Multi Unit Grid'!$H$3="","",'Multi Unit Grid'!$H$3)</f>
        <v/>
      </c>
      <c r="N202" s="481">
        <f>IF('Multi Unit Grid'!$H$4="","",'Multi Unit Grid'!$H$4)</f>
        <v/>
      </c>
      <c r="O202" s="483" t="n"/>
      <c r="P202" s="482">
        <f>IF('COE.Client.Details'!E219="","",'COE.Client.Details'!E219)</f>
        <v/>
      </c>
      <c r="Q202" s="483" t="n"/>
    </row>
    <row r="203">
      <c r="A203" s="232">
        <f>IF('Multi Unit Grid'!C214="","",'Multi Unit Grid'!C214)</f>
        <v/>
      </c>
      <c r="B203" s="473">
        <f>IF('Product Selections'!D217="","",'Product Selections'!D217)</f>
        <v/>
      </c>
      <c r="C203" s="166">
        <f>IF('COE.Client.Details'!K220="","",'COE.Client.Details'!K220)</f>
        <v/>
      </c>
      <c r="D203" s="473">
        <f>IF('COE.Client.Details'!M220="","",'COE.Client.Details'!M220)</f>
        <v/>
      </c>
      <c r="E203" s="473">
        <f>IF('COE.Client.Details'!O220="","",'COE.Client.Details'!O220)</f>
        <v/>
      </c>
      <c r="F203" s="473">
        <f>IF('COE.Client.Details'!P220="","",'COE.Client.Details'!P220)</f>
        <v/>
      </c>
      <c r="G203" s="473">
        <f>IF('COE.Client.Details'!Q220="","",'COE.Client.Details'!Q220)</f>
        <v/>
      </c>
      <c r="H203" s="478">
        <f>IF(G203="","","US")</f>
        <v/>
      </c>
      <c r="I203" s="166">
        <f>IF('COE.Client.Details'!L220="","",'COE.Client.Details'!L220)</f>
        <v/>
      </c>
      <c r="J203" s="629">
        <f>IF('COE.Client.Details'!T220="","",'COE.Client.Details'!T220)</f>
        <v/>
      </c>
      <c r="K203" s="479">
        <f>IF(A203="","","0123000000002GvAAI")</f>
        <v/>
      </c>
      <c r="L203" s="479" t="n"/>
      <c r="M203" s="481">
        <f>IF('Multi Unit Grid'!$H$3="","",'Multi Unit Grid'!$H$3)</f>
        <v/>
      </c>
      <c r="N203" s="481">
        <f>IF('Multi Unit Grid'!$H$4="","",'Multi Unit Grid'!$H$4)</f>
        <v/>
      </c>
      <c r="O203" s="483" t="n"/>
      <c r="P203" s="482">
        <f>IF('COE.Client.Details'!E220="","",'COE.Client.Details'!E220)</f>
        <v/>
      </c>
      <c r="Q203" s="483" t="n"/>
    </row>
    <row r="204">
      <c r="A204" s="232">
        <f>IF('Multi Unit Grid'!C215="","",'Multi Unit Grid'!C215)</f>
        <v/>
      </c>
      <c r="B204" s="473">
        <f>IF('Product Selections'!D218="","",'Product Selections'!D218)</f>
        <v/>
      </c>
      <c r="C204" s="166">
        <f>IF('COE.Client.Details'!K221="","",'COE.Client.Details'!K221)</f>
        <v/>
      </c>
      <c r="D204" s="473">
        <f>IF('COE.Client.Details'!M221="","",'COE.Client.Details'!M221)</f>
        <v/>
      </c>
      <c r="E204" s="473">
        <f>IF('COE.Client.Details'!O221="","",'COE.Client.Details'!O221)</f>
        <v/>
      </c>
      <c r="F204" s="473">
        <f>IF('COE.Client.Details'!P221="","",'COE.Client.Details'!P221)</f>
        <v/>
      </c>
      <c r="G204" s="473">
        <f>IF('COE.Client.Details'!Q221="","",'COE.Client.Details'!Q221)</f>
        <v/>
      </c>
      <c r="H204" s="478">
        <f>IF(G204="","","US")</f>
        <v/>
      </c>
      <c r="I204" s="166">
        <f>IF('COE.Client.Details'!L221="","",'COE.Client.Details'!L221)</f>
        <v/>
      </c>
      <c r="J204" s="629">
        <f>IF('COE.Client.Details'!T221="","",'COE.Client.Details'!T221)</f>
        <v/>
      </c>
      <c r="K204" s="479">
        <f>IF(A204="","","0123000000002GvAAI")</f>
        <v/>
      </c>
      <c r="L204" s="479" t="n"/>
      <c r="M204" s="481">
        <f>IF('Multi Unit Grid'!$H$3="","",'Multi Unit Grid'!$H$3)</f>
        <v/>
      </c>
      <c r="N204" s="481">
        <f>IF('Multi Unit Grid'!$H$4="","",'Multi Unit Grid'!$H$4)</f>
        <v/>
      </c>
      <c r="O204" s="483" t="n"/>
      <c r="P204" s="482">
        <f>IF('COE.Client.Details'!E221="","",'COE.Client.Details'!E221)</f>
        <v/>
      </c>
      <c r="Q204" s="483" t="n"/>
    </row>
    <row r="205">
      <c r="A205" s="232">
        <f>IF('Multi Unit Grid'!C216="","",'Multi Unit Grid'!C216)</f>
        <v/>
      </c>
      <c r="B205" s="473">
        <f>IF('Product Selections'!D219="","",'Product Selections'!D219)</f>
        <v/>
      </c>
      <c r="C205" s="166">
        <f>IF('COE.Client.Details'!K222="","",'COE.Client.Details'!K222)</f>
        <v/>
      </c>
      <c r="D205" s="473">
        <f>IF('COE.Client.Details'!M222="","",'COE.Client.Details'!M222)</f>
        <v/>
      </c>
      <c r="E205" s="473">
        <f>IF('COE.Client.Details'!O222="","",'COE.Client.Details'!O222)</f>
        <v/>
      </c>
      <c r="F205" s="473">
        <f>IF('COE.Client.Details'!P222="","",'COE.Client.Details'!P222)</f>
        <v/>
      </c>
      <c r="G205" s="473">
        <f>IF('COE.Client.Details'!Q222="","",'COE.Client.Details'!Q222)</f>
        <v/>
      </c>
      <c r="H205" s="478">
        <f>IF(G205="","","US")</f>
        <v/>
      </c>
      <c r="I205" s="166">
        <f>IF('COE.Client.Details'!L222="","",'COE.Client.Details'!L222)</f>
        <v/>
      </c>
      <c r="J205" s="629">
        <f>IF('COE.Client.Details'!T222="","",'COE.Client.Details'!T222)</f>
        <v/>
      </c>
      <c r="K205" s="479">
        <f>IF(A205="","","0123000000002GvAAI")</f>
        <v/>
      </c>
      <c r="L205" s="479" t="n"/>
      <c r="M205" s="481">
        <f>IF('Multi Unit Grid'!$H$3="","",'Multi Unit Grid'!$H$3)</f>
        <v/>
      </c>
      <c r="N205" s="481">
        <f>IF('Multi Unit Grid'!$H$4="","",'Multi Unit Grid'!$H$4)</f>
        <v/>
      </c>
      <c r="O205" s="483" t="n"/>
      <c r="P205" s="482">
        <f>IF('COE.Client.Details'!E222="","",'COE.Client.Details'!E222)</f>
        <v/>
      </c>
      <c r="Q205" s="483" t="n"/>
    </row>
    <row r="206">
      <c r="A206" s="232">
        <f>IF('Multi Unit Grid'!C217="","",'Multi Unit Grid'!C217)</f>
        <v/>
      </c>
      <c r="B206" s="473">
        <f>IF('Product Selections'!D220="","",'Product Selections'!D220)</f>
        <v/>
      </c>
      <c r="C206" s="166">
        <f>IF('COE.Client.Details'!K223="","",'COE.Client.Details'!K223)</f>
        <v/>
      </c>
      <c r="D206" s="473">
        <f>IF('COE.Client.Details'!M223="","",'COE.Client.Details'!M223)</f>
        <v/>
      </c>
      <c r="E206" s="473">
        <f>IF('COE.Client.Details'!O223="","",'COE.Client.Details'!O223)</f>
        <v/>
      </c>
      <c r="F206" s="473">
        <f>IF('COE.Client.Details'!P223="","",'COE.Client.Details'!P223)</f>
        <v/>
      </c>
      <c r="G206" s="473">
        <f>IF('COE.Client.Details'!Q223="","",'COE.Client.Details'!Q223)</f>
        <v/>
      </c>
      <c r="H206" s="478">
        <f>IF(G206="","","US")</f>
        <v/>
      </c>
      <c r="I206" s="166">
        <f>IF('COE.Client.Details'!L223="","",'COE.Client.Details'!L223)</f>
        <v/>
      </c>
      <c r="J206" s="629">
        <f>IF('COE.Client.Details'!T223="","",'COE.Client.Details'!T223)</f>
        <v/>
      </c>
      <c r="K206" s="479">
        <f>IF(A206="","","0123000000002GvAAI")</f>
        <v/>
      </c>
      <c r="L206" s="479" t="n"/>
      <c r="M206" s="481">
        <f>IF('Multi Unit Grid'!$H$3="","",'Multi Unit Grid'!$H$3)</f>
        <v/>
      </c>
      <c r="N206" s="481">
        <f>IF('Multi Unit Grid'!$H$4="","",'Multi Unit Grid'!$H$4)</f>
        <v/>
      </c>
      <c r="O206" s="483" t="n"/>
      <c r="P206" s="482">
        <f>IF('COE.Client.Details'!E223="","",'COE.Client.Details'!E223)</f>
        <v/>
      </c>
      <c r="Q206" s="483" t="n"/>
    </row>
    <row r="207">
      <c r="A207" s="232">
        <f>IF('Multi Unit Grid'!C218="","",'Multi Unit Grid'!C218)</f>
        <v/>
      </c>
      <c r="B207" s="473">
        <f>IF('Product Selections'!D221="","",'Product Selections'!D221)</f>
        <v/>
      </c>
      <c r="C207" s="166">
        <f>IF('COE.Client.Details'!K224="","",'COE.Client.Details'!K224)</f>
        <v/>
      </c>
      <c r="D207" s="473">
        <f>IF('COE.Client.Details'!M224="","",'COE.Client.Details'!M224)</f>
        <v/>
      </c>
      <c r="E207" s="473">
        <f>IF('COE.Client.Details'!O224="","",'COE.Client.Details'!O224)</f>
        <v/>
      </c>
      <c r="F207" s="473">
        <f>IF('COE.Client.Details'!P224="","",'COE.Client.Details'!P224)</f>
        <v/>
      </c>
      <c r="G207" s="473">
        <f>IF('COE.Client.Details'!Q224="","",'COE.Client.Details'!Q224)</f>
        <v/>
      </c>
      <c r="H207" s="478">
        <f>IF(G207="","","US")</f>
        <v/>
      </c>
      <c r="I207" s="166">
        <f>IF('COE.Client.Details'!L224="","",'COE.Client.Details'!L224)</f>
        <v/>
      </c>
      <c r="J207" s="629">
        <f>IF('COE.Client.Details'!T224="","",'COE.Client.Details'!T224)</f>
        <v/>
      </c>
      <c r="K207" s="479">
        <f>IF(A207="","","0123000000002GvAAI")</f>
        <v/>
      </c>
      <c r="L207" s="479" t="n"/>
      <c r="M207" s="481">
        <f>IF('Multi Unit Grid'!$H$3="","",'Multi Unit Grid'!$H$3)</f>
        <v/>
      </c>
      <c r="N207" s="481">
        <f>IF('Multi Unit Grid'!$H$4="","",'Multi Unit Grid'!$H$4)</f>
        <v/>
      </c>
      <c r="O207" s="483" t="n"/>
      <c r="P207" s="482">
        <f>IF('COE.Client.Details'!E224="","",'COE.Client.Details'!E224)</f>
        <v/>
      </c>
      <c r="Q207" s="483" t="n"/>
    </row>
    <row r="208">
      <c r="A208" s="232">
        <f>IF('Multi Unit Grid'!C219="","",'Multi Unit Grid'!C219)</f>
        <v/>
      </c>
      <c r="B208" s="473">
        <f>IF('Product Selections'!D222="","",'Product Selections'!D222)</f>
        <v/>
      </c>
      <c r="C208" s="166">
        <f>IF('COE.Client.Details'!K225="","",'COE.Client.Details'!K225)</f>
        <v/>
      </c>
      <c r="D208" s="473">
        <f>IF('COE.Client.Details'!M225="","",'COE.Client.Details'!M225)</f>
        <v/>
      </c>
      <c r="E208" s="473">
        <f>IF('COE.Client.Details'!O225="","",'COE.Client.Details'!O225)</f>
        <v/>
      </c>
      <c r="F208" s="473">
        <f>IF('COE.Client.Details'!P225="","",'COE.Client.Details'!P225)</f>
        <v/>
      </c>
      <c r="G208" s="473">
        <f>IF('COE.Client.Details'!Q225="","",'COE.Client.Details'!Q225)</f>
        <v/>
      </c>
      <c r="H208" s="478">
        <f>IF(G208="","","US")</f>
        <v/>
      </c>
      <c r="I208" s="166">
        <f>IF('COE.Client.Details'!L225="","",'COE.Client.Details'!L225)</f>
        <v/>
      </c>
      <c r="J208" s="629">
        <f>IF('COE.Client.Details'!T225="","",'COE.Client.Details'!T225)</f>
        <v/>
      </c>
      <c r="K208" s="479">
        <f>IF(A208="","","0123000000002GvAAI")</f>
        <v/>
      </c>
      <c r="L208" s="479" t="n"/>
      <c r="M208" s="481">
        <f>IF('Multi Unit Grid'!$H$3="","",'Multi Unit Grid'!$H$3)</f>
        <v/>
      </c>
      <c r="N208" s="481">
        <f>IF('Multi Unit Grid'!$H$4="","",'Multi Unit Grid'!$H$4)</f>
        <v/>
      </c>
      <c r="O208" s="483" t="n"/>
      <c r="P208" s="482">
        <f>IF('COE.Client.Details'!E225="","",'COE.Client.Details'!E225)</f>
        <v/>
      </c>
      <c r="Q208" s="483" t="n"/>
    </row>
    <row r="209">
      <c r="A209" s="232">
        <f>IF('Multi Unit Grid'!C220="","",'Multi Unit Grid'!C220)</f>
        <v/>
      </c>
      <c r="B209" s="473">
        <f>IF('Product Selections'!D223="","",'Product Selections'!D223)</f>
        <v/>
      </c>
      <c r="C209" s="166">
        <f>IF('COE.Client.Details'!K226="","",'COE.Client.Details'!K226)</f>
        <v/>
      </c>
      <c r="D209" s="473">
        <f>IF('COE.Client.Details'!M226="","",'COE.Client.Details'!M226)</f>
        <v/>
      </c>
      <c r="E209" s="473">
        <f>IF('COE.Client.Details'!O226="","",'COE.Client.Details'!O226)</f>
        <v/>
      </c>
      <c r="F209" s="473">
        <f>IF('COE.Client.Details'!P226="","",'COE.Client.Details'!P226)</f>
        <v/>
      </c>
      <c r="G209" s="473">
        <f>IF('COE.Client.Details'!Q226="","",'COE.Client.Details'!Q226)</f>
        <v/>
      </c>
      <c r="H209" s="478">
        <f>IF(G209="","","US")</f>
        <v/>
      </c>
      <c r="I209" s="166">
        <f>IF('COE.Client.Details'!L226="","",'COE.Client.Details'!L226)</f>
        <v/>
      </c>
      <c r="J209" s="629">
        <f>IF('COE.Client.Details'!T226="","",'COE.Client.Details'!T226)</f>
        <v/>
      </c>
      <c r="K209" s="479">
        <f>IF(A209="","","0123000000002GvAAI")</f>
        <v/>
      </c>
      <c r="L209" s="479" t="n"/>
      <c r="M209" s="481">
        <f>IF('Multi Unit Grid'!$H$3="","",'Multi Unit Grid'!$H$3)</f>
        <v/>
      </c>
      <c r="N209" s="481">
        <f>IF('Multi Unit Grid'!$H$4="","",'Multi Unit Grid'!$H$4)</f>
        <v/>
      </c>
      <c r="O209" s="483" t="n"/>
      <c r="P209" s="482">
        <f>IF('COE.Client.Details'!E226="","",'COE.Client.Details'!E226)</f>
        <v/>
      </c>
      <c r="Q209" s="483" t="n"/>
    </row>
    <row r="210">
      <c r="A210" s="232">
        <f>IF('Multi Unit Grid'!C221="","",'Multi Unit Grid'!C221)</f>
        <v/>
      </c>
      <c r="B210" s="473">
        <f>IF('Product Selections'!D224="","",'Product Selections'!D224)</f>
        <v/>
      </c>
      <c r="C210" s="166">
        <f>IF('COE.Client.Details'!K227="","",'COE.Client.Details'!K227)</f>
        <v/>
      </c>
      <c r="D210" s="473">
        <f>IF('COE.Client.Details'!M227="","",'COE.Client.Details'!M227)</f>
        <v/>
      </c>
      <c r="E210" s="473">
        <f>IF('COE.Client.Details'!O227="","",'COE.Client.Details'!O227)</f>
        <v/>
      </c>
      <c r="F210" s="473">
        <f>IF('COE.Client.Details'!P227="","",'COE.Client.Details'!P227)</f>
        <v/>
      </c>
      <c r="G210" s="473">
        <f>IF('COE.Client.Details'!Q227="","",'COE.Client.Details'!Q227)</f>
        <v/>
      </c>
      <c r="H210" s="478">
        <f>IF(G210="","","US")</f>
        <v/>
      </c>
      <c r="I210" s="166">
        <f>IF('COE.Client.Details'!L227="","",'COE.Client.Details'!L227)</f>
        <v/>
      </c>
      <c r="J210" s="629">
        <f>IF('COE.Client.Details'!T227="","",'COE.Client.Details'!T227)</f>
        <v/>
      </c>
      <c r="K210" s="479">
        <f>IF(A210="","","0123000000002GvAAI")</f>
        <v/>
      </c>
      <c r="L210" s="479" t="n"/>
      <c r="M210" s="481">
        <f>IF('Multi Unit Grid'!$H$3="","",'Multi Unit Grid'!$H$3)</f>
        <v/>
      </c>
      <c r="N210" s="481">
        <f>IF('Multi Unit Grid'!$H$4="","",'Multi Unit Grid'!$H$4)</f>
        <v/>
      </c>
      <c r="O210" s="483" t="n"/>
      <c r="P210" s="482">
        <f>IF('COE.Client.Details'!E227="","",'COE.Client.Details'!E227)</f>
        <v/>
      </c>
      <c r="Q210" s="483" t="n"/>
    </row>
    <row r="211">
      <c r="A211" s="232">
        <f>IF('Multi Unit Grid'!C222="","",'Multi Unit Grid'!C222)</f>
        <v/>
      </c>
      <c r="B211" s="473">
        <f>IF('Product Selections'!D225="","",'Product Selections'!D225)</f>
        <v/>
      </c>
      <c r="C211" s="166">
        <f>IF('COE.Client.Details'!K228="","",'COE.Client.Details'!K228)</f>
        <v/>
      </c>
      <c r="D211" s="473">
        <f>IF('COE.Client.Details'!M228="","",'COE.Client.Details'!M228)</f>
        <v/>
      </c>
      <c r="E211" s="473">
        <f>IF('COE.Client.Details'!O228="","",'COE.Client.Details'!O228)</f>
        <v/>
      </c>
      <c r="F211" s="473">
        <f>IF('COE.Client.Details'!P228="","",'COE.Client.Details'!P228)</f>
        <v/>
      </c>
      <c r="G211" s="473">
        <f>IF('COE.Client.Details'!Q228="","",'COE.Client.Details'!Q228)</f>
        <v/>
      </c>
      <c r="H211" s="478">
        <f>IF(G211="","","US")</f>
        <v/>
      </c>
      <c r="I211" s="166">
        <f>IF('COE.Client.Details'!L228="","",'COE.Client.Details'!L228)</f>
        <v/>
      </c>
      <c r="J211" s="629">
        <f>IF('COE.Client.Details'!T228="","",'COE.Client.Details'!T228)</f>
        <v/>
      </c>
      <c r="K211" s="479">
        <f>IF(A211="","","0123000000002GvAAI")</f>
        <v/>
      </c>
      <c r="L211" s="479" t="n"/>
      <c r="M211" s="481">
        <f>IF('Multi Unit Grid'!$H$3="","",'Multi Unit Grid'!$H$3)</f>
        <v/>
      </c>
      <c r="N211" s="481">
        <f>IF('Multi Unit Grid'!$H$4="","",'Multi Unit Grid'!$H$4)</f>
        <v/>
      </c>
      <c r="O211" s="483" t="n"/>
      <c r="P211" s="482">
        <f>IF('COE.Client.Details'!E228="","",'COE.Client.Details'!E228)</f>
        <v/>
      </c>
      <c r="Q211" s="483" t="n"/>
    </row>
    <row r="212">
      <c r="A212" s="232">
        <f>IF('Multi Unit Grid'!C223="","",'Multi Unit Grid'!C223)</f>
        <v/>
      </c>
      <c r="B212" s="473">
        <f>IF('Product Selections'!D226="","",'Product Selections'!D226)</f>
        <v/>
      </c>
      <c r="C212" s="166">
        <f>IF('COE.Client.Details'!K229="","",'COE.Client.Details'!K229)</f>
        <v/>
      </c>
      <c r="D212" s="473">
        <f>IF('COE.Client.Details'!M229="","",'COE.Client.Details'!M229)</f>
        <v/>
      </c>
      <c r="E212" s="473">
        <f>IF('COE.Client.Details'!O229="","",'COE.Client.Details'!O229)</f>
        <v/>
      </c>
      <c r="F212" s="473">
        <f>IF('COE.Client.Details'!P229="","",'COE.Client.Details'!P229)</f>
        <v/>
      </c>
      <c r="G212" s="473">
        <f>IF('COE.Client.Details'!Q229="","",'COE.Client.Details'!Q229)</f>
        <v/>
      </c>
      <c r="H212" s="478">
        <f>IF(G212="","","US")</f>
        <v/>
      </c>
      <c r="I212" s="166">
        <f>IF('COE.Client.Details'!L229="","",'COE.Client.Details'!L229)</f>
        <v/>
      </c>
      <c r="J212" s="629">
        <f>IF('COE.Client.Details'!T229="","",'COE.Client.Details'!T229)</f>
        <v/>
      </c>
      <c r="K212" s="479">
        <f>IF(A212="","","0123000000002GvAAI")</f>
        <v/>
      </c>
      <c r="L212" s="479" t="n"/>
      <c r="M212" s="481">
        <f>IF('Multi Unit Grid'!$H$3="","",'Multi Unit Grid'!$H$3)</f>
        <v/>
      </c>
      <c r="N212" s="481">
        <f>IF('Multi Unit Grid'!$H$4="","",'Multi Unit Grid'!$H$4)</f>
        <v/>
      </c>
      <c r="O212" s="483" t="n"/>
      <c r="P212" s="482">
        <f>IF('COE.Client.Details'!E229="","",'COE.Client.Details'!E229)</f>
        <v/>
      </c>
      <c r="Q212" s="483" t="n"/>
    </row>
    <row r="213">
      <c r="A213" s="232">
        <f>IF('Multi Unit Grid'!C224="","",'Multi Unit Grid'!C224)</f>
        <v/>
      </c>
      <c r="B213" s="473">
        <f>IF('Product Selections'!D227="","",'Product Selections'!D227)</f>
        <v/>
      </c>
      <c r="C213" s="166">
        <f>IF('COE.Client.Details'!K230="","",'COE.Client.Details'!K230)</f>
        <v/>
      </c>
      <c r="D213" s="473">
        <f>IF('COE.Client.Details'!M230="","",'COE.Client.Details'!M230)</f>
        <v/>
      </c>
      <c r="E213" s="473">
        <f>IF('COE.Client.Details'!O230="","",'COE.Client.Details'!O230)</f>
        <v/>
      </c>
      <c r="F213" s="473">
        <f>IF('COE.Client.Details'!P230="","",'COE.Client.Details'!P230)</f>
        <v/>
      </c>
      <c r="G213" s="473">
        <f>IF('COE.Client.Details'!Q230="","",'COE.Client.Details'!Q230)</f>
        <v/>
      </c>
      <c r="H213" s="478">
        <f>IF(G213="","","US")</f>
        <v/>
      </c>
      <c r="I213" s="166">
        <f>IF('COE.Client.Details'!L230="","",'COE.Client.Details'!L230)</f>
        <v/>
      </c>
      <c r="J213" s="629">
        <f>IF('COE.Client.Details'!T230="","",'COE.Client.Details'!T230)</f>
        <v/>
      </c>
      <c r="K213" s="479">
        <f>IF(A213="","","0123000000002GvAAI")</f>
        <v/>
      </c>
      <c r="L213" s="479" t="n"/>
      <c r="M213" s="481">
        <f>IF('Multi Unit Grid'!$H$3="","",'Multi Unit Grid'!$H$3)</f>
        <v/>
      </c>
      <c r="N213" s="481">
        <f>IF('Multi Unit Grid'!$H$4="","",'Multi Unit Grid'!$H$4)</f>
        <v/>
      </c>
      <c r="O213" s="483" t="n"/>
      <c r="P213" s="482">
        <f>IF('COE.Client.Details'!E230="","",'COE.Client.Details'!E230)</f>
        <v/>
      </c>
      <c r="Q213" s="483" t="n"/>
    </row>
    <row r="214">
      <c r="A214" s="232">
        <f>IF('Multi Unit Grid'!C225="","",'Multi Unit Grid'!C225)</f>
        <v/>
      </c>
      <c r="B214" s="473">
        <f>IF('Product Selections'!D228="","",'Product Selections'!D228)</f>
        <v/>
      </c>
      <c r="C214" s="166">
        <f>IF('COE.Client.Details'!K231="","",'COE.Client.Details'!K231)</f>
        <v/>
      </c>
      <c r="D214" s="473">
        <f>IF('COE.Client.Details'!M231="","",'COE.Client.Details'!M231)</f>
        <v/>
      </c>
      <c r="E214" s="473">
        <f>IF('COE.Client.Details'!O231="","",'COE.Client.Details'!O231)</f>
        <v/>
      </c>
      <c r="F214" s="473">
        <f>IF('COE.Client.Details'!P231="","",'COE.Client.Details'!P231)</f>
        <v/>
      </c>
      <c r="G214" s="473">
        <f>IF('COE.Client.Details'!Q231="","",'COE.Client.Details'!Q231)</f>
        <v/>
      </c>
      <c r="H214" s="478">
        <f>IF(G214="","","US")</f>
        <v/>
      </c>
      <c r="I214" s="166">
        <f>IF('COE.Client.Details'!L231="","",'COE.Client.Details'!L231)</f>
        <v/>
      </c>
      <c r="J214" s="629">
        <f>IF('COE.Client.Details'!T231="","",'COE.Client.Details'!T231)</f>
        <v/>
      </c>
      <c r="K214" s="479">
        <f>IF(A214="","","0123000000002GvAAI")</f>
        <v/>
      </c>
      <c r="L214" s="479" t="n"/>
      <c r="M214" s="481">
        <f>IF('Multi Unit Grid'!$H$3="","",'Multi Unit Grid'!$H$3)</f>
        <v/>
      </c>
      <c r="N214" s="481">
        <f>IF('Multi Unit Grid'!$H$4="","",'Multi Unit Grid'!$H$4)</f>
        <v/>
      </c>
      <c r="O214" s="483" t="n"/>
      <c r="P214" s="482">
        <f>IF('COE.Client.Details'!E231="","",'COE.Client.Details'!E231)</f>
        <v/>
      </c>
      <c r="Q214" s="483" t="n"/>
    </row>
    <row r="215">
      <c r="A215" s="232">
        <f>IF('Multi Unit Grid'!C226="","",'Multi Unit Grid'!C226)</f>
        <v/>
      </c>
      <c r="B215" s="473">
        <f>IF('Product Selections'!D229="","",'Product Selections'!D229)</f>
        <v/>
      </c>
      <c r="C215" s="166">
        <f>IF('COE.Client.Details'!K232="","",'COE.Client.Details'!K232)</f>
        <v/>
      </c>
      <c r="D215" s="473">
        <f>IF('COE.Client.Details'!M232="","",'COE.Client.Details'!M232)</f>
        <v/>
      </c>
      <c r="E215" s="473">
        <f>IF('COE.Client.Details'!O232="","",'COE.Client.Details'!O232)</f>
        <v/>
      </c>
      <c r="F215" s="473">
        <f>IF('COE.Client.Details'!P232="","",'COE.Client.Details'!P232)</f>
        <v/>
      </c>
      <c r="G215" s="473">
        <f>IF('COE.Client.Details'!Q232="","",'COE.Client.Details'!Q232)</f>
        <v/>
      </c>
      <c r="H215" s="478">
        <f>IF(G215="","","US")</f>
        <v/>
      </c>
      <c r="I215" s="166">
        <f>IF('COE.Client.Details'!L232="","",'COE.Client.Details'!L232)</f>
        <v/>
      </c>
      <c r="J215" s="629">
        <f>IF('COE.Client.Details'!T232="","",'COE.Client.Details'!T232)</f>
        <v/>
      </c>
      <c r="K215" s="479">
        <f>IF(A215="","","0123000000002GvAAI")</f>
        <v/>
      </c>
      <c r="L215" s="479" t="n"/>
      <c r="M215" s="481">
        <f>IF('Multi Unit Grid'!$H$3="","",'Multi Unit Grid'!$H$3)</f>
        <v/>
      </c>
      <c r="N215" s="481">
        <f>IF('Multi Unit Grid'!$H$4="","",'Multi Unit Grid'!$H$4)</f>
        <v/>
      </c>
      <c r="O215" s="483" t="n"/>
      <c r="P215" s="482">
        <f>IF('COE.Client.Details'!E232="","",'COE.Client.Details'!E232)</f>
        <v/>
      </c>
      <c r="Q215" s="483" t="n"/>
    </row>
    <row r="216">
      <c r="A216" s="232">
        <f>IF('Multi Unit Grid'!C227="","",'Multi Unit Grid'!C227)</f>
        <v/>
      </c>
      <c r="B216" s="473">
        <f>IF('Product Selections'!D230="","",'Product Selections'!D230)</f>
        <v/>
      </c>
      <c r="C216" s="166">
        <f>IF('COE.Client.Details'!K233="","",'COE.Client.Details'!K233)</f>
        <v/>
      </c>
      <c r="D216" s="473">
        <f>IF('COE.Client.Details'!M233="","",'COE.Client.Details'!M233)</f>
        <v/>
      </c>
      <c r="E216" s="473">
        <f>IF('COE.Client.Details'!O233="","",'COE.Client.Details'!O233)</f>
        <v/>
      </c>
      <c r="F216" s="473">
        <f>IF('COE.Client.Details'!P233="","",'COE.Client.Details'!P233)</f>
        <v/>
      </c>
      <c r="G216" s="473">
        <f>IF('COE.Client.Details'!Q233="","",'COE.Client.Details'!Q233)</f>
        <v/>
      </c>
      <c r="H216" s="478">
        <f>IF(G216="","","US")</f>
        <v/>
      </c>
      <c r="I216" s="166">
        <f>IF('COE.Client.Details'!L233="","",'COE.Client.Details'!L233)</f>
        <v/>
      </c>
      <c r="J216" s="629">
        <f>IF('COE.Client.Details'!T233="","",'COE.Client.Details'!T233)</f>
        <v/>
      </c>
      <c r="K216" s="479">
        <f>IF(A216="","","0123000000002GvAAI")</f>
        <v/>
      </c>
      <c r="L216" s="479" t="n"/>
      <c r="M216" s="481">
        <f>IF('Multi Unit Grid'!$H$3="","",'Multi Unit Grid'!$H$3)</f>
        <v/>
      </c>
      <c r="N216" s="481">
        <f>IF('Multi Unit Grid'!$H$4="","",'Multi Unit Grid'!$H$4)</f>
        <v/>
      </c>
      <c r="O216" s="483" t="n"/>
      <c r="P216" s="482">
        <f>IF('COE.Client.Details'!E233="","",'COE.Client.Details'!E233)</f>
        <v/>
      </c>
      <c r="Q216" s="483" t="n"/>
    </row>
    <row r="217">
      <c r="A217" s="232">
        <f>IF('Multi Unit Grid'!C228="","",'Multi Unit Grid'!C228)</f>
        <v/>
      </c>
      <c r="B217" s="473">
        <f>IF('Product Selections'!D231="","",'Product Selections'!D231)</f>
        <v/>
      </c>
      <c r="C217" s="166">
        <f>IF('COE.Client.Details'!K234="","",'COE.Client.Details'!K234)</f>
        <v/>
      </c>
      <c r="D217" s="473">
        <f>IF('COE.Client.Details'!M234="","",'COE.Client.Details'!M234)</f>
        <v/>
      </c>
      <c r="E217" s="473">
        <f>IF('COE.Client.Details'!O234="","",'COE.Client.Details'!O234)</f>
        <v/>
      </c>
      <c r="F217" s="473">
        <f>IF('COE.Client.Details'!P234="","",'COE.Client.Details'!P234)</f>
        <v/>
      </c>
      <c r="G217" s="473">
        <f>IF('COE.Client.Details'!Q234="","",'COE.Client.Details'!Q234)</f>
        <v/>
      </c>
      <c r="H217" s="478">
        <f>IF(G217="","","US")</f>
        <v/>
      </c>
      <c r="I217" s="166">
        <f>IF('COE.Client.Details'!L234="","",'COE.Client.Details'!L234)</f>
        <v/>
      </c>
      <c r="J217" s="629">
        <f>IF('COE.Client.Details'!T234="","",'COE.Client.Details'!T234)</f>
        <v/>
      </c>
      <c r="K217" s="479">
        <f>IF(A217="","","0123000000002GvAAI")</f>
        <v/>
      </c>
      <c r="L217" s="479" t="n"/>
      <c r="M217" s="481">
        <f>IF('Multi Unit Grid'!$H$3="","",'Multi Unit Grid'!$H$3)</f>
        <v/>
      </c>
      <c r="N217" s="481">
        <f>IF('Multi Unit Grid'!$H$4="","",'Multi Unit Grid'!$H$4)</f>
        <v/>
      </c>
      <c r="O217" s="483" t="n"/>
      <c r="P217" s="482">
        <f>IF('COE.Client.Details'!E234="","",'COE.Client.Details'!E234)</f>
        <v/>
      </c>
      <c r="Q217" s="483" t="n"/>
    </row>
    <row r="218">
      <c r="A218" s="232">
        <f>IF('Multi Unit Grid'!C229="","",'Multi Unit Grid'!C229)</f>
        <v/>
      </c>
      <c r="B218" s="473">
        <f>IF('Product Selections'!D232="","",'Product Selections'!D232)</f>
        <v/>
      </c>
      <c r="C218" s="166">
        <f>IF('COE.Client.Details'!K235="","",'COE.Client.Details'!K235)</f>
        <v/>
      </c>
      <c r="D218" s="473">
        <f>IF('COE.Client.Details'!M235="","",'COE.Client.Details'!M235)</f>
        <v/>
      </c>
      <c r="E218" s="473">
        <f>IF('COE.Client.Details'!O235="","",'COE.Client.Details'!O235)</f>
        <v/>
      </c>
      <c r="F218" s="473">
        <f>IF('COE.Client.Details'!P235="","",'COE.Client.Details'!P235)</f>
        <v/>
      </c>
      <c r="G218" s="473">
        <f>IF('COE.Client.Details'!Q235="","",'COE.Client.Details'!Q235)</f>
        <v/>
      </c>
      <c r="H218" s="478">
        <f>IF(G218="","","US")</f>
        <v/>
      </c>
      <c r="I218" s="166">
        <f>IF('COE.Client.Details'!L235="","",'COE.Client.Details'!L235)</f>
        <v/>
      </c>
      <c r="J218" s="629">
        <f>IF('COE.Client.Details'!T235="","",'COE.Client.Details'!T235)</f>
        <v/>
      </c>
      <c r="K218" s="479">
        <f>IF(A218="","","0123000000002GvAAI")</f>
        <v/>
      </c>
      <c r="L218" s="479" t="n"/>
      <c r="M218" s="481">
        <f>IF('Multi Unit Grid'!$H$3="","",'Multi Unit Grid'!$H$3)</f>
        <v/>
      </c>
      <c r="N218" s="481">
        <f>IF('Multi Unit Grid'!$H$4="","",'Multi Unit Grid'!$H$4)</f>
        <v/>
      </c>
      <c r="O218" s="483" t="n"/>
      <c r="P218" s="482">
        <f>IF('COE.Client.Details'!E235="","",'COE.Client.Details'!E235)</f>
        <v/>
      </c>
      <c r="Q218" s="483" t="n"/>
    </row>
    <row r="219">
      <c r="A219" s="232">
        <f>IF('Multi Unit Grid'!C230="","",'Multi Unit Grid'!C230)</f>
        <v/>
      </c>
      <c r="B219" s="473">
        <f>IF('Product Selections'!D233="","",'Product Selections'!D233)</f>
        <v/>
      </c>
      <c r="C219" s="166">
        <f>IF('COE.Client.Details'!K236="","",'COE.Client.Details'!K236)</f>
        <v/>
      </c>
      <c r="D219" s="473">
        <f>IF('COE.Client.Details'!M236="","",'COE.Client.Details'!M236)</f>
        <v/>
      </c>
      <c r="E219" s="473">
        <f>IF('COE.Client.Details'!O236="","",'COE.Client.Details'!O236)</f>
        <v/>
      </c>
      <c r="F219" s="473">
        <f>IF('COE.Client.Details'!P236="","",'COE.Client.Details'!P236)</f>
        <v/>
      </c>
      <c r="G219" s="473">
        <f>IF('COE.Client.Details'!Q236="","",'COE.Client.Details'!Q236)</f>
        <v/>
      </c>
      <c r="H219" s="478">
        <f>IF(G219="","","US")</f>
        <v/>
      </c>
      <c r="I219" s="166">
        <f>IF('COE.Client.Details'!L236="","",'COE.Client.Details'!L236)</f>
        <v/>
      </c>
      <c r="J219" s="629">
        <f>IF('COE.Client.Details'!T236="","",'COE.Client.Details'!T236)</f>
        <v/>
      </c>
      <c r="K219" s="479">
        <f>IF(A219="","","0123000000002GvAAI")</f>
        <v/>
      </c>
      <c r="L219" s="479" t="n"/>
      <c r="M219" s="481">
        <f>IF('Multi Unit Grid'!$H$3="","",'Multi Unit Grid'!$H$3)</f>
        <v/>
      </c>
      <c r="N219" s="481">
        <f>IF('Multi Unit Grid'!$H$4="","",'Multi Unit Grid'!$H$4)</f>
        <v/>
      </c>
      <c r="O219" s="483" t="n"/>
      <c r="P219" s="482">
        <f>IF('COE.Client.Details'!E236="","",'COE.Client.Details'!E236)</f>
        <v/>
      </c>
      <c r="Q219" s="483" t="n"/>
    </row>
    <row r="220">
      <c r="A220" s="232">
        <f>IF('Multi Unit Grid'!C231="","",'Multi Unit Grid'!C231)</f>
        <v/>
      </c>
      <c r="B220" s="473">
        <f>IF('Product Selections'!D234="","",'Product Selections'!D234)</f>
        <v/>
      </c>
      <c r="C220" s="166">
        <f>IF('COE.Client.Details'!K237="","",'COE.Client.Details'!K237)</f>
        <v/>
      </c>
      <c r="D220" s="473">
        <f>IF('COE.Client.Details'!M237="","",'COE.Client.Details'!M237)</f>
        <v/>
      </c>
      <c r="E220" s="473">
        <f>IF('COE.Client.Details'!O237="","",'COE.Client.Details'!O237)</f>
        <v/>
      </c>
      <c r="F220" s="473">
        <f>IF('COE.Client.Details'!P237="","",'COE.Client.Details'!P237)</f>
        <v/>
      </c>
      <c r="G220" s="473">
        <f>IF('COE.Client.Details'!Q237="","",'COE.Client.Details'!Q237)</f>
        <v/>
      </c>
      <c r="H220" s="478">
        <f>IF(G220="","","US")</f>
        <v/>
      </c>
      <c r="I220" s="166">
        <f>IF('COE.Client.Details'!L237="","",'COE.Client.Details'!L237)</f>
        <v/>
      </c>
      <c r="J220" s="629">
        <f>IF('COE.Client.Details'!T237="","",'COE.Client.Details'!T237)</f>
        <v/>
      </c>
      <c r="K220" s="479">
        <f>IF(A220="","","0123000000002GvAAI")</f>
        <v/>
      </c>
      <c r="L220" s="479" t="n"/>
      <c r="M220" s="481">
        <f>IF('Multi Unit Grid'!$H$3="","",'Multi Unit Grid'!$H$3)</f>
        <v/>
      </c>
      <c r="N220" s="481">
        <f>IF('Multi Unit Grid'!$H$4="","",'Multi Unit Grid'!$H$4)</f>
        <v/>
      </c>
      <c r="O220" s="483" t="n"/>
      <c r="P220" s="482">
        <f>IF('COE.Client.Details'!E237="","",'COE.Client.Details'!E237)</f>
        <v/>
      </c>
      <c r="Q220" s="483" t="n"/>
    </row>
    <row r="221">
      <c r="A221" s="232">
        <f>IF('Multi Unit Grid'!C232="","",'Multi Unit Grid'!C232)</f>
        <v/>
      </c>
      <c r="B221" s="473">
        <f>IF('Product Selections'!D235="","",'Product Selections'!D235)</f>
        <v/>
      </c>
      <c r="C221" s="166">
        <f>IF('COE.Client.Details'!K238="","",'COE.Client.Details'!K238)</f>
        <v/>
      </c>
      <c r="D221" s="473">
        <f>IF('COE.Client.Details'!M238="","",'COE.Client.Details'!M238)</f>
        <v/>
      </c>
      <c r="E221" s="473">
        <f>IF('COE.Client.Details'!O238="","",'COE.Client.Details'!O238)</f>
        <v/>
      </c>
      <c r="F221" s="473">
        <f>IF('COE.Client.Details'!P238="","",'COE.Client.Details'!P238)</f>
        <v/>
      </c>
      <c r="G221" s="473">
        <f>IF('COE.Client.Details'!Q238="","",'COE.Client.Details'!Q238)</f>
        <v/>
      </c>
      <c r="H221" s="478">
        <f>IF(G221="","","US")</f>
        <v/>
      </c>
      <c r="I221" s="166">
        <f>IF('COE.Client.Details'!L238="","",'COE.Client.Details'!L238)</f>
        <v/>
      </c>
      <c r="J221" s="629">
        <f>IF('COE.Client.Details'!T238="","",'COE.Client.Details'!T238)</f>
        <v/>
      </c>
      <c r="K221" s="479">
        <f>IF(A221="","","0123000000002GvAAI")</f>
        <v/>
      </c>
      <c r="L221" s="479" t="n"/>
      <c r="M221" s="481">
        <f>IF('Multi Unit Grid'!$H$3="","",'Multi Unit Grid'!$H$3)</f>
        <v/>
      </c>
      <c r="N221" s="481">
        <f>IF('Multi Unit Grid'!$H$4="","",'Multi Unit Grid'!$H$4)</f>
        <v/>
      </c>
      <c r="O221" s="483" t="n"/>
      <c r="P221" s="482">
        <f>IF('COE.Client.Details'!E238="","",'COE.Client.Details'!E238)</f>
        <v/>
      </c>
      <c r="Q221" s="483" t="n"/>
    </row>
    <row r="222">
      <c r="A222" s="232">
        <f>IF('Multi Unit Grid'!C233="","",'Multi Unit Grid'!C233)</f>
        <v/>
      </c>
      <c r="B222" s="473">
        <f>IF('Product Selections'!D236="","",'Product Selections'!D236)</f>
        <v/>
      </c>
      <c r="C222" s="166">
        <f>IF('COE.Client.Details'!K239="","",'COE.Client.Details'!K239)</f>
        <v/>
      </c>
      <c r="D222" s="473">
        <f>IF('COE.Client.Details'!M239="","",'COE.Client.Details'!M239)</f>
        <v/>
      </c>
      <c r="E222" s="473">
        <f>IF('COE.Client.Details'!O239="","",'COE.Client.Details'!O239)</f>
        <v/>
      </c>
      <c r="F222" s="473">
        <f>IF('COE.Client.Details'!P239="","",'COE.Client.Details'!P239)</f>
        <v/>
      </c>
      <c r="G222" s="473">
        <f>IF('COE.Client.Details'!Q239="","",'COE.Client.Details'!Q239)</f>
        <v/>
      </c>
      <c r="H222" s="478">
        <f>IF(G222="","","US")</f>
        <v/>
      </c>
      <c r="I222" s="166">
        <f>IF('COE.Client.Details'!L239="","",'COE.Client.Details'!L239)</f>
        <v/>
      </c>
      <c r="J222" s="629">
        <f>IF('COE.Client.Details'!T239="","",'COE.Client.Details'!T239)</f>
        <v/>
      </c>
      <c r="K222" s="479">
        <f>IF(A222="","","0123000000002GvAAI")</f>
        <v/>
      </c>
      <c r="L222" s="479" t="n"/>
      <c r="M222" s="481">
        <f>IF('Multi Unit Grid'!$H$3="","",'Multi Unit Grid'!$H$3)</f>
        <v/>
      </c>
      <c r="N222" s="481">
        <f>IF('Multi Unit Grid'!$H$4="","",'Multi Unit Grid'!$H$4)</f>
        <v/>
      </c>
      <c r="O222" s="483" t="n"/>
      <c r="P222" s="482">
        <f>IF('COE.Client.Details'!E239="","",'COE.Client.Details'!E239)</f>
        <v/>
      </c>
      <c r="Q222" s="483" t="n"/>
    </row>
    <row r="223">
      <c r="A223" s="232">
        <f>IF('Multi Unit Grid'!C234="","",'Multi Unit Grid'!C234)</f>
        <v/>
      </c>
      <c r="B223" s="473">
        <f>IF('Product Selections'!D237="","",'Product Selections'!D237)</f>
        <v/>
      </c>
      <c r="C223" s="166">
        <f>IF('COE.Client.Details'!K240="","",'COE.Client.Details'!K240)</f>
        <v/>
      </c>
      <c r="D223" s="473">
        <f>IF('COE.Client.Details'!M240="","",'COE.Client.Details'!M240)</f>
        <v/>
      </c>
      <c r="E223" s="473">
        <f>IF('COE.Client.Details'!O240="","",'COE.Client.Details'!O240)</f>
        <v/>
      </c>
      <c r="F223" s="473">
        <f>IF('COE.Client.Details'!P240="","",'COE.Client.Details'!P240)</f>
        <v/>
      </c>
      <c r="G223" s="473">
        <f>IF('COE.Client.Details'!Q240="","",'COE.Client.Details'!Q240)</f>
        <v/>
      </c>
      <c r="H223" s="478">
        <f>IF(G223="","","US")</f>
        <v/>
      </c>
      <c r="I223" s="166">
        <f>IF('COE.Client.Details'!L240="","",'COE.Client.Details'!L240)</f>
        <v/>
      </c>
      <c r="J223" s="629">
        <f>IF('COE.Client.Details'!T240="","",'COE.Client.Details'!T240)</f>
        <v/>
      </c>
      <c r="K223" s="479">
        <f>IF(A223="","","0123000000002GvAAI")</f>
        <v/>
      </c>
      <c r="L223" s="479" t="n"/>
      <c r="M223" s="481">
        <f>IF('Multi Unit Grid'!$H$3="","",'Multi Unit Grid'!$H$3)</f>
        <v/>
      </c>
      <c r="N223" s="481">
        <f>IF('Multi Unit Grid'!$H$4="","",'Multi Unit Grid'!$H$4)</f>
        <v/>
      </c>
      <c r="O223" s="483" t="n"/>
      <c r="P223" s="482">
        <f>IF('COE.Client.Details'!E240="","",'COE.Client.Details'!E240)</f>
        <v/>
      </c>
      <c r="Q223" s="483" t="n"/>
    </row>
    <row r="224">
      <c r="A224" s="232">
        <f>IF('Multi Unit Grid'!C235="","",'Multi Unit Grid'!C235)</f>
        <v/>
      </c>
      <c r="B224" s="473">
        <f>IF('Product Selections'!D238="","",'Product Selections'!D238)</f>
        <v/>
      </c>
      <c r="C224" s="166">
        <f>IF('COE.Client.Details'!K241="","",'COE.Client.Details'!K241)</f>
        <v/>
      </c>
      <c r="D224" s="473">
        <f>IF('COE.Client.Details'!M241="","",'COE.Client.Details'!M241)</f>
        <v/>
      </c>
      <c r="E224" s="473">
        <f>IF('COE.Client.Details'!O241="","",'COE.Client.Details'!O241)</f>
        <v/>
      </c>
      <c r="F224" s="473">
        <f>IF('COE.Client.Details'!P241="","",'COE.Client.Details'!P241)</f>
        <v/>
      </c>
      <c r="G224" s="473">
        <f>IF('COE.Client.Details'!Q241="","",'COE.Client.Details'!Q241)</f>
        <v/>
      </c>
      <c r="H224" s="478">
        <f>IF(G224="","","US")</f>
        <v/>
      </c>
      <c r="I224" s="166">
        <f>IF('COE.Client.Details'!L241="","",'COE.Client.Details'!L241)</f>
        <v/>
      </c>
      <c r="J224" s="629">
        <f>IF('COE.Client.Details'!T241="","",'COE.Client.Details'!T241)</f>
        <v/>
      </c>
      <c r="K224" s="479">
        <f>IF(A224="","","0123000000002GvAAI")</f>
        <v/>
      </c>
      <c r="L224" s="479" t="n"/>
      <c r="M224" s="481">
        <f>IF('Multi Unit Grid'!$H$3="","",'Multi Unit Grid'!$H$3)</f>
        <v/>
      </c>
      <c r="N224" s="481">
        <f>IF('Multi Unit Grid'!$H$4="","",'Multi Unit Grid'!$H$4)</f>
        <v/>
      </c>
      <c r="O224" s="483" t="n"/>
      <c r="P224" s="482">
        <f>IF('COE.Client.Details'!E241="","",'COE.Client.Details'!E241)</f>
        <v/>
      </c>
      <c r="Q224" s="483" t="n"/>
    </row>
    <row r="225">
      <c r="A225" s="232">
        <f>IF('Multi Unit Grid'!C236="","",'Multi Unit Grid'!C236)</f>
        <v/>
      </c>
      <c r="B225" s="473">
        <f>IF('Product Selections'!D239="","",'Product Selections'!D239)</f>
        <v/>
      </c>
      <c r="C225" s="166">
        <f>IF('COE.Client.Details'!K242="","",'COE.Client.Details'!K242)</f>
        <v/>
      </c>
      <c r="D225" s="473">
        <f>IF('COE.Client.Details'!M242="","",'COE.Client.Details'!M242)</f>
        <v/>
      </c>
      <c r="E225" s="473">
        <f>IF('COE.Client.Details'!O242="","",'COE.Client.Details'!O242)</f>
        <v/>
      </c>
      <c r="F225" s="473">
        <f>IF('COE.Client.Details'!P242="","",'COE.Client.Details'!P242)</f>
        <v/>
      </c>
      <c r="G225" s="473">
        <f>IF('COE.Client.Details'!Q242="","",'COE.Client.Details'!Q242)</f>
        <v/>
      </c>
      <c r="H225" s="478">
        <f>IF(G225="","","US")</f>
        <v/>
      </c>
      <c r="I225" s="166">
        <f>IF('COE.Client.Details'!L242="","",'COE.Client.Details'!L242)</f>
        <v/>
      </c>
      <c r="J225" s="629">
        <f>IF('COE.Client.Details'!T242="","",'COE.Client.Details'!T242)</f>
        <v/>
      </c>
      <c r="K225" s="479">
        <f>IF(A225="","","0123000000002GvAAI")</f>
        <v/>
      </c>
      <c r="L225" s="479" t="n"/>
      <c r="M225" s="481">
        <f>IF('Multi Unit Grid'!$H$3="","",'Multi Unit Grid'!$H$3)</f>
        <v/>
      </c>
      <c r="N225" s="481">
        <f>IF('Multi Unit Grid'!$H$4="","",'Multi Unit Grid'!$H$4)</f>
        <v/>
      </c>
      <c r="O225" s="483" t="n"/>
      <c r="P225" s="482">
        <f>IF('COE.Client.Details'!E242="","",'COE.Client.Details'!E242)</f>
        <v/>
      </c>
      <c r="Q225" s="483" t="n"/>
    </row>
    <row r="226">
      <c r="A226" s="232">
        <f>IF('Multi Unit Grid'!C237="","",'Multi Unit Grid'!C237)</f>
        <v/>
      </c>
      <c r="B226" s="473">
        <f>IF('Product Selections'!D240="","",'Product Selections'!D240)</f>
        <v/>
      </c>
      <c r="C226" s="166">
        <f>IF('COE.Client.Details'!K243="","",'COE.Client.Details'!K243)</f>
        <v/>
      </c>
      <c r="D226" s="473">
        <f>IF('COE.Client.Details'!M243="","",'COE.Client.Details'!M243)</f>
        <v/>
      </c>
      <c r="E226" s="473">
        <f>IF('COE.Client.Details'!O243="","",'COE.Client.Details'!O243)</f>
        <v/>
      </c>
      <c r="F226" s="473">
        <f>IF('COE.Client.Details'!P243="","",'COE.Client.Details'!P243)</f>
        <v/>
      </c>
      <c r="G226" s="473">
        <f>IF('COE.Client.Details'!Q243="","",'COE.Client.Details'!Q243)</f>
        <v/>
      </c>
      <c r="H226" s="478">
        <f>IF(G226="","","US")</f>
        <v/>
      </c>
      <c r="I226" s="166">
        <f>IF('COE.Client.Details'!L243="","",'COE.Client.Details'!L243)</f>
        <v/>
      </c>
      <c r="J226" s="629">
        <f>IF('COE.Client.Details'!T243="","",'COE.Client.Details'!T243)</f>
        <v/>
      </c>
      <c r="K226" s="479">
        <f>IF(A226="","","0123000000002GvAAI")</f>
        <v/>
      </c>
      <c r="L226" s="479" t="n"/>
      <c r="M226" s="481">
        <f>IF('Multi Unit Grid'!$H$3="","",'Multi Unit Grid'!$H$3)</f>
        <v/>
      </c>
      <c r="N226" s="481">
        <f>IF('Multi Unit Grid'!$H$4="","",'Multi Unit Grid'!$H$4)</f>
        <v/>
      </c>
      <c r="O226" s="483" t="n"/>
      <c r="P226" s="482">
        <f>IF('COE.Client.Details'!E243="","",'COE.Client.Details'!E243)</f>
        <v/>
      </c>
      <c r="Q226" s="483" t="n"/>
    </row>
    <row r="227">
      <c r="A227" s="232">
        <f>IF('Multi Unit Grid'!C238="","",'Multi Unit Grid'!C238)</f>
        <v/>
      </c>
      <c r="B227" s="473">
        <f>IF('Product Selections'!D241="","",'Product Selections'!D241)</f>
        <v/>
      </c>
      <c r="C227" s="166">
        <f>IF('COE.Client.Details'!K244="","",'COE.Client.Details'!K244)</f>
        <v/>
      </c>
      <c r="D227" s="473">
        <f>IF('COE.Client.Details'!M244="","",'COE.Client.Details'!M244)</f>
        <v/>
      </c>
      <c r="E227" s="473">
        <f>IF('COE.Client.Details'!O244="","",'COE.Client.Details'!O244)</f>
        <v/>
      </c>
      <c r="F227" s="473">
        <f>IF('COE.Client.Details'!P244="","",'COE.Client.Details'!P244)</f>
        <v/>
      </c>
      <c r="G227" s="473">
        <f>IF('COE.Client.Details'!Q244="","",'COE.Client.Details'!Q244)</f>
        <v/>
      </c>
      <c r="H227" s="478">
        <f>IF(G227="","","US")</f>
        <v/>
      </c>
      <c r="I227" s="166">
        <f>IF('COE.Client.Details'!L244="","",'COE.Client.Details'!L244)</f>
        <v/>
      </c>
      <c r="J227" s="629">
        <f>IF('COE.Client.Details'!T244="","",'COE.Client.Details'!T244)</f>
        <v/>
      </c>
      <c r="K227" s="479">
        <f>IF(A227="","","0123000000002GvAAI")</f>
        <v/>
      </c>
      <c r="L227" s="479" t="n"/>
      <c r="M227" s="481">
        <f>IF('Multi Unit Grid'!$H$3="","",'Multi Unit Grid'!$H$3)</f>
        <v/>
      </c>
      <c r="N227" s="481">
        <f>IF('Multi Unit Grid'!$H$4="","",'Multi Unit Grid'!$H$4)</f>
        <v/>
      </c>
      <c r="O227" s="483" t="n"/>
      <c r="P227" s="482">
        <f>IF('COE.Client.Details'!E244="","",'COE.Client.Details'!E244)</f>
        <v/>
      </c>
      <c r="Q227" s="483" t="n"/>
    </row>
    <row r="228">
      <c r="A228" s="232">
        <f>IF('Multi Unit Grid'!C239="","",'Multi Unit Grid'!C239)</f>
        <v/>
      </c>
      <c r="B228" s="473">
        <f>IF('Product Selections'!D242="","",'Product Selections'!D242)</f>
        <v/>
      </c>
      <c r="C228" s="166">
        <f>IF('COE.Client.Details'!K245="","",'COE.Client.Details'!K245)</f>
        <v/>
      </c>
      <c r="D228" s="473">
        <f>IF('COE.Client.Details'!M245="","",'COE.Client.Details'!M245)</f>
        <v/>
      </c>
      <c r="E228" s="473">
        <f>IF('COE.Client.Details'!O245="","",'COE.Client.Details'!O245)</f>
        <v/>
      </c>
      <c r="F228" s="473">
        <f>IF('COE.Client.Details'!P245="","",'COE.Client.Details'!P245)</f>
        <v/>
      </c>
      <c r="G228" s="473">
        <f>IF('COE.Client.Details'!Q245="","",'COE.Client.Details'!Q245)</f>
        <v/>
      </c>
      <c r="H228" s="478">
        <f>IF(G228="","","US")</f>
        <v/>
      </c>
      <c r="I228" s="166">
        <f>IF('COE.Client.Details'!L245="","",'COE.Client.Details'!L245)</f>
        <v/>
      </c>
      <c r="J228" s="629">
        <f>IF('COE.Client.Details'!T245="","",'COE.Client.Details'!T245)</f>
        <v/>
      </c>
      <c r="K228" s="479">
        <f>IF(A228="","","0123000000002GvAAI")</f>
        <v/>
      </c>
      <c r="L228" s="479" t="n"/>
      <c r="M228" s="481">
        <f>IF('Multi Unit Grid'!$H$3="","",'Multi Unit Grid'!$H$3)</f>
        <v/>
      </c>
      <c r="N228" s="481">
        <f>IF('Multi Unit Grid'!$H$4="","",'Multi Unit Grid'!$H$4)</f>
        <v/>
      </c>
      <c r="O228" s="483" t="n"/>
      <c r="P228" s="482">
        <f>IF('COE.Client.Details'!E245="","",'COE.Client.Details'!E245)</f>
        <v/>
      </c>
      <c r="Q228" s="483" t="n"/>
    </row>
    <row r="229">
      <c r="A229" s="232">
        <f>IF('Multi Unit Grid'!C240="","",'Multi Unit Grid'!C240)</f>
        <v/>
      </c>
      <c r="B229" s="473">
        <f>IF('Product Selections'!D243="","",'Product Selections'!D243)</f>
        <v/>
      </c>
      <c r="C229" s="166">
        <f>IF('COE.Client.Details'!K246="","",'COE.Client.Details'!K246)</f>
        <v/>
      </c>
      <c r="D229" s="473">
        <f>IF('COE.Client.Details'!M246="","",'COE.Client.Details'!M246)</f>
        <v/>
      </c>
      <c r="E229" s="473">
        <f>IF('COE.Client.Details'!O246="","",'COE.Client.Details'!O246)</f>
        <v/>
      </c>
      <c r="F229" s="473">
        <f>IF('COE.Client.Details'!P246="","",'COE.Client.Details'!P246)</f>
        <v/>
      </c>
      <c r="G229" s="473">
        <f>IF('COE.Client.Details'!Q246="","",'COE.Client.Details'!Q246)</f>
        <v/>
      </c>
      <c r="H229" s="478">
        <f>IF(G229="","","US")</f>
        <v/>
      </c>
      <c r="I229" s="166">
        <f>IF('COE.Client.Details'!L246="","",'COE.Client.Details'!L246)</f>
        <v/>
      </c>
      <c r="J229" s="629">
        <f>IF('COE.Client.Details'!T246="","",'COE.Client.Details'!T246)</f>
        <v/>
      </c>
      <c r="K229" s="479">
        <f>IF(A229="","","0123000000002GvAAI")</f>
        <v/>
      </c>
      <c r="L229" s="479" t="n"/>
      <c r="M229" s="481">
        <f>IF('Multi Unit Grid'!$H$3="","",'Multi Unit Grid'!$H$3)</f>
        <v/>
      </c>
      <c r="N229" s="481">
        <f>IF('Multi Unit Grid'!$H$4="","",'Multi Unit Grid'!$H$4)</f>
        <v/>
      </c>
      <c r="O229" s="483" t="n"/>
      <c r="P229" s="482">
        <f>IF('COE.Client.Details'!E246="","",'COE.Client.Details'!E246)</f>
        <v/>
      </c>
      <c r="Q229" s="483" t="n"/>
    </row>
    <row r="230">
      <c r="A230" s="232">
        <f>IF('Multi Unit Grid'!C241="","",'Multi Unit Grid'!C241)</f>
        <v/>
      </c>
      <c r="B230" s="473">
        <f>IF('Product Selections'!D244="","",'Product Selections'!D244)</f>
        <v/>
      </c>
      <c r="C230" s="166">
        <f>IF('COE.Client.Details'!K247="","",'COE.Client.Details'!K247)</f>
        <v/>
      </c>
      <c r="D230" s="473">
        <f>IF('COE.Client.Details'!M247="","",'COE.Client.Details'!M247)</f>
        <v/>
      </c>
      <c r="E230" s="473">
        <f>IF('COE.Client.Details'!O247="","",'COE.Client.Details'!O247)</f>
        <v/>
      </c>
      <c r="F230" s="473">
        <f>IF('COE.Client.Details'!P247="","",'COE.Client.Details'!P247)</f>
        <v/>
      </c>
      <c r="G230" s="473">
        <f>IF('COE.Client.Details'!Q247="","",'COE.Client.Details'!Q247)</f>
        <v/>
      </c>
      <c r="H230" s="478">
        <f>IF(G230="","","US")</f>
        <v/>
      </c>
      <c r="I230" s="166">
        <f>IF('COE.Client.Details'!L247="","",'COE.Client.Details'!L247)</f>
        <v/>
      </c>
      <c r="J230" s="629">
        <f>IF('COE.Client.Details'!T247="","",'COE.Client.Details'!T247)</f>
        <v/>
      </c>
      <c r="K230" s="479">
        <f>IF(A230="","","0123000000002GvAAI")</f>
        <v/>
      </c>
      <c r="L230" s="479" t="n"/>
      <c r="M230" s="481">
        <f>IF('Multi Unit Grid'!$H$3="","",'Multi Unit Grid'!$H$3)</f>
        <v/>
      </c>
      <c r="N230" s="481">
        <f>IF('Multi Unit Grid'!$H$4="","",'Multi Unit Grid'!$H$4)</f>
        <v/>
      </c>
      <c r="O230" s="483" t="n"/>
      <c r="P230" s="482">
        <f>IF('COE.Client.Details'!E247="","",'COE.Client.Details'!E247)</f>
        <v/>
      </c>
      <c r="Q230" s="483" t="n"/>
    </row>
    <row r="231">
      <c r="A231" s="232">
        <f>IF('Multi Unit Grid'!C242="","",'Multi Unit Grid'!C242)</f>
        <v/>
      </c>
      <c r="B231" s="473">
        <f>IF('Product Selections'!D245="","",'Product Selections'!D245)</f>
        <v/>
      </c>
      <c r="C231" s="166">
        <f>IF('COE.Client.Details'!K248="","",'COE.Client.Details'!K248)</f>
        <v/>
      </c>
      <c r="D231" s="473">
        <f>IF('COE.Client.Details'!M248="","",'COE.Client.Details'!M248)</f>
        <v/>
      </c>
      <c r="E231" s="473">
        <f>IF('COE.Client.Details'!O248="","",'COE.Client.Details'!O248)</f>
        <v/>
      </c>
      <c r="F231" s="473">
        <f>IF('COE.Client.Details'!P248="","",'COE.Client.Details'!P248)</f>
        <v/>
      </c>
      <c r="G231" s="473">
        <f>IF('COE.Client.Details'!Q248="","",'COE.Client.Details'!Q248)</f>
        <v/>
      </c>
      <c r="H231" s="478">
        <f>IF(G231="","","US")</f>
        <v/>
      </c>
      <c r="I231" s="166">
        <f>IF('COE.Client.Details'!L248="","",'COE.Client.Details'!L248)</f>
        <v/>
      </c>
      <c r="J231" s="629">
        <f>IF('COE.Client.Details'!T248="","",'COE.Client.Details'!T248)</f>
        <v/>
      </c>
      <c r="K231" s="479">
        <f>IF(A231="","","0123000000002GvAAI")</f>
        <v/>
      </c>
      <c r="L231" s="479" t="n"/>
      <c r="M231" s="481">
        <f>IF('Multi Unit Grid'!$H$3="","",'Multi Unit Grid'!$H$3)</f>
        <v/>
      </c>
      <c r="N231" s="481">
        <f>IF('Multi Unit Grid'!$H$4="","",'Multi Unit Grid'!$H$4)</f>
        <v/>
      </c>
      <c r="O231" s="483" t="n"/>
      <c r="P231" s="482">
        <f>IF('COE.Client.Details'!E248="","",'COE.Client.Details'!E248)</f>
        <v/>
      </c>
      <c r="Q231" s="483" t="n"/>
    </row>
    <row r="232">
      <c r="A232" s="232">
        <f>IF('Multi Unit Grid'!C243="","",'Multi Unit Grid'!C243)</f>
        <v/>
      </c>
      <c r="B232" s="473">
        <f>IF('Product Selections'!D246="","",'Product Selections'!D246)</f>
        <v/>
      </c>
      <c r="C232" s="166">
        <f>IF('COE.Client.Details'!K249="","",'COE.Client.Details'!K249)</f>
        <v/>
      </c>
      <c r="D232" s="473">
        <f>IF('COE.Client.Details'!M249="","",'COE.Client.Details'!M249)</f>
        <v/>
      </c>
      <c r="E232" s="473">
        <f>IF('COE.Client.Details'!O249="","",'COE.Client.Details'!O249)</f>
        <v/>
      </c>
      <c r="F232" s="473">
        <f>IF('COE.Client.Details'!P249="","",'COE.Client.Details'!P249)</f>
        <v/>
      </c>
      <c r="G232" s="473">
        <f>IF('COE.Client.Details'!Q249="","",'COE.Client.Details'!Q249)</f>
        <v/>
      </c>
      <c r="H232" s="478">
        <f>IF(G232="","","US")</f>
        <v/>
      </c>
      <c r="I232" s="166">
        <f>IF('COE.Client.Details'!L249="","",'COE.Client.Details'!L249)</f>
        <v/>
      </c>
      <c r="J232" s="629">
        <f>IF('COE.Client.Details'!T249="","",'COE.Client.Details'!T249)</f>
        <v/>
      </c>
      <c r="K232" s="479">
        <f>IF(A232="","","0123000000002GvAAI")</f>
        <v/>
      </c>
      <c r="L232" s="479" t="n"/>
      <c r="M232" s="481">
        <f>IF('Multi Unit Grid'!$H$3="","",'Multi Unit Grid'!$H$3)</f>
        <v/>
      </c>
      <c r="N232" s="481">
        <f>IF('Multi Unit Grid'!$H$4="","",'Multi Unit Grid'!$H$4)</f>
        <v/>
      </c>
      <c r="O232" s="483" t="n"/>
      <c r="P232" s="482">
        <f>IF('COE.Client.Details'!E249="","",'COE.Client.Details'!E249)</f>
        <v/>
      </c>
      <c r="Q232" s="483" t="n"/>
    </row>
    <row r="233">
      <c r="A233" s="232">
        <f>IF('Multi Unit Grid'!C244="","",'Multi Unit Grid'!C244)</f>
        <v/>
      </c>
      <c r="B233" s="473">
        <f>IF('Product Selections'!D247="","",'Product Selections'!D247)</f>
        <v/>
      </c>
      <c r="C233" s="166">
        <f>IF('COE.Client.Details'!K250="","",'COE.Client.Details'!K250)</f>
        <v/>
      </c>
      <c r="D233" s="473">
        <f>IF('COE.Client.Details'!M250="","",'COE.Client.Details'!M250)</f>
        <v/>
      </c>
      <c r="E233" s="473">
        <f>IF('COE.Client.Details'!O250="","",'COE.Client.Details'!O250)</f>
        <v/>
      </c>
      <c r="F233" s="473">
        <f>IF('COE.Client.Details'!P250="","",'COE.Client.Details'!P250)</f>
        <v/>
      </c>
      <c r="G233" s="473">
        <f>IF('COE.Client.Details'!Q250="","",'COE.Client.Details'!Q250)</f>
        <v/>
      </c>
      <c r="H233" s="478">
        <f>IF(G233="","","US")</f>
        <v/>
      </c>
      <c r="I233" s="166">
        <f>IF('COE.Client.Details'!L250="","",'COE.Client.Details'!L250)</f>
        <v/>
      </c>
      <c r="J233" s="629">
        <f>IF('COE.Client.Details'!T250="","",'COE.Client.Details'!T250)</f>
        <v/>
      </c>
      <c r="K233" s="479">
        <f>IF(A233="","","0123000000002GvAAI")</f>
        <v/>
      </c>
      <c r="L233" s="479" t="n"/>
      <c r="M233" s="481">
        <f>IF('Multi Unit Grid'!$H$3="","",'Multi Unit Grid'!$H$3)</f>
        <v/>
      </c>
      <c r="N233" s="481">
        <f>IF('Multi Unit Grid'!$H$4="","",'Multi Unit Grid'!$H$4)</f>
        <v/>
      </c>
      <c r="O233" s="483" t="n"/>
      <c r="P233" s="482">
        <f>IF('COE.Client.Details'!E250="","",'COE.Client.Details'!E250)</f>
        <v/>
      </c>
      <c r="Q233" s="483" t="n"/>
    </row>
    <row r="234">
      <c r="A234" s="232">
        <f>IF('Multi Unit Grid'!C245="","",'Multi Unit Grid'!C245)</f>
        <v/>
      </c>
      <c r="B234" s="473">
        <f>IF('Product Selections'!D248="","",'Product Selections'!D248)</f>
        <v/>
      </c>
      <c r="C234" s="166">
        <f>IF('COE.Client.Details'!K251="","",'COE.Client.Details'!K251)</f>
        <v/>
      </c>
      <c r="D234" s="473">
        <f>IF('COE.Client.Details'!M251="","",'COE.Client.Details'!M251)</f>
        <v/>
      </c>
      <c r="E234" s="473">
        <f>IF('COE.Client.Details'!O251="","",'COE.Client.Details'!O251)</f>
        <v/>
      </c>
      <c r="F234" s="473">
        <f>IF('COE.Client.Details'!P251="","",'COE.Client.Details'!P251)</f>
        <v/>
      </c>
      <c r="G234" s="473">
        <f>IF('COE.Client.Details'!Q251="","",'COE.Client.Details'!Q251)</f>
        <v/>
      </c>
      <c r="H234" s="478">
        <f>IF(G234="","","US")</f>
        <v/>
      </c>
      <c r="I234" s="166">
        <f>IF('COE.Client.Details'!L251="","",'COE.Client.Details'!L251)</f>
        <v/>
      </c>
      <c r="J234" s="629">
        <f>IF('COE.Client.Details'!T251="","",'COE.Client.Details'!T251)</f>
        <v/>
      </c>
      <c r="K234" s="479">
        <f>IF(A234="","","0123000000002GvAAI")</f>
        <v/>
      </c>
      <c r="L234" s="479" t="n"/>
      <c r="M234" s="481">
        <f>IF('Multi Unit Grid'!$H$3="","",'Multi Unit Grid'!$H$3)</f>
        <v/>
      </c>
      <c r="N234" s="481">
        <f>IF('Multi Unit Grid'!$H$4="","",'Multi Unit Grid'!$H$4)</f>
        <v/>
      </c>
      <c r="O234" s="483" t="n"/>
      <c r="P234" s="482">
        <f>IF('COE.Client.Details'!E251="","",'COE.Client.Details'!E251)</f>
        <v/>
      </c>
      <c r="Q234" s="483" t="n"/>
    </row>
    <row r="235">
      <c r="A235" s="232">
        <f>IF('Multi Unit Grid'!C246="","",'Multi Unit Grid'!C246)</f>
        <v/>
      </c>
      <c r="B235" s="473">
        <f>IF('Product Selections'!D249="","",'Product Selections'!D249)</f>
        <v/>
      </c>
      <c r="C235" s="166">
        <f>IF('COE.Client.Details'!K252="","",'COE.Client.Details'!K252)</f>
        <v/>
      </c>
      <c r="D235" s="473">
        <f>IF('COE.Client.Details'!M252="","",'COE.Client.Details'!M252)</f>
        <v/>
      </c>
      <c r="E235" s="473">
        <f>IF('COE.Client.Details'!O252="","",'COE.Client.Details'!O252)</f>
        <v/>
      </c>
      <c r="F235" s="473">
        <f>IF('COE.Client.Details'!P252="","",'COE.Client.Details'!P252)</f>
        <v/>
      </c>
      <c r="G235" s="473">
        <f>IF('COE.Client.Details'!Q252="","",'COE.Client.Details'!Q252)</f>
        <v/>
      </c>
      <c r="H235" s="478">
        <f>IF(G235="","","US")</f>
        <v/>
      </c>
      <c r="I235" s="166">
        <f>IF('COE.Client.Details'!L252="","",'COE.Client.Details'!L252)</f>
        <v/>
      </c>
      <c r="J235" s="629">
        <f>IF('COE.Client.Details'!T252="","",'COE.Client.Details'!T252)</f>
        <v/>
      </c>
      <c r="K235" s="479">
        <f>IF(A235="","","0123000000002GvAAI")</f>
        <v/>
      </c>
      <c r="L235" s="479" t="n"/>
      <c r="M235" s="481">
        <f>IF('Multi Unit Grid'!$H$3="","",'Multi Unit Grid'!$H$3)</f>
        <v/>
      </c>
      <c r="N235" s="481">
        <f>IF('Multi Unit Grid'!$H$4="","",'Multi Unit Grid'!$H$4)</f>
        <v/>
      </c>
      <c r="O235" s="483" t="n"/>
      <c r="P235" s="482">
        <f>IF('COE.Client.Details'!E252="","",'COE.Client.Details'!E252)</f>
        <v/>
      </c>
      <c r="Q235" s="483" t="n"/>
    </row>
    <row r="236">
      <c r="A236" s="232">
        <f>IF('Multi Unit Grid'!C247="","",'Multi Unit Grid'!C247)</f>
        <v/>
      </c>
      <c r="B236" s="473">
        <f>IF('Product Selections'!D250="","",'Product Selections'!D250)</f>
        <v/>
      </c>
      <c r="C236" s="166">
        <f>IF('COE.Client.Details'!K253="","",'COE.Client.Details'!K253)</f>
        <v/>
      </c>
      <c r="D236" s="473">
        <f>IF('COE.Client.Details'!M253="","",'COE.Client.Details'!M253)</f>
        <v/>
      </c>
      <c r="E236" s="473">
        <f>IF('COE.Client.Details'!O253="","",'COE.Client.Details'!O253)</f>
        <v/>
      </c>
      <c r="F236" s="473">
        <f>IF('COE.Client.Details'!P253="","",'COE.Client.Details'!P253)</f>
        <v/>
      </c>
      <c r="G236" s="473">
        <f>IF('COE.Client.Details'!Q253="","",'COE.Client.Details'!Q253)</f>
        <v/>
      </c>
      <c r="H236" s="478">
        <f>IF(G236="","","US")</f>
        <v/>
      </c>
      <c r="I236" s="166">
        <f>IF('COE.Client.Details'!L253="","",'COE.Client.Details'!L253)</f>
        <v/>
      </c>
      <c r="J236" s="629">
        <f>IF('COE.Client.Details'!T253="","",'COE.Client.Details'!T253)</f>
        <v/>
      </c>
      <c r="K236" s="479">
        <f>IF(A236="","","0123000000002GvAAI")</f>
        <v/>
      </c>
      <c r="L236" s="479" t="n"/>
      <c r="M236" s="481">
        <f>IF('Multi Unit Grid'!$H$3="","",'Multi Unit Grid'!$H$3)</f>
        <v/>
      </c>
      <c r="N236" s="481">
        <f>IF('Multi Unit Grid'!$H$4="","",'Multi Unit Grid'!$H$4)</f>
        <v/>
      </c>
      <c r="O236" s="483" t="n"/>
      <c r="P236" s="482">
        <f>IF('COE.Client.Details'!E253="","",'COE.Client.Details'!E253)</f>
        <v/>
      </c>
      <c r="Q236" s="483" t="n"/>
    </row>
    <row r="237">
      <c r="A237" s="232">
        <f>IF('Multi Unit Grid'!C248="","",'Multi Unit Grid'!C248)</f>
        <v/>
      </c>
      <c r="B237" s="473">
        <f>IF('Product Selections'!D251="","",'Product Selections'!D251)</f>
        <v/>
      </c>
      <c r="C237" s="166">
        <f>IF('COE.Client.Details'!K254="","",'COE.Client.Details'!K254)</f>
        <v/>
      </c>
      <c r="D237" s="473">
        <f>IF('COE.Client.Details'!M254="","",'COE.Client.Details'!M254)</f>
        <v/>
      </c>
      <c r="E237" s="473">
        <f>IF('COE.Client.Details'!O254="","",'COE.Client.Details'!O254)</f>
        <v/>
      </c>
      <c r="F237" s="473">
        <f>IF('COE.Client.Details'!P254="","",'COE.Client.Details'!P254)</f>
        <v/>
      </c>
      <c r="G237" s="473">
        <f>IF('COE.Client.Details'!Q254="","",'COE.Client.Details'!Q254)</f>
        <v/>
      </c>
      <c r="H237" s="478">
        <f>IF(G237="","","US")</f>
        <v/>
      </c>
      <c r="I237" s="166">
        <f>IF('COE.Client.Details'!L254="","",'COE.Client.Details'!L254)</f>
        <v/>
      </c>
      <c r="J237" s="629">
        <f>IF('COE.Client.Details'!T254="","",'COE.Client.Details'!T254)</f>
        <v/>
      </c>
      <c r="K237" s="479">
        <f>IF(A237="","","0123000000002GvAAI")</f>
        <v/>
      </c>
      <c r="L237" s="479" t="n"/>
      <c r="M237" s="481">
        <f>IF('Multi Unit Grid'!$H$3="","",'Multi Unit Grid'!$H$3)</f>
        <v/>
      </c>
      <c r="N237" s="481">
        <f>IF('Multi Unit Grid'!$H$4="","",'Multi Unit Grid'!$H$4)</f>
        <v/>
      </c>
      <c r="O237" s="483" t="n"/>
      <c r="P237" s="482">
        <f>IF('COE.Client.Details'!E254="","",'COE.Client.Details'!E254)</f>
        <v/>
      </c>
      <c r="Q237" s="483" t="n"/>
    </row>
    <row r="238">
      <c r="A238" s="232">
        <f>IF('Multi Unit Grid'!C249="","",'Multi Unit Grid'!C249)</f>
        <v/>
      </c>
      <c r="B238" s="473">
        <f>IF('Product Selections'!D252="","",'Product Selections'!D252)</f>
        <v/>
      </c>
      <c r="C238" s="166">
        <f>IF('COE.Client.Details'!K255="","",'COE.Client.Details'!K255)</f>
        <v/>
      </c>
      <c r="D238" s="473">
        <f>IF('COE.Client.Details'!M255="","",'COE.Client.Details'!M255)</f>
        <v/>
      </c>
      <c r="E238" s="473">
        <f>IF('COE.Client.Details'!O255="","",'COE.Client.Details'!O255)</f>
        <v/>
      </c>
      <c r="F238" s="473">
        <f>IF('COE.Client.Details'!P255="","",'COE.Client.Details'!P255)</f>
        <v/>
      </c>
      <c r="G238" s="473">
        <f>IF('COE.Client.Details'!Q255="","",'COE.Client.Details'!Q255)</f>
        <v/>
      </c>
      <c r="H238" s="478">
        <f>IF(G238="","","US")</f>
        <v/>
      </c>
      <c r="I238" s="166">
        <f>IF('COE.Client.Details'!L255="","",'COE.Client.Details'!L255)</f>
        <v/>
      </c>
      <c r="J238" s="629">
        <f>IF('COE.Client.Details'!T255="","",'COE.Client.Details'!T255)</f>
        <v/>
      </c>
      <c r="K238" s="479">
        <f>IF(A238="","","0123000000002GvAAI")</f>
        <v/>
      </c>
      <c r="L238" s="479" t="n"/>
      <c r="M238" s="481">
        <f>IF('Multi Unit Grid'!$H$3="","",'Multi Unit Grid'!$H$3)</f>
        <v/>
      </c>
      <c r="N238" s="481">
        <f>IF('Multi Unit Grid'!$H$4="","",'Multi Unit Grid'!$H$4)</f>
        <v/>
      </c>
      <c r="O238" s="483" t="n"/>
      <c r="P238" s="482">
        <f>IF('COE.Client.Details'!E255="","",'COE.Client.Details'!E255)</f>
        <v/>
      </c>
      <c r="Q238" s="483" t="n"/>
    </row>
    <row r="239">
      <c r="A239" s="232">
        <f>IF('Multi Unit Grid'!C250="","",'Multi Unit Grid'!C250)</f>
        <v/>
      </c>
      <c r="B239" s="473">
        <f>IF('Product Selections'!D253="","",'Product Selections'!D253)</f>
        <v/>
      </c>
      <c r="C239" s="166">
        <f>IF('COE.Client.Details'!K256="","",'COE.Client.Details'!K256)</f>
        <v/>
      </c>
      <c r="D239" s="473">
        <f>IF('COE.Client.Details'!M256="","",'COE.Client.Details'!M256)</f>
        <v/>
      </c>
      <c r="E239" s="473">
        <f>IF('COE.Client.Details'!O256="","",'COE.Client.Details'!O256)</f>
        <v/>
      </c>
      <c r="F239" s="473">
        <f>IF('COE.Client.Details'!P256="","",'COE.Client.Details'!P256)</f>
        <v/>
      </c>
      <c r="G239" s="473">
        <f>IF('COE.Client.Details'!Q256="","",'COE.Client.Details'!Q256)</f>
        <v/>
      </c>
      <c r="H239" s="478">
        <f>IF(G239="","","US")</f>
        <v/>
      </c>
      <c r="I239" s="166">
        <f>IF('COE.Client.Details'!L256="","",'COE.Client.Details'!L256)</f>
        <v/>
      </c>
      <c r="J239" s="629">
        <f>IF('COE.Client.Details'!T256="","",'COE.Client.Details'!T256)</f>
        <v/>
      </c>
      <c r="K239" s="479">
        <f>IF(A239="","","0123000000002GvAAI")</f>
        <v/>
      </c>
      <c r="L239" s="479" t="n"/>
      <c r="M239" s="481">
        <f>IF('Multi Unit Grid'!$H$3="","",'Multi Unit Grid'!$H$3)</f>
        <v/>
      </c>
      <c r="N239" s="481">
        <f>IF('Multi Unit Grid'!$H$4="","",'Multi Unit Grid'!$H$4)</f>
        <v/>
      </c>
      <c r="O239" s="483" t="n"/>
      <c r="P239" s="482">
        <f>IF('COE.Client.Details'!E256="","",'COE.Client.Details'!E256)</f>
        <v/>
      </c>
      <c r="Q239" s="483" t="n"/>
    </row>
    <row r="240">
      <c r="A240" s="232">
        <f>IF('Multi Unit Grid'!C251="","",'Multi Unit Grid'!C251)</f>
        <v/>
      </c>
      <c r="B240" s="473">
        <f>IF('Product Selections'!D254="","",'Product Selections'!D254)</f>
        <v/>
      </c>
      <c r="C240" s="166">
        <f>IF('COE.Client.Details'!K257="","",'COE.Client.Details'!K257)</f>
        <v/>
      </c>
      <c r="D240" s="473">
        <f>IF('COE.Client.Details'!M257="","",'COE.Client.Details'!M257)</f>
        <v/>
      </c>
      <c r="E240" s="473">
        <f>IF('COE.Client.Details'!O257="","",'COE.Client.Details'!O257)</f>
        <v/>
      </c>
      <c r="F240" s="473">
        <f>IF('COE.Client.Details'!P257="","",'COE.Client.Details'!P257)</f>
        <v/>
      </c>
      <c r="G240" s="473">
        <f>IF('COE.Client.Details'!Q257="","",'COE.Client.Details'!Q257)</f>
        <v/>
      </c>
      <c r="H240" s="478">
        <f>IF(G240="","","US")</f>
        <v/>
      </c>
      <c r="I240" s="166">
        <f>IF('COE.Client.Details'!L257="","",'COE.Client.Details'!L257)</f>
        <v/>
      </c>
      <c r="J240" s="629">
        <f>IF('COE.Client.Details'!T257="","",'COE.Client.Details'!T257)</f>
        <v/>
      </c>
      <c r="K240" s="479">
        <f>IF(A240="","","0123000000002GvAAI")</f>
        <v/>
      </c>
      <c r="L240" s="479" t="n"/>
      <c r="M240" s="481">
        <f>IF('Multi Unit Grid'!$H$3="","",'Multi Unit Grid'!$H$3)</f>
        <v/>
      </c>
      <c r="N240" s="481">
        <f>IF('Multi Unit Grid'!$H$4="","",'Multi Unit Grid'!$H$4)</f>
        <v/>
      </c>
      <c r="O240" s="483" t="n"/>
      <c r="P240" s="482">
        <f>IF('COE.Client.Details'!E257="","",'COE.Client.Details'!E257)</f>
        <v/>
      </c>
      <c r="Q240" s="483" t="n"/>
    </row>
    <row r="241">
      <c r="A241" s="232">
        <f>IF('Multi Unit Grid'!C252="","",'Multi Unit Grid'!C252)</f>
        <v/>
      </c>
      <c r="B241" s="473">
        <f>IF('Product Selections'!D255="","",'Product Selections'!D255)</f>
        <v/>
      </c>
      <c r="C241" s="166">
        <f>IF('COE.Client.Details'!K258="","",'COE.Client.Details'!K258)</f>
        <v/>
      </c>
      <c r="D241" s="473">
        <f>IF('COE.Client.Details'!M258="","",'COE.Client.Details'!M258)</f>
        <v/>
      </c>
      <c r="E241" s="473">
        <f>IF('COE.Client.Details'!O258="","",'COE.Client.Details'!O258)</f>
        <v/>
      </c>
      <c r="F241" s="473">
        <f>IF('COE.Client.Details'!P258="","",'COE.Client.Details'!P258)</f>
        <v/>
      </c>
      <c r="G241" s="473">
        <f>IF('COE.Client.Details'!Q258="","",'COE.Client.Details'!Q258)</f>
        <v/>
      </c>
      <c r="H241" s="478">
        <f>IF(G241="","","US")</f>
        <v/>
      </c>
      <c r="I241" s="166">
        <f>IF('COE.Client.Details'!L258="","",'COE.Client.Details'!L258)</f>
        <v/>
      </c>
      <c r="J241" s="629">
        <f>IF('COE.Client.Details'!T258="","",'COE.Client.Details'!T258)</f>
        <v/>
      </c>
      <c r="K241" s="479">
        <f>IF(A241="","","0123000000002GvAAI")</f>
        <v/>
      </c>
      <c r="L241" s="479" t="n"/>
      <c r="M241" s="481">
        <f>IF('Multi Unit Grid'!$H$3="","",'Multi Unit Grid'!$H$3)</f>
        <v/>
      </c>
      <c r="N241" s="481">
        <f>IF('Multi Unit Grid'!$H$4="","",'Multi Unit Grid'!$H$4)</f>
        <v/>
      </c>
      <c r="O241" s="483" t="n"/>
      <c r="P241" s="482">
        <f>IF('COE.Client.Details'!E258="","",'COE.Client.Details'!E258)</f>
        <v/>
      </c>
      <c r="Q241" s="483" t="n"/>
    </row>
    <row r="242">
      <c r="A242" s="232">
        <f>IF('Multi Unit Grid'!C253="","",'Multi Unit Grid'!C253)</f>
        <v/>
      </c>
      <c r="B242" s="473">
        <f>IF('Product Selections'!D256="","",'Product Selections'!D256)</f>
        <v/>
      </c>
      <c r="C242" s="166">
        <f>IF('COE.Client.Details'!K259="","",'COE.Client.Details'!K259)</f>
        <v/>
      </c>
      <c r="D242" s="473">
        <f>IF('COE.Client.Details'!M259="","",'COE.Client.Details'!M259)</f>
        <v/>
      </c>
      <c r="E242" s="473">
        <f>IF('COE.Client.Details'!O259="","",'COE.Client.Details'!O259)</f>
        <v/>
      </c>
      <c r="F242" s="473">
        <f>IF('COE.Client.Details'!P259="","",'COE.Client.Details'!P259)</f>
        <v/>
      </c>
      <c r="G242" s="473">
        <f>IF('COE.Client.Details'!Q259="","",'COE.Client.Details'!Q259)</f>
        <v/>
      </c>
      <c r="H242" s="478">
        <f>IF(G242="","","US")</f>
        <v/>
      </c>
      <c r="I242" s="166">
        <f>IF('COE.Client.Details'!L259="","",'COE.Client.Details'!L259)</f>
        <v/>
      </c>
      <c r="J242" s="629">
        <f>IF('COE.Client.Details'!T259="","",'COE.Client.Details'!T259)</f>
        <v/>
      </c>
      <c r="K242" s="479">
        <f>IF(A242="","","0123000000002GvAAI")</f>
        <v/>
      </c>
      <c r="L242" s="479" t="n"/>
      <c r="M242" s="481">
        <f>IF('Multi Unit Grid'!$H$3="","",'Multi Unit Grid'!$H$3)</f>
        <v/>
      </c>
      <c r="N242" s="481">
        <f>IF('Multi Unit Grid'!$H$4="","",'Multi Unit Grid'!$H$4)</f>
        <v/>
      </c>
      <c r="O242" s="483" t="n"/>
      <c r="P242" s="482">
        <f>IF('COE.Client.Details'!E259="","",'COE.Client.Details'!E259)</f>
        <v/>
      </c>
      <c r="Q242" s="483" t="n"/>
    </row>
    <row r="243">
      <c r="A243" s="232">
        <f>IF('Multi Unit Grid'!C254="","",'Multi Unit Grid'!C254)</f>
        <v/>
      </c>
      <c r="B243" s="473">
        <f>IF('Product Selections'!D257="","",'Product Selections'!D257)</f>
        <v/>
      </c>
      <c r="C243" s="166">
        <f>IF('COE.Client.Details'!K260="","",'COE.Client.Details'!K260)</f>
        <v/>
      </c>
      <c r="D243" s="473">
        <f>IF('COE.Client.Details'!M260="","",'COE.Client.Details'!M260)</f>
        <v/>
      </c>
      <c r="E243" s="473">
        <f>IF('COE.Client.Details'!O260="","",'COE.Client.Details'!O260)</f>
        <v/>
      </c>
      <c r="F243" s="473">
        <f>IF('COE.Client.Details'!P260="","",'COE.Client.Details'!P260)</f>
        <v/>
      </c>
      <c r="G243" s="473">
        <f>IF('COE.Client.Details'!Q260="","",'COE.Client.Details'!Q260)</f>
        <v/>
      </c>
      <c r="H243" s="478">
        <f>IF(G243="","","US")</f>
        <v/>
      </c>
      <c r="I243" s="166">
        <f>IF('COE.Client.Details'!L260="","",'COE.Client.Details'!L260)</f>
        <v/>
      </c>
      <c r="J243" s="629">
        <f>IF('COE.Client.Details'!T260="","",'COE.Client.Details'!T260)</f>
        <v/>
      </c>
      <c r="K243" s="479">
        <f>IF(A243="","","0123000000002GvAAI")</f>
        <v/>
      </c>
      <c r="L243" s="479" t="n"/>
      <c r="M243" s="481">
        <f>IF('Multi Unit Grid'!$H$3="","",'Multi Unit Grid'!$H$3)</f>
        <v/>
      </c>
      <c r="N243" s="481">
        <f>IF('Multi Unit Grid'!$H$4="","",'Multi Unit Grid'!$H$4)</f>
        <v/>
      </c>
      <c r="O243" s="483" t="n"/>
      <c r="P243" s="482">
        <f>IF('COE.Client.Details'!E260="","",'COE.Client.Details'!E260)</f>
        <v/>
      </c>
      <c r="Q243" s="483" t="n"/>
    </row>
    <row r="244">
      <c r="A244" s="232">
        <f>IF('Multi Unit Grid'!C255="","",'Multi Unit Grid'!C255)</f>
        <v/>
      </c>
      <c r="B244" s="473">
        <f>IF('Product Selections'!D258="","",'Product Selections'!D258)</f>
        <v/>
      </c>
      <c r="C244" s="166">
        <f>IF('COE.Client.Details'!K261="","",'COE.Client.Details'!K261)</f>
        <v/>
      </c>
      <c r="D244" s="473">
        <f>IF('COE.Client.Details'!M261="","",'COE.Client.Details'!M261)</f>
        <v/>
      </c>
      <c r="E244" s="473">
        <f>IF('COE.Client.Details'!O261="","",'COE.Client.Details'!O261)</f>
        <v/>
      </c>
      <c r="F244" s="473">
        <f>IF('COE.Client.Details'!P261="","",'COE.Client.Details'!P261)</f>
        <v/>
      </c>
      <c r="G244" s="473">
        <f>IF('COE.Client.Details'!Q261="","",'COE.Client.Details'!Q261)</f>
        <v/>
      </c>
      <c r="H244" s="478">
        <f>IF(G244="","","US")</f>
        <v/>
      </c>
      <c r="I244" s="166">
        <f>IF('COE.Client.Details'!L261="","",'COE.Client.Details'!L261)</f>
        <v/>
      </c>
      <c r="J244" s="629">
        <f>IF('COE.Client.Details'!T261="","",'COE.Client.Details'!T261)</f>
        <v/>
      </c>
      <c r="K244" s="479">
        <f>IF(A244="","","0123000000002GvAAI")</f>
        <v/>
      </c>
      <c r="L244" s="479" t="n"/>
      <c r="M244" s="481">
        <f>IF('Multi Unit Grid'!$H$3="","",'Multi Unit Grid'!$H$3)</f>
        <v/>
      </c>
      <c r="N244" s="481">
        <f>IF('Multi Unit Grid'!$H$4="","",'Multi Unit Grid'!$H$4)</f>
        <v/>
      </c>
      <c r="O244" s="483" t="n"/>
      <c r="P244" s="482">
        <f>IF('COE.Client.Details'!E261="","",'COE.Client.Details'!E261)</f>
        <v/>
      </c>
      <c r="Q244" s="483" t="n"/>
    </row>
    <row r="245">
      <c r="A245" s="232">
        <f>IF('Multi Unit Grid'!C256="","",'Multi Unit Grid'!C256)</f>
        <v/>
      </c>
      <c r="B245" s="473">
        <f>IF('Product Selections'!D259="","",'Product Selections'!D259)</f>
        <v/>
      </c>
      <c r="C245" s="166">
        <f>IF('COE.Client.Details'!K262="","",'COE.Client.Details'!K262)</f>
        <v/>
      </c>
      <c r="D245" s="473">
        <f>IF('COE.Client.Details'!M262="","",'COE.Client.Details'!M262)</f>
        <v/>
      </c>
      <c r="E245" s="473">
        <f>IF('COE.Client.Details'!O262="","",'COE.Client.Details'!O262)</f>
        <v/>
      </c>
      <c r="F245" s="473">
        <f>IF('COE.Client.Details'!P262="","",'COE.Client.Details'!P262)</f>
        <v/>
      </c>
      <c r="G245" s="473">
        <f>IF('COE.Client.Details'!Q262="","",'COE.Client.Details'!Q262)</f>
        <v/>
      </c>
      <c r="H245" s="478">
        <f>IF(G245="","","US")</f>
        <v/>
      </c>
      <c r="I245" s="166">
        <f>IF('COE.Client.Details'!L262="","",'COE.Client.Details'!L262)</f>
        <v/>
      </c>
      <c r="J245" s="629">
        <f>IF('COE.Client.Details'!T262="","",'COE.Client.Details'!T262)</f>
        <v/>
      </c>
      <c r="K245" s="479">
        <f>IF(A245="","","0123000000002GvAAI")</f>
        <v/>
      </c>
      <c r="L245" s="479" t="n"/>
      <c r="M245" s="481">
        <f>IF('Multi Unit Grid'!$H$3="","",'Multi Unit Grid'!$H$3)</f>
        <v/>
      </c>
      <c r="N245" s="481">
        <f>IF('Multi Unit Grid'!$H$4="","",'Multi Unit Grid'!$H$4)</f>
        <v/>
      </c>
      <c r="O245" s="483" t="n"/>
      <c r="P245" s="482">
        <f>IF('COE.Client.Details'!E262="","",'COE.Client.Details'!E262)</f>
        <v/>
      </c>
      <c r="Q245" s="483" t="n"/>
    </row>
    <row r="246">
      <c r="A246" s="232">
        <f>IF('Multi Unit Grid'!C257="","",'Multi Unit Grid'!C257)</f>
        <v/>
      </c>
      <c r="B246" s="473">
        <f>IF('Product Selections'!D260="","",'Product Selections'!D260)</f>
        <v/>
      </c>
      <c r="C246" s="166">
        <f>IF('COE.Client.Details'!K263="","",'COE.Client.Details'!K263)</f>
        <v/>
      </c>
      <c r="D246" s="473">
        <f>IF('COE.Client.Details'!M263="","",'COE.Client.Details'!M263)</f>
        <v/>
      </c>
      <c r="E246" s="473">
        <f>IF('COE.Client.Details'!O263="","",'COE.Client.Details'!O263)</f>
        <v/>
      </c>
      <c r="F246" s="473">
        <f>IF('COE.Client.Details'!P263="","",'COE.Client.Details'!P263)</f>
        <v/>
      </c>
      <c r="G246" s="473">
        <f>IF('COE.Client.Details'!Q263="","",'COE.Client.Details'!Q263)</f>
        <v/>
      </c>
      <c r="H246" s="478">
        <f>IF(G246="","","US")</f>
        <v/>
      </c>
      <c r="I246" s="166">
        <f>IF('COE.Client.Details'!L263="","",'COE.Client.Details'!L263)</f>
        <v/>
      </c>
      <c r="J246" s="629">
        <f>IF('COE.Client.Details'!T263="","",'COE.Client.Details'!T263)</f>
        <v/>
      </c>
      <c r="K246" s="479">
        <f>IF(A246="","","0123000000002GvAAI")</f>
        <v/>
      </c>
      <c r="L246" s="479" t="n"/>
      <c r="M246" s="481">
        <f>IF('Multi Unit Grid'!$H$3="","",'Multi Unit Grid'!$H$3)</f>
        <v/>
      </c>
      <c r="N246" s="481">
        <f>IF('Multi Unit Grid'!$H$4="","",'Multi Unit Grid'!$H$4)</f>
        <v/>
      </c>
      <c r="O246" s="483" t="n"/>
      <c r="P246" s="482">
        <f>IF('COE.Client.Details'!E263="","",'COE.Client.Details'!E263)</f>
        <v/>
      </c>
      <c r="Q246" s="483" t="n"/>
    </row>
    <row r="247">
      <c r="A247" s="232">
        <f>IF('Multi Unit Grid'!C258="","",'Multi Unit Grid'!C258)</f>
        <v/>
      </c>
      <c r="B247" s="473">
        <f>IF('Product Selections'!D261="","",'Product Selections'!D261)</f>
        <v/>
      </c>
      <c r="C247" s="166">
        <f>IF('COE.Client.Details'!K264="","",'COE.Client.Details'!K264)</f>
        <v/>
      </c>
      <c r="D247" s="473">
        <f>IF('COE.Client.Details'!M264="","",'COE.Client.Details'!M264)</f>
        <v/>
      </c>
      <c r="E247" s="473">
        <f>IF('COE.Client.Details'!O264="","",'COE.Client.Details'!O264)</f>
        <v/>
      </c>
      <c r="F247" s="473">
        <f>IF('COE.Client.Details'!P264="","",'COE.Client.Details'!P264)</f>
        <v/>
      </c>
      <c r="G247" s="473">
        <f>IF('COE.Client.Details'!Q264="","",'COE.Client.Details'!Q264)</f>
        <v/>
      </c>
      <c r="H247" s="478">
        <f>IF(G247="","","US")</f>
        <v/>
      </c>
      <c r="I247" s="166">
        <f>IF('COE.Client.Details'!L264="","",'COE.Client.Details'!L264)</f>
        <v/>
      </c>
      <c r="J247" s="629">
        <f>IF('COE.Client.Details'!T264="","",'COE.Client.Details'!T264)</f>
        <v/>
      </c>
      <c r="K247" s="479">
        <f>IF(A247="","","0123000000002GvAAI")</f>
        <v/>
      </c>
      <c r="L247" s="479" t="n"/>
      <c r="M247" s="481">
        <f>IF('Multi Unit Grid'!$H$3="","",'Multi Unit Grid'!$H$3)</f>
        <v/>
      </c>
      <c r="N247" s="481">
        <f>IF('Multi Unit Grid'!$H$4="","",'Multi Unit Grid'!$H$4)</f>
        <v/>
      </c>
      <c r="O247" s="483" t="n"/>
      <c r="P247" s="482">
        <f>IF('COE.Client.Details'!E264="","",'COE.Client.Details'!E264)</f>
        <v/>
      </c>
      <c r="Q247" s="483" t="n"/>
    </row>
    <row r="248">
      <c r="A248" s="232">
        <f>IF('Multi Unit Grid'!C259="","",'Multi Unit Grid'!C259)</f>
        <v/>
      </c>
      <c r="B248" s="473">
        <f>IF('Product Selections'!D262="","",'Product Selections'!D262)</f>
        <v/>
      </c>
      <c r="C248" s="166">
        <f>IF('COE.Client.Details'!K265="","",'COE.Client.Details'!K265)</f>
        <v/>
      </c>
      <c r="D248" s="473">
        <f>IF('COE.Client.Details'!M265="","",'COE.Client.Details'!M265)</f>
        <v/>
      </c>
      <c r="E248" s="473">
        <f>IF('COE.Client.Details'!O265="","",'COE.Client.Details'!O265)</f>
        <v/>
      </c>
      <c r="F248" s="473">
        <f>IF('COE.Client.Details'!P265="","",'COE.Client.Details'!P265)</f>
        <v/>
      </c>
      <c r="G248" s="473">
        <f>IF('COE.Client.Details'!Q265="","",'COE.Client.Details'!Q265)</f>
        <v/>
      </c>
      <c r="H248" s="478">
        <f>IF(G248="","","US")</f>
        <v/>
      </c>
      <c r="I248" s="166">
        <f>IF('COE.Client.Details'!L265="","",'COE.Client.Details'!L265)</f>
        <v/>
      </c>
      <c r="J248" s="629">
        <f>IF('COE.Client.Details'!T265="","",'COE.Client.Details'!T265)</f>
        <v/>
      </c>
      <c r="K248" s="479">
        <f>IF(A248="","","0123000000002GvAAI")</f>
        <v/>
      </c>
      <c r="L248" s="479" t="n"/>
      <c r="M248" s="481">
        <f>IF('Multi Unit Grid'!$H$3="","",'Multi Unit Grid'!$H$3)</f>
        <v/>
      </c>
      <c r="N248" s="481">
        <f>IF('Multi Unit Grid'!$H$4="","",'Multi Unit Grid'!$H$4)</f>
        <v/>
      </c>
      <c r="O248" s="483" t="n"/>
      <c r="P248" s="482">
        <f>IF('COE.Client.Details'!E265="","",'COE.Client.Details'!E265)</f>
        <v/>
      </c>
      <c r="Q248" s="483" t="n"/>
    </row>
    <row r="249">
      <c r="A249" s="232">
        <f>IF('Multi Unit Grid'!C260="","",'Multi Unit Grid'!C260)</f>
        <v/>
      </c>
      <c r="B249" s="473">
        <f>IF('Product Selections'!D263="","",'Product Selections'!D263)</f>
        <v/>
      </c>
      <c r="C249" s="166">
        <f>IF('COE.Client.Details'!K266="","",'COE.Client.Details'!K266)</f>
        <v/>
      </c>
      <c r="D249" s="473">
        <f>IF('COE.Client.Details'!M266="","",'COE.Client.Details'!M266)</f>
        <v/>
      </c>
      <c r="E249" s="473">
        <f>IF('COE.Client.Details'!O266="","",'COE.Client.Details'!O266)</f>
        <v/>
      </c>
      <c r="F249" s="473">
        <f>IF('COE.Client.Details'!P266="","",'COE.Client.Details'!P266)</f>
        <v/>
      </c>
      <c r="G249" s="473">
        <f>IF('COE.Client.Details'!Q266="","",'COE.Client.Details'!Q266)</f>
        <v/>
      </c>
      <c r="H249" s="478">
        <f>IF(G249="","","US")</f>
        <v/>
      </c>
      <c r="I249" s="166">
        <f>IF('COE.Client.Details'!L266="","",'COE.Client.Details'!L266)</f>
        <v/>
      </c>
      <c r="J249" s="629">
        <f>IF('COE.Client.Details'!T266="","",'COE.Client.Details'!T266)</f>
        <v/>
      </c>
      <c r="K249" s="479">
        <f>IF(A249="","","0123000000002GvAAI")</f>
        <v/>
      </c>
      <c r="L249" s="479" t="n"/>
      <c r="M249" s="481">
        <f>IF('Multi Unit Grid'!$H$3="","",'Multi Unit Grid'!$H$3)</f>
        <v/>
      </c>
      <c r="N249" s="481">
        <f>IF('Multi Unit Grid'!$H$4="","",'Multi Unit Grid'!$H$4)</f>
        <v/>
      </c>
      <c r="O249" s="483" t="n"/>
      <c r="P249" s="482">
        <f>IF('COE.Client.Details'!E266="","",'COE.Client.Details'!E266)</f>
        <v/>
      </c>
      <c r="Q249" s="483" t="n"/>
    </row>
    <row r="250">
      <c r="A250" s="232">
        <f>IF('Multi Unit Grid'!C261="","",'Multi Unit Grid'!C261)</f>
        <v/>
      </c>
      <c r="B250" s="473">
        <f>IF('Product Selections'!D264="","",'Product Selections'!D264)</f>
        <v/>
      </c>
      <c r="C250" s="166">
        <f>IF('COE.Client.Details'!K267="","",'COE.Client.Details'!K267)</f>
        <v/>
      </c>
      <c r="D250" s="473">
        <f>IF('COE.Client.Details'!M267="","",'COE.Client.Details'!M267)</f>
        <v/>
      </c>
      <c r="E250" s="473">
        <f>IF('COE.Client.Details'!O267="","",'COE.Client.Details'!O267)</f>
        <v/>
      </c>
      <c r="F250" s="473">
        <f>IF('COE.Client.Details'!P267="","",'COE.Client.Details'!P267)</f>
        <v/>
      </c>
      <c r="G250" s="473">
        <f>IF('COE.Client.Details'!Q267="","",'COE.Client.Details'!Q267)</f>
        <v/>
      </c>
      <c r="H250" s="478">
        <f>IF(G250="","","US")</f>
        <v/>
      </c>
      <c r="I250" s="166">
        <f>IF('COE.Client.Details'!L267="","",'COE.Client.Details'!L267)</f>
        <v/>
      </c>
      <c r="J250" s="629">
        <f>IF('COE.Client.Details'!T267="","",'COE.Client.Details'!T267)</f>
        <v/>
      </c>
      <c r="K250" s="479">
        <f>IF(A250="","","0123000000002GvAAI")</f>
        <v/>
      </c>
      <c r="L250" s="479" t="n"/>
      <c r="M250" s="481">
        <f>IF('Multi Unit Grid'!$H$3="","",'Multi Unit Grid'!$H$3)</f>
        <v/>
      </c>
      <c r="N250" s="481">
        <f>IF('Multi Unit Grid'!$H$4="","",'Multi Unit Grid'!$H$4)</f>
        <v/>
      </c>
      <c r="O250" s="483" t="n"/>
      <c r="P250" s="482">
        <f>IF('COE.Client.Details'!E267="","",'COE.Client.Details'!E267)</f>
        <v/>
      </c>
      <c r="Q250" s="483" t="n"/>
    </row>
    <row r="251">
      <c r="A251" s="232">
        <f>IF('Multi Unit Grid'!C262="","",'Multi Unit Grid'!C262)</f>
        <v/>
      </c>
      <c r="B251" s="473">
        <f>IF('Product Selections'!D265="","",'Product Selections'!D265)</f>
        <v/>
      </c>
      <c r="C251" s="166">
        <f>IF('COE.Client.Details'!K268="","",'COE.Client.Details'!K268)</f>
        <v/>
      </c>
      <c r="D251" s="473">
        <f>IF('COE.Client.Details'!M268="","",'COE.Client.Details'!M268)</f>
        <v/>
      </c>
      <c r="E251" s="473">
        <f>IF('COE.Client.Details'!O268="","",'COE.Client.Details'!O268)</f>
        <v/>
      </c>
      <c r="F251" s="473">
        <f>IF('COE.Client.Details'!P268="","",'COE.Client.Details'!P268)</f>
        <v/>
      </c>
      <c r="G251" s="473">
        <f>IF('COE.Client.Details'!Q268="","",'COE.Client.Details'!Q268)</f>
        <v/>
      </c>
      <c r="H251" s="478">
        <f>IF(G251="","","US")</f>
        <v/>
      </c>
      <c r="I251" s="166">
        <f>IF('COE.Client.Details'!L268="","",'COE.Client.Details'!L268)</f>
        <v/>
      </c>
      <c r="J251" s="629">
        <f>IF('COE.Client.Details'!T268="","",'COE.Client.Details'!T268)</f>
        <v/>
      </c>
      <c r="K251" s="479">
        <f>IF(A251="","","0123000000002GvAAI")</f>
        <v/>
      </c>
      <c r="L251" s="479" t="n"/>
      <c r="M251" s="481">
        <f>IF('Multi Unit Grid'!$H$3="","",'Multi Unit Grid'!$H$3)</f>
        <v/>
      </c>
      <c r="N251" s="481">
        <f>IF('Multi Unit Grid'!$H$4="","",'Multi Unit Grid'!$H$4)</f>
        <v/>
      </c>
      <c r="O251" s="483" t="n"/>
      <c r="P251" s="482">
        <f>IF('COE.Client.Details'!E268="","",'COE.Client.Details'!E268)</f>
        <v/>
      </c>
      <c r="Q251" s="483" t="n"/>
    </row>
    <row r="252">
      <c r="A252" s="232">
        <f>IF('Multi Unit Grid'!C263="","",'Multi Unit Grid'!C263)</f>
        <v/>
      </c>
      <c r="B252" s="473">
        <f>IF('Product Selections'!D266="","",'Product Selections'!D266)</f>
        <v/>
      </c>
      <c r="C252" s="166">
        <f>IF('COE.Client.Details'!K269="","",'COE.Client.Details'!K269)</f>
        <v/>
      </c>
      <c r="D252" s="473">
        <f>IF('COE.Client.Details'!M269="","",'COE.Client.Details'!M269)</f>
        <v/>
      </c>
      <c r="E252" s="473">
        <f>IF('COE.Client.Details'!O269="","",'COE.Client.Details'!O269)</f>
        <v/>
      </c>
      <c r="F252" s="473">
        <f>IF('COE.Client.Details'!P269="","",'COE.Client.Details'!P269)</f>
        <v/>
      </c>
      <c r="G252" s="473">
        <f>IF('COE.Client.Details'!Q269="","",'COE.Client.Details'!Q269)</f>
        <v/>
      </c>
      <c r="H252" s="478">
        <f>IF(G252="","","US")</f>
        <v/>
      </c>
      <c r="I252" s="166">
        <f>IF('COE.Client.Details'!L269="","",'COE.Client.Details'!L269)</f>
        <v/>
      </c>
      <c r="J252" s="629">
        <f>IF('COE.Client.Details'!T269="","",'COE.Client.Details'!T269)</f>
        <v/>
      </c>
      <c r="K252" s="479">
        <f>IF(A252="","","0123000000002GvAAI")</f>
        <v/>
      </c>
      <c r="L252" s="479" t="n"/>
      <c r="M252" s="481">
        <f>IF('Multi Unit Grid'!$H$3="","",'Multi Unit Grid'!$H$3)</f>
        <v/>
      </c>
      <c r="N252" s="481">
        <f>IF('Multi Unit Grid'!$H$4="","",'Multi Unit Grid'!$H$4)</f>
        <v/>
      </c>
      <c r="O252" s="483" t="n"/>
      <c r="P252" s="482">
        <f>IF('COE.Client.Details'!E269="","",'COE.Client.Details'!E269)</f>
        <v/>
      </c>
      <c r="Q252" s="483" t="n"/>
    </row>
    <row r="253">
      <c r="A253" s="232">
        <f>IF('Multi Unit Grid'!C264="","",'Multi Unit Grid'!C264)</f>
        <v/>
      </c>
      <c r="B253" s="473">
        <f>IF('Product Selections'!D267="","",'Product Selections'!D267)</f>
        <v/>
      </c>
      <c r="C253" s="166">
        <f>IF('COE.Client.Details'!K270="","",'COE.Client.Details'!K270)</f>
        <v/>
      </c>
      <c r="D253" s="473">
        <f>IF('COE.Client.Details'!M270="","",'COE.Client.Details'!M270)</f>
        <v/>
      </c>
      <c r="E253" s="473">
        <f>IF('COE.Client.Details'!O270="","",'COE.Client.Details'!O270)</f>
        <v/>
      </c>
      <c r="F253" s="473">
        <f>IF('COE.Client.Details'!P270="","",'COE.Client.Details'!P270)</f>
        <v/>
      </c>
      <c r="G253" s="473">
        <f>IF('COE.Client.Details'!Q270="","",'COE.Client.Details'!Q270)</f>
        <v/>
      </c>
      <c r="H253" s="478">
        <f>IF(G253="","","US")</f>
        <v/>
      </c>
      <c r="I253" s="166">
        <f>IF('COE.Client.Details'!L270="","",'COE.Client.Details'!L270)</f>
        <v/>
      </c>
      <c r="J253" s="629">
        <f>IF('COE.Client.Details'!T270="","",'COE.Client.Details'!T270)</f>
        <v/>
      </c>
      <c r="K253" s="479">
        <f>IF(A253="","","0123000000002GvAAI")</f>
        <v/>
      </c>
      <c r="L253" s="479" t="n"/>
      <c r="M253" s="481">
        <f>IF('Multi Unit Grid'!$H$3="","",'Multi Unit Grid'!$H$3)</f>
        <v/>
      </c>
      <c r="N253" s="481">
        <f>IF('Multi Unit Grid'!$H$4="","",'Multi Unit Grid'!$H$4)</f>
        <v/>
      </c>
      <c r="O253" s="483" t="n"/>
      <c r="P253" s="482">
        <f>IF('COE.Client.Details'!E270="","",'COE.Client.Details'!E270)</f>
        <v/>
      </c>
      <c r="Q253" s="483" t="n"/>
    </row>
    <row r="254">
      <c r="A254" s="232">
        <f>IF('Multi Unit Grid'!C265="","",'Multi Unit Grid'!C265)</f>
        <v/>
      </c>
      <c r="B254" s="473">
        <f>IF('Product Selections'!D268="","",'Product Selections'!D268)</f>
        <v/>
      </c>
      <c r="C254" s="166">
        <f>IF('COE.Client.Details'!K271="","",'COE.Client.Details'!K271)</f>
        <v/>
      </c>
      <c r="D254" s="473">
        <f>IF('COE.Client.Details'!M271="","",'COE.Client.Details'!M271)</f>
        <v/>
      </c>
      <c r="E254" s="473">
        <f>IF('COE.Client.Details'!O271="","",'COE.Client.Details'!O271)</f>
        <v/>
      </c>
      <c r="F254" s="473">
        <f>IF('COE.Client.Details'!P271="","",'COE.Client.Details'!P271)</f>
        <v/>
      </c>
      <c r="G254" s="473">
        <f>IF('COE.Client.Details'!Q271="","",'COE.Client.Details'!Q271)</f>
        <v/>
      </c>
      <c r="H254" s="478">
        <f>IF(G254="","","US")</f>
        <v/>
      </c>
      <c r="I254" s="166">
        <f>IF('COE.Client.Details'!L271="","",'COE.Client.Details'!L271)</f>
        <v/>
      </c>
      <c r="J254" s="629">
        <f>IF('COE.Client.Details'!T271="","",'COE.Client.Details'!T271)</f>
        <v/>
      </c>
      <c r="K254" s="479">
        <f>IF(A254="","","0123000000002GvAAI")</f>
        <v/>
      </c>
      <c r="L254" s="479" t="n"/>
      <c r="M254" s="481">
        <f>IF('Multi Unit Grid'!$H$3="","",'Multi Unit Grid'!$H$3)</f>
        <v/>
      </c>
      <c r="N254" s="481">
        <f>IF('Multi Unit Grid'!$H$4="","",'Multi Unit Grid'!$H$4)</f>
        <v/>
      </c>
      <c r="O254" s="483" t="n"/>
      <c r="P254" s="482">
        <f>IF('COE.Client.Details'!E271="","",'COE.Client.Details'!E271)</f>
        <v/>
      </c>
      <c r="Q254" s="483" t="n"/>
    </row>
    <row r="255">
      <c r="A255" s="232">
        <f>IF('Multi Unit Grid'!C266="","",'Multi Unit Grid'!C266)</f>
        <v/>
      </c>
      <c r="B255" s="473">
        <f>IF('Product Selections'!D269="","",'Product Selections'!D269)</f>
        <v/>
      </c>
      <c r="C255" s="166">
        <f>IF('COE.Client.Details'!K272="","",'COE.Client.Details'!K272)</f>
        <v/>
      </c>
      <c r="D255" s="473">
        <f>IF('COE.Client.Details'!M272="","",'COE.Client.Details'!M272)</f>
        <v/>
      </c>
      <c r="E255" s="473">
        <f>IF('COE.Client.Details'!O272="","",'COE.Client.Details'!O272)</f>
        <v/>
      </c>
      <c r="F255" s="473">
        <f>IF('COE.Client.Details'!P272="","",'COE.Client.Details'!P272)</f>
        <v/>
      </c>
      <c r="G255" s="473">
        <f>IF('COE.Client.Details'!Q272="","",'COE.Client.Details'!Q272)</f>
        <v/>
      </c>
      <c r="H255" s="478">
        <f>IF(G255="","","US")</f>
        <v/>
      </c>
      <c r="I255" s="166">
        <f>IF('COE.Client.Details'!L272="","",'COE.Client.Details'!L272)</f>
        <v/>
      </c>
      <c r="J255" s="629">
        <f>IF('COE.Client.Details'!T272="","",'COE.Client.Details'!T272)</f>
        <v/>
      </c>
      <c r="K255" s="479">
        <f>IF(A255="","","0123000000002GvAAI")</f>
        <v/>
      </c>
      <c r="L255" s="479" t="n"/>
      <c r="M255" s="481">
        <f>IF('Multi Unit Grid'!$H$3="","",'Multi Unit Grid'!$H$3)</f>
        <v/>
      </c>
      <c r="N255" s="481">
        <f>IF('Multi Unit Grid'!$H$4="","",'Multi Unit Grid'!$H$4)</f>
        <v/>
      </c>
      <c r="O255" s="483" t="n"/>
      <c r="P255" s="482">
        <f>IF('COE.Client.Details'!E272="","",'COE.Client.Details'!E272)</f>
        <v/>
      </c>
      <c r="Q255" s="483" t="n"/>
    </row>
    <row r="256">
      <c r="A256" s="232">
        <f>IF('Multi Unit Grid'!C267="","",'Multi Unit Grid'!C267)</f>
        <v/>
      </c>
      <c r="B256" s="473">
        <f>IF('Product Selections'!D270="","",'Product Selections'!D270)</f>
        <v/>
      </c>
      <c r="C256" s="166">
        <f>IF('COE.Client.Details'!K273="","",'COE.Client.Details'!K273)</f>
        <v/>
      </c>
      <c r="D256" s="473">
        <f>IF('COE.Client.Details'!M273="","",'COE.Client.Details'!M273)</f>
        <v/>
      </c>
      <c r="E256" s="473">
        <f>IF('COE.Client.Details'!O273="","",'COE.Client.Details'!O273)</f>
        <v/>
      </c>
      <c r="F256" s="473">
        <f>IF('COE.Client.Details'!P273="","",'COE.Client.Details'!P273)</f>
        <v/>
      </c>
      <c r="G256" s="473">
        <f>IF('COE.Client.Details'!Q273="","",'COE.Client.Details'!Q273)</f>
        <v/>
      </c>
      <c r="H256" s="478">
        <f>IF(G256="","","US")</f>
        <v/>
      </c>
      <c r="I256" s="166">
        <f>IF('COE.Client.Details'!L273="","",'COE.Client.Details'!L273)</f>
        <v/>
      </c>
      <c r="J256" s="629">
        <f>IF('COE.Client.Details'!T273="","",'COE.Client.Details'!T273)</f>
        <v/>
      </c>
      <c r="K256" s="479">
        <f>IF(A256="","","0123000000002GvAAI")</f>
        <v/>
      </c>
      <c r="L256" s="479" t="n"/>
      <c r="M256" s="481">
        <f>IF('Multi Unit Grid'!$H$3="","",'Multi Unit Grid'!$H$3)</f>
        <v/>
      </c>
      <c r="N256" s="481">
        <f>IF('Multi Unit Grid'!$H$4="","",'Multi Unit Grid'!$H$4)</f>
        <v/>
      </c>
      <c r="O256" s="483" t="n"/>
      <c r="P256" s="482">
        <f>IF('COE.Client.Details'!E273="","",'COE.Client.Details'!E273)</f>
        <v/>
      </c>
      <c r="Q256" s="483" t="n"/>
    </row>
    <row r="257">
      <c r="A257" s="232">
        <f>IF('Multi Unit Grid'!C268="","",'Multi Unit Grid'!C268)</f>
        <v/>
      </c>
      <c r="B257" s="473">
        <f>IF('Product Selections'!D271="","",'Product Selections'!D271)</f>
        <v/>
      </c>
      <c r="C257" s="166">
        <f>IF('COE.Client.Details'!K274="","",'COE.Client.Details'!K274)</f>
        <v/>
      </c>
      <c r="D257" s="473">
        <f>IF('COE.Client.Details'!M274="","",'COE.Client.Details'!M274)</f>
        <v/>
      </c>
      <c r="E257" s="473">
        <f>IF('COE.Client.Details'!O274="","",'COE.Client.Details'!O274)</f>
        <v/>
      </c>
      <c r="F257" s="473">
        <f>IF('COE.Client.Details'!P274="","",'COE.Client.Details'!P274)</f>
        <v/>
      </c>
      <c r="G257" s="473">
        <f>IF('COE.Client.Details'!Q274="","",'COE.Client.Details'!Q274)</f>
        <v/>
      </c>
      <c r="H257" s="478">
        <f>IF(G257="","","US")</f>
        <v/>
      </c>
      <c r="I257" s="166">
        <f>IF('COE.Client.Details'!L274="","",'COE.Client.Details'!L274)</f>
        <v/>
      </c>
      <c r="J257" s="629">
        <f>IF('COE.Client.Details'!T274="","",'COE.Client.Details'!T274)</f>
        <v/>
      </c>
      <c r="K257" s="479">
        <f>IF(A257="","","0123000000002GvAAI")</f>
        <v/>
      </c>
      <c r="L257" s="479" t="n"/>
      <c r="M257" s="481">
        <f>IF('Multi Unit Grid'!$H$3="","",'Multi Unit Grid'!$H$3)</f>
        <v/>
      </c>
      <c r="N257" s="481">
        <f>IF('Multi Unit Grid'!$H$4="","",'Multi Unit Grid'!$H$4)</f>
        <v/>
      </c>
      <c r="O257" s="483" t="n"/>
      <c r="P257" s="482">
        <f>IF('COE.Client.Details'!E274="","",'COE.Client.Details'!E274)</f>
        <v/>
      </c>
      <c r="Q257" s="483" t="n"/>
    </row>
    <row r="258">
      <c r="A258" s="232">
        <f>IF('Multi Unit Grid'!C269="","",'Multi Unit Grid'!C269)</f>
        <v/>
      </c>
      <c r="B258" s="473">
        <f>IF('Product Selections'!D272="","",'Product Selections'!D272)</f>
        <v/>
      </c>
      <c r="C258" s="166">
        <f>IF('COE.Client.Details'!K275="","",'COE.Client.Details'!K275)</f>
        <v/>
      </c>
      <c r="D258" s="473">
        <f>IF('COE.Client.Details'!M275="","",'COE.Client.Details'!M275)</f>
        <v/>
      </c>
      <c r="E258" s="473">
        <f>IF('COE.Client.Details'!O275="","",'COE.Client.Details'!O275)</f>
        <v/>
      </c>
      <c r="F258" s="473">
        <f>IF('COE.Client.Details'!P275="","",'COE.Client.Details'!P275)</f>
        <v/>
      </c>
      <c r="G258" s="473">
        <f>IF('COE.Client.Details'!Q275="","",'COE.Client.Details'!Q275)</f>
        <v/>
      </c>
      <c r="H258" s="478">
        <f>IF(G258="","","US")</f>
        <v/>
      </c>
      <c r="I258" s="166">
        <f>IF('COE.Client.Details'!L275="","",'COE.Client.Details'!L275)</f>
        <v/>
      </c>
      <c r="J258" s="629">
        <f>IF('COE.Client.Details'!T275="","",'COE.Client.Details'!T275)</f>
        <v/>
      </c>
      <c r="K258" s="479">
        <f>IF(A258="","","0123000000002GvAAI")</f>
        <v/>
      </c>
      <c r="L258" s="479" t="n"/>
      <c r="M258" s="481">
        <f>IF('Multi Unit Grid'!$H$3="","",'Multi Unit Grid'!$H$3)</f>
        <v/>
      </c>
      <c r="N258" s="481">
        <f>IF('Multi Unit Grid'!$H$4="","",'Multi Unit Grid'!$H$4)</f>
        <v/>
      </c>
      <c r="O258" s="483" t="n"/>
      <c r="P258" s="482">
        <f>IF('COE.Client.Details'!E275="","",'COE.Client.Details'!E275)</f>
        <v/>
      </c>
      <c r="Q258" s="483" t="n"/>
    </row>
    <row r="259">
      <c r="A259" s="232">
        <f>IF('Multi Unit Grid'!C270="","",'Multi Unit Grid'!C270)</f>
        <v/>
      </c>
      <c r="B259" s="473">
        <f>IF('Product Selections'!D273="","",'Product Selections'!D273)</f>
        <v/>
      </c>
      <c r="C259" s="166">
        <f>IF('COE.Client.Details'!K276="","",'COE.Client.Details'!K276)</f>
        <v/>
      </c>
      <c r="D259" s="473">
        <f>IF('COE.Client.Details'!M276="","",'COE.Client.Details'!M276)</f>
        <v/>
      </c>
      <c r="E259" s="473">
        <f>IF('COE.Client.Details'!O276="","",'COE.Client.Details'!O276)</f>
        <v/>
      </c>
      <c r="F259" s="473">
        <f>IF('COE.Client.Details'!P276="","",'COE.Client.Details'!P276)</f>
        <v/>
      </c>
      <c r="G259" s="473">
        <f>IF('COE.Client.Details'!Q276="","",'COE.Client.Details'!Q276)</f>
        <v/>
      </c>
      <c r="H259" s="478">
        <f>IF(G259="","","US")</f>
        <v/>
      </c>
      <c r="I259" s="166">
        <f>IF('COE.Client.Details'!L276="","",'COE.Client.Details'!L276)</f>
        <v/>
      </c>
      <c r="J259" s="629">
        <f>IF('COE.Client.Details'!T276="","",'COE.Client.Details'!T276)</f>
        <v/>
      </c>
      <c r="K259" s="479">
        <f>IF(A259="","","0123000000002GvAAI")</f>
        <v/>
      </c>
      <c r="L259" s="479" t="n"/>
      <c r="M259" s="481">
        <f>IF('Multi Unit Grid'!$H$3="","",'Multi Unit Grid'!$H$3)</f>
        <v/>
      </c>
      <c r="N259" s="481">
        <f>IF('Multi Unit Grid'!$H$4="","",'Multi Unit Grid'!$H$4)</f>
        <v/>
      </c>
      <c r="O259" s="483" t="n"/>
      <c r="P259" s="482">
        <f>IF('COE.Client.Details'!E276="","",'COE.Client.Details'!E276)</f>
        <v/>
      </c>
      <c r="Q259" s="483" t="n"/>
    </row>
    <row r="260">
      <c r="A260" s="232">
        <f>IF('Multi Unit Grid'!C271="","",'Multi Unit Grid'!C271)</f>
        <v/>
      </c>
      <c r="B260" s="473">
        <f>IF('Product Selections'!D274="","",'Product Selections'!D274)</f>
        <v/>
      </c>
      <c r="C260" s="166">
        <f>IF('COE.Client.Details'!K277="","",'COE.Client.Details'!K277)</f>
        <v/>
      </c>
      <c r="D260" s="473">
        <f>IF('COE.Client.Details'!M277="","",'COE.Client.Details'!M277)</f>
        <v/>
      </c>
      <c r="E260" s="473">
        <f>IF('COE.Client.Details'!O277="","",'COE.Client.Details'!O277)</f>
        <v/>
      </c>
      <c r="F260" s="473">
        <f>IF('COE.Client.Details'!P277="","",'COE.Client.Details'!P277)</f>
        <v/>
      </c>
      <c r="G260" s="473">
        <f>IF('COE.Client.Details'!Q277="","",'COE.Client.Details'!Q277)</f>
        <v/>
      </c>
      <c r="H260" s="478">
        <f>IF(G260="","","US")</f>
        <v/>
      </c>
      <c r="I260" s="166">
        <f>IF('COE.Client.Details'!L277="","",'COE.Client.Details'!L277)</f>
        <v/>
      </c>
      <c r="J260" s="629">
        <f>IF('COE.Client.Details'!T277="","",'COE.Client.Details'!T277)</f>
        <v/>
      </c>
      <c r="K260" s="479">
        <f>IF(A260="","","0123000000002GvAAI")</f>
        <v/>
      </c>
      <c r="L260" s="479" t="n"/>
      <c r="M260" s="481">
        <f>IF('Multi Unit Grid'!$H$3="","",'Multi Unit Grid'!$H$3)</f>
        <v/>
      </c>
      <c r="N260" s="481">
        <f>IF('Multi Unit Grid'!$H$4="","",'Multi Unit Grid'!$H$4)</f>
        <v/>
      </c>
      <c r="O260" s="483" t="n"/>
      <c r="P260" s="482">
        <f>IF('COE.Client.Details'!E277="","",'COE.Client.Details'!E277)</f>
        <v/>
      </c>
      <c r="Q260" s="483" t="n"/>
    </row>
    <row r="261">
      <c r="A261" s="232">
        <f>IF('Multi Unit Grid'!C272="","",'Multi Unit Grid'!C272)</f>
        <v/>
      </c>
      <c r="B261" s="473">
        <f>IF('Product Selections'!D275="","",'Product Selections'!D275)</f>
        <v/>
      </c>
      <c r="C261" s="166">
        <f>IF('COE.Client.Details'!K278="","",'COE.Client.Details'!K278)</f>
        <v/>
      </c>
      <c r="D261" s="473">
        <f>IF('COE.Client.Details'!M278="","",'COE.Client.Details'!M278)</f>
        <v/>
      </c>
      <c r="E261" s="473">
        <f>IF('COE.Client.Details'!O278="","",'COE.Client.Details'!O278)</f>
        <v/>
      </c>
      <c r="F261" s="473">
        <f>IF('COE.Client.Details'!P278="","",'COE.Client.Details'!P278)</f>
        <v/>
      </c>
      <c r="G261" s="473">
        <f>IF('COE.Client.Details'!Q278="","",'COE.Client.Details'!Q278)</f>
        <v/>
      </c>
      <c r="H261" s="478">
        <f>IF(G261="","","US")</f>
        <v/>
      </c>
      <c r="I261" s="166">
        <f>IF('COE.Client.Details'!L278="","",'COE.Client.Details'!L278)</f>
        <v/>
      </c>
      <c r="J261" s="629">
        <f>IF('COE.Client.Details'!T278="","",'COE.Client.Details'!T278)</f>
        <v/>
      </c>
      <c r="K261" s="479">
        <f>IF(A261="","","0123000000002GvAAI")</f>
        <v/>
      </c>
      <c r="L261" s="479" t="n"/>
      <c r="M261" s="481">
        <f>IF('Multi Unit Grid'!$H$3="","",'Multi Unit Grid'!$H$3)</f>
        <v/>
      </c>
      <c r="N261" s="481">
        <f>IF('Multi Unit Grid'!$H$4="","",'Multi Unit Grid'!$H$4)</f>
        <v/>
      </c>
      <c r="O261" s="483" t="n"/>
      <c r="P261" s="482">
        <f>IF('COE.Client.Details'!E278="","",'COE.Client.Details'!E278)</f>
        <v/>
      </c>
      <c r="Q261" s="483" t="n"/>
    </row>
    <row r="262">
      <c r="A262" s="232">
        <f>IF('Multi Unit Grid'!C273="","",'Multi Unit Grid'!C273)</f>
        <v/>
      </c>
      <c r="B262" s="473">
        <f>IF('Product Selections'!D276="","",'Product Selections'!D276)</f>
        <v/>
      </c>
      <c r="C262" s="166">
        <f>IF('COE.Client.Details'!K279="","",'COE.Client.Details'!K279)</f>
        <v/>
      </c>
      <c r="D262" s="473">
        <f>IF('COE.Client.Details'!M279="","",'COE.Client.Details'!M279)</f>
        <v/>
      </c>
      <c r="E262" s="473">
        <f>IF('COE.Client.Details'!O279="","",'COE.Client.Details'!O279)</f>
        <v/>
      </c>
      <c r="F262" s="473">
        <f>IF('COE.Client.Details'!P279="","",'COE.Client.Details'!P279)</f>
        <v/>
      </c>
      <c r="G262" s="473">
        <f>IF('COE.Client.Details'!Q279="","",'COE.Client.Details'!Q279)</f>
        <v/>
      </c>
      <c r="H262" s="478">
        <f>IF(G262="","","US")</f>
        <v/>
      </c>
      <c r="I262" s="166">
        <f>IF('COE.Client.Details'!L279="","",'COE.Client.Details'!L279)</f>
        <v/>
      </c>
      <c r="J262" s="629">
        <f>IF('COE.Client.Details'!T279="","",'COE.Client.Details'!T279)</f>
        <v/>
      </c>
      <c r="K262" s="479">
        <f>IF(A262="","","0123000000002GvAAI")</f>
        <v/>
      </c>
      <c r="L262" s="479" t="n"/>
      <c r="M262" s="481">
        <f>IF('Multi Unit Grid'!$H$3="","",'Multi Unit Grid'!$H$3)</f>
        <v/>
      </c>
      <c r="N262" s="481">
        <f>IF('Multi Unit Grid'!$H$4="","",'Multi Unit Grid'!$H$4)</f>
        <v/>
      </c>
      <c r="O262" s="483" t="n"/>
      <c r="P262" s="482">
        <f>IF('COE.Client.Details'!E279="","",'COE.Client.Details'!E279)</f>
        <v/>
      </c>
      <c r="Q262" s="483" t="n"/>
    </row>
    <row r="263">
      <c r="A263" s="232">
        <f>IF('Multi Unit Grid'!C274="","",'Multi Unit Grid'!C274)</f>
        <v/>
      </c>
      <c r="B263" s="473">
        <f>IF('Product Selections'!D277="","",'Product Selections'!D277)</f>
        <v/>
      </c>
      <c r="C263" s="166">
        <f>IF('COE.Client.Details'!K280="","",'COE.Client.Details'!K280)</f>
        <v/>
      </c>
      <c r="D263" s="473">
        <f>IF('COE.Client.Details'!M280="","",'COE.Client.Details'!M280)</f>
        <v/>
      </c>
      <c r="E263" s="473">
        <f>IF('COE.Client.Details'!O280="","",'COE.Client.Details'!O280)</f>
        <v/>
      </c>
      <c r="F263" s="473">
        <f>IF('COE.Client.Details'!P280="","",'COE.Client.Details'!P280)</f>
        <v/>
      </c>
      <c r="G263" s="473">
        <f>IF('COE.Client.Details'!Q280="","",'COE.Client.Details'!Q280)</f>
        <v/>
      </c>
      <c r="H263" s="478">
        <f>IF(G263="","","US")</f>
        <v/>
      </c>
      <c r="I263" s="166">
        <f>IF('COE.Client.Details'!L280="","",'COE.Client.Details'!L280)</f>
        <v/>
      </c>
      <c r="J263" s="629">
        <f>IF('COE.Client.Details'!T280="","",'COE.Client.Details'!T280)</f>
        <v/>
      </c>
      <c r="K263" s="479">
        <f>IF(A263="","","0123000000002GvAAI")</f>
        <v/>
      </c>
      <c r="L263" s="479" t="n"/>
      <c r="M263" s="481">
        <f>IF('Multi Unit Grid'!$H$3="","",'Multi Unit Grid'!$H$3)</f>
        <v/>
      </c>
      <c r="N263" s="481">
        <f>IF('Multi Unit Grid'!$H$4="","",'Multi Unit Grid'!$H$4)</f>
        <v/>
      </c>
      <c r="O263" s="483" t="n"/>
      <c r="P263" s="482">
        <f>IF('COE.Client.Details'!E280="","",'COE.Client.Details'!E280)</f>
        <v/>
      </c>
      <c r="Q263" s="483" t="n"/>
    </row>
    <row r="264">
      <c r="A264" s="232">
        <f>IF('Multi Unit Grid'!C275="","",'Multi Unit Grid'!C275)</f>
        <v/>
      </c>
      <c r="B264" s="473">
        <f>IF('Product Selections'!D278="","",'Product Selections'!D278)</f>
        <v/>
      </c>
      <c r="C264" s="166">
        <f>IF('COE.Client.Details'!K281="","",'COE.Client.Details'!K281)</f>
        <v/>
      </c>
      <c r="D264" s="473">
        <f>IF('COE.Client.Details'!M281="","",'COE.Client.Details'!M281)</f>
        <v/>
      </c>
      <c r="E264" s="473">
        <f>IF('COE.Client.Details'!O281="","",'COE.Client.Details'!O281)</f>
        <v/>
      </c>
      <c r="F264" s="473">
        <f>IF('COE.Client.Details'!P281="","",'COE.Client.Details'!P281)</f>
        <v/>
      </c>
      <c r="G264" s="473">
        <f>IF('COE.Client.Details'!Q281="","",'COE.Client.Details'!Q281)</f>
        <v/>
      </c>
      <c r="H264" s="478">
        <f>IF(G264="","","US")</f>
        <v/>
      </c>
      <c r="I264" s="166">
        <f>IF('COE.Client.Details'!L281="","",'COE.Client.Details'!L281)</f>
        <v/>
      </c>
      <c r="J264" s="629">
        <f>IF('COE.Client.Details'!T281="","",'COE.Client.Details'!T281)</f>
        <v/>
      </c>
      <c r="K264" s="479">
        <f>IF(A264="","","0123000000002GvAAI")</f>
        <v/>
      </c>
      <c r="L264" s="479" t="n"/>
      <c r="M264" s="481">
        <f>IF('Multi Unit Grid'!$H$3="","",'Multi Unit Grid'!$H$3)</f>
        <v/>
      </c>
      <c r="N264" s="481">
        <f>IF('Multi Unit Grid'!$H$4="","",'Multi Unit Grid'!$H$4)</f>
        <v/>
      </c>
      <c r="O264" s="483" t="n"/>
      <c r="P264" s="482">
        <f>IF('COE.Client.Details'!E281="","",'COE.Client.Details'!E281)</f>
        <v/>
      </c>
      <c r="Q264" s="483" t="n"/>
    </row>
    <row r="265">
      <c r="A265" s="232">
        <f>IF('Multi Unit Grid'!C276="","",'Multi Unit Grid'!C276)</f>
        <v/>
      </c>
      <c r="B265" s="473">
        <f>IF('Product Selections'!D279="","",'Product Selections'!D279)</f>
        <v/>
      </c>
      <c r="C265" s="166">
        <f>IF('COE.Client.Details'!K282="","",'COE.Client.Details'!K282)</f>
        <v/>
      </c>
      <c r="D265" s="473">
        <f>IF('COE.Client.Details'!M282="","",'COE.Client.Details'!M282)</f>
        <v/>
      </c>
      <c r="E265" s="473">
        <f>IF('COE.Client.Details'!O282="","",'COE.Client.Details'!O282)</f>
        <v/>
      </c>
      <c r="F265" s="473">
        <f>IF('COE.Client.Details'!P282="","",'COE.Client.Details'!P282)</f>
        <v/>
      </c>
      <c r="G265" s="473">
        <f>IF('COE.Client.Details'!Q282="","",'COE.Client.Details'!Q282)</f>
        <v/>
      </c>
      <c r="H265" s="478">
        <f>IF(G265="","","US")</f>
        <v/>
      </c>
      <c r="I265" s="166">
        <f>IF('COE.Client.Details'!L282="","",'COE.Client.Details'!L282)</f>
        <v/>
      </c>
      <c r="J265" s="629">
        <f>IF('COE.Client.Details'!T282="","",'COE.Client.Details'!T282)</f>
        <v/>
      </c>
      <c r="K265" s="479">
        <f>IF(A265="","","0123000000002GvAAI")</f>
        <v/>
      </c>
      <c r="L265" s="479" t="n"/>
      <c r="M265" s="481">
        <f>IF('Multi Unit Grid'!$H$3="","",'Multi Unit Grid'!$H$3)</f>
        <v/>
      </c>
      <c r="N265" s="481">
        <f>IF('Multi Unit Grid'!$H$4="","",'Multi Unit Grid'!$H$4)</f>
        <v/>
      </c>
      <c r="O265" s="483" t="n"/>
      <c r="P265" s="482">
        <f>IF('COE.Client.Details'!E282="","",'COE.Client.Details'!E282)</f>
        <v/>
      </c>
      <c r="Q265" s="483" t="n"/>
    </row>
    <row r="266">
      <c r="A266" s="232">
        <f>IF('Multi Unit Grid'!C277="","",'Multi Unit Grid'!C277)</f>
        <v/>
      </c>
      <c r="B266" s="473">
        <f>IF('Product Selections'!D280="","",'Product Selections'!D280)</f>
        <v/>
      </c>
      <c r="C266" s="166">
        <f>IF('COE.Client.Details'!K283="","",'COE.Client.Details'!K283)</f>
        <v/>
      </c>
      <c r="D266" s="473">
        <f>IF('COE.Client.Details'!M283="","",'COE.Client.Details'!M283)</f>
        <v/>
      </c>
      <c r="E266" s="473">
        <f>IF('COE.Client.Details'!O283="","",'COE.Client.Details'!O283)</f>
        <v/>
      </c>
      <c r="F266" s="473">
        <f>IF('COE.Client.Details'!P283="","",'COE.Client.Details'!P283)</f>
        <v/>
      </c>
      <c r="G266" s="473">
        <f>IF('COE.Client.Details'!Q283="","",'COE.Client.Details'!Q283)</f>
        <v/>
      </c>
      <c r="H266" s="478">
        <f>IF(G266="","","US")</f>
        <v/>
      </c>
      <c r="I266" s="166">
        <f>IF('COE.Client.Details'!L283="","",'COE.Client.Details'!L283)</f>
        <v/>
      </c>
      <c r="J266" s="629">
        <f>IF('COE.Client.Details'!T283="","",'COE.Client.Details'!T283)</f>
        <v/>
      </c>
      <c r="K266" s="479">
        <f>IF(A266="","","0123000000002GvAAI")</f>
        <v/>
      </c>
      <c r="L266" s="479" t="n"/>
      <c r="M266" s="481">
        <f>IF('Multi Unit Grid'!$H$3="","",'Multi Unit Grid'!$H$3)</f>
        <v/>
      </c>
      <c r="N266" s="481">
        <f>IF('Multi Unit Grid'!$H$4="","",'Multi Unit Grid'!$H$4)</f>
        <v/>
      </c>
      <c r="O266" s="483" t="n"/>
      <c r="P266" s="482">
        <f>IF('COE.Client.Details'!E283="","",'COE.Client.Details'!E283)</f>
        <v/>
      </c>
      <c r="Q266" s="483" t="n"/>
    </row>
    <row r="267">
      <c r="A267" s="232">
        <f>IF('Multi Unit Grid'!C278="","",'Multi Unit Grid'!C278)</f>
        <v/>
      </c>
      <c r="B267" s="473">
        <f>IF('Product Selections'!D281="","",'Product Selections'!D281)</f>
        <v/>
      </c>
      <c r="C267" s="166">
        <f>IF('COE.Client.Details'!K284="","",'COE.Client.Details'!K284)</f>
        <v/>
      </c>
      <c r="D267" s="473">
        <f>IF('COE.Client.Details'!M284="","",'COE.Client.Details'!M284)</f>
        <v/>
      </c>
      <c r="E267" s="473">
        <f>IF('COE.Client.Details'!O284="","",'COE.Client.Details'!O284)</f>
        <v/>
      </c>
      <c r="F267" s="473">
        <f>IF('COE.Client.Details'!P284="","",'COE.Client.Details'!P284)</f>
        <v/>
      </c>
      <c r="G267" s="473">
        <f>IF('COE.Client.Details'!Q284="","",'COE.Client.Details'!Q284)</f>
        <v/>
      </c>
      <c r="H267" s="478">
        <f>IF(G267="","","US")</f>
        <v/>
      </c>
      <c r="I267" s="166">
        <f>IF('COE.Client.Details'!L284="","",'COE.Client.Details'!L284)</f>
        <v/>
      </c>
      <c r="J267" s="629">
        <f>IF('COE.Client.Details'!T284="","",'COE.Client.Details'!T284)</f>
        <v/>
      </c>
      <c r="K267" s="479">
        <f>IF(A267="","","0123000000002GvAAI")</f>
        <v/>
      </c>
      <c r="L267" s="479" t="n"/>
      <c r="M267" s="481">
        <f>IF('Multi Unit Grid'!$H$3="","",'Multi Unit Grid'!$H$3)</f>
        <v/>
      </c>
      <c r="N267" s="481">
        <f>IF('Multi Unit Grid'!$H$4="","",'Multi Unit Grid'!$H$4)</f>
        <v/>
      </c>
      <c r="O267" s="483" t="n"/>
      <c r="P267" s="482">
        <f>IF('COE.Client.Details'!E284="","",'COE.Client.Details'!E284)</f>
        <v/>
      </c>
      <c r="Q267" s="483" t="n"/>
    </row>
    <row r="268">
      <c r="A268" s="232">
        <f>IF('Multi Unit Grid'!C279="","",'Multi Unit Grid'!C279)</f>
        <v/>
      </c>
      <c r="B268" s="473">
        <f>IF('Product Selections'!D282="","",'Product Selections'!D282)</f>
        <v/>
      </c>
      <c r="C268" s="166">
        <f>IF('COE.Client.Details'!K285="","",'COE.Client.Details'!K285)</f>
        <v/>
      </c>
      <c r="D268" s="473">
        <f>IF('COE.Client.Details'!M285="","",'COE.Client.Details'!M285)</f>
        <v/>
      </c>
      <c r="E268" s="473">
        <f>IF('COE.Client.Details'!O285="","",'COE.Client.Details'!O285)</f>
        <v/>
      </c>
      <c r="F268" s="473">
        <f>IF('COE.Client.Details'!P285="","",'COE.Client.Details'!P285)</f>
        <v/>
      </c>
      <c r="G268" s="473">
        <f>IF('COE.Client.Details'!Q285="","",'COE.Client.Details'!Q285)</f>
        <v/>
      </c>
      <c r="H268" s="478">
        <f>IF(G268="","","US")</f>
        <v/>
      </c>
      <c r="I268" s="166">
        <f>IF('COE.Client.Details'!L285="","",'COE.Client.Details'!L285)</f>
        <v/>
      </c>
      <c r="J268" s="629">
        <f>IF('COE.Client.Details'!T285="","",'COE.Client.Details'!T285)</f>
        <v/>
      </c>
      <c r="K268" s="479">
        <f>IF(A268="","","0123000000002GvAAI")</f>
        <v/>
      </c>
      <c r="L268" s="479" t="n"/>
      <c r="M268" s="481">
        <f>IF('Multi Unit Grid'!$H$3="","",'Multi Unit Grid'!$H$3)</f>
        <v/>
      </c>
      <c r="N268" s="481">
        <f>IF('Multi Unit Grid'!$H$4="","",'Multi Unit Grid'!$H$4)</f>
        <v/>
      </c>
      <c r="O268" s="483" t="n"/>
      <c r="P268" s="482">
        <f>IF('COE.Client.Details'!E285="","",'COE.Client.Details'!E285)</f>
        <v/>
      </c>
      <c r="Q268" s="483" t="n"/>
    </row>
    <row r="269">
      <c r="A269" s="232">
        <f>IF('Multi Unit Grid'!C280="","",'Multi Unit Grid'!C280)</f>
        <v/>
      </c>
      <c r="B269" s="473">
        <f>IF('Product Selections'!D283="","",'Product Selections'!D283)</f>
        <v/>
      </c>
      <c r="C269" s="166">
        <f>IF('COE.Client.Details'!K286="","",'COE.Client.Details'!K286)</f>
        <v/>
      </c>
      <c r="D269" s="473">
        <f>IF('COE.Client.Details'!M286="","",'COE.Client.Details'!M286)</f>
        <v/>
      </c>
      <c r="E269" s="473">
        <f>IF('COE.Client.Details'!O286="","",'COE.Client.Details'!O286)</f>
        <v/>
      </c>
      <c r="F269" s="473">
        <f>IF('COE.Client.Details'!P286="","",'COE.Client.Details'!P286)</f>
        <v/>
      </c>
      <c r="G269" s="473">
        <f>IF('COE.Client.Details'!Q286="","",'COE.Client.Details'!Q286)</f>
        <v/>
      </c>
      <c r="H269" s="478">
        <f>IF(G269="","","US")</f>
        <v/>
      </c>
      <c r="I269" s="166">
        <f>IF('COE.Client.Details'!L286="","",'COE.Client.Details'!L286)</f>
        <v/>
      </c>
      <c r="J269" s="629">
        <f>IF('COE.Client.Details'!T286="","",'COE.Client.Details'!T286)</f>
        <v/>
      </c>
      <c r="K269" s="479">
        <f>IF(A269="","","0123000000002GvAAI")</f>
        <v/>
      </c>
      <c r="L269" s="479" t="n"/>
      <c r="M269" s="481">
        <f>IF('Multi Unit Grid'!$H$3="","",'Multi Unit Grid'!$H$3)</f>
        <v/>
      </c>
      <c r="N269" s="481">
        <f>IF('Multi Unit Grid'!$H$4="","",'Multi Unit Grid'!$H$4)</f>
        <v/>
      </c>
      <c r="O269" s="483" t="n"/>
      <c r="P269" s="482">
        <f>IF('COE.Client.Details'!E286="","",'COE.Client.Details'!E286)</f>
        <v/>
      </c>
      <c r="Q269" s="483" t="n"/>
    </row>
    <row r="270">
      <c r="A270" s="232">
        <f>IF('Multi Unit Grid'!C281="","",'Multi Unit Grid'!C281)</f>
        <v/>
      </c>
      <c r="B270" s="473">
        <f>IF('Product Selections'!D284="","",'Product Selections'!D284)</f>
        <v/>
      </c>
      <c r="C270" s="166">
        <f>IF('COE.Client.Details'!K287="","",'COE.Client.Details'!K287)</f>
        <v/>
      </c>
      <c r="D270" s="473">
        <f>IF('COE.Client.Details'!M287="","",'COE.Client.Details'!M287)</f>
        <v/>
      </c>
      <c r="E270" s="473">
        <f>IF('COE.Client.Details'!O287="","",'COE.Client.Details'!O287)</f>
        <v/>
      </c>
      <c r="F270" s="473">
        <f>IF('COE.Client.Details'!P287="","",'COE.Client.Details'!P287)</f>
        <v/>
      </c>
      <c r="G270" s="473">
        <f>IF('COE.Client.Details'!Q287="","",'COE.Client.Details'!Q287)</f>
        <v/>
      </c>
      <c r="H270" s="478">
        <f>IF(G270="","","US")</f>
        <v/>
      </c>
      <c r="I270" s="166">
        <f>IF('COE.Client.Details'!L287="","",'COE.Client.Details'!L287)</f>
        <v/>
      </c>
      <c r="J270" s="629">
        <f>IF('COE.Client.Details'!T287="","",'COE.Client.Details'!T287)</f>
        <v/>
      </c>
      <c r="K270" s="479">
        <f>IF(A270="","","0123000000002GvAAI")</f>
        <v/>
      </c>
      <c r="L270" s="479" t="n"/>
      <c r="M270" s="481">
        <f>IF('Multi Unit Grid'!$H$3="","",'Multi Unit Grid'!$H$3)</f>
        <v/>
      </c>
      <c r="N270" s="481">
        <f>IF('Multi Unit Grid'!$H$4="","",'Multi Unit Grid'!$H$4)</f>
        <v/>
      </c>
      <c r="O270" s="483" t="n"/>
      <c r="P270" s="482">
        <f>IF('COE.Client.Details'!E287="","",'COE.Client.Details'!E287)</f>
        <v/>
      </c>
      <c r="Q270" s="483" t="n"/>
    </row>
    <row r="271">
      <c r="A271" s="232">
        <f>IF('Multi Unit Grid'!C282="","",'Multi Unit Grid'!C282)</f>
        <v/>
      </c>
      <c r="B271" s="473">
        <f>IF('Product Selections'!D285="","",'Product Selections'!D285)</f>
        <v/>
      </c>
      <c r="C271" s="166">
        <f>IF('COE.Client.Details'!K288="","",'COE.Client.Details'!K288)</f>
        <v/>
      </c>
      <c r="D271" s="473">
        <f>IF('COE.Client.Details'!M288="","",'COE.Client.Details'!M288)</f>
        <v/>
      </c>
      <c r="E271" s="473">
        <f>IF('COE.Client.Details'!O288="","",'COE.Client.Details'!O288)</f>
        <v/>
      </c>
      <c r="F271" s="473">
        <f>IF('COE.Client.Details'!P288="","",'COE.Client.Details'!P288)</f>
        <v/>
      </c>
      <c r="G271" s="473">
        <f>IF('COE.Client.Details'!Q288="","",'COE.Client.Details'!Q288)</f>
        <v/>
      </c>
      <c r="H271" s="478">
        <f>IF(G271="","","US")</f>
        <v/>
      </c>
      <c r="I271" s="166">
        <f>IF('COE.Client.Details'!L288="","",'COE.Client.Details'!L288)</f>
        <v/>
      </c>
      <c r="J271" s="629">
        <f>IF('COE.Client.Details'!T288="","",'COE.Client.Details'!T288)</f>
        <v/>
      </c>
      <c r="K271" s="479">
        <f>IF(A271="","","0123000000002GvAAI")</f>
        <v/>
      </c>
      <c r="L271" s="479" t="n"/>
      <c r="M271" s="481">
        <f>IF('Multi Unit Grid'!$H$3="","",'Multi Unit Grid'!$H$3)</f>
        <v/>
      </c>
      <c r="N271" s="481">
        <f>IF('Multi Unit Grid'!$H$4="","",'Multi Unit Grid'!$H$4)</f>
        <v/>
      </c>
      <c r="O271" s="483" t="n"/>
      <c r="P271" s="482">
        <f>IF('COE.Client.Details'!E288="","",'COE.Client.Details'!E288)</f>
        <v/>
      </c>
      <c r="Q271" s="483" t="n"/>
    </row>
    <row r="272">
      <c r="A272" s="232">
        <f>IF('Multi Unit Grid'!C283="","",'Multi Unit Grid'!C283)</f>
        <v/>
      </c>
      <c r="B272" s="473">
        <f>IF('Product Selections'!D286="","",'Product Selections'!D286)</f>
        <v/>
      </c>
      <c r="C272" s="166">
        <f>IF('COE.Client.Details'!K289="","",'COE.Client.Details'!K289)</f>
        <v/>
      </c>
      <c r="D272" s="473">
        <f>IF('COE.Client.Details'!M289="","",'COE.Client.Details'!M289)</f>
        <v/>
      </c>
      <c r="E272" s="473">
        <f>IF('COE.Client.Details'!O289="","",'COE.Client.Details'!O289)</f>
        <v/>
      </c>
      <c r="F272" s="473">
        <f>IF('COE.Client.Details'!P289="","",'COE.Client.Details'!P289)</f>
        <v/>
      </c>
      <c r="G272" s="473">
        <f>IF('COE.Client.Details'!Q289="","",'COE.Client.Details'!Q289)</f>
        <v/>
      </c>
      <c r="H272" s="478">
        <f>IF(G272="","","US")</f>
        <v/>
      </c>
      <c r="I272" s="166">
        <f>IF('COE.Client.Details'!L289="","",'COE.Client.Details'!L289)</f>
        <v/>
      </c>
      <c r="J272" s="629">
        <f>IF('COE.Client.Details'!T289="","",'COE.Client.Details'!T289)</f>
        <v/>
      </c>
      <c r="K272" s="479">
        <f>IF(A272="","","0123000000002GvAAI")</f>
        <v/>
      </c>
      <c r="L272" s="479" t="n"/>
      <c r="M272" s="481">
        <f>IF('Multi Unit Grid'!$H$3="","",'Multi Unit Grid'!$H$3)</f>
        <v/>
      </c>
      <c r="N272" s="481">
        <f>IF('Multi Unit Grid'!$H$4="","",'Multi Unit Grid'!$H$4)</f>
        <v/>
      </c>
      <c r="O272" s="483" t="n"/>
      <c r="P272" s="482">
        <f>IF('COE.Client.Details'!E289="","",'COE.Client.Details'!E289)</f>
        <v/>
      </c>
      <c r="Q272" s="483" t="n"/>
    </row>
    <row r="273">
      <c r="A273" s="232">
        <f>IF('Multi Unit Grid'!C284="","",'Multi Unit Grid'!C284)</f>
        <v/>
      </c>
      <c r="B273" s="473">
        <f>IF('Product Selections'!D287="","",'Product Selections'!D287)</f>
        <v/>
      </c>
      <c r="C273" s="166">
        <f>IF('COE.Client.Details'!K290="","",'COE.Client.Details'!K290)</f>
        <v/>
      </c>
      <c r="D273" s="473">
        <f>IF('COE.Client.Details'!M290="","",'COE.Client.Details'!M290)</f>
        <v/>
      </c>
      <c r="E273" s="473">
        <f>IF('COE.Client.Details'!O290="","",'COE.Client.Details'!O290)</f>
        <v/>
      </c>
      <c r="F273" s="473">
        <f>IF('COE.Client.Details'!P290="","",'COE.Client.Details'!P290)</f>
        <v/>
      </c>
      <c r="G273" s="473">
        <f>IF('COE.Client.Details'!Q290="","",'COE.Client.Details'!Q290)</f>
        <v/>
      </c>
      <c r="H273" s="478">
        <f>IF(G273="","","US")</f>
        <v/>
      </c>
      <c r="I273" s="166">
        <f>IF('COE.Client.Details'!L290="","",'COE.Client.Details'!L290)</f>
        <v/>
      </c>
      <c r="J273" s="629">
        <f>IF('COE.Client.Details'!T290="","",'COE.Client.Details'!T290)</f>
        <v/>
      </c>
      <c r="K273" s="479">
        <f>IF(A273="","","0123000000002GvAAI")</f>
        <v/>
      </c>
      <c r="L273" s="479" t="n"/>
      <c r="M273" s="481">
        <f>IF('Multi Unit Grid'!$H$3="","",'Multi Unit Grid'!$H$3)</f>
        <v/>
      </c>
      <c r="N273" s="481">
        <f>IF('Multi Unit Grid'!$H$4="","",'Multi Unit Grid'!$H$4)</f>
        <v/>
      </c>
      <c r="O273" s="483" t="n"/>
      <c r="P273" s="482">
        <f>IF('COE.Client.Details'!E290="","",'COE.Client.Details'!E290)</f>
        <v/>
      </c>
      <c r="Q273" s="483" t="n"/>
    </row>
    <row r="274">
      <c r="A274" s="232">
        <f>IF('Multi Unit Grid'!C285="","",'Multi Unit Grid'!C285)</f>
        <v/>
      </c>
      <c r="B274" s="473">
        <f>IF('Product Selections'!D288="","",'Product Selections'!D288)</f>
        <v/>
      </c>
      <c r="C274" s="166">
        <f>IF('COE.Client.Details'!K291="","",'COE.Client.Details'!K291)</f>
        <v/>
      </c>
      <c r="D274" s="473">
        <f>IF('COE.Client.Details'!M291="","",'COE.Client.Details'!M291)</f>
        <v/>
      </c>
      <c r="E274" s="473">
        <f>IF('COE.Client.Details'!O291="","",'COE.Client.Details'!O291)</f>
        <v/>
      </c>
      <c r="F274" s="473">
        <f>IF('COE.Client.Details'!P291="","",'COE.Client.Details'!P291)</f>
        <v/>
      </c>
      <c r="G274" s="473">
        <f>IF('COE.Client.Details'!Q291="","",'COE.Client.Details'!Q291)</f>
        <v/>
      </c>
      <c r="H274" s="478">
        <f>IF(G274="","","US")</f>
        <v/>
      </c>
      <c r="I274" s="166">
        <f>IF('COE.Client.Details'!L291="","",'COE.Client.Details'!L291)</f>
        <v/>
      </c>
      <c r="J274" s="629">
        <f>IF('COE.Client.Details'!T291="","",'COE.Client.Details'!T291)</f>
        <v/>
      </c>
      <c r="K274" s="479">
        <f>IF(A274="","","0123000000002GvAAI")</f>
        <v/>
      </c>
      <c r="L274" s="479" t="n"/>
      <c r="M274" s="481">
        <f>IF('Multi Unit Grid'!$H$3="","",'Multi Unit Grid'!$H$3)</f>
        <v/>
      </c>
      <c r="N274" s="481">
        <f>IF('Multi Unit Grid'!$H$4="","",'Multi Unit Grid'!$H$4)</f>
        <v/>
      </c>
      <c r="O274" s="483" t="n"/>
      <c r="P274" s="482">
        <f>IF('COE.Client.Details'!E291="","",'COE.Client.Details'!E291)</f>
        <v/>
      </c>
      <c r="Q274" s="483" t="n"/>
    </row>
    <row r="275">
      <c r="A275" s="232">
        <f>IF('Multi Unit Grid'!C286="","",'Multi Unit Grid'!C286)</f>
        <v/>
      </c>
      <c r="B275" s="473">
        <f>IF('Product Selections'!D289="","",'Product Selections'!D289)</f>
        <v/>
      </c>
      <c r="C275" s="166">
        <f>IF('COE.Client.Details'!K292="","",'COE.Client.Details'!K292)</f>
        <v/>
      </c>
      <c r="D275" s="473">
        <f>IF('COE.Client.Details'!M292="","",'COE.Client.Details'!M292)</f>
        <v/>
      </c>
      <c r="E275" s="473">
        <f>IF('COE.Client.Details'!O292="","",'COE.Client.Details'!O292)</f>
        <v/>
      </c>
      <c r="F275" s="473">
        <f>IF('COE.Client.Details'!P292="","",'COE.Client.Details'!P292)</f>
        <v/>
      </c>
      <c r="G275" s="473">
        <f>IF('COE.Client.Details'!Q292="","",'COE.Client.Details'!Q292)</f>
        <v/>
      </c>
      <c r="H275" s="478">
        <f>IF(G275="","","US")</f>
        <v/>
      </c>
      <c r="I275" s="166">
        <f>IF('COE.Client.Details'!L292="","",'COE.Client.Details'!L292)</f>
        <v/>
      </c>
      <c r="J275" s="629">
        <f>IF('COE.Client.Details'!T292="","",'COE.Client.Details'!T292)</f>
        <v/>
      </c>
      <c r="K275" s="479">
        <f>IF(A275="","","0123000000002GvAAI")</f>
        <v/>
      </c>
      <c r="L275" s="479" t="n"/>
      <c r="M275" s="481">
        <f>IF('Multi Unit Grid'!$H$3="","",'Multi Unit Grid'!$H$3)</f>
        <v/>
      </c>
      <c r="N275" s="481">
        <f>IF('Multi Unit Grid'!$H$4="","",'Multi Unit Grid'!$H$4)</f>
        <v/>
      </c>
      <c r="O275" s="483" t="n"/>
      <c r="P275" s="482">
        <f>IF('COE.Client.Details'!E292="","",'COE.Client.Details'!E292)</f>
        <v/>
      </c>
      <c r="Q275" s="483" t="n"/>
    </row>
    <row r="276">
      <c r="A276" s="232">
        <f>IF('Multi Unit Grid'!C287="","",'Multi Unit Grid'!C287)</f>
        <v/>
      </c>
      <c r="B276" s="473">
        <f>IF('Product Selections'!D290="","",'Product Selections'!D290)</f>
        <v/>
      </c>
      <c r="C276" s="166">
        <f>IF('COE.Client.Details'!K293="","",'COE.Client.Details'!K293)</f>
        <v/>
      </c>
      <c r="D276" s="473">
        <f>IF('COE.Client.Details'!M293="","",'COE.Client.Details'!M293)</f>
        <v/>
      </c>
      <c r="E276" s="473">
        <f>IF('COE.Client.Details'!O293="","",'COE.Client.Details'!O293)</f>
        <v/>
      </c>
      <c r="F276" s="473">
        <f>IF('COE.Client.Details'!P293="","",'COE.Client.Details'!P293)</f>
        <v/>
      </c>
      <c r="G276" s="473">
        <f>IF('COE.Client.Details'!Q293="","",'COE.Client.Details'!Q293)</f>
        <v/>
      </c>
      <c r="H276" s="478">
        <f>IF(G276="","","US")</f>
        <v/>
      </c>
      <c r="I276" s="166">
        <f>IF('COE.Client.Details'!L293="","",'COE.Client.Details'!L293)</f>
        <v/>
      </c>
      <c r="J276" s="629">
        <f>IF('COE.Client.Details'!T293="","",'COE.Client.Details'!T293)</f>
        <v/>
      </c>
      <c r="K276" s="479">
        <f>IF(A276="","","0123000000002GvAAI")</f>
        <v/>
      </c>
      <c r="L276" s="479" t="n"/>
      <c r="M276" s="481">
        <f>IF('Multi Unit Grid'!$H$3="","",'Multi Unit Grid'!$H$3)</f>
        <v/>
      </c>
      <c r="N276" s="481">
        <f>IF('Multi Unit Grid'!$H$4="","",'Multi Unit Grid'!$H$4)</f>
        <v/>
      </c>
      <c r="O276" s="483" t="n"/>
      <c r="P276" s="482">
        <f>IF('COE.Client.Details'!E293="","",'COE.Client.Details'!E293)</f>
        <v/>
      </c>
      <c r="Q276" s="483" t="n"/>
    </row>
    <row r="277">
      <c r="A277" s="232">
        <f>IF('Multi Unit Grid'!C288="","",'Multi Unit Grid'!C288)</f>
        <v/>
      </c>
      <c r="B277" s="473">
        <f>IF('Product Selections'!D291="","",'Product Selections'!D291)</f>
        <v/>
      </c>
      <c r="C277" s="166">
        <f>IF('COE.Client.Details'!K294="","",'COE.Client.Details'!K294)</f>
        <v/>
      </c>
      <c r="D277" s="473">
        <f>IF('COE.Client.Details'!M294="","",'COE.Client.Details'!M294)</f>
        <v/>
      </c>
      <c r="E277" s="473">
        <f>IF('COE.Client.Details'!O294="","",'COE.Client.Details'!O294)</f>
        <v/>
      </c>
      <c r="F277" s="473">
        <f>IF('COE.Client.Details'!P294="","",'COE.Client.Details'!P294)</f>
        <v/>
      </c>
      <c r="G277" s="473">
        <f>IF('COE.Client.Details'!Q294="","",'COE.Client.Details'!Q294)</f>
        <v/>
      </c>
      <c r="H277" s="478">
        <f>IF(G277="","","US")</f>
        <v/>
      </c>
      <c r="I277" s="166">
        <f>IF('COE.Client.Details'!L294="","",'COE.Client.Details'!L294)</f>
        <v/>
      </c>
      <c r="J277" s="629">
        <f>IF('COE.Client.Details'!T294="","",'COE.Client.Details'!T294)</f>
        <v/>
      </c>
      <c r="K277" s="479">
        <f>IF(A277="","","0123000000002GvAAI")</f>
        <v/>
      </c>
      <c r="L277" s="479" t="n"/>
      <c r="M277" s="481">
        <f>IF('Multi Unit Grid'!$H$3="","",'Multi Unit Grid'!$H$3)</f>
        <v/>
      </c>
      <c r="N277" s="481">
        <f>IF('Multi Unit Grid'!$H$4="","",'Multi Unit Grid'!$H$4)</f>
        <v/>
      </c>
      <c r="O277" s="483" t="n"/>
      <c r="P277" s="482">
        <f>IF('COE.Client.Details'!E294="","",'COE.Client.Details'!E294)</f>
        <v/>
      </c>
      <c r="Q277" s="483" t="n"/>
    </row>
    <row r="278">
      <c r="A278" s="232">
        <f>IF('Multi Unit Grid'!C289="","",'Multi Unit Grid'!C289)</f>
        <v/>
      </c>
      <c r="B278" s="473">
        <f>IF('Product Selections'!D292="","",'Product Selections'!D292)</f>
        <v/>
      </c>
      <c r="C278" s="166">
        <f>IF('COE.Client.Details'!K295="","",'COE.Client.Details'!K295)</f>
        <v/>
      </c>
      <c r="D278" s="473">
        <f>IF('COE.Client.Details'!M295="","",'COE.Client.Details'!M295)</f>
        <v/>
      </c>
      <c r="E278" s="473">
        <f>IF('COE.Client.Details'!O295="","",'COE.Client.Details'!O295)</f>
        <v/>
      </c>
      <c r="F278" s="473">
        <f>IF('COE.Client.Details'!P295="","",'COE.Client.Details'!P295)</f>
        <v/>
      </c>
      <c r="G278" s="473">
        <f>IF('COE.Client.Details'!Q295="","",'COE.Client.Details'!Q295)</f>
        <v/>
      </c>
      <c r="H278" s="478">
        <f>IF(G278="","","US")</f>
        <v/>
      </c>
      <c r="I278" s="166">
        <f>IF('COE.Client.Details'!L295="","",'COE.Client.Details'!L295)</f>
        <v/>
      </c>
      <c r="J278" s="629">
        <f>IF('COE.Client.Details'!T295="","",'COE.Client.Details'!T295)</f>
        <v/>
      </c>
      <c r="K278" s="479">
        <f>IF(A278="","","0123000000002GvAAI")</f>
        <v/>
      </c>
      <c r="L278" s="479" t="n"/>
      <c r="M278" s="481">
        <f>IF('Multi Unit Grid'!$H$3="","",'Multi Unit Grid'!$H$3)</f>
        <v/>
      </c>
      <c r="N278" s="481">
        <f>IF('Multi Unit Grid'!$H$4="","",'Multi Unit Grid'!$H$4)</f>
        <v/>
      </c>
      <c r="O278" s="483" t="n"/>
      <c r="P278" s="482">
        <f>IF('COE.Client.Details'!E295="","",'COE.Client.Details'!E295)</f>
        <v/>
      </c>
      <c r="Q278" s="483" t="n"/>
    </row>
    <row r="279">
      <c r="A279" s="232">
        <f>IF('Multi Unit Grid'!C290="","",'Multi Unit Grid'!C290)</f>
        <v/>
      </c>
      <c r="B279" s="473">
        <f>IF('Product Selections'!D293="","",'Product Selections'!D293)</f>
        <v/>
      </c>
      <c r="C279" s="166">
        <f>IF('COE.Client.Details'!K296="","",'COE.Client.Details'!K296)</f>
        <v/>
      </c>
      <c r="D279" s="473">
        <f>IF('COE.Client.Details'!M296="","",'COE.Client.Details'!M296)</f>
        <v/>
      </c>
      <c r="E279" s="473">
        <f>IF('COE.Client.Details'!O296="","",'COE.Client.Details'!O296)</f>
        <v/>
      </c>
      <c r="F279" s="473">
        <f>IF('COE.Client.Details'!P296="","",'COE.Client.Details'!P296)</f>
        <v/>
      </c>
      <c r="G279" s="473">
        <f>IF('COE.Client.Details'!Q296="","",'COE.Client.Details'!Q296)</f>
        <v/>
      </c>
      <c r="H279" s="478">
        <f>IF(G279="","","US")</f>
        <v/>
      </c>
      <c r="I279" s="166">
        <f>IF('COE.Client.Details'!L296="","",'COE.Client.Details'!L296)</f>
        <v/>
      </c>
      <c r="J279" s="629">
        <f>IF('COE.Client.Details'!T296="","",'COE.Client.Details'!T296)</f>
        <v/>
      </c>
      <c r="K279" s="479">
        <f>IF(A279="","","0123000000002GvAAI")</f>
        <v/>
      </c>
      <c r="L279" s="479" t="n"/>
      <c r="M279" s="481">
        <f>IF('Multi Unit Grid'!$H$3="","",'Multi Unit Grid'!$H$3)</f>
        <v/>
      </c>
      <c r="N279" s="481">
        <f>IF('Multi Unit Grid'!$H$4="","",'Multi Unit Grid'!$H$4)</f>
        <v/>
      </c>
      <c r="O279" s="483" t="n"/>
      <c r="P279" s="482">
        <f>IF('COE.Client.Details'!E296="","",'COE.Client.Details'!E296)</f>
        <v/>
      </c>
      <c r="Q279" s="483" t="n"/>
    </row>
    <row r="280">
      <c r="A280" s="232">
        <f>IF('Multi Unit Grid'!C291="","",'Multi Unit Grid'!C291)</f>
        <v/>
      </c>
      <c r="B280" s="473">
        <f>IF('Product Selections'!D294="","",'Product Selections'!D294)</f>
        <v/>
      </c>
      <c r="C280" s="166">
        <f>IF('COE.Client.Details'!K297="","",'COE.Client.Details'!K297)</f>
        <v/>
      </c>
      <c r="D280" s="473">
        <f>IF('COE.Client.Details'!M297="","",'COE.Client.Details'!M297)</f>
        <v/>
      </c>
      <c r="E280" s="473">
        <f>IF('COE.Client.Details'!O297="","",'COE.Client.Details'!O297)</f>
        <v/>
      </c>
      <c r="F280" s="473">
        <f>IF('COE.Client.Details'!P297="","",'COE.Client.Details'!P297)</f>
        <v/>
      </c>
      <c r="G280" s="473">
        <f>IF('COE.Client.Details'!Q297="","",'COE.Client.Details'!Q297)</f>
        <v/>
      </c>
      <c r="H280" s="478">
        <f>IF(G280="","","US")</f>
        <v/>
      </c>
      <c r="I280" s="166">
        <f>IF('COE.Client.Details'!L297="","",'COE.Client.Details'!L297)</f>
        <v/>
      </c>
      <c r="J280" s="629">
        <f>IF('COE.Client.Details'!T297="","",'COE.Client.Details'!T297)</f>
        <v/>
      </c>
      <c r="K280" s="479">
        <f>IF(A280="","","0123000000002GvAAI")</f>
        <v/>
      </c>
      <c r="L280" s="479" t="n"/>
      <c r="M280" s="481">
        <f>IF('Multi Unit Grid'!$H$3="","",'Multi Unit Grid'!$H$3)</f>
        <v/>
      </c>
      <c r="N280" s="481">
        <f>IF('Multi Unit Grid'!$H$4="","",'Multi Unit Grid'!$H$4)</f>
        <v/>
      </c>
      <c r="O280" s="483" t="n"/>
      <c r="P280" s="482">
        <f>IF('COE.Client.Details'!E297="","",'COE.Client.Details'!E297)</f>
        <v/>
      </c>
      <c r="Q280" s="483" t="n"/>
    </row>
    <row r="281">
      <c r="A281" s="232">
        <f>IF('Multi Unit Grid'!C292="","",'Multi Unit Grid'!C292)</f>
        <v/>
      </c>
      <c r="B281" s="473">
        <f>IF('Product Selections'!D295="","",'Product Selections'!D295)</f>
        <v/>
      </c>
      <c r="C281" s="166">
        <f>IF('COE.Client.Details'!K298="","",'COE.Client.Details'!K298)</f>
        <v/>
      </c>
      <c r="D281" s="473">
        <f>IF('COE.Client.Details'!M298="","",'COE.Client.Details'!M298)</f>
        <v/>
      </c>
      <c r="E281" s="473">
        <f>IF('COE.Client.Details'!O298="","",'COE.Client.Details'!O298)</f>
        <v/>
      </c>
      <c r="F281" s="473">
        <f>IF('COE.Client.Details'!P298="","",'COE.Client.Details'!P298)</f>
        <v/>
      </c>
      <c r="G281" s="473">
        <f>IF('COE.Client.Details'!Q298="","",'COE.Client.Details'!Q298)</f>
        <v/>
      </c>
      <c r="H281" s="478">
        <f>IF(G281="","","US")</f>
        <v/>
      </c>
      <c r="I281" s="166">
        <f>IF('COE.Client.Details'!L298="","",'COE.Client.Details'!L298)</f>
        <v/>
      </c>
      <c r="J281" s="629">
        <f>IF('COE.Client.Details'!T298="","",'COE.Client.Details'!T298)</f>
        <v/>
      </c>
      <c r="K281" s="479">
        <f>IF(A281="","","0123000000002GvAAI")</f>
        <v/>
      </c>
      <c r="L281" s="479" t="n"/>
      <c r="M281" s="481">
        <f>IF('Multi Unit Grid'!$H$3="","",'Multi Unit Grid'!$H$3)</f>
        <v/>
      </c>
      <c r="N281" s="481">
        <f>IF('Multi Unit Grid'!$H$4="","",'Multi Unit Grid'!$H$4)</f>
        <v/>
      </c>
      <c r="O281" s="483" t="n"/>
      <c r="P281" s="482">
        <f>IF('COE.Client.Details'!E298="","",'COE.Client.Details'!E298)</f>
        <v/>
      </c>
      <c r="Q281" s="483" t="n"/>
    </row>
    <row r="282">
      <c r="A282" s="232">
        <f>IF('Multi Unit Grid'!C293="","",'Multi Unit Grid'!C293)</f>
        <v/>
      </c>
      <c r="B282" s="473">
        <f>IF('Product Selections'!D296="","",'Product Selections'!D296)</f>
        <v/>
      </c>
      <c r="C282" s="166">
        <f>IF('COE.Client.Details'!K299="","",'COE.Client.Details'!K299)</f>
        <v/>
      </c>
      <c r="D282" s="473">
        <f>IF('COE.Client.Details'!M299="","",'COE.Client.Details'!M299)</f>
        <v/>
      </c>
      <c r="E282" s="473">
        <f>IF('COE.Client.Details'!O299="","",'COE.Client.Details'!O299)</f>
        <v/>
      </c>
      <c r="F282" s="473">
        <f>IF('COE.Client.Details'!P299="","",'COE.Client.Details'!P299)</f>
        <v/>
      </c>
      <c r="G282" s="473">
        <f>IF('COE.Client.Details'!Q299="","",'COE.Client.Details'!Q299)</f>
        <v/>
      </c>
      <c r="H282" s="478">
        <f>IF(G282="","","US")</f>
        <v/>
      </c>
      <c r="I282" s="166">
        <f>IF('COE.Client.Details'!L299="","",'COE.Client.Details'!L299)</f>
        <v/>
      </c>
      <c r="J282" s="629">
        <f>IF('COE.Client.Details'!T299="","",'COE.Client.Details'!T299)</f>
        <v/>
      </c>
      <c r="K282" s="479">
        <f>IF(A282="","","0123000000002GvAAI")</f>
        <v/>
      </c>
      <c r="L282" s="479" t="n"/>
      <c r="M282" s="481">
        <f>IF('Multi Unit Grid'!$H$3="","",'Multi Unit Grid'!$H$3)</f>
        <v/>
      </c>
      <c r="N282" s="481">
        <f>IF('Multi Unit Grid'!$H$4="","",'Multi Unit Grid'!$H$4)</f>
        <v/>
      </c>
      <c r="O282" s="483" t="n"/>
      <c r="P282" s="482">
        <f>IF('COE.Client.Details'!E299="","",'COE.Client.Details'!E299)</f>
        <v/>
      </c>
      <c r="Q282" s="483" t="n"/>
    </row>
    <row r="283">
      <c r="A283" s="232">
        <f>IF('Multi Unit Grid'!C294="","",'Multi Unit Grid'!C294)</f>
        <v/>
      </c>
      <c r="B283" s="473">
        <f>IF('Product Selections'!D297="","",'Product Selections'!D297)</f>
        <v/>
      </c>
      <c r="C283" s="166">
        <f>IF('COE.Client.Details'!K300="","",'COE.Client.Details'!K300)</f>
        <v/>
      </c>
      <c r="D283" s="473">
        <f>IF('COE.Client.Details'!M300="","",'COE.Client.Details'!M300)</f>
        <v/>
      </c>
      <c r="E283" s="473">
        <f>IF('COE.Client.Details'!O300="","",'COE.Client.Details'!O300)</f>
        <v/>
      </c>
      <c r="F283" s="473">
        <f>IF('COE.Client.Details'!P300="","",'COE.Client.Details'!P300)</f>
        <v/>
      </c>
      <c r="G283" s="473">
        <f>IF('COE.Client.Details'!Q300="","",'COE.Client.Details'!Q300)</f>
        <v/>
      </c>
      <c r="H283" s="478">
        <f>IF(G283="","","US")</f>
        <v/>
      </c>
      <c r="I283" s="166">
        <f>IF('COE.Client.Details'!L300="","",'COE.Client.Details'!L300)</f>
        <v/>
      </c>
      <c r="J283" s="629">
        <f>IF('COE.Client.Details'!T300="","",'COE.Client.Details'!T300)</f>
        <v/>
      </c>
      <c r="K283" s="479">
        <f>IF(A283="","","0123000000002GvAAI")</f>
        <v/>
      </c>
      <c r="L283" s="479" t="n"/>
      <c r="M283" s="481">
        <f>IF('Multi Unit Grid'!$H$3="","",'Multi Unit Grid'!$H$3)</f>
        <v/>
      </c>
      <c r="N283" s="481">
        <f>IF('Multi Unit Grid'!$H$4="","",'Multi Unit Grid'!$H$4)</f>
        <v/>
      </c>
      <c r="O283" s="483" t="n"/>
      <c r="P283" s="482">
        <f>IF('COE.Client.Details'!E300="","",'COE.Client.Details'!E300)</f>
        <v/>
      </c>
      <c r="Q283" s="483" t="n"/>
    </row>
    <row r="284">
      <c r="A284" s="232">
        <f>IF('Multi Unit Grid'!C295="","",'Multi Unit Grid'!C295)</f>
        <v/>
      </c>
      <c r="B284" s="473">
        <f>IF('Product Selections'!D298="","",'Product Selections'!D298)</f>
        <v/>
      </c>
      <c r="C284" s="166">
        <f>IF('COE.Client.Details'!K301="","",'COE.Client.Details'!K301)</f>
        <v/>
      </c>
      <c r="D284" s="473">
        <f>IF('COE.Client.Details'!M301="","",'COE.Client.Details'!M301)</f>
        <v/>
      </c>
      <c r="E284" s="473">
        <f>IF('COE.Client.Details'!O301="","",'COE.Client.Details'!O301)</f>
        <v/>
      </c>
      <c r="F284" s="473">
        <f>IF('COE.Client.Details'!P301="","",'COE.Client.Details'!P301)</f>
        <v/>
      </c>
      <c r="G284" s="473">
        <f>IF('COE.Client.Details'!Q301="","",'COE.Client.Details'!Q301)</f>
        <v/>
      </c>
      <c r="H284" s="478">
        <f>IF(G284="","","US")</f>
        <v/>
      </c>
      <c r="I284" s="166">
        <f>IF('COE.Client.Details'!L301="","",'COE.Client.Details'!L301)</f>
        <v/>
      </c>
      <c r="J284" s="629">
        <f>IF('COE.Client.Details'!T301="","",'COE.Client.Details'!T301)</f>
        <v/>
      </c>
      <c r="K284" s="479">
        <f>IF(A284="","","0123000000002GvAAI")</f>
        <v/>
      </c>
      <c r="L284" s="479" t="n"/>
      <c r="M284" s="481">
        <f>IF('Multi Unit Grid'!$H$3="","",'Multi Unit Grid'!$H$3)</f>
        <v/>
      </c>
      <c r="N284" s="481">
        <f>IF('Multi Unit Grid'!$H$4="","",'Multi Unit Grid'!$H$4)</f>
        <v/>
      </c>
      <c r="O284" s="483" t="n"/>
      <c r="P284" s="482">
        <f>IF('COE.Client.Details'!E301="","",'COE.Client.Details'!E301)</f>
        <v/>
      </c>
      <c r="Q284" s="483" t="n"/>
    </row>
    <row r="285">
      <c r="A285" s="232">
        <f>IF('Multi Unit Grid'!C296="","",'Multi Unit Grid'!C296)</f>
        <v/>
      </c>
      <c r="B285" s="473">
        <f>IF('Product Selections'!D299="","",'Product Selections'!D299)</f>
        <v/>
      </c>
      <c r="C285" s="166">
        <f>IF('COE.Client.Details'!K302="","",'COE.Client.Details'!K302)</f>
        <v/>
      </c>
      <c r="D285" s="473">
        <f>IF('COE.Client.Details'!M302="","",'COE.Client.Details'!M302)</f>
        <v/>
      </c>
      <c r="E285" s="473">
        <f>IF('COE.Client.Details'!O302="","",'COE.Client.Details'!O302)</f>
        <v/>
      </c>
      <c r="F285" s="473">
        <f>IF('COE.Client.Details'!P302="","",'COE.Client.Details'!P302)</f>
        <v/>
      </c>
      <c r="G285" s="473">
        <f>IF('COE.Client.Details'!Q302="","",'COE.Client.Details'!Q302)</f>
        <v/>
      </c>
      <c r="H285" s="478">
        <f>IF(G285="","","US")</f>
        <v/>
      </c>
      <c r="I285" s="166">
        <f>IF('COE.Client.Details'!L302="","",'COE.Client.Details'!L302)</f>
        <v/>
      </c>
      <c r="J285" s="629">
        <f>IF('COE.Client.Details'!T302="","",'COE.Client.Details'!T302)</f>
        <v/>
      </c>
      <c r="K285" s="479">
        <f>IF(A285="","","0123000000002GvAAI")</f>
        <v/>
      </c>
      <c r="L285" s="479" t="n"/>
      <c r="M285" s="481">
        <f>IF('Multi Unit Grid'!$H$3="","",'Multi Unit Grid'!$H$3)</f>
        <v/>
      </c>
      <c r="N285" s="481">
        <f>IF('Multi Unit Grid'!$H$4="","",'Multi Unit Grid'!$H$4)</f>
        <v/>
      </c>
      <c r="O285" s="483" t="n"/>
      <c r="P285" s="482">
        <f>IF('COE.Client.Details'!E302="","",'COE.Client.Details'!E302)</f>
        <v/>
      </c>
      <c r="Q285" s="483" t="n"/>
    </row>
    <row r="286">
      <c r="A286" s="232">
        <f>IF('Multi Unit Grid'!C297="","",'Multi Unit Grid'!C297)</f>
        <v/>
      </c>
      <c r="B286" s="473">
        <f>IF('Product Selections'!D300="","",'Product Selections'!D300)</f>
        <v/>
      </c>
      <c r="C286" s="166">
        <f>IF('COE.Client.Details'!K303="","",'COE.Client.Details'!K303)</f>
        <v/>
      </c>
      <c r="D286" s="473">
        <f>IF('COE.Client.Details'!M303="","",'COE.Client.Details'!M303)</f>
        <v/>
      </c>
      <c r="E286" s="473">
        <f>IF('COE.Client.Details'!O303="","",'COE.Client.Details'!O303)</f>
        <v/>
      </c>
      <c r="F286" s="473">
        <f>IF('COE.Client.Details'!P303="","",'COE.Client.Details'!P303)</f>
        <v/>
      </c>
      <c r="G286" s="473">
        <f>IF('COE.Client.Details'!Q303="","",'COE.Client.Details'!Q303)</f>
        <v/>
      </c>
      <c r="H286" s="478">
        <f>IF(G286="","","US")</f>
        <v/>
      </c>
      <c r="I286" s="166">
        <f>IF('COE.Client.Details'!L303="","",'COE.Client.Details'!L303)</f>
        <v/>
      </c>
      <c r="J286" s="629">
        <f>IF('COE.Client.Details'!T303="","",'COE.Client.Details'!T303)</f>
        <v/>
      </c>
      <c r="K286" s="479">
        <f>IF(A286="","","0123000000002GvAAI")</f>
        <v/>
      </c>
      <c r="L286" s="479" t="n"/>
      <c r="M286" s="481">
        <f>IF('Multi Unit Grid'!$H$3="","",'Multi Unit Grid'!$H$3)</f>
        <v/>
      </c>
      <c r="N286" s="481">
        <f>IF('Multi Unit Grid'!$H$4="","",'Multi Unit Grid'!$H$4)</f>
        <v/>
      </c>
      <c r="O286" s="483" t="n"/>
      <c r="P286" s="482">
        <f>IF('COE.Client.Details'!E303="","",'COE.Client.Details'!E303)</f>
        <v/>
      </c>
      <c r="Q286" s="483" t="n"/>
    </row>
    <row r="287">
      <c r="A287" s="232">
        <f>IF('Multi Unit Grid'!C298="","",'Multi Unit Grid'!C298)</f>
        <v/>
      </c>
      <c r="B287" s="473">
        <f>IF('Product Selections'!D301="","",'Product Selections'!D301)</f>
        <v/>
      </c>
      <c r="C287" s="166">
        <f>IF('COE.Client.Details'!K304="","",'COE.Client.Details'!K304)</f>
        <v/>
      </c>
      <c r="D287" s="473">
        <f>IF('COE.Client.Details'!M304="","",'COE.Client.Details'!M304)</f>
        <v/>
      </c>
      <c r="E287" s="473">
        <f>IF('COE.Client.Details'!O304="","",'COE.Client.Details'!O304)</f>
        <v/>
      </c>
      <c r="F287" s="473">
        <f>IF('COE.Client.Details'!P304="","",'COE.Client.Details'!P304)</f>
        <v/>
      </c>
      <c r="G287" s="473">
        <f>IF('COE.Client.Details'!Q304="","",'COE.Client.Details'!Q304)</f>
        <v/>
      </c>
      <c r="H287" s="478">
        <f>IF(G287="","","US")</f>
        <v/>
      </c>
      <c r="I287" s="166">
        <f>IF('COE.Client.Details'!L304="","",'COE.Client.Details'!L304)</f>
        <v/>
      </c>
      <c r="J287" s="629">
        <f>IF('COE.Client.Details'!T304="","",'COE.Client.Details'!T304)</f>
        <v/>
      </c>
      <c r="K287" s="479">
        <f>IF(A287="","","0123000000002GvAAI")</f>
        <v/>
      </c>
      <c r="L287" s="479" t="n"/>
      <c r="M287" s="481">
        <f>IF('Multi Unit Grid'!$H$3="","",'Multi Unit Grid'!$H$3)</f>
        <v/>
      </c>
      <c r="N287" s="481">
        <f>IF('Multi Unit Grid'!$H$4="","",'Multi Unit Grid'!$H$4)</f>
        <v/>
      </c>
      <c r="O287" s="483" t="n"/>
      <c r="P287" s="482">
        <f>IF('COE.Client.Details'!E304="","",'COE.Client.Details'!E304)</f>
        <v/>
      </c>
      <c r="Q287" s="483" t="n"/>
    </row>
    <row r="288">
      <c r="A288" s="232">
        <f>IF('Multi Unit Grid'!C299="","",'Multi Unit Grid'!C299)</f>
        <v/>
      </c>
      <c r="B288" s="473">
        <f>IF('Product Selections'!D302="","",'Product Selections'!D302)</f>
        <v/>
      </c>
      <c r="C288" s="166">
        <f>IF('COE.Client.Details'!K305="","",'COE.Client.Details'!K305)</f>
        <v/>
      </c>
      <c r="D288" s="473">
        <f>IF('COE.Client.Details'!M305="","",'COE.Client.Details'!M305)</f>
        <v/>
      </c>
      <c r="E288" s="473">
        <f>IF('COE.Client.Details'!O305="","",'COE.Client.Details'!O305)</f>
        <v/>
      </c>
      <c r="F288" s="473">
        <f>IF('COE.Client.Details'!P305="","",'COE.Client.Details'!P305)</f>
        <v/>
      </c>
      <c r="G288" s="473">
        <f>IF('COE.Client.Details'!Q305="","",'COE.Client.Details'!Q305)</f>
        <v/>
      </c>
      <c r="H288" s="478">
        <f>IF(G288="","","US")</f>
        <v/>
      </c>
      <c r="I288" s="166">
        <f>IF('COE.Client.Details'!L305="","",'COE.Client.Details'!L305)</f>
        <v/>
      </c>
      <c r="J288" s="629">
        <f>IF('COE.Client.Details'!T305="","",'COE.Client.Details'!T305)</f>
        <v/>
      </c>
      <c r="K288" s="479">
        <f>IF(A288="","","0123000000002GvAAI")</f>
        <v/>
      </c>
      <c r="L288" s="479" t="n"/>
      <c r="M288" s="481">
        <f>IF('Multi Unit Grid'!$H$3="","",'Multi Unit Grid'!$H$3)</f>
        <v/>
      </c>
      <c r="N288" s="481">
        <f>IF('Multi Unit Grid'!$H$4="","",'Multi Unit Grid'!$H$4)</f>
        <v/>
      </c>
      <c r="O288" s="483" t="n"/>
      <c r="P288" s="482">
        <f>IF('COE.Client.Details'!E305="","",'COE.Client.Details'!E305)</f>
        <v/>
      </c>
      <c r="Q288" s="483" t="n"/>
    </row>
    <row r="289">
      <c r="A289" s="232">
        <f>IF('Multi Unit Grid'!C300="","",'Multi Unit Grid'!C300)</f>
        <v/>
      </c>
      <c r="B289" s="473">
        <f>IF('Product Selections'!D303="","",'Product Selections'!D303)</f>
        <v/>
      </c>
      <c r="C289" s="166">
        <f>IF('COE.Client.Details'!K306="","",'COE.Client.Details'!K306)</f>
        <v/>
      </c>
      <c r="D289" s="473">
        <f>IF('COE.Client.Details'!M306="","",'COE.Client.Details'!M306)</f>
        <v/>
      </c>
      <c r="E289" s="473">
        <f>IF('COE.Client.Details'!O306="","",'COE.Client.Details'!O306)</f>
        <v/>
      </c>
      <c r="F289" s="473">
        <f>IF('COE.Client.Details'!P306="","",'COE.Client.Details'!P306)</f>
        <v/>
      </c>
      <c r="G289" s="473">
        <f>IF('COE.Client.Details'!Q306="","",'COE.Client.Details'!Q306)</f>
        <v/>
      </c>
      <c r="H289" s="478">
        <f>IF(G289="","","US")</f>
        <v/>
      </c>
      <c r="I289" s="166">
        <f>IF('COE.Client.Details'!L306="","",'COE.Client.Details'!L306)</f>
        <v/>
      </c>
      <c r="J289" s="629">
        <f>IF('COE.Client.Details'!T306="","",'COE.Client.Details'!T306)</f>
        <v/>
      </c>
      <c r="K289" s="479">
        <f>IF(A289="","","0123000000002GvAAI")</f>
        <v/>
      </c>
      <c r="L289" s="479" t="n"/>
      <c r="M289" s="481">
        <f>IF('Multi Unit Grid'!$H$3="","",'Multi Unit Grid'!$H$3)</f>
        <v/>
      </c>
      <c r="N289" s="481">
        <f>IF('Multi Unit Grid'!$H$4="","",'Multi Unit Grid'!$H$4)</f>
        <v/>
      </c>
      <c r="O289" s="483" t="n"/>
      <c r="P289" s="482">
        <f>IF('COE.Client.Details'!E306="","",'COE.Client.Details'!E306)</f>
        <v/>
      </c>
      <c r="Q289" s="483" t="n"/>
    </row>
    <row r="290">
      <c r="A290" s="232">
        <f>IF('Multi Unit Grid'!C301="","",'Multi Unit Grid'!C301)</f>
        <v/>
      </c>
      <c r="B290" s="473">
        <f>IF('Product Selections'!D304="","",'Product Selections'!D304)</f>
        <v/>
      </c>
      <c r="C290" s="166">
        <f>IF('COE.Client.Details'!K307="","",'COE.Client.Details'!K307)</f>
        <v/>
      </c>
      <c r="D290" s="473">
        <f>IF('COE.Client.Details'!M307="","",'COE.Client.Details'!M307)</f>
        <v/>
      </c>
      <c r="E290" s="473">
        <f>IF('COE.Client.Details'!O307="","",'COE.Client.Details'!O307)</f>
        <v/>
      </c>
      <c r="F290" s="473">
        <f>IF('COE.Client.Details'!P307="","",'COE.Client.Details'!P307)</f>
        <v/>
      </c>
      <c r="G290" s="473">
        <f>IF('COE.Client.Details'!Q307="","",'COE.Client.Details'!Q307)</f>
        <v/>
      </c>
      <c r="H290" s="478">
        <f>IF(G290="","","US")</f>
        <v/>
      </c>
      <c r="I290" s="166">
        <f>IF('COE.Client.Details'!L307="","",'COE.Client.Details'!L307)</f>
        <v/>
      </c>
      <c r="J290" s="629">
        <f>IF('COE.Client.Details'!T307="","",'COE.Client.Details'!T307)</f>
        <v/>
      </c>
      <c r="K290" s="479">
        <f>IF(A290="","","0123000000002GvAAI")</f>
        <v/>
      </c>
      <c r="L290" s="479" t="n"/>
      <c r="M290" s="481">
        <f>IF('Multi Unit Grid'!$H$3="","",'Multi Unit Grid'!$H$3)</f>
        <v/>
      </c>
      <c r="N290" s="481">
        <f>IF('Multi Unit Grid'!$H$4="","",'Multi Unit Grid'!$H$4)</f>
        <v/>
      </c>
      <c r="O290" s="483" t="n"/>
      <c r="P290" s="482">
        <f>IF('COE.Client.Details'!E307="","",'COE.Client.Details'!E307)</f>
        <v/>
      </c>
      <c r="Q290" s="483" t="n"/>
    </row>
    <row r="291">
      <c r="A291" s="232">
        <f>IF('Multi Unit Grid'!C302="","",'Multi Unit Grid'!C302)</f>
        <v/>
      </c>
      <c r="B291" s="473">
        <f>IF('Product Selections'!D305="","",'Product Selections'!D305)</f>
        <v/>
      </c>
      <c r="C291" s="166">
        <f>IF('COE.Client.Details'!K308="","",'COE.Client.Details'!K308)</f>
        <v/>
      </c>
      <c r="D291" s="473">
        <f>IF('COE.Client.Details'!M308="","",'COE.Client.Details'!M308)</f>
        <v/>
      </c>
      <c r="E291" s="473">
        <f>IF('COE.Client.Details'!O308="","",'COE.Client.Details'!O308)</f>
        <v/>
      </c>
      <c r="F291" s="473">
        <f>IF('COE.Client.Details'!P308="","",'COE.Client.Details'!P308)</f>
        <v/>
      </c>
      <c r="G291" s="473">
        <f>IF('COE.Client.Details'!Q308="","",'COE.Client.Details'!Q308)</f>
        <v/>
      </c>
      <c r="H291" s="478">
        <f>IF(G291="","","US")</f>
        <v/>
      </c>
      <c r="I291" s="166">
        <f>IF('COE.Client.Details'!L308="","",'COE.Client.Details'!L308)</f>
        <v/>
      </c>
      <c r="J291" s="629">
        <f>IF('COE.Client.Details'!T308="","",'COE.Client.Details'!T308)</f>
        <v/>
      </c>
      <c r="K291" s="479">
        <f>IF(A291="","","0123000000002GvAAI")</f>
        <v/>
      </c>
      <c r="L291" s="479" t="n"/>
      <c r="M291" s="481">
        <f>IF('Multi Unit Grid'!$H$3="","",'Multi Unit Grid'!$H$3)</f>
        <v/>
      </c>
      <c r="N291" s="481">
        <f>IF('Multi Unit Grid'!$H$4="","",'Multi Unit Grid'!$H$4)</f>
        <v/>
      </c>
      <c r="O291" s="483" t="n"/>
      <c r="P291" s="482">
        <f>IF('COE.Client.Details'!E308="","",'COE.Client.Details'!E308)</f>
        <v/>
      </c>
      <c r="Q291" s="483" t="n"/>
    </row>
    <row r="292">
      <c r="A292" s="232">
        <f>IF('Multi Unit Grid'!C303="","",'Multi Unit Grid'!C303)</f>
        <v/>
      </c>
      <c r="B292" s="473">
        <f>IF('Product Selections'!D306="","",'Product Selections'!D306)</f>
        <v/>
      </c>
      <c r="C292" s="166">
        <f>IF('COE.Client.Details'!K309="","",'COE.Client.Details'!K309)</f>
        <v/>
      </c>
      <c r="D292" s="473">
        <f>IF('COE.Client.Details'!M309="","",'COE.Client.Details'!M309)</f>
        <v/>
      </c>
      <c r="E292" s="473">
        <f>IF('COE.Client.Details'!O309="","",'COE.Client.Details'!O309)</f>
        <v/>
      </c>
      <c r="F292" s="473">
        <f>IF('COE.Client.Details'!P309="","",'COE.Client.Details'!P309)</f>
        <v/>
      </c>
      <c r="G292" s="473">
        <f>IF('COE.Client.Details'!Q309="","",'COE.Client.Details'!Q309)</f>
        <v/>
      </c>
      <c r="H292" s="478">
        <f>IF(G292="","","US")</f>
        <v/>
      </c>
      <c r="I292" s="166">
        <f>IF('COE.Client.Details'!L309="","",'COE.Client.Details'!L309)</f>
        <v/>
      </c>
      <c r="J292" s="629">
        <f>IF('COE.Client.Details'!T309="","",'COE.Client.Details'!T309)</f>
        <v/>
      </c>
      <c r="K292" s="479">
        <f>IF(A292="","","0123000000002GvAAI")</f>
        <v/>
      </c>
      <c r="L292" s="479" t="n"/>
      <c r="M292" s="481">
        <f>IF('Multi Unit Grid'!$H$3="","",'Multi Unit Grid'!$H$3)</f>
        <v/>
      </c>
      <c r="N292" s="481">
        <f>IF('Multi Unit Grid'!$H$4="","",'Multi Unit Grid'!$H$4)</f>
        <v/>
      </c>
      <c r="O292" s="483" t="n"/>
      <c r="P292" s="482">
        <f>IF('COE.Client.Details'!E309="","",'COE.Client.Details'!E309)</f>
        <v/>
      </c>
      <c r="Q292" s="483" t="n"/>
    </row>
    <row r="293">
      <c r="A293" s="232">
        <f>IF('Multi Unit Grid'!C304="","",'Multi Unit Grid'!C304)</f>
        <v/>
      </c>
      <c r="B293" s="473">
        <f>IF('Product Selections'!D307="","",'Product Selections'!D307)</f>
        <v/>
      </c>
      <c r="C293" s="166">
        <f>IF('COE.Client.Details'!K310="","",'COE.Client.Details'!K310)</f>
        <v/>
      </c>
      <c r="D293" s="473">
        <f>IF('COE.Client.Details'!M310="","",'COE.Client.Details'!M310)</f>
        <v/>
      </c>
      <c r="E293" s="473">
        <f>IF('COE.Client.Details'!O310="","",'COE.Client.Details'!O310)</f>
        <v/>
      </c>
      <c r="F293" s="473">
        <f>IF('COE.Client.Details'!P310="","",'COE.Client.Details'!P310)</f>
        <v/>
      </c>
      <c r="G293" s="473">
        <f>IF('COE.Client.Details'!Q310="","",'COE.Client.Details'!Q310)</f>
        <v/>
      </c>
      <c r="H293" s="478">
        <f>IF(G293="","","US")</f>
        <v/>
      </c>
      <c r="I293" s="166">
        <f>IF('COE.Client.Details'!L310="","",'COE.Client.Details'!L310)</f>
        <v/>
      </c>
      <c r="J293" s="629">
        <f>IF('COE.Client.Details'!T310="","",'COE.Client.Details'!T310)</f>
        <v/>
      </c>
      <c r="K293" s="479">
        <f>IF(A293="","","0123000000002GvAAI")</f>
        <v/>
      </c>
      <c r="L293" s="479" t="n"/>
      <c r="M293" s="481">
        <f>IF('Multi Unit Grid'!$H$3="","",'Multi Unit Grid'!$H$3)</f>
        <v/>
      </c>
      <c r="N293" s="481">
        <f>IF('Multi Unit Grid'!$H$4="","",'Multi Unit Grid'!$H$4)</f>
        <v/>
      </c>
      <c r="O293" s="483" t="n"/>
      <c r="P293" s="482">
        <f>IF('COE.Client.Details'!E310="","",'COE.Client.Details'!E310)</f>
        <v/>
      </c>
      <c r="Q293" s="483" t="n"/>
    </row>
    <row r="294">
      <c r="A294" s="232">
        <f>IF('Multi Unit Grid'!C305="","",'Multi Unit Grid'!C305)</f>
        <v/>
      </c>
      <c r="B294" s="473">
        <f>IF('Product Selections'!D308="","",'Product Selections'!D308)</f>
        <v/>
      </c>
      <c r="C294" s="166">
        <f>IF('COE.Client.Details'!K311="","",'COE.Client.Details'!K311)</f>
        <v/>
      </c>
      <c r="D294" s="473">
        <f>IF('COE.Client.Details'!M311="","",'COE.Client.Details'!M311)</f>
        <v/>
      </c>
      <c r="E294" s="473">
        <f>IF('COE.Client.Details'!O311="","",'COE.Client.Details'!O311)</f>
        <v/>
      </c>
      <c r="F294" s="473">
        <f>IF('COE.Client.Details'!P311="","",'COE.Client.Details'!P311)</f>
        <v/>
      </c>
      <c r="G294" s="473">
        <f>IF('COE.Client.Details'!Q311="","",'COE.Client.Details'!Q311)</f>
        <v/>
      </c>
      <c r="H294" s="478">
        <f>IF(G294="","","US")</f>
        <v/>
      </c>
      <c r="I294" s="166">
        <f>IF('COE.Client.Details'!L311="","",'COE.Client.Details'!L311)</f>
        <v/>
      </c>
      <c r="J294" s="629">
        <f>IF('COE.Client.Details'!T311="","",'COE.Client.Details'!T311)</f>
        <v/>
      </c>
      <c r="K294" s="479">
        <f>IF(A294="","","0123000000002GvAAI")</f>
        <v/>
      </c>
      <c r="L294" s="479" t="n"/>
      <c r="M294" s="481">
        <f>IF('Multi Unit Grid'!$H$3="","",'Multi Unit Grid'!$H$3)</f>
        <v/>
      </c>
      <c r="N294" s="481">
        <f>IF('Multi Unit Grid'!$H$4="","",'Multi Unit Grid'!$H$4)</f>
        <v/>
      </c>
      <c r="O294" s="483" t="n"/>
      <c r="P294" s="482">
        <f>IF('COE.Client.Details'!E311="","",'COE.Client.Details'!E311)</f>
        <v/>
      </c>
      <c r="Q294" s="483" t="n"/>
    </row>
    <row r="295">
      <c r="A295" s="232">
        <f>IF('Multi Unit Grid'!C306="","",'Multi Unit Grid'!C306)</f>
        <v/>
      </c>
      <c r="B295" s="473">
        <f>IF('Product Selections'!D309="","",'Product Selections'!D309)</f>
        <v/>
      </c>
      <c r="C295" s="166">
        <f>IF('COE.Client.Details'!K312="","",'COE.Client.Details'!K312)</f>
        <v/>
      </c>
      <c r="D295" s="473">
        <f>IF('COE.Client.Details'!M312="","",'COE.Client.Details'!M312)</f>
        <v/>
      </c>
      <c r="E295" s="473">
        <f>IF('COE.Client.Details'!O312="","",'COE.Client.Details'!O312)</f>
        <v/>
      </c>
      <c r="F295" s="473">
        <f>IF('COE.Client.Details'!P312="","",'COE.Client.Details'!P312)</f>
        <v/>
      </c>
      <c r="G295" s="473">
        <f>IF('COE.Client.Details'!Q312="","",'COE.Client.Details'!Q312)</f>
        <v/>
      </c>
      <c r="H295" s="478">
        <f>IF(G295="","","US")</f>
        <v/>
      </c>
      <c r="I295" s="166">
        <f>IF('COE.Client.Details'!L312="","",'COE.Client.Details'!L312)</f>
        <v/>
      </c>
      <c r="J295" s="629">
        <f>IF('COE.Client.Details'!T312="","",'COE.Client.Details'!T312)</f>
        <v/>
      </c>
      <c r="K295" s="479">
        <f>IF(A295="","","0123000000002GvAAI")</f>
        <v/>
      </c>
      <c r="L295" s="479" t="n"/>
      <c r="M295" s="481">
        <f>IF('Multi Unit Grid'!$H$3="","",'Multi Unit Grid'!$H$3)</f>
        <v/>
      </c>
      <c r="N295" s="481">
        <f>IF('Multi Unit Grid'!$H$4="","",'Multi Unit Grid'!$H$4)</f>
        <v/>
      </c>
      <c r="O295" s="483" t="n"/>
      <c r="P295" s="482">
        <f>IF('COE.Client.Details'!E312="","",'COE.Client.Details'!E312)</f>
        <v/>
      </c>
      <c r="Q295" s="483" t="n"/>
    </row>
    <row r="296">
      <c r="A296" s="232">
        <f>IF('Multi Unit Grid'!C307="","",'Multi Unit Grid'!C307)</f>
        <v/>
      </c>
      <c r="B296" s="473">
        <f>IF('Product Selections'!D310="","",'Product Selections'!D310)</f>
        <v/>
      </c>
      <c r="C296" s="166">
        <f>IF('COE.Client.Details'!K313="","",'COE.Client.Details'!K313)</f>
        <v/>
      </c>
      <c r="D296" s="473">
        <f>IF('COE.Client.Details'!M313="","",'COE.Client.Details'!M313)</f>
        <v/>
      </c>
      <c r="E296" s="473">
        <f>IF('COE.Client.Details'!O313="","",'COE.Client.Details'!O313)</f>
        <v/>
      </c>
      <c r="F296" s="473">
        <f>IF('COE.Client.Details'!P313="","",'COE.Client.Details'!P313)</f>
        <v/>
      </c>
      <c r="G296" s="473">
        <f>IF('COE.Client.Details'!Q313="","",'COE.Client.Details'!Q313)</f>
        <v/>
      </c>
      <c r="H296" s="478">
        <f>IF(G296="","","US")</f>
        <v/>
      </c>
      <c r="I296" s="166">
        <f>IF('COE.Client.Details'!L313="","",'COE.Client.Details'!L313)</f>
        <v/>
      </c>
      <c r="J296" s="629">
        <f>IF('COE.Client.Details'!T313="","",'COE.Client.Details'!T313)</f>
        <v/>
      </c>
      <c r="K296" s="479">
        <f>IF(A296="","","0123000000002GvAAI")</f>
        <v/>
      </c>
      <c r="L296" s="479" t="n"/>
      <c r="M296" s="481">
        <f>IF('Multi Unit Grid'!$H$3="","",'Multi Unit Grid'!$H$3)</f>
        <v/>
      </c>
      <c r="N296" s="481">
        <f>IF('Multi Unit Grid'!$H$4="","",'Multi Unit Grid'!$H$4)</f>
        <v/>
      </c>
      <c r="O296" s="483" t="n"/>
      <c r="P296" s="482">
        <f>IF('COE.Client.Details'!E313="","",'COE.Client.Details'!E313)</f>
        <v/>
      </c>
      <c r="Q296" s="483" t="n"/>
    </row>
    <row r="297">
      <c r="A297" s="232">
        <f>IF('Multi Unit Grid'!C308="","",'Multi Unit Grid'!C308)</f>
        <v/>
      </c>
      <c r="B297" s="473">
        <f>IF('Product Selections'!D311="","",'Product Selections'!D311)</f>
        <v/>
      </c>
      <c r="C297" s="166">
        <f>IF('COE.Client.Details'!K314="","",'COE.Client.Details'!K314)</f>
        <v/>
      </c>
      <c r="D297" s="473">
        <f>IF('COE.Client.Details'!M314="","",'COE.Client.Details'!M314)</f>
        <v/>
      </c>
      <c r="E297" s="473">
        <f>IF('COE.Client.Details'!O314="","",'COE.Client.Details'!O314)</f>
        <v/>
      </c>
      <c r="F297" s="473">
        <f>IF('COE.Client.Details'!P314="","",'COE.Client.Details'!P314)</f>
        <v/>
      </c>
      <c r="G297" s="473">
        <f>IF('COE.Client.Details'!Q314="","",'COE.Client.Details'!Q314)</f>
        <v/>
      </c>
      <c r="H297" s="478">
        <f>IF(G297="","","US")</f>
        <v/>
      </c>
      <c r="I297" s="166">
        <f>IF('COE.Client.Details'!L314="","",'COE.Client.Details'!L314)</f>
        <v/>
      </c>
      <c r="J297" s="629">
        <f>IF('COE.Client.Details'!T314="","",'COE.Client.Details'!T314)</f>
        <v/>
      </c>
      <c r="K297" s="479">
        <f>IF(A297="","","0123000000002GvAAI")</f>
        <v/>
      </c>
      <c r="L297" s="479" t="n"/>
      <c r="M297" s="481">
        <f>IF('Multi Unit Grid'!$H$3="","",'Multi Unit Grid'!$H$3)</f>
        <v/>
      </c>
      <c r="N297" s="481">
        <f>IF('Multi Unit Grid'!$H$4="","",'Multi Unit Grid'!$H$4)</f>
        <v/>
      </c>
      <c r="O297" s="483" t="n"/>
      <c r="P297" s="482">
        <f>IF('COE.Client.Details'!E314="","",'COE.Client.Details'!E314)</f>
        <v/>
      </c>
      <c r="Q297" s="483" t="n"/>
    </row>
    <row r="298">
      <c r="A298" s="232">
        <f>IF('Multi Unit Grid'!C309="","",'Multi Unit Grid'!C309)</f>
        <v/>
      </c>
      <c r="B298" s="473">
        <f>IF('Product Selections'!D312="","",'Product Selections'!D312)</f>
        <v/>
      </c>
      <c r="C298" s="166">
        <f>IF('COE.Client.Details'!K315="","",'COE.Client.Details'!K315)</f>
        <v/>
      </c>
      <c r="D298" s="473">
        <f>IF('COE.Client.Details'!M315="","",'COE.Client.Details'!M315)</f>
        <v/>
      </c>
      <c r="E298" s="473">
        <f>IF('COE.Client.Details'!O315="","",'COE.Client.Details'!O315)</f>
        <v/>
      </c>
      <c r="F298" s="473">
        <f>IF('COE.Client.Details'!P315="","",'COE.Client.Details'!P315)</f>
        <v/>
      </c>
      <c r="G298" s="473">
        <f>IF('COE.Client.Details'!Q315="","",'COE.Client.Details'!Q315)</f>
        <v/>
      </c>
      <c r="H298" s="478">
        <f>IF(G298="","","US")</f>
        <v/>
      </c>
      <c r="I298" s="166">
        <f>IF('COE.Client.Details'!L315="","",'COE.Client.Details'!L315)</f>
        <v/>
      </c>
      <c r="J298" s="629">
        <f>IF('COE.Client.Details'!T315="","",'COE.Client.Details'!T315)</f>
        <v/>
      </c>
      <c r="K298" s="479">
        <f>IF(A298="","","0123000000002GvAAI")</f>
        <v/>
      </c>
      <c r="L298" s="479" t="n"/>
      <c r="M298" s="481">
        <f>IF('Multi Unit Grid'!$H$3="","",'Multi Unit Grid'!$H$3)</f>
        <v/>
      </c>
      <c r="N298" s="481">
        <f>IF('Multi Unit Grid'!$H$4="","",'Multi Unit Grid'!$H$4)</f>
        <v/>
      </c>
      <c r="O298" s="483" t="n"/>
      <c r="P298" s="482">
        <f>IF('COE.Client.Details'!E315="","",'COE.Client.Details'!E315)</f>
        <v/>
      </c>
      <c r="Q298" s="483" t="n"/>
    </row>
    <row r="299">
      <c r="A299" s="232">
        <f>IF('Multi Unit Grid'!C310="","",'Multi Unit Grid'!C310)</f>
        <v/>
      </c>
      <c r="B299" s="473">
        <f>IF('Product Selections'!D313="","",'Product Selections'!D313)</f>
        <v/>
      </c>
      <c r="C299" s="166">
        <f>IF('COE.Client.Details'!K316="","",'COE.Client.Details'!K316)</f>
        <v/>
      </c>
      <c r="D299" s="473">
        <f>IF('COE.Client.Details'!M316="","",'COE.Client.Details'!M316)</f>
        <v/>
      </c>
      <c r="E299" s="473">
        <f>IF('COE.Client.Details'!O316="","",'COE.Client.Details'!O316)</f>
        <v/>
      </c>
      <c r="F299" s="473">
        <f>IF('COE.Client.Details'!P316="","",'COE.Client.Details'!P316)</f>
        <v/>
      </c>
      <c r="G299" s="473">
        <f>IF('COE.Client.Details'!Q316="","",'COE.Client.Details'!Q316)</f>
        <v/>
      </c>
      <c r="H299" s="478">
        <f>IF(G299="","","US")</f>
        <v/>
      </c>
      <c r="I299" s="166">
        <f>IF('COE.Client.Details'!L316="","",'COE.Client.Details'!L316)</f>
        <v/>
      </c>
      <c r="J299" s="629">
        <f>IF('COE.Client.Details'!T316="","",'COE.Client.Details'!T316)</f>
        <v/>
      </c>
      <c r="K299" s="479">
        <f>IF(A299="","","0123000000002GvAAI")</f>
        <v/>
      </c>
      <c r="L299" s="479" t="n"/>
      <c r="M299" s="481">
        <f>IF('Multi Unit Grid'!$H$3="","",'Multi Unit Grid'!$H$3)</f>
        <v/>
      </c>
      <c r="N299" s="481">
        <f>IF('Multi Unit Grid'!$H$4="","",'Multi Unit Grid'!$H$4)</f>
        <v/>
      </c>
      <c r="O299" s="483" t="n"/>
      <c r="P299" s="482">
        <f>IF('COE.Client.Details'!E316="","",'COE.Client.Details'!E316)</f>
        <v/>
      </c>
      <c r="Q299" s="483" t="n"/>
    </row>
    <row r="300">
      <c r="A300" s="232">
        <f>IF('Multi Unit Grid'!C311="","",'Multi Unit Grid'!C311)</f>
        <v/>
      </c>
      <c r="B300" s="473">
        <f>IF('Product Selections'!D314="","",'Product Selections'!D314)</f>
        <v/>
      </c>
      <c r="C300" s="166">
        <f>IF('COE.Client.Details'!K317="","",'COE.Client.Details'!K317)</f>
        <v/>
      </c>
      <c r="D300" s="473">
        <f>IF('COE.Client.Details'!M317="","",'COE.Client.Details'!M317)</f>
        <v/>
      </c>
      <c r="E300" s="473">
        <f>IF('COE.Client.Details'!O317="","",'COE.Client.Details'!O317)</f>
        <v/>
      </c>
      <c r="F300" s="473">
        <f>IF('COE.Client.Details'!P317="","",'COE.Client.Details'!P317)</f>
        <v/>
      </c>
      <c r="G300" s="473">
        <f>IF('COE.Client.Details'!Q317="","",'COE.Client.Details'!Q317)</f>
        <v/>
      </c>
      <c r="H300" s="478">
        <f>IF(G300="","","US")</f>
        <v/>
      </c>
      <c r="I300" s="166">
        <f>IF('COE.Client.Details'!L317="","",'COE.Client.Details'!L317)</f>
        <v/>
      </c>
      <c r="J300" s="629">
        <f>IF('COE.Client.Details'!T317="","",'COE.Client.Details'!T317)</f>
        <v/>
      </c>
      <c r="K300" s="479">
        <f>IF(A300="","","0123000000002GvAAI")</f>
        <v/>
      </c>
      <c r="L300" s="479" t="n"/>
      <c r="M300" s="481">
        <f>IF('Multi Unit Grid'!$H$3="","",'Multi Unit Grid'!$H$3)</f>
        <v/>
      </c>
      <c r="N300" s="481">
        <f>IF('Multi Unit Grid'!$H$4="","",'Multi Unit Grid'!$H$4)</f>
        <v/>
      </c>
      <c r="O300" s="483" t="n"/>
      <c r="P300" s="482">
        <f>IF('COE.Client.Details'!E317="","",'COE.Client.Details'!E317)</f>
        <v/>
      </c>
      <c r="Q300" s="483" t="n"/>
    </row>
    <row r="301">
      <c r="A301" s="232">
        <f>IF('Multi Unit Grid'!C312="","",'Multi Unit Grid'!C312)</f>
        <v/>
      </c>
      <c r="B301" s="473">
        <f>IF('Product Selections'!D315="","",'Product Selections'!D315)</f>
        <v/>
      </c>
      <c r="C301" s="166">
        <f>IF('COE.Client.Details'!K318="","",'COE.Client.Details'!K318)</f>
        <v/>
      </c>
      <c r="D301" s="473">
        <f>IF('COE.Client.Details'!M318="","",'COE.Client.Details'!M318)</f>
        <v/>
      </c>
      <c r="E301" s="473">
        <f>IF('COE.Client.Details'!O318="","",'COE.Client.Details'!O318)</f>
        <v/>
      </c>
      <c r="F301" s="473">
        <f>IF('COE.Client.Details'!P318="","",'COE.Client.Details'!P318)</f>
        <v/>
      </c>
      <c r="G301" s="473">
        <f>IF('COE.Client.Details'!Q318="","",'COE.Client.Details'!Q318)</f>
        <v/>
      </c>
      <c r="H301" s="478">
        <f>IF(G301="","","US")</f>
        <v/>
      </c>
      <c r="I301" s="166">
        <f>IF('COE.Client.Details'!L318="","",'COE.Client.Details'!L318)</f>
        <v/>
      </c>
      <c r="J301" s="629">
        <f>IF('COE.Client.Details'!T318="","",'COE.Client.Details'!T318)</f>
        <v/>
      </c>
      <c r="K301" s="479">
        <f>IF(A301="","","0123000000002GvAAI")</f>
        <v/>
      </c>
      <c r="L301" s="479" t="n"/>
      <c r="M301" s="481">
        <f>IF('Multi Unit Grid'!$H$3="","",'Multi Unit Grid'!$H$3)</f>
        <v/>
      </c>
      <c r="N301" s="481">
        <f>IF('Multi Unit Grid'!$H$4="","",'Multi Unit Grid'!$H$4)</f>
        <v/>
      </c>
      <c r="O301" s="483" t="n"/>
      <c r="P301" s="482">
        <f>IF('COE.Client.Details'!E318="","",'COE.Client.Details'!E318)</f>
        <v/>
      </c>
      <c r="Q301" s="483" t="n"/>
    </row>
    <row r="302">
      <c r="A302" s="232">
        <f>IF('Multi Unit Grid'!C313="","",'Multi Unit Grid'!C313)</f>
        <v/>
      </c>
      <c r="B302" s="473">
        <f>IF('Product Selections'!D316="","",'Product Selections'!D316)</f>
        <v/>
      </c>
      <c r="C302" s="166">
        <f>IF('COE.Client.Details'!K319="","",'COE.Client.Details'!K319)</f>
        <v/>
      </c>
      <c r="D302" s="473">
        <f>IF('COE.Client.Details'!M319="","",'COE.Client.Details'!M319)</f>
        <v/>
      </c>
      <c r="E302" s="473">
        <f>IF('COE.Client.Details'!O319="","",'COE.Client.Details'!O319)</f>
        <v/>
      </c>
      <c r="F302" s="473">
        <f>IF('COE.Client.Details'!P319="","",'COE.Client.Details'!P319)</f>
        <v/>
      </c>
      <c r="G302" s="473">
        <f>IF('COE.Client.Details'!Q319="","",'COE.Client.Details'!Q319)</f>
        <v/>
      </c>
      <c r="H302" s="478">
        <f>IF(G302="","","US")</f>
        <v/>
      </c>
      <c r="I302" s="166">
        <f>IF('COE.Client.Details'!L319="","",'COE.Client.Details'!L319)</f>
        <v/>
      </c>
      <c r="J302" s="629">
        <f>IF('COE.Client.Details'!T319="","",'COE.Client.Details'!T319)</f>
        <v/>
      </c>
      <c r="K302" s="479">
        <f>IF(A302="","","0123000000002GvAAI")</f>
        <v/>
      </c>
      <c r="L302" s="479" t="n"/>
      <c r="M302" s="481">
        <f>IF('Multi Unit Grid'!$H$3="","",'Multi Unit Grid'!$H$3)</f>
        <v/>
      </c>
      <c r="N302" s="481">
        <f>IF('Multi Unit Grid'!$H$4="","",'Multi Unit Grid'!$H$4)</f>
        <v/>
      </c>
      <c r="O302" s="483" t="n"/>
      <c r="P302" s="482">
        <f>IF('COE.Client.Details'!E319="","",'COE.Client.Details'!E319)</f>
        <v/>
      </c>
      <c r="Q302" s="483" t="n"/>
    </row>
    <row r="303">
      <c r="A303" s="232">
        <f>IF('Multi Unit Grid'!C314="","",'Multi Unit Grid'!C314)</f>
        <v/>
      </c>
      <c r="B303" s="473">
        <f>IF('Product Selections'!D317="","",'Product Selections'!D317)</f>
        <v/>
      </c>
      <c r="C303" s="166">
        <f>IF('COE.Client.Details'!K320="","",'COE.Client.Details'!K320)</f>
        <v/>
      </c>
      <c r="D303" s="473">
        <f>IF('COE.Client.Details'!M320="","",'COE.Client.Details'!M320)</f>
        <v/>
      </c>
      <c r="E303" s="473">
        <f>IF('COE.Client.Details'!O320="","",'COE.Client.Details'!O320)</f>
        <v/>
      </c>
      <c r="F303" s="473">
        <f>IF('COE.Client.Details'!P320="","",'COE.Client.Details'!P320)</f>
        <v/>
      </c>
      <c r="G303" s="473">
        <f>IF('COE.Client.Details'!Q320="","",'COE.Client.Details'!Q320)</f>
        <v/>
      </c>
      <c r="H303" s="478">
        <f>IF(G303="","","US")</f>
        <v/>
      </c>
      <c r="I303" s="166">
        <f>IF('COE.Client.Details'!L320="","",'COE.Client.Details'!L320)</f>
        <v/>
      </c>
      <c r="J303" s="629">
        <f>IF('COE.Client.Details'!T320="","",'COE.Client.Details'!T320)</f>
        <v/>
      </c>
      <c r="K303" s="479">
        <f>IF(A303="","","0123000000002GvAAI")</f>
        <v/>
      </c>
      <c r="L303" s="479" t="n"/>
      <c r="M303" s="481">
        <f>IF('Multi Unit Grid'!$H$3="","",'Multi Unit Grid'!$H$3)</f>
        <v/>
      </c>
      <c r="N303" s="481">
        <f>IF('Multi Unit Grid'!$H$4="","",'Multi Unit Grid'!$H$4)</f>
        <v/>
      </c>
      <c r="O303" s="483" t="n"/>
      <c r="P303" s="482">
        <f>IF('COE.Client.Details'!E320="","",'COE.Client.Details'!E320)</f>
        <v/>
      </c>
      <c r="Q303" s="483" t="n"/>
    </row>
    <row r="304">
      <c r="A304" s="232">
        <f>IF('Multi Unit Grid'!C315="","",'Multi Unit Grid'!C315)</f>
        <v/>
      </c>
      <c r="B304" s="473">
        <f>IF('Product Selections'!D318="","",'Product Selections'!D318)</f>
        <v/>
      </c>
      <c r="C304" s="166">
        <f>IF('COE.Client.Details'!K321="","",'COE.Client.Details'!K321)</f>
        <v/>
      </c>
      <c r="D304" s="473">
        <f>IF('COE.Client.Details'!M321="","",'COE.Client.Details'!M321)</f>
        <v/>
      </c>
      <c r="E304" s="473">
        <f>IF('COE.Client.Details'!O321="","",'COE.Client.Details'!O321)</f>
        <v/>
      </c>
      <c r="F304" s="473">
        <f>IF('COE.Client.Details'!P321="","",'COE.Client.Details'!P321)</f>
        <v/>
      </c>
      <c r="G304" s="473">
        <f>IF('COE.Client.Details'!Q321="","",'COE.Client.Details'!Q321)</f>
        <v/>
      </c>
      <c r="H304" s="478">
        <f>IF(G304="","","US")</f>
        <v/>
      </c>
      <c r="I304" s="166">
        <f>IF('COE.Client.Details'!L321="","",'COE.Client.Details'!L321)</f>
        <v/>
      </c>
      <c r="J304" s="629">
        <f>IF('COE.Client.Details'!T321="","",'COE.Client.Details'!T321)</f>
        <v/>
      </c>
      <c r="K304" s="479">
        <f>IF(A304="","","0123000000002GvAAI")</f>
        <v/>
      </c>
      <c r="L304" s="479" t="n"/>
      <c r="M304" s="481">
        <f>IF('Multi Unit Grid'!$H$3="","",'Multi Unit Grid'!$H$3)</f>
        <v/>
      </c>
      <c r="N304" s="481">
        <f>IF('Multi Unit Grid'!$H$4="","",'Multi Unit Grid'!$H$4)</f>
        <v/>
      </c>
      <c r="O304" s="483" t="n"/>
      <c r="P304" s="482">
        <f>IF('COE.Client.Details'!E321="","",'COE.Client.Details'!E321)</f>
        <v/>
      </c>
      <c r="Q304" s="483" t="n"/>
    </row>
    <row r="305">
      <c r="A305" s="232">
        <f>IF('Multi Unit Grid'!C316="","",'Multi Unit Grid'!C316)</f>
        <v/>
      </c>
      <c r="B305" s="473">
        <f>IF('Product Selections'!D319="","",'Product Selections'!D319)</f>
        <v/>
      </c>
      <c r="C305" s="166">
        <f>IF('COE.Client.Details'!K322="","",'COE.Client.Details'!K322)</f>
        <v/>
      </c>
      <c r="D305" s="473">
        <f>IF('COE.Client.Details'!M322="","",'COE.Client.Details'!M322)</f>
        <v/>
      </c>
      <c r="E305" s="473">
        <f>IF('COE.Client.Details'!O322="","",'COE.Client.Details'!O322)</f>
        <v/>
      </c>
      <c r="F305" s="473">
        <f>IF('COE.Client.Details'!P322="","",'COE.Client.Details'!P322)</f>
        <v/>
      </c>
      <c r="G305" s="473">
        <f>IF('COE.Client.Details'!Q322="","",'COE.Client.Details'!Q322)</f>
        <v/>
      </c>
      <c r="H305" s="478">
        <f>IF(G305="","","US")</f>
        <v/>
      </c>
      <c r="I305" s="166">
        <f>IF('COE.Client.Details'!L322="","",'COE.Client.Details'!L322)</f>
        <v/>
      </c>
      <c r="J305" s="629">
        <f>IF('COE.Client.Details'!T322="","",'COE.Client.Details'!T322)</f>
        <v/>
      </c>
      <c r="K305" s="479">
        <f>IF(A305="","","0123000000002GvAAI")</f>
        <v/>
      </c>
      <c r="L305" s="479" t="n"/>
      <c r="M305" s="481">
        <f>IF('Multi Unit Grid'!$H$3="","",'Multi Unit Grid'!$H$3)</f>
        <v/>
      </c>
      <c r="N305" s="481">
        <f>IF('Multi Unit Grid'!$H$4="","",'Multi Unit Grid'!$H$4)</f>
        <v/>
      </c>
      <c r="O305" s="483" t="n"/>
      <c r="P305" s="482">
        <f>IF('COE.Client.Details'!E322="","",'COE.Client.Details'!E322)</f>
        <v/>
      </c>
      <c r="Q305" s="483" t="n"/>
    </row>
    <row r="306">
      <c r="A306" s="232">
        <f>IF('Multi Unit Grid'!C317="","",'Multi Unit Grid'!C317)</f>
        <v/>
      </c>
      <c r="B306" s="473">
        <f>IF('Product Selections'!D320="","",'Product Selections'!D320)</f>
        <v/>
      </c>
      <c r="C306" s="166">
        <f>IF('COE.Client.Details'!K323="","",'COE.Client.Details'!K323)</f>
        <v/>
      </c>
      <c r="D306" s="473">
        <f>IF('COE.Client.Details'!M323="","",'COE.Client.Details'!M323)</f>
        <v/>
      </c>
      <c r="E306" s="473">
        <f>IF('COE.Client.Details'!O323="","",'COE.Client.Details'!O323)</f>
        <v/>
      </c>
      <c r="F306" s="473">
        <f>IF('COE.Client.Details'!P323="","",'COE.Client.Details'!P323)</f>
        <v/>
      </c>
      <c r="G306" s="473">
        <f>IF('COE.Client.Details'!Q323="","",'COE.Client.Details'!Q323)</f>
        <v/>
      </c>
      <c r="H306" s="478">
        <f>IF(G306="","","US")</f>
        <v/>
      </c>
      <c r="I306" s="166">
        <f>IF('COE.Client.Details'!L323="","",'COE.Client.Details'!L323)</f>
        <v/>
      </c>
      <c r="J306" s="629">
        <f>IF('COE.Client.Details'!T323="","",'COE.Client.Details'!T323)</f>
        <v/>
      </c>
      <c r="K306" s="479">
        <f>IF(A306="","","0123000000002GvAAI")</f>
        <v/>
      </c>
      <c r="L306" s="479" t="n"/>
      <c r="M306" s="481">
        <f>IF('Multi Unit Grid'!$H$3="","",'Multi Unit Grid'!$H$3)</f>
        <v/>
      </c>
      <c r="N306" s="481">
        <f>IF('Multi Unit Grid'!$H$4="","",'Multi Unit Grid'!$H$4)</f>
        <v/>
      </c>
      <c r="O306" s="483" t="n"/>
      <c r="P306" s="482">
        <f>IF('COE.Client.Details'!E323="","",'COE.Client.Details'!E323)</f>
        <v/>
      </c>
      <c r="Q306" s="483" t="n"/>
    </row>
    <row r="307">
      <c r="A307" s="232">
        <f>IF('Multi Unit Grid'!C318="","",'Multi Unit Grid'!C318)</f>
        <v/>
      </c>
      <c r="B307" s="473">
        <f>IF('Product Selections'!D321="","",'Product Selections'!D321)</f>
        <v/>
      </c>
      <c r="C307" s="166">
        <f>IF('COE.Client.Details'!K324="","",'COE.Client.Details'!K324)</f>
        <v/>
      </c>
      <c r="D307" s="473">
        <f>IF('COE.Client.Details'!M324="","",'COE.Client.Details'!M324)</f>
        <v/>
      </c>
      <c r="E307" s="473">
        <f>IF('COE.Client.Details'!O324="","",'COE.Client.Details'!O324)</f>
        <v/>
      </c>
      <c r="F307" s="473">
        <f>IF('COE.Client.Details'!P324="","",'COE.Client.Details'!P324)</f>
        <v/>
      </c>
      <c r="G307" s="473">
        <f>IF('COE.Client.Details'!Q324="","",'COE.Client.Details'!Q324)</f>
        <v/>
      </c>
      <c r="H307" s="478">
        <f>IF(G307="","","US")</f>
        <v/>
      </c>
      <c r="I307" s="166">
        <f>IF('COE.Client.Details'!L324="","",'COE.Client.Details'!L324)</f>
        <v/>
      </c>
      <c r="J307" s="629">
        <f>IF('COE.Client.Details'!T324="","",'COE.Client.Details'!T324)</f>
        <v/>
      </c>
      <c r="K307" s="479">
        <f>IF(A307="","","0123000000002GvAAI")</f>
        <v/>
      </c>
      <c r="L307" s="479" t="n"/>
      <c r="M307" s="481">
        <f>IF('Multi Unit Grid'!$H$3="","",'Multi Unit Grid'!$H$3)</f>
        <v/>
      </c>
      <c r="N307" s="481">
        <f>IF('Multi Unit Grid'!$H$4="","",'Multi Unit Grid'!$H$4)</f>
        <v/>
      </c>
      <c r="O307" s="483" t="n"/>
      <c r="P307" s="482">
        <f>IF('COE.Client.Details'!E324="","",'COE.Client.Details'!E324)</f>
        <v/>
      </c>
      <c r="Q307" s="483" t="n"/>
    </row>
    <row r="308">
      <c r="A308" s="232">
        <f>IF('Multi Unit Grid'!C319="","",'Multi Unit Grid'!C319)</f>
        <v/>
      </c>
      <c r="B308" s="473">
        <f>IF('Product Selections'!D322="","",'Product Selections'!D322)</f>
        <v/>
      </c>
      <c r="C308" s="166">
        <f>IF('COE.Client.Details'!K325="","",'COE.Client.Details'!K325)</f>
        <v/>
      </c>
      <c r="D308" s="473">
        <f>IF('COE.Client.Details'!M325="","",'COE.Client.Details'!M325)</f>
        <v/>
      </c>
      <c r="E308" s="473">
        <f>IF('COE.Client.Details'!O325="","",'COE.Client.Details'!O325)</f>
        <v/>
      </c>
      <c r="F308" s="473">
        <f>IF('COE.Client.Details'!P325="","",'COE.Client.Details'!P325)</f>
        <v/>
      </c>
      <c r="G308" s="473">
        <f>IF('COE.Client.Details'!Q325="","",'COE.Client.Details'!Q325)</f>
        <v/>
      </c>
      <c r="H308" s="478">
        <f>IF(G308="","","US")</f>
        <v/>
      </c>
      <c r="I308" s="166">
        <f>IF('COE.Client.Details'!L325="","",'COE.Client.Details'!L325)</f>
        <v/>
      </c>
      <c r="J308" s="629">
        <f>IF('COE.Client.Details'!T325="","",'COE.Client.Details'!T325)</f>
        <v/>
      </c>
      <c r="K308" s="479">
        <f>IF(A308="","","0123000000002GvAAI")</f>
        <v/>
      </c>
      <c r="L308" s="479" t="n"/>
      <c r="M308" s="481">
        <f>IF('Multi Unit Grid'!$H$3="","",'Multi Unit Grid'!$H$3)</f>
        <v/>
      </c>
      <c r="N308" s="481">
        <f>IF('Multi Unit Grid'!$H$4="","",'Multi Unit Grid'!$H$4)</f>
        <v/>
      </c>
      <c r="O308" s="483" t="n"/>
      <c r="P308" s="482">
        <f>IF('COE.Client.Details'!E325="","",'COE.Client.Details'!E325)</f>
        <v/>
      </c>
      <c r="Q308" s="483" t="n"/>
    </row>
    <row r="309">
      <c r="A309" s="232">
        <f>IF('Multi Unit Grid'!C320="","",'Multi Unit Grid'!C320)</f>
        <v/>
      </c>
      <c r="B309" s="473">
        <f>IF('Product Selections'!D323="","",'Product Selections'!D323)</f>
        <v/>
      </c>
      <c r="C309" s="166">
        <f>IF('COE.Client.Details'!K326="","",'COE.Client.Details'!K326)</f>
        <v/>
      </c>
      <c r="D309" s="473">
        <f>IF('COE.Client.Details'!M326="","",'COE.Client.Details'!M326)</f>
        <v/>
      </c>
      <c r="E309" s="473">
        <f>IF('COE.Client.Details'!O326="","",'COE.Client.Details'!O326)</f>
        <v/>
      </c>
      <c r="F309" s="473">
        <f>IF('COE.Client.Details'!P326="","",'COE.Client.Details'!P326)</f>
        <v/>
      </c>
      <c r="G309" s="473">
        <f>IF('COE.Client.Details'!Q326="","",'COE.Client.Details'!Q326)</f>
        <v/>
      </c>
      <c r="H309" s="478">
        <f>IF(G309="","","US")</f>
        <v/>
      </c>
      <c r="I309" s="166">
        <f>IF('COE.Client.Details'!L326="","",'COE.Client.Details'!L326)</f>
        <v/>
      </c>
      <c r="J309" s="629">
        <f>IF('COE.Client.Details'!T326="","",'COE.Client.Details'!T326)</f>
        <v/>
      </c>
      <c r="K309" s="479">
        <f>IF(A309="","","0123000000002GvAAI")</f>
        <v/>
      </c>
      <c r="L309" s="479" t="n"/>
      <c r="M309" s="481">
        <f>IF('Multi Unit Grid'!$H$3="","",'Multi Unit Grid'!$H$3)</f>
        <v/>
      </c>
      <c r="N309" s="481">
        <f>IF('Multi Unit Grid'!$H$4="","",'Multi Unit Grid'!$H$4)</f>
        <v/>
      </c>
      <c r="O309" s="483" t="n"/>
      <c r="P309" s="482">
        <f>IF('COE.Client.Details'!E326="","",'COE.Client.Details'!E326)</f>
        <v/>
      </c>
      <c r="Q309" s="483" t="n"/>
    </row>
    <row r="310">
      <c r="A310" s="232">
        <f>IF('Multi Unit Grid'!C321="","",'Multi Unit Grid'!C321)</f>
        <v/>
      </c>
      <c r="B310" s="473">
        <f>IF('Product Selections'!D324="","",'Product Selections'!D324)</f>
        <v/>
      </c>
      <c r="C310" s="166">
        <f>IF('COE.Client.Details'!K327="","",'COE.Client.Details'!K327)</f>
        <v/>
      </c>
      <c r="D310" s="473">
        <f>IF('COE.Client.Details'!M327="","",'COE.Client.Details'!M327)</f>
        <v/>
      </c>
      <c r="E310" s="473">
        <f>IF('COE.Client.Details'!O327="","",'COE.Client.Details'!O327)</f>
        <v/>
      </c>
      <c r="F310" s="473">
        <f>IF('COE.Client.Details'!P327="","",'COE.Client.Details'!P327)</f>
        <v/>
      </c>
      <c r="G310" s="473">
        <f>IF('COE.Client.Details'!Q327="","",'COE.Client.Details'!Q327)</f>
        <v/>
      </c>
      <c r="H310" s="478">
        <f>IF(G310="","","US")</f>
        <v/>
      </c>
      <c r="I310" s="166">
        <f>IF('COE.Client.Details'!L327="","",'COE.Client.Details'!L327)</f>
        <v/>
      </c>
      <c r="J310" s="629">
        <f>IF('COE.Client.Details'!T327="","",'COE.Client.Details'!T327)</f>
        <v/>
      </c>
      <c r="K310" s="479">
        <f>IF(A310="","","0123000000002GvAAI")</f>
        <v/>
      </c>
      <c r="L310" s="479" t="n"/>
      <c r="M310" s="481">
        <f>IF('Multi Unit Grid'!$H$3="","",'Multi Unit Grid'!$H$3)</f>
        <v/>
      </c>
      <c r="N310" s="481">
        <f>IF('Multi Unit Grid'!$H$4="","",'Multi Unit Grid'!$H$4)</f>
        <v/>
      </c>
      <c r="O310" s="483" t="n"/>
      <c r="P310" s="482">
        <f>IF('COE.Client.Details'!E327="","",'COE.Client.Details'!E327)</f>
        <v/>
      </c>
      <c r="Q310" s="483" t="n"/>
    </row>
    <row r="311">
      <c r="A311" s="232">
        <f>IF('Multi Unit Grid'!C322="","",'Multi Unit Grid'!C322)</f>
        <v/>
      </c>
      <c r="B311" s="473">
        <f>IF('Product Selections'!D325="","",'Product Selections'!D325)</f>
        <v/>
      </c>
      <c r="C311" s="166">
        <f>IF('COE.Client.Details'!K328="","",'COE.Client.Details'!K328)</f>
        <v/>
      </c>
      <c r="D311" s="473">
        <f>IF('COE.Client.Details'!M328="","",'COE.Client.Details'!M328)</f>
        <v/>
      </c>
      <c r="E311" s="473">
        <f>IF('COE.Client.Details'!O328="","",'COE.Client.Details'!O328)</f>
        <v/>
      </c>
      <c r="F311" s="473">
        <f>IF('COE.Client.Details'!P328="","",'COE.Client.Details'!P328)</f>
        <v/>
      </c>
      <c r="G311" s="473">
        <f>IF('COE.Client.Details'!Q328="","",'COE.Client.Details'!Q328)</f>
        <v/>
      </c>
      <c r="H311" s="478">
        <f>IF(G311="","","US")</f>
        <v/>
      </c>
      <c r="I311" s="166">
        <f>IF('COE.Client.Details'!L328="","",'COE.Client.Details'!L328)</f>
        <v/>
      </c>
      <c r="J311" s="629">
        <f>IF('COE.Client.Details'!T328="","",'COE.Client.Details'!T328)</f>
        <v/>
      </c>
      <c r="K311" s="479">
        <f>IF(A311="","","0123000000002GvAAI")</f>
        <v/>
      </c>
      <c r="L311" s="479" t="n"/>
      <c r="M311" s="481">
        <f>IF('Multi Unit Grid'!$H$3="","",'Multi Unit Grid'!$H$3)</f>
        <v/>
      </c>
      <c r="N311" s="481">
        <f>IF('Multi Unit Grid'!$H$4="","",'Multi Unit Grid'!$H$4)</f>
        <v/>
      </c>
      <c r="O311" s="483" t="n"/>
      <c r="P311" s="482">
        <f>IF('COE.Client.Details'!E328="","",'COE.Client.Details'!E328)</f>
        <v/>
      </c>
      <c r="Q311" s="483" t="n"/>
    </row>
    <row r="312">
      <c r="A312" s="232">
        <f>IF('Multi Unit Grid'!C323="","",'Multi Unit Grid'!C323)</f>
        <v/>
      </c>
      <c r="B312" s="473">
        <f>IF('Product Selections'!D326="","",'Product Selections'!D326)</f>
        <v/>
      </c>
      <c r="C312" s="166">
        <f>IF('COE.Client.Details'!K329="","",'COE.Client.Details'!K329)</f>
        <v/>
      </c>
      <c r="D312" s="473">
        <f>IF('COE.Client.Details'!M329="","",'COE.Client.Details'!M329)</f>
        <v/>
      </c>
      <c r="E312" s="473">
        <f>IF('COE.Client.Details'!O329="","",'COE.Client.Details'!O329)</f>
        <v/>
      </c>
      <c r="F312" s="473">
        <f>IF('COE.Client.Details'!P329="","",'COE.Client.Details'!P329)</f>
        <v/>
      </c>
      <c r="G312" s="473">
        <f>IF('COE.Client.Details'!Q329="","",'COE.Client.Details'!Q329)</f>
        <v/>
      </c>
      <c r="H312" s="478">
        <f>IF(G312="","","US")</f>
        <v/>
      </c>
      <c r="I312" s="166">
        <f>IF('COE.Client.Details'!L329="","",'COE.Client.Details'!L329)</f>
        <v/>
      </c>
      <c r="J312" s="629">
        <f>IF('COE.Client.Details'!T329="","",'COE.Client.Details'!T329)</f>
        <v/>
      </c>
      <c r="K312" s="479">
        <f>IF(A312="","","0123000000002GvAAI")</f>
        <v/>
      </c>
      <c r="L312" s="479" t="n"/>
      <c r="M312" s="481">
        <f>IF('Multi Unit Grid'!$H$3="","",'Multi Unit Grid'!$H$3)</f>
        <v/>
      </c>
      <c r="N312" s="481">
        <f>IF('Multi Unit Grid'!$H$4="","",'Multi Unit Grid'!$H$4)</f>
        <v/>
      </c>
      <c r="O312" s="483" t="n"/>
      <c r="P312" s="482">
        <f>IF('COE.Client.Details'!E329="","",'COE.Client.Details'!E329)</f>
        <v/>
      </c>
      <c r="Q312" s="483" t="n"/>
    </row>
    <row r="313">
      <c r="A313" s="232">
        <f>IF('Multi Unit Grid'!C324="","",'Multi Unit Grid'!C324)</f>
        <v/>
      </c>
      <c r="B313" s="473">
        <f>IF('Product Selections'!D327="","",'Product Selections'!D327)</f>
        <v/>
      </c>
      <c r="C313" s="166">
        <f>IF('COE.Client.Details'!K330="","",'COE.Client.Details'!K330)</f>
        <v/>
      </c>
      <c r="D313" s="473">
        <f>IF('COE.Client.Details'!M330="","",'COE.Client.Details'!M330)</f>
        <v/>
      </c>
      <c r="E313" s="473">
        <f>IF('COE.Client.Details'!O330="","",'COE.Client.Details'!O330)</f>
        <v/>
      </c>
      <c r="F313" s="473">
        <f>IF('COE.Client.Details'!P330="","",'COE.Client.Details'!P330)</f>
        <v/>
      </c>
      <c r="G313" s="473">
        <f>IF('COE.Client.Details'!Q330="","",'COE.Client.Details'!Q330)</f>
        <v/>
      </c>
      <c r="H313" s="478">
        <f>IF(G313="","","US")</f>
        <v/>
      </c>
      <c r="I313" s="166">
        <f>IF('COE.Client.Details'!L330="","",'COE.Client.Details'!L330)</f>
        <v/>
      </c>
      <c r="J313" s="629">
        <f>IF('COE.Client.Details'!T330="","",'COE.Client.Details'!T330)</f>
        <v/>
      </c>
      <c r="K313" s="479">
        <f>IF(A313="","","0123000000002GvAAI")</f>
        <v/>
      </c>
      <c r="L313" s="479" t="n"/>
      <c r="M313" s="481">
        <f>IF('Multi Unit Grid'!$H$3="","",'Multi Unit Grid'!$H$3)</f>
        <v/>
      </c>
      <c r="N313" s="481">
        <f>IF('Multi Unit Grid'!$H$4="","",'Multi Unit Grid'!$H$4)</f>
        <v/>
      </c>
      <c r="O313" s="483" t="n"/>
      <c r="P313" s="482">
        <f>IF('COE.Client.Details'!E330="","",'COE.Client.Details'!E330)</f>
        <v/>
      </c>
      <c r="Q313" s="483" t="n"/>
    </row>
    <row r="314">
      <c r="A314" s="232">
        <f>IF('Multi Unit Grid'!C325="","",'Multi Unit Grid'!C325)</f>
        <v/>
      </c>
      <c r="B314" s="473">
        <f>IF('Product Selections'!D328="","",'Product Selections'!D328)</f>
        <v/>
      </c>
      <c r="C314" s="166">
        <f>IF('COE.Client.Details'!K331="","",'COE.Client.Details'!K331)</f>
        <v/>
      </c>
      <c r="D314" s="473">
        <f>IF('COE.Client.Details'!M331="","",'COE.Client.Details'!M331)</f>
        <v/>
      </c>
      <c r="E314" s="473">
        <f>IF('COE.Client.Details'!O331="","",'COE.Client.Details'!O331)</f>
        <v/>
      </c>
      <c r="F314" s="473">
        <f>IF('COE.Client.Details'!P331="","",'COE.Client.Details'!P331)</f>
        <v/>
      </c>
      <c r="G314" s="473">
        <f>IF('COE.Client.Details'!Q331="","",'COE.Client.Details'!Q331)</f>
        <v/>
      </c>
      <c r="H314" s="478">
        <f>IF(G314="","","US")</f>
        <v/>
      </c>
      <c r="I314" s="166">
        <f>IF('COE.Client.Details'!L331="","",'COE.Client.Details'!L331)</f>
        <v/>
      </c>
      <c r="J314" s="629">
        <f>IF('COE.Client.Details'!T331="","",'COE.Client.Details'!T331)</f>
        <v/>
      </c>
      <c r="K314" s="479">
        <f>IF(A314="","","0123000000002GvAAI")</f>
        <v/>
      </c>
      <c r="L314" s="479" t="n"/>
      <c r="M314" s="481">
        <f>IF('Multi Unit Grid'!$H$3="","",'Multi Unit Grid'!$H$3)</f>
        <v/>
      </c>
      <c r="N314" s="481">
        <f>IF('Multi Unit Grid'!$H$4="","",'Multi Unit Grid'!$H$4)</f>
        <v/>
      </c>
      <c r="O314" s="483" t="n"/>
      <c r="P314" s="482">
        <f>IF('COE.Client.Details'!E331="","",'COE.Client.Details'!E331)</f>
        <v/>
      </c>
      <c r="Q314" s="483" t="n"/>
    </row>
    <row r="315">
      <c r="A315" s="232">
        <f>IF('Multi Unit Grid'!C326="","",'Multi Unit Grid'!C326)</f>
        <v/>
      </c>
      <c r="B315" s="473">
        <f>IF('Product Selections'!D329="","",'Product Selections'!D329)</f>
        <v/>
      </c>
      <c r="C315" s="166">
        <f>IF('COE.Client.Details'!K332="","",'COE.Client.Details'!K332)</f>
        <v/>
      </c>
      <c r="D315" s="473">
        <f>IF('COE.Client.Details'!M332="","",'COE.Client.Details'!M332)</f>
        <v/>
      </c>
      <c r="E315" s="473">
        <f>IF('COE.Client.Details'!O332="","",'COE.Client.Details'!O332)</f>
        <v/>
      </c>
      <c r="F315" s="473">
        <f>IF('COE.Client.Details'!P332="","",'COE.Client.Details'!P332)</f>
        <v/>
      </c>
      <c r="G315" s="473">
        <f>IF('COE.Client.Details'!Q332="","",'COE.Client.Details'!Q332)</f>
        <v/>
      </c>
      <c r="H315" s="478">
        <f>IF(G315="","","US")</f>
        <v/>
      </c>
      <c r="I315" s="166">
        <f>IF('COE.Client.Details'!L332="","",'COE.Client.Details'!L332)</f>
        <v/>
      </c>
      <c r="J315" s="629">
        <f>IF('COE.Client.Details'!T332="","",'COE.Client.Details'!T332)</f>
        <v/>
      </c>
      <c r="K315" s="479">
        <f>IF(A315="","","0123000000002GvAAI")</f>
        <v/>
      </c>
      <c r="L315" s="479" t="n"/>
      <c r="M315" s="481">
        <f>IF('Multi Unit Grid'!$H$3="","",'Multi Unit Grid'!$H$3)</f>
        <v/>
      </c>
      <c r="N315" s="481">
        <f>IF('Multi Unit Grid'!$H$4="","",'Multi Unit Grid'!$H$4)</f>
        <v/>
      </c>
      <c r="O315" s="483" t="n"/>
      <c r="P315" s="482">
        <f>IF('COE.Client.Details'!E332="","",'COE.Client.Details'!E332)</f>
        <v/>
      </c>
      <c r="Q315" s="483" t="n"/>
    </row>
    <row r="316">
      <c r="A316" s="232">
        <f>IF('Multi Unit Grid'!C327="","",'Multi Unit Grid'!C327)</f>
        <v/>
      </c>
      <c r="B316" s="473">
        <f>IF('Product Selections'!D330="","",'Product Selections'!D330)</f>
        <v/>
      </c>
      <c r="C316" s="166">
        <f>IF('COE.Client.Details'!K333="","",'COE.Client.Details'!K333)</f>
        <v/>
      </c>
      <c r="D316" s="473">
        <f>IF('COE.Client.Details'!M333="","",'COE.Client.Details'!M333)</f>
        <v/>
      </c>
      <c r="E316" s="473">
        <f>IF('COE.Client.Details'!O333="","",'COE.Client.Details'!O333)</f>
        <v/>
      </c>
      <c r="F316" s="473">
        <f>IF('COE.Client.Details'!P333="","",'COE.Client.Details'!P333)</f>
        <v/>
      </c>
      <c r="G316" s="473">
        <f>IF('COE.Client.Details'!Q333="","",'COE.Client.Details'!Q333)</f>
        <v/>
      </c>
      <c r="H316" s="478">
        <f>IF(G316="","","US")</f>
        <v/>
      </c>
      <c r="I316" s="166">
        <f>IF('COE.Client.Details'!L333="","",'COE.Client.Details'!L333)</f>
        <v/>
      </c>
      <c r="J316" s="629">
        <f>IF('COE.Client.Details'!T333="","",'COE.Client.Details'!T333)</f>
        <v/>
      </c>
      <c r="K316" s="479">
        <f>IF(A316="","","0123000000002GvAAI")</f>
        <v/>
      </c>
      <c r="L316" s="479" t="n"/>
      <c r="M316" s="481">
        <f>IF('Multi Unit Grid'!$H$3="","",'Multi Unit Grid'!$H$3)</f>
        <v/>
      </c>
      <c r="N316" s="481">
        <f>IF('Multi Unit Grid'!$H$4="","",'Multi Unit Grid'!$H$4)</f>
        <v/>
      </c>
      <c r="O316" s="483" t="n"/>
      <c r="P316" s="482">
        <f>IF('COE.Client.Details'!E333="","",'COE.Client.Details'!E333)</f>
        <v/>
      </c>
      <c r="Q316" s="483" t="n"/>
    </row>
    <row r="317">
      <c r="A317" s="232">
        <f>IF('Multi Unit Grid'!C328="","",'Multi Unit Grid'!C328)</f>
        <v/>
      </c>
      <c r="B317" s="473">
        <f>IF('Product Selections'!D331="","",'Product Selections'!D331)</f>
        <v/>
      </c>
      <c r="C317" s="166">
        <f>IF('COE.Client.Details'!K334="","",'COE.Client.Details'!K334)</f>
        <v/>
      </c>
      <c r="D317" s="473">
        <f>IF('COE.Client.Details'!M334="","",'COE.Client.Details'!M334)</f>
        <v/>
      </c>
      <c r="E317" s="473">
        <f>IF('COE.Client.Details'!O334="","",'COE.Client.Details'!O334)</f>
        <v/>
      </c>
      <c r="F317" s="473">
        <f>IF('COE.Client.Details'!P334="","",'COE.Client.Details'!P334)</f>
        <v/>
      </c>
      <c r="G317" s="473">
        <f>IF('COE.Client.Details'!Q334="","",'COE.Client.Details'!Q334)</f>
        <v/>
      </c>
      <c r="H317" s="478">
        <f>IF(G317="","","US")</f>
        <v/>
      </c>
      <c r="I317" s="166">
        <f>IF('COE.Client.Details'!L334="","",'COE.Client.Details'!L334)</f>
        <v/>
      </c>
      <c r="J317" s="629">
        <f>IF('COE.Client.Details'!T334="","",'COE.Client.Details'!T334)</f>
        <v/>
      </c>
      <c r="K317" s="479">
        <f>IF(A317="","","0123000000002GvAAI")</f>
        <v/>
      </c>
      <c r="L317" s="479" t="n"/>
      <c r="M317" s="481">
        <f>IF('Multi Unit Grid'!$H$3="","",'Multi Unit Grid'!$H$3)</f>
        <v/>
      </c>
      <c r="N317" s="481">
        <f>IF('Multi Unit Grid'!$H$4="","",'Multi Unit Grid'!$H$4)</f>
        <v/>
      </c>
      <c r="O317" s="483" t="n"/>
      <c r="P317" s="482">
        <f>IF('COE.Client.Details'!E334="","",'COE.Client.Details'!E334)</f>
        <v/>
      </c>
      <c r="Q317" s="483" t="n"/>
    </row>
    <row r="318">
      <c r="A318" s="232">
        <f>IF('Multi Unit Grid'!C329="","",'Multi Unit Grid'!C329)</f>
        <v/>
      </c>
      <c r="B318" s="473">
        <f>IF('Product Selections'!D332="","",'Product Selections'!D332)</f>
        <v/>
      </c>
      <c r="C318" s="166">
        <f>IF('COE.Client.Details'!K335="","",'COE.Client.Details'!K335)</f>
        <v/>
      </c>
      <c r="D318" s="473">
        <f>IF('COE.Client.Details'!M335="","",'COE.Client.Details'!M335)</f>
        <v/>
      </c>
      <c r="E318" s="473">
        <f>IF('COE.Client.Details'!O335="","",'COE.Client.Details'!O335)</f>
        <v/>
      </c>
      <c r="F318" s="473">
        <f>IF('COE.Client.Details'!P335="","",'COE.Client.Details'!P335)</f>
        <v/>
      </c>
      <c r="G318" s="473">
        <f>IF('COE.Client.Details'!Q335="","",'COE.Client.Details'!Q335)</f>
        <v/>
      </c>
      <c r="H318" s="478">
        <f>IF(G318="","","US")</f>
        <v/>
      </c>
      <c r="I318" s="166">
        <f>IF('COE.Client.Details'!L335="","",'COE.Client.Details'!L335)</f>
        <v/>
      </c>
      <c r="J318" s="629">
        <f>IF('COE.Client.Details'!T335="","",'COE.Client.Details'!T335)</f>
        <v/>
      </c>
      <c r="K318" s="479">
        <f>IF(A318="","","0123000000002GvAAI")</f>
        <v/>
      </c>
      <c r="L318" s="479" t="n"/>
      <c r="M318" s="481">
        <f>IF('Multi Unit Grid'!$H$3="","",'Multi Unit Grid'!$H$3)</f>
        <v/>
      </c>
      <c r="N318" s="481">
        <f>IF('Multi Unit Grid'!$H$4="","",'Multi Unit Grid'!$H$4)</f>
        <v/>
      </c>
      <c r="O318" s="483" t="n"/>
      <c r="P318" s="482">
        <f>IF('COE.Client.Details'!E335="","",'COE.Client.Details'!E335)</f>
        <v/>
      </c>
      <c r="Q318" s="483" t="n"/>
    </row>
    <row r="319">
      <c r="A319" s="232">
        <f>IF('Multi Unit Grid'!C330="","",'Multi Unit Grid'!C330)</f>
        <v/>
      </c>
      <c r="B319" s="473">
        <f>IF('Product Selections'!D333="","",'Product Selections'!D333)</f>
        <v/>
      </c>
      <c r="C319" s="166">
        <f>IF('COE.Client.Details'!K336="","",'COE.Client.Details'!K336)</f>
        <v/>
      </c>
      <c r="D319" s="473">
        <f>IF('COE.Client.Details'!M336="","",'COE.Client.Details'!M336)</f>
        <v/>
      </c>
      <c r="E319" s="473">
        <f>IF('COE.Client.Details'!O336="","",'COE.Client.Details'!O336)</f>
        <v/>
      </c>
      <c r="F319" s="473">
        <f>IF('COE.Client.Details'!P336="","",'COE.Client.Details'!P336)</f>
        <v/>
      </c>
      <c r="G319" s="473">
        <f>IF('COE.Client.Details'!Q336="","",'COE.Client.Details'!Q336)</f>
        <v/>
      </c>
      <c r="H319" s="478">
        <f>IF(G319="","","US")</f>
        <v/>
      </c>
      <c r="I319" s="166">
        <f>IF('COE.Client.Details'!L336="","",'COE.Client.Details'!L336)</f>
        <v/>
      </c>
      <c r="J319" s="629">
        <f>IF('COE.Client.Details'!T336="","",'COE.Client.Details'!T336)</f>
        <v/>
      </c>
      <c r="K319" s="479">
        <f>IF(A319="","","0123000000002GvAAI")</f>
        <v/>
      </c>
      <c r="L319" s="479" t="n"/>
      <c r="M319" s="481">
        <f>IF('Multi Unit Grid'!$H$3="","",'Multi Unit Grid'!$H$3)</f>
        <v/>
      </c>
      <c r="N319" s="481">
        <f>IF('Multi Unit Grid'!$H$4="","",'Multi Unit Grid'!$H$4)</f>
        <v/>
      </c>
      <c r="O319" s="483" t="n"/>
      <c r="P319" s="482">
        <f>IF('COE.Client.Details'!E336="","",'COE.Client.Details'!E336)</f>
        <v/>
      </c>
      <c r="Q319" s="483" t="n"/>
    </row>
    <row r="320">
      <c r="A320" s="232">
        <f>IF('Multi Unit Grid'!C331="","",'Multi Unit Grid'!C331)</f>
        <v/>
      </c>
      <c r="B320" s="473">
        <f>IF('Product Selections'!D334="","",'Product Selections'!D334)</f>
        <v/>
      </c>
      <c r="C320" s="166">
        <f>IF('COE.Client.Details'!K337="","",'COE.Client.Details'!K337)</f>
        <v/>
      </c>
      <c r="D320" s="473">
        <f>IF('COE.Client.Details'!M337="","",'COE.Client.Details'!M337)</f>
        <v/>
      </c>
      <c r="E320" s="473">
        <f>IF('COE.Client.Details'!O337="","",'COE.Client.Details'!O337)</f>
        <v/>
      </c>
      <c r="F320" s="473">
        <f>IF('COE.Client.Details'!P337="","",'COE.Client.Details'!P337)</f>
        <v/>
      </c>
      <c r="G320" s="473">
        <f>IF('COE.Client.Details'!Q337="","",'COE.Client.Details'!Q337)</f>
        <v/>
      </c>
      <c r="H320" s="478">
        <f>IF(G320="","","US")</f>
        <v/>
      </c>
      <c r="I320" s="166">
        <f>IF('COE.Client.Details'!L337="","",'COE.Client.Details'!L337)</f>
        <v/>
      </c>
      <c r="J320" s="629">
        <f>IF('COE.Client.Details'!T337="","",'COE.Client.Details'!T337)</f>
        <v/>
      </c>
      <c r="K320" s="479">
        <f>IF(A320="","","0123000000002GvAAI")</f>
        <v/>
      </c>
      <c r="L320" s="479" t="n"/>
      <c r="M320" s="481">
        <f>IF('Multi Unit Grid'!$H$3="","",'Multi Unit Grid'!$H$3)</f>
        <v/>
      </c>
      <c r="N320" s="481">
        <f>IF('Multi Unit Grid'!$H$4="","",'Multi Unit Grid'!$H$4)</f>
        <v/>
      </c>
      <c r="O320" s="483" t="n"/>
      <c r="P320" s="482">
        <f>IF('COE.Client.Details'!E337="","",'COE.Client.Details'!E337)</f>
        <v/>
      </c>
      <c r="Q320" s="483" t="n"/>
    </row>
    <row r="321">
      <c r="A321" s="232">
        <f>IF('Multi Unit Grid'!C332="","",'Multi Unit Grid'!C332)</f>
        <v/>
      </c>
      <c r="B321" s="473">
        <f>IF('Product Selections'!D335="","",'Product Selections'!D335)</f>
        <v/>
      </c>
      <c r="C321" s="166">
        <f>IF('COE.Client.Details'!K338="","",'COE.Client.Details'!K338)</f>
        <v/>
      </c>
      <c r="D321" s="473">
        <f>IF('COE.Client.Details'!M338="","",'COE.Client.Details'!M338)</f>
        <v/>
      </c>
      <c r="E321" s="473">
        <f>IF('COE.Client.Details'!O338="","",'COE.Client.Details'!O338)</f>
        <v/>
      </c>
      <c r="F321" s="473">
        <f>IF('COE.Client.Details'!P338="","",'COE.Client.Details'!P338)</f>
        <v/>
      </c>
      <c r="G321" s="473">
        <f>IF('COE.Client.Details'!Q338="","",'COE.Client.Details'!Q338)</f>
        <v/>
      </c>
      <c r="H321" s="478">
        <f>IF(G321="","","US")</f>
        <v/>
      </c>
      <c r="I321" s="166">
        <f>IF('COE.Client.Details'!L338="","",'COE.Client.Details'!L338)</f>
        <v/>
      </c>
      <c r="J321" s="629">
        <f>IF('COE.Client.Details'!T338="","",'COE.Client.Details'!T338)</f>
        <v/>
      </c>
      <c r="K321" s="479">
        <f>IF(A321="","","0123000000002GvAAI")</f>
        <v/>
      </c>
      <c r="L321" s="479" t="n"/>
      <c r="M321" s="481">
        <f>IF('Multi Unit Grid'!$H$3="","",'Multi Unit Grid'!$H$3)</f>
        <v/>
      </c>
      <c r="N321" s="481">
        <f>IF('Multi Unit Grid'!$H$4="","",'Multi Unit Grid'!$H$4)</f>
        <v/>
      </c>
      <c r="O321" s="483" t="n"/>
      <c r="P321" s="482">
        <f>IF('COE.Client.Details'!E338="","",'COE.Client.Details'!E338)</f>
        <v/>
      </c>
      <c r="Q321" s="483" t="n"/>
    </row>
    <row r="322">
      <c r="A322" s="232">
        <f>IF('Multi Unit Grid'!C333="","",'Multi Unit Grid'!C333)</f>
        <v/>
      </c>
      <c r="B322" s="473">
        <f>IF('Product Selections'!D336="","",'Product Selections'!D336)</f>
        <v/>
      </c>
      <c r="C322" s="166">
        <f>IF('COE.Client.Details'!K339="","",'COE.Client.Details'!K339)</f>
        <v/>
      </c>
      <c r="D322" s="473">
        <f>IF('COE.Client.Details'!M339="","",'COE.Client.Details'!M339)</f>
        <v/>
      </c>
      <c r="E322" s="473">
        <f>IF('COE.Client.Details'!O339="","",'COE.Client.Details'!O339)</f>
        <v/>
      </c>
      <c r="F322" s="473">
        <f>IF('COE.Client.Details'!P339="","",'COE.Client.Details'!P339)</f>
        <v/>
      </c>
      <c r="G322" s="473">
        <f>IF('COE.Client.Details'!Q339="","",'COE.Client.Details'!Q339)</f>
        <v/>
      </c>
      <c r="H322" s="478">
        <f>IF(G322="","","US")</f>
        <v/>
      </c>
      <c r="I322" s="166">
        <f>IF('COE.Client.Details'!L339="","",'COE.Client.Details'!L339)</f>
        <v/>
      </c>
      <c r="J322" s="629">
        <f>IF('COE.Client.Details'!T339="","",'COE.Client.Details'!T339)</f>
        <v/>
      </c>
      <c r="K322" s="479">
        <f>IF(A322="","","0123000000002GvAAI")</f>
        <v/>
      </c>
      <c r="L322" s="479" t="n"/>
      <c r="M322" s="481">
        <f>IF('Multi Unit Grid'!$H$3="","",'Multi Unit Grid'!$H$3)</f>
        <v/>
      </c>
      <c r="N322" s="481">
        <f>IF('Multi Unit Grid'!$H$4="","",'Multi Unit Grid'!$H$4)</f>
        <v/>
      </c>
      <c r="O322" s="483" t="n"/>
      <c r="P322" s="482">
        <f>IF('COE.Client.Details'!E339="","",'COE.Client.Details'!E339)</f>
        <v/>
      </c>
      <c r="Q322" s="483" t="n"/>
    </row>
    <row r="323">
      <c r="A323" s="232">
        <f>IF('Multi Unit Grid'!C334="","",'Multi Unit Grid'!C334)</f>
        <v/>
      </c>
      <c r="B323" s="473">
        <f>IF('Product Selections'!D337="","",'Product Selections'!D337)</f>
        <v/>
      </c>
      <c r="C323" s="166">
        <f>IF('COE.Client.Details'!K340="","",'COE.Client.Details'!K340)</f>
        <v/>
      </c>
      <c r="D323" s="473">
        <f>IF('COE.Client.Details'!M340="","",'COE.Client.Details'!M340)</f>
        <v/>
      </c>
      <c r="E323" s="473">
        <f>IF('COE.Client.Details'!O340="","",'COE.Client.Details'!O340)</f>
        <v/>
      </c>
      <c r="F323" s="473">
        <f>IF('COE.Client.Details'!P340="","",'COE.Client.Details'!P340)</f>
        <v/>
      </c>
      <c r="G323" s="473">
        <f>IF('COE.Client.Details'!Q340="","",'COE.Client.Details'!Q340)</f>
        <v/>
      </c>
      <c r="H323" s="478">
        <f>IF(G323="","","US")</f>
        <v/>
      </c>
      <c r="I323" s="166">
        <f>IF('COE.Client.Details'!L340="","",'COE.Client.Details'!L340)</f>
        <v/>
      </c>
      <c r="J323" s="629">
        <f>IF('COE.Client.Details'!T340="","",'COE.Client.Details'!T340)</f>
        <v/>
      </c>
      <c r="K323" s="479">
        <f>IF(A323="","","0123000000002GvAAI")</f>
        <v/>
      </c>
      <c r="L323" s="479" t="n"/>
      <c r="M323" s="481">
        <f>IF('Multi Unit Grid'!$H$3="","",'Multi Unit Grid'!$H$3)</f>
        <v/>
      </c>
      <c r="N323" s="481">
        <f>IF('Multi Unit Grid'!$H$4="","",'Multi Unit Grid'!$H$4)</f>
        <v/>
      </c>
      <c r="O323" s="483" t="n"/>
      <c r="P323" s="482">
        <f>IF('COE.Client.Details'!E340="","",'COE.Client.Details'!E340)</f>
        <v/>
      </c>
      <c r="Q323" s="483" t="n"/>
    </row>
    <row r="324">
      <c r="A324" s="232">
        <f>IF('Multi Unit Grid'!C335="","",'Multi Unit Grid'!C335)</f>
        <v/>
      </c>
      <c r="B324" s="473">
        <f>IF('Product Selections'!D338="","",'Product Selections'!D338)</f>
        <v/>
      </c>
      <c r="C324" s="166">
        <f>IF('COE.Client.Details'!K341="","",'COE.Client.Details'!K341)</f>
        <v/>
      </c>
      <c r="D324" s="473">
        <f>IF('COE.Client.Details'!M341="","",'COE.Client.Details'!M341)</f>
        <v/>
      </c>
      <c r="E324" s="473">
        <f>IF('COE.Client.Details'!O341="","",'COE.Client.Details'!O341)</f>
        <v/>
      </c>
      <c r="F324" s="473">
        <f>IF('COE.Client.Details'!P341="","",'COE.Client.Details'!P341)</f>
        <v/>
      </c>
      <c r="G324" s="473">
        <f>IF('COE.Client.Details'!Q341="","",'COE.Client.Details'!Q341)</f>
        <v/>
      </c>
      <c r="H324" s="478">
        <f>IF(G324="","","US")</f>
        <v/>
      </c>
      <c r="I324" s="166">
        <f>IF('COE.Client.Details'!L341="","",'COE.Client.Details'!L341)</f>
        <v/>
      </c>
      <c r="J324" s="629">
        <f>IF('COE.Client.Details'!T341="","",'COE.Client.Details'!T341)</f>
        <v/>
      </c>
      <c r="K324" s="479">
        <f>IF(A324="","","0123000000002GvAAI")</f>
        <v/>
      </c>
      <c r="L324" s="479" t="n"/>
      <c r="M324" s="481">
        <f>IF('Multi Unit Grid'!$H$3="","",'Multi Unit Grid'!$H$3)</f>
        <v/>
      </c>
      <c r="N324" s="481">
        <f>IF('Multi Unit Grid'!$H$4="","",'Multi Unit Grid'!$H$4)</f>
        <v/>
      </c>
      <c r="O324" s="483" t="n"/>
      <c r="P324" s="482">
        <f>IF('COE.Client.Details'!E341="","",'COE.Client.Details'!E341)</f>
        <v/>
      </c>
      <c r="Q324" s="483" t="n"/>
    </row>
    <row r="325">
      <c r="A325" s="232">
        <f>IF('Multi Unit Grid'!C336="","",'Multi Unit Grid'!C336)</f>
        <v/>
      </c>
      <c r="B325" s="473">
        <f>IF('Product Selections'!D339="","",'Product Selections'!D339)</f>
        <v/>
      </c>
      <c r="C325" s="166">
        <f>IF('COE.Client.Details'!K342="","",'COE.Client.Details'!K342)</f>
        <v/>
      </c>
      <c r="D325" s="473">
        <f>IF('COE.Client.Details'!M342="","",'COE.Client.Details'!M342)</f>
        <v/>
      </c>
      <c r="E325" s="473">
        <f>IF('COE.Client.Details'!O342="","",'COE.Client.Details'!O342)</f>
        <v/>
      </c>
      <c r="F325" s="473">
        <f>IF('COE.Client.Details'!P342="","",'COE.Client.Details'!P342)</f>
        <v/>
      </c>
      <c r="G325" s="473">
        <f>IF('COE.Client.Details'!Q342="","",'COE.Client.Details'!Q342)</f>
        <v/>
      </c>
      <c r="H325" s="478">
        <f>IF(G325="","","US")</f>
        <v/>
      </c>
      <c r="I325" s="166">
        <f>IF('COE.Client.Details'!L342="","",'COE.Client.Details'!L342)</f>
        <v/>
      </c>
      <c r="J325" s="629">
        <f>IF('COE.Client.Details'!T342="","",'COE.Client.Details'!T342)</f>
        <v/>
      </c>
      <c r="K325" s="479">
        <f>IF(A325="","","0123000000002GvAAI")</f>
        <v/>
      </c>
      <c r="L325" s="479" t="n"/>
      <c r="M325" s="481">
        <f>IF('Multi Unit Grid'!$H$3="","",'Multi Unit Grid'!$H$3)</f>
        <v/>
      </c>
      <c r="N325" s="481">
        <f>IF('Multi Unit Grid'!$H$4="","",'Multi Unit Grid'!$H$4)</f>
        <v/>
      </c>
      <c r="O325" s="483" t="n"/>
      <c r="P325" s="482">
        <f>IF('COE.Client.Details'!E342="","",'COE.Client.Details'!E342)</f>
        <v/>
      </c>
      <c r="Q325" s="483" t="n"/>
    </row>
    <row r="326">
      <c r="A326" s="232">
        <f>IF('Multi Unit Grid'!C337="","",'Multi Unit Grid'!C337)</f>
        <v/>
      </c>
      <c r="B326" s="473">
        <f>IF('Product Selections'!D340="","",'Product Selections'!D340)</f>
        <v/>
      </c>
      <c r="C326" s="166">
        <f>IF('COE.Client.Details'!K343="","",'COE.Client.Details'!K343)</f>
        <v/>
      </c>
      <c r="D326" s="473">
        <f>IF('COE.Client.Details'!M343="","",'COE.Client.Details'!M343)</f>
        <v/>
      </c>
      <c r="E326" s="473">
        <f>IF('COE.Client.Details'!O343="","",'COE.Client.Details'!O343)</f>
        <v/>
      </c>
      <c r="F326" s="473">
        <f>IF('COE.Client.Details'!P343="","",'COE.Client.Details'!P343)</f>
        <v/>
      </c>
      <c r="G326" s="473">
        <f>IF('COE.Client.Details'!Q343="","",'COE.Client.Details'!Q343)</f>
        <v/>
      </c>
      <c r="H326" s="478">
        <f>IF(G326="","","US")</f>
        <v/>
      </c>
      <c r="I326" s="166">
        <f>IF('COE.Client.Details'!L343="","",'COE.Client.Details'!L343)</f>
        <v/>
      </c>
      <c r="J326" s="629">
        <f>IF('COE.Client.Details'!T343="","",'COE.Client.Details'!T343)</f>
        <v/>
      </c>
      <c r="K326" s="479">
        <f>IF(A326="","","0123000000002GvAAI")</f>
        <v/>
      </c>
      <c r="L326" s="479" t="n"/>
      <c r="M326" s="481">
        <f>IF('Multi Unit Grid'!$H$3="","",'Multi Unit Grid'!$H$3)</f>
        <v/>
      </c>
      <c r="N326" s="481">
        <f>IF('Multi Unit Grid'!$H$4="","",'Multi Unit Grid'!$H$4)</f>
        <v/>
      </c>
      <c r="O326" s="483" t="n"/>
      <c r="P326" s="482">
        <f>IF('COE.Client.Details'!E343="","",'COE.Client.Details'!E343)</f>
        <v/>
      </c>
      <c r="Q326" s="483" t="n"/>
    </row>
    <row r="327">
      <c r="A327" s="232">
        <f>IF('Multi Unit Grid'!C338="","",'Multi Unit Grid'!C338)</f>
        <v/>
      </c>
      <c r="B327" s="473">
        <f>IF('Product Selections'!D341="","",'Product Selections'!D341)</f>
        <v/>
      </c>
      <c r="C327" s="166">
        <f>IF('COE.Client.Details'!K344="","",'COE.Client.Details'!K344)</f>
        <v/>
      </c>
      <c r="D327" s="473">
        <f>IF('COE.Client.Details'!M344="","",'COE.Client.Details'!M344)</f>
        <v/>
      </c>
      <c r="E327" s="473">
        <f>IF('COE.Client.Details'!O344="","",'COE.Client.Details'!O344)</f>
        <v/>
      </c>
      <c r="F327" s="473">
        <f>IF('COE.Client.Details'!P344="","",'COE.Client.Details'!P344)</f>
        <v/>
      </c>
      <c r="G327" s="473">
        <f>IF('COE.Client.Details'!Q344="","",'COE.Client.Details'!Q344)</f>
        <v/>
      </c>
      <c r="H327" s="478">
        <f>IF(G327="","","US")</f>
        <v/>
      </c>
      <c r="I327" s="166">
        <f>IF('COE.Client.Details'!L344="","",'COE.Client.Details'!L344)</f>
        <v/>
      </c>
      <c r="J327" s="629">
        <f>IF('COE.Client.Details'!T344="","",'COE.Client.Details'!T344)</f>
        <v/>
      </c>
      <c r="K327" s="479">
        <f>IF(A327="","","0123000000002GvAAI")</f>
        <v/>
      </c>
      <c r="L327" s="479" t="n"/>
      <c r="M327" s="481">
        <f>IF('Multi Unit Grid'!$H$3="","",'Multi Unit Grid'!$H$3)</f>
        <v/>
      </c>
      <c r="N327" s="481">
        <f>IF('Multi Unit Grid'!$H$4="","",'Multi Unit Grid'!$H$4)</f>
        <v/>
      </c>
      <c r="O327" s="483" t="n"/>
      <c r="P327" s="482">
        <f>IF('COE.Client.Details'!E344="","",'COE.Client.Details'!E344)</f>
        <v/>
      </c>
      <c r="Q327" s="483" t="n"/>
    </row>
    <row r="328">
      <c r="A328" s="232">
        <f>IF('Multi Unit Grid'!C339="","",'Multi Unit Grid'!C339)</f>
        <v/>
      </c>
      <c r="B328" s="473">
        <f>IF('Product Selections'!D342="","",'Product Selections'!D342)</f>
        <v/>
      </c>
      <c r="C328" s="166">
        <f>IF('COE.Client.Details'!K345="","",'COE.Client.Details'!K345)</f>
        <v/>
      </c>
      <c r="D328" s="473">
        <f>IF('COE.Client.Details'!M345="","",'COE.Client.Details'!M345)</f>
        <v/>
      </c>
      <c r="E328" s="473">
        <f>IF('COE.Client.Details'!O345="","",'COE.Client.Details'!O345)</f>
        <v/>
      </c>
      <c r="F328" s="473">
        <f>IF('COE.Client.Details'!P345="","",'COE.Client.Details'!P345)</f>
        <v/>
      </c>
      <c r="G328" s="473">
        <f>IF('COE.Client.Details'!Q345="","",'COE.Client.Details'!Q345)</f>
        <v/>
      </c>
      <c r="H328" s="478">
        <f>IF(G328="","","US")</f>
        <v/>
      </c>
      <c r="I328" s="166">
        <f>IF('COE.Client.Details'!L345="","",'COE.Client.Details'!L345)</f>
        <v/>
      </c>
      <c r="J328" s="629">
        <f>IF('COE.Client.Details'!T345="","",'COE.Client.Details'!T345)</f>
        <v/>
      </c>
      <c r="K328" s="479">
        <f>IF(A328="","","0123000000002GvAAI")</f>
        <v/>
      </c>
      <c r="L328" s="479" t="n"/>
      <c r="M328" s="481">
        <f>IF('Multi Unit Grid'!$H$3="","",'Multi Unit Grid'!$H$3)</f>
        <v/>
      </c>
      <c r="N328" s="481">
        <f>IF('Multi Unit Grid'!$H$4="","",'Multi Unit Grid'!$H$4)</f>
        <v/>
      </c>
      <c r="O328" s="483" t="n"/>
      <c r="P328" s="482">
        <f>IF('COE.Client.Details'!E345="","",'COE.Client.Details'!E345)</f>
        <v/>
      </c>
      <c r="Q328" s="483" t="n"/>
    </row>
    <row r="329">
      <c r="A329" s="232">
        <f>IF('Multi Unit Grid'!C340="","",'Multi Unit Grid'!C340)</f>
        <v/>
      </c>
      <c r="B329" s="473">
        <f>IF('Product Selections'!D343="","",'Product Selections'!D343)</f>
        <v/>
      </c>
      <c r="C329" s="166">
        <f>IF('COE.Client.Details'!K346="","",'COE.Client.Details'!K346)</f>
        <v/>
      </c>
      <c r="D329" s="473">
        <f>IF('COE.Client.Details'!M346="","",'COE.Client.Details'!M346)</f>
        <v/>
      </c>
      <c r="E329" s="473">
        <f>IF('COE.Client.Details'!O346="","",'COE.Client.Details'!O346)</f>
        <v/>
      </c>
      <c r="F329" s="473">
        <f>IF('COE.Client.Details'!P346="","",'COE.Client.Details'!P346)</f>
        <v/>
      </c>
      <c r="G329" s="473">
        <f>IF('COE.Client.Details'!Q346="","",'COE.Client.Details'!Q346)</f>
        <v/>
      </c>
      <c r="H329" s="478">
        <f>IF(G329="","","US")</f>
        <v/>
      </c>
      <c r="I329" s="166">
        <f>IF('COE.Client.Details'!L346="","",'COE.Client.Details'!L346)</f>
        <v/>
      </c>
      <c r="J329" s="629">
        <f>IF('COE.Client.Details'!T346="","",'COE.Client.Details'!T346)</f>
        <v/>
      </c>
      <c r="K329" s="479">
        <f>IF(A329="","","0123000000002GvAAI")</f>
        <v/>
      </c>
      <c r="L329" s="479" t="n"/>
      <c r="M329" s="481">
        <f>IF('Multi Unit Grid'!$H$3="","",'Multi Unit Grid'!$H$3)</f>
        <v/>
      </c>
      <c r="N329" s="481">
        <f>IF('Multi Unit Grid'!$H$4="","",'Multi Unit Grid'!$H$4)</f>
        <v/>
      </c>
      <c r="O329" s="483" t="n"/>
      <c r="P329" s="482">
        <f>IF('COE.Client.Details'!E346="","",'COE.Client.Details'!E346)</f>
        <v/>
      </c>
      <c r="Q329" s="483" t="n"/>
    </row>
    <row r="330">
      <c r="A330" s="232">
        <f>IF('Multi Unit Grid'!C341="","",'Multi Unit Grid'!C341)</f>
        <v/>
      </c>
      <c r="B330" s="473">
        <f>IF('Product Selections'!D344="","",'Product Selections'!D344)</f>
        <v/>
      </c>
      <c r="C330" s="166">
        <f>IF('COE.Client.Details'!K347="","",'COE.Client.Details'!K347)</f>
        <v/>
      </c>
      <c r="D330" s="473">
        <f>IF('COE.Client.Details'!M347="","",'COE.Client.Details'!M347)</f>
        <v/>
      </c>
      <c r="E330" s="473">
        <f>IF('COE.Client.Details'!O347="","",'COE.Client.Details'!O347)</f>
        <v/>
      </c>
      <c r="F330" s="473">
        <f>IF('COE.Client.Details'!P347="","",'COE.Client.Details'!P347)</f>
        <v/>
      </c>
      <c r="G330" s="473">
        <f>IF('COE.Client.Details'!Q347="","",'COE.Client.Details'!Q347)</f>
        <v/>
      </c>
      <c r="H330" s="478">
        <f>IF(G330="","","US")</f>
        <v/>
      </c>
      <c r="I330" s="166">
        <f>IF('COE.Client.Details'!L347="","",'COE.Client.Details'!L347)</f>
        <v/>
      </c>
      <c r="J330" s="629">
        <f>IF('COE.Client.Details'!T347="","",'COE.Client.Details'!T347)</f>
        <v/>
      </c>
      <c r="K330" s="479">
        <f>IF(A330="","","0123000000002GvAAI")</f>
        <v/>
      </c>
      <c r="L330" s="479" t="n"/>
      <c r="M330" s="481">
        <f>IF('Multi Unit Grid'!$H$3="","",'Multi Unit Grid'!$H$3)</f>
        <v/>
      </c>
      <c r="N330" s="481">
        <f>IF('Multi Unit Grid'!$H$4="","",'Multi Unit Grid'!$H$4)</f>
        <v/>
      </c>
      <c r="O330" s="483" t="n"/>
      <c r="P330" s="482">
        <f>IF('COE.Client.Details'!E347="","",'COE.Client.Details'!E347)</f>
        <v/>
      </c>
      <c r="Q330" s="483" t="n"/>
    </row>
    <row r="331">
      <c r="A331" s="232">
        <f>IF('Multi Unit Grid'!C342="","",'Multi Unit Grid'!C342)</f>
        <v/>
      </c>
      <c r="B331" s="473">
        <f>IF('Product Selections'!D345="","",'Product Selections'!D345)</f>
        <v/>
      </c>
      <c r="C331" s="166">
        <f>IF('COE.Client.Details'!K348="","",'COE.Client.Details'!K348)</f>
        <v/>
      </c>
      <c r="D331" s="473">
        <f>IF('COE.Client.Details'!M348="","",'COE.Client.Details'!M348)</f>
        <v/>
      </c>
      <c r="E331" s="473">
        <f>IF('COE.Client.Details'!O348="","",'COE.Client.Details'!O348)</f>
        <v/>
      </c>
      <c r="F331" s="473">
        <f>IF('COE.Client.Details'!P348="","",'COE.Client.Details'!P348)</f>
        <v/>
      </c>
      <c r="G331" s="473">
        <f>IF('COE.Client.Details'!Q348="","",'COE.Client.Details'!Q348)</f>
        <v/>
      </c>
      <c r="H331" s="478">
        <f>IF(G331="","","US")</f>
        <v/>
      </c>
      <c r="I331" s="166">
        <f>IF('COE.Client.Details'!L348="","",'COE.Client.Details'!L348)</f>
        <v/>
      </c>
      <c r="J331" s="629">
        <f>IF('COE.Client.Details'!T348="","",'COE.Client.Details'!T348)</f>
        <v/>
      </c>
      <c r="K331" s="479">
        <f>IF(A331="","","0123000000002GvAAI")</f>
        <v/>
      </c>
      <c r="L331" s="479" t="n"/>
      <c r="M331" s="481">
        <f>IF('Multi Unit Grid'!$H$3="","",'Multi Unit Grid'!$H$3)</f>
        <v/>
      </c>
      <c r="N331" s="481">
        <f>IF('Multi Unit Grid'!$H$4="","",'Multi Unit Grid'!$H$4)</f>
        <v/>
      </c>
      <c r="O331" s="483" t="n"/>
      <c r="P331" s="482">
        <f>IF('COE.Client.Details'!E348="","",'COE.Client.Details'!E348)</f>
        <v/>
      </c>
      <c r="Q331" s="483" t="n"/>
    </row>
    <row r="332">
      <c r="A332" s="232">
        <f>IF('Multi Unit Grid'!C343="","",'Multi Unit Grid'!C343)</f>
        <v/>
      </c>
      <c r="B332" s="473">
        <f>IF('Product Selections'!D346="","",'Product Selections'!D346)</f>
        <v/>
      </c>
      <c r="C332" s="166">
        <f>IF('COE.Client.Details'!K349="","",'COE.Client.Details'!K349)</f>
        <v/>
      </c>
      <c r="D332" s="473">
        <f>IF('COE.Client.Details'!M349="","",'COE.Client.Details'!M349)</f>
        <v/>
      </c>
      <c r="E332" s="473">
        <f>IF('COE.Client.Details'!O349="","",'COE.Client.Details'!O349)</f>
        <v/>
      </c>
      <c r="F332" s="473">
        <f>IF('COE.Client.Details'!P349="","",'COE.Client.Details'!P349)</f>
        <v/>
      </c>
      <c r="G332" s="473">
        <f>IF('COE.Client.Details'!Q349="","",'COE.Client.Details'!Q349)</f>
        <v/>
      </c>
      <c r="H332" s="478">
        <f>IF(G332="","","US")</f>
        <v/>
      </c>
      <c r="I332" s="166">
        <f>IF('COE.Client.Details'!L349="","",'COE.Client.Details'!L349)</f>
        <v/>
      </c>
      <c r="J332" s="629">
        <f>IF('COE.Client.Details'!T349="","",'COE.Client.Details'!T349)</f>
        <v/>
      </c>
      <c r="K332" s="479">
        <f>IF(A332="","","0123000000002GvAAI")</f>
        <v/>
      </c>
      <c r="L332" s="479" t="n"/>
      <c r="M332" s="481">
        <f>IF('Multi Unit Grid'!$H$3="","",'Multi Unit Grid'!$H$3)</f>
        <v/>
      </c>
      <c r="N332" s="481">
        <f>IF('Multi Unit Grid'!$H$4="","",'Multi Unit Grid'!$H$4)</f>
        <v/>
      </c>
      <c r="O332" s="483" t="n"/>
      <c r="P332" s="482">
        <f>IF('COE.Client.Details'!E349="","",'COE.Client.Details'!E349)</f>
        <v/>
      </c>
      <c r="Q332" s="483" t="n"/>
    </row>
    <row r="333">
      <c r="A333" s="232">
        <f>IF('Multi Unit Grid'!C344="","",'Multi Unit Grid'!C344)</f>
        <v/>
      </c>
      <c r="B333" s="473">
        <f>IF('Product Selections'!D347="","",'Product Selections'!D347)</f>
        <v/>
      </c>
      <c r="C333" s="166">
        <f>IF('COE.Client.Details'!K350="","",'COE.Client.Details'!K350)</f>
        <v/>
      </c>
      <c r="D333" s="473">
        <f>IF('COE.Client.Details'!M350="","",'COE.Client.Details'!M350)</f>
        <v/>
      </c>
      <c r="E333" s="473">
        <f>IF('COE.Client.Details'!O350="","",'COE.Client.Details'!O350)</f>
        <v/>
      </c>
      <c r="F333" s="473">
        <f>IF('COE.Client.Details'!P350="","",'COE.Client.Details'!P350)</f>
        <v/>
      </c>
      <c r="G333" s="473">
        <f>IF('COE.Client.Details'!Q350="","",'COE.Client.Details'!Q350)</f>
        <v/>
      </c>
      <c r="H333" s="478">
        <f>IF(G333="","","US")</f>
        <v/>
      </c>
      <c r="I333" s="166">
        <f>IF('COE.Client.Details'!L350="","",'COE.Client.Details'!L350)</f>
        <v/>
      </c>
      <c r="J333" s="629">
        <f>IF('COE.Client.Details'!T350="","",'COE.Client.Details'!T350)</f>
        <v/>
      </c>
      <c r="K333" s="479">
        <f>IF(A333="","","0123000000002GvAAI")</f>
        <v/>
      </c>
      <c r="L333" s="479" t="n"/>
      <c r="M333" s="481">
        <f>IF('Multi Unit Grid'!$H$3="","",'Multi Unit Grid'!$H$3)</f>
        <v/>
      </c>
      <c r="N333" s="481">
        <f>IF('Multi Unit Grid'!$H$4="","",'Multi Unit Grid'!$H$4)</f>
        <v/>
      </c>
      <c r="O333" s="483" t="n"/>
      <c r="P333" s="482">
        <f>IF('COE.Client.Details'!E350="","",'COE.Client.Details'!E350)</f>
        <v/>
      </c>
      <c r="Q333" s="483" t="n"/>
    </row>
    <row r="334">
      <c r="A334" s="232">
        <f>IF('Multi Unit Grid'!C345="","",'Multi Unit Grid'!C345)</f>
        <v/>
      </c>
      <c r="B334" s="473">
        <f>IF('Product Selections'!D348="","",'Product Selections'!D348)</f>
        <v/>
      </c>
      <c r="C334" s="166">
        <f>IF('COE.Client.Details'!K351="","",'COE.Client.Details'!K351)</f>
        <v/>
      </c>
      <c r="D334" s="473">
        <f>IF('COE.Client.Details'!M351="","",'COE.Client.Details'!M351)</f>
        <v/>
      </c>
      <c r="E334" s="473">
        <f>IF('COE.Client.Details'!O351="","",'COE.Client.Details'!O351)</f>
        <v/>
      </c>
      <c r="F334" s="473">
        <f>IF('COE.Client.Details'!P351="","",'COE.Client.Details'!P351)</f>
        <v/>
      </c>
      <c r="G334" s="473">
        <f>IF('COE.Client.Details'!Q351="","",'COE.Client.Details'!Q351)</f>
        <v/>
      </c>
      <c r="H334" s="478">
        <f>IF(G334="","","US")</f>
        <v/>
      </c>
      <c r="I334" s="166">
        <f>IF('COE.Client.Details'!L351="","",'COE.Client.Details'!L351)</f>
        <v/>
      </c>
      <c r="J334" s="629">
        <f>IF('COE.Client.Details'!T351="","",'COE.Client.Details'!T351)</f>
        <v/>
      </c>
      <c r="K334" s="479">
        <f>IF(A334="","","0123000000002GvAAI")</f>
        <v/>
      </c>
      <c r="L334" s="479" t="n"/>
      <c r="M334" s="481">
        <f>IF('Multi Unit Grid'!$H$3="","",'Multi Unit Grid'!$H$3)</f>
        <v/>
      </c>
      <c r="N334" s="481">
        <f>IF('Multi Unit Grid'!$H$4="","",'Multi Unit Grid'!$H$4)</f>
        <v/>
      </c>
      <c r="O334" s="483" t="n"/>
      <c r="P334" s="482">
        <f>IF('COE.Client.Details'!E351="","",'COE.Client.Details'!E351)</f>
        <v/>
      </c>
      <c r="Q334" s="483" t="n"/>
    </row>
    <row r="335">
      <c r="A335" s="232">
        <f>IF('Multi Unit Grid'!C346="","",'Multi Unit Grid'!C346)</f>
        <v/>
      </c>
      <c r="B335" s="473">
        <f>IF('Product Selections'!D349="","",'Product Selections'!D349)</f>
        <v/>
      </c>
      <c r="C335" s="166">
        <f>IF('COE.Client.Details'!K352="","",'COE.Client.Details'!K352)</f>
        <v/>
      </c>
      <c r="D335" s="473">
        <f>IF('COE.Client.Details'!M352="","",'COE.Client.Details'!M352)</f>
        <v/>
      </c>
      <c r="E335" s="473">
        <f>IF('COE.Client.Details'!O352="","",'COE.Client.Details'!O352)</f>
        <v/>
      </c>
      <c r="F335" s="473">
        <f>IF('COE.Client.Details'!P352="","",'COE.Client.Details'!P352)</f>
        <v/>
      </c>
      <c r="G335" s="473">
        <f>IF('COE.Client.Details'!Q352="","",'COE.Client.Details'!Q352)</f>
        <v/>
      </c>
      <c r="H335" s="478">
        <f>IF(G335="","","US")</f>
        <v/>
      </c>
      <c r="I335" s="166">
        <f>IF('COE.Client.Details'!L352="","",'COE.Client.Details'!L352)</f>
        <v/>
      </c>
      <c r="J335" s="629">
        <f>IF('COE.Client.Details'!T352="","",'COE.Client.Details'!T352)</f>
        <v/>
      </c>
      <c r="K335" s="479">
        <f>IF(A335="","","0123000000002GvAAI")</f>
        <v/>
      </c>
      <c r="L335" s="479" t="n"/>
      <c r="M335" s="481">
        <f>IF('Multi Unit Grid'!$H$3="","",'Multi Unit Grid'!$H$3)</f>
        <v/>
      </c>
      <c r="N335" s="481">
        <f>IF('Multi Unit Grid'!$H$4="","",'Multi Unit Grid'!$H$4)</f>
        <v/>
      </c>
      <c r="O335" s="483" t="n"/>
      <c r="P335" s="482">
        <f>IF('COE.Client.Details'!E352="","",'COE.Client.Details'!E352)</f>
        <v/>
      </c>
      <c r="Q335" s="483" t="n"/>
    </row>
    <row r="336">
      <c r="A336" s="232">
        <f>IF('Multi Unit Grid'!C347="","",'Multi Unit Grid'!C347)</f>
        <v/>
      </c>
      <c r="B336" s="473">
        <f>IF('Product Selections'!D350="","",'Product Selections'!D350)</f>
        <v/>
      </c>
      <c r="C336" s="166">
        <f>IF('COE.Client.Details'!K353="","",'COE.Client.Details'!K353)</f>
        <v/>
      </c>
      <c r="D336" s="473">
        <f>IF('COE.Client.Details'!M353="","",'COE.Client.Details'!M353)</f>
        <v/>
      </c>
      <c r="E336" s="473">
        <f>IF('COE.Client.Details'!O353="","",'COE.Client.Details'!O353)</f>
        <v/>
      </c>
      <c r="F336" s="473">
        <f>IF('COE.Client.Details'!P353="","",'COE.Client.Details'!P353)</f>
        <v/>
      </c>
      <c r="G336" s="473">
        <f>IF('COE.Client.Details'!Q353="","",'COE.Client.Details'!Q353)</f>
        <v/>
      </c>
      <c r="H336" s="478">
        <f>IF(G336="","","US")</f>
        <v/>
      </c>
      <c r="I336" s="166">
        <f>IF('COE.Client.Details'!L353="","",'COE.Client.Details'!L353)</f>
        <v/>
      </c>
      <c r="J336" s="629">
        <f>IF('COE.Client.Details'!T353="","",'COE.Client.Details'!T353)</f>
        <v/>
      </c>
      <c r="K336" s="479">
        <f>IF(A336="","","0123000000002GvAAI")</f>
        <v/>
      </c>
      <c r="L336" s="479" t="n"/>
      <c r="M336" s="481">
        <f>IF('Multi Unit Grid'!$H$3="","",'Multi Unit Grid'!$H$3)</f>
        <v/>
      </c>
      <c r="N336" s="481">
        <f>IF('Multi Unit Grid'!$H$4="","",'Multi Unit Grid'!$H$4)</f>
        <v/>
      </c>
      <c r="O336" s="483" t="n"/>
      <c r="P336" s="482">
        <f>IF('COE.Client.Details'!E353="","",'COE.Client.Details'!E353)</f>
        <v/>
      </c>
      <c r="Q336" s="483" t="n"/>
    </row>
    <row r="337">
      <c r="A337" s="232">
        <f>IF('Multi Unit Grid'!C348="","",'Multi Unit Grid'!C348)</f>
        <v/>
      </c>
      <c r="B337" s="473">
        <f>IF('Product Selections'!D351="","",'Product Selections'!D351)</f>
        <v/>
      </c>
      <c r="C337" s="166">
        <f>IF('COE.Client.Details'!K354="","",'COE.Client.Details'!K354)</f>
        <v/>
      </c>
      <c r="D337" s="473">
        <f>IF('COE.Client.Details'!M354="","",'COE.Client.Details'!M354)</f>
        <v/>
      </c>
      <c r="E337" s="473">
        <f>IF('COE.Client.Details'!O354="","",'COE.Client.Details'!O354)</f>
        <v/>
      </c>
      <c r="F337" s="473">
        <f>IF('COE.Client.Details'!P354="","",'COE.Client.Details'!P354)</f>
        <v/>
      </c>
      <c r="G337" s="473">
        <f>IF('COE.Client.Details'!Q354="","",'COE.Client.Details'!Q354)</f>
        <v/>
      </c>
      <c r="H337" s="478">
        <f>IF(G337="","","US")</f>
        <v/>
      </c>
      <c r="I337" s="166">
        <f>IF('COE.Client.Details'!L354="","",'COE.Client.Details'!L354)</f>
        <v/>
      </c>
      <c r="J337" s="629">
        <f>IF('COE.Client.Details'!T354="","",'COE.Client.Details'!T354)</f>
        <v/>
      </c>
      <c r="K337" s="479">
        <f>IF(A337="","","0123000000002GvAAI")</f>
        <v/>
      </c>
      <c r="L337" s="479" t="n"/>
      <c r="M337" s="481">
        <f>IF('Multi Unit Grid'!$H$3="","",'Multi Unit Grid'!$H$3)</f>
        <v/>
      </c>
      <c r="N337" s="481">
        <f>IF('Multi Unit Grid'!$H$4="","",'Multi Unit Grid'!$H$4)</f>
        <v/>
      </c>
      <c r="O337" s="483" t="n"/>
      <c r="P337" s="482">
        <f>IF('COE.Client.Details'!E354="","",'COE.Client.Details'!E354)</f>
        <v/>
      </c>
      <c r="Q337" s="483" t="n"/>
    </row>
    <row r="338">
      <c r="A338" s="232">
        <f>IF('Multi Unit Grid'!C349="","",'Multi Unit Grid'!C349)</f>
        <v/>
      </c>
      <c r="B338" s="473">
        <f>IF('Product Selections'!D352="","",'Product Selections'!D352)</f>
        <v/>
      </c>
      <c r="C338" s="166">
        <f>IF('COE.Client.Details'!K355="","",'COE.Client.Details'!K355)</f>
        <v/>
      </c>
      <c r="D338" s="473">
        <f>IF('COE.Client.Details'!M355="","",'COE.Client.Details'!M355)</f>
        <v/>
      </c>
      <c r="E338" s="473">
        <f>IF('COE.Client.Details'!O355="","",'COE.Client.Details'!O355)</f>
        <v/>
      </c>
      <c r="F338" s="473">
        <f>IF('COE.Client.Details'!P355="","",'COE.Client.Details'!P355)</f>
        <v/>
      </c>
      <c r="G338" s="473">
        <f>IF('COE.Client.Details'!Q355="","",'COE.Client.Details'!Q355)</f>
        <v/>
      </c>
      <c r="H338" s="478">
        <f>IF(G338="","","US")</f>
        <v/>
      </c>
      <c r="I338" s="166">
        <f>IF('COE.Client.Details'!L355="","",'COE.Client.Details'!L355)</f>
        <v/>
      </c>
      <c r="J338" s="629">
        <f>IF('COE.Client.Details'!T355="","",'COE.Client.Details'!T355)</f>
        <v/>
      </c>
      <c r="K338" s="479">
        <f>IF(A338="","","0123000000002GvAAI")</f>
        <v/>
      </c>
      <c r="L338" s="479" t="n"/>
      <c r="M338" s="481">
        <f>IF('Multi Unit Grid'!$H$3="","",'Multi Unit Grid'!$H$3)</f>
        <v/>
      </c>
      <c r="N338" s="481">
        <f>IF('Multi Unit Grid'!$H$4="","",'Multi Unit Grid'!$H$4)</f>
        <v/>
      </c>
      <c r="O338" s="483" t="n"/>
      <c r="P338" s="482">
        <f>IF('COE.Client.Details'!E355="","",'COE.Client.Details'!E355)</f>
        <v/>
      </c>
      <c r="Q338" s="483" t="n"/>
    </row>
    <row r="339">
      <c r="A339" s="232">
        <f>IF('Multi Unit Grid'!C350="","",'Multi Unit Grid'!C350)</f>
        <v/>
      </c>
      <c r="B339" s="473">
        <f>IF('Product Selections'!D353="","",'Product Selections'!D353)</f>
        <v/>
      </c>
      <c r="C339" s="166">
        <f>IF('COE.Client.Details'!K356="","",'COE.Client.Details'!K356)</f>
        <v/>
      </c>
      <c r="D339" s="473">
        <f>IF('COE.Client.Details'!M356="","",'COE.Client.Details'!M356)</f>
        <v/>
      </c>
      <c r="E339" s="473">
        <f>IF('COE.Client.Details'!O356="","",'COE.Client.Details'!O356)</f>
        <v/>
      </c>
      <c r="F339" s="473">
        <f>IF('COE.Client.Details'!P356="","",'COE.Client.Details'!P356)</f>
        <v/>
      </c>
      <c r="G339" s="473">
        <f>IF('COE.Client.Details'!Q356="","",'COE.Client.Details'!Q356)</f>
        <v/>
      </c>
      <c r="H339" s="478">
        <f>IF(G339="","","US")</f>
        <v/>
      </c>
      <c r="I339" s="166">
        <f>IF('COE.Client.Details'!L356="","",'COE.Client.Details'!L356)</f>
        <v/>
      </c>
      <c r="J339" s="629">
        <f>IF('COE.Client.Details'!T356="","",'COE.Client.Details'!T356)</f>
        <v/>
      </c>
      <c r="K339" s="479">
        <f>IF(A339="","","0123000000002GvAAI")</f>
        <v/>
      </c>
      <c r="L339" s="479" t="n"/>
      <c r="M339" s="481">
        <f>IF('Multi Unit Grid'!$H$3="","",'Multi Unit Grid'!$H$3)</f>
        <v/>
      </c>
      <c r="N339" s="481">
        <f>IF('Multi Unit Grid'!$H$4="","",'Multi Unit Grid'!$H$4)</f>
        <v/>
      </c>
      <c r="O339" s="483" t="n"/>
      <c r="P339" s="482">
        <f>IF('COE.Client.Details'!E356="","",'COE.Client.Details'!E356)</f>
        <v/>
      </c>
      <c r="Q339" s="483" t="n"/>
    </row>
    <row r="340">
      <c r="A340" s="232">
        <f>IF('Multi Unit Grid'!C351="","",'Multi Unit Grid'!C351)</f>
        <v/>
      </c>
      <c r="B340" s="473">
        <f>IF('Product Selections'!D354="","",'Product Selections'!D354)</f>
        <v/>
      </c>
      <c r="C340" s="166">
        <f>IF('COE.Client.Details'!K357="","",'COE.Client.Details'!K357)</f>
        <v/>
      </c>
      <c r="D340" s="473">
        <f>IF('COE.Client.Details'!M357="","",'COE.Client.Details'!M357)</f>
        <v/>
      </c>
      <c r="E340" s="473">
        <f>IF('COE.Client.Details'!O357="","",'COE.Client.Details'!O357)</f>
        <v/>
      </c>
      <c r="F340" s="473">
        <f>IF('COE.Client.Details'!P357="","",'COE.Client.Details'!P357)</f>
        <v/>
      </c>
      <c r="G340" s="473">
        <f>IF('COE.Client.Details'!Q357="","",'COE.Client.Details'!Q357)</f>
        <v/>
      </c>
      <c r="H340" s="478">
        <f>IF(G340="","","US")</f>
        <v/>
      </c>
      <c r="I340" s="166">
        <f>IF('COE.Client.Details'!L357="","",'COE.Client.Details'!L357)</f>
        <v/>
      </c>
      <c r="J340" s="629">
        <f>IF('COE.Client.Details'!T357="","",'COE.Client.Details'!T357)</f>
        <v/>
      </c>
      <c r="K340" s="479">
        <f>IF(A340="","","0123000000002GvAAI")</f>
        <v/>
      </c>
      <c r="L340" s="479" t="n"/>
      <c r="M340" s="481">
        <f>IF('Multi Unit Grid'!$H$3="","",'Multi Unit Grid'!$H$3)</f>
        <v/>
      </c>
      <c r="N340" s="481">
        <f>IF('Multi Unit Grid'!$H$4="","",'Multi Unit Grid'!$H$4)</f>
        <v/>
      </c>
      <c r="O340" s="483" t="n"/>
      <c r="P340" s="482">
        <f>IF('COE.Client.Details'!E357="","",'COE.Client.Details'!E357)</f>
        <v/>
      </c>
      <c r="Q340" s="483" t="n"/>
    </row>
    <row r="341">
      <c r="A341" s="232">
        <f>IF('Multi Unit Grid'!C352="","",'Multi Unit Grid'!C352)</f>
        <v/>
      </c>
      <c r="B341" s="473">
        <f>IF('Product Selections'!D355="","",'Product Selections'!D355)</f>
        <v/>
      </c>
      <c r="C341" s="166">
        <f>IF('COE.Client.Details'!K358="","",'COE.Client.Details'!K358)</f>
        <v/>
      </c>
      <c r="D341" s="473">
        <f>IF('COE.Client.Details'!M358="","",'COE.Client.Details'!M358)</f>
        <v/>
      </c>
      <c r="E341" s="473">
        <f>IF('COE.Client.Details'!O358="","",'COE.Client.Details'!O358)</f>
        <v/>
      </c>
      <c r="F341" s="473">
        <f>IF('COE.Client.Details'!P358="","",'COE.Client.Details'!P358)</f>
        <v/>
      </c>
      <c r="G341" s="473">
        <f>IF('COE.Client.Details'!Q358="","",'COE.Client.Details'!Q358)</f>
        <v/>
      </c>
      <c r="H341" s="478">
        <f>IF(G341="","","US")</f>
        <v/>
      </c>
      <c r="I341" s="166">
        <f>IF('COE.Client.Details'!L358="","",'COE.Client.Details'!L358)</f>
        <v/>
      </c>
      <c r="J341" s="629">
        <f>IF('COE.Client.Details'!T358="","",'COE.Client.Details'!T358)</f>
        <v/>
      </c>
      <c r="K341" s="479">
        <f>IF(A341="","","0123000000002GvAAI")</f>
        <v/>
      </c>
      <c r="L341" s="479" t="n"/>
      <c r="M341" s="481">
        <f>IF('Multi Unit Grid'!$H$3="","",'Multi Unit Grid'!$H$3)</f>
        <v/>
      </c>
      <c r="N341" s="481">
        <f>IF('Multi Unit Grid'!$H$4="","",'Multi Unit Grid'!$H$4)</f>
        <v/>
      </c>
      <c r="O341" s="483" t="n"/>
      <c r="P341" s="482">
        <f>IF('COE.Client.Details'!E358="","",'COE.Client.Details'!E358)</f>
        <v/>
      </c>
      <c r="Q341" s="483" t="n"/>
    </row>
    <row r="342">
      <c r="A342" s="232">
        <f>IF('Multi Unit Grid'!C353="","",'Multi Unit Grid'!C353)</f>
        <v/>
      </c>
      <c r="B342" s="473">
        <f>IF('Product Selections'!D356="","",'Product Selections'!D356)</f>
        <v/>
      </c>
      <c r="C342" s="166">
        <f>IF('COE.Client.Details'!K359="","",'COE.Client.Details'!K359)</f>
        <v/>
      </c>
      <c r="D342" s="473">
        <f>IF('COE.Client.Details'!M359="","",'COE.Client.Details'!M359)</f>
        <v/>
      </c>
      <c r="E342" s="473">
        <f>IF('COE.Client.Details'!O359="","",'COE.Client.Details'!O359)</f>
        <v/>
      </c>
      <c r="F342" s="473">
        <f>IF('COE.Client.Details'!P359="","",'COE.Client.Details'!P359)</f>
        <v/>
      </c>
      <c r="G342" s="473">
        <f>IF('COE.Client.Details'!Q359="","",'COE.Client.Details'!Q359)</f>
        <v/>
      </c>
      <c r="H342" s="478">
        <f>IF(G342="","","US")</f>
        <v/>
      </c>
      <c r="I342" s="166">
        <f>IF('COE.Client.Details'!L359="","",'COE.Client.Details'!L359)</f>
        <v/>
      </c>
      <c r="J342" s="629">
        <f>IF('COE.Client.Details'!T359="","",'COE.Client.Details'!T359)</f>
        <v/>
      </c>
      <c r="K342" s="479">
        <f>IF(A342="","","0123000000002GvAAI")</f>
        <v/>
      </c>
      <c r="L342" s="479" t="n"/>
      <c r="M342" s="481">
        <f>IF('Multi Unit Grid'!$H$3="","",'Multi Unit Grid'!$H$3)</f>
        <v/>
      </c>
      <c r="N342" s="481">
        <f>IF('Multi Unit Grid'!$H$4="","",'Multi Unit Grid'!$H$4)</f>
        <v/>
      </c>
      <c r="O342" s="483" t="n"/>
      <c r="P342" s="482">
        <f>IF('COE.Client.Details'!E359="","",'COE.Client.Details'!E359)</f>
        <v/>
      </c>
      <c r="Q342" s="483" t="n"/>
    </row>
    <row r="343">
      <c r="A343" s="232">
        <f>IF('Multi Unit Grid'!C354="","",'Multi Unit Grid'!C354)</f>
        <v/>
      </c>
      <c r="B343" s="473">
        <f>IF('Product Selections'!D357="","",'Product Selections'!D357)</f>
        <v/>
      </c>
      <c r="C343" s="166">
        <f>IF('COE.Client.Details'!K360="","",'COE.Client.Details'!K360)</f>
        <v/>
      </c>
      <c r="D343" s="473">
        <f>IF('COE.Client.Details'!M360="","",'COE.Client.Details'!M360)</f>
        <v/>
      </c>
      <c r="E343" s="473">
        <f>IF('COE.Client.Details'!O360="","",'COE.Client.Details'!O360)</f>
        <v/>
      </c>
      <c r="F343" s="473">
        <f>IF('COE.Client.Details'!P360="","",'COE.Client.Details'!P360)</f>
        <v/>
      </c>
      <c r="G343" s="473">
        <f>IF('COE.Client.Details'!Q360="","",'COE.Client.Details'!Q360)</f>
        <v/>
      </c>
      <c r="H343" s="478">
        <f>IF(G343="","","US")</f>
        <v/>
      </c>
      <c r="I343" s="166">
        <f>IF('COE.Client.Details'!L360="","",'COE.Client.Details'!L360)</f>
        <v/>
      </c>
      <c r="J343" s="629">
        <f>IF('COE.Client.Details'!T360="","",'COE.Client.Details'!T360)</f>
        <v/>
      </c>
      <c r="K343" s="479">
        <f>IF(A343="","","0123000000002GvAAI")</f>
        <v/>
      </c>
      <c r="L343" s="479" t="n"/>
      <c r="M343" s="481">
        <f>IF('Multi Unit Grid'!$H$3="","",'Multi Unit Grid'!$H$3)</f>
        <v/>
      </c>
      <c r="N343" s="481">
        <f>IF('Multi Unit Grid'!$H$4="","",'Multi Unit Grid'!$H$4)</f>
        <v/>
      </c>
      <c r="O343" s="483" t="n"/>
      <c r="P343" s="482">
        <f>IF('COE.Client.Details'!E360="","",'COE.Client.Details'!E360)</f>
        <v/>
      </c>
      <c r="Q343" s="483" t="n"/>
    </row>
    <row r="344">
      <c r="A344" s="232">
        <f>IF('Multi Unit Grid'!C355="","",'Multi Unit Grid'!C355)</f>
        <v/>
      </c>
      <c r="B344" s="473">
        <f>IF('Product Selections'!D358="","",'Product Selections'!D358)</f>
        <v/>
      </c>
      <c r="C344" s="166">
        <f>IF('COE.Client.Details'!K361="","",'COE.Client.Details'!K361)</f>
        <v/>
      </c>
      <c r="D344" s="473">
        <f>IF('COE.Client.Details'!M361="","",'COE.Client.Details'!M361)</f>
        <v/>
      </c>
      <c r="E344" s="473">
        <f>IF('COE.Client.Details'!O361="","",'COE.Client.Details'!O361)</f>
        <v/>
      </c>
      <c r="F344" s="473">
        <f>IF('COE.Client.Details'!P361="","",'COE.Client.Details'!P361)</f>
        <v/>
      </c>
      <c r="G344" s="473">
        <f>IF('COE.Client.Details'!Q361="","",'COE.Client.Details'!Q361)</f>
        <v/>
      </c>
      <c r="H344" s="478">
        <f>IF(G344="","","US")</f>
        <v/>
      </c>
      <c r="I344" s="166">
        <f>IF('COE.Client.Details'!L361="","",'COE.Client.Details'!L361)</f>
        <v/>
      </c>
      <c r="J344" s="629">
        <f>IF('COE.Client.Details'!T361="","",'COE.Client.Details'!T361)</f>
        <v/>
      </c>
      <c r="K344" s="479">
        <f>IF(A344="","","0123000000002GvAAI")</f>
        <v/>
      </c>
      <c r="L344" s="479" t="n"/>
      <c r="M344" s="481">
        <f>IF('Multi Unit Grid'!$H$3="","",'Multi Unit Grid'!$H$3)</f>
        <v/>
      </c>
      <c r="N344" s="481">
        <f>IF('Multi Unit Grid'!$H$4="","",'Multi Unit Grid'!$H$4)</f>
        <v/>
      </c>
      <c r="O344" s="483" t="n"/>
      <c r="P344" s="482">
        <f>IF('COE.Client.Details'!E361="","",'COE.Client.Details'!E361)</f>
        <v/>
      </c>
      <c r="Q344" s="483" t="n"/>
    </row>
    <row r="345">
      <c r="A345" s="232">
        <f>IF('Multi Unit Grid'!C356="","",'Multi Unit Grid'!C356)</f>
        <v/>
      </c>
      <c r="B345" s="473">
        <f>IF('Product Selections'!D359="","",'Product Selections'!D359)</f>
        <v/>
      </c>
      <c r="C345" s="166">
        <f>IF('COE.Client.Details'!K362="","",'COE.Client.Details'!K362)</f>
        <v/>
      </c>
      <c r="D345" s="473">
        <f>IF('COE.Client.Details'!M362="","",'COE.Client.Details'!M362)</f>
        <v/>
      </c>
      <c r="E345" s="473">
        <f>IF('COE.Client.Details'!O362="","",'COE.Client.Details'!O362)</f>
        <v/>
      </c>
      <c r="F345" s="473">
        <f>IF('COE.Client.Details'!P362="","",'COE.Client.Details'!P362)</f>
        <v/>
      </c>
      <c r="G345" s="473">
        <f>IF('COE.Client.Details'!Q362="","",'COE.Client.Details'!Q362)</f>
        <v/>
      </c>
      <c r="H345" s="478">
        <f>IF(G345="","","US")</f>
        <v/>
      </c>
      <c r="I345" s="166">
        <f>IF('COE.Client.Details'!L362="","",'COE.Client.Details'!L362)</f>
        <v/>
      </c>
      <c r="J345" s="629">
        <f>IF('COE.Client.Details'!T362="","",'COE.Client.Details'!T362)</f>
        <v/>
      </c>
      <c r="K345" s="479">
        <f>IF(A345="","","0123000000002GvAAI")</f>
        <v/>
      </c>
      <c r="L345" s="479" t="n"/>
      <c r="M345" s="481">
        <f>IF('Multi Unit Grid'!$H$3="","",'Multi Unit Grid'!$H$3)</f>
        <v/>
      </c>
      <c r="N345" s="481">
        <f>IF('Multi Unit Grid'!$H$4="","",'Multi Unit Grid'!$H$4)</f>
        <v/>
      </c>
      <c r="O345" s="483" t="n"/>
      <c r="P345" s="482">
        <f>IF('COE.Client.Details'!E362="","",'COE.Client.Details'!E362)</f>
        <v/>
      </c>
      <c r="Q345" s="483" t="n"/>
    </row>
    <row r="346">
      <c r="A346" s="232">
        <f>IF('Multi Unit Grid'!C357="","",'Multi Unit Grid'!C357)</f>
        <v/>
      </c>
      <c r="B346" s="473">
        <f>IF('Product Selections'!D360="","",'Product Selections'!D360)</f>
        <v/>
      </c>
      <c r="C346" s="166">
        <f>IF('COE.Client.Details'!K363="","",'COE.Client.Details'!K363)</f>
        <v/>
      </c>
      <c r="D346" s="473">
        <f>IF('COE.Client.Details'!M363="","",'COE.Client.Details'!M363)</f>
        <v/>
      </c>
      <c r="E346" s="473">
        <f>IF('COE.Client.Details'!O363="","",'COE.Client.Details'!O363)</f>
        <v/>
      </c>
      <c r="F346" s="473">
        <f>IF('COE.Client.Details'!P363="","",'COE.Client.Details'!P363)</f>
        <v/>
      </c>
      <c r="G346" s="473">
        <f>IF('COE.Client.Details'!Q363="","",'COE.Client.Details'!Q363)</f>
        <v/>
      </c>
      <c r="H346" s="478">
        <f>IF(G346="","","US")</f>
        <v/>
      </c>
      <c r="I346" s="166">
        <f>IF('COE.Client.Details'!L363="","",'COE.Client.Details'!L363)</f>
        <v/>
      </c>
      <c r="J346" s="629">
        <f>IF('COE.Client.Details'!T363="","",'COE.Client.Details'!T363)</f>
        <v/>
      </c>
      <c r="K346" s="479">
        <f>IF(A346="","","0123000000002GvAAI")</f>
        <v/>
      </c>
      <c r="L346" s="479" t="n"/>
      <c r="M346" s="481">
        <f>IF('Multi Unit Grid'!$H$3="","",'Multi Unit Grid'!$H$3)</f>
        <v/>
      </c>
      <c r="N346" s="481">
        <f>IF('Multi Unit Grid'!$H$4="","",'Multi Unit Grid'!$H$4)</f>
        <v/>
      </c>
      <c r="O346" s="483" t="n"/>
      <c r="P346" s="482">
        <f>IF('COE.Client.Details'!E363="","",'COE.Client.Details'!E363)</f>
        <v/>
      </c>
      <c r="Q346" s="483" t="n"/>
    </row>
    <row r="347">
      <c r="A347" s="232">
        <f>IF('Multi Unit Grid'!C358="","",'Multi Unit Grid'!C358)</f>
        <v/>
      </c>
      <c r="B347" s="473">
        <f>IF('Product Selections'!D361="","",'Product Selections'!D361)</f>
        <v/>
      </c>
      <c r="C347" s="166">
        <f>IF('COE.Client.Details'!K364="","",'COE.Client.Details'!K364)</f>
        <v/>
      </c>
      <c r="D347" s="473">
        <f>IF('COE.Client.Details'!M364="","",'COE.Client.Details'!M364)</f>
        <v/>
      </c>
      <c r="E347" s="473">
        <f>IF('COE.Client.Details'!O364="","",'COE.Client.Details'!O364)</f>
        <v/>
      </c>
      <c r="F347" s="473">
        <f>IF('COE.Client.Details'!P364="","",'COE.Client.Details'!P364)</f>
        <v/>
      </c>
      <c r="G347" s="473">
        <f>IF('COE.Client.Details'!Q364="","",'COE.Client.Details'!Q364)</f>
        <v/>
      </c>
      <c r="H347" s="478">
        <f>IF(G347="","","US")</f>
        <v/>
      </c>
      <c r="I347" s="166">
        <f>IF('COE.Client.Details'!L364="","",'COE.Client.Details'!L364)</f>
        <v/>
      </c>
      <c r="J347" s="629">
        <f>IF('COE.Client.Details'!T364="","",'COE.Client.Details'!T364)</f>
        <v/>
      </c>
      <c r="K347" s="479">
        <f>IF(A347="","","0123000000002GvAAI")</f>
        <v/>
      </c>
      <c r="L347" s="479" t="n"/>
      <c r="M347" s="481">
        <f>IF('Multi Unit Grid'!$H$3="","",'Multi Unit Grid'!$H$3)</f>
        <v/>
      </c>
      <c r="N347" s="481">
        <f>IF('Multi Unit Grid'!$H$4="","",'Multi Unit Grid'!$H$4)</f>
        <v/>
      </c>
      <c r="O347" s="483" t="n"/>
      <c r="P347" s="482">
        <f>IF('COE.Client.Details'!E364="","",'COE.Client.Details'!E364)</f>
        <v/>
      </c>
      <c r="Q347" s="483" t="n"/>
    </row>
    <row r="348">
      <c r="A348" s="232">
        <f>IF('Multi Unit Grid'!C359="","",'Multi Unit Grid'!C359)</f>
        <v/>
      </c>
      <c r="B348" s="473">
        <f>IF('Product Selections'!D362="","",'Product Selections'!D362)</f>
        <v/>
      </c>
      <c r="C348" s="166">
        <f>IF('COE.Client.Details'!K365="","",'COE.Client.Details'!K365)</f>
        <v/>
      </c>
      <c r="D348" s="473">
        <f>IF('COE.Client.Details'!M365="","",'COE.Client.Details'!M365)</f>
        <v/>
      </c>
      <c r="E348" s="473">
        <f>IF('COE.Client.Details'!O365="","",'COE.Client.Details'!O365)</f>
        <v/>
      </c>
      <c r="F348" s="473">
        <f>IF('COE.Client.Details'!P365="","",'COE.Client.Details'!P365)</f>
        <v/>
      </c>
      <c r="G348" s="473">
        <f>IF('COE.Client.Details'!Q365="","",'COE.Client.Details'!Q365)</f>
        <v/>
      </c>
      <c r="H348" s="478">
        <f>IF(G348="","","US")</f>
        <v/>
      </c>
      <c r="I348" s="166">
        <f>IF('COE.Client.Details'!L365="","",'COE.Client.Details'!L365)</f>
        <v/>
      </c>
      <c r="J348" s="629">
        <f>IF('COE.Client.Details'!T365="","",'COE.Client.Details'!T365)</f>
        <v/>
      </c>
      <c r="K348" s="479">
        <f>IF(A348="","","0123000000002GvAAI")</f>
        <v/>
      </c>
      <c r="L348" s="479" t="n"/>
      <c r="M348" s="481">
        <f>IF('Multi Unit Grid'!$H$3="","",'Multi Unit Grid'!$H$3)</f>
        <v/>
      </c>
      <c r="N348" s="481">
        <f>IF('Multi Unit Grid'!$H$4="","",'Multi Unit Grid'!$H$4)</f>
        <v/>
      </c>
      <c r="O348" s="483" t="n"/>
      <c r="P348" s="482">
        <f>IF('COE.Client.Details'!E365="","",'COE.Client.Details'!E365)</f>
        <v/>
      </c>
      <c r="Q348" s="483" t="n"/>
    </row>
    <row r="349">
      <c r="A349" s="232">
        <f>IF('Multi Unit Grid'!C360="","",'Multi Unit Grid'!C360)</f>
        <v/>
      </c>
      <c r="B349" s="473">
        <f>IF('Product Selections'!D363="","",'Product Selections'!D363)</f>
        <v/>
      </c>
      <c r="C349" s="166">
        <f>IF('COE.Client.Details'!K366="","",'COE.Client.Details'!K366)</f>
        <v/>
      </c>
      <c r="D349" s="473">
        <f>IF('COE.Client.Details'!M366="","",'COE.Client.Details'!M366)</f>
        <v/>
      </c>
      <c r="E349" s="473">
        <f>IF('COE.Client.Details'!O366="","",'COE.Client.Details'!O366)</f>
        <v/>
      </c>
      <c r="F349" s="473">
        <f>IF('COE.Client.Details'!P366="","",'COE.Client.Details'!P366)</f>
        <v/>
      </c>
      <c r="G349" s="473">
        <f>IF('COE.Client.Details'!Q366="","",'COE.Client.Details'!Q366)</f>
        <v/>
      </c>
      <c r="H349" s="478">
        <f>IF(G349="","","US")</f>
        <v/>
      </c>
      <c r="I349" s="166">
        <f>IF('COE.Client.Details'!L366="","",'COE.Client.Details'!L366)</f>
        <v/>
      </c>
      <c r="J349" s="629">
        <f>IF('COE.Client.Details'!T366="","",'COE.Client.Details'!T366)</f>
        <v/>
      </c>
      <c r="K349" s="479">
        <f>IF(A349="","","0123000000002GvAAI")</f>
        <v/>
      </c>
      <c r="L349" s="479" t="n"/>
      <c r="M349" s="481">
        <f>IF('Multi Unit Grid'!$H$3="","",'Multi Unit Grid'!$H$3)</f>
        <v/>
      </c>
      <c r="N349" s="481">
        <f>IF('Multi Unit Grid'!$H$4="","",'Multi Unit Grid'!$H$4)</f>
        <v/>
      </c>
      <c r="O349" s="483" t="n"/>
      <c r="P349" s="482">
        <f>IF('COE.Client.Details'!E366="","",'COE.Client.Details'!E366)</f>
        <v/>
      </c>
      <c r="Q349" s="483" t="n"/>
    </row>
    <row r="350">
      <c r="A350" s="232">
        <f>IF('Multi Unit Grid'!C361="","",'Multi Unit Grid'!C361)</f>
        <v/>
      </c>
      <c r="B350" s="473">
        <f>IF('Product Selections'!D364="","",'Product Selections'!D364)</f>
        <v/>
      </c>
      <c r="C350" s="166">
        <f>IF('COE.Client.Details'!K367="","",'COE.Client.Details'!K367)</f>
        <v/>
      </c>
      <c r="D350" s="473">
        <f>IF('COE.Client.Details'!M367="","",'COE.Client.Details'!M367)</f>
        <v/>
      </c>
      <c r="E350" s="473">
        <f>IF('COE.Client.Details'!O367="","",'COE.Client.Details'!O367)</f>
        <v/>
      </c>
      <c r="F350" s="473">
        <f>IF('COE.Client.Details'!P367="","",'COE.Client.Details'!P367)</f>
        <v/>
      </c>
      <c r="G350" s="473">
        <f>IF('COE.Client.Details'!Q367="","",'COE.Client.Details'!Q367)</f>
        <v/>
      </c>
      <c r="H350" s="478">
        <f>IF(G350="","","US")</f>
        <v/>
      </c>
      <c r="I350" s="166">
        <f>IF('COE.Client.Details'!L367="","",'COE.Client.Details'!L367)</f>
        <v/>
      </c>
      <c r="J350" s="629">
        <f>IF('COE.Client.Details'!T367="","",'COE.Client.Details'!T367)</f>
        <v/>
      </c>
      <c r="K350" s="479">
        <f>IF(A350="","","0123000000002GvAAI")</f>
        <v/>
      </c>
      <c r="L350" s="479" t="n"/>
      <c r="M350" s="481">
        <f>IF('Multi Unit Grid'!$H$3="","",'Multi Unit Grid'!$H$3)</f>
        <v/>
      </c>
      <c r="N350" s="481">
        <f>IF('Multi Unit Grid'!$H$4="","",'Multi Unit Grid'!$H$4)</f>
        <v/>
      </c>
      <c r="O350" s="483" t="n"/>
      <c r="P350" s="482">
        <f>IF('COE.Client.Details'!E367="","",'COE.Client.Details'!E367)</f>
        <v/>
      </c>
      <c r="Q350" s="483" t="n"/>
    </row>
    <row r="351">
      <c r="A351" s="232">
        <f>IF('Multi Unit Grid'!C362="","",'Multi Unit Grid'!C362)</f>
        <v/>
      </c>
      <c r="B351" s="473">
        <f>IF('Product Selections'!D365="","",'Product Selections'!D365)</f>
        <v/>
      </c>
      <c r="C351" s="166">
        <f>IF('COE.Client.Details'!K368="","",'COE.Client.Details'!K368)</f>
        <v/>
      </c>
      <c r="D351" s="473">
        <f>IF('COE.Client.Details'!M368="","",'COE.Client.Details'!M368)</f>
        <v/>
      </c>
      <c r="E351" s="473">
        <f>IF('COE.Client.Details'!O368="","",'COE.Client.Details'!O368)</f>
        <v/>
      </c>
      <c r="F351" s="473">
        <f>IF('COE.Client.Details'!P368="","",'COE.Client.Details'!P368)</f>
        <v/>
      </c>
      <c r="G351" s="473">
        <f>IF('COE.Client.Details'!Q368="","",'COE.Client.Details'!Q368)</f>
        <v/>
      </c>
      <c r="H351" s="478">
        <f>IF(G351="","","US")</f>
        <v/>
      </c>
      <c r="I351" s="166">
        <f>IF('COE.Client.Details'!L368="","",'COE.Client.Details'!L368)</f>
        <v/>
      </c>
      <c r="J351" s="629">
        <f>IF('COE.Client.Details'!T368="","",'COE.Client.Details'!T368)</f>
        <v/>
      </c>
      <c r="K351" s="479">
        <f>IF(A351="","","0123000000002GvAAI")</f>
        <v/>
      </c>
      <c r="L351" s="479" t="n"/>
      <c r="M351" s="481">
        <f>IF('Multi Unit Grid'!$H$3="","",'Multi Unit Grid'!$H$3)</f>
        <v/>
      </c>
      <c r="N351" s="481">
        <f>IF('Multi Unit Grid'!$H$4="","",'Multi Unit Grid'!$H$4)</f>
        <v/>
      </c>
      <c r="O351" s="483" t="n"/>
      <c r="P351" s="482">
        <f>IF('COE.Client.Details'!E368="","",'COE.Client.Details'!E368)</f>
        <v/>
      </c>
      <c r="Q351" s="483" t="n"/>
    </row>
    <row r="352">
      <c r="A352" s="232">
        <f>IF('Multi Unit Grid'!C363="","",'Multi Unit Grid'!C363)</f>
        <v/>
      </c>
      <c r="B352" s="473">
        <f>IF('Product Selections'!D366="","",'Product Selections'!D366)</f>
        <v/>
      </c>
      <c r="C352" s="166">
        <f>IF('COE.Client.Details'!K369="","",'COE.Client.Details'!K369)</f>
        <v/>
      </c>
      <c r="D352" s="473">
        <f>IF('COE.Client.Details'!M369="","",'COE.Client.Details'!M369)</f>
        <v/>
      </c>
      <c r="E352" s="473">
        <f>IF('COE.Client.Details'!O369="","",'COE.Client.Details'!O369)</f>
        <v/>
      </c>
      <c r="F352" s="473">
        <f>IF('COE.Client.Details'!P369="","",'COE.Client.Details'!P369)</f>
        <v/>
      </c>
      <c r="G352" s="473">
        <f>IF('COE.Client.Details'!Q369="","",'COE.Client.Details'!Q369)</f>
        <v/>
      </c>
      <c r="H352" s="478">
        <f>IF(G352="","","US")</f>
        <v/>
      </c>
      <c r="I352" s="166">
        <f>IF('COE.Client.Details'!L369="","",'COE.Client.Details'!L369)</f>
        <v/>
      </c>
      <c r="J352" s="629">
        <f>IF('COE.Client.Details'!T369="","",'COE.Client.Details'!T369)</f>
        <v/>
      </c>
      <c r="K352" s="479">
        <f>IF(A352="","","0123000000002GvAAI")</f>
        <v/>
      </c>
      <c r="L352" s="479" t="n"/>
      <c r="M352" s="481">
        <f>IF('Multi Unit Grid'!$H$3="","",'Multi Unit Grid'!$H$3)</f>
        <v/>
      </c>
      <c r="N352" s="481">
        <f>IF('Multi Unit Grid'!$H$4="","",'Multi Unit Grid'!$H$4)</f>
        <v/>
      </c>
      <c r="O352" s="483" t="n"/>
      <c r="P352" s="482">
        <f>IF('COE.Client.Details'!E369="","",'COE.Client.Details'!E369)</f>
        <v/>
      </c>
      <c r="Q352" s="483" t="n"/>
    </row>
    <row r="353">
      <c r="A353" s="232">
        <f>IF('Multi Unit Grid'!C364="","",'Multi Unit Grid'!C364)</f>
        <v/>
      </c>
      <c r="B353" s="473">
        <f>IF('Product Selections'!D367="","",'Product Selections'!D367)</f>
        <v/>
      </c>
      <c r="C353" s="166">
        <f>IF('COE.Client.Details'!K370="","",'COE.Client.Details'!K370)</f>
        <v/>
      </c>
      <c r="D353" s="473">
        <f>IF('COE.Client.Details'!M370="","",'COE.Client.Details'!M370)</f>
        <v/>
      </c>
      <c r="E353" s="473">
        <f>IF('COE.Client.Details'!O370="","",'COE.Client.Details'!O370)</f>
        <v/>
      </c>
      <c r="F353" s="473">
        <f>IF('COE.Client.Details'!P370="","",'COE.Client.Details'!P370)</f>
        <v/>
      </c>
      <c r="G353" s="473">
        <f>IF('COE.Client.Details'!Q370="","",'COE.Client.Details'!Q370)</f>
        <v/>
      </c>
      <c r="H353" s="478">
        <f>IF(G353="","","US")</f>
        <v/>
      </c>
      <c r="I353" s="166">
        <f>IF('COE.Client.Details'!L370="","",'COE.Client.Details'!L370)</f>
        <v/>
      </c>
      <c r="J353" s="629">
        <f>IF('COE.Client.Details'!T370="","",'COE.Client.Details'!T370)</f>
        <v/>
      </c>
      <c r="K353" s="479">
        <f>IF(A353="","","0123000000002GvAAI")</f>
        <v/>
      </c>
      <c r="L353" s="479" t="n"/>
      <c r="M353" s="481">
        <f>IF('Multi Unit Grid'!$H$3="","",'Multi Unit Grid'!$H$3)</f>
        <v/>
      </c>
      <c r="N353" s="481">
        <f>IF('Multi Unit Grid'!$H$4="","",'Multi Unit Grid'!$H$4)</f>
        <v/>
      </c>
      <c r="O353" s="483" t="n"/>
      <c r="P353" s="482">
        <f>IF('COE.Client.Details'!E370="","",'COE.Client.Details'!E370)</f>
        <v/>
      </c>
      <c r="Q353" s="483" t="n"/>
    </row>
    <row r="354">
      <c r="A354" s="232">
        <f>IF('Multi Unit Grid'!C365="","",'Multi Unit Grid'!C365)</f>
        <v/>
      </c>
      <c r="B354" s="473">
        <f>IF('Product Selections'!D368="","",'Product Selections'!D368)</f>
        <v/>
      </c>
      <c r="C354" s="166">
        <f>IF('COE.Client.Details'!K371="","",'COE.Client.Details'!K371)</f>
        <v/>
      </c>
      <c r="D354" s="473">
        <f>IF('COE.Client.Details'!M371="","",'COE.Client.Details'!M371)</f>
        <v/>
      </c>
      <c r="E354" s="473">
        <f>IF('COE.Client.Details'!O371="","",'COE.Client.Details'!O371)</f>
        <v/>
      </c>
      <c r="F354" s="473">
        <f>IF('COE.Client.Details'!P371="","",'COE.Client.Details'!P371)</f>
        <v/>
      </c>
      <c r="G354" s="473">
        <f>IF('COE.Client.Details'!Q371="","",'COE.Client.Details'!Q371)</f>
        <v/>
      </c>
      <c r="H354" s="478">
        <f>IF(G354="","","US")</f>
        <v/>
      </c>
      <c r="I354" s="166">
        <f>IF('COE.Client.Details'!L371="","",'COE.Client.Details'!L371)</f>
        <v/>
      </c>
      <c r="J354" s="629">
        <f>IF('COE.Client.Details'!T371="","",'COE.Client.Details'!T371)</f>
        <v/>
      </c>
      <c r="K354" s="479">
        <f>IF(A354="","","0123000000002GvAAI")</f>
        <v/>
      </c>
      <c r="L354" s="479" t="n"/>
      <c r="M354" s="481">
        <f>IF('Multi Unit Grid'!$H$3="","",'Multi Unit Grid'!$H$3)</f>
        <v/>
      </c>
      <c r="N354" s="481">
        <f>IF('Multi Unit Grid'!$H$4="","",'Multi Unit Grid'!$H$4)</f>
        <v/>
      </c>
      <c r="O354" s="483" t="n"/>
      <c r="P354" s="482">
        <f>IF('COE.Client.Details'!E371="","",'COE.Client.Details'!E371)</f>
        <v/>
      </c>
      <c r="Q354" s="483" t="n"/>
    </row>
    <row r="355">
      <c r="A355" s="232">
        <f>IF('Multi Unit Grid'!C366="","",'Multi Unit Grid'!C366)</f>
        <v/>
      </c>
      <c r="B355" s="473">
        <f>IF('Product Selections'!D369="","",'Product Selections'!D369)</f>
        <v/>
      </c>
      <c r="C355" s="166">
        <f>IF('COE.Client.Details'!K372="","",'COE.Client.Details'!K372)</f>
        <v/>
      </c>
      <c r="D355" s="473">
        <f>IF('COE.Client.Details'!M372="","",'COE.Client.Details'!M372)</f>
        <v/>
      </c>
      <c r="E355" s="473">
        <f>IF('COE.Client.Details'!O372="","",'COE.Client.Details'!O372)</f>
        <v/>
      </c>
      <c r="F355" s="473">
        <f>IF('COE.Client.Details'!P372="","",'COE.Client.Details'!P372)</f>
        <v/>
      </c>
      <c r="G355" s="473">
        <f>IF('COE.Client.Details'!Q372="","",'COE.Client.Details'!Q372)</f>
        <v/>
      </c>
      <c r="H355" s="478">
        <f>IF(G355="","","US")</f>
        <v/>
      </c>
      <c r="I355" s="166">
        <f>IF('COE.Client.Details'!L372="","",'COE.Client.Details'!L372)</f>
        <v/>
      </c>
      <c r="J355" s="629">
        <f>IF('COE.Client.Details'!T372="","",'COE.Client.Details'!T372)</f>
        <v/>
      </c>
      <c r="K355" s="479">
        <f>IF(A355="","","0123000000002GvAAI")</f>
        <v/>
      </c>
      <c r="L355" s="479" t="n"/>
      <c r="M355" s="481">
        <f>IF('Multi Unit Grid'!$H$3="","",'Multi Unit Grid'!$H$3)</f>
        <v/>
      </c>
      <c r="N355" s="481">
        <f>IF('Multi Unit Grid'!$H$4="","",'Multi Unit Grid'!$H$4)</f>
        <v/>
      </c>
      <c r="O355" s="483" t="n"/>
      <c r="P355" s="482">
        <f>IF('COE.Client.Details'!E372="","",'COE.Client.Details'!E372)</f>
        <v/>
      </c>
      <c r="Q355" s="483" t="n"/>
    </row>
    <row r="356">
      <c r="A356" s="232">
        <f>IF('Multi Unit Grid'!C367="","",'Multi Unit Grid'!C367)</f>
        <v/>
      </c>
      <c r="B356" s="473">
        <f>IF('Product Selections'!D370="","",'Product Selections'!D370)</f>
        <v/>
      </c>
      <c r="C356" s="166">
        <f>IF('COE.Client.Details'!K373="","",'COE.Client.Details'!K373)</f>
        <v/>
      </c>
      <c r="D356" s="473">
        <f>IF('COE.Client.Details'!M373="","",'COE.Client.Details'!M373)</f>
        <v/>
      </c>
      <c r="E356" s="473">
        <f>IF('COE.Client.Details'!O373="","",'COE.Client.Details'!O373)</f>
        <v/>
      </c>
      <c r="F356" s="473">
        <f>IF('COE.Client.Details'!P373="","",'COE.Client.Details'!P373)</f>
        <v/>
      </c>
      <c r="G356" s="473">
        <f>IF('COE.Client.Details'!Q373="","",'COE.Client.Details'!Q373)</f>
        <v/>
      </c>
      <c r="H356" s="478">
        <f>IF(G356="","","US")</f>
        <v/>
      </c>
      <c r="I356" s="166">
        <f>IF('COE.Client.Details'!L373="","",'COE.Client.Details'!L373)</f>
        <v/>
      </c>
      <c r="J356" s="629">
        <f>IF('COE.Client.Details'!T373="","",'COE.Client.Details'!T373)</f>
        <v/>
      </c>
      <c r="K356" s="479">
        <f>IF(A356="","","0123000000002GvAAI")</f>
        <v/>
      </c>
      <c r="L356" s="479" t="n"/>
      <c r="M356" s="481">
        <f>IF('Multi Unit Grid'!$H$3="","",'Multi Unit Grid'!$H$3)</f>
        <v/>
      </c>
      <c r="N356" s="481">
        <f>IF('Multi Unit Grid'!$H$4="","",'Multi Unit Grid'!$H$4)</f>
        <v/>
      </c>
      <c r="O356" s="483" t="n"/>
      <c r="P356" s="482">
        <f>IF('COE.Client.Details'!E373="","",'COE.Client.Details'!E373)</f>
        <v/>
      </c>
      <c r="Q356" s="483" t="n"/>
    </row>
    <row r="357">
      <c r="A357" s="232">
        <f>IF('Multi Unit Grid'!C368="","",'Multi Unit Grid'!C368)</f>
        <v/>
      </c>
      <c r="B357" s="473">
        <f>IF('Product Selections'!D371="","",'Product Selections'!D371)</f>
        <v/>
      </c>
      <c r="C357" s="166">
        <f>IF('COE.Client.Details'!K374="","",'COE.Client.Details'!K374)</f>
        <v/>
      </c>
      <c r="D357" s="473">
        <f>IF('COE.Client.Details'!M374="","",'COE.Client.Details'!M374)</f>
        <v/>
      </c>
      <c r="E357" s="473">
        <f>IF('COE.Client.Details'!O374="","",'COE.Client.Details'!O374)</f>
        <v/>
      </c>
      <c r="F357" s="473">
        <f>IF('COE.Client.Details'!P374="","",'COE.Client.Details'!P374)</f>
        <v/>
      </c>
      <c r="G357" s="473">
        <f>IF('COE.Client.Details'!Q374="","",'COE.Client.Details'!Q374)</f>
        <v/>
      </c>
      <c r="H357" s="478">
        <f>IF(G357="","","US")</f>
        <v/>
      </c>
      <c r="I357" s="166">
        <f>IF('COE.Client.Details'!L374="","",'COE.Client.Details'!L374)</f>
        <v/>
      </c>
      <c r="J357" s="629">
        <f>IF('COE.Client.Details'!T374="","",'COE.Client.Details'!T374)</f>
        <v/>
      </c>
      <c r="K357" s="479">
        <f>IF(A357="","","0123000000002GvAAI")</f>
        <v/>
      </c>
      <c r="L357" s="479" t="n"/>
      <c r="M357" s="481">
        <f>IF('Multi Unit Grid'!$H$3="","",'Multi Unit Grid'!$H$3)</f>
        <v/>
      </c>
      <c r="N357" s="481">
        <f>IF('Multi Unit Grid'!$H$4="","",'Multi Unit Grid'!$H$4)</f>
        <v/>
      </c>
      <c r="O357" s="483" t="n"/>
      <c r="P357" s="482">
        <f>IF('COE.Client.Details'!E374="","",'COE.Client.Details'!E374)</f>
        <v/>
      </c>
      <c r="Q357" s="483" t="n"/>
    </row>
    <row r="358">
      <c r="A358" s="232">
        <f>IF('Multi Unit Grid'!C369="","",'Multi Unit Grid'!C369)</f>
        <v/>
      </c>
      <c r="B358" s="473">
        <f>IF('Product Selections'!D372="","",'Product Selections'!D372)</f>
        <v/>
      </c>
      <c r="C358" s="166">
        <f>IF('COE.Client.Details'!K375="","",'COE.Client.Details'!K375)</f>
        <v/>
      </c>
      <c r="D358" s="473">
        <f>IF('COE.Client.Details'!M375="","",'COE.Client.Details'!M375)</f>
        <v/>
      </c>
      <c r="E358" s="473">
        <f>IF('COE.Client.Details'!O375="","",'COE.Client.Details'!O375)</f>
        <v/>
      </c>
      <c r="F358" s="473">
        <f>IF('COE.Client.Details'!P375="","",'COE.Client.Details'!P375)</f>
        <v/>
      </c>
      <c r="G358" s="473">
        <f>IF('COE.Client.Details'!Q375="","",'COE.Client.Details'!Q375)</f>
        <v/>
      </c>
      <c r="H358" s="478">
        <f>IF(G358="","","US")</f>
        <v/>
      </c>
      <c r="I358" s="166">
        <f>IF('COE.Client.Details'!L375="","",'COE.Client.Details'!L375)</f>
        <v/>
      </c>
      <c r="J358" s="629">
        <f>IF('COE.Client.Details'!T375="","",'COE.Client.Details'!T375)</f>
        <v/>
      </c>
      <c r="K358" s="479">
        <f>IF(A358="","","0123000000002GvAAI")</f>
        <v/>
      </c>
      <c r="L358" s="479" t="n"/>
      <c r="M358" s="481">
        <f>IF('Multi Unit Grid'!$H$3="","",'Multi Unit Grid'!$H$3)</f>
        <v/>
      </c>
      <c r="N358" s="481">
        <f>IF('Multi Unit Grid'!$H$4="","",'Multi Unit Grid'!$H$4)</f>
        <v/>
      </c>
      <c r="O358" s="483" t="n"/>
      <c r="P358" s="482">
        <f>IF('COE.Client.Details'!E375="","",'COE.Client.Details'!E375)</f>
        <v/>
      </c>
      <c r="Q358" s="483" t="n"/>
    </row>
    <row r="359">
      <c r="A359" s="232">
        <f>IF('Multi Unit Grid'!C370="","",'Multi Unit Grid'!C370)</f>
        <v/>
      </c>
      <c r="B359" s="473">
        <f>IF('Product Selections'!D373="","",'Product Selections'!D373)</f>
        <v/>
      </c>
      <c r="C359" s="166">
        <f>IF('COE.Client.Details'!K376="","",'COE.Client.Details'!K376)</f>
        <v/>
      </c>
      <c r="D359" s="473">
        <f>IF('COE.Client.Details'!M376="","",'COE.Client.Details'!M376)</f>
        <v/>
      </c>
      <c r="E359" s="473">
        <f>IF('COE.Client.Details'!O376="","",'COE.Client.Details'!O376)</f>
        <v/>
      </c>
      <c r="F359" s="473">
        <f>IF('COE.Client.Details'!P376="","",'COE.Client.Details'!P376)</f>
        <v/>
      </c>
      <c r="G359" s="473">
        <f>IF('COE.Client.Details'!Q376="","",'COE.Client.Details'!Q376)</f>
        <v/>
      </c>
      <c r="H359" s="478">
        <f>IF(G359="","","US")</f>
        <v/>
      </c>
      <c r="I359" s="166">
        <f>IF('COE.Client.Details'!L376="","",'COE.Client.Details'!L376)</f>
        <v/>
      </c>
      <c r="J359" s="629">
        <f>IF('COE.Client.Details'!T376="","",'COE.Client.Details'!T376)</f>
        <v/>
      </c>
      <c r="K359" s="479">
        <f>IF(A359="","","0123000000002GvAAI")</f>
        <v/>
      </c>
      <c r="L359" s="479" t="n"/>
      <c r="M359" s="481">
        <f>IF('Multi Unit Grid'!$H$3="","",'Multi Unit Grid'!$H$3)</f>
        <v/>
      </c>
      <c r="N359" s="481">
        <f>IF('Multi Unit Grid'!$H$4="","",'Multi Unit Grid'!$H$4)</f>
        <v/>
      </c>
      <c r="O359" s="483" t="n"/>
      <c r="P359" s="482">
        <f>IF('COE.Client.Details'!E376="","",'COE.Client.Details'!E376)</f>
        <v/>
      </c>
      <c r="Q359" s="483" t="n"/>
    </row>
    <row r="360">
      <c r="A360" s="232">
        <f>IF('Multi Unit Grid'!C371="","",'Multi Unit Grid'!C371)</f>
        <v/>
      </c>
      <c r="B360" s="473">
        <f>IF('Product Selections'!D374="","",'Product Selections'!D374)</f>
        <v/>
      </c>
      <c r="C360" s="166">
        <f>IF('COE.Client.Details'!K377="","",'COE.Client.Details'!K377)</f>
        <v/>
      </c>
      <c r="D360" s="473">
        <f>IF('COE.Client.Details'!M377="","",'COE.Client.Details'!M377)</f>
        <v/>
      </c>
      <c r="E360" s="473">
        <f>IF('COE.Client.Details'!O377="","",'COE.Client.Details'!O377)</f>
        <v/>
      </c>
      <c r="F360" s="473">
        <f>IF('COE.Client.Details'!P377="","",'COE.Client.Details'!P377)</f>
        <v/>
      </c>
      <c r="G360" s="473">
        <f>IF('COE.Client.Details'!Q377="","",'COE.Client.Details'!Q377)</f>
        <v/>
      </c>
      <c r="H360" s="478">
        <f>IF(G360="","","US")</f>
        <v/>
      </c>
      <c r="I360" s="166">
        <f>IF('COE.Client.Details'!L377="","",'COE.Client.Details'!L377)</f>
        <v/>
      </c>
      <c r="J360" s="629">
        <f>IF('COE.Client.Details'!T377="","",'COE.Client.Details'!T377)</f>
        <v/>
      </c>
      <c r="K360" s="479">
        <f>IF(A360="","","0123000000002GvAAI")</f>
        <v/>
      </c>
      <c r="L360" s="479" t="n"/>
      <c r="M360" s="481">
        <f>IF('Multi Unit Grid'!$H$3="","",'Multi Unit Grid'!$H$3)</f>
        <v/>
      </c>
      <c r="N360" s="481">
        <f>IF('Multi Unit Grid'!$H$4="","",'Multi Unit Grid'!$H$4)</f>
        <v/>
      </c>
      <c r="O360" s="483" t="n"/>
      <c r="P360" s="482">
        <f>IF('COE.Client.Details'!E377="","",'COE.Client.Details'!E377)</f>
        <v/>
      </c>
      <c r="Q360" s="483" t="n"/>
    </row>
    <row r="361">
      <c r="A361" s="232">
        <f>IF('Multi Unit Grid'!C372="","",'Multi Unit Grid'!C372)</f>
        <v/>
      </c>
      <c r="B361" s="473">
        <f>IF('Product Selections'!D375="","",'Product Selections'!D375)</f>
        <v/>
      </c>
      <c r="C361" s="166">
        <f>IF('COE.Client.Details'!K378="","",'COE.Client.Details'!K378)</f>
        <v/>
      </c>
      <c r="D361" s="473">
        <f>IF('COE.Client.Details'!M378="","",'COE.Client.Details'!M378)</f>
        <v/>
      </c>
      <c r="E361" s="473">
        <f>IF('COE.Client.Details'!O378="","",'COE.Client.Details'!O378)</f>
        <v/>
      </c>
      <c r="F361" s="473">
        <f>IF('COE.Client.Details'!P378="","",'COE.Client.Details'!P378)</f>
        <v/>
      </c>
      <c r="G361" s="473">
        <f>IF('COE.Client.Details'!Q378="","",'COE.Client.Details'!Q378)</f>
        <v/>
      </c>
      <c r="H361" s="478">
        <f>IF(G361="","","US")</f>
        <v/>
      </c>
      <c r="I361" s="166">
        <f>IF('COE.Client.Details'!L378="","",'COE.Client.Details'!L378)</f>
        <v/>
      </c>
      <c r="J361" s="629">
        <f>IF('COE.Client.Details'!T378="","",'COE.Client.Details'!T378)</f>
        <v/>
      </c>
      <c r="K361" s="479">
        <f>IF(A361="","","0123000000002GvAAI")</f>
        <v/>
      </c>
      <c r="L361" s="479" t="n"/>
      <c r="M361" s="481">
        <f>IF('Multi Unit Grid'!$H$3="","",'Multi Unit Grid'!$H$3)</f>
        <v/>
      </c>
      <c r="N361" s="481">
        <f>IF('Multi Unit Grid'!$H$4="","",'Multi Unit Grid'!$H$4)</f>
        <v/>
      </c>
      <c r="O361" s="483" t="n"/>
      <c r="P361" s="482">
        <f>IF('COE.Client.Details'!E378="","",'COE.Client.Details'!E378)</f>
        <v/>
      </c>
      <c r="Q361" s="483" t="n"/>
    </row>
    <row r="362">
      <c r="A362" s="232">
        <f>IF('Multi Unit Grid'!C373="","",'Multi Unit Grid'!C373)</f>
        <v/>
      </c>
      <c r="B362" s="473">
        <f>IF('Product Selections'!D376="","",'Product Selections'!D376)</f>
        <v/>
      </c>
      <c r="C362" s="166">
        <f>IF('COE.Client.Details'!K379="","",'COE.Client.Details'!K379)</f>
        <v/>
      </c>
      <c r="D362" s="473">
        <f>IF('COE.Client.Details'!M379="","",'COE.Client.Details'!M379)</f>
        <v/>
      </c>
      <c r="E362" s="473">
        <f>IF('COE.Client.Details'!O379="","",'COE.Client.Details'!O379)</f>
        <v/>
      </c>
      <c r="F362" s="473">
        <f>IF('COE.Client.Details'!P379="","",'COE.Client.Details'!P379)</f>
        <v/>
      </c>
      <c r="G362" s="473">
        <f>IF('COE.Client.Details'!Q379="","",'COE.Client.Details'!Q379)</f>
        <v/>
      </c>
      <c r="H362" s="478">
        <f>IF(G362="","","US")</f>
        <v/>
      </c>
      <c r="I362" s="166">
        <f>IF('COE.Client.Details'!L379="","",'COE.Client.Details'!L379)</f>
        <v/>
      </c>
      <c r="J362" s="629">
        <f>IF('COE.Client.Details'!T379="","",'COE.Client.Details'!T379)</f>
        <v/>
      </c>
      <c r="K362" s="479">
        <f>IF(A362="","","0123000000002GvAAI")</f>
        <v/>
      </c>
      <c r="L362" s="479" t="n"/>
      <c r="M362" s="481">
        <f>IF('Multi Unit Grid'!$H$3="","",'Multi Unit Grid'!$H$3)</f>
        <v/>
      </c>
      <c r="N362" s="481">
        <f>IF('Multi Unit Grid'!$H$4="","",'Multi Unit Grid'!$H$4)</f>
        <v/>
      </c>
      <c r="O362" s="483" t="n"/>
      <c r="P362" s="482">
        <f>IF('COE.Client.Details'!E379="","",'COE.Client.Details'!E379)</f>
        <v/>
      </c>
      <c r="Q362" s="483" t="n"/>
    </row>
    <row r="363">
      <c r="A363" s="232">
        <f>IF('Multi Unit Grid'!C374="","",'Multi Unit Grid'!C374)</f>
        <v/>
      </c>
      <c r="B363" s="473">
        <f>IF('Product Selections'!D377="","",'Product Selections'!D377)</f>
        <v/>
      </c>
      <c r="C363" s="166">
        <f>IF('COE.Client.Details'!K380="","",'COE.Client.Details'!K380)</f>
        <v/>
      </c>
      <c r="D363" s="473">
        <f>IF('COE.Client.Details'!M380="","",'COE.Client.Details'!M380)</f>
        <v/>
      </c>
      <c r="E363" s="473">
        <f>IF('COE.Client.Details'!O380="","",'COE.Client.Details'!O380)</f>
        <v/>
      </c>
      <c r="F363" s="473">
        <f>IF('COE.Client.Details'!P380="","",'COE.Client.Details'!P380)</f>
        <v/>
      </c>
      <c r="G363" s="473">
        <f>IF('COE.Client.Details'!Q380="","",'COE.Client.Details'!Q380)</f>
        <v/>
      </c>
      <c r="H363" s="478">
        <f>IF(G363="","","US")</f>
        <v/>
      </c>
      <c r="I363" s="166">
        <f>IF('COE.Client.Details'!L380="","",'COE.Client.Details'!L380)</f>
        <v/>
      </c>
      <c r="J363" s="629">
        <f>IF('COE.Client.Details'!T380="","",'COE.Client.Details'!T380)</f>
        <v/>
      </c>
      <c r="K363" s="479">
        <f>IF(A363="","","0123000000002GvAAI")</f>
        <v/>
      </c>
      <c r="L363" s="479" t="n"/>
      <c r="M363" s="481">
        <f>IF('Multi Unit Grid'!$H$3="","",'Multi Unit Grid'!$H$3)</f>
        <v/>
      </c>
      <c r="N363" s="481">
        <f>IF('Multi Unit Grid'!$H$4="","",'Multi Unit Grid'!$H$4)</f>
        <v/>
      </c>
      <c r="O363" s="483" t="n"/>
      <c r="P363" s="482">
        <f>IF('COE.Client.Details'!E380="","",'COE.Client.Details'!E380)</f>
        <v/>
      </c>
      <c r="Q363" s="483" t="n"/>
    </row>
    <row r="364">
      <c r="A364" s="232">
        <f>IF('Multi Unit Grid'!C375="","",'Multi Unit Grid'!C375)</f>
        <v/>
      </c>
      <c r="B364" s="473">
        <f>IF('Product Selections'!D378="","",'Product Selections'!D378)</f>
        <v/>
      </c>
      <c r="C364" s="166">
        <f>IF('COE.Client.Details'!K381="","",'COE.Client.Details'!K381)</f>
        <v/>
      </c>
      <c r="D364" s="473">
        <f>IF('COE.Client.Details'!M381="","",'COE.Client.Details'!M381)</f>
        <v/>
      </c>
      <c r="E364" s="473">
        <f>IF('COE.Client.Details'!O381="","",'COE.Client.Details'!O381)</f>
        <v/>
      </c>
      <c r="F364" s="473">
        <f>IF('COE.Client.Details'!P381="","",'COE.Client.Details'!P381)</f>
        <v/>
      </c>
      <c r="G364" s="473">
        <f>IF('COE.Client.Details'!Q381="","",'COE.Client.Details'!Q381)</f>
        <v/>
      </c>
      <c r="H364" s="478">
        <f>IF(G364="","","US")</f>
        <v/>
      </c>
      <c r="I364" s="166">
        <f>IF('COE.Client.Details'!L381="","",'COE.Client.Details'!L381)</f>
        <v/>
      </c>
      <c r="J364" s="629">
        <f>IF('COE.Client.Details'!T381="","",'COE.Client.Details'!T381)</f>
        <v/>
      </c>
      <c r="K364" s="479">
        <f>IF(A364="","","0123000000002GvAAI")</f>
        <v/>
      </c>
      <c r="L364" s="479" t="n"/>
      <c r="M364" s="481">
        <f>IF('Multi Unit Grid'!$H$3="","",'Multi Unit Grid'!$H$3)</f>
        <v/>
      </c>
      <c r="N364" s="481">
        <f>IF('Multi Unit Grid'!$H$4="","",'Multi Unit Grid'!$H$4)</f>
        <v/>
      </c>
      <c r="O364" s="483" t="n"/>
      <c r="P364" s="482">
        <f>IF('COE.Client.Details'!E381="","",'COE.Client.Details'!E381)</f>
        <v/>
      </c>
      <c r="Q364" s="483" t="n"/>
    </row>
    <row r="365">
      <c r="A365" s="232">
        <f>IF('Multi Unit Grid'!C376="","",'Multi Unit Grid'!C376)</f>
        <v/>
      </c>
      <c r="B365" s="473">
        <f>IF('Product Selections'!D379="","",'Product Selections'!D379)</f>
        <v/>
      </c>
      <c r="C365" s="166">
        <f>IF('COE.Client.Details'!K382="","",'COE.Client.Details'!K382)</f>
        <v/>
      </c>
      <c r="D365" s="473">
        <f>IF('COE.Client.Details'!M382="","",'COE.Client.Details'!M382)</f>
        <v/>
      </c>
      <c r="E365" s="473">
        <f>IF('COE.Client.Details'!O382="","",'COE.Client.Details'!O382)</f>
        <v/>
      </c>
      <c r="F365" s="473">
        <f>IF('COE.Client.Details'!P382="","",'COE.Client.Details'!P382)</f>
        <v/>
      </c>
      <c r="G365" s="473">
        <f>IF('COE.Client.Details'!Q382="","",'COE.Client.Details'!Q382)</f>
        <v/>
      </c>
      <c r="H365" s="478">
        <f>IF(G365="","","US")</f>
        <v/>
      </c>
      <c r="I365" s="166">
        <f>IF('COE.Client.Details'!L382="","",'COE.Client.Details'!L382)</f>
        <v/>
      </c>
      <c r="J365" s="629">
        <f>IF('COE.Client.Details'!T382="","",'COE.Client.Details'!T382)</f>
        <v/>
      </c>
      <c r="K365" s="479">
        <f>IF(A365="","","0123000000002GvAAI")</f>
        <v/>
      </c>
      <c r="L365" s="479" t="n"/>
      <c r="M365" s="481">
        <f>IF('Multi Unit Grid'!$H$3="","",'Multi Unit Grid'!$H$3)</f>
        <v/>
      </c>
      <c r="N365" s="481">
        <f>IF('Multi Unit Grid'!$H$4="","",'Multi Unit Grid'!$H$4)</f>
        <v/>
      </c>
      <c r="O365" s="483" t="n"/>
      <c r="P365" s="482">
        <f>IF('COE.Client.Details'!E382="","",'COE.Client.Details'!E382)</f>
        <v/>
      </c>
      <c r="Q365" s="483" t="n"/>
    </row>
    <row r="366">
      <c r="A366" s="232">
        <f>IF('Multi Unit Grid'!C377="","",'Multi Unit Grid'!C377)</f>
        <v/>
      </c>
      <c r="B366" s="473">
        <f>IF('Product Selections'!D380="","",'Product Selections'!D380)</f>
        <v/>
      </c>
      <c r="C366" s="166">
        <f>IF('COE.Client.Details'!K383="","",'COE.Client.Details'!K383)</f>
        <v/>
      </c>
      <c r="D366" s="473">
        <f>IF('COE.Client.Details'!M383="","",'COE.Client.Details'!M383)</f>
        <v/>
      </c>
      <c r="E366" s="473">
        <f>IF('COE.Client.Details'!O383="","",'COE.Client.Details'!O383)</f>
        <v/>
      </c>
      <c r="F366" s="473">
        <f>IF('COE.Client.Details'!P383="","",'COE.Client.Details'!P383)</f>
        <v/>
      </c>
      <c r="G366" s="473">
        <f>IF('COE.Client.Details'!Q383="","",'COE.Client.Details'!Q383)</f>
        <v/>
      </c>
      <c r="H366" s="478">
        <f>IF(G366="","","US")</f>
        <v/>
      </c>
      <c r="I366" s="166">
        <f>IF('COE.Client.Details'!L383="","",'COE.Client.Details'!L383)</f>
        <v/>
      </c>
      <c r="J366" s="629">
        <f>IF('COE.Client.Details'!T383="","",'COE.Client.Details'!T383)</f>
        <v/>
      </c>
      <c r="K366" s="479">
        <f>IF(A366="","","0123000000002GvAAI")</f>
        <v/>
      </c>
      <c r="L366" s="479" t="n"/>
      <c r="M366" s="481">
        <f>IF('Multi Unit Grid'!$H$3="","",'Multi Unit Grid'!$H$3)</f>
        <v/>
      </c>
      <c r="N366" s="481">
        <f>IF('Multi Unit Grid'!$H$4="","",'Multi Unit Grid'!$H$4)</f>
        <v/>
      </c>
      <c r="O366" s="483" t="n"/>
      <c r="P366" s="482">
        <f>IF('COE.Client.Details'!E383="","",'COE.Client.Details'!E383)</f>
        <v/>
      </c>
      <c r="Q366" s="483" t="n"/>
    </row>
    <row r="367">
      <c r="A367" s="232">
        <f>IF('Multi Unit Grid'!C378="","",'Multi Unit Grid'!C378)</f>
        <v/>
      </c>
      <c r="B367" s="473">
        <f>IF('Product Selections'!D381="","",'Product Selections'!D381)</f>
        <v/>
      </c>
      <c r="C367" s="166">
        <f>IF('COE.Client.Details'!K384="","",'COE.Client.Details'!K384)</f>
        <v/>
      </c>
      <c r="D367" s="473">
        <f>IF('COE.Client.Details'!M384="","",'COE.Client.Details'!M384)</f>
        <v/>
      </c>
      <c r="E367" s="473">
        <f>IF('COE.Client.Details'!O384="","",'COE.Client.Details'!O384)</f>
        <v/>
      </c>
      <c r="F367" s="473">
        <f>IF('COE.Client.Details'!P384="","",'COE.Client.Details'!P384)</f>
        <v/>
      </c>
      <c r="G367" s="473">
        <f>IF('COE.Client.Details'!Q384="","",'COE.Client.Details'!Q384)</f>
        <v/>
      </c>
      <c r="H367" s="478">
        <f>IF(G367="","","US")</f>
        <v/>
      </c>
      <c r="I367" s="166">
        <f>IF('COE.Client.Details'!L384="","",'COE.Client.Details'!L384)</f>
        <v/>
      </c>
      <c r="J367" s="629">
        <f>IF('COE.Client.Details'!T384="","",'COE.Client.Details'!T384)</f>
        <v/>
      </c>
      <c r="K367" s="479">
        <f>IF(A367="","","0123000000002GvAAI")</f>
        <v/>
      </c>
      <c r="L367" s="479" t="n"/>
      <c r="M367" s="481">
        <f>IF('Multi Unit Grid'!$H$3="","",'Multi Unit Grid'!$H$3)</f>
        <v/>
      </c>
      <c r="N367" s="481">
        <f>IF('Multi Unit Grid'!$H$4="","",'Multi Unit Grid'!$H$4)</f>
        <v/>
      </c>
      <c r="O367" s="483" t="n"/>
      <c r="P367" s="482">
        <f>IF('COE.Client.Details'!E384="","",'COE.Client.Details'!E384)</f>
        <v/>
      </c>
      <c r="Q367" s="483" t="n"/>
    </row>
    <row r="368">
      <c r="A368" s="232">
        <f>IF('Multi Unit Grid'!C379="","",'Multi Unit Grid'!C379)</f>
        <v/>
      </c>
      <c r="B368" s="473">
        <f>IF('Product Selections'!D382="","",'Product Selections'!D382)</f>
        <v/>
      </c>
      <c r="C368" s="166">
        <f>IF('COE.Client.Details'!K385="","",'COE.Client.Details'!K385)</f>
        <v/>
      </c>
      <c r="D368" s="473">
        <f>IF('COE.Client.Details'!M385="","",'COE.Client.Details'!M385)</f>
        <v/>
      </c>
      <c r="E368" s="473">
        <f>IF('COE.Client.Details'!O385="","",'COE.Client.Details'!O385)</f>
        <v/>
      </c>
      <c r="F368" s="473">
        <f>IF('COE.Client.Details'!P385="","",'COE.Client.Details'!P385)</f>
        <v/>
      </c>
      <c r="G368" s="473">
        <f>IF('COE.Client.Details'!Q385="","",'COE.Client.Details'!Q385)</f>
        <v/>
      </c>
      <c r="H368" s="478">
        <f>IF(G368="","","US")</f>
        <v/>
      </c>
      <c r="I368" s="166">
        <f>IF('COE.Client.Details'!L385="","",'COE.Client.Details'!L385)</f>
        <v/>
      </c>
      <c r="J368" s="629">
        <f>IF('COE.Client.Details'!T385="","",'COE.Client.Details'!T385)</f>
        <v/>
      </c>
      <c r="K368" s="479">
        <f>IF(A368="","","0123000000002GvAAI")</f>
        <v/>
      </c>
      <c r="L368" s="479" t="n"/>
      <c r="M368" s="481">
        <f>IF('Multi Unit Grid'!$H$3="","",'Multi Unit Grid'!$H$3)</f>
        <v/>
      </c>
      <c r="N368" s="481">
        <f>IF('Multi Unit Grid'!$H$4="","",'Multi Unit Grid'!$H$4)</f>
        <v/>
      </c>
      <c r="O368" s="483" t="n"/>
      <c r="P368" s="482">
        <f>IF('COE.Client.Details'!E385="","",'COE.Client.Details'!E385)</f>
        <v/>
      </c>
      <c r="Q368" s="483" t="n"/>
    </row>
    <row r="369">
      <c r="A369" s="232">
        <f>IF('Multi Unit Grid'!C380="","",'Multi Unit Grid'!C380)</f>
        <v/>
      </c>
      <c r="B369" s="473">
        <f>IF('Product Selections'!D383="","",'Product Selections'!D383)</f>
        <v/>
      </c>
      <c r="C369" s="166">
        <f>IF('COE.Client.Details'!K386="","",'COE.Client.Details'!K386)</f>
        <v/>
      </c>
      <c r="D369" s="473">
        <f>IF('COE.Client.Details'!M386="","",'COE.Client.Details'!M386)</f>
        <v/>
      </c>
      <c r="E369" s="473">
        <f>IF('COE.Client.Details'!O386="","",'COE.Client.Details'!O386)</f>
        <v/>
      </c>
      <c r="F369" s="473">
        <f>IF('COE.Client.Details'!P386="","",'COE.Client.Details'!P386)</f>
        <v/>
      </c>
      <c r="G369" s="473">
        <f>IF('COE.Client.Details'!Q386="","",'COE.Client.Details'!Q386)</f>
        <v/>
      </c>
      <c r="H369" s="478">
        <f>IF(G369="","","US")</f>
        <v/>
      </c>
      <c r="I369" s="166">
        <f>IF('COE.Client.Details'!L386="","",'COE.Client.Details'!L386)</f>
        <v/>
      </c>
      <c r="J369" s="629">
        <f>IF('COE.Client.Details'!T386="","",'COE.Client.Details'!T386)</f>
        <v/>
      </c>
      <c r="K369" s="479">
        <f>IF(A369="","","0123000000002GvAAI")</f>
        <v/>
      </c>
      <c r="L369" s="479" t="n"/>
      <c r="M369" s="481">
        <f>IF('Multi Unit Grid'!$H$3="","",'Multi Unit Grid'!$H$3)</f>
        <v/>
      </c>
      <c r="N369" s="481">
        <f>IF('Multi Unit Grid'!$H$4="","",'Multi Unit Grid'!$H$4)</f>
        <v/>
      </c>
      <c r="O369" s="483" t="n"/>
      <c r="P369" s="482">
        <f>IF('COE.Client.Details'!E386="","",'COE.Client.Details'!E386)</f>
        <v/>
      </c>
      <c r="Q369" s="483" t="n"/>
    </row>
    <row r="370">
      <c r="A370" s="232">
        <f>IF('Multi Unit Grid'!C381="","",'Multi Unit Grid'!C381)</f>
        <v/>
      </c>
      <c r="B370" s="473">
        <f>IF('Product Selections'!D384="","",'Product Selections'!D384)</f>
        <v/>
      </c>
      <c r="C370" s="166">
        <f>IF('COE.Client.Details'!K387="","",'COE.Client.Details'!K387)</f>
        <v/>
      </c>
      <c r="D370" s="473">
        <f>IF('COE.Client.Details'!M387="","",'COE.Client.Details'!M387)</f>
        <v/>
      </c>
      <c r="E370" s="473">
        <f>IF('COE.Client.Details'!O387="","",'COE.Client.Details'!O387)</f>
        <v/>
      </c>
      <c r="F370" s="473">
        <f>IF('COE.Client.Details'!P387="","",'COE.Client.Details'!P387)</f>
        <v/>
      </c>
      <c r="G370" s="473">
        <f>IF('COE.Client.Details'!Q387="","",'COE.Client.Details'!Q387)</f>
        <v/>
      </c>
      <c r="H370" s="478">
        <f>IF(G370="","","US")</f>
        <v/>
      </c>
      <c r="I370" s="166">
        <f>IF('COE.Client.Details'!L387="","",'COE.Client.Details'!L387)</f>
        <v/>
      </c>
      <c r="J370" s="629">
        <f>IF('COE.Client.Details'!T387="","",'COE.Client.Details'!T387)</f>
        <v/>
      </c>
      <c r="K370" s="479">
        <f>IF(A370="","","0123000000002GvAAI")</f>
        <v/>
      </c>
      <c r="L370" s="479" t="n"/>
      <c r="M370" s="481">
        <f>IF('Multi Unit Grid'!$H$3="","",'Multi Unit Grid'!$H$3)</f>
        <v/>
      </c>
      <c r="N370" s="481">
        <f>IF('Multi Unit Grid'!$H$4="","",'Multi Unit Grid'!$H$4)</f>
        <v/>
      </c>
      <c r="O370" s="483" t="n"/>
      <c r="P370" s="482">
        <f>IF('COE.Client.Details'!E387="","",'COE.Client.Details'!E387)</f>
        <v/>
      </c>
      <c r="Q370" s="483" t="n"/>
    </row>
    <row r="371">
      <c r="A371" s="232">
        <f>IF('Multi Unit Grid'!C382="","",'Multi Unit Grid'!C382)</f>
        <v/>
      </c>
      <c r="B371" s="473">
        <f>IF('Product Selections'!D385="","",'Product Selections'!D385)</f>
        <v/>
      </c>
      <c r="C371" s="166">
        <f>IF('COE.Client.Details'!K388="","",'COE.Client.Details'!K388)</f>
        <v/>
      </c>
      <c r="D371" s="473">
        <f>IF('COE.Client.Details'!M388="","",'COE.Client.Details'!M388)</f>
        <v/>
      </c>
      <c r="E371" s="473">
        <f>IF('COE.Client.Details'!O388="","",'COE.Client.Details'!O388)</f>
        <v/>
      </c>
      <c r="F371" s="473">
        <f>IF('COE.Client.Details'!P388="","",'COE.Client.Details'!P388)</f>
        <v/>
      </c>
      <c r="G371" s="473">
        <f>IF('COE.Client.Details'!Q388="","",'COE.Client.Details'!Q388)</f>
        <v/>
      </c>
      <c r="H371" s="478">
        <f>IF(G371="","","US")</f>
        <v/>
      </c>
      <c r="I371" s="166">
        <f>IF('COE.Client.Details'!L388="","",'COE.Client.Details'!L388)</f>
        <v/>
      </c>
      <c r="J371" s="629">
        <f>IF('COE.Client.Details'!T388="","",'COE.Client.Details'!T388)</f>
        <v/>
      </c>
      <c r="K371" s="479">
        <f>IF(A371="","","0123000000002GvAAI")</f>
        <v/>
      </c>
      <c r="L371" s="479" t="n"/>
      <c r="M371" s="481">
        <f>IF('Multi Unit Grid'!$H$3="","",'Multi Unit Grid'!$H$3)</f>
        <v/>
      </c>
      <c r="N371" s="481">
        <f>IF('Multi Unit Grid'!$H$4="","",'Multi Unit Grid'!$H$4)</f>
        <v/>
      </c>
      <c r="O371" s="483" t="n"/>
      <c r="P371" s="482">
        <f>IF('COE.Client.Details'!E388="","",'COE.Client.Details'!E388)</f>
        <v/>
      </c>
      <c r="Q371" s="483" t="n"/>
    </row>
    <row r="372">
      <c r="A372" s="232">
        <f>IF('Multi Unit Grid'!C383="","",'Multi Unit Grid'!C383)</f>
        <v/>
      </c>
      <c r="B372" s="473">
        <f>IF('Product Selections'!D386="","",'Product Selections'!D386)</f>
        <v/>
      </c>
      <c r="C372" s="166">
        <f>IF('COE.Client.Details'!K389="","",'COE.Client.Details'!K389)</f>
        <v/>
      </c>
      <c r="D372" s="473">
        <f>IF('COE.Client.Details'!M389="","",'COE.Client.Details'!M389)</f>
        <v/>
      </c>
      <c r="E372" s="473">
        <f>IF('COE.Client.Details'!O389="","",'COE.Client.Details'!O389)</f>
        <v/>
      </c>
      <c r="F372" s="473">
        <f>IF('COE.Client.Details'!P389="","",'COE.Client.Details'!P389)</f>
        <v/>
      </c>
      <c r="G372" s="473">
        <f>IF('COE.Client.Details'!Q389="","",'COE.Client.Details'!Q389)</f>
        <v/>
      </c>
      <c r="H372" s="478">
        <f>IF(G372="","","US")</f>
        <v/>
      </c>
      <c r="I372" s="166">
        <f>IF('COE.Client.Details'!L389="","",'COE.Client.Details'!L389)</f>
        <v/>
      </c>
      <c r="J372" s="629">
        <f>IF('COE.Client.Details'!T389="","",'COE.Client.Details'!T389)</f>
        <v/>
      </c>
      <c r="K372" s="479">
        <f>IF(A372="","","0123000000002GvAAI")</f>
        <v/>
      </c>
      <c r="L372" s="479" t="n"/>
      <c r="M372" s="481">
        <f>IF('Multi Unit Grid'!$H$3="","",'Multi Unit Grid'!$H$3)</f>
        <v/>
      </c>
      <c r="N372" s="481">
        <f>IF('Multi Unit Grid'!$H$4="","",'Multi Unit Grid'!$H$4)</f>
        <v/>
      </c>
      <c r="O372" s="483" t="n"/>
      <c r="P372" s="482">
        <f>IF('COE.Client.Details'!E389="","",'COE.Client.Details'!E389)</f>
        <v/>
      </c>
      <c r="Q372" s="483" t="n"/>
    </row>
    <row r="373">
      <c r="A373" s="232">
        <f>IF('Multi Unit Grid'!C384="","",'Multi Unit Grid'!C384)</f>
        <v/>
      </c>
      <c r="B373" s="473">
        <f>IF('Product Selections'!D387="","",'Product Selections'!D387)</f>
        <v/>
      </c>
      <c r="C373" s="166">
        <f>IF('COE.Client.Details'!K390="","",'COE.Client.Details'!K390)</f>
        <v/>
      </c>
      <c r="D373" s="473">
        <f>IF('COE.Client.Details'!M390="","",'COE.Client.Details'!M390)</f>
        <v/>
      </c>
      <c r="E373" s="473">
        <f>IF('COE.Client.Details'!O390="","",'COE.Client.Details'!O390)</f>
        <v/>
      </c>
      <c r="F373" s="473">
        <f>IF('COE.Client.Details'!P390="","",'COE.Client.Details'!P390)</f>
        <v/>
      </c>
      <c r="G373" s="473">
        <f>IF('COE.Client.Details'!Q390="","",'COE.Client.Details'!Q390)</f>
        <v/>
      </c>
      <c r="H373" s="478">
        <f>IF(G373="","","US")</f>
        <v/>
      </c>
      <c r="I373" s="166">
        <f>IF('COE.Client.Details'!L390="","",'COE.Client.Details'!L390)</f>
        <v/>
      </c>
      <c r="J373" s="629">
        <f>IF('COE.Client.Details'!T390="","",'COE.Client.Details'!T390)</f>
        <v/>
      </c>
      <c r="K373" s="479">
        <f>IF(A373="","","0123000000002GvAAI")</f>
        <v/>
      </c>
      <c r="L373" s="479" t="n"/>
      <c r="M373" s="481">
        <f>IF('Multi Unit Grid'!$H$3="","",'Multi Unit Grid'!$H$3)</f>
        <v/>
      </c>
      <c r="N373" s="481">
        <f>IF('Multi Unit Grid'!$H$4="","",'Multi Unit Grid'!$H$4)</f>
        <v/>
      </c>
      <c r="O373" s="483" t="n"/>
      <c r="P373" s="482">
        <f>IF('COE.Client.Details'!E390="","",'COE.Client.Details'!E390)</f>
        <v/>
      </c>
      <c r="Q373" s="483" t="n"/>
    </row>
    <row r="374">
      <c r="A374" s="232">
        <f>IF('Multi Unit Grid'!C385="","",'Multi Unit Grid'!C385)</f>
        <v/>
      </c>
      <c r="B374" s="473">
        <f>IF('Product Selections'!D388="","",'Product Selections'!D388)</f>
        <v/>
      </c>
      <c r="C374" s="166">
        <f>IF('COE.Client.Details'!K391="","",'COE.Client.Details'!K391)</f>
        <v/>
      </c>
      <c r="D374" s="473">
        <f>IF('COE.Client.Details'!M391="","",'COE.Client.Details'!M391)</f>
        <v/>
      </c>
      <c r="E374" s="473">
        <f>IF('COE.Client.Details'!O391="","",'COE.Client.Details'!O391)</f>
        <v/>
      </c>
      <c r="F374" s="473">
        <f>IF('COE.Client.Details'!P391="","",'COE.Client.Details'!P391)</f>
        <v/>
      </c>
      <c r="G374" s="473">
        <f>IF('COE.Client.Details'!Q391="","",'COE.Client.Details'!Q391)</f>
        <v/>
      </c>
      <c r="H374" s="478">
        <f>IF(G374="","","US")</f>
        <v/>
      </c>
      <c r="I374" s="166">
        <f>IF('COE.Client.Details'!L391="","",'COE.Client.Details'!L391)</f>
        <v/>
      </c>
      <c r="J374" s="629">
        <f>IF('COE.Client.Details'!T391="","",'COE.Client.Details'!T391)</f>
        <v/>
      </c>
      <c r="K374" s="479">
        <f>IF(A374="","","0123000000002GvAAI")</f>
        <v/>
      </c>
      <c r="L374" s="479" t="n"/>
      <c r="M374" s="481">
        <f>IF('Multi Unit Grid'!$H$3="","",'Multi Unit Grid'!$H$3)</f>
        <v/>
      </c>
      <c r="N374" s="481">
        <f>IF('Multi Unit Grid'!$H$4="","",'Multi Unit Grid'!$H$4)</f>
        <v/>
      </c>
      <c r="O374" s="483" t="n"/>
      <c r="P374" s="482">
        <f>IF('COE.Client.Details'!E391="","",'COE.Client.Details'!E391)</f>
        <v/>
      </c>
      <c r="Q374" s="483" t="n"/>
    </row>
    <row r="375">
      <c r="A375" s="232">
        <f>IF('Multi Unit Grid'!C386="","",'Multi Unit Grid'!C386)</f>
        <v/>
      </c>
      <c r="B375" s="473">
        <f>IF('Product Selections'!D389="","",'Product Selections'!D389)</f>
        <v/>
      </c>
      <c r="C375" s="166">
        <f>IF('COE.Client.Details'!K392="","",'COE.Client.Details'!K392)</f>
        <v/>
      </c>
      <c r="D375" s="473">
        <f>IF('COE.Client.Details'!M392="","",'COE.Client.Details'!M392)</f>
        <v/>
      </c>
      <c r="E375" s="473">
        <f>IF('COE.Client.Details'!O392="","",'COE.Client.Details'!O392)</f>
        <v/>
      </c>
      <c r="F375" s="473">
        <f>IF('COE.Client.Details'!P392="","",'COE.Client.Details'!P392)</f>
        <v/>
      </c>
      <c r="G375" s="473">
        <f>IF('COE.Client.Details'!Q392="","",'COE.Client.Details'!Q392)</f>
        <v/>
      </c>
      <c r="H375" s="478">
        <f>IF(G375="","","US")</f>
        <v/>
      </c>
      <c r="I375" s="166">
        <f>IF('COE.Client.Details'!L392="","",'COE.Client.Details'!L392)</f>
        <v/>
      </c>
      <c r="J375" s="629">
        <f>IF('COE.Client.Details'!T392="","",'COE.Client.Details'!T392)</f>
        <v/>
      </c>
      <c r="K375" s="479">
        <f>IF(A375="","","0123000000002GvAAI")</f>
        <v/>
      </c>
      <c r="L375" s="479" t="n"/>
      <c r="M375" s="481">
        <f>IF('Multi Unit Grid'!$H$3="","",'Multi Unit Grid'!$H$3)</f>
        <v/>
      </c>
      <c r="N375" s="481">
        <f>IF('Multi Unit Grid'!$H$4="","",'Multi Unit Grid'!$H$4)</f>
        <v/>
      </c>
      <c r="O375" s="483" t="n"/>
      <c r="P375" s="482">
        <f>IF('COE.Client.Details'!E392="","",'COE.Client.Details'!E392)</f>
        <v/>
      </c>
      <c r="Q375" s="483" t="n"/>
    </row>
    <row r="376">
      <c r="A376" s="232">
        <f>IF('Multi Unit Grid'!C387="","",'Multi Unit Grid'!C387)</f>
        <v/>
      </c>
      <c r="B376" s="473">
        <f>IF('Product Selections'!D390="","",'Product Selections'!D390)</f>
        <v/>
      </c>
      <c r="C376" s="166">
        <f>IF('COE.Client.Details'!K393="","",'COE.Client.Details'!K393)</f>
        <v/>
      </c>
      <c r="D376" s="473">
        <f>IF('COE.Client.Details'!M393="","",'COE.Client.Details'!M393)</f>
        <v/>
      </c>
      <c r="E376" s="473">
        <f>IF('COE.Client.Details'!O393="","",'COE.Client.Details'!O393)</f>
        <v/>
      </c>
      <c r="F376" s="473">
        <f>IF('COE.Client.Details'!P393="","",'COE.Client.Details'!P393)</f>
        <v/>
      </c>
      <c r="G376" s="473">
        <f>IF('COE.Client.Details'!Q393="","",'COE.Client.Details'!Q393)</f>
        <v/>
      </c>
      <c r="H376" s="478">
        <f>IF(G376="","","US")</f>
        <v/>
      </c>
      <c r="I376" s="166">
        <f>IF('COE.Client.Details'!L393="","",'COE.Client.Details'!L393)</f>
        <v/>
      </c>
      <c r="J376" s="629">
        <f>IF('COE.Client.Details'!T393="","",'COE.Client.Details'!T393)</f>
        <v/>
      </c>
      <c r="K376" s="479">
        <f>IF(A376="","","0123000000002GvAAI")</f>
        <v/>
      </c>
      <c r="L376" s="479" t="n"/>
      <c r="M376" s="481">
        <f>IF('Multi Unit Grid'!$H$3="","",'Multi Unit Grid'!$H$3)</f>
        <v/>
      </c>
      <c r="N376" s="481">
        <f>IF('Multi Unit Grid'!$H$4="","",'Multi Unit Grid'!$H$4)</f>
        <v/>
      </c>
      <c r="O376" s="483" t="n"/>
      <c r="P376" s="482">
        <f>IF('COE.Client.Details'!E393="","",'COE.Client.Details'!E393)</f>
        <v/>
      </c>
      <c r="Q376" s="483" t="n"/>
    </row>
    <row r="377">
      <c r="A377" s="232">
        <f>IF('Multi Unit Grid'!C388="","",'Multi Unit Grid'!C388)</f>
        <v/>
      </c>
      <c r="B377" s="473">
        <f>IF('Product Selections'!D391="","",'Product Selections'!D391)</f>
        <v/>
      </c>
      <c r="C377" s="166">
        <f>IF('COE.Client.Details'!K394="","",'COE.Client.Details'!K394)</f>
        <v/>
      </c>
      <c r="D377" s="473">
        <f>IF('COE.Client.Details'!M394="","",'COE.Client.Details'!M394)</f>
        <v/>
      </c>
      <c r="E377" s="473">
        <f>IF('COE.Client.Details'!O394="","",'COE.Client.Details'!O394)</f>
        <v/>
      </c>
      <c r="F377" s="473">
        <f>IF('COE.Client.Details'!P394="","",'COE.Client.Details'!P394)</f>
        <v/>
      </c>
      <c r="G377" s="473">
        <f>IF('COE.Client.Details'!Q394="","",'COE.Client.Details'!Q394)</f>
        <v/>
      </c>
      <c r="H377" s="478">
        <f>IF(G377="","","US")</f>
        <v/>
      </c>
      <c r="I377" s="166">
        <f>IF('COE.Client.Details'!L394="","",'COE.Client.Details'!L394)</f>
        <v/>
      </c>
      <c r="J377" s="629">
        <f>IF('COE.Client.Details'!T394="","",'COE.Client.Details'!T394)</f>
        <v/>
      </c>
      <c r="K377" s="479">
        <f>IF(A377="","","0123000000002GvAAI")</f>
        <v/>
      </c>
      <c r="L377" s="479" t="n"/>
      <c r="M377" s="481">
        <f>IF('Multi Unit Grid'!$H$3="","",'Multi Unit Grid'!$H$3)</f>
        <v/>
      </c>
      <c r="N377" s="481">
        <f>IF('Multi Unit Grid'!$H$4="","",'Multi Unit Grid'!$H$4)</f>
        <v/>
      </c>
      <c r="O377" s="483" t="n"/>
      <c r="P377" s="482">
        <f>IF('COE.Client.Details'!E394="","",'COE.Client.Details'!E394)</f>
        <v/>
      </c>
      <c r="Q377" s="483" t="n"/>
    </row>
    <row r="378">
      <c r="A378" s="232">
        <f>IF('Multi Unit Grid'!C389="","",'Multi Unit Grid'!C389)</f>
        <v/>
      </c>
      <c r="B378" s="473">
        <f>IF('Product Selections'!D392="","",'Product Selections'!D392)</f>
        <v/>
      </c>
      <c r="C378" s="166">
        <f>IF('COE.Client.Details'!K395="","",'COE.Client.Details'!K395)</f>
        <v/>
      </c>
      <c r="D378" s="473">
        <f>IF('COE.Client.Details'!M395="","",'COE.Client.Details'!M395)</f>
        <v/>
      </c>
      <c r="E378" s="473">
        <f>IF('COE.Client.Details'!O395="","",'COE.Client.Details'!O395)</f>
        <v/>
      </c>
      <c r="F378" s="473">
        <f>IF('COE.Client.Details'!P395="","",'COE.Client.Details'!P395)</f>
        <v/>
      </c>
      <c r="G378" s="473">
        <f>IF('COE.Client.Details'!Q395="","",'COE.Client.Details'!Q395)</f>
        <v/>
      </c>
      <c r="H378" s="478">
        <f>IF(G378="","","US")</f>
        <v/>
      </c>
      <c r="I378" s="166">
        <f>IF('COE.Client.Details'!L395="","",'COE.Client.Details'!L395)</f>
        <v/>
      </c>
      <c r="J378" s="629">
        <f>IF('COE.Client.Details'!T395="","",'COE.Client.Details'!T395)</f>
        <v/>
      </c>
      <c r="K378" s="479">
        <f>IF(A378="","","0123000000002GvAAI")</f>
        <v/>
      </c>
      <c r="L378" s="479" t="n"/>
      <c r="M378" s="481">
        <f>IF('Multi Unit Grid'!$H$3="","",'Multi Unit Grid'!$H$3)</f>
        <v/>
      </c>
      <c r="N378" s="481">
        <f>IF('Multi Unit Grid'!$H$4="","",'Multi Unit Grid'!$H$4)</f>
        <v/>
      </c>
      <c r="O378" s="483" t="n"/>
      <c r="P378" s="482">
        <f>IF('COE.Client.Details'!E395="","",'COE.Client.Details'!E395)</f>
        <v/>
      </c>
      <c r="Q378" s="483" t="n"/>
    </row>
    <row r="379">
      <c r="A379" s="232">
        <f>IF('Multi Unit Grid'!C390="","",'Multi Unit Grid'!C390)</f>
        <v/>
      </c>
      <c r="B379" s="473">
        <f>IF('Product Selections'!D393="","",'Product Selections'!D393)</f>
        <v/>
      </c>
      <c r="C379" s="166">
        <f>IF('COE.Client.Details'!K396="","",'COE.Client.Details'!K396)</f>
        <v/>
      </c>
      <c r="D379" s="473">
        <f>IF('COE.Client.Details'!M396="","",'COE.Client.Details'!M396)</f>
        <v/>
      </c>
      <c r="E379" s="473">
        <f>IF('COE.Client.Details'!O396="","",'COE.Client.Details'!O396)</f>
        <v/>
      </c>
      <c r="F379" s="473">
        <f>IF('COE.Client.Details'!P396="","",'COE.Client.Details'!P396)</f>
        <v/>
      </c>
      <c r="G379" s="473">
        <f>IF('COE.Client.Details'!Q396="","",'COE.Client.Details'!Q396)</f>
        <v/>
      </c>
      <c r="H379" s="478">
        <f>IF(G379="","","US")</f>
        <v/>
      </c>
      <c r="I379" s="166">
        <f>IF('COE.Client.Details'!L396="","",'COE.Client.Details'!L396)</f>
        <v/>
      </c>
      <c r="J379" s="629">
        <f>IF('COE.Client.Details'!T396="","",'COE.Client.Details'!T396)</f>
        <v/>
      </c>
      <c r="K379" s="479">
        <f>IF(A379="","","0123000000002GvAAI")</f>
        <v/>
      </c>
      <c r="L379" s="479" t="n"/>
      <c r="M379" s="481">
        <f>IF('Multi Unit Grid'!$H$3="","",'Multi Unit Grid'!$H$3)</f>
        <v/>
      </c>
      <c r="N379" s="481">
        <f>IF('Multi Unit Grid'!$H$4="","",'Multi Unit Grid'!$H$4)</f>
        <v/>
      </c>
      <c r="O379" s="483" t="n"/>
      <c r="P379" s="482">
        <f>IF('COE.Client.Details'!E396="","",'COE.Client.Details'!E396)</f>
        <v/>
      </c>
      <c r="Q379" s="483" t="n"/>
    </row>
    <row r="380">
      <c r="A380" s="232">
        <f>IF('Multi Unit Grid'!C391="","",'Multi Unit Grid'!C391)</f>
        <v/>
      </c>
      <c r="B380" s="473">
        <f>IF('Product Selections'!D394="","",'Product Selections'!D394)</f>
        <v/>
      </c>
      <c r="C380" s="166">
        <f>IF('COE.Client.Details'!K397="","",'COE.Client.Details'!K397)</f>
        <v/>
      </c>
      <c r="D380" s="473">
        <f>IF('COE.Client.Details'!M397="","",'COE.Client.Details'!M397)</f>
        <v/>
      </c>
      <c r="E380" s="473">
        <f>IF('COE.Client.Details'!O397="","",'COE.Client.Details'!O397)</f>
        <v/>
      </c>
      <c r="F380" s="473">
        <f>IF('COE.Client.Details'!P397="","",'COE.Client.Details'!P397)</f>
        <v/>
      </c>
      <c r="G380" s="473">
        <f>IF('COE.Client.Details'!Q397="","",'COE.Client.Details'!Q397)</f>
        <v/>
      </c>
      <c r="H380" s="478">
        <f>IF(G380="","","US")</f>
        <v/>
      </c>
      <c r="I380" s="166">
        <f>IF('COE.Client.Details'!L397="","",'COE.Client.Details'!L397)</f>
        <v/>
      </c>
      <c r="J380" s="629">
        <f>IF('COE.Client.Details'!T397="","",'COE.Client.Details'!T397)</f>
        <v/>
      </c>
      <c r="K380" s="479">
        <f>IF(A380="","","0123000000002GvAAI")</f>
        <v/>
      </c>
      <c r="L380" s="479" t="n"/>
      <c r="M380" s="481">
        <f>IF('Multi Unit Grid'!$H$3="","",'Multi Unit Grid'!$H$3)</f>
        <v/>
      </c>
      <c r="N380" s="481">
        <f>IF('Multi Unit Grid'!$H$4="","",'Multi Unit Grid'!$H$4)</f>
        <v/>
      </c>
      <c r="O380" s="483" t="n"/>
      <c r="P380" s="482">
        <f>IF('COE.Client.Details'!E397="","",'COE.Client.Details'!E397)</f>
        <v/>
      </c>
      <c r="Q380" s="483" t="n"/>
    </row>
    <row r="381">
      <c r="A381" s="232">
        <f>IF('Multi Unit Grid'!C392="","",'Multi Unit Grid'!C392)</f>
        <v/>
      </c>
      <c r="B381" s="473">
        <f>IF('Product Selections'!D395="","",'Product Selections'!D395)</f>
        <v/>
      </c>
      <c r="C381" s="166">
        <f>IF('COE.Client.Details'!K398="","",'COE.Client.Details'!K398)</f>
        <v/>
      </c>
      <c r="D381" s="473">
        <f>IF('COE.Client.Details'!M398="","",'COE.Client.Details'!M398)</f>
        <v/>
      </c>
      <c r="E381" s="473">
        <f>IF('COE.Client.Details'!O398="","",'COE.Client.Details'!O398)</f>
        <v/>
      </c>
      <c r="F381" s="473">
        <f>IF('COE.Client.Details'!P398="","",'COE.Client.Details'!P398)</f>
        <v/>
      </c>
      <c r="G381" s="473">
        <f>IF('COE.Client.Details'!Q398="","",'COE.Client.Details'!Q398)</f>
        <v/>
      </c>
      <c r="H381" s="478">
        <f>IF(G381="","","US")</f>
        <v/>
      </c>
      <c r="I381" s="166">
        <f>IF('COE.Client.Details'!L398="","",'COE.Client.Details'!L398)</f>
        <v/>
      </c>
      <c r="J381" s="629">
        <f>IF('COE.Client.Details'!T398="","",'COE.Client.Details'!T398)</f>
        <v/>
      </c>
      <c r="K381" s="479">
        <f>IF(A381="","","0123000000002GvAAI")</f>
        <v/>
      </c>
      <c r="L381" s="479" t="n"/>
      <c r="M381" s="481">
        <f>IF('Multi Unit Grid'!$H$3="","",'Multi Unit Grid'!$H$3)</f>
        <v/>
      </c>
      <c r="N381" s="481">
        <f>IF('Multi Unit Grid'!$H$4="","",'Multi Unit Grid'!$H$4)</f>
        <v/>
      </c>
      <c r="O381" s="483" t="n"/>
      <c r="P381" s="482">
        <f>IF('COE.Client.Details'!E398="","",'COE.Client.Details'!E398)</f>
        <v/>
      </c>
      <c r="Q381" s="483" t="n"/>
    </row>
    <row r="382">
      <c r="A382" s="232">
        <f>IF('Multi Unit Grid'!C393="","",'Multi Unit Grid'!C393)</f>
        <v/>
      </c>
      <c r="B382" s="473">
        <f>IF('Product Selections'!D396="","",'Product Selections'!D396)</f>
        <v/>
      </c>
      <c r="C382" s="166">
        <f>IF('COE.Client.Details'!K399="","",'COE.Client.Details'!K399)</f>
        <v/>
      </c>
      <c r="D382" s="473">
        <f>IF('COE.Client.Details'!M399="","",'COE.Client.Details'!M399)</f>
        <v/>
      </c>
      <c r="E382" s="473">
        <f>IF('COE.Client.Details'!O399="","",'COE.Client.Details'!O399)</f>
        <v/>
      </c>
      <c r="F382" s="473">
        <f>IF('COE.Client.Details'!P399="","",'COE.Client.Details'!P399)</f>
        <v/>
      </c>
      <c r="G382" s="473">
        <f>IF('COE.Client.Details'!Q399="","",'COE.Client.Details'!Q399)</f>
        <v/>
      </c>
      <c r="H382" s="478">
        <f>IF(G382="","","US")</f>
        <v/>
      </c>
      <c r="I382" s="166">
        <f>IF('COE.Client.Details'!L399="","",'COE.Client.Details'!L399)</f>
        <v/>
      </c>
      <c r="J382" s="629">
        <f>IF('COE.Client.Details'!T399="","",'COE.Client.Details'!T399)</f>
        <v/>
      </c>
      <c r="K382" s="479">
        <f>IF(A382="","","0123000000002GvAAI")</f>
        <v/>
      </c>
      <c r="L382" s="479" t="n"/>
      <c r="M382" s="481">
        <f>IF('Multi Unit Grid'!$H$3="","",'Multi Unit Grid'!$H$3)</f>
        <v/>
      </c>
      <c r="N382" s="481">
        <f>IF('Multi Unit Grid'!$H$4="","",'Multi Unit Grid'!$H$4)</f>
        <v/>
      </c>
      <c r="O382" s="483" t="n"/>
      <c r="P382" s="482">
        <f>IF('COE.Client.Details'!E399="","",'COE.Client.Details'!E399)</f>
        <v/>
      </c>
      <c r="Q382" s="483" t="n"/>
    </row>
    <row r="383">
      <c r="A383" s="232">
        <f>IF('Multi Unit Grid'!C394="","",'Multi Unit Grid'!C394)</f>
        <v/>
      </c>
      <c r="B383" s="473">
        <f>IF('Product Selections'!D397="","",'Product Selections'!D397)</f>
        <v/>
      </c>
      <c r="C383" s="166">
        <f>IF('COE.Client.Details'!K400="","",'COE.Client.Details'!K400)</f>
        <v/>
      </c>
      <c r="D383" s="473">
        <f>IF('COE.Client.Details'!M400="","",'COE.Client.Details'!M400)</f>
        <v/>
      </c>
      <c r="E383" s="473">
        <f>IF('COE.Client.Details'!O400="","",'COE.Client.Details'!O400)</f>
        <v/>
      </c>
      <c r="F383" s="473">
        <f>IF('COE.Client.Details'!P400="","",'COE.Client.Details'!P400)</f>
        <v/>
      </c>
      <c r="G383" s="473">
        <f>IF('COE.Client.Details'!Q400="","",'COE.Client.Details'!Q400)</f>
        <v/>
      </c>
      <c r="H383" s="478">
        <f>IF(G383="","","US")</f>
        <v/>
      </c>
      <c r="I383" s="166">
        <f>IF('COE.Client.Details'!L400="","",'COE.Client.Details'!L400)</f>
        <v/>
      </c>
      <c r="J383" s="629">
        <f>IF('COE.Client.Details'!T400="","",'COE.Client.Details'!T400)</f>
        <v/>
      </c>
      <c r="K383" s="479">
        <f>IF(A383="","","0123000000002GvAAI")</f>
        <v/>
      </c>
      <c r="L383" s="479" t="n"/>
      <c r="M383" s="481">
        <f>IF('Multi Unit Grid'!$H$3="","",'Multi Unit Grid'!$H$3)</f>
        <v/>
      </c>
      <c r="N383" s="481">
        <f>IF('Multi Unit Grid'!$H$4="","",'Multi Unit Grid'!$H$4)</f>
        <v/>
      </c>
      <c r="O383" s="483" t="n"/>
      <c r="P383" s="482">
        <f>IF('COE.Client.Details'!E400="","",'COE.Client.Details'!E400)</f>
        <v/>
      </c>
      <c r="Q383" s="483" t="n"/>
    </row>
    <row r="384">
      <c r="A384" s="232">
        <f>IF('Multi Unit Grid'!C395="","",'Multi Unit Grid'!C395)</f>
        <v/>
      </c>
      <c r="B384" s="473">
        <f>IF('Product Selections'!D398="","",'Product Selections'!D398)</f>
        <v/>
      </c>
      <c r="C384" s="166">
        <f>IF('COE.Client.Details'!K401="","",'COE.Client.Details'!K401)</f>
        <v/>
      </c>
      <c r="D384" s="473">
        <f>IF('COE.Client.Details'!M401="","",'COE.Client.Details'!M401)</f>
        <v/>
      </c>
      <c r="E384" s="473">
        <f>IF('COE.Client.Details'!O401="","",'COE.Client.Details'!O401)</f>
        <v/>
      </c>
      <c r="F384" s="473">
        <f>IF('COE.Client.Details'!P401="","",'COE.Client.Details'!P401)</f>
        <v/>
      </c>
      <c r="G384" s="473">
        <f>IF('COE.Client.Details'!Q401="","",'COE.Client.Details'!Q401)</f>
        <v/>
      </c>
      <c r="H384" s="478">
        <f>IF(G384="","","US")</f>
        <v/>
      </c>
      <c r="I384" s="166">
        <f>IF('COE.Client.Details'!L401="","",'COE.Client.Details'!L401)</f>
        <v/>
      </c>
      <c r="J384" s="629">
        <f>IF('COE.Client.Details'!T401="","",'COE.Client.Details'!T401)</f>
        <v/>
      </c>
      <c r="K384" s="479">
        <f>IF(A384="","","0123000000002GvAAI")</f>
        <v/>
      </c>
      <c r="L384" s="479" t="n"/>
      <c r="M384" s="481">
        <f>IF('Multi Unit Grid'!$H$3="","",'Multi Unit Grid'!$H$3)</f>
        <v/>
      </c>
      <c r="N384" s="481">
        <f>IF('Multi Unit Grid'!$H$4="","",'Multi Unit Grid'!$H$4)</f>
        <v/>
      </c>
      <c r="O384" s="483" t="n"/>
      <c r="P384" s="482">
        <f>IF('COE.Client.Details'!E401="","",'COE.Client.Details'!E401)</f>
        <v/>
      </c>
      <c r="Q384" s="483" t="n"/>
    </row>
    <row r="385">
      <c r="A385" s="232">
        <f>IF('Multi Unit Grid'!C396="","",'Multi Unit Grid'!C396)</f>
        <v/>
      </c>
      <c r="B385" s="473">
        <f>IF('Product Selections'!D399="","",'Product Selections'!D399)</f>
        <v/>
      </c>
      <c r="C385" s="166">
        <f>IF('COE.Client.Details'!K402="","",'COE.Client.Details'!K402)</f>
        <v/>
      </c>
      <c r="D385" s="473">
        <f>IF('COE.Client.Details'!M402="","",'COE.Client.Details'!M402)</f>
        <v/>
      </c>
      <c r="E385" s="473">
        <f>IF('COE.Client.Details'!O402="","",'COE.Client.Details'!O402)</f>
        <v/>
      </c>
      <c r="F385" s="473">
        <f>IF('COE.Client.Details'!P402="","",'COE.Client.Details'!P402)</f>
        <v/>
      </c>
      <c r="G385" s="473">
        <f>IF('COE.Client.Details'!Q402="","",'COE.Client.Details'!Q402)</f>
        <v/>
      </c>
      <c r="H385" s="478">
        <f>IF(G385="","","US")</f>
        <v/>
      </c>
      <c r="I385" s="166">
        <f>IF('COE.Client.Details'!L402="","",'COE.Client.Details'!L402)</f>
        <v/>
      </c>
      <c r="J385" s="629">
        <f>IF('COE.Client.Details'!T402="","",'COE.Client.Details'!T402)</f>
        <v/>
      </c>
      <c r="K385" s="479">
        <f>IF(A385="","","0123000000002GvAAI")</f>
        <v/>
      </c>
      <c r="L385" s="479" t="n"/>
      <c r="M385" s="481">
        <f>IF('Multi Unit Grid'!$H$3="","",'Multi Unit Grid'!$H$3)</f>
        <v/>
      </c>
      <c r="N385" s="481">
        <f>IF('Multi Unit Grid'!$H$4="","",'Multi Unit Grid'!$H$4)</f>
        <v/>
      </c>
      <c r="O385" s="483" t="n"/>
      <c r="P385" s="482">
        <f>IF('COE.Client.Details'!E402="","",'COE.Client.Details'!E402)</f>
        <v/>
      </c>
      <c r="Q385" s="483" t="n"/>
    </row>
    <row r="386">
      <c r="A386" s="232">
        <f>IF('Multi Unit Grid'!C397="","",'Multi Unit Grid'!C397)</f>
        <v/>
      </c>
      <c r="B386" s="473">
        <f>IF('Product Selections'!D400="","",'Product Selections'!D400)</f>
        <v/>
      </c>
      <c r="C386" s="166">
        <f>IF('COE.Client.Details'!K403="","",'COE.Client.Details'!K403)</f>
        <v/>
      </c>
      <c r="D386" s="473">
        <f>IF('COE.Client.Details'!M403="","",'COE.Client.Details'!M403)</f>
        <v/>
      </c>
      <c r="E386" s="473">
        <f>IF('COE.Client.Details'!O403="","",'COE.Client.Details'!O403)</f>
        <v/>
      </c>
      <c r="F386" s="473">
        <f>IF('COE.Client.Details'!P403="","",'COE.Client.Details'!P403)</f>
        <v/>
      </c>
      <c r="G386" s="473">
        <f>IF('COE.Client.Details'!Q403="","",'COE.Client.Details'!Q403)</f>
        <v/>
      </c>
      <c r="H386" s="478">
        <f>IF(G386="","","US")</f>
        <v/>
      </c>
      <c r="I386" s="166">
        <f>IF('COE.Client.Details'!L403="","",'COE.Client.Details'!L403)</f>
        <v/>
      </c>
      <c r="J386" s="629">
        <f>IF('COE.Client.Details'!T403="","",'COE.Client.Details'!T403)</f>
        <v/>
      </c>
      <c r="K386" s="479">
        <f>IF(A386="","","0123000000002GvAAI")</f>
        <v/>
      </c>
      <c r="L386" s="479" t="n"/>
      <c r="M386" s="481">
        <f>IF('Multi Unit Grid'!$H$3="","",'Multi Unit Grid'!$H$3)</f>
        <v/>
      </c>
      <c r="N386" s="481">
        <f>IF('Multi Unit Grid'!$H$4="","",'Multi Unit Grid'!$H$4)</f>
        <v/>
      </c>
      <c r="O386" s="483" t="n"/>
      <c r="P386" s="482">
        <f>IF('COE.Client.Details'!E403="","",'COE.Client.Details'!E403)</f>
        <v/>
      </c>
      <c r="Q386" s="483" t="n"/>
    </row>
    <row r="387">
      <c r="A387" s="232">
        <f>IF('Multi Unit Grid'!C398="","",'Multi Unit Grid'!C398)</f>
        <v/>
      </c>
      <c r="B387" s="473">
        <f>IF('Product Selections'!D401="","",'Product Selections'!D401)</f>
        <v/>
      </c>
      <c r="C387" s="166">
        <f>IF('COE.Client.Details'!K404="","",'COE.Client.Details'!K404)</f>
        <v/>
      </c>
      <c r="D387" s="473">
        <f>IF('COE.Client.Details'!M404="","",'COE.Client.Details'!M404)</f>
        <v/>
      </c>
      <c r="E387" s="473">
        <f>IF('COE.Client.Details'!O404="","",'COE.Client.Details'!O404)</f>
        <v/>
      </c>
      <c r="F387" s="473">
        <f>IF('COE.Client.Details'!P404="","",'COE.Client.Details'!P404)</f>
        <v/>
      </c>
      <c r="G387" s="473">
        <f>IF('COE.Client.Details'!Q404="","",'COE.Client.Details'!Q404)</f>
        <v/>
      </c>
      <c r="H387" s="478">
        <f>IF(G387="","","US")</f>
        <v/>
      </c>
      <c r="I387" s="166">
        <f>IF('COE.Client.Details'!L404="","",'COE.Client.Details'!L404)</f>
        <v/>
      </c>
      <c r="J387" s="629">
        <f>IF('COE.Client.Details'!T404="","",'COE.Client.Details'!T404)</f>
        <v/>
      </c>
      <c r="K387" s="479">
        <f>IF(A387="","","0123000000002GvAAI")</f>
        <v/>
      </c>
      <c r="L387" s="479" t="n"/>
      <c r="M387" s="481">
        <f>IF('Multi Unit Grid'!$H$3="","",'Multi Unit Grid'!$H$3)</f>
        <v/>
      </c>
      <c r="N387" s="481">
        <f>IF('Multi Unit Grid'!$H$4="","",'Multi Unit Grid'!$H$4)</f>
        <v/>
      </c>
      <c r="O387" s="483" t="n"/>
      <c r="P387" s="482">
        <f>IF('COE.Client.Details'!E404="","",'COE.Client.Details'!E404)</f>
        <v/>
      </c>
      <c r="Q387" s="483" t="n"/>
    </row>
    <row r="388">
      <c r="A388" s="232">
        <f>IF('Multi Unit Grid'!C399="","",'Multi Unit Grid'!C399)</f>
        <v/>
      </c>
      <c r="B388" s="473">
        <f>IF('Product Selections'!D402="","",'Product Selections'!D402)</f>
        <v/>
      </c>
      <c r="C388" s="166">
        <f>IF('COE.Client.Details'!K405="","",'COE.Client.Details'!K405)</f>
        <v/>
      </c>
      <c r="D388" s="473">
        <f>IF('COE.Client.Details'!M405="","",'COE.Client.Details'!M405)</f>
        <v/>
      </c>
      <c r="E388" s="473">
        <f>IF('COE.Client.Details'!O405="","",'COE.Client.Details'!O405)</f>
        <v/>
      </c>
      <c r="F388" s="473">
        <f>IF('COE.Client.Details'!P405="","",'COE.Client.Details'!P405)</f>
        <v/>
      </c>
      <c r="G388" s="473">
        <f>IF('COE.Client.Details'!Q405="","",'COE.Client.Details'!Q405)</f>
        <v/>
      </c>
      <c r="H388" s="478">
        <f>IF(G388="","","US")</f>
        <v/>
      </c>
      <c r="I388" s="166">
        <f>IF('COE.Client.Details'!L405="","",'COE.Client.Details'!L405)</f>
        <v/>
      </c>
      <c r="J388" s="629">
        <f>IF('COE.Client.Details'!T405="","",'COE.Client.Details'!T405)</f>
        <v/>
      </c>
      <c r="K388" s="479">
        <f>IF(A388="","","0123000000002GvAAI")</f>
        <v/>
      </c>
      <c r="L388" s="479" t="n"/>
      <c r="M388" s="481">
        <f>IF('Multi Unit Grid'!$H$3="","",'Multi Unit Grid'!$H$3)</f>
        <v/>
      </c>
      <c r="N388" s="481">
        <f>IF('Multi Unit Grid'!$H$4="","",'Multi Unit Grid'!$H$4)</f>
        <v/>
      </c>
      <c r="O388" s="483" t="n"/>
      <c r="P388" s="482">
        <f>IF('COE.Client.Details'!E405="","",'COE.Client.Details'!E405)</f>
        <v/>
      </c>
      <c r="Q388" s="483" t="n"/>
    </row>
    <row r="389">
      <c r="A389" s="232">
        <f>IF('Multi Unit Grid'!C400="","",'Multi Unit Grid'!C400)</f>
        <v/>
      </c>
      <c r="B389" s="473">
        <f>IF('Product Selections'!D403="","",'Product Selections'!D403)</f>
        <v/>
      </c>
      <c r="C389" s="166">
        <f>IF('COE.Client.Details'!K406="","",'COE.Client.Details'!K406)</f>
        <v/>
      </c>
      <c r="D389" s="473">
        <f>IF('COE.Client.Details'!M406="","",'COE.Client.Details'!M406)</f>
        <v/>
      </c>
      <c r="E389" s="473">
        <f>IF('COE.Client.Details'!O406="","",'COE.Client.Details'!O406)</f>
        <v/>
      </c>
      <c r="F389" s="473">
        <f>IF('COE.Client.Details'!P406="","",'COE.Client.Details'!P406)</f>
        <v/>
      </c>
      <c r="G389" s="473">
        <f>IF('COE.Client.Details'!Q406="","",'COE.Client.Details'!Q406)</f>
        <v/>
      </c>
      <c r="H389" s="478">
        <f>IF(G389="","","US")</f>
        <v/>
      </c>
      <c r="I389" s="166">
        <f>IF('COE.Client.Details'!L406="","",'COE.Client.Details'!L406)</f>
        <v/>
      </c>
      <c r="J389" s="629">
        <f>IF('COE.Client.Details'!T406="","",'COE.Client.Details'!T406)</f>
        <v/>
      </c>
      <c r="K389" s="479">
        <f>IF(A389="","","0123000000002GvAAI")</f>
        <v/>
      </c>
      <c r="L389" s="479" t="n"/>
      <c r="M389" s="481">
        <f>IF('Multi Unit Grid'!$H$3="","",'Multi Unit Grid'!$H$3)</f>
        <v/>
      </c>
      <c r="N389" s="481">
        <f>IF('Multi Unit Grid'!$H$4="","",'Multi Unit Grid'!$H$4)</f>
        <v/>
      </c>
      <c r="O389" s="483" t="n"/>
      <c r="P389" s="482">
        <f>IF('COE.Client.Details'!E406="","",'COE.Client.Details'!E406)</f>
        <v/>
      </c>
      <c r="Q389" s="483" t="n"/>
    </row>
    <row r="390">
      <c r="A390" s="232">
        <f>IF('Multi Unit Grid'!C401="","",'Multi Unit Grid'!C401)</f>
        <v/>
      </c>
      <c r="B390" s="473">
        <f>IF('Product Selections'!D404="","",'Product Selections'!D404)</f>
        <v/>
      </c>
      <c r="C390" s="166">
        <f>IF('COE.Client.Details'!K407="","",'COE.Client.Details'!K407)</f>
        <v/>
      </c>
      <c r="D390" s="473">
        <f>IF('COE.Client.Details'!M407="","",'COE.Client.Details'!M407)</f>
        <v/>
      </c>
      <c r="E390" s="473">
        <f>IF('COE.Client.Details'!O407="","",'COE.Client.Details'!O407)</f>
        <v/>
      </c>
      <c r="F390" s="473">
        <f>IF('COE.Client.Details'!P407="","",'COE.Client.Details'!P407)</f>
        <v/>
      </c>
      <c r="G390" s="473">
        <f>IF('COE.Client.Details'!Q407="","",'COE.Client.Details'!Q407)</f>
        <v/>
      </c>
      <c r="H390" s="478">
        <f>IF(G390="","","US")</f>
        <v/>
      </c>
      <c r="I390" s="166">
        <f>IF('COE.Client.Details'!L407="","",'COE.Client.Details'!L407)</f>
        <v/>
      </c>
      <c r="J390" s="629">
        <f>IF('COE.Client.Details'!T407="","",'COE.Client.Details'!T407)</f>
        <v/>
      </c>
      <c r="K390" s="479">
        <f>IF(A390="","","0123000000002GvAAI")</f>
        <v/>
      </c>
      <c r="L390" s="479" t="n"/>
      <c r="M390" s="481">
        <f>IF('Multi Unit Grid'!$H$3="","",'Multi Unit Grid'!$H$3)</f>
        <v/>
      </c>
      <c r="N390" s="481">
        <f>IF('Multi Unit Grid'!$H$4="","",'Multi Unit Grid'!$H$4)</f>
        <v/>
      </c>
      <c r="O390" s="483" t="n"/>
      <c r="P390" s="482">
        <f>IF('COE.Client.Details'!E407="","",'COE.Client.Details'!E407)</f>
        <v/>
      </c>
      <c r="Q390" s="483" t="n"/>
    </row>
    <row r="391">
      <c r="A391" s="232">
        <f>IF('Multi Unit Grid'!C402="","",'Multi Unit Grid'!C402)</f>
        <v/>
      </c>
      <c r="B391" s="473">
        <f>IF('Product Selections'!D405="","",'Product Selections'!D405)</f>
        <v/>
      </c>
      <c r="C391" s="166">
        <f>IF('COE.Client.Details'!K408="","",'COE.Client.Details'!K408)</f>
        <v/>
      </c>
      <c r="D391" s="473">
        <f>IF('COE.Client.Details'!M408="","",'COE.Client.Details'!M408)</f>
        <v/>
      </c>
      <c r="E391" s="473">
        <f>IF('COE.Client.Details'!O408="","",'COE.Client.Details'!O408)</f>
        <v/>
      </c>
      <c r="F391" s="473">
        <f>IF('COE.Client.Details'!P408="","",'COE.Client.Details'!P408)</f>
        <v/>
      </c>
      <c r="G391" s="473">
        <f>IF('COE.Client.Details'!Q408="","",'COE.Client.Details'!Q408)</f>
        <v/>
      </c>
      <c r="H391" s="478">
        <f>IF(G391="","","US")</f>
        <v/>
      </c>
      <c r="I391" s="166">
        <f>IF('COE.Client.Details'!L408="","",'COE.Client.Details'!L408)</f>
        <v/>
      </c>
      <c r="J391" s="629">
        <f>IF('COE.Client.Details'!T408="","",'COE.Client.Details'!T408)</f>
        <v/>
      </c>
      <c r="K391" s="479">
        <f>IF(A391="","","0123000000002GvAAI")</f>
        <v/>
      </c>
      <c r="L391" s="479" t="n"/>
      <c r="M391" s="481">
        <f>IF('Multi Unit Grid'!$H$3="","",'Multi Unit Grid'!$H$3)</f>
        <v/>
      </c>
      <c r="N391" s="481">
        <f>IF('Multi Unit Grid'!$H$4="","",'Multi Unit Grid'!$H$4)</f>
        <v/>
      </c>
      <c r="O391" s="483" t="n"/>
      <c r="P391" s="482">
        <f>IF('COE.Client.Details'!E408="","",'COE.Client.Details'!E408)</f>
        <v/>
      </c>
      <c r="Q391" s="483" t="n"/>
    </row>
    <row r="392">
      <c r="A392" s="232">
        <f>IF('Multi Unit Grid'!C403="","",'Multi Unit Grid'!C403)</f>
        <v/>
      </c>
      <c r="B392" s="473">
        <f>IF('Product Selections'!D406="","",'Product Selections'!D406)</f>
        <v/>
      </c>
      <c r="C392" s="166">
        <f>IF('COE.Client.Details'!K409="","",'COE.Client.Details'!K409)</f>
        <v/>
      </c>
      <c r="D392" s="473">
        <f>IF('COE.Client.Details'!M409="","",'COE.Client.Details'!M409)</f>
        <v/>
      </c>
      <c r="E392" s="473">
        <f>IF('COE.Client.Details'!O409="","",'COE.Client.Details'!O409)</f>
        <v/>
      </c>
      <c r="F392" s="473">
        <f>IF('COE.Client.Details'!P409="","",'COE.Client.Details'!P409)</f>
        <v/>
      </c>
      <c r="G392" s="473">
        <f>IF('COE.Client.Details'!Q409="","",'COE.Client.Details'!Q409)</f>
        <v/>
      </c>
      <c r="H392" s="478">
        <f>IF(G392="","","US")</f>
        <v/>
      </c>
      <c r="I392" s="166">
        <f>IF('COE.Client.Details'!L409="","",'COE.Client.Details'!L409)</f>
        <v/>
      </c>
      <c r="J392" s="629">
        <f>IF('COE.Client.Details'!T409="","",'COE.Client.Details'!T409)</f>
        <v/>
      </c>
      <c r="K392" s="479">
        <f>IF(A392="","","0123000000002GvAAI")</f>
        <v/>
      </c>
      <c r="L392" s="479" t="n"/>
      <c r="M392" s="481">
        <f>IF('Multi Unit Grid'!$H$3="","",'Multi Unit Grid'!$H$3)</f>
        <v/>
      </c>
      <c r="N392" s="481">
        <f>IF('Multi Unit Grid'!$H$4="","",'Multi Unit Grid'!$H$4)</f>
        <v/>
      </c>
      <c r="O392" s="483" t="n"/>
      <c r="P392" s="482">
        <f>IF('COE.Client.Details'!E409="","",'COE.Client.Details'!E409)</f>
        <v/>
      </c>
      <c r="Q392" s="483" t="n"/>
    </row>
    <row r="393">
      <c r="A393" s="232">
        <f>IF('Multi Unit Grid'!C404="","",'Multi Unit Grid'!C404)</f>
        <v/>
      </c>
      <c r="B393" s="473">
        <f>IF('Product Selections'!D407="","",'Product Selections'!D407)</f>
        <v/>
      </c>
      <c r="C393" s="166">
        <f>IF('COE.Client.Details'!K410="","",'COE.Client.Details'!K410)</f>
        <v/>
      </c>
      <c r="D393" s="473">
        <f>IF('COE.Client.Details'!M410="","",'COE.Client.Details'!M410)</f>
        <v/>
      </c>
      <c r="E393" s="473">
        <f>IF('COE.Client.Details'!O410="","",'COE.Client.Details'!O410)</f>
        <v/>
      </c>
      <c r="F393" s="473">
        <f>IF('COE.Client.Details'!P410="","",'COE.Client.Details'!P410)</f>
        <v/>
      </c>
      <c r="G393" s="473">
        <f>IF('COE.Client.Details'!Q410="","",'COE.Client.Details'!Q410)</f>
        <v/>
      </c>
      <c r="H393" s="478">
        <f>IF(G393="","","US")</f>
        <v/>
      </c>
      <c r="I393" s="166">
        <f>IF('COE.Client.Details'!L410="","",'COE.Client.Details'!L410)</f>
        <v/>
      </c>
      <c r="J393" s="629">
        <f>IF('COE.Client.Details'!T410="","",'COE.Client.Details'!T410)</f>
        <v/>
      </c>
      <c r="K393" s="479">
        <f>IF(A393="","","0123000000002GvAAI")</f>
        <v/>
      </c>
      <c r="L393" s="479" t="n"/>
      <c r="M393" s="481">
        <f>IF('Multi Unit Grid'!$H$3="","",'Multi Unit Grid'!$H$3)</f>
        <v/>
      </c>
      <c r="N393" s="481">
        <f>IF('Multi Unit Grid'!$H$4="","",'Multi Unit Grid'!$H$4)</f>
        <v/>
      </c>
      <c r="O393" s="483" t="n"/>
      <c r="P393" s="482">
        <f>IF('COE.Client.Details'!E410="","",'COE.Client.Details'!E410)</f>
        <v/>
      </c>
      <c r="Q393" s="483" t="n"/>
    </row>
    <row r="394">
      <c r="A394" s="232">
        <f>IF('Multi Unit Grid'!C405="","",'Multi Unit Grid'!C405)</f>
        <v/>
      </c>
      <c r="B394" s="473">
        <f>IF('Product Selections'!D408="","",'Product Selections'!D408)</f>
        <v/>
      </c>
      <c r="C394" s="166">
        <f>IF('COE.Client.Details'!K411="","",'COE.Client.Details'!K411)</f>
        <v/>
      </c>
      <c r="D394" s="473">
        <f>IF('COE.Client.Details'!M411="","",'COE.Client.Details'!M411)</f>
        <v/>
      </c>
      <c r="E394" s="473">
        <f>IF('COE.Client.Details'!O411="","",'COE.Client.Details'!O411)</f>
        <v/>
      </c>
      <c r="F394" s="473">
        <f>IF('COE.Client.Details'!P411="","",'COE.Client.Details'!P411)</f>
        <v/>
      </c>
      <c r="G394" s="473">
        <f>IF('COE.Client.Details'!Q411="","",'COE.Client.Details'!Q411)</f>
        <v/>
      </c>
      <c r="H394" s="478">
        <f>IF(G394="","","US")</f>
        <v/>
      </c>
      <c r="I394" s="166">
        <f>IF('COE.Client.Details'!L411="","",'COE.Client.Details'!L411)</f>
        <v/>
      </c>
      <c r="J394" s="629">
        <f>IF('COE.Client.Details'!T411="","",'COE.Client.Details'!T411)</f>
        <v/>
      </c>
      <c r="K394" s="479">
        <f>IF(A394="","","0123000000002GvAAI")</f>
        <v/>
      </c>
      <c r="L394" s="479" t="n"/>
      <c r="M394" s="481">
        <f>IF('Multi Unit Grid'!$H$3="","",'Multi Unit Grid'!$H$3)</f>
        <v/>
      </c>
      <c r="N394" s="481">
        <f>IF('Multi Unit Grid'!$H$4="","",'Multi Unit Grid'!$H$4)</f>
        <v/>
      </c>
      <c r="O394" s="483" t="n"/>
      <c r="P394" s="482">
        <f>IF('COE.Client.Details'!E411="","",'COE.Client.Details'!E411)</f>
        <v/>
      </c>
      <c r="Q394" s="483" t="n"/>
    </row>
    <row r="395">
      <c r="A395" s="232">
        <f>IF('Multi Unit Grid'!C406="","",'Multi Unit Grid'!C406)</f>
        <v/>
      </c>
      <c r="B395" s="473">
        <f>IF('Product Selections'!D409="","",'Product Selections'!D409)</f>
        <v/>
      </c>
      <c r="C395" s="166">
        <f>IF('COE.Client.Details'!K412="","",'COE.Client.Details'!K412)</f>
        <v/>
      </c>
      <c r="D395" s="473">
        <f>IF('COE.Client.Details'!M412="","",'COE.Client.Details'!M412)</f>
        <v/>
      </c>
      <c r="E395" s="473">
        <f>IF('COE.Client.Details'!O412="","",'COE.Client.Details'!O412)</f>
        <v/>
      </c>
      <c r="F395" s="473">
        <f>IF('COE.Client.Details'!P412="","",'COE.Client.Details'!P412)</f>
        <v/>
      </c>
      <c r="G395" s="473">
        <f>IF('COE.Client.Details'!Q412="","",'COE.Client.Details'!Q412)</f>
        <v/>
      </c>
      <c r="H395" s="478">
        <f>IF(G395="","","US")</f>
        <v/>
      </c>
      <c r="I395" s="166">
        <f>IF('COE.Client.Details'!L412="","",'COE.Client.Details'!L412)</f>
        <v/>
      </c>
      <c r="J395" s="629">
        <f>IF('COE.Client.Details'!T412="","",'COE.Client.Details'!T412)</f>
        <v/>
      </c>
      <c r="K395" s="479">
        <f>IF(A395="","","0123000000002GvAAI")</f>
        <v/>
      </c>
      <c r="L395" s="479" t="n"/>
      <c r="M395" s="481">
        <f>IF('Multi Unit Grid'!$H$3="","",'Multi Unit Grid'!$H$3)</f>
        <v/>
      </c>
      <c r="N395" s="481">
        <f>IF('Multi Unit Grid'!$H$4="","",'Multi Unit Grid'!$H$4)</f>
        <v/>
      </c>
      <c r="O395" s="483" t="n"/>
      <c r="P395" s="482">
        <f>IF('COE.Client.Details'!E412="","",'COE.Client.Details'!E412)</f>
        <v/>
      </c>
      <c r="Q395" s="483" t="n"/>
    </row>
    <row r="396">
      <c r="A396" s="232">
        <f>IF('Multi Unit Grid'!C407="","",'Multi Unit Grid'!C407)</f>
        <v/>
      </c>
      <c r="B396" s="473">
        <f>IF('Product Selections'!D410="","",'Product Selections'!D410)</f>
        <v/>
      </c>
      <c r="C396" s="166">
        <f>IF('COE.Client.Details'!K413="","",'COE.Client.Details'!K413)</f>
        <v/>
      </c>
      <c r="D396" s="473">
        <f>IF('COE.Client.Details'!M413="","",'COE.Client.Details'!M413)</f>
        <v/>
      </c>
      <c r="E396" s="473">
        <f>IF('COE.Client.Details'!O413="","",'COE.Client.Details'!O413)</f>
        <v/>
      </c>
      <c r="F396" s="473">
        <f>IF('COE.Client.Details'!P413="","",'COE.Client.Details'!P413)</f>
        <v/>
      </c>
      <c r="G396" s="473">
        <f>IF('COE.Client.Details'!Q413="","",'COE.Client.Details'!Q413)</f>
        <v/>
      </c>
      <c r="H396" s="478">
        <f>IF(G396="","","US")</f>
        <v/>
      </c>
      <c r="I396" s="166">
        <f>IF('COE.Client.Details'!L413="","",'COE.Client.Details'!L413)</f>
        <v/>
      </c>
      <c r="J396" s="629">
        <f>IF('COE.Client.Details'!T413="","",'COE.Client.Details'!T413)</f>
        <v/>
      </c>
      <c r="K396" s="479">
        <f>IF(A396="","","0123000000002GvAAI")</f>
        <v/>
      </c>
      <c r="L396" s="479" t="n"/>
      <c r="M396" s="481">
        <f>IF('Multi Unit Grid'!$H$3="","",'Multi Unit Grid'!$H$3)</f>
        <v/>
      </c>
      <c r="N396" s="481">
        <f>IF('Multi Unit Grid'!$H$4="","",'Multi Unit Grid'!$H$4)</f>
        <v/>
      </c>
      <c r="O396" s="483" t="n"/>
      <c r="P396" s="482">
        <f>IF('COE.Client.Details'!E413="","",'COE.Client.Details'!E413)</f>
        <v/>
      </c>
      <c r="Q396" s="483" t="n"/>
    </row>
    <row r="397">
      <c r="A397" s="232">
        <f>IF('Multi Unit Grid'!C408="","",'Multi Unit Grid'!C408)</f>
        <v/>
      </c>
      <c r="B397" s="473">
        <f>IF('Product Selections'!D411="","",'Product Selections'!D411)</f>
        <v/>
      </c>
      <c r="C397" s="166">
        <f>IF('COE.Client.Details'!K414="","",'COE.Client.Details'!K414)</f>
        <v/>
      </c>
      <c r="D397" s="473">
        <f>IF('COE.Client.Details'!M414="","",'COE.Client.Details'!M414)</f>
        <v/>
      </c>
      <c r="E397" s="473">
        <f>IF('COE.Client.Details'!O414="","",'COE.Client.Details'!O414)</f>
        <v/>
      </c>
      <c r="F397" s="473">
        <f>IF('COE.Client.Details'!P414="","",'COE.Client.Details'!P414)</f>
        <v/>
      </c>
      <c r="G397" s="473">
        <f>IF('COE.Client.Details'!Q414="","",'COE.Client.Details'!Q414)</f>
        <v/>
      </c>
      <c r="H397" s="478">
        <f>IF(G397="","","US")</f>
        <v/>
      </c>
      <c r="I397" s="166">
        <f>IF('COE.Client.Details'!L414="","",'COE.Client.Details'!L414)</f>
        <v/>
      </c>
      <c r="J397" s="629">
        <f>IF('COE.Client.Details'!T414="","",'COE.Client.Details'!T414)</f>
        <v/>
      </c>
      <c r="K397" s="479">
        <f>IF(A397="","","0123000000002GvAAI")</f>
        <v/>
      </c>
      <c r="L397" s="479" t="n"/>
      <c r="M397" s="481">
        <f>IF('Multi Unit Grid'!$H$3="","",'Multi Unit Grid'!$H$3)</f>
        <v/>
      </c>
      <c r="N397" s="481">
        <f>IF('Multi Unit Grid'!$H$4="","",'Multi Unit Grid'!$H$4)</f>
        <v/>
      </c>
      <c r="O397" s="483" t="n"/>
      <c r="P397" s="482">
        <f>IF('COE.Client.Details'!E414="","",'COE.Client.Details'!E414)</f>
        <v/>
      </c>
      <c r="Q397" s="483" t="n"/>
    </row>
    <row r="398">
      <c r="A398" s="232">
        <f>IF('Multi Unit Grid'!C409="","",'Multi Unit Grid'!C409)</f>
        <v/>
      </c>
      <c r="B398" s="473">
        <f>IF('Product Selections'!D412="","",'Product Selections'!D412)</f>
        <v/>
      </c>
      <c r="C398" s="166">
        <f>IF('COE.Client.Details'!K415="","",'COE.Client.Details'!K415)</f>
        <v/>
      </c>
      <c r="D398" s="473">
        <f>IF('COE.Client.Details'!M415="","",'COE.Client.Details'!M415)</f>
        <v/>
      </c>
      <c r="E398" s="473">
        <f>IF('COE.Client.Details'!O415="","",'COE.Client.Details'!O415)</f>
        <v/>
      </c>
      <c r="F398" s="473">
        <f>IF('COE.Client.Details'!P415="","",'COE.Client.Details'!P415)</f>
        <v/>
      </c>
      <c r="G398" s="473">
        <f>IF('COE.Client.Details'!Q415="","",'COE.Client.Details'!Q415)</f>
        <v/>
      </c>
      <c r="H398" s="478">
        <f>IF(G398="","","US")</f>
        <v/>
      </c>
      <c r="I398" s="166">
        <f>IF('COE.Client.Details'!L415="","",'COE.Client.Details'!L415)</f>
        <v/>
      </c>
      <c r="J398" s="629">
        <f>IF('COE.Client.Details'!T415="","",'COE.Client.Details'!T415)</f>
        <v/>
      </c>
      <c r="K398" s="479">
        <f>IF(A398="","","0123000000002GvAAI")</f>
        <v/>
      </c>
      <c r="L398" s="479" t="n"/>
      <c r="M398" s="481">
        <f>IF('Multi Unit Grid'!$H$3="","",'Multi Unit Grid'!$H$3)</f>
        <v/>
      </c>
      <c r="N398" s="481">
        <f>IF('Multi Unit Grid'!$H$4="","",'Multi Unit Grid'!$H$4)</f>
        <v/>
      </c>
      <c r="O398" s="483" t="n"/>
      <c r="P398" s="482">
        <f>IF('COE.Client.Details'!E415="","",'COE.Client.Details'!E415)</f>
        <v/>
      </c>
      <c r="Q398" s="483" t="n"/>
    </row>
    <row r="399">
      <c r="A399" s="232">
        <f>IF('Multi Unit Grid'!C410="","",'Multi Unit Grid'!C410)</f>
        <v/>
      </c>
      <c r="B399" s="473">
        <f>IF('Product Selections'!D413="","",'Product Selections'!D413)</f>
        <v/>
      </c>
      <c r="C399" s="166">
        <f>IF('COE.Client.Details'!K416="","",'COE.Client.Details'!K416)</f>
        <v/>
      </c>
      <c r="D399" s="473">
        <f>IF('COE.Client.Details'!M416="","",'COE.Client.Details'!M416)</f>
        <v/>
      </c>
      <c r="E399" s="473">
        <f>IF('COE.Client.Details'!O416="","",'COE.Client.Details'!O416)</f>
        <v/>
      </c>
      <c r="F399" s="473">
        <f>IF('COE.Client.Details'!P416="","",'COE.Client.Details'!P416)</f>
        <v/>
      </c>
      <c r="G399" s="473">
        <f>IF('COE.Client.Details'!Q416="","",'COE.Client.Details'!Q416)</f>
        <v/>
      </c>
      <c r="H399" s="478">
        <f>IF(G399="","","US")</f>
        <v/>
      </c>
      <c r="I399" s="166">
        <f>IF('COE.Client.Details'!L416="","",'COE.Client.Details'!L416)</f>
        <v/>
      </c>
      <c r="J399" s="629">
        <f>IF('COE.Client.Details'!T416="","",'COE.Client.Details'!T416)</f>
        <v/>
      </c>
      <c r="K399" s="479">
        <f>IF(A399="","","0123000000002GvAAI")</f>
        <v/>
      </c>
      <c r="L399" s="479" t="n"/>
      <c r="M399" s="481">
        <f>IF('Multi Unit Grid'!$H$3="","",'Multi Unit Grid'!$H$3)</f>
        <v/>
      </c>
      <c r="N399" s="481">
        <f>IF('Multi Unit Grid'!$H$4="","",'Multi Unit Grid'!$H$4)</f>
        <v/>
      </c>
      <c r="O399" s="483" t="n"/>
      <c r="P399" s="482">
        <f>IF('COE.Client.Details'!E416="","",'COE.Client.Details'!E416)</f>
        <v/>
      </c>
      <c r="Q399" s="483" t="n"/>
    </row>
    <row r="400">
      <c r="A400" s="232">
        <f>IF('Multi Unit Grid'!C411="","",'Multi Unit Grid'!C411)</f>
        <v/>
      </c>
      <c r="B400" s="473">
        <f>IF('Product Selections'!D414="","",'Product Selections'!D414)</f>
        <v/>
      </c>
      <c r="C400" s="166">
        <f>IF('COE.Client.Details'!K417="","",'COE.Client.Details'!K417)</f>
        <v/>
      </c>
      <c r="D400" s="473">
        <f>IF('COE.Client.Details'!M417="","",'COE.Client.Details'!M417)</f>
        <v/>
      </c>
      <c r="E400" s="473">
        <f>IF('COE.Client.Details'!O417="","",'COE.Client.Details'!O417)</f>
        <v/>
      </c>
      <c r="F400" s="473">
        <f>IF('COE.Client.Details'!P417="","",'COE.Client.Details'!P417)</f>
        <v/>
      </c>
      <c r="G400" s="473">
        <f>IF('COE.Client.Details'!Q417="","",'COE.Client.Details'!Q417)</f>
        <v/>
      </c>
      <c r="H400" s="478">
        <f>IF(G400="","","US")</f>
        <v/>
      </c>
      <c r="I400" s="166">
        <f>IF('COE.Client.Details'!L417="","",'COE.Client.Details'!L417)</f>
        <v/>
      </c>
      <c r="J400" s="629">
        <f>IF('COE.Client.Details'!T417="","",'COE.Client.Details'!T417)</f>
        <v/>
      </c>
      <c r="K400" s="479">
        <f>IF(A400="","","0123000000002GvAAI")</f>
        <v/>
      </c>
      <c r="L400" s="479" t="n"/>
      <c r="M400" s="481">
        <f>IF('Multi Unit Grid'!$H$3="","",'Multi Unit Grid'!$H$3)</f>
        <v/>
      </c>
      <c r="N400" s="481">
        <f>IF('Multi Unit Grid'!$H$4="","",'Multi Unit Grid'!$H$4)</f>
        <v/>
      </c>
      <c r="O400" s="483" t="n"/>
      <c r="P400" s="482">
        <f>IF('COE.Client.Details'!E417="","",'COE.Client.Details'!E417)</f>
        <v/>
      </c>
      <c r="Q400" s="483" t="n"/>
    </row>
    <row r="401">
      <c r="A401" s="232">
        <f>IF('Multi Unit Grid'!C412="","",'Multi Unit Grid'!C412)</f>
        <v/>
      </c>
      <c r="B401" s="473">
        <f>IF('Product Selections'!D415="","",'Product Selections'!D415)</f>
        <v/>
      </c>
      <c r="C401" s="166">
        <f>IF('COE.Client.Details'!K418="","",'COE.Client.Details'!K418)</f>
        <v/>
      </c>
      <c r="D401" s="473">
        <f>IF('COE.Client.Details'!M418="","",'COE.Client.Details'!M418)</f>
        <v/>
      </c>
      <c r="E401" s="473">
        <f>IF('COE.Client.Details'!O418="","",'COE.Client.Details'!O418)</f>
        <v/>
      </c>
      <c r="F401" s="473">
        <f>IF('COE.Client.Details'!P418="","",'COE.Client.Details'!P418)</f>
        <v/>
      </c>
      <c r="G401" s="473">
        <f>IF('COE.Client.Details'!Q418="","",'COE.Client.Details'!Q418)</f>
        <v/>
      </c>
      <c r="H401" s="478">
        <f>IF(G401="","","US")</f>
        <v/>
      </c>
      <c r="I401" s="166">
        <f>IF('COE.Client.Details'!L418="","",'COE.Client.Details'!L418)</f>
        <v/>
      </c>
      <c r="J401" s="629">
        <f>IF('COE.Client.Details'!T418="","",'COE.Client.Details'!T418)</f>
        <v/>
      </c>
      <c r="K401" s="479">
        <f>IF(A401="","","0123000000002GvAAI")</f>
        <v/>
      </c>
      <c r="L401" s="479" t="n"/>
      <c r="M401" s="481">
        <f>IF('Multi Unit Grid'!$H$3="","",'Multi Unit Grid'!$H$3)</f>
        <v/>
      </c>
      <c r="N401" s="481">
        <f>IF('Multi Unit Grid'!$H$4="","",'Multi Unit Grid'!$H$4)</f>
        <v/>
      </c>
      <c r="O401" s="483" t="n"/>
      <c r="P401" s="482">
        <f>IF('COE.Client.Details'!E418="","",'COE.Client.Details'!E418)</f>
        <v/>
      </c>
      <c r="Q401" s="483" t="n"/>
    </row>
    <row r="402">
      <c r="A402" s="232">
        <f>IF('Multi Unit Grid'!C413="","",'Multi Unit Grid'!C413)</f>
        <v/>
      </c>
      <c r="B402" s="473">
        <f>IF('Product Selections'!D416="","",'Product Selections'!D416)</f>
        <v/>
      </c>
      <c r="C402" s="166">
        <f>IF('COE.Client.Details'!K419="","",'COE.Client.Details'!K419)</f>
        <v/>
      </c>
      <c r="D402" s="473">
        <f>IF('COE.Client.Details'!M419="","",'COE.Client.Details'!M419)</f>
        <v/>
      </c>
      <c r="E402" s="473">
        <f>IF('COE.Client.Details'!O419="","",'COE.Client.Details'!O419)</f>
        <v/>
      </c>
      <c r="F402" s="473">
        <f>IF('COE.Client.Details'!P419="","",'COE.Client.Details'!P419)</f>
        <v/>
      </c>
      <c r="G402" s="473">
        <f>IF('COE.Client.Details'!Q419="","",'COE.Client.Details'!Q419)</f>
        <v/>
      </c>
      <c r="H402" s="478">
        <f>IF(G402="","","US")</f>
        <v/>
      </c>
      <c r="I402" s="166">
        <f>IF('COE.Client.Details'!L419="","",'COE.Client.Details'!L419)</f>
        <v/>
      </c>
      <c r="J402" s="629">
        <f>IF('COE.Client.Details'!T419="","",'COE.Client.Details'!T419)</f>
        <v/>
      </c>
      <c r="K402" s="479">
        <f>IF(A402="","","0123000000002GvAAI")</f>
        <v/>
      </c>
      <c r="L402" s="479" t="n"/>
      <c r="M402" s="481">
        <f>IF('Multi Unit Grid'!$H$3="","",'Multi Unit Grid'!$H$3)</f>
        <v/>
      </c>
      <c r="N402" s="481">
        <f>IF('Multi Unit Grid'!$H$4="","",'Multi Unit Grid'!$H$4)</f>
        <v/>
      </c>
      <c r="O402" s="483" t="n"/>
      <c r="P402" s="482">
        <f>IF('COE.Client.Details'!E419="","",'COE.Client.Details'!E419)</f>
        <v/>
      </c>
      <c r="Q402" s="483" t="n"/>
    </row>
    <row r="403">
      <c r="A403" s="232">
        <f>IF('Multi Unit Grid'!C414="","",'Multi Unit Grid'!C414)</f>
        <v/>
      </c>
      <c r="B403" s="473">
        <f>IF('Product Selections'!D417="","",'Product Selections'!D417)</f>
        <v/>
      </c>
      <c r="C403" s="166">
        <f>IF('COE.Client.Details'!K420="","",'COE.Client.Details'!K420)</f>
        <v/>
      </c>
      <c r="D403" s="473">
        <f>IF('COE.Client.Details'!M420="","",'COE.Client.Details'!M420)</f>
        <v/>
      </c>
      <c r="E403" s="473">
        <f>IF('COE.Client.Details'!O420="","",'COE.Client.Details'!O420)</f>
        <v/>
      </c>
      <c r="F403" s="473">
        <f>IF('COE.Client.Details'!P420="","",'COE.Client.Details'!P420)</f>
        <v/>
      </c>
      <c r="G403" s="473">
        <f>IF('COE.Client.Details'!Q420="","",'COE.Client.Details'!Q420)</f>
        <v/>
      </c>
      <c r="H403" s="478">
        <f>IF(G403="","","US")</f>
        <v/>
      </c>
      <c r="I403" s="166">
        <f>IF('COE.Client.Details'!L420="","",'COE.Client.Details'!L420)</f>
        <v/>
      </c>
      <c r="J403" s="629">
        <f>IF('COE.Client.Details'!T420="","",'COE.Client.Details'!T420)</f>
        <v/>
      </c>
      <c r="K403" s="479">
        <f>IF(A403="","","0123000000002GvAAI")</f>
        <v/>
      </c>
      <c r="L403" s="479" t="n"/>
      <c r="M403" s="481">
        <f>IF('Multi Unit Grid'!$H$3="","",'Multi Unit Grid'!$H$3)</f>
        <v/>
      </c>
      <c r="N403" s="481">
        <f>IF('Multi Unit Grid'!$H$4="","",'Multi Unit Grid'!$H$4)</f>
        <v/>
      </c>
      <c r="O403" s="483" t="n"/>
      <c r="P403" s="482">
        <f>IF('COE.Client.Details'!E420="","",'COE.Client.Details'!E420)</f>
        <v/>
      </c>
      <c r="Q403" s="483" t="n"/>
    </row>
    <row r="404">
      <c r="A404" s="232">
        <f>IF('Multi Unit Grid'!C415="","",'Multi Unit Grid'!C415)</f>
        <v/>
      </c>
      <c r="B404" s="473">
        <f>IF('Product Selections'!D418="","",'Product Selections'!D418)</f>
        <v/>
      </c>
      <c r="C404" s="166">
        <f>IF('COE.Client.Details'!K421="","",'COE.Client.Details'!K421)</f>
        <v/>
      </c>
      <c r="D404" s="473">
        <f>IF('COE.Client.Details'!M421="","",'COE.Client.Details'!M421)</f>
        <v/>
      </c>
      <c r="E404" s="473">
        <f>IF('COE.Client.Details'!O421="","",'COE.Client.Details'!O421)</f>
        <v/>
      </c>
      <c r="F404" s="473">
        <f>IF('COE.Client.Details'!P421="","",'COE.Client.Details'!P421)</f>
        <v/>
      </c>
      <c r="G404" s="473">
        <f>IF('COE.Client.Details'!Q421="","",'COE.Client.Details'!Q421)</f>
        <v/>
      </c>
      <c r="H404" s="478">
        <f>IF(G404="","","US")</f>
        <v/>
      </c>
      <c r="I404" s="166">
        <f>IF('COE.Client.Details'!L421="","",'COE.Client.Details'!L421)</f>
        <v/>
      </c>
      <c r="J404" s="629">
        <f>IF('COE.Client.Details'!T421="","",'COE.Client.Details'!T421)</f>
        <v/>
      </c>
      <c r="K404" s="479">
        <f>IF(A404="","","0123000000002GvAAI")</f>
        <v/>
      </c>
      <c r="L404" s="479" t="n"/>
      <c r="M404" s="481">
        <f>IF('Multi Unit Grid'!$H$3="","",'Multi Unit Grid'!$H$3)</f>
        <v/>
      </c>
      <c r="N404" s="481">
        <f>IF('Multi Unit Grid'!$H$4="","",'Multi Unit Grid'!$H$4)</f>
        <v/>
      </c>
      <c r="O404" s="483" t="n"/>
      <c r="P404" s="482">
        <f>IF('COE.Client.Details'!E421="","",'COE.Client.Details'!E421)</f>
        <v/>
      </c>
      <c r="Q404" s="483" t="n"/>
    </row>
    <row r="405">
      <c r="A405" s="232">
        <f>IF('Multi Unit Grid'!C416="","",'Multi Unit Grid'!C416)</f>
        <v/>
      </c>
      <c r="B405" s="473">
        <f>IF('Product Selections'!D419="","",'Product Selections'!D419)</f>
        <v/>
      </c>
      <c r="C405" s="166">
        <f>IF('COE.Client.Details'!K422="","",'COE.Client.Details'!K422)</f>
        <v/>
      </c>
      <c r="D405" s="473">
        <f>IF('COE.Client.Details'!M422="","",'COE.Client.Details'!M422)</f>
        <v/>
      </c>
      <c r="E405" s="473">
        <f>IF('COE.Client.Details'!O422="","",'COE.Client.Details'!O422)</f>
        <v/>
      </c>
      <c r="F405" s="473">
        <f>IF('COE.Client.Details'!P422="","",'COE.Client.Details'!P422)</f>
        <v/>
      </c>
      <c r="G405" s="473">
        <f>IF('COE.Client.Details'!Q422="","",'COE.Client.Details'!Q422)</f>
        <v/>
      </c>
      <c r="H405" s="478">
        <f>IF(G405="","","US")</f>
        <v/>
      </c>
      <c r="I405" s="166">
        <f>IF('COE.Client.Details'!L422="","",'COE.Client.Details'!L422)</f>
        <v/>
      </c>
      <c r="J405" s="629">
        <f>IF('COE.Client.Details'!T422="","",'COE.Client.Details'!T422)</f>
        <v/>
      </c>
      <c r="K405" s="479">
        <f>IF(A405="","","0123000000002GvAAI")</f>
        <v/>
      </c>
      <c r="L405" s="479" t="n"/>
      <c r="M405" s="481">
        <f>IF('Multi Unit Grid'!$H$3="","",'Multi Unit Grid'!$H$3)</f>
        <v/>
      </c>
      <c r="N405" s="481">
        <f>IF('Multi Unit Grid'!$H$4="","",'Multi Unit Grid'!$H$4)</f>
        <v/>
      </c>
      <c r="O405" s="483" t="n"/>
      <c r="P405" s="482">
        <f>IF('COE.Client.Details'!E422="","",'COE.Client.Details'!E422)</f>
        <v/>
      </c>
      <c r="Q405" s="483" t="n"/>
    </row>
    <row r="406">
      <c r="A406" s="232">
        <f>IF('Multi Unit Grid'!C417="","",'Multi Unit Grid'!C417)</f>
        <v/>
      </c>
      <c r="B406" s="473">
        <f>IF('Product Selections'!D420="","",'Product Selections'!D420)</f>
        <v/>
      </c>
      <c r="C406" s="166">
        <f>IF('COE.Client.Details'!K423="","",'COE.Client.Details'!K423)</f>
        <v/>
      </c>
      <c r="D406" s="473">
        <f>IF('COE.Client.Details'!M423="","",'COE.Client.Details'!M423)</f>
        <v/>
      </c>
      <c r="E406" s="473">
        <f>IF('COE.Client.Details'!O423="","",'COE.Client.Details'!O423)</f>
        <v/>
      </c>
      <c r="F406" s="473">
        <f>IF('COE.Client.Details'!P423="","",'COE.Client.Details'!P423)</f>
        <v/>
      </c>
      <c r="G406" s="473">
        <f>IF('COE.Client.Details'!Q423="","",'COE.Client.Details'!Q423)</f>
        <v/>
      </c>
      <c r="H406" s="478">
        <f>IF(G406="","","US")</f>
        <v/>
      </c>
      <c r="I406" s="166">
        <f>IF('COE.Client.Details'!L423="","",'COE.Client.Details'!L423)</f>
        <v/>
      </c>
      <c r="J406" s="629">
        <f>IF('COE.Client.Details'!T423="","",'COE.Client.Details'!T423)</f>
        <v/>
      </c>
      <c r="K406" s="479">
        <f>IF(A406="","","0123000000002GvAAI")</f>
        <v/>
      </c>
      <c r="L406" s="479" t="n"/>
      <c r="M406" s="481">
        <f>IF('Multi Unit Grid'!$H$3="","",'Multi Unit Grid'!$H$3)</f>
        <v/>
      </c>
      <c r="N406" s="481">
        <f>IF('Multi Unit Grid'!$H$4="","",'Multi Unit Grid'!$H$4)</f>
        <v/>
      </c>
      <c r="O406" s="483" t="n"/>
      <c r="P406" s="482">
        <f>IF('COE.Client.Details'!E423="","",'COE.Client.Details'!E423)</f>
        <v/>
      </c>
      <c r="Q406" s="483" t="n"/>
    </row>
    <row r="407">
      <c r="A407" s="232">
        <f>IF('Multi Unit Grid'!C418="","",'Multi Unit Grid'!C418)</f>
        <v/>
      </c>
      <c r="B407" s="473">
        <f>IF('Product Selections'!D421="","",'Product Selections'!D421)</f>
        <v/>
      </c>
      <c r="C407" s="166">
        <f>IF('COE.Client.Details'!K424="","",'COE.Client.Details'!K424)</f>
        <v/>
      </c>
      <c r="D407" s="473">
        <f>IF('COE.Client.Details'!M424="","",'COE.Client.Details'!M424)</f>
        <v/>
      </c>
      <c r="E407" s="473">
        <f>IF('COE.Client.Details'!O424="","",'COE.Client.Details'!O424)</f>
        <v/>
      </c>
      <c r="F407" s="473">
        <f>IF('COE.Client.Details'!P424="","",'COE.Client.Details'!P424)</f>
        <v/>
      </c>
      <c r="G407" s="473">
        <f>IF('COE.Client.Details'!Q424="","",'COE.Client.Details'!Q424)</f>
        <v/>
      </c>
      <c r="H407" s="478">
        <f>IF(G407="","","US")</f>
        <v/>
      </c>
      <c r="I407" s="166">
        <f>IF('COE.Client.Details'!L424="","",'COE.Client.Details'!L424)</f>
        <v/>
      </c>
      <c r="J407" s="629">
        <f>IF('COE.Client.Details'!T424="","",'COE.Client.Details'!T424)</f>
        <v/>
      </c>
      <c r="K407" s="479">
        <f>IF(A407="","","0123000000002GvAAI")</f>
        <v/>
      </c>
      <c r="L407" s="479" t="n"/>
      <c r="M407" s="481">
        <f>IF('Multi Unit Grid'!$H$3="","",'Multi Unit Grid'!$H$3)</f>
        <v/>
      </c>
      <c r="N407" s="481">
        <f>IF('Multi Unit Grid'!$H$4="","",'Multi Unit Grid'!$H$4)</f>
        <v/>
      </c>
      <c r="O407" s="483" t="n"/>
      <c r="P407" s="482">
        <f>IF('COE.Client.Details'!E424="","",'COE.Client.Details'!E424)</f>
        <v/>
      </c>
      <c r="Q407" s="483" t="n"/>
    </row>
    <row r="408">
      <c r="A408" s="232">
        <f>IF('Multi Unit Grid'!C419="","",'Multi Unit Grid'!C419)</f>
        <v/>
      </c>
      <c r="B408" s="473">
        <f>IF('Product Selections'!D422="","",'Product Selections'!D422)</f>
        <v/>
      </c>
      <c r="C408" s="166">
        <f>IF('COE.Client.Details'!K425="","",'COE.Client.Details'!K425)</f>
        <v/>
      </c>
      <c r="D408" s="473">
        <f>IF('COE.Client.Details'!M425="","",'COE.Client.Details'!M425)</f>
        <v/>
      </c>
      <c r="E408" s="473">
        <f>IF('COE.Client.Details'!O425="","",'COE.Client.Details'!O425)</f>
        <v/>
      </c>
      <c r="F408" s="473">
        <f>IF('COE.Client.Details'!P425="","",'COE.Client.Details'!P425)</f>
        <v/>
      </c>
      <c r="G408" s="473">
        <f>IF('COE.Client.Details'!Q425="","",'COE.Client.Details'!Q425)</f>
        <v/>
      </c>
      <c r="H408" s="478">
        <f>IF(G408="","","US")</f>
        <v/>
      </c>
      <c r="I408" s="166">
        <f>IF('COE.Client.Details'!L425="","",'COE.Client.Details'!L425)</f>
        <v/>
      </c>
      <c r="J408" s="629">
        <f>IF('COE.Client.Details'!T425="","",'COE.Client.Details'!T425)</f>
        <v/>
      </c>
      <c r="K408" s="479">
        <f>IF(A408="","","0123000000002GvAAI")</f>
        <v/>
      </c>
      <c r="L408" s="479" t="n"/>
      <c r="M408" s="481">
        <f>IF('Multi Unit Grid'!$H$3="","",'Multi Unit Grid'!$H$3)</f>
        <v/>
      </c>
      <c r="N408" s="481">
        <f>IF('Multi Unit Grid'!$H$4="","",'Multi Unit Grid'!$H$4)</f>
        <v/>
      </c>
      <c r="O408" s="483" t="n"/>
      <c r="P408" s="482">
        <f>IF('COE.Client.Details'!E425="","",'COE.Client.Details'!E425)</f>
        <v/>
      </c>
      <c r="Q408" s="483" t="n"/>
    </row>
    <row r="409">
      <c r="A409" s="232">
        <f>IF('Multi Unit Grid'!C420="","",'Multi Unit Grid'!C420)</f>
        <v/>
      </c>
      <c r="B409" s="473">
        <f>IF('Product Selections'!D423="","",'Product Selections'!D423)</f>
        <v/>
      </c>
      <c r="C409" s="166">
        <f>IF('COE.Client.Details'!K426="","",'COE.Client.Details'!K426)</f>
        <v/>
      </c>
      <c r="D409" s="473">
        <f>IF('COE.Client.Details'!M426="","",'COE.Client.Details'!M426)</f>
        <v/>
      </c>
      <c r="E409" s="473">
        <f>IF('COE.Client.Details'!O426="","",'COE.Client.Details'!O426)</f>
        <v/>
      </c>
      <c r="F409" s="473">
        <f>IF('COE.Client.Details'!P426="","",'COE.Client.Details'!P426)</f>
        <v/>
      </c>
      <c r="G409" s="473">
        <f>IF('COE.Client.Details'!Q426="","",'COE.Client.Details'!Q426)</f>
        <v/>
      </c>
      <c r="H409" s="478">
        <f>IF(G409="","","US")</f>
        <v/>
      </c>
      <c r="I409" s="166">
        <f>IF('COE.Client.Details'!L426="","",'COE.Client.Details'!L426)</f>
        <v/>
      </c>
      <c r="J409" s="629">
        <f>IF('COE.Client.Details'!T426="","",'COE.Client.Details'!T426)</f>
        <v/>
      </c>
      <c r="K409" s="479">
        <f>IF(A409="","","0123000000002GvAAI")</f>
        <v/>
      </c>
      <c r="L409" s="479" t="n"/>
      <c r="M409" s="481">
        <f>IF('Multi Unit Grid'!$H$3="","",'Multi Unit Grid'!$H$3)</f>
        <v/>
      </c>
      <c r="N409" s="481">
        <f>IF('Multi Unit Grid'!$H$4="","",'Multi Unit Grid'!$H$4)</f>
        <v/>
      </c>
      <c r="O409" s="483" t="n"/>
      <c r="P409" s="482">
        <f>IF('COE.Client.Details'!E426="","",'COE.Client.Details'!E426)</f>
        <v/>
      </c>
      <c r="Q409" s="483" t="n"/>
    </row>
    <row r="410">
      <c r="A410" s="232">
        <f>IF('Multi Unit Grid'!C421="","",'Multi Unit Grid'!C421)</f>
        <v/>
      </c>
      <c r="B410" s="473">
        <f>IF('Product Selections'!D424="","",'Product Selections'!D424)</f>
        <v/>
      </c>
      <c r="C410" s="166">
        <f>IF('COE.Client.Details'!K427="","",'COE.Client.Details'!K427)</f>
        <v/>
      </c>
      <c r="D410" s="473">
        <f>IF('COE.Client.Details'!M427="","",'COE.Client.Details'!M427)</f>
        <v/>
      </c>
      <c r="E410" s="473">
        <f>IF('COE.Client.Details'!O427="","",'COE.Client.Details'!O427)</f>
        <v/>
      </c>
      <c r="F410" s="473">
        <f>IF('COE.Client.Details'!P427="","",'COE.Client.Details'!P427)</f>
        <v/>
      </c>
      <c r="G410" s="473">
        <f>IF('COE.Client.Details'!Q427="","",'COE.Client.Details'!Q427)</f>
        <v/>
      </c>
      <c r="H410" s="478">
        <f>IF(G410="","","US")</f>
        <v/>
      </c>
      <c r="I410" s="166">
        <f>IF('COE.Client.Details'!L427="","",'COE.Client.Details'!L427)</f>
        <v/>
      </c>
      <c r="J410" s="629">
        <f>IF('COE.Client.Details'!T427="","",'COE.Client.Details'!T427)</f>
        <v/>
      </c>
      <c r="K410" s="479">
        <f>IF(A410="","","0123000000002GvAAI")</f>
        <v/>
      </c>
      <c r="L410" s="479" t="n"/>
      <c r="M410" s="481">
        <f>IF('Multi Unit Grid'!$H$3="","",'Multi Unit Grid'!$H$3)</f>
        <v/>
      </c>
      <c r="N410" s="481">
        <f>IF('Multi Unit Grid'!$H$4="","",'Multi Unit Grid'!$H$4)</f>
        <v/>
      </c>
      <c r="O410" s="483" t="n"/>
      <c r="P410" s="482">
        <f>IF('COE.Client.Details'!E427="","",'COE.Client.Details'!E427)</f>
        <v/>
      </c>
      <c r="Q410" s="483" t="n"/>
    </row>
    <row r="411">
      <c r="A411" s="232">
        <f>IF('Multi Unit Grid'!C422="","",'Multi Unit Grid'!C422)</f>
        <v/>
      </c>
      <c r="B411" s="473">
        <f>IF('Product Selections'!D425="","",'Product Selections'!D425)</f>
        <v/>
      </c>
      <c r="C411" s="166">
        <f>IF('COE.Client.Details'!K428="","",'COE.Client.Details'!K428)</f>
        <v/>
      </c>
      <c r="D411" s="473">
        <f>IF('COE.Client.Details'!M428="","",'COE.Client.Details'!M428)</f>
        <v/>
      </c>
      <c r="E411" s="473">
        <f>IF('COE.Client.Details'!O428="","",'COE.Client.Details'!O428)</f>
        <v/>
      </c>
      <c r="F411" s="473">
        <f>IF('COE.Client.Details'!P428="","",'COE.Client.Details'!P428)</f>
        <v/>
      </c>
      <c r="G411" s="473">
        <f>IF('COE.Client.Details'!Q428="","",'COE.Client.Details'!Q428)</f>
        <v/>
      </c>
      <c r="H411" s="478">
        <f>IF(G411="","","US")</f>
        <v/>
      </c>
      <c r="I411" s="166">
        <f>IF('COE.Client.Details'!L428="","",'COE.Client.Details'!L428)</f>
        <v/>
      </c>
      <c r="J411" s="629">
        <f>IF('COE.Client.Details'!T428="","",'COE.Client.Details'!T428)</f>
        <v/>
      </c>
      <c r="K411" s="479">
        <f>IF(A411="","","0123000000002GvAAI")</f>
        <v/>
      </c>
      <c r="L411" s="479" t="n"/>
      <c r="M411" s="481">
        <f>IF('Multi Unit Grid'!$H$3="","",'Multi Unit Grid'!$H$3)</f>
        <v/>
      </c>
      <c r="N411" s="481">
        <f>IF('Multi Unit Grid'!$H$4="","",'Multi Unit Grid'!$H$4)</f>
        <v/>
      </c>
      <c r="O411" s="483" t="n"/>
      <c r="P411" s="482">
        <f>IF('COE.Client.Details'!E428="","",'COE.Client.Details'!E428)</f>
        <v/>
      </c>
      <c r="Q411" s="483" t="n"/>
    </row>
    <row r="412">
      <c r="A412" s="232">
        <f>IF('Multi Unit Grid'!C423="","",'Multi Unit Grid'!C423)</f>
        <v/>
      </c>
      <c r="B412" s="473">
        <f>IF('Product Selections'!D426="","",'Product Selections'!D426)</f>
        <v/>
      </c>
      <c r="C412" s="166">
        <f>IF('COE.Client.Details'!K429="","",'COE.Client.Details'!K429)</f>
        <v/>
      </c>
      <c r="D412" s="473">
        <f>IF('COE.Client.Details'!M429="","",'COE.Client.Details'!M429)</f>
        <v/>
      </c>
      <c r="E412" s="473">
        <f>IF('COE.Client.Details'!O429="","",'COE.Client.Details'!O429)</f>
        <v/>
      </c>
      <c r="F412" s="473">
        <f>IF('COE.Client.Details'!P429="","",'COE.Client.Details'!P429)</f>
        <v/>
      </c>
      <c r="G412" s="473">
        <f>IF('COE.Client.Details'!Q429="","",'COE.Client.Details'!Q429)</f>
        <v/>
      </c>
      <c r="H412" s="478">
        <f>IF(G412="","","US")</f>
        <v/>
      </c>
      <c r="I412" s="166">
        <f>IF('COE.Client.Details'!L429="","",'COE.Client.Details'!L429)</f>
        <v/>
      </c>
      <c r="J412" s="629">
        <f>IF('COE.Client.Details'!T429="","",'COE.Client.Details'!T429)</f>
        <v/>
      </c>
      <c r="K412" s="479">
        <f>IF(A412="","","0123000000002GvAAI")</f>
        <v/>
      </c>
      <c r="L412" s="479" t="n"/>
      <c r="M412" s="481">
        <f>IF('Multi Unit Grid'!$H$3="","",'Multi Unit Grid'!$H$3)</f>
        <v/>
      </c>
      <c r="N412" s="481">
        <f>IF('Multi Unit Grid'!$H$4="","",'Multi Unit Grid'!$H$4)</f>
        <v/>
      </c>
      <c r="O412" s="483" t="n"/>
      <c r="P412" s="482">
        <f>IF('COE.Client.Details'!E429="","",'COE.Client.Details'!E429)</f>
        <v/>
      </c>
      <c r="Q412" s="483" t="n"/>
    </row>
    <row r="413">
      <c r="A413" s="232">
        <f>IF('Multi Unit Grid'!C424="","",'Multi Unit Grid'!C424)</f>
        <v/>
      </c>
      <c r="B413" s="473">
        <f>IF('Product Selections'!D427="","",'Product Selections'!D427)</f>
        <v/>
      </c>
      <c r="C413" s="166">
        <f>IF('COE.Client.Details'!K430="","",'COE.Client.Details'!K430)</f>
        <v/>
      </c>
      <c r="D413" s="473">
        <f>IF('COE.Client.Details'!M430="","",'COE.Client.Details'!M430)</f>
        <v/>
      </c>
      <c r="E413" s="473">
        <f>IF('COE.Client.Details'!O430="","",'COE.Client.Details'!O430)</f>
        <v/>
      </c>
      <c r="F413" s="473">
        <f>IF('COE.Client.Details'!P430="","",'COE.Client.Details'!P430)</f>
        <v/>
      </c>
      <c r="G413" s="473">
        <f>IF('COE.Client.Details'!Q430="","",'COE.Client.Details'!Q430)</f>
        <v/>
      </c>
      <c r="H413" s="478">
        <f>IF(G413="","","US")</f>
        <v/>
      </c>
      <c r="I413" s="166">
        <f>IF('COE.Client.Details'!L430="","",'COE.Client.Details'!L430)</f>
        <v/>
      </c>
      <c r="J413" s="629">
        <f>IF('COE.Client.Details'!T430="","",'COE.Client.Details'!T430)</f>
        <v/>
      </c>
      <c r="K413" s="479">
        <f>IF(A413="","","0123000000002GvAAI")</f>
        <v/>
      </c>
      <c r="L413" s="479" t="n"/>
      <c r="M413" s="481">
        <f>IF('Multi Unit Grid'!$H$3="","",'Multi Unit Grid'!$H$3)</f>
        <v/>
      </c>
      <c r="N413" s="481">
        <f>IF('Multi Unit Grid'!$H$4="","",'Multi Unit Grid'!$H$4)</f>
        <v/>
      </c>
      <c r="O413" s="483" t="n"/>
      <c r="P413" s="482">
        <f>IF('COE.Client.Details'!E430="","",'COE.Client.Details'!E430)</f>
        <v/>
      </c>
      <c r="Q413" s="483" t="n"/>
    </row>
    <row r="414">
      <c r="A414" s="232">
        <f>IF('Multi Unit Grid'!C425="","",'Multi Unit Grid'!C425)</f>
        <v/>
      </c>
      <c r="B414" s="473">
        <f>IF('Product Selections'!D428="","",'Product Selections'!D428)</f>
        <v/>
      </c>
      <c r="C414" s="166">
        <f>IF('COE.Client.Details'!K431="","",'COE.Client.Details'!K431)</f>
        <v/>
      </c>
      <c r="D414" s="473">
        <f>IF('COE.Client.Details'!M431="","",'COE.Client.Details'!M431)</f>
        <v/>
      </c>
      <c r="E414" s="473">
        <f>IF('COE.Client.Details'!O431="","",'COE.Client.Details'!O431)</f>
        <v/>
      </c>
      <c r="F414" s="473">
        <f>IF('COE.Client.Details'!P431="","",'COE.Client.Details'!P431)</f>
        <v/>
      </c>
      <c r="G414" s="473">
        <f>IF('COE.Client.Details'!Q431="","",'COE.Client.Details'!Q431)</f>
        <v/>
      </c>
      <c r="H414" s="478">
        <f>IF(G414="","","US")</f>
        <v/>
      </c>
      <c r="I414" s="166">
        <f>IF('COE.Client.Details'!L431="","",'COE.Client.Details'!L431)</f>
        <v/>
      </c>
      <c r="J414" s="629">
        <f>IF('COE.Client.Details'!T431="","",'COE.Client.Details'!T431)</f>
        <v/>
      </c>
      <c r="K414" s="479">
        <f>IF(A414="","","0123000000002GvAAI")</f>
        <v/>
      </c>
      <c r="L414" s="479" t="n"/>
      <c r="M414" s="481">
        <f>IF('Multi Unit Grid'!$H$3="","",'Multi Unit Grid'!$H$3)</f>
        <v/>
      </c>
      <c r="N414" s="481">
        <f>IF('Multi Unit Grid'!$H$4="","",'Multi Unit Grid'!$H$4)</f>
        <v/>
      </c>
      <c r="O414" s="483" t="n"/>
      <c r="P414" s="482">
        <f>IF('COE.Client.Details'!E431="","",'COE.Client.Details'!E431)</f>
        <v/>
      </c>
      <c r="Q414" s="483" t="n"/>
    </row>
    <row r="415">
      <c r="A415" s="232">
        <f>IF('Multi Unit Grid'!C426="","",'Multi Unit Grid'!C426)</f>
        <v/>
      </c>
      <c r="B415" s="473">
        <f>IF('Product Selections'!D429="","",'Product Selections'!D429)</f>
        <v/>
      </c>
      <c r="C415" s="166">
        <f>IF('COE.Client.Details'!K432="","",'COE.Client.Details'!K432)</f>
        <v/>
      </c>
      <c r="D415" s="473">
        <f>IF('COE.Client.Details'!M432="","",'COE.Client.Details'!M432)</f>
        <v/>
      </c>
      <c r="E415" s="473">
        <f>IF('COE.Client.Details'!O432="","",'COE.Client.Details'!O432)</f>
        <v/>
      </c>
      <c r="F415" s="473">
        <f>IF('COE.Client.Details'!P432="","",'COE.Client.Details'!P432)</f>
        <v/>
      </c>
      <c r="G415" s="473">
        <f>IF('COE.Client.Details'!Q432="","",'COE.Client.Details'!Q432)</f>
        <v/>
      </c>
      <c r="H415" s="478">
        <f>IF(G415="","","US")</f>
        <v/>
      </c>
      <c r="I415" s="166">
        <f>IF('COE.Client.Details'!L432="","",'COE.Client.Details'!L432)</f>
        <v/>
      </c>
      <c r="J415" s="629">
        <f>IF('COE.Client.Details'!T432="","",'COE.Client.Details'!T432)</f>
        <v/>
      </c>
      <c r="K415" s="479">
        <f>IF(A415="","","0123000000002GvAAI")</f>
        <v/>
      </c>
      <c r="L415" s="479" t="n"/>
      <c r="M415" s="481">
        <f>IF('Multi Unit Grid'!$H$3="","",'Multi Unit Grid'!$H$3)</f>
        <v/>
      </c>
      <c r="N415" s="481">
        <f>IF('Multi Unit Grid'!$H$4="","",'Multi Unit Grid'!$H$4)</f>
        <v/>
      </c>
      <c r="O415" s="483" t="n"/>
      <c r="P415" s="482">
        <f>IF('COE.Client.Details'!E432="","",'COE.Client.Details'!E432)</f>
        <v/>
      </c>
      <c r="Q415" s="483" t="n"/>
    </row>
    <row r="416">
      <c r="A416" s="232">
        <f>IF('Multi Unit Grid'!C427="","",'Multi Unit Grid'!C427)</f>
        <v/>
      </c>
      <c r="B416" s="473">
        <f>IF('Product Selections'!D430="","",'Product Selections'!D430)</f>
        <v/>
      </c>
      <c r="C416" s="166">
        <f>IF('COE.Client.Details'!K433="","",'COE.Client.Details'!K433)</f>
        <v/>
      </c>
      <c r="D416" s="473">
        <f>IF('COE.Client.Details'!M433="","",'COE.Client.Details'!M433)</f>
        <v/>
      </c>
      <c r="E416" s="473">
        <f>IF('COE.Client.Details'!O433="","",'COE.Client.Details'!O433)</f>
        <v/>
      </c>
      <c r="F416" s="473">
        <f>IF('COE.Client.Details'!P433="","",'COE.Client.Details'!P433)</f>
        <v/>
      </c>
      <c r="G416" s="473">
        <f>IF('COE.Client.Details'!Q433="","",'COE.Client.Details'!Q433)</f>
        <v/>
      </c>
      <c r="H416" s="478">
        <f>IF(G416="","","US")</f>
        <v/>
      </c>
      <c r="I416" s="166">
        <f>IF('COE.Client.Details'!L433="","",'COE.Client.Details'!L433)</f>
        <v/>
      </c>
      <c r="J416" s="629">
        <f>IF('COE.Client.Details'!T433="","",'COE.Client.Details'!T433)</f>
        <v/>
      </c>
      <c r="K416" s="479">
        <f>IF(A416="","","0123000000002GvAAI")</f>
        <v/>
      </c>
      <c r="L416" s="479" t="n"/>
      <c r="M416" s="481">
        <f>IF('Multi Unit Grid'!$H$3="","",'Multi Unit Grid'!$H$3)</f>
        <v/>
      </c>
      <c r="N416" s="481">
        <f>IF('Multi Unit Grid'!$H$4="","",'Multi Unit Grid'!$H$4)</f>
        <v/>
      </c>
      <c r="O416" s="483" t="n"/>
      <c r="P416" s="482">
        <f>IF('COE.Client.Details'!E433="","",'COE.Client.Details'!E433)</f>
        <v/>
      </c>
      <c r="Q416" s="483" t="n"/>
    </row>
    <row r="417">
      <c r="A417" s="232">
        <f>IF('Multi Unit Grid'!C428="","",'Multi Unit Grid'!C428)</f>
        <v/>
      </c>
      <c r="B417" s="473">
        <f>IF('Product Selections'!D431="","",'Product Selections'!D431)</f>
        <v/>
      </c>
      <c r="C417" s="166">
        <f>IF('COE.Client.Details'!K434="","",'COE.Client.Details'!K434)</f>
        <v/>
      </c>
      <c r="D417" s="473">
        <f>IF('COE.Client.Details'!M434="","",'COE.Client.Details'!M434)</f>
        <v/>
      </c>
      <c r="E417" s="473">
        <f>IF('COE.Client.Details'!O434="","",'COE.Client.Details'!O434)</f>
        <v/>
      </c>
      <c r="F417" s="473">
        <f>IF('COE.Client.Details'!P434="","",'COE.Client.Details'!P434)</f>
        <v/>
      </c>
      <c r="G417" s="473">
        <f>IF('COE.Client.Details'!Q434="","",'COE.Client.Details'!Q434)</f>
        <v/>
      </c>
      <c r="H417" s="478">
        <f>IF(G417="","","US")</f>
        <v/>
      </c>
      <c r="I417" s="166">
        <f>IF('COE.Client.Details'!L434="","",'COE.Client.Details'!L434)</f>
        <v/>
      </c>
      <c r="J417" s="629">
        <f>IF('COE.Client.Details'!T434="","",'COE.Client.Details'!T434)</f>
        <v/>
      </c>
      <c r="K417" s="479">
        <f>IF(A417="","","0123000000002GvAAI")</f>
        <v/>
      </c>
      <c r="L417" s="479" t="n"/>
      <c r="M417" s="481">
        <f>IF('Multi Unit Grid'!$H$3="","",'Multi Unit Grid'!$H$3)</f>
        <v/>
      </c>
      <c r="N417" s="481">
        <f>IF('Multi Unit Grid'!$H$4="","",'Multi Unit Grid'!$H$4)</f>
        <v/>
      </c>
      <c r="O417" s="483" t="n"/>
      <c r="P417" s="482">
        <f>IF('COE.Client.Details'!E434="","",'COE.Client.Details'!E434)</f>
        <v/>
      </c>
      <c r="Q417" s="483" t="n"/>
    </row>
    <row r="418">
      <c r="A418" s="232">
        <f>IF('Multi Unit Grid'!C429="","",'Multi Unit Grid'!C429)</f>
        <v/>
      </c>
      <c r="B418" s="473">
        <f>IF('Product Selections'!D432="","",'Product Selections'!D432)</f>
        <v/>
      </c>
      <c r="C418" s="166">
        <f>IF('COE.Client.Details'!K435="","",'COE.Client.Details'!K435)</f>
        <v/>
      </c>
      <c r="D418" s="473">
        <f>IF('COE.Client.Details'!M435="","",'COE.Client.Details'!M435)</f>
        <v/>
      </c>
      <c r="E418" s="473">
        <f>IF('COE.Client.Details'!O435="","",'COE.Client.Details'!O435)</f>
        <v/>
      </c>
      <c r="F418" s="473">
        <f>IF('COE.Client.Details'!P435="","",'COE.Client.Details'!P435)</f>
        <v/>
      </c>
      <c r="G418" s="473">
        <f>IF('COE.Client.Details'!Q435="","",'COE.Client.Details'!Q435)</f>
        <v/>
      </c>
      <c r="H418" s="478">
        <f>IF(G418="","","US")</f>
        <v/>
      </c>
      <c r="I418" s="166">
        <f>IF('COE.Client.Details'!L435="","",'COE.Client.Details'!L435)</f>
        <v/>
      </c>
      <c r="J418" s="629">
        <f>IF('COE.Client.Details'!T435="","",'COE.Client.Details'!T435)</f>
        <v/>
      </c>
      <c r="K418" s="479">
        <f>IF(A418="","","0123000000002GvAAI")</f>
        <v/>
      </c>
      <c r="L418" s="479" t="n"/>
      <c r="M418" s="481">
        <f>IF('Multi Unit Grid'!$H$3="","",'Multi Unit Grid'!$H$3)</f>
        <v/>
      </c>
      <c r="N418" s="481">
        <f>IF('Multi Unit Grid'!$H$4="","",'Multi Unit Grid'!$H$4)</f>
        <v/>
      </c>
      <c r="O418" s="483" t="n"/>
      <c r="P418" s="482">
        <f>IF('COE.Client.Details'!E435="","",'COE.Client.Details'!E435)</f>
        <v/>
      </c>
      <c r="Q418" s="483" t="n"/>
    </row>
    <row r="419">
      <c r="A419" s="232">
        <f>IF('Multi Unit Grid'!C430="","",'Multi Unit Grid'!C430)</f>
        <v/>
      </c>
      <c r="B419" s="473">
        <f>IF('Product Selections'!D433="","",'Product Selections'!D433)</f>
        <v/>
      </c>
      <c r="C419" s="166">
        <f>IF('COE.Client.Details'!K436="","",'COE.Client.Details'!K436)</f>
        <v/>
      </c>
      <c r="D419" s="473">
        <f>IF('COE.Client.Details'!M436="","",'COE.Client.Details'!M436)</f>
        <v/>
      </c>
      <c r="E419" s="473">
        <f>IF('COE.Client.Details'!O436="","",'COE.Client.Details'!O436)</f>
        <v/>
      </c>
      <c r="F419" s="473">
        <f>IF('COE.Client.Details'!P436="","",'COE.Client.Details'!P436)</f>
        <v/>
      </c>
      <c r="G419" s="473">
        <f>IF('COE.Client.Details'!Q436="","",'COE.Client.Details'!Q436)</f>
        <v/>
      </c>
      <c r="H419" s="478">
        <f>IF(G419="","","US")</f>
        <v/>
      </c>
      <c r="I419" s="166">
        <f>IF('COE.Client.Details'!L436="","",'COE.Client.Details'!L436)</f>
        <v/>
      </c>
      <c r="J419" s="629">
        <f>IF('COE.Client.Details'!T436="","",'COE.Client.Details'!T436)</f>
        <v/>
      </c>
      <c r="K419" s="479">
        <f>IF(A419="","","0123000000002GvAAI")</f>
        <v/>
      </c>
      <c r="L419" s="479" t="n"/>
      <c r="M419" s="481">
        <f>IF('Multi Unit Grid'!$H$3="","",'Multi Unit Grid'!$H$3)</f>
        <v/>
      </c>
      <c r="N419" s="481">
        <f>IF('Multi Unit Grid'!$H$4="","",'Multi Unit Grid'!$H$4)</f>
        <v/>
      </c>
      <c r="O419" s="483" t="n"/>
      <c r="P419" s="482">
        <f>IF('COE.Client.Details'!E436="","",'COE.Client.Details'!E436)</f>
        <v/>
      </c>
      <c r="Q419" s="483" t="n"/>
    </row>
    <row r="420">
      <c r="A420" s="232">
        <f>IF('Multi Unit Grid'!C431="","",'Multi Unit Grid'!C431)</f>
        <v/>
      </c>
      <c r="B420" s="473">
        <f>IF('Product Selections'!D434="","",'Product Selections'!D434)</f>
        <v/>
      </c>
      <c r="C420" s="166">
        <f>IF('COE.Client.Details'!K437="","",'COE.Client.Details'!K437)</f>
        <v/>
      </c>
      <c r="D420" s="473">
        <f>IF('COE.Client.Details'!M437="","",'COE.Client.Details'!M437)</f>
        <v/>
      </c>
      <c r="E420" s="473">
        <f>IF('COE.Client.Details'!O437="","",'COE.Client.Details'!O437)</f>
        <v/>
      </c>
      <c r="F420" s="473">
        <f>IF('COE.Client.Details'!P437="","",'COE.Client.Details'!P437)</f>
        <v/>
      </c>
      <c r="G420" s="473">
        <f>IF('COE.Client.Details'!Q437="","",'COE.Client.Details'!Q437)</f>
        <v/>
      </c>
      <c r="H420" s="478">
        <f>IF(G420="","","US")</f>
        <v/>
      </c>
      <c r="I420" s="166">
        <f>IF('COE.Client.Details'!L437="","",'COE.Client.Details'!L437)</f>
        <v/>
      </c>
      <c r="J420" s="629">
        <f>IF('COE.Client.Details'!T437="","",'COE.Client.Details'!T437)</f>
        <v/>
      </c>
      <c r="K420" s="479">
        <f>IF(A420="","","0123000000002GvAAI")</f>
        <v/>
      </c>
      <c r="L420" s="479" t="n"/>
      <c r="M420" s="481">
        <f>IF('Multi Unit Grid'!$H$3="","",'Multi Unit Grid'!$H$3)</f>
        <v/>
      </c>
      <c r="N420" s="481">
        <f>IF('Multi Unit Grid'!$H$4="","",'Multi Unit Grid'!$H$4)</f>
        <v/>
      </c>
      <c r="O420" s="483" t="n"/>
      <c r="P420" s="482">
        <f>IF('COE.Client.Details'!E437="","",'COE.Client.Details'!E437)</f>
        <v/>
      </c>
      <c r="Q420" s="483" t="n"/>
    </row>
    <row r="421">
      <c r="A421" s="232">
        <f>IF('Multi Unit Grid'!C432="","",'Multi Unit Grid'!C432)</f>
        <v/>
      </c>
      <c r="B421" s="473">
        <f>IF('Product Selections'!D435="","",'Product Selections'!D435)</f>
        <v/>
      </c>
      <c r="C421" s="166">
        <f>IF('COE.Client.Details'!K438="","",'COE.Client.Details'!K438)</f>
        <v/>
      </c>
      <c r="D421" s="473">
        <f>IF('COE.Client.Details'!M438="","",'COE.Client.Details'!M438)</f>
        <v/>
      </c>
      <c r="E421" s="473">
        <f>IF('COE.Client.Details'!O438="","",'COE.Client.Details'!O438)</f>
        <v/>
      </c>
      <c r="F421" s="473">
        <f>IF('COE.Client.Details'!P438="","",'COE.Client.Details'!P438)</f>
        <v/>
      </c>
      <c r="G421" s="473">
        <f>IF('COE.Client.Details'!Q438="","",'COE.Client.Details'!Q438)</f>
        <v/>
      </c>
      <c r="H421" s="478">
        <f>IF(G421="","","US")</f>
        <v/>
      </c>
      <c r="I421" s="166">
        <f>IF('COE.Client.Details'!L438="","",'COE.Client.Details'!L438)</f>
        <v/>
      </c>
      <c r="J421" s="629">
        <f>IF('COE.Client.Details'!T438="","",'COE.Client.Details'!T438)</f>
        <v/>
      </c>
      <c r="K421" s="479">
        <f>IF(A421="","","0123000000002GvAAI")</f>
        <v/>
      </c>
      <c r="L421" s="479" t="n"/>
      <c r="M421" s="481">
        <f>IF('Multi Unit Grid'!$H$3="","",'Multi Unit Grid'!$H$3)</f>
        <v/>
      </c>
      <c r="N421" s="481">
        <f>IF('Multi Unit Grid'!$H$4="","",'Multi Unit Grid'!$H$4)</f>
        <v/>
      </c>
      <c r="O421" s="483" t="n"/>
      <c r="P421" s="482">
        <f>IF('COE.Client.Details'!E438="","",'COE.Client.Details'!E438)</f>
        <v/>
      </c>
      <c r="Q421" s="483" t="n"/>
    </row>
    <row r="422">
      <c r="A422" s="232">
        <f>IF('Multi Unit Grid'!C433="","",'Multi Unit Grid'!C433)</f>
        <v/>
      </c>
      <c r="B422" s="473">
        <f>IF('Product Selections'!D436="","",'Product Selections'!D436)</f>
        <v/>
      </c>
      <c r="C422" s="166">
        <f>IF('COE.Client.Details'!K439="","",'COE.Client.Details'!K439)</f>
        <v/>
      </c>
      <c r="D422" s="473">
        <f>IF('COE.Client.Details'!M439="","",'COE.Client.Details'!M439)</f>
        <v/>
      </c>
      <c r="E422" s="473">
        <f>IF('COE.Client.Details'!O439="","",'COE.Client.Details'!O439)</f>
        <v/>
      </c>
      <c r="F422" s="473">
        <f>IF('COE.Client.Details'!P439="","",'COE.Client.Details'!P439)</f>
        <v/>
      </c>
      <c r="G422" s="473">
        <f>IF('COE.Client.Details'!Q439="","",'COE.Client.Details'!Q439)</f>
        <v/>
      </c>
      <c r="H422" s="478">
        <f>IF(G422="","","US")</f>
        <v/>
      </c>
      <c r="I422" s="166">
        <f>IF('COE.Client.Details'!L439="","",'COE.Client.Details'!L439)</f>
        <v/>
      </c>
      <c r="J422" s="629">
        <f>IF('COE.Client.Details'!T439="","",'COE.Client.Details'!T439)</f>
        <v/>
      </c>
      <c r="K422" s="479">
        <f>IF(A422="","","0123000000002GvAAI")</f>
        <v/>
      </c>
      <c r="L422" s="479" t="n"/>
      <c r="M422" s="481">
        <f>IF('Multi Unit Grid'!$H$3="","",'Multi Unit Grid'!$H$3)</f>
        <v/>
      </c>
      <c r="N422" s="481">
        <f>IF('Multi Unit Grid'!$H$4="","",'Multi Unit Grid'!$H$4)</f>
        <v/>
      </c>
      <c r="O422" s="483" t="n"/>
      <c r="P422" s="482">
        <f>IF('COE.Client.Details'!E439="","",'COE.Client.Details'!E439)</f>
        <v/>
      </c>
      <c r="Q422" s="483" t="n"/>
    </row>
    <row r="423">
      <c r="A423" s="232">
        <f>IF('Multi Unit Grid'!C434="","",'Multi Unit Grid'!C434)</f>
        <v/>
      </c>
      <c r="B423" s="473">
        <f>IF('Product Selections'!D437="","",'Product Selections'!D437)</f>
        <v/>
      </c>
      <c r="C423" s="166">
        <f>IF('COE.Client.Details'!K440="","",'COE.Client.Details'!K440)</f>
        <v/>
      </c>
      <c r="D423" s="473">
        <f>IF('COE.Client.Details'!M440="","",'COE.Client.Details'!M440)</f>
        <v/>
      </c>
      <c r="E423" s="473">
        <f>IF('COE.Client.Details'!O440="","",'COE.Client.Details'!O440)</f>
        <v/>
      </c>
      <c r="F423" s="473">
        <f>IF('COE.Client.Details'!P440="","",'COE.Client.Details'!P440)</f>
        <v/>
      </c>
      <c r="G423" s="473">
        <f>IF('COE.Client.Details'!Q440="","",'COE.Client.Details'!Q440)</f>
        <v/>
      </c>
      <c r="H423" s="478">
        <f>IF(G423="","","US")</f>
        <v/>
      </c>
      <c r="I423" s="166">
        <f>IF('COE.Client.Details'!L440="","",'COE.Client.Details'!L440)</f>
        <v/>
      </c>
      <c r="J423" s="629">
        <f>IF('COE.Client.Details'!T440="","",'COE.Client.Details'!T440)</f>
        <v/>
      </c>
      <c r="K423" s="479">
        <f>IF(A423="","","0123000000002GvAAI")</f>
        <v/>
      </c>
      <c r="L423" s="479" t="n"/>
      <c r="M423" s="481">
        <f>IF('Multi Unit Grid'!$H$3="","",'Multi Unit Grid'!$H$3)</f>
        <v/>
      </c>
      <c r="N423" s="481">
        <f>IF('Multi Unit Grid'!$H$4="","",'Multi Unit Grid'!$H$4)</f>
        <v/>
      </c>
      <c r="O423" s="483" t="n"/>
      <c r="P423" s="482">
        <f>IF('COE.Client.Details'!E440="","",'COE.Client.Details'!E440)</f>
        <v/>
      </c>
      <c r="Q423" s="483" t="n"/>
    </row>
    <row r="424">
      <c r="A424" s="232">
        <f>IF('Multi Unit Grid'!C435="","",'Multi Unit Grid'!C435)</f>
        <v/>
      </c>
      <c r="B424" s="473">
        <f>IF('Product Selections'!D438="","",'Product Selections'!D438)</f>
        <v/>
      </c>
      <c r="C424" s="166">
        <f>IF('COE.Client.Details'!K441="","",'COE.Client.Details'!K441)</f>
        <v/>
      </c>
      <c r="D424" s="473">
        <f>IF('COE.Client.Details'!M441="","",'COE.Client.Details'!M441)</f>
        <v/>
      </c>
      <c r="E424" s="473">
        <f>IF('COE.Client.Details'!O441="","",'COE.Client.Details'!O441)</f>
        <v/>
      </c>
      <c r="F424" s="473">
        <f>IF('COE.Client.Details'!P441="","",'COE.Client.Details'!P441)</f>
        <v/>
      </c>
      <c r="G424" s="473">
        <f>IF('COE.Client.Details'!Q441="","",'COE.Client.Details'!Q441)</f>
        <v/>
      </c>
      <c r="H424" s="478">
        <f>IF(G424="","","US")</f>
        <v/>
      </c>
      <c r="I424" s="166">
        <f>IF('COE.Client.Details'!L441="","",'COE.Client.Details'!L441)</f>
        <v/>
      </c>
      <c r="J424" s="629">
        <f>IF('COE.Client.Details'!T441="","",'COE.Client.Details'!T441)</f>
        <v/>
      </c>
      <c r="K424" s="479">
        <f>IF(A424="","","0123000000002GvAAI")</f>
        <v/>
      </c>
      <c r="L424" s="479" t="n"/>
      <c r="M424" s="481">
        <f>IF('Multi Unit Grid'!$H$3="","",'Multi Unit Grid'!$H$3)</f>
        <v/>
      </c>
      <c r="N424" s="481">
        <f>IF('Multi Unit Grid'!$H$4="","",'Multi Unit Grid'!$H$4)</f>
        <v/>
      </c>
      <c r="O424" s="483" t="n"/>
      <c r="P424" s="482">
        <f>IF('COE.Client.Details'!E441="","",'COE.Client.Details'!E441)</f>
        <v/>
      </c>
      <c r="Q424" s="483" t="n"/>
    </row>
    <row r="425">
      <c r="A425" s="232">
        <f>IF('Multi Unit Grid'!C436="","",'Multi Unit Grid'!C436)</f>
        <v/>
      </c>
      <c r="B425" s="473">
        <f>IF('Product Selections'!D439="","",'Product Selections'!D439)</f>
        <v/>
      </c>
      <c r="C425" s="166">
        <f>IF('COE.Client.Details'!K442="","",'COE.Client.Details'!K442)</f>
        <v/>
      </c>
      <c r="D425" s="473">
        <f>IF('COE.Client.Details'!M442="","",'COE.Client.Details'!M442)</f>
        <v/>
      </c>
      <c r="E425" s="473">
        <f>IF('COE.Client.Details'!O442="","",'COE.Client.Details'!O442)</f>
        <v/>
      </c>
      <c r="F425" s="473">
        <f>IF('COE.Client.Details'!P442="","",'COE.Client.Details'!P442)</f>
        <v/>
      </c>
      <c r="G425" s="473">
        <f>IF('COE.Client.Details'!Q442="","",'COE.Client.Details'!Q442)</f>
        <v/>
      </c>
      <c r="H425" s="478">
        <f>IF(G425="","","US")</f>
        <v/>
      </c>
      <c r="I425" s="166">
        <f>IF('COE.Client.Details'!L442="","",'COE.Client.Details'!L442)</f>
        <v/>
      </c>
      <c r="J425" s="629">
        <f>IF('COE.Client.Details'!T442="","",'COE.Client.Details'!T442)</f>
        <v/>
      </c>
      <c r="K425" s="479">
        <f>IF(A425="","","0123000000002GvAAI")</f>
        <v/>
      </c>
      <c r="L425" s="479" t="n"/>
      <c r="M425" s="481">
        <f>IF('Multi Unit Grid'!$H$3="","",'Multi Unit Grid'!$H$3)</f>
        <v/>
      </c>
      <c r="N425" s="481">
        <f>IF('Multi Unit Grid'!$H$4="","",'Multi Unit Grid'!$H$4)</f>
        <v/>
      </c>
      <c r="O425" s="483" t="n"/>
      <c r="P425" s="482">
        <f>IF('COE.Client.Details'!E442="","",'COE.Client.Details'!E442)</f>
        <v/>
      </c>
      <c r="Q425" s="483" t="n"/>
    </row>
    <row r="426">
      <c r="A426" s="232">
        <f>IF('Multi Unit Grid'!C437="","",'Multi Unit Grid'!C437)</f>
        <v/>
      </c>
      <c r="B426" s="473">
        <f>IF('Product Selections'!D440="","",'Product Selections'!D440)</f>
        <v/>
      </c>
      <c r="C426" s="166">
        <f>IF('COE.Client.Details'!K443="","",'COE.Client.Details'!K443)</f>
        <v/>
      </c>
      <c r="D426" s="473">
        <f>IF('COE.Client.Details'!M443="","",'COE.Client.Details'!M443)</f>
        <v/>
      </c>
      <c r="E426" s="473">
        <f>IF('COE.Client.Details'!O443="","",'COE.Client.Details'!O443)</f>
        <v/>
      </c>
      <c r="F426" s="473">
        <f>IF('COE.Client.Details'!P443="","",'COE.Client.Details'!P443)</f>
        <v/>
      </c>
      <c r="G426" s="473">
        <f>IF('COE.Client.Details'!Q443="","",'COE.Client.Details'!Q443)</f>
        <v/>
      </c>
      <c r="H426" s="478">
        <f>IF(G426="","","US")</f>
        <v/>
      </c>
      <c r="I426" s="166">
        <f>IF('COE.Client.Details'!L443="","",'COE.Client.Details'!L443)</f>
        <v/>
      </c>
      <c r="J426" s="629">
        <f>IF('COE.Client.Details'!T443="","",'COE.Client.Details'!T443)</f>
        <v/>
      </c>
      <c r="K426" s="479">
        <f>IF(A426="","","0123000000002GvAAI")</f>
        <v/>
      </c>
      <c r="L426" s="479" t="n"/>
      <c r="M426" s="481">
        <f>IF('Multi Unit Grid'!$H$3="","",'Multi Unit Grid'!$H$3)</f>
        <v/>
      </c>
      <c r="N426" s="481">
        <f>IF('Multi Unit Grid'!$H$4="","",'Multi Unit Grid'!$H$4)</f>
        <v/>
      </c>
      <c r="O426" s="483" t="n"/>
      <c r="P426" s="482">
        <f>IF('COE.Client.Details'!E443="","",'COE.Client.Details'!E443)</f>
        <v/>
      </c>
      <c r="Q426" s="483" t="n"/>
    </row>
    <row r="427">
      <c r="A427" s="232">
        <f>IF('Multi Unit Grid'!C438="","",'Multi Unit Grid'!C438)</f>
        <v/>
      </c>
      <c r="B427" s="473">
        <f>IF('Product Selections'!D441="","",'Product Selections'!D441)</f>
        <v/>
      </c>
      <c r="C427" s="166">
        <f>IF('COE.Client.Details'!K444="","",'COE.Client.Details'!K444)</f>
        <v/>
      </c>
      <c r="D427" s="473">
        <f>IF('COE.Client.Details'!M444="","",'COE.Client.Details'!M444)</f>
        <v/>
      </c>
      <c r="E427" s="473">
        <f>IF('COE.Client.Details'!O444="","",'COE.Client.Details'!O444)</f>
        <v/>
      </c>
      <c r="F427" s="473">
        <f>IF('COE.Client.Details'!P444="","",'COE.Client.Details'!P444)</f>
        <v/>
      </c>
      <c r="G427" s="473">
        <f>IF('COE.Client.Details'!Q444="","",'COE.Client.Details'!Q444)</f>
        <v/>
      </c>
      <c r="H427" s="478">
        <f>IF(G427="","","US")</f>
        <v/>
      </c>
      <c r="I427" s="166">
        <f>IF('COE.Client.Details'!L444="","",'COE.Client.Details'!L444)</f>
        <v/>
      </c>
      <c r="J427" s="629">
        <f>IF('COE.Client.Details'!T444="","",'COE.Client.Details'!T444)</f>
        <v/>
      </c>
      <c r="K427" s="479">
        <f>IF(A427="","","0123000000002GvAAI")</f>
        <v/>
      </c>
      <c r="L427" s="479" t="n"/>
      <c r="M427" s="481">
        <f>IF('Multi Unit Grid'!$H$3="","",'Multi Unit Grid'!$H$3)</f>
        <v/>
      </c>
      <c r="N427" s="481">
        <f>IF('Multi Unit Grid'!$H$4="","",'Multi Unit Grid'!$H$4)</f>
        <v/>
      </c>
      <c r="O427" s="483" t="n"/>
      <c r="P427" s="482">
        <f>IF('COE.Client.Details'!E444="","",'COE.Client.Details'!E444)</f>
        <v/>
      </c>
      <c r="Q427" s="483" t="n"/>
    </row>
    <row r="428">
      <c r="A428" s="232">
        <f>IF('Multi Unit Grid'!C439="","",'Multi Unit Grid'!C439)</f>
        <v/>
      </c>
      <c r="B428" s="473">
        <f>IF('Product Selections'!D442="","",'Product Selections'!D442)</f>
        <v/>
      </c>
      <c r="C428" s="166">
        <f>IF('COE.Client.Details'!K445="","",'COE.Client.Details'!K445)</f>
        <v/>
      </c>
      <c r="D428" s="473">
        <f>IF('COE.Client.Details'!M445="","",'COE.Client.Details'!M445)</f>
        <v/>
      </c>
      <c r="E428" s="473">
        <f>IF('COE.Client.Details'!O445="","",'COE.Client.Details'!O445)</f>
        <v/>
      </c>
      <c r="F428" s="473">
        <f>IF('COE.Client.Details'!P445="","",'COE.Client.Details'!P445)</f>
        <v/>
      </c>
      <c r="G428" s="473">
        <f>IF('COE.Client.Details'!Q445="","",'COE.Client.Details'!Q445)</f>
        <v/>
      </c>
      <c r="H428" s="478">
        <f>IF(G428="","","US")</f>
        <v/>
      </c>
      <c r="I428" s="166">
        <f>IF('COE.Client.Details'!L445="","",'COE.Client.Details'!L445)</f>
        <v/>
      </c>
      <c r="J428" s="629">
        <f>IF('COE.Client.Details'!T445="","",'COE.Client.Details'!T445)</f>
        <v/>
      </c>
      <c r="K428" s="479">
        <f>IF(A428="","","0123000000002GvAAI")</f>
        <v/>
      </c>
      <c r="L428" s="479" t="n"/>
      <c r="M428" s="481">
        <f>IF('Multi Unit Grid'!$H$3="","",'Multi Unit Grid'!$H$3)</f>
        <v/>
      </c>
      <c r="N428" s="481">
        <f>IF('Multi Unit Grid'!$H$4="","",'Multi Unit Grid'!$H$4)</f>
        <v/>
      </c>
      <c r="O428" s="483" t="n"/>
      <c r="P428" s="482">
        <f>IF('COE.Client.Details'!E445="","",'COE.Client.Details'!E445)</f>
        <v/>
      </c>
      <c r="Q428" s="483" t="n"/>
    </row>
    <row r="429">
      <c r="A429" s="232">
        <f>IF('Multi Unit Grid'!C440="","",'Multi Unit Grid'!C440)</f>
        <v/>
      </c>
      <c r="B429" s="473">
        <f>IF('Product Selections'!D443="","",'Product Selections'!D443)</f>
        <v/>
      </c>
      <c r="C429" s="166">
        <f>IF('COE.Client.Details'!K446="","",'COE.Client.Details'!K446)</f>
        <v/>
      </c>
      <c r="D429" s="473">
        <f>IF('COE.Client.Details'!M446="","",'COE.Client.Details'!M446)</f>
        <v/>
      </c>
      <c r="E429" s="473">
        <f>IF('COE.Client.Details'!O446="","",'COE.Client.Details'!O446)</f>
        <v/>
      </c>
      <c r="F429" s="473">
        <f>IF('COE.Client.Details'!P446="","",'COE.Client.Details'!P446)</f>
        <v/>
      </c>
      <c r="G429" s="473">
        <f>IF('COE.Client.Details'!Q446="","",'COE.Client.Details'!Q446)</f>
        <v/>
      </c>
      <c r="H429" s="478">
        <f>IF(G429="","","US")</f>
        <v/>
      </c>
      <c r="I429" s="166">
        <f>IF('COE.Client.Details'!L446="","",'COE.Client.Details'!L446)</f>
        <v/>
      </c>
      <c r="J429" s="629">
        <f>IF('COE.Client.Details'!T446="","",'COE.Client.Details'!T446)</f>
        <v/>
      </c>
      <c r="K429" s="479">
        <f>IF(A429="","","0123000000002GvAAI")</f>
        <v/>
      </c>
      <c r="L429" s="479" t="n"/>
      <c r="M429" s="481">
        <f>IF('Multi Unit Grid'!$H$3="","",'Multi Unit Grid'!$H$3)</f>
        <v/>
      </c>
      <c r="N429" s="481">
        <f>IF('Multi Unit Grid'!$H$4="","",'Multi Unit Grid'!$H$4)</f>
        <v/>
      </c>
      <c r="O429" s="483" t="n"/>
      <c r="P429" s="482">
        <f>IF('COE.Client.Details'!E446="","",'COE.Client.Details'!E446)</f>
        <v/>
      </c>
      <c r="Q429" s="483" t="n"/>
    </row>
    <row r="430">
      <c r="A430" s="232">
        <f>IF('Multi Unit Grid'!C441="","",'Multi Unit Grid'!C441)</f>
        <v/>
      </c>
      <c r="B430" s="473">
        <f>IF('Product Selections'!D444="","",'Product Selections'!D444)</f>
        <v/>
      </c>
      <c r="C430" s="166">
        <f>IF('COE.Client.Details'!K447="","",'COE.Client.Details'!K447)</f>
        <v/>
      </c>
      <c r="D430" s="473">
        <f>IF('COE.Client.Details'!M447="","",'COE.Client.Details'!M447)</f>
        <v/>
      </c>
      <c r="E430" s="473">
        <f>IF('COE.Client.Details'!O447="","",'COE.Client.Details'!O447)</f>
        <v/>
      </c>
      <c r="F430" s="473">
        <f>IF('COE.Client.Details'!P447="","",'COE.Client.Details'!P447)</f>
        <v/>
      </c>
      <c r="G430" s="473">
        <f>IF('COE.Client.Details'!Q447="","",'COE.Client.Details'!Q447)</f>
        <v/>
      </c>
      <c r="H430" s="478">
        <f>IF(G430="","","US")</f>
        <v/>
      </c>
      <c r="I430" s="166">
        <f>IF('COE.Client.Details'!L447="","",'COE.Client.Details'!L447)</f>
        <v/>
      </c>
      <c r="J430" s="629">
        <f>IF('COE.Client.Details'!T447="","",'COE.Client.Details'!T447)</f>
        <v/>
      </c>
      <c r="K430" s="479">
        <f>IF(A430="","","0123000000002GvAAI")</f>
        <v/>
      </c>
      <c r="L430" s="479" t="n"/>
      <c r="M430" s="481">
        <f>IF('Multi Unit Grid'!$H$3="","",'Multi Unit Grid'!$H$3)</f>
        <v/>
      </c>
      <c r="N430" s="481">
        <f>IF('Multi Unit Grid'!$H$4="","",'Multi Unit Grid'!$H$4)</f>
        <v/>
      </c>
      <c r="O430" s="483" t="n"/>
      <c r="P430" s="482">
        <f>IF('COE.Client.Details'!E447="","",'COE.Client.Details'!E447)</f>
        <v/>
      </c>
      <c r="Q430" s="483" t="n"/>
    </row>
    <row r="431">
      <c r="A431" s="232">
        <f>IF('Multi Unit Grid'!C442="","",'Multi Unit Grid'!C442)</f>
        <v/>
      </c>
      <c r="B431" s="473">
        <f>IF('Product Selections'!D445="","",'Product Selections'!D445)</f>
        <v/>
      </c>
      <c r="C431" s="166">
        <f>IF('COE.Client.Details'!K448="","",'COE.Client.Details'!K448)</f>
        <v/>
      </c>
      <c r="D431" s="473">
        <f>IF('COE.Client.Details'!M448="","",'COE.Client.Details'!M448)</f>
        <v/>
      </c>
      <c r="E431" s="473">
        <f>IF('COE.Client.Details'!O448="","",'COE.Client.Details'!O448)</f>
        <v/>
      </c>
      <c r="F431" s="473">
        <f>IF('COE.Client.Details'!P448="","",'COE.Client.Details'!P448)</f>
        <v/>
      </c>
      <c r="G431" s="473">
        <f>IF('COE.Client.Details'!Q448="","",'COE.Client.Details'!Q448)</f>
        <v/>
      </c>
      <c r="H431" s="478">
        <f>IF(G431="","","US")</f>
        <v/>
      </c>
      <c r="I431" s="166">
        <f>IF('COE.Client.Details'!L448="","",'COE.Client.Details'!L448)</f>
        <v/>
      </c>
      <c r="J431" s="629">
        <f>IF('COE.Client.Details'!T448="","",'COE.Client.Details'!T448)</f>
        <v/>
      </c>
      <c r="K431" s="479">
        <f>IF(A431="","","0123000000002GvAAI")</f>
        <v/>
      </c>
      <c r="L431" s="479" t="n"/>
      <c r="M431" s="481">
        <f>IF('Multi Unit Grid'!$H$3="","",'Multi Unit Grid'!$H$3)</f>
        <v/>
      </c>
      <c r="N431" s="481">
        <f>IF('Multi Unit Grid'!$H$4="","",'Multi Unit Grid'!$H$4)</f>
        <v/>
      </c>
      <c r="O431" s="483" t="n"/>
      <c r="P431" s="482">
        <f>IF('COE.Client.Details'!E448="","",'COE.Client.Details'!E448)</f>
        <v/>
      </c>
      <c r="Q431" s="483" t="n"/>
    </row>
    <row r="432">
      <c r="A432" s="232">
        <f>IF('Multi Unit Grid'!C443="","",'Multi Unit Grid'!C443)</f>
        <v/>
      </c>
      <c r="B432" s="473">
        <f>IF('Product Selections'!D446="","",'Product Selections'!D446)</f>
        <v/>
      </c>
      <c r="C432" s="166">
        <f>IF('COE.Client.Details'!K449="","",'COE.Client.Details'!K449)</f>
        <v/>
      </c>
      <c r="D432" s="473">
        <f>IF('COE.Client.Details'!M449="","",'COE.Client.Details'!M449)</f>
        <v/>
      </c>
      <c r="E432" s="473">
        <f>IF('COE.Client.Details'!O449="","",'COE.Client.Details'!O449)</f>
        <v/>
      </c>
      <c r="F432" s="473">
        <f>IF('COE.Client.Details'!P449="","",'COE.Client.Details'!P449)</f>
        <v/>
      </c>
      <c r="G432" s="473">
        <f>IF('COE.Client.Details'!Q449="","",'COE.Client.Details'!Q449)</f>
        <v/>
      </c>
      <c r="H432" s="478">
        <f>IF(G432="","","US")</f>
        <v/>
      </c>
      <c r="I432" s="166">
        <f>IF('COE.Client.Details'!L449="","",'COE.Client.Details'!L449)</f>
        <v/>
      </c>
      <c r="J432" s="629">
        <f>IF('COE.Client.Details'!T449="","",'COE.Client.Details'!T449)</f>
        <v/>
      </c>
      <c r="K432" s="479">
        <f>IF(A432="","","0123000000002GvAAI")</f>
        <v/>
      </c>
      <c r="L432" s="479" t="n"/>
      <c r="M432" s="481">
        <f>IF('Multi Unit Grid'!$H$3="","",'Multi Unit Grid'!$H$3)</f>
        <v/>
      </c>
      <c r="N432" s="481">
        <f>IF('Multi Unit Grid'!$H$4="","",'Multi Unit Grid'!$H$4)</f>
        <v/>
      </c>
      <c r="O432" s="483" t="n"/>
      <c r="P432" s="482">
        <f>IF('COE.Client.Details'!E449="","",'COE.Client.Details'!E449)</f>
        <v/>
      </c>
      <c r="Q432" s="483" t="n"/>
    </row>
    <row r="433">
      <c r="A433" s="232">
        <f>IF('Multi Unit Grid'!C444="","",'Multi Unit Grid'!C444)</f>
        <v/>
      </c>
      <c r="B433" s="473">
        <f>IF('Product Selections'!D447="","",'Product Selections'!D447)</f>
        <v/>
      </c>
      <c r="C433" s="166">
        <f>IF('COE.Client.Details'!K450="","",'COE.Client.Details'!K450)</f>
        <v/>
      </c>
      <c r="D433" s="473">
        <f>IF('COE.Client.Details'!M450="","",'COE.Client.Details'!M450)</f>
        <v/>
      </c>
      <c r="E433" s="473">
        <f>IF('COE.Client.Details'!O450="","",'COE.Client.Details'!O450)</f>
        <v/>
      </c>
      <c r="F433" s="473">
        <f>IF('COE.Client.Details'!P450="","",'COE.Client.Details'!P450)</f>
        <v/>
      </c>
      <c r="G433" s="473">
        <f>IF('COE.Client.Details'!Q450="","",'COE.Client.Details'!Q450)</f>
        <v/>
      </c>
      <c r="H433" s="478">
        <f>IF(G433="","","US")</f>
        <v/>
      </c>
      <c r="I433" s="166">
        <f>IF('COE.Client.Details'!L450="","",'COE.Client.Details'!L450)</f>
        <v/>
      </c>
      <c r="J433" s="629">
        <f>IF('COE.Client.Details'!T450="","",'COE.Client.Details'!T450)</f>
        <v/>
      </c>
      <c r="K433" s="479">
        <f>IF(A433="","","0123000000002GvAAI")</f>
        <v/>
      </c>
      <c r="L433" s="479" t="n"/>
      <c r="M433" s="481">
        <f>IF('Multi Unit Grid'!$H$3="","",'Multi Unit Grid'!$H$3)</f>
        <v/>
      </c>
      <c r="N433" s="481">
        <f>IF('Multi Unit Grid'!$H$4="","",'Multi Unit Grid'!$H$4)</f>
        <v/>
      </c>
      <c r="O433" s="483" t="n"/>
      <c r="P433" s="482">
        <f>IF('COE.Client.Details'!E450="","",'COE.Client.Details'!E450)</f>
        <v/>
      </c>
      <c r="Q433" s="483" t="n"/>
    </row>
    <row r="434">
      <c r="A434" s="232">
        <f>IF('Multi Unit Grid'!C445="","",'Multi Unit Grid'!C445)</f>
        <v/>
      </c>
      <c r="B434" s="473">
        <f>IF('Product Selections'!D448="","",'Product Selections'!D448)</f>
        <v/>
      </c>
      <c r="C434" s="166">
        <f>IF('COE.Client.Details'!K451="","",'COE.Client.Details'!K451)</f>
        <v/>
      </c>
      <c r="D434" s="473">
        <f>IF('COE.Client.Details'!M451="","",'COE.Client.Details'!M451)</f>
        <v/>
      </c>
      <c r="E434" s="473">
        <f>IF('COE.Client.Details'!O451="","",'COE.Client.Details'!O451)</f>
        <v/>
      </c>
      <c r="F434" s="473">
        <f>IF('COE.Client.Details'!P451="","",'COE.Client.Details'!P451)</f>
        <v/>
      </c>
      <c r="G434" s="473">
        <f>IF('COE.Client.Details'!Q451="","",'COE.Client.Details'!Q451)</f>
        <v/>
      </c>
      <c r="H434" s="478">
        <f>IF(G434="","","US")</f>
        <v/>
      </c>
      <c r="I434" s="166">
        <f>IF('COE.Client.Details'!L451="","",'COE.Client.Details'!L451)</f>
        <v/>
      </c>
      <c r="J434" s="629">
        <f>IF('COE.Client.Details'!T451="","",'COE.Client.Details'!T451)</f>
        <v/>
      </c>
      <c r="K434" s="479">
        <f>IF(A434="","","0123000000002GvAAI")</f>
        <v/>
      </c>
      <c r="L434" s="479" t="n"/>
      <c r="M434" s="481">
        <f>IF('Multi Unit Grid'!$H$3="","",'Multi Unit Grid'!$H$3)</f>
        <v/>
      </c>
      <c r="N434" s="481">
        <f>IF('Multi Unit Grid'!$H$4="","",'Multi Unit Grid'!$H$4)</f>
        <v/>
      </c>
      <c r="O434" s="483" t="n"/>
      <c r="P434" s="482">
        <f>IF('COE.Client.Details'!E451="","",'COE.Client.Details'!E451)</f>
        <v/>
      </c>
      <c r="Q434" s="483" t="n"/>
    </row>
    <row r="435">
      <c r="A435" s="232">
        <f>IF('Multi Unit Grid'!C446="","",'Multi Unit Grid'!C446)</f>
        <v/>
      </c>
      <c r="B435" s="473">
        <f>IF('Product Selections'!D449="","",'Product Selections'!D449)</f>
        <v/>
      </c>
      <c r="C435" s="166">
        <f>IF('COE.Client.Details'!K452="","",'COE.Client.Details'!K452)</f>
        <v/>
      </c>
      <c r="D435" s="473">
        <f>IF('COE.Client.Details'!M452="","",'COE.Client.Details'!M452)</f>
        <v/>
      </c>
      <c r="E435" s="473">
        <f>IF('COE.Client.Details'!O452="","",'COE.Client.Details'!O452)</f>
        <v/>
      </c>
      <c r="F435" s="473">
        <f>IF('COE.Client.Details'!P452="","",'COE.Client.Details'!P452)</f>
        <v/>
      </c>
      <c r="G435" s="473">
        <f>IF('COE.Client.Details'!Q452="","",'COE.Client.Details'!Q452)</f>
        <v/>
      </c>
      <c r="H435" s="478">
        <f>IF(G435="","","US")</f>
        <v/>
      </c>
      <c r="I435" s="166">
        <f>IF('COE.Client.Details'!L452="","",'COE.Client.Details'!L452)</f>
        <v/>
      </c>
      <c r="J435" s="629">
        <f>IF('COE.Client.Details'!T452="","",'COE.Client.Details'!T452)</f>
        <v/>
      </c>
      <c r="K435" s="479">
        <f>IF(A435="","","0123000000002GvAAI")</f>
        <v/>
      </c>
      <c r="L435" s="479" t="n"/>
      <c r="M435" s="481">
        <f>IF('Multi Unit Grid'!$H$3="","",'Multi Unit Grid'!$H$3)</f>
        <v/>
      </c>
      <c r="N435" s="481">
        <f>IF('Multi Unit Grid'!$H$4="","",'Multi Unit Grid'!$H$4)</f>
        <v/>
      </c>
      <c r="O435" s="483" t="n"/>
      <c r="P435" s="482">
        <f>IF('COE.Client.Details'!E452="","",'COE.Client.Details'!E452)</f>
        <v/>
      </c>
      <c r="Q435" s="483" t="n"/>
    </row>
    <row r="436">
      <c r="A436" s="232">
        <f>IF('Multi Unit Grid'!C447="","",'Multi Unit Grid'!C447)</f>
        <v/>
      </c>
      <c r="B436" s="473">
        <f>IF('Product Selections'!D450="","",'Product Selections'!D450)</f>
        <v/>
      </c>
      <c r="C436" s="166">
        <f>IF('COE.Client.Details'!K453="","",'COE.Client.Details'!K453)</f>
        <v/>
      </c>
      <c r="D436" s="473">
        <f>IF('COE.Client.Details'!M453="","",'COE.Client.Details'!M453)</f>
        <v/>
      </c>
      <c r="E436" s="473">
        <f>IF('COE.Client.Details'!O453="","",'COE.Client.Details'!O453)</f>
        <v/>
      </c>
      <c r="F436" s="473">
        <f>IF('COE.Client.Details'!P453="","",'COE.Client.Details'!P453)</f>
        <v/>
      </c>
      <c r="G436" s="473">
        <f>IF('COE.Client.Details'!Q453="","",'COE.Client.Details'!Q453)</f>
        <v/>
      </c>
      <c r="H436" s="478">
        <f>IF(G436="","","US")</f>
        <v/>
      </c>
      <c r="I436" s="166">
        <f>IF('COE.Client.Details'!L453="","",'COE.Client.Details'!L453)</f>
        <v/>
      </c>
      <c r="J436" s="629">
        <f>IF('COE.Client.Details'!T453="","",'COE.Client.Details'!T453)</f>
        <v/>
      </c>
      <c r="K436" s="479">
        <f>IF(A436="","","0123000000002GvAAI")</f>
        <v/>
      </c>
      <c r="L436" s="479" t="n"/>
      <c r="M436" s="481">
        <f>IF('Multi Unit Grid'!$H$3="","",'Multi Unit Grid'!$H$3)</f>
        <v/>
      </c>
      <c r="N436" s="481">
        <f>IF('Multi Unit Grid'!$H$4="","",'Multi Unit Grid'!$H$4)</f>
        <v/>
      </c>
      <c r="O436" s="483" t="n"/>
      <c r="P436" s="482">
        <f>IF('COE.Client.Details'!E453="","",'COE.Client.Details'!E453)</f>
        <v/>
      </c>
      <c r="Q436" s="483" t="n"/>
    </row>
    <row r="437">
      <c r="A437" s="232">
        <f>IF('Multi Unit Grid'!C448="","",'Multi Unit Grid'!C448)</f>
        <v/>
      </c>
      <c r="B437" s="473">
        <f>IF('Product Selections'!D451="","",'Product Selections'!D451)</f>
        <v/>
      </c>
      <c r="C437" s="166">
        <f>IF('COE.Client.Details'!K454="","",'COE.Client.Details'!K454)</f>
        <v/>
      </c>
      <c r="D437" s="473">
        <f>IF('COE.Client.Details'!M454="","",'COE.Client.Details'!M454)</f>
        <v/>
      </c>
      <c r="E437" s="473">
        <f>IF('COE.Client.Details'!O454="","",'COE.Client.Details'!O454)</f>
        <v/>
      </c>
      <c r="F437" s="473">
        <f>IF('COE.Client.Details'!P454="","",'COE.Client.Details'!P454)</f>
        <v/>
      </c>
      <c r="G437" s="473">
        <f>IF('COE.Client.Details'!Q454="","",'COE.Client.Details'!Q454)</f>
        <v/>
      </c>
      <c r="H437" s="478">
        <f>IF(G437="","","US")</f>
        <v/>
      </c>
      <c r="I437" s="166">
        <f>IF('COE.Client.Details'!L454="","",'COE.Client.Details'!L454)</f>
        <v/>
      </c>
      <c r="J437" s="629">
        <f>IF('COE.Client.Details'!T454="","",'COE.Client.Details'!T454)</f>
        <v/>
      </c>
      <c r="K437" s="479">
        <f>IF(A437="","","0123000000002GvAAI")</f>
        <v/>
      </c>
      <c r="L437" s="479" t="n"/>
      <c r="M437" s="481">
        <f>IF('Multi Unit Grid'!$H$3="","",'Multi Unit Grid'!$H$3)</f>
        <v/>
      </c>
      <c r="N437" s="481">
        <f>IF('Multi Unit Grid'!$H$4="","",'Multi Unit Grid'!$H$4)</f>
        <v/>
      </c>
      <c r="O437" s="483" t="n"/>
      <c r="P437" s="482">
        <f>IF('COE.Client.Details'!E454="","",'COE.Client.Details'!E454)</f>
        <v/>
      </c>
      <c r="Q437" s="483" t="n"/>
    </row>
    <row r="438">
      <c r="A438" s="232">
        <f>IF('Multi Unit Grid'!C449="","",'Multi Unit Grid'!C449)</f>
        <v/>
      </c>
      <c r="B438" s="473">
        <f>IF('Product Selections'!D452="","",'Product Selections'!D452)</f>
        <v/>
      </c>
      <c r="C438" s="166">
        <f>IF('COE.Client.Details'!K455="","",'COE.Client.Details'!K455)</f>
        <v/>
      </c>
      <c r="D438" s="473">
        <f>IF('COE.Client.Details'!M455="","",'COE.Client.Details'!M455)</f>
        <v/>
      </c>
      <c r="E438" s="473">
        <f>IF('COE.Client.Details'!O455="","",'COE.Client.Details'!O455)</f>
        <v/>
      </c>
      <c r="F438" s="473">
        <f>IF('COE.Client.Details'!P455="","",'COE.Client.Details'!P455)</f>
        <v/>
      </c>
      <c r="G438" s="473">
        <f>IF('COE.Client.Details'!Q455="","",'COE.Client.Details'!Q455)</f>
        <v/>
      </c>
      <c r="H438" s="478">
        <f>IF(G438="","","US")</f>
        <v/>
      </c>
      <c r="I438" s="166">
        <f>IF('COE.Client.Details'!L455="","",'COE.Client.Details'!L455)</f>
        <v/>
      </c>
      <c r="J438" s="629">
        <f>IF('COE.Client.Details'!T455="","",'COE.Client.Details'!T455)</f>
        <v/>
      </c>
      <c r="K438" s="479">
        <f>IF(A438="","","0123000000002GvAAI")</f>
        <v/>
      </c>
      <c r="L438" s="479" t="n"/>
      <c r="M438" s="481">
        <f>IF('Multi Unit Grid'!$H$3="","",'Multi Unit Grid'!$H$3)</f>
        <v/>
      </c>
      <c r="N438" s="481">
        <f>IF('Multi Unit Grid'!$H$4="","",'Multi Unit Grid'!$H$4)</f>
        <v/>
      </c>
      <c r="O438" s="483" t="n"/>
      <c r="P438" s="482">
        <f>IF('COE.Client.Details'!E455="","",'COE.Client.Details'!E455)</f>
        <v/>
      </c>
      <c r="Q438" s="483" t="n"/>
    </row>
    <row r="439">
      <c r="A439" s="232">
        <f>IF('Multi Unit Grid'!C450="","",'Multi Unit Grid'!C450)</f>
        <v/>
      </c>
      <c r="B439" s="473">
        <f>IF('Product Selections'!D453="","",'Product Selections'!D453)</f>
        <v/>
      </c>
      <c r="C439" s="166">
        <f>IF('COE.Client.Details'!K456="","",'COE.Client.Details'!K456)</f>
        <v/>
      </c>
      <c r="D439" s="473">
        <f>IF('COE.Client.Details'!M456="","",'COE.Client.Details'!M456)</f>
        <v/>
      </c>
      <c r="E439" s="473">
        <f>IF('COE.Client.Details'!O456="","",'COE.Client.Details'!O456)</f>
        <v/>
      </c>
      <c r="F439" s="473">
        <f>IF('COE.Client.Details'!P456="","",'COE.Client.Details'!P456)</f>
        <v/>
      </c>
      <c r="G439" s="473">
        <f>IF('COE.Client.Details'!Q456="","",'COE.Client.Details'!Q456)</f>
        <v/>
      </c>
      <c r="H439" s="478">
        <f>IF(G439="","","US")</f>
        <v/>
      </c>
      <c r="I439" s="166">
        <f>IF('COE.Client.Details'!L456="","",'COE.Client.Details'!L456)</f>
        <v/>
      </c>
      <c r="J439" s="629">
        <f>IF('COE.Client.Details'!T456="","",'COE.Client.Details'!T456)</f>
        <v/>
      </c>
      <c r="K439" s="479">
        <f>IF(A439="","","0123000000002GvAAI")</f>
        <v/>
      </c>
      <c r="L439" s="479" t="n"/>
      <c r="M439" s="481">
        <f>IF('Multi Unit Grid'!$H$3="","",'Multi Unit Grid'!$H$3)</f>
        <v/>
      </c>
      <c r="N439" s="481">
        <f>IF('Multi Unit Grid'!$H$4="","",'Multi Unit Grid'!$H$4)</f>
        <v/>
      </c>
      <c r="O439" s="483" t="n"/>
      <c r="P439" s="482">
        <f>IF('COE.Client.Details'!E456="","",'COE.Client.Details'!E456)</f>
        <v/>
      </c>
      <c r="Q439" s="483" t="n"/>
    </row>
    <row r="440">
      <c r="A440" s="232">
        <f>IF('Multi Unit Grid'!C451="","",'Multi Unit Grid'!C451)</f>
        <v/>
      </c>
      <c r="B440" s="473">
        <f>IF('Product Selections'!D454="","",'Product Selections'!D454)</f>
        <v/>
      </c>
      <c r="C440" s="166">
        <f>IF('COE.Client.Details'!K457="","",'COE.Client.Details'!K457)</f>
        <v/>
      </c>
      <c r="D440" s="473">
        <f>IF('COE.Client.Details'!M457="","",'COE.Client.Details'!M457)</f>
        <v/>
      </c>
      <c r="E440" s="473">
        <f>IF('COE.Client.Details'!O457="","",'COE.Client.Details'!O457)</f>
        <v/>
      </c>
      <c r="F440" s="473">
        <f>IF('COE.Client.Details'!P457="","",'COE.Client.Details'!P457)</f>
        <v/>
      </c>
      <c r="G440" s="473">
        <f>IF('COE.Client.Details'!Q457="","",'COE.Client.Details'!Q457)</f>
        <v/>
      </c>
      <c r="H440" s="478">
        <f>IF(G440="","","US")</f>
        <v/>
      </c>
      <c r="I440" s="166">
        <f>IF('COE.Client.Details'!L457="","",'COE.Client.Details'!L457)</f>
        <v/>
      </c>
      <c r="J440" s="629">
        <f>IF('COE.Client.Details'!T457="","",'COE.Client.Details'!T457)</f>
        <v/>
      </c>
      <c r="K440" s="479">
        <f>IF(A440="","","0123000000002GvAAI")</f>
        <v/>
      </c>
      <c r="L440" s="479" t="n"/>
      <c r="M440" s="481">
        <f>IF('Multi Unit Grid'!$H$3="","",'Multi Unit Grid'!$H$3)</f>
        <v/>
      </c>
      <c r="N440" s="481">
        <f>IF('Multi Unit Grid'!$H$4="","",'Multi Unit Grid'!$H$4)</f>
        <v/>
      </c>
      <c r="O440" s="483" t="n"/>
      <c r="P440" s="482">
        <f>IF('COE.Client.Details'!E457="","",'COE.Client.Details'!E457)</f>
        <v/>
      </c>
      <c r="Q440" s="483" t="n"/>
    </row>
    <row r="441">
      <c r="A441" s="232">
        <f>IF('Multi Unit Grid'!C452="","",'Multi Unit Grid'!C452)</f>
        <v/>
      </c>
      <c r="B441" s="473">
        <f>IF('Product Selections'!D455="","",'Product Selections'!D455)</f>
        <v/>
      </c>
      <c r="C441" s="166">
        <f>IF('COE.Client.Details'!K458="","",'COE.Client.Details'!K458)</f>
        <v/>
      </c>
      <c r="D441" s="473">
        <f>IF('COE.Client.Details'!M458="","",'COE.Client.Details'!M458)</f>
        <v/>
      </c>
      <c r="E441" s="473">
        <f>IF('COE.Client.Details'!O458="","",'COE.Client.Details'!O458)</f>
        <v/>
      </c>
      <c r="F441" s="473">
        <f>IF('COE.Client.Details'!P458="","",'COE.Client.Details'!P458)</f>
        <v/>
      </c>
      <c r="G441" s="473">
        <f>IF('COE.Client.Details'!Q458="","",'COE.Client.Details'!Q458)</f>
        <v/>
      </c>
      <c r="H441" s="478">
        <f>IF(G441="","","US")</f>
        <v/>
      </c>
      <c r="I441" s="166">
        <f>IF('COE.Client.Details'!L458="","",'COE.Client.Details'!L458)</f>
        <v/>
      </c>
      <c r="J441" s="629">
        <f>IF('COE.Client.Details'!T458="","",'COE.Client.Details'!T458)</f>
        <v/>
      </c>
      <c r="K441" s="479">
        <f>IF(A441="","","0123000000002GvAAI")</f>
        <v/>
      </c>
      <c r="L441" s="479" t="n"/>
      <c r="M441" s="481">
        <f>IF('Multi Unit Grid'!$H$3="","",'Multi Unit Grid'!$H$3)</f>
        <v/>
      </c>
      <c r="N441" s="481">
        <f>IF('Multi Unit Grid'!$H$4="","",'Multi Unit Grid'!$H$4)</f>
        <v/>
      </c>
      <c r="O441" s="483" t="n"/>
      <c r="P441" s="482">
        <f>IF('COE.Client.Details'!E458="","",'COE.Client.Details'!E458)</f>
        <v/>
      </c>
      <c r="Q441" s="483" t="n"/>
    </row>
    <row r="442">
      <c r="A442" s="232">
        <f>IF('Multi Unit Grid'!C453="","",'Multi Unit Grid'!C453)</f>
        <v/>
      </c>
      <c r="B442" s="473">
        <f>IF('Product Selections'!D456="","",'Product Selections'!D456)</f>
        <v/>
      </c>
      <c r="C442" s="166">
        <f>IF('COE.Client.Details'!K459="","",'COE.Client.Details'!K459)</f>
        <v/>
      </c>
      <c r="D442" s="473">
        <f>IF('COE.Client.Details'!M459="","",'COE.Client.Details'!M459)</f>
        <v/>
      </c>
      <c r="E442" s="473">
        <f>IF('COE.Client.Details'!O459="","",'COE.Client.Details'!O459)</f>
        <v/>
      </c>
      <c r="F442" s="473">
        <f>IF('COE.Client.Details'!P459="","",'COE.Client.Details'!P459)</f>
        <v/>
      </c>
      <c r="G442" s="473">
        <f>IF('COE.Client.Details'!Q459="","",'COE.Client.Details'!Q459)</f>
        <v/>
      </c>
      <c r="H442" s="478">
        <f>IF(G442="","","US")</f>
        <v/>
      </c>
      <c r="I442" s="166">
        <f>IF('COE.Client.Details'!L459="","",'COE.Client.Details'!L459)</f>
        <v/>
      </c>
      <c r="J442" s="629">
        <f>IF('COE.Client.Details'!T459="","",'COE.Client.Details'!T459)</f>
        <v/>
      </c>
      <c r="K442" s="479">
        <f>IF(A442="","","0123000000002GvAAI")</f>
        <v/>
      </c>
      <c r="L442" s="479" t="n"/>
      <c r="M442" s="481">
        <f>IF('Multi Unit Grid'!$H$3="","",'Multi Unit Grid'!$H$3)</f>
        <v/>
      </c>
      <c r="N442" s="481">
        <f>IF('Multi Unit Grid'!$H$4="","",'Multi Unit Grid'!$H$4)</f>
        <v/>
      </c>
      <c r="O442" s="483" t="n"/>
      <c r="P442" s="482">
        <f>IF('COE.Client.Details'!E459="","",'COE.Client.Details'!E459)</f>
        <v/>
      </c>
      <c r="Q442" s="483" t="n"/>
    </row>
    <row r="443">
      <c r="A443" s="232">
        <f>IF('Multi Unit Grid'!C454="","",'Multi Unit Grid'!C454)</f>
        <v/>
      </c>
      <c r="B443" s="473">
        <f>IF('Product Selections'!D457="","",'Product Selections'!D457)</f>
        <v/>
      </c>
      <c r="C443" s="166">
        <f>IF('COE.Client.Details'!K460="","",'COE.Client.Details'!K460)</f>
        <v/>
      </c>
      <c r="D443" s="473">
        <f>IF('COE.Client.Details'!M460="","",'COE.Client.Details'!M460)</f>
        <v/>
      </c>
      <c r="E443" s="473">
        <f>IF('COE.Client.Details'!O460="","",'COE.Client.Details'!O460)</f>
        <v/>
      </c>
      <c r="F443" s="473">
        <f>IF('COE.Client.Details'!P460="","",'COE.Client.Details'!P460)</f>
        <v/>
      </c>
      <c r="G443" s="473">
        <f>IF('COE.Client.Details'!Q460="","",'COE.Client.Details'!Q460)</f>
        <v/>
      </c>
      <c r="H443" s="478">
        <f>IF(G443="","","US")</f>
        <v/>
      </c>
      <c r="I443" s="166">
        <f>IF('COE.Client.Details'!L460="","",'COE.Client.Details'!L460)</f>
        <v/>
      </c>
      <c r="J443" s="629">
        <f>IF('COE.Client.Details'!T460="","",'COE.Client.Details'!T460)</f>
        <v/>
      </c>
      <c r="K443" s="479">
        <f>IF(A443="","","0123000000002GvAAI")</f>
        <v/>
      </c>
      <c r="L443" s="479" t="n"/>
      <c r="M443" s="481">
        <f>IF('Multi Unit Grid'!$H$3="","",'Multi Unit Grid'!$H$3)</f>
        <v/>
      </c>
      <c r="N443" s="481">
        <f>IF('Multi Unit Grid'!$H$4="","",'Multi Unit Grid'!$H$4)</f>
        <v/>
      </c>
      <c r="O443" s="483" t="n"/>
      <c r="P443" s="482">
        <f>IF('COE.Client.Details'!E460="","",'COE.Client.Details'!E460)</f>
        <v/>
      </c>
      <c r="Q443" s="483" t="n"/>
    </row>
    <row r="444">
      <c r="A444" s="232">
        <f>IF('Multi Unit Grid'!C455="","",'Multi Unit Grid'!C455)</f>
        <v/>
      </c>
      <c r="B444" s="473">
        <f>IF('Product Selections'!D458="","",'Product Selections'!D458)</f>
        <v/>
      </c>
      <c r="C444" s="166">
        <f>IF('COE.Client.Details'!K461="","",'COE.Client.Details'!K461)</f>
        <v/>
      </c>
      <c r="D444" s="473">
        <f>IF('COE.Client.Details'!M461="","",'COE.Client.Details'!M461)</f>
        <v/>
      </c>
      <c r="E444" s="473">
        <f>IF('COE.Client.Details'!O461="","",'COE.Client.Details'!O461)</f>
        <v/>
      </c>
      <c r="F444" s="473">
        <f>IF('COE.Client.Details'!P461="","",'COE.Client.Details'!P461)</f>
        <v/>
      </c>
      <c r="G444" s="473">
        <f>IF('COE.Client.Details'!Q461="","",'COE.Client.Details'!Q461)</f>
        <v/>
      </c>
      <c r="H444" s="478">
        <f>IF(G444="","","US")</f>
        <v/>
      </c>
      <c r="I444" s="166">
        <f>IF('COE.Client.Details'!L461="","",'COE.Client.Details'!L461)</f>
        <v/>
      </c>
      <c r="J444" s="629">
        <f>IF('COE.Client.Details'!T461="","",'COE.Client.Details'!T461)</f>
        <v/>
      </c>
      <c r="K444" s="479">
        <f>IF(A444="","","0123000000002GvAAI")</f>
        <v/>
      </c>
      <c r="L444" s="479" t="n"/>
      <c r="M444" s="481">
        <f>IF('Multi Unit Grid'!$H$3="","",'Multi Unit Grid'!$H$3)</f>
        <v/>
      </c>
      <c r="N444" s="481">
        <f>IF('Multi Unit Grid'!$H$4="","",'Multi Unit Grid'!$H$4)</f>
        <v/>
      </c>
      <c r="O444" s="483" t="n"/>
      <c r="P444" s="482">
        <f>IF('COE.Client.Details'!E461="","",'COE.Client.Details'!E461)</f>
        <v/>
      </c>
      <c r="Q444" s="483" t="n"/>
    </row>
    <row r="445">
      <c r="A445" s="232">
        <f>IF('Multi Unit Grid'!C456="","",'Multi Unit Grid'!C456)</f>
        <v/>
      </c>
      <c r="B445" s="473">
        <f>IF('Product Selections'!D459="","",'Product Selections'!D459)</f>
        <v/>
      </c>
      <c r="C445" s="166">
        <f>IF('COE.Client.Details'!K462="","",'COE.Client.Details'!K462)</f>
        <v/>
      </c>
      <c r="D445" s="473">
        <f>IF('COE.Client.Details'!M462="","",'COE.Client.Details'!M462)</f>
        <v/>
      </c>
      <c r="E445" s="473">
        <f>IF('COE.Client.Details'!O462="","",'COE.Client.Details'!O462)</f>
        <v/>
      </c>
      <c r="F445" s="473">
        <f>IF('COE.Client.Details'!P462="","",'COE.Client.Details'!P462)</f>
        <v/>
      </c>
      <c r="G445" s="473">
        <f>IF('COE.Client.Details'!Q462="","",'COE.Client.Details'!Q462)</f>
        <v/>
      </c>
      <c r="H445" s="478">
        <f>IF(G445="","","US")</f>
        <v/>
      </c>
      <c r="I445" s="166">
        <f>IF('COE.Client.Details'!L462="","",'COE.Client.Details'!L462)</f>
        <v/>
      </c>
      <c r="J445" s="629">
        <f>IF('COE.Client.Details'!T462="","",'COE.Client.Details'!T462)</f>
        <v/>
      </c>
      <c r="K445" s="479">
        <f>IF(A445="","","0123000000002GvAAI")</f>
        <v/>
      </c>
      <c r="L445" s="479" t="n"/>
      <c r="M445" s="481">
        <f>IF('Multi Unit Grid'!$H$3="","",'Multi Unit Grid'!$H$3)</f>
        <v/>
      </c>
      <c r="N445" s="481">
        <f>IF('Multi Unit Grid'!$H$4="","",'Multi Unit Grid'!$H$4)</f>
        <v/>
      </c>
      <c r="O445" s="483" t="n"/>
      <c r="P445" s="482">
        <f>IF('COE.Client.Details'!E462="","",'COE.Client.Details'!E462)</f>
        <v/>
      </c>
      <c r="Q445" s="483" t="n"/>
    </row>
    <row r="446">
      <c r="A446" s="232">
        <f>IF('Multi Unit Grid'!C457="","",'Multi Unit Grid'!C457)</f>
        <v/>
      </c>
      <c r="B446" s="473">
        <f>IF('Product Selections'!D460="","",'Product Selections'!D460)</f>
        <v/>
      </c>
      <c r="C446" s="166">
        <f>IF('COE.Client.Details'!K463="","",'COE.Client.Details'!K463)</f>
        <v/>
      </c>
      <c r="D446" s="473">
        <f>IF('COE.Client.Details'!M463="","",'COE.Client.Details'!M463)</f>
        <v/>
      </c>
      <c r="E446" s="473">
        <f>IF('COE.Client.Details'!O463="","",'COE.Client.Details'!O463)</f>
        <v/>
      </c>
      <c r="F446" s="473">
        <f>IF('COE.Client.Details'!P463="","",'COE.Client.Details'!P463)</f>
        <v/>
      </c>
      <c r="G446" s="473">
        <f>IF('COE.Client.Details'!Q463="","",'COE.Client.Details'!Q463)</f>
        <v/>
      </c>
      <c r="H446" s="478">
        <f>IF(G446="","","US")</f>
        <v/>
      </c>
      <c r="I446" s="166">
        <f>IF('COE.Client.Details'!L463="","",'COE.Client.Details'!L463)</f>
        <v/>
      </c>
      <c r="J446" s="629">
        <f>IF('COE.Client.Details'!T463="","",'COE.Client.Details'!T463)</f>
        <v/>
      </c>
      <c r="K446" s="479">
        <f>IF(A446="","","0123000000002GvAAI")</f>
        <v/>
      </c>
      <c r="L446" s="479" t="n"/>
      <c r="M446" s="481">
        <f>IF('Multi Unit Grid'!$H$3="","",'Multi Unit Grid'!$H$3)</f>
        <v/>
      </c>
      <c r="N446" s="481">
        <f>IF('Multi Unit Grid'!$H$4="","",'Multi Unit Grid'!$H$4)</f>
        <v/>
      </c>
      <c r="O446" s="483" t="n"/>
      <c r="P446" s="482">
        <f>IF('COE.Client.Details'!E463="","",'COE.Client.Details'!E463)</f>
        <v/>
      </c>
      <c r="Q446" s="483" t="n"/>
    </row>
    <row r="447">
      <c r="A447" s="232">
        <f>IF('Multi Unit Grid'!C458="","",'Multi Unit Grid'!C458)</f>
        <v/>
      </c>
      <c r="B447" s="473">
        <f>IF('Product Selections'!D461="","",'Product Selections'!D461)</f>
        <v/>
      </c>
      <c r="C447" s="166">
        <f>IF('COE.Client.Details'!K464="","",'COE.Client.Details'!K464)</f>
        <v/>
      </c>
      <c r="D447" s="473">
        <f>IF('COE.Client.Details'!M464="","",'COE.Client.Details'!M464)</f>
        <v/>
      </c>
      <c r="E447" s="473">
        <f>IF('COE.Client.Details'!O464="","",'COE.Client.Details'!O464)</f>
        <v/>
      </c>
      <c r="F447" s="473">
        <f>IF('COE.Client.Details'!P464="","",'COE.Client.Details'!P464)</f>
        <v/>
      </c>
      <c r="G447" s="473">
        <f>IF('COE.Client.Details'!Q464="","",'COE.Client.Details'!Q464)</f>
        <v/>
      </c>
      <c r="H447" s="478">
        <f>IF(G447="","","US")</f>
        <v/>
      </c>
      <c r="I447" s="166">
        <f>IF('COE.Client.Details'!L464="","",'COE.Client.Details'!L464)</f>
        <v/>
      </c>
      <c r="J447" s="629">
        <f>IF('COE.Client.Details'!T464="","",'COE.Client.Details'!T464)</f>
        <v/>
      </c>
      <c r="K447" s="479">
        <f>IF(A447="","","0123000000002GvAAI")</f>
        <v/>
      </c>
      <c r="L447" s="479" t="n"/>
      <c r="M447" s="481">
        <f>IF('Multi Unit Grid'!$H$3="","",'Multi Unit Grid'!$H$3)</f>
        <v/>
      </c>
      <c r="N447" s="481">
        <f>IF('Multi Unit Grid'!$H$4="","",'Multi Unit Grid'!$H$4)</f>
        <v/>
      </c>
      <c r="O447" s="483" t="n"/>
      <c r="P447" s="482">
        <f>IF('COE.Client.Details'!E464="","",'COE.Client.Details'!E464)</f>
        <v/>
      </c>
      <c r="Q447" s="483" t="n"/>
    </row>
    <row r="448">
      <c r="A448" s="232">
        <f>IF('Multi Unit Grid'!C459="","",'Multi Unit Grid'!C459)</f>
        <v/>
      </c>
      <c r="B448" s="473">
        <f>IF('Product Selections'!D462="","",'Product Selections'!D462)</f>
        <v/>
      </c>
      <c r="C448" s="166">
        <f>IF('COE.Client.Details'!K465="","",'COE.Client.Details'!K465)</f>
        <v/>
      </c>
      <c r="D448" s="473">
        <f>IF('COE.Client.Details'!M465="","",'COE.Client.Details'!M465)</f>
        <v/>
      </c>
      <c r="E448" s="473">
        <f>IF('COE.Client.Details'!O465="","",'COE.Client.Details'!O465)</f>
        <v/>
      </c>
      <c r="F448" s="473">
        <f>IF('COE.Client.Details'!P465="","",'COE.Client.Details'!P465)</f>
        <v/>
      </c>
      <c r="G448" s="473">
        <f>IF('COE.Client.Details'!Q465="","",'COE.Client.Details'!Q465)</f>
        <v/>
      </c>
      <c r="H448" s="478">
        <f>IF(G448="","","US")</f>
        <v/>
      </c>
      <c r="I448" s="166">
        <f>IF('COE.Client.Details'!L465="","",'COE.Client.Details'!L465)</f>
        <v/>
      </c>
      <c r="J448" s="629">
        <f>IF('COE.Client.Details'!T465="","",'COE.Client.Details'!T465)</f>
        <v/>
      </c>
      <c r="K448" s="479">
        <f>IF(A448="","","0123000000002GvAAI")</f>
        <v/>
      </c>
      <c r="L448" s="479" t="n"/>
      <c r="M448" s="481">
        <f>IF('Multi Unit Grid'!$H$3="","",'Multi Unit Grid'!$H$3)</f>
        <v/>
      </c>
      <c r="N448" s="481">
        <f>IF('Multi Unit Grid'!$H$4="","",'Multi Unit Grid'!$H$4)</f>
        <v/>
      </c>
      <c r="O448" s="483" t="n"/>
      <c r="P448" s="482">
        <f>IF('COE.Client.Details'!E465="","",'COE.Client.Details'!E465)</f>
        <v/>
      </c>
      <c r="Q448" s="483" t="n"/>
    </row>
    <row r="449">
      <c r="A449" s="232">
        <f>IF('Multi Unit Grid'!C460="","",'Multi Unit Grid'!C460)</f>
        <v/>
      </c>
      <c r="B449" s="473">
        <f>IF('Product Selections'!D463="","",'Product Selections'!D463)</f>
        <v/>
      </c>
      <c r="C449" s="166">
        <f>IF('COE.Client.Details'!K466="","",'COE.Client.Details'!K466)</f>
        <v/>
      </c>
      <c r="D449" s="473">
        <f>IF('COE.Client.Details'!M466="","",'COE.Client.Details'!M466)</f>
        <v/>
      </c>
      <c r="E449" s="473">
        <f>IF('COE.Client.Details'!O466="","",'COE.Client.Details'!O466)</f>
        <v/>
      </c>
      <c r="F449" s="473">
        <f>IF('COE.Client.Details'!P466="","",'COE.Client.Details'!P466)</f>
        <v/>
      </c>
      <c r="G449" s="473">
        <f>IF('COE.Client.Details'!Q466="","",'COE.Client.Details'!Q466)</f>
        <v/>
      </c>
      <c r="H449" s="478">
        <f>IF(G449="","","US")</f>
        <v/>
      </c>
      <c r="I449" s="166">
        <f>IF('COE.Client.Details'!L466="","",'COE.Client.Details'!L466)</f>
        <v/>
      </c>
      <c r="J449" s="629">
        <f>IF('COE.Client.Details'!T466="","",'COE.Client.Details'!T466)</f>
        <v/>
      </c>
      <c r="K449" s="479">
        <f>IF(A449="","","0123000000002GvAAI")</f>
        <v/>
      </c>
      <c r="L449" s="479" t="n"/>
      <c r="M449" s="481">
        <f>IF('Multi Unit Grid'!$H$3="","",'Multi Unit Grid'!$H$3)</f>
        <v/>
      </c>
      <c r="N449" s="481">
        <f>IF('Multi Unit Grid'!$H$4="","",'Multi Unit Grid'!$H$4)</f>
        <v/>
      </c>
      <c r="O449" s="483" t="n"/>
      <c r="P449" s="482">
        <f>IF('COE.Client.Details'!E466="","",'COE.Client.Details'!E466)</f>
        <v/>
      </c>
      <c r="Q449" s="483" t="n"/>
    </row>
    <row r="450">
      <c r="A450" s="232">
        <f>IF('Multi Unit Grid'!C461="","",'Multi Unit Grid'!C461)</f>
        <v/>
      </c>
      <c r="B450" s="473">
        <f>IF('Product Selections'!D464="","",'Product Selections'!D464)</f>
        <v/>
      </c>
      <c r="C450" s="166">
        <f>IF('COE.Client.Details'!K467="","",'COE.Client.Details'!K467)</f>
        <v/>
      </c>
      <c r="D450" s="473">
        <f>IF('COE.Client.Details'!M467="","",'COE.Client.Details'!M467)</f>
        <v/>
      </c>
      <c r="E450" s="473">
        <f>IF('COE.Client.Details'!O467="","",'COE.Client.Details'!O467)</f>
        <v/>
      </c>
      <c r="F450" s="473">
        <f>IF('COE.Client.Details'!P467="","",'COE.Client.Details'!P467)</f>
        <v/>
      </c>
      <c r="G450" s="473">
        <f>IF('COE.Client.Details'!Q467="","",'COE.Client.Details'!Q467)</f>
        <v/>
      </c>
      <c r="H450" s="478">
        <f>IF(G450="","","US")</f>
        <v/>
      </c>
      <c r="I450" s="166">
        <f>IF('COE.Client.Details'!L467="","",'COE.Client.Details'!L467)</f>
        <v/>
      </c>
      <c r="J450" s="629">
        <f>IF('COE.Client.Details'!T467="","",'COE.Client.Details'!T467)</f>
        <v/>
      </c>
      <c r="K450" s="479">
        <f>IF(A450="","","0123000000002GvAAI")</f>
        <v/>
      </c>
      <c r="L450" s="479" t="n"/>
      <c r="M450" s="481">
        <f>IF('Multi Unit Grid'!$H$3="","",'Multi Unit Grid'!$H$3)</f>
        <v/>
      </c>
      <c r="N450" s="481">
        <f>IF('Multi Unit Grid'!$H$4="","",'Multi Unit Grid'!$H$4)</f>
        <v/>
      </c>
      <c r="O450" s="483" t="n"/>
      <c r="P450" s="482">
        <f>IF('COE.Client.Details'!E467="","",'COE.Client.Details'!E467)</f>
        <v/>
      </c>
      <c r="Q450" s="483" t="n"/>
    </row>
    <row r="451">
      <c r="A451" s="232">
        <f>IF('Multi Unit Grid'!C462="","",'Multi Unit Grid'!C462)</f>
        <v/>
      </c>
      <c r="B451" s="473">
        <f>IF('Product Selections'!D465="","",'Product Selections'!D465)</f>
        <v/>
      </c>
      <c r="C451" s="166">
        <f>IF('COE.Client.Details'!K468="","",'COE.Client.Details'!K468)</f>
        <v/>
      </c>
      <c r="D451" s="473">
        <f>IF('COE.Client.Details'!M468="","",'COE.Client.Details'!M468)</f>
        <v/>
      </c>
      <c r="E451" s="473">
        <f>IF('COE.Client.Details'!O468="","",'COE.Client.Details'!O468)</f>
        <v/>
      </c>
      <c r="F451" s="473">
        <f>IF('COE.Client.Details'!P468="","",'COE.Client.Details'!P468)</f>
        <v/>
      </c>
      <c r="G451" s="473">
        <f>IF('COE.Client.Details'!Q468="","",'COE.Client.Details'!Q468)</f>
        <v/>
      </c>
      <c r="H451" s="478">
        <f>IF(G451="","","US")</f>
        <v/>
      </c>
      <c r="I451" s="166">
        <f>IF('COE.Client.Details'!L468="","",'COE.Client.Details'!L468)</f>
        <v/>
      </c>
      <c r="J451" s="629">
        <f>IF('COE.Client.Details'!T468="","",'COE.Client.Details'!T468)</f>
        <v/>
      </c>
      <c r="K451" s="479">
        <f>IF(A451="","","0123000000002GvAAI")</f>
        <v/>
      </c>
      <c r="L451" s="479" t="n"/>
      <c r="M451" s="481">
        <f>IF('Multi Unit Grid'!$H$3="","",'Multi Unit Grid'!$H$3)</f>
        <v/>
      </c>
      <c r="N451" s="481">
        <f>IF('Multi Unit Grid'!$H$4="","",'Multi Unit Grid'!$H$4)</f>
        <v/>
      </c>
      <c r="O451" s="483" t="n"/>
      <c r="P451" s="482">
        <f>IF('COE.Client.Details'!E468="","",'COE.Client.Details'!E468)</f>
        <v/>
      </c>
      <c r="Q451" s="483" t="n"/>
    </row>
    <row r="452">
      <c r="A452" s="232">
        <f>IF('Multi Unit Grid'!C463="","",'Multi Unit Grid'!C463)</f>
        <v/>
      </c>
      <c r="B452" s="473">
        <f>IF('Product Selections'!D466="","",'Product Selections'!D466)</f>
        <v/>
      </c>
      <c r="C452" s="166">
        <f>IF('COE.Client.Details'!K469="","",'COE.Client.Details'!K469)</f>
        <v/>
      </c>
      <c r="D452" s="473">
        <f>IF('COE.Client.Details'!M469="","",'COE.Client.Details'!M469)</f>
        <v/>
      </c>
      <c r="E452" s="473">
        <f>IF('COE.Client.Details'!O469="","",'COE.Client.Details'!O469)</f>
        <v/>
      </c>
      <c r="F452" s="473">
        <f>IF('COE.Client.Details'!P469="","",'COE.Client.Details'!P469)</f>
        <v/>
      </c>
      <c r="G452" s="473">
        <f>IF('COE.Client.Details'!Q469="","",'COE.Client.Details'!Q469)</f>
        <v/>
      </c>
      <c r="H452" s="478">
        <f>IF(G452="","","US")</f>
        <v/>
      </c>
      <c r="I452" s="166">
        <f>IF('COE.Client.Details'!L469="","",'COE.Client.Details'!L469)</f>
        <v/>
      </c>
      <c r="J452" s="629">
        <f>IF('COE.Client.Details'!T469="","",'COE.Client.Details'!T469)</f>
        <v/>
      </c>
      <c r="K452" s="479">
        <f>IF(A452="","","0123000000002GvAAI")</f>
        <v/>
      </c>
      <c r="L452" s="479" t="n"/>
      <c r="M452" s="481">
        <f>IF('Multi Unit Grid'!$H$3="","",'Multi Unit Grid'!$H$3)</f>
        <v/>
      </c>
      <c r="N452" s="481">
        <f>IF('Multi Unit Grid'!$H$4="","",'Multi Unit Grid'!$H$4)</f>
        <v/>
      </c>
      <c r="O452" s="483" t="n"/>
      <c r="P452" s="482">
        <f>IF('COE.Client.Details'!E469="","",'COE.Client.Details'!E469)</f>
        <v/>
      </c>
      <c r="Q452" s="483" t="n"/>
    </row>
    <row r="453">
      <c r="A453" s="232">
        <f>IF('Multi Unit Grid'!C464="","",'Multi Unit Grid'!C464)</f>
        <v/>
      </c>
      <c r="B453" s="473">
        <f>IF('Product Selections'!D467="","",'Product Selections'!D467)</f>
        <v/>
      </c>
      <c r="C453" s="166">
        <f>IF('COE.Client.Details'!K470="","",'COE.Client.Details'!K470)</f>
        <v/>
      </c>
      <c r="D453" s="473">
        <f>IF('COE.Client.Details'!M470="","",'COE.Client.Details'!M470)</f>
        <v/>
      </c>
      <c r="E453" s="473">
        <f>IF('COE.Client.Details'!O470="","",'COE.Client.Details'!O470)</f>
        <v/>
      </c>
      <c r="F453" s="473">
        <f>IF('COE.Client.Details'!P470="","",'COE.Client.Details'!P470)</f>
        <v/>
      </c>
      <c r="G453" s="473">
        <f>IF('COE.Client.Details'!Q470="","",'COE.Client.Details'!Q470)</f>
        <v/>
      </c>
      <c r="H453" s="478">
        <f>IF(G453="","","US")</f>
        <v/>
      </c>
      <c r="I453" s="166">
        <f>IF('COE.Client.Details'!L470="","",'COE.Client.Details'!L470)</f>
        <v/>
      </c>
      <c r="J453" s="629">
        <f>IF('COE.Client.Details'!T470="","",'COE.Client.Details'!T470)</f>
        <v/>
      </c>
      <c r="K453" s="479">
        <f>IF(A453="","","0123000000002GvAAI")</f>
        <v/>
      </c>
      <c r="L453" s="479" t="n"/>
      <c r="M453" s="481">
        <f>IF('Multi Unit Grid'!$H$3="","",'Multi Unit Grid'!$H$3)</f>
        <v/>
      </c>
      <c r="N453" s="481">
        <f>IF('Multi Unit Grid'!$H$4="","",'Multi Unit Grid'!$H$4)</f>
        <v/>
      </c>
      <c r="O453" s="483" t="n"/>
      <c r="P453" s="482">
        <f>IF('COE.Client.Details'!E470="","",'COE.Client.Details'!E470)</f>
        <v/>
      </c>
      <c r="Q453" s="483" t="n"/>
    </row>
    <row r="454">
      <c r="A454" s="232">
        <f>IF('Multi Unit Grid'!C465="","",'Multi Unit Grid'!C465)</f>
        <v/>
      </c>
      <c r="B454" s="473">
        <f>IF('Product Selections'!D468="","",'Product Selections'!D468)</f>
        <v/>
      </c>
      <c r="C454" s="166">
        <f>IF('COE.Client.Details'!K471="","",'COE.Client.Details'!K471)</f>
        <v/>
      </c>
      <c r="D454" s="473">
        <f>IF('COE.Client.Details'!M471="","",'COE.Client.Details'!M471)</f>
        <v/>
      </c>
      <c r="E454" s="473">
        <f>IF('COE.Client.Details'!O471="","",'COE.Client.Details'!O471)</f>
        <v/>
      </c>
      <c r="F454" s="473">
        <f>IF('COE.Client.Details'!P471="","",'COE.Client.Details'!P471)</f>
        <v/>
      </c>
      <c r="G454" s="473">
        <f>IF('COE.Client.Details'!Q471="","",'COE.Client.Details'!Q471)</f>
        <v/>
      </c>
      <c r="H454" s="478">
        <f>IF(G454="","","US")</f>
        <v/>
      </c>
      <c r="I454" s="166">
        <f>IF('COE.Client.Details'!L471="","",'COE.Client.Details'!L471)</f>
        <v/>
      </c>
      <c r="J454" s="629">
        <f>IF('COE.Client.Details'!T471="","",'COE.Client.Details'!T471)</f>
        <v/>
      </c>
      <c r="K454" s="479">
        <f>IF(A454="","","0123000000002GvAAI")</f>
        <v/>
      </c>
      <c r="L454" s="479" t="n"/>
      <c r="M454" s="481">
        <f>IF('Multi Unit Grid'!$H$3="","",'Multi Unit Grid'!$H$3)</f>
        <v/>
      </c>
      <c r="N454" s="481">
        <f>IF('Multi Unit Grid'!$H$4="","",'Multi Unit Grid'!$H$4)</f>
        <v/>
      </c>
      <c r="O454" s="483" t="n"/>
      <c r="P454" s="482">
        <f>IF('COE.Client.Details'!E471="","",'COE.Client.Details'!E471)</f>
        <v/>
      </c>
      <c r="Q454" s="483" t="n"/>
    </row>
    <row r="455">
      <c r="A455" s="232">
        <f>IF('Multi Unit Grid'!C466="","",'Multi Unit Grid'!C466)</f>
        <v/>
      </c>
      <c r="B455" s="473">
        <f>IF('Product Selections'!D469="","",'Product Selections'!D469)</f>
        <v/>
      </c>
      <c r="C455" s="166">
        <f>IF('COE.Client.Details'!K472="","",'COE.Client.Details'!K472)</f>
        <v/>
      </c>
      <c r="D455" s="473">
        <f>IF('COE.Client.Details'!M472="","",'COE.Client.Details'!M472)</f>
        <v/>
      </c>
      <c r="E455" s="473">
        <f>IF('COE.Client.Details'!O472="","",'COE.Client.Details'!O472)</f>
        <v/>
      </c>
      <c r="F455" s="473">
        <f>IF('COE.Client.Details'!P472="","",'COE.Client.Details'!P472)</f>
        <v/>
      </c>
      <c r="G455" s="473">
        <f>IF('COE.Client.Details'!Q472="","",'COE.Client.Details'!Q472)</f>
        <v/>
      </c>
      <c r="H455" s="478">
        <f>IF(G455="","","US")</f>
        <v/>
      </c>
      <c r="I455" s="166">
        <f>IF('COE.Client.Details'!L472="","",'COE.Client.Details'!L472)</f>
        <v/>
      </c>
      <c r="J455" s="629">
        <f>IF('COE.Client.Details'!T472="","",'COE.Client.Details'!T472)</f>
        <v/>
      </c>
      <c r="K455" s="479">
        <f>IF(A455="","","0123000000002GvAAI")</f>
        <v/>
      </c>
      <c r="L455" s="479" t="n"/>
      <c r="M455" s="481">
        <f>IF('Multi Unit Grid'!$H$3="","",'Multi Unit Grid'!$H$3)</f>
        <v/>
      </c>
      <c r="N455" s="481">
        <f>IF('Multi Unit Grid'!$H$4="","",'Multi Unit Grid'!$H$4)</f>
        <v/>
      </c>
      <c r="O455" s="483" t="n"/>
      <c r="P455" s="482">
        <f>IF('COE.Client.Details'!E472="","",'COE.Client.Details'!E472)</f>
        <v/>
      </c>
      <c r="Q455" s="483" t="n"/>
    </row>
    <row r="456">
      <c r="A456" s="232">
        <f>IF('Multi Unit Grid'!C467="","",'Multi Unit Grid'!C467)</f>
        <v/>
      </c>
      <c r="B456" s="473">
        <f>IF('Product Selections'!D470="","",'Product Selections'!D470)</f>
        <v/>
      </c>
      <c r="C456" s="166">
        <f>IF('COE.Client.Details'!K473="","",'COE.Client.Details'!K473)</f>
        <v/>
      </c>
      <c r="D456" s="473">
        <f>IF('COE.Client.Details'!M473="","",'COE.Client.Details'!M473)</f>
        <v/>
      </c>
      <c r="E456" s="473">
        <f>IF('COE.Client.Details'!O473="","",'COE.Client.Details'!O473)</f>
        <v/>
      </c>
      <c r="F456" s="473">
        <f>IF('COE.Client.Details'!P473="","",'COE.Client.Details'!P473)</f>
        <v/>
      </c>
      <c r="G456" s="473">
        <f>IF('COE.Client.Details'!Q473="","",'COE.Client.Details'!Q473)</f>
        <v/>
      </c>
      <c r="H456" s="478">
        <f>IF(G456="","","US")</f>
        <v/>
      </c>
      <c r="I456" s="166">
        <f>IF('COE.Client.Details'!L473="","",'COE.Client.Details'!L473)</f>
        <v/>
      </c>
      <c r="J456" s="629">
        <f>IF('COE.Client.Details'!T473="","",'COE.Client.Details'!T473)</f>
        <v/>
      </c>
      <c r="K456" s="479">
        <f>IF(A456="","","0123000000002GvAAI")</f>
        <v/>
      </c>
      <c r="L456" s="479" t="n"/>
      <c r="M456" s="481">
        <f>IF('Multi Unit Grid'!$H$3="","",'Multi Unit Grid'!$H$3)</f>
        <v/>
      </c>
      <c r="N456" s="481">
        <f>IF('Multi Unit Grid'!$H$4="","",'Multi Unit Grid'!$H$4)</f>
        <v/>
      </c>
      <c r="O456" s="483" t="n"/>
      <c r="P456" s="482">
        <f>IF('COE.Client.Details'!E473="","",'COE.Client.Details'!E473)</f>
        <v/>
      </c>
      <c r="Q456" s="483" t="n"/>
    </row>
    <row r="457">
      <c r="A457" s="232">
        <f>IF('Multi Unit Grid'!C468="","",'Multi Unit Grid'!C468)</f>
        <v/>
      </c>
      <c r="B457" s="473">
        <f>IF('Product Selections'!D471="","",'Product Selections'!D471)</f>
        <v/>
      </c>
      <c r="C457" s="166">
        <f>IF('COE.Client.Details'!K474="","",'COE.Client.Details'!K474)</f>
        <v/>
      </c>
      <c r="D457" s="473">
        <f>IF('COE.Client.Details'!M474="","",'COE.Client.Details'!M474)</f>
        <v/>
      </c>
      <c r="E457" s="473">
        <f>IF('COE.Client.Details'!O474="","",'COE.Client.Details'!O474)</f>
        <v/>
      </c>
      <c r="F457" s="473">
        <f>IF('COE.Client.Details'!P474="","",'COE.Client.Details'!P474)</f>
        <v/>
      </c>
      <c r="G457" s="473">
        <f>IF('COE.Client.Details'!Q474="","",'COE.Client.Details'!Q474)</f>
        <v/>
      </c>
      <c r="H457" s="478">
        <f>IF(G457="","","US")</f>
        <v/>
      </c>
      <c r="I457" s="166">
        <f>IF('COE.Client.Details'!L474="","",'COE.Client.Details'!L474)</f>
        <v/>
      </c>
      <c r="J457" s="629">
        <f>IF('COE.Client.Details'!T474="","",'COE.Client.Details'!T474)</f>
        <v/>
      </c>
      <c r="K457" s="479">
        <f>IF(A457="","","0123000000002GvAAI")</f>
        <v/>
      </c>
      <c r="L457" s="479" t="n"/>
      <c r="M457" s="481">
        <f>IF('Multi Unit Grid'!$H$3="","",'Multi Unit Grid'!$H$3)</f>
        <v/>
      </c>
      <c r="N457" s="481">
        <f>IF('Multi Unit Grid'!$H$4="","",'Multi Unit Grid'!$H$4)</f>
        <v/>
      </c>
      <c r="O457" s="483" t="n"/>
      <c r="P457" s="482">
        <f>IF('COE.Client.Details'!E474="","",'COE.Client.Details'!E474)</f>
        <v/>
      </c>
      <c r="Q457" s="483" t="n"/>
    </row>
    <row r="458">
      <c r="A458" s="232">
        <f>IF('Multi Unit Grid'!C469="","",'Multi Unit Grid'!C469)</f>
        <v/>
      </c>
      <c r="B458" s="473">
        <f>IF('Product Selections'!D472="","",'Product Selections'!D472)</f>
        <v/>
      </c>
      <c r="C458" s="166">
        <f>IF('COE.Client.Details'!K475="","",'COE.Client.Details'!K475)</f>
        <v/>
      </c>
      <c r="D458" s="473">
        <f>IF('COE.Client.Details'!M475="","",'COE.Client.Details'!M475)</f>
        <v/>
      </c>
      <c r="E458" s="473">
        <f>IF('COE.Client.Details'!O475="","",'COE.Client.Details'!O475)</f>
        <v/>
      </c>
      <c r="F458" s="473">
        <f>IF('COE.Client.Details'!P475="","",'COE.Client.Details'!P475)</f>
        <v/>
      </c>
      <c r="G458" s="473">
        <f>IF('COE.Client.Details'!Q475="","",'COE.Client.Details'!Q475)</f>
        <v/>
      </c>
      <c r="H458" s="478">
        <f>IF(G458="","","US")</f>
        <v/>
      </c>
      <c r="I458" s="166">
        <f>IF('COE.Client.Details'!L475="","",'COE.Client.Details'!L475)</f>
        <v/>
      </c>
      <c r="J458" s="629">
        <f>IF('COE.Client.Details'!T475="","",'COE.Client.Details'!T475)</f>
        <v/>
      </c>
      <c r="K458" s="479">
        <f>IF(A458="","","0123000000002GvAAI")</f>
        <v/>
      </c>
      <c r="L458" s="479" t="n"/>
      <c r="M458" s="481">
        <f>IF('Multi Unit Grid'!$H$3="","",'Multi Unit Grid'!$H$3)</f>
        <v/>
      </c>
      <c r="N458" s="481">
        <f>IF('Multi Unit Grid'!$H$4="","",'Multi Unit Grid'!$H$4)</f>
        <v/>
      </c>
      <c r="O458" s="483" t="n"/>
      <c r="P458" s="482">
        <f>IF('COE.Client.Details'!E475="","",'COE.Client.Details'!E475)</f>
        <v/>
      </c>
      <c r="Q458" s="483" t="n"/>
    </row>
    <row r="459">
      <c r="A459" s="232">
        <f>IF('Multi Unit Grid'!C470="","",'Multi Unit Grid'!C470)</f>
        <v/>
      </c>
      <c r="B459" s="473">
        <f>IF('Product Selections'!D473="","",'Product Selections'!D473)</f>
        <v/>
      </c>
      <c r="C459" s="166">
        <f>IF('COE.Client.Details'!K476="","",'COE.Client.Details'!K476)</f>
        <v/>
      </c>
      <c r="D459" s="473">
        <f>IF('COE.Client.Details'!M476="","",'COE.Client.Details'!M476)</f>
        <v/>
      </c>
      <c r="E459" s="473">
        <f>IF('COE.Client.Details'!O476="","",'COE.Client.Details'!O476)</f>
        <v/>
      </c>
      <c r="F459" s="473">
        <f>IF('COE.Client.Details'!P476="","",'COE.Client.Details'!P476)</f>
        <v/>
      </c>
      <c r="G459" s="473">
        <f>IF('COE.Client.Details'!Q476="","",'COE.Client.Details'!Q476)</f>
        <v/>
      </c>
      <c r="H459" s="478">
        <f>IF(G459="","","US")</f>
        <v/>
      </c>
      <c r="I459" s="166">
        <f>IF('COE.Client.Details'!L476="","",'COE.Client.Details'!L476)</f>
        <v/>
      </c>
      <c r="J459" s="629">
        <f>IF('COE.Client.Details'!T476="","",'COE.Client.Details'!T476)</f>
        <v/>
      </c>
      <c r="K459" s="479">
        <f>IF(A459="","","0123000000002GvAAI")</f>
        <v/>
      </c>
      <c r="L459" s="479" t="n"/>
      <c r="M459" s="481">
        <f>IF('Multi Unit Grid'!$H$3="","",'Multi Unit Grid'!$H$3)</f>
        <v/>
      </c>
      <c r="N459" s="481">
        <f>IF('Multi Unit Grid'!$H$4="","",'Multi Unit Grid'!$H$4)</f>
        <v/>
      </c>
      <c r="O459" s="483" t="n"/>
      <c r="P459" s="482">
        <f>IF('COE.Client.Details'!E476="","",'COE.Client.Details'!E476)</f>
        <v/>
      </c>
      <c r="Q459" s="483" t="n"/>
    </row>
    <row r="460">
      <c r="A460" s="232">
        <f>IF('Multi Unit Grid'!C471="","",'Multi Unit Grid'!C471)</f>
        <v/>
      </c>
      <c r="B460" s="473">
        <f>IF('Product Selections'!D474="","",'Product Selections'!D474)</f>
        <v/>
      </c>
      <c r="C460" s="166">
        <f>IF('COE.Client.Details'!K477="","",'COE.Client.Details'!K477)</f>
        <v/>
      </c>
      <c r="D460" s="473">
        <f>IF('COE.Client.Details'!M477="","",'COE.Client.Details'!M477)</f>
        <v/>
      </c>
      <c r="E460" s="473">
        <f>IF('COE.Client.Details'!O477="","",'COE.Client.Details'!O477)</f>
        <v/>
      </c>
      <c r="F460" s="473">
        <f>IF('COE.Client.Details'!P477="","",'COE.Client.Details'!P477)</f>
        <v/>
      </c>
      <c r="G460" s="473">
        <f>IF('COE.Client.Details'!Q477="","",'COE.Client.Details'!Q477)</f>
        <v/>
      </c>
      <c r="H460" s="478">
        <f>IF(G460="","","US")</f>
        <v/>
      </c>
      <c r="I460" s="166">
        <f>IF('COE.Client.Details'!L477="","",'COE.Client.Details'!L477)</f>
        <v/>
      </c>
      <c r="J460" s="629">
        <f>IF('COE.Client.Details'!T477="","",'COE.Client.Details'!T477)</f>
        <v/>
      </c>
      <c r="K460" s="479">
        <f>IF(A460="","","0123000000002GvAAI")</f>
        <v/>
      </c>
      <c r="L460" s="479" t="n"/>
      <c r="M460" s="481">
        <f>IF('Multi Unit Grid'!$H$3="","",'Multi Unit Grid'!$H$3)</f>
        <v/>
      </c>
      <c r="N460" s="481">
        <f>IF('Multi Unit Grid'!$H$4="","",'Multi Unit Grid'!$H$4)</f>
        <v/>
      </c>
      <c r="O460" s="483" t="n"/>
      <c r="P460" s="482">
        <f>IF('COE.Client.Details'!E477="","",'COE.Client.Details'!E477)</f>
        <v/>
      </c>
      <c r="Q460" s="483" t="n"/>
    </row>
    <row r="461">
      <c r="A461" s="232">
        <f>IF('Multi Unit Grid'!C472="","",'Multi Unit Grid'!C472)</f>
        <v/>
      </c>
      <c r="B461" s="473">
        <f>IF('Product Selections'!D475="","",'Product Selections'!D475)</f>
        <v/>
      </c>
      <c r="C461" s="166">
        <f>IF('COE.Client.Details'!K478="","",'COE.Client.Details'!K478)</f>
        <v/>
      </c>
      <c r="D461" s="473">
        <f>IF('COE.Client.Details'!M478="","",'COE.Client.Details'!M478)</f>
        <v/>
      </c>
      <c r="E461" s="473">
        <f>IF('COE.Client.Details'!O478="","",'COE.Client.Details'!O478)</f>
        <v/>
      </c>
      <c r="F461" s="473">
        <f>IF('COE.Client.Details'!P478="","",'COE.Client.Details'!P478)</f>
        <v/>
      </c>
      <c r="G461" s="473">
        <f>IF('COE.Client.Details'!Q478="","",'COE.Client.Details'!Q478)</f>
        <v/>
      </c>
      <c r="H461" s="478">
        <f>IF(G461="","","US")</f>
        <v/>
      </c>
      <c r="I461" s="166">
        <f>IF('COE.Client.Details'!L478="","",'COE.Client.Details'!L478)</f>
        <v/>
      </c>
      <c r="J461" s="629">
        <f>IF('COE.Client.Details'!T478="","",'COE.Client.Details'!T478)</f>
        <v/>
      </c>
      <c r="K461" s="479">
        <f>IF(A461="","","0123000000002GvAAI")</f>
        <v/>
      </c>
      <c r="L461" s="479" t="n"/>
      <c r="M461" s="481">
        <f>IF('Multi Unit Grid'!$H$3="","",'Multi Unit Grid'!$H$3)</f>
        <v/>
      </c>
      <c r="N461" s="481">
        <f>IF('Multi Unit Grid'!$H$4="","",'Multi Unit Grid'!$H$4)</f>
        <v/>
      </c>
      <c r="O461" s="483" t="n"/>
      <c r="P461" s="482">
        <f>IF('COE.Client.Details'!E478="","",'COE.Client.Details'!E478)</f>
        <v/>
      </c>
      <c r="Q461" s="483" t="n"/>
    </row>
    <row r="462">
      <c r="A462" s="232">
        <f>IF('Multi Unit Grid'!C473="","",'Multi Unit Grid'!C473)</f>
        <v/>
      </c>
      <c r="B462" s="473">
        <f>IF('Product Selections'!D476="","",'Product Selections'!D476)</f>
        <v/>
      </c>
      <c r="C462" s="166">
        <f>IF('COE.Client.Details'!K479="","",'COE.Client.Details'!K479)</f>
        <v/>
      </c>
      <c r="D462" s="473">
        <f>IF('COE.Client.Details'!M479="","",'COE.Client.Details'!M479)</f>
        <v/>
      </c>
      <c r="E462" s="473">
        <f>IF('COE.Client.Details'!O479="","",'COE.Client.Details'!O479)</f>
        <v/>
      </c>
      <c r="F462" s="473">
        <f>IF('COE.Client.Details'!P479="","",'COE.Client.Details'!P479)</f>
        <v/>
      </c>
      <c r="G462" s="473">
        <f>IF('COE.Client.Details'!Q479="","",'COE.Client.Details'!Q479)</f>
        <v/>
      </c>
      <c r="H462" s="478">
        <f>IF(G462="","","US")</f>
        <v/>
      </c>
      <c r="I462" s="166">
        <f>IF('COE.Client.Details'!L479="","",'COE.Client.Details'!L479)</f>
        <v/>
      </c>
      <c r="J462" s="629">
        <f>IF('COE.Client.Details'!T479="","",'COE.Client.Details'!T479)</f>
        <v/>
      </c>
      <c r="K462" s="479">
        <f>IF(A462="","","0123000000002GvAAI")</f>
        <v/>
      </c>
      <c r="L462" s="479" t="n"/>
      <c r="M462" s="481">
        <f>IF('Multi Unit Grid'!$H$3="","",'Multi Unit Grid'!$H$3)</f>
        <v/>
      </c>
      <c r="N462" s="481">
        <f>IF('Multi Unit Grid'!$H$4="","",'Multi Unit Grid'!$H$4)</f>
        <v/>
      </c>
      <c r="O462" s="483" t="n"/>
      <c r="P462" s="482">
        <f>IF('COE.Client.Details'!E479="","",'COE.Client.Details'!E479)</f>
        <v/>
      </c>
      <c r="Q462" s="483" t="n"/>
    </row>
    <row r="463">
      <c r="A463" s="232">
        <f>IF('Multi Unit Grid'!C474="","",'Multi Unit Grid'!C474)</f>
        <v/>
      </c>
      <c r="B463" s="473">
        <f>IF('Product Selections'!D477="","",'Product Selections'!D477)</f>
        <v/>
      </c>
      <c r="C463" s="166">
        <f>IF('COE.Client.Details'!K480="","",'COE.Client.Details'!K480)</f>
        <v/>
      </c>
      <c r="D463" s="473">
        <f>IF('COE.Client.Details'!M480="","",'COE.Client.Details'!M480)</f>
        <v/>
      </c>
      <c r="E463" s="473">
        <f>IF('COE.Client.Details'!O480="","",'COE.Client.Details'!O480)</f>
        <v/>
      </c>
      <c r="F463" s="473">
        <f>IF('COE.Client.Details'!P480="","",'COE.Client.Details'!P480)</f>
        <v/>
      </c>
      <c r="G463" s="473">
        <f>IF('COE.Client.Details'!Q480="","",'COE.Client.Details'!Q480)</f>
        <v/>
      </c>
      <c r="H463" s="478">
        <f>IF(G463="","","US")</f>
        <v/>
      </c>
      <c r="I463" s="166">
        <f>IF('COE.Client.Details'!L480="","",'COE.Client.Details'!L480)</f>
        <v/>
      </c>
      <c r="J463" s="629">
        <f>IF('COE.Client.Details'!T480="","",'COE.Client.Details'!T480)</f>
        <v/>
      </c>
      <c r="K463" s="479">
        <f>IF(A463="","","0123000000002GvAAI")</f>
        <v/>
      </c>
      <c r="L463" s="479" t="n"/>
      <c r="M463" s="481">
        <f>IF('Multi Unit Grid'!$H$3="","",'Multi Unit Grid'!$H$3)</f>
        <v/>
      </c>
      <c r="N463" s="481">
        <f>IF('Multi Unit Grid'!$H$4="","",'Multi Unit Grid'!$H$4)</f>
        <v/>
      </c>
      <c r="O463" s="483" t="n"/>
      <c r="P463" s="482">
        <f>IF('COE.Client.Details'!E480="","",'COE.Client.Details'!E480)</f>
        <v/>
      </c>
      <c r="Q463" s="483" t="n"/>
    </row>
    <row r="464">
      <c r="A464" s="232">
        <f>IF('Multi Unit Grid'!C475="","",'Multi Unit Grid'!C475)</f>
        <v/>
      </c>
      <c r="B464" s="473">
        <f>IF('Product Selections'!D478="","",'Product Selections'!D478)</f>
        <v/>
      </c>
      <c r="C464" s="166">
        <f>IF('COE.Client.Details'!K481="","",'COE.Client.Details'!K481)</f>
        <v/>
      </c>
      <c r="D464" s="473">
        <f>IF('COE.Client.Details'!M481="","",'COE.Client.Details'!M481)</f>
        <v/>
      </c>
      <c r="E464" s="473">
        <f>IF('COE.Client.Details'!O481="","",'COE.Client.Details'!O481)</f>
        <v/>
      </c>
      <c r="F464" s="473">
        <f>IF('COE.Client.Details'!P481="","",'COE.Client.Details'!P481)</f>
        <v/>
      </c>
      <c r="G464" s="473">
        <f>IF('COE.Client.Details'!Q481="","",'COE.Client.Details'!Q481)</f>
        <v/>
      </c>
      <c r="H464" s="478">
        <f>IF(G464="","","US")</f>
        <v/>
      </c>
      <c r="I464" s="166">
        <f>IF('COE.Client.Details'!L481="","",'COE.Client.Details'!L481)</f>
        <v/>
      </c>
      <c r="J464" s="629">
        <f>IF('COE.Client.Details'!T481="","",'COE.Client.Details'!T481)</f>
        <v/>
      </c>
      <c r="K464" s="479">
        <f>IF(A464="","","0123000000002GvAAI")</f>
        <v/>
      </c>
      <c r="L464" s="479" t="n"/>
      <c r="M464" s="481">
        <f>IF('Multi Unit Grid'!$H$3="","",'Multi Unit Grid'!$H$3)</f>
        <v/>
      </c>
      <c r="N464" s="481">
        <f>IF('Multi Unit Grid'!$H$4="","",'Multi Unit Grid'!$H$4)</f>
        <v/>
      </c>
      <c r="O464" s="483" t="n"/>
      <c r="P464" s="482">
        <f>IF('COE.Client.Details'!E481="","",'COE.Client.Details'!E481)</f>
        <v/>
      </c>
      <c r="Q464" s="483" t="n"/>
    </row>
    <row r="465">
      <c r="A465" s="232">
        <f>IF('Multi Unit Grid'!C476="","",'Multi Unit Grid'!C476)</f>
        <v/>
      </c>
      <c r="B465" s="473">
        <f>IF('Product Selections'!D479="","",'Product Selections'!D479)</f>
        <v/>
      </c>
      <c r="C465" s="166">
        <f>IF('COE.Client.Details'!K482="","",'COE.Client.Details'!K482)</f>
        <v/>
      </c>
      <c r="D465" s="473">
        <f>IF('COE.Client.Details'!M482="","",'COE.Client.Details'!M482)</f>
        <v/>
      </c>
      <c r="E465" s="473">
        <f>IF('COE.Client.Details'!O482="","",'COE.Client.Details'!O482)</f>
        <v/>
      </c>
      <c r="F465" s="473">
        <f>IF('COE.Client.Details'!P482="","",'COE.Client.Details'!P482)</f>
        <v/>
      </c>
      <c r="G465" s="473">
        <f>IF('COE.Client.Details'!Q482="","",'COE.Client.Details'!Q482)</f>
        <v/>
      </c>
      <c r="H465" s="478">
        <f>IF(G465="","","US")</f>
        <v/>
      </c>
      <c r="I465" s="166">
        <f>IF('COE.Client.Details'!L482="","",'COE.Client.Details'!L482)</f>
        <v/>
      </c>
      <c r="J465" s="629">
        <f>IF('COE.Client.Details'!T482="","",'COE.Client.Details'!T482)</f>
        <v/>
      </c>
      <c r="K465" s="479">
        <f>IF(A465="","","0123000000002GvAAI")</f>
        <v/>
      </c>
      <c r="L465" s="479" t="n"/>
      <c r="M465" s="481">
        <f>IF('Multi Unit Grid'!$H$3="","",'Multi Unit Grid'!$H$3)</f>
        <v/>
      </c>
      <c r="N465" s="481">
        <f>IF('Multi Unit Grid'!$H$4="","",'Multi Unit Grid'!$H$4)</f>
        <v/>
      </c>
      <c r="O465" s="483" t="n"/>
      <c r="P465" s="482">
        <f>IF('COE.Client.Details'!E482="","",'COE.Client.Details'!E482)</f>
        <v/>
      </c>
      <c r="Q465" s="483" t="n"/>
    </row>
    <row r="466">
      <c r="A466" s="232">
        <f>IF('Multi Unit Grid'!C477="","",'Multi Unit Grid'!C477)</f>
        <v/>
      </c>
      <c r="B466" s="473">
        <f>IF('Product Selections'!D480="","",'Product Selections'!D480)</f>
        <v/>
      </c>
      <c r="C466" s="166">
        <f>IF('COE.Client.Details'!K483="","",'COE.Client.Details'!K483)</f>
        <v/>
      </c>
      <c r="D466" s="473">
        <f>IF('COE.Client.Details'!M483="","",'COE.Client.Details'!M483)</f>
        <v/>
      </c>
      <c r="E466" s="473">
        <f>IF('COE.Client.Details'!O483="","",'COE.Client.Details'!O483)</f>
        <v/>
      </c>
      <c r="F466" s="473">
        <f>IF('COE.Client.Details'!P483="","",'COE.Client.Details'!P483)</f>
        <v/>
      </c>
      <c r="G466" s="473">
        <f>IF('COE.Client.Details'!Q483="","",'COE.Client.Details'!Q483)</f>
        <v/>
      </c>
      <c r="H466" s="478">
        <f>IF(G466="","","US")</f>
        <v/>
      </c>
      <c r="I466" s="166">
        <f>IF('COE.Client.Details'!L483="","",'COE.Client.Details'!L483)</f>
        <v/>
      </c>
      <c r="J466" s="629">
        <f>IF('COE.Client.Details'!T483="","",'COE.Client.Details'!T483)</f>
        <v/>
      </c>
      <c r="K466" s="479">
        <f>IF(A466="","","0123000000002GvAAI")</f>
        <v/>
      </c>
      <c r="L466" s="479" t="n"/>
      <c r="M466" s="481">
        <f>IF('Multi Unit Grid'!$H$3="","",'Multi Unit Grid'!$H$3)</f>
        <v/>
      </c>
      <c r="N466" s="481">
        <f>IF('Multi Unit Grid'!$H$4="","",'Multi Unit Grid'!$H$4)</f>
        <v/>
      </c>
      <c r="O466" s="483" t="n"/>
      <c r="P466" s="482">
        <f>IF('COE.Client.Details'!E483="","",'COE.Client.Details'!E483)</f>
        <v/>
      </c>
      <c r="Q466" s="483" t="n"/>
    </row>
    <row r="467">
      <c r="A467" s="232">
        <f>IF('Multi Unit Grid'!C478="","",'Multi Unit Grid'!C478)</f>
        <v/>
      </c>
      <c r="B467" s="473">
        <f>IF('Product Selections'!D481="","",'Product Selections'!D481)</f>
        <v/>
      </c>
      <c r="C467" s="166">
        <f>IF('COE.Client.Details'!K484="","",'COE.Client.Details'!K484)</f>
        <v/>
      </c>
      <c r="D467" s="473">
        <f>IF('COE.Client.Details'!M484="","",'COE.Client.Details'!M484)</f>
        <v/>
      </c>
      <c r="E467" s="473">
        <f>IF('COE.Client.Details'!O484="","",'COE.Client.Details'!O484)</f>
        <v/>
      </c>
      <c r="F467" s="473">
        <f>IF('COE.Client.Details'!P484="","",'COE.Client.Details'!P484)</f>
        <v/>
      </c>
      <c r="G467" s="473">
        <f>IF('COE.Client.Details'!Q484="","",'COE.Client.Details'!Q484)</f>
        <v/>
      </c>
      <c r="H467" s="478">
        <f>IF(G467="","","US")</f>
        <v/>
      </c>
      <c r="I467" s="166">
        <f>IF('COE.Client.Details'!L484="","",'COE.Client.Details'!L484)</f>
        <v/>
      </c>
      <c r="J467" s="629">
        <f>IF('COE.Client.Details'!T484="","",'COE.Client.Details'!T484)</f>
        <v/>
      </c>
      <c r="K467" s="479">
        <f>IF(A467="","","0123000000002GvAAI")</f>
        <v/>
      </c>
      <c r="L467" s="479" t="n"/>
      <c r="M467" s="481">
        <f>IF('Multi Unit Grid'!$H$3="","",'Multi Unit Grid'!$H$3)</f>
        <v/>
      </c>
      <c r="N467" s="481">
        <f>IF('Multi Unit Grid'!$H$4="","",'Multi Unit Grid'!$H$4)</f>
        <v/>
      </c>
      <c r="O467" s="483" t="n"/>
      <c r="P467" s="482">
        <f>IF('COE.Client.Details'!E484="","",'COE.Client.Details'!E484)</f>
        <v/>
      </c>
      <c r="Q467" s="483" t="n"/>
    </row>
    <row r="468">
      <c r="A468" s="232">
        <f>IF('Multi Unit Grid'!C479="","",'Multi Unit Grid'!C479)</f>
        <v/>
      </c>
      <c r="B468" s="473">
        <f>IF('Product Selections'!D482="","",'Product Selections'!D482)</f>
        <v/>
      </c>
      <c r="C468" s="166">
        <f>IF('COE.Client.Details'!K485="","",'COE.Client.Details'!K485)</f>
        <v/>
      </c>
      <c r="D468" s="473">
        <f>IF('COE.Client.Details'!M485="","",'COE.Client.Details'!M485)</f>
        <v/>
      </c>
      <c r="E468" s="473">
        <f>IF('COE.Client.Details'!O485="","",'COE.Client.Details'!O485)</f>
        <v/>
      </c>
      <c r="F468" s="473">
        <f>IF('COE.Client.Details'!P485="","",'COE.Client.Details'!P485)</f>
        <v/>
      </c>
      <c r="G468" s="473">
        <f>IF('COE.Client.Details'!Q485="","",'COE.Client.Details'!Q485)</f>
        <v/>
      </c>
      <c r="H468" s="478">
        <f>IF(G468="","","US")</f>
        <v/>
      </c>
      <c r="I468" s="166">
        <f>IF('COE.Client.Details'!L485="","",'COE.Client.Details'!L485)</f>
        <v/>
      </c>
      <c r="J468" s="629">
        <f>IF('COE.Client.Details'!T485="","",'COE.Client.Details'!T485)</f>
        <v/>
      </c>
      <c r="K468" s="479">
        <f>IF(A468="","","0123000000002GvAAI")</f>
        <v/>
      </c>
      <c r="L468" s="479" t="n"/>
      <c r="M468" s="481">
        <f>IF('Multi Unit Grid'!$H$3="","",'Multi Unit Grid'!$H$3)</f>
        <v/>
      </c>
      <c r="N468" s="481">
        <f>IF('Multi Unit Grid'!$H$4="","",'Multi Unit Grid'!$H$4)</f>
        <v/>
      </c>
      <c r="O468" s="483" t="n"/>
      <c r="P468" s="482">
        <f>IF('COE.Client.Details'!E485="","",'COE.Client.Details'!E485)</f>
        <v/>
      </c>
      <c r="Q468" s="483" t="n"/>
    </row>
    <row r="469">
      <c r="A469" s="232">
        <f>IF('Multi Unit Grid'!C480="","",'Multi Unit Grid'!C480)</f>
        <v/>
      </c>
      <c r="B469" s="473">
        <f>IF('Product Selections'!D483="","",'Product Selections'!D483)</f>
        <v/>
      </c>
      <c r="C469" s="166">
        <f>IF('COE.Client.Details'!K486="","",'COE.Client.Details'!K486)</f>
        <v/>
      </c>
      <c r="D469" s="473">
        <f>IF('COE.Client.Details'!M486="","",'COE.Client.Details'!M486)</f>
        <v/>
      </c>
      <c r="E469" s="473">
        <f>IF('COE.Client.Details'!O486="","",'COE.Client.Details'!O486)</f>
        <v/>
      </c>
      <c r="F469" s="473">
        <f>IF('COE.Client.Details'!P486="","",'COE.Client.Details'!P486)</f>
        <v/>
      </c>
      <c r="G469" s="473">
        <f>IF('COE.Client.Details'!Q486="","",'COE.Client.Details'!Q486)</f>
        <v/>
      </c>
      <c r="H469" s="478">
        <f>IF(G469="","","US")</f>
        <v/>
      </c>
      <c r="I469" s="166">
        <f>IF('COE.Client.Details'!L486="","",'COE.Client.Details'!L486)</f>
        <v/>
      </c>
      <c r="J469" s="629">
        <f>IF('COE.Client.Details'!T486="","",'COE.Client.Details'!T486)</f>
        <v/>
      </c>
      <c r="K469" s="479">
        <f>IF(A469="","","0123000000002GvAAI")</f>
        <v/>
      </c>
      <c r="L469" s="479" t="n"/>
      <c r="M469" s="481">
        <f>IF('Multi Unit Grid'!$H$3="","",'Multi Unit Grid'!$H$3)</f>
        <v/>
      </c>
      <c r="N469" s="481">
        <f>IF('Multi Unit Grid'!$H$4="","",'Multi Unit Grid'!$H$4)</f>
        <v/>
      </c>
      <c r="O469" s="483" t="n"/>
      <c r="P469" s="482">
        <f>IF('COE.Client.Details'!E486="","",'COE.Client.Details'!E486)</f>
        <v/>
      </c>
      <c r="Q469" s="483" t="n"/>
    </row>
    <row r="470">
      <c r="A470" s="232">
        <f>IF('Multi Unit Grid'!C481="","",'Multi Unit Grid'!C481)</f>
        <v/>
      </c>
      <c r="B470" s="473">
        <f>IF('Product Selections'!D484="","",'Product Selections'!D484)</f>
        <v/>
      </c>
      <c r="C470" s="166">
        <f>IF('COE.Client.Details'!K487="","",'COE.Client.Details'!K487)</f>
        <v/>
      </c>
      <c r="D470" s="473">
        <f>IF('COE.Client.Details'!M487="","",'COE.Client.Details'!M487)</f>
        <v/>
      </c>
      <c r="E470" s="473">
        <f>IF('COE.Client.Details'!O487="","",'COE.Client.Details'!O487)</f>
        <v/>
      </c>
      <c r="F470" s="473">
        <f>IF('COE.Client.Details'!P487="","",'COE.Client.Details'!P487)</f>
        <v/>
      </c>
      <c r="G470" s="473">
        <f>IF('COE.Client.Details'!Q487="","",'COE.Client.Details'!Q487)</f>
        <v/>
      </c>
      <c r="H470" s="478">
        <f>IF(G470="","","US")</f>
        <v/>
      </c>
      <c r="I470" s="166">
        <f>IF('COE.Client.Details'!L487="","",'COE.Client.Details'!L487)</f>
        <v/>
      </c>
      <c r="J470" s="629">
        <f>IF('COE.Client.Details'!T487="","",'COE.Client.Details'!T487)</f>
        <v/>
      </c>
      <c r="K470" s="479">
        <f>IF(A470="","","0123000000002GvAAI")</f>
        <v/>
      </c>
      <c r="L470" s="479" t="n"/>
      <c r="M470" s="481">
        <f>IF('Multi Unit Grid'!$H$3="","",'Multi Unit Grid'!$H$3)</f>
        <v/>
      </c>
      <c r="N470" s="481">
        <f>IF('Multi Unit Grid'!$H$4="","",'Multi Unit Grid'!$H$4)</f>
        <v/>
      </c>
      <c r="O470" s="483" t="n"/>
      <c r="P470" s="482">
        <f>IF('COE.Client.Details'!E487="","",'COE.Client.Details'!E487)</f>
        <v/>
      </c>
      <c r="Q470" s="483" t="n"/>
    </row>
    <row r="471">
      <c r="A471" s="232">
        <f>IF('Multi Unit Grid'!C482="","",'Multi Unit Grid'!C482)</f>
        <v/>
      </c>
      <c r="B471" s="473">
        <f>IF('Product Selections'!D485="","",'Product Selections'!D485)</f>
        <v/>
      </c>
      <c r="C471" s="166">
        <f>IF('COE.Client.Details'!K488="","",'COE.Client.Details'!K488)</f>
        <v/>
      </c>
      <c r="D471" s="473">
        <f>IF('COE.Client.Details'!M488="","",'COE.Client.Details'!M488)</f>
        <v/>
      </c>
      <c r="E471" s="473">
        <f>IF('COE.Client.Details'!O488="","",'COE.Client.Details'!O488)</f>
        <v/>
      </c>
      <c r="F471" s="473">
        <f>IF('COE.Client.Details'!P488="","",'COE.Client.Details'!P488)</f>
        <v/>
      </c>
      <c r="G471" s="473">
        <f>IF('COE.Client.Details'!Q488="","",'COE.Client.Details'!Q488)</f>
        <v/>
      </c>
      <c r="H471" s="478">
        <f>IF(G471="","","US")</f>
        <v/>
      </c>
      <c r="I471" s="166">
        <f>IF('COE.Client.Details'!L488="","",'COE.Client.Details'!L488)</f>
        <v/>
      </c>
      <c r="J471" s="629">
        <f>IF('COE.Client.Details'!T488="","",'COE.Client.Details'!T488)</f>
        <v/>
      </c>
      <c r="K471" s="479">
        <f>IF(A471="","","0123000000002GvAAI")</f>
        <v/>
      </c>
      <c r="L471" s="479" t="n"/>
      <c r="M471" s="481">
        <f>IF('Multi Unit Grid'!$H$3="","",'Multi Unit Grid'!$H$3)</f>
        <v/>
      </c>
      <c r="N471" s="481">
        <f>IF('Multi Unit Grid'!$H$4="","",'Multi Unit Grid'!$H$4)</f>
        <v/>
      </c>
      <c r="O471" s="483" t="n"/>
      <c r="P471" s="482">
        <f>IF('COE.Client.Details'!E488="","",'COE.Client.Details'!E488)</f>
        <v/>
      </c>
      <c r="Q471" s="483" t="n"/>
    </row>
    <row r="472">
      <c r="A472" s="232">
        <f>IF('Multi Unit Grid'!C483="","",'Multi Unit Grid'!C483)</f>
        <v/>
      </c>
      <c r="B472" s="473">
        <f>IF('Product Selections'!D486="","",'Product Selections'!D486)</f>
        <v/>
      </c>
      <c r="C472" s="166">
        <f>IF('COE.Client.Details'!K489="","",'COE.Client.Details'!K489)</f>
        <v/>
      </c>
      <c r="D472" s="473">
        <f>IF('COE.Client.Details'!M489="","",'COE.Client.Details'!M489)</f>
        <v/>
      </c>
      <c r="E472" s="473">
        <f>IF('COE.Client.Details'!O489="","",'COE.Client.Details'!O489)</f>
        <v/>
      </c>
      <c r="F472" s="473">
        <f>IF('COE.Client.Details'!P489="","",'COE.Client.Details'!P489)</f>
        <v/>
      </c>
      <c r="G472" s="473">
        <f>IF('COE.Client.Details'!Q489="","",'COE.Client.Details'!Q489)</f>
        <v/>
      </c>
      <c r="H472" s="478">
        <f>IF(G472="","","US")</f>
        <v/>
      </c>
      <c r="I472" s="166">
        <f>IF('COE.Client.Details'!L489="","",'COE.Client.Details'!L489)</f>
        <v/>
      </c>
      <c r="J472" s="629">
        <f>IF('COE.Client.Details'!T489="","",'COE.Client.Details'!T489)</f>
        <v/>
      </c>
      <c r="K472" s="479">
        <f>IF(A472="","","0123000000002GvAAI")</f>
        <v/>
      </c>
      <c r="L472" s="479" t="n"/>
      <c r="M472" s="481">
        <f>IF('Multi Unit Grid'!$H$3="","",'Multi Unit Grid'!$H$3)</f>
        <v/>
      </c>
      <c r="N472" s="481">
        <f>IF('Multi Unit Grid'!$H$4="","",'Multi Unit Grid'!$H$4)</f>
        <v/>
      </c>
      <c r="O472" s="483" t="n"/>
      <c r="P472" s="482">
        <f>IF('COE.Client.Details'!E489="","",'COE.Client.Details'!E489)</f>
        <v/>
      </c>
      <c r="Q472" s="483" t="n"/>
    </row>
    <row r="473">
      <c r="A473" s="232">
        <f>IF('Multi Unit Grid'!C484="","",'Multi Unit Grid'!C484)</f>
        <v/>
      </c>
      <c r="B473" s="473">
        <f>IF('Product Selections'!D487="","",'Product Selections'!D487)</f>
        <v/>
      </c>
      <c r="C473" s="166">
        <f>IF('COE.Client.Details'!K490="","",'COE.Client.Details'!K490)</f>
        <v/>
      </c>
      <c r="D473" s="473">
        <f>IF('COE.Client.Details'!M490="","",'COE.Client.Details'!M490)</f>
        <v/>
      </c>
      <c r="E473" s="473">
        <f>IF('COE.Client.Details'!O490="","",'COE.Client.Details'!O490)</f>
        <v/>
      </c>
      <c r="F473" s="473">
        <f>IF('COE.Client.Details'!P490="","",'COE.Client.Details'!P490)</f>
        <v/>
      </c>
      <c r="G473" s="473">
        <f>IF('COE.Client.Details'!Q490="","",'COE.Client.Details'!Q490)</f>
        <v/>
      </c>
      <c r="H473" s="478">
        <f>IF(G473="","","US")</f>
        <v/>
      </c>
      <c r="I473" s="166">
        <f>IF('COE.Client.Details'!L490="","",'COE.Client.Details'!L490)</f>
        <v/>
      </c>
      <c r="J473" s="629">
        <f>IF('COE.Client.Details'!T490="","",'COE.Client.Details'!T490)</f>
        <v/>
      </c>
      <c r="K473" s="479">
        <f>IF(A473="","","0123000000002GvAAI")</f>
        <v/>
      </c>
      <c r="L473" s="479" t="n"/>
      <c r="M473" s="481">
        <f>IF('Multi Unit Grid'!$H$3="","",'Multi Unit Grid'!$H$3)</f>
        <v/>
      </c>
      <c r="N473" s="481">
        <f>IF('Multi Unit Grid'!$H$4="","",'Multi Unit Grid'!$H$4)</f>
        <v/>
      </c>
      <c r="O473" s="483" t="n"/>
      <c r="P473" s="482">
        <f>IF('COE.Client.Details'!E490="","",'COE.Client.Details'!E490)</f>
        <v/>
      </c>
      <c r="Q473" s="483" t="n"/>
    </row>
    <row r="474">
      <c r="A474" s="232">
        <f>IF('Multi Unit Grid'!C485="","",'Multi Unit Grid'!C485)</f>
        <v/>
      </c>
      <c r="B474" s="473">
        <f>IF('Product Selections'!D488="","",'Product Selections'!D488)</f>
        <v/>
      </c>
      <c r="C474" s="166">
        <f>IF('COE.Client.Details'!K491="","",'COE.Client.Details'!K491)</f>
        <v/>
      </c>
      <c r="D474" s="473">
        <f>IF('COE.Client.Details'!M491="","",'COE.Client.Details'!M491)</f>
        <v/>
      </c>
      <c r="E474" s="473">
        <f>IF('COE.Client.Details'!O491="","",'COE.Client.Details'!O491)</f>
        <v/>
      </c>
      <c r="F474" s="473">
        <f>IF('COE.Client.Details'!P491="","",'COE.Client.Details'!P491)</f>
        <v/>
      </c>
      <c r="G474" s="473">
        <f>IF('COE.Client.Details'!Q491="","",'COE.Client.Details'!Q491)</f>
        <v/>
      </c>
      <c r="H474" s="478">
        <f>IF(G474="","","US")</f>
        <v/>
      </c>
      <c r="I474" s="166">
        <f>IF('COE.Client.Details'!L491="","",'COE.Client.Details'!L491)</f>
        <v/>
      </c>
      <c r="J474" s="629">
        <f>IF('COE.Client.Details'!T491="","",'COE.Client.Details'!T491)</f>
        <v/>
      </c>
      <c r="K474" s="479">
        <f>IF(A474="","","0123000000002GvAAI")</f>
        <v/>
      </c>
      <c r="L474" s="479" t="n"/>
      <c r="M474" s="481">
        <f>IF('Multi Unit Grid'!$H$3="","",'Multi Unit Grid'!$H$3)</f>
        <v/>
      </c>
      <c r="N474" s="481">
        <f>IF('Multi Unit Grid'!$H$4="","",'Multi Unit Grid'!$H$4)</f>
        <v/>
      </c>
      <c r="O474" s="483" t="n"/>
      <c r="P474" s="482">
        <f>IF('COE.Client.Details'!E491="","",'COE.Client.Details'!E491)</f>
        <v/>
      </c>
      <c r="Q474" s="483" t="n"/>
    </row>
    <row r="475">
      <c r="A475" s="232">
        <f>IF('Multi Unit Grid'!C486="","",'Multi Unit Grid'!C486)</f>
        <v/>
      </c>
      <c r="B475" s="473">
        <f>IF('Product Selections'!D489="","",'Product Selections'!D489)</f>
        <v/>
      </c>
      <c r="C475" s="166">
        <f>IF('COE.Client.Details'!K492="","",'COE.Client.Details'!K492)</f>
        <v/>
      </c>
      <c r="D475" s="473">
        <f>IF('COE.Client.Details'!M492="","",'COE.Client.Details'!M492)</f>
        <v/>
      </c>
      <c r="E475" s="473">
        <f>IF('COE.Client.Details'!O492="","",'COE.Client.Details'!O492)</f>
        <v/>
      </c>
      <c r="F475" s="473">
        <f>IF('COE.Client.Details'!P492="","",'COE.Client.Details'!P492)</f>
        <v/>
      </c>
      <c r="G475" s="473">
        <f>IF('COE.Client.Details'!Q492="","",'COE.Client.Details'!Q492)</f>
        <v/>
      </c>
      <c r="H475" s="478">
        <f>IF(G475="","","US")</f>
        <v/>
      </c>
      <c r="I475" s="166">
        <f>IF('COE.Client.Details'!L492="","",'COE.Client.Details'!L492)</f>
        <v/>
      </c>
      <c r="J475" s="629">
        <f>IF('COE.Client.Details'!T492="","",'COE.Client.Details'!T492)</f>
        <v/>
      </c>
      <c r="K475" s="479">
        <f>IF(A475="","","0123000000002GvAAI")</f>
        <v/>
      </c>
      <c r="L475" s="479" t="n"/>
      <c r="M475" s="481">
        <f>IF('Multi Unit Grid'!$H$3="","",'Multi Unit Grid'!$H$3)</f>
        <v/>
      </c>
      <c r="N475" s="481">
        <f>IF('Multi Unit Grid'!$H$4="","",'Multi Unit Grid'!$H$4)</f>
        <v/>
      </c>
      <c r="O475" s="483" t="n"/>
      <c r="P475" s="482">
        <f>IF('COE.Client.Details'!E492="","",'COE.Client.Details'!E492)</f>
        <v/>
      </c>
      <c r="Q475" s="483" t="n"/>
    </row>
    <row r="476">
      <c r="A476" s="232">
        <f>IF('Multi Unit Grid'!C487="","",'Multi Unit Grid'!C487)</f>
        <v/>
      </c>
      <c r="B476" s="473">
        <f>IF('Product Selections'!D490="","",'Product Selections'!D490)</f>
        <v/>
      </c>
      <c r="C476" s="166">
        <f>IF('COE.Client.Details'!K493="","",'COE.Client.Details'!K493)</f>
        <v/>
      </c>
      <c r="D476" s="473">
        <f>IF('COE.Client.Details'!M493="","",'COE.Client.Details'!M493)</f>
        <v/>
      </c>
      <c r="E476" s="473">
        <f>IF('COE.Client.Details'!O493="","",'COE.Client.Details'!O493)</f>
        <v/>
      </c>
      <c r="F476" s="473">
        <f>IF('COE.Client.Details'!P493="","",'COE.Client.Details'!P493)</f>
        <v/>
      </c>
      <c r="G476" s="473">
        <f>IF('COE.Client.Details'!Q493="","",'COE.Client.Details'!Q493)</f>
        <v/>
      </c>
      <c r="H476" s="478">
        <f>IF(G476="","","US")</f>
        <v/>
      </c>
      <c r="I476" s="166">
        <f>IF('COE.Client.Details'!L493="","",'COE.Client.Details'!L493)</f>
        <v/>
      </c>
      <c r="J476" s="629">
        <f>IF('COE.Client.Details'!T493="","",'COE.Client.Details'!T493)</f>
        <v/>
      </c>
      <c r="K476" s="479">
        <f>IF(A476="","","0123000000002GvAAI")</f>
        <v/>
      </c>
      <c r="L476" s="479" t="n"/>
      <c r="M476" s="481">
        <f>IF('Multi Unit Grid'!$H$3="","",'Multi Unit Grid'!$H$3)</f>
        <v/>
      </c>
      <c r="N476" s="481">
        <f>IF('Multi Unit Grid'!$H$4="","",'Multi Unit Grid'!$H$4)</f>
        <v/>
      </c>
      <c r="O476" s="483" t="n"/>
      <c r="P476" s="482">
        <f>IF('COE.Client.Details'!E493="","",'COE.Client.Details'!E493)</f>
        <v/>
      </c>
      <c r="Q476" s="483" t="n"/>
    </row>
    <row r="477">
      <c r="A477" s="232">
        <f>IF('Multi Unit Grid'!C488="","",'Multi Unit Grid'!C488)</f>
        <v/>
      </c>
      <c r="B477" s="473">
        <f>IF('Product Selections'!D491="","",'Product Selections'!D491)</f>
        <v/>
      </c>
      <c r="C477" s="166">
        <f>IF('COE.Client.Details'!K494="","",'COE.Client.Details'!K494)</f>
        <v/>
      </c>
      <c r="D477" s="473">
        <f>IF('COE.Client.Details'!M494="","",'COE.Client.Details'!M494)</f>
        <v/>
      </c>
      <c r="E477" s="473">
        <f>IF('COE.Client.Details'!O494="","",'COE.Client.Details'!O494)</f>
        <v/>
      </c>
      <c r="F477" s="473">
        <f>IF('COE.Client.Details'!P494="","",'COE.Client.Details'!P494)</f>
        <v/>
      </c>
      <c r="G477" s="473">
        <f>IF('COE.Client.Details'!Q494="","",'COE.Client.Details'!Q494)</f>
        <v/>
      </c>
      <c r="H477" s="478">
        <f>IF(G477="","","US")</f>
        <v/>
      </c>
      <c r="I477" s="166">
        <f>IF('COE.Client.Details'!L494="","",'COE.Client.Details'!L494)</f>
        <v/>
      </c>
      <c r="J477" s="629">
        <f>IF('COE.Client.Details'!T494="","",'COE.Client.Details'!T494)</f>
        <v/>
      </c>
      <c r="K477" s="479">
        <f>IF(A477="","","0123000000002GvAAI")</f>
        <v/>
      </c>
      <c r="L477" s="479" t="n"/>
      <c r="M477" s="481">
        <f>IF('Multi Unit Grid'!$H$3="","",'Multi Unit Grid'!$H$3)</f>
        <v/>
      </c>
      <c r="N477" s="481">
        <f>IF('Multi Unit Grid'!$H$4="","",'Multi Unit Grid'!$H$4)</f>
        <v/>
      </c>
      <c r="O477" s="483" t="n"/>
      <c r="P477" s="482">
        <f>IF('COE.Client.Details'!E494="","",'COE.Client.Details'!E494)</f>
        <v/>
      </c>
      <c r="Q477" s="483" t="n"/>
    </row>
    <row r="478">
      <c r="A478" s="232">
        <f>IF('Multi Unit Grid'!C489="","",'Multi Unit Grid'!C489)</f>
        <v/>
      </c>
      <c r="B478" s="473">
        <f>IF('Product Selections'!D492="","",'Product Selections'!D492)</f>
        <v/>
      </c>
      <c r="C478" s="166">
        <f>IF('COE.Client.Details'!K495="","",'COE.Client.Details'!K495)</f>
        <v/>
      </c>
      <c r="D478" s="473">
        <f>IF('COE.Client.Details'!M495="","",'COE.Client.Details'!M495)</f>
        <v/>
      </c>
      <c r="E478" s="473">
        <f>IF('COE.Client.Details'!O495="","",'COE.Client.Details'!O495)</f>
        <v/>
      </c>
      <c r="F478" s="473">
        <f>IF('COE.Client.Details'!P495="","",'COE.Client.Details'!P495)</f>
        <v/>
      </c>
      <c r="G478" s="473">
        <f>IF('COE.Client.Details'!Q495="","",'COE.Client.Details'!Q495)</f>
        <v/>
      </c>
      <c r="H478" s="478">
        <f>IF(G478="","","US")</f>
        <v/>
      </c>
      <c r="I478" s="166">
        <f>IF('COE.Client.Details'!L495="","",'COE.Client.Details'!L495)</f>
        <v/>
      </c>
      <c r="J478" s="629">
        <f>IF('COE.Client.Details'!T495="","",'COE.Client.Details'!T495)</f>
        <v/>
      </c>
      <c r="K478" s="479">
        <f>IF(A478="","","0123000000002GvAAI")</f>
        <v/>
      </c>
      <c r="L478" s="479" t="n"/>
      <c r="M478" s="481">
        <f>IF('Multi Unit Grid'!$H$3="","",'Multi Unit Grid'!$H$3)</f>
        <v/>
      </c>
      <c r="N478" s="481">
        <f>IF('Multi Unit Grid'!$H$4="","",'Multi Unit Grid'!$H$4)</f>
        <v/>
      </c>
      <c r="O478" s="483" t="n"/>
      <c r="P478" s="482">
        <f>IF('COE.Client.Details'!E495="","",'COE.Client.Details'!E495)</f>
        <v/>
      </c>
      <c r="Q478" s="483" t="n"/>
    </row>
    <row r="479">
      <c r="A479" s="232">
        <f>IF('Multi Unit Grid'!C490="","",'Multi Unit Grid'!C490)</f>
        <v/>
      </c>
      <c r="B479" s="473">
        <f>IF('Product Selections'!D493="","",'Product Selections'!D493)</f>
        <v/>
      </c>
      <c r="C479" s="166">
        <f>IF('COE.Client.Details'!K496="","",'COE.Client.Details'!K496)</f>
        <v/>
      </c>
      <c r="D479" s="473">
        <f>IF('COE.Client.Details'!M496="","",'COE.Client.Details'!M496)</f>
        <v/>
      </c>
      <c r="E479" s="473">
        <f>IF('COE.Client.Details'!O496="","",'COE.Client.Details'!O496)</f>
        <v/>
      </c>
      <c r="F479" s="473">
        <f>IF('COE.Client.Details'!P496="","",'COE.Client.Details'!P496)</f>
        <v/>
      </c>
      <c r="G479" s="473">
        <f>IF('COE.Client.Details'!Q496="","",'COE.Client.Details'!Q496)</f>
        <v/>
      </c>
      <c r="H479" s="478">
        <f>IF(G479="","","US")</f>
        <v/>
      </c>
      <c r="I479" s="166">
        <f>IF('COE.Client.Details'!L496="","",'COE.Client.Details'!L496)</f>
        <v/>
      </c>
      <c r="J479" s="629">
        <f>IF('COE.Client.Details'!T496="","",'COE.Client.Details'!T496)</f>
        <v/>
      </c>
      <c r="K479" s="479">
        <f>IF(A479="","","0123000000002GvAAI")</f>
        <v/>
      </c>
      <c r="L479" s="479" t="n"/>
      <c r="M479" s="481">
        <f>IF('Multi Unit Grid'!$H$3="","",'Multi Unit Grid'!$H$3)</f>
        <v/>
      </c>
      <c r="N479" s="481">
        <f>IF('Multi Unit Grid'!$H$4="","",'Multi Unit Grid'!$H$4)</f>
        <v/>
      </c>
      <c r="O479" s="483" t="n"/>
      <c r="P479" s="482">
        <f>IF('COE.Client.Details'!E496="","",'COE.Client.Details'!E496)</f>
        <v/>
      </c>
      <c r="Q479" s="483" t="n"/>
    </row>
    <row r="480">
      <c r="A480" s="232">
        <f>IF('Multi Unit Grid'!C491="","",'Multi Unit Grid'!C491)</f>
        <v/>
      </c>
      <c r="B480" s="473">
        <f>IF('Product Selections'!D494="","",'Product Selections'!D494)</f>
        <v/>
      </c>
      <c r="C480" s="166">
        <f>IF('COE.Client.Details'!K497="","",'COE.Client.Details'!K497)</f>
        <v/>
      </c>
      <c r="D480" s="473">
        <f>IF('COE.Client.Details'!M497="","",'COE.Client.Details'!M497)</f>
        <v/>
      </c>
      <c r="E480" s="473">
        <f>IF('COE.Client.Details'!O497="","",'COE.Client.Details'!O497)</f>
        <v/>
      </c>
      <c r="F480" s="473">
        <f>IF('COE.Client.Details'!P497="","",'COE.Client.Details'!P497)</f>
        <v/>
      </c>
      <c r="G480" s="473">
        <f>IF('COE.Client.Details'!Q497="","",'COE.Client.Details'!Q497)</f>
        <v/>
      </c>
      <c r="H480" s="478">
        <f>IF(G480="","","US")</f>
        <v/>
      </c>
      <c r="I480" s="166">
        <f>IF('COE.Client.Details'!L497="","",'COE.Client.Details'!L497)</f>
        <v/>
      </c>
      <c r="J480" s="629">
        <f>IF('COE.Client.Details'!T497="","",'COE.Client.Details'!T497)</f>
        <v/>
      </c>
      <c r="K480" s="479">
        <f>IF(A480="","","0123000000002GvAAI")</f>
        <v/>
      </c>
      <c r="L480" s="479" t="n"/>
      <c r="M480" s="481">
        <f>IF('Multi Unit Grid'!$H$3="","",'Multi Unit Grid'!$H$3)</f>
        <v/>
      </c>
      <c r="N480" s="481">
        <f>IF('Multi Unit Grid'!$H$4="","",'Multi Unit Grid'!$H$4)</f>
        <v/>
      </c>
      <c r="O480" s="483" t="n"/>
      <c r="P480" s="482">
        <f>IF('COE.Client.Details'!E497="","",'COE.Client.Details'!E497)</f>
        <v/>
      </c>
      <c r="Q480" s="483" t="n"/>
    </row>
    <row r="481">
      <c r="A481" s="232">
        <f>IF('Multi Unit Grid'!C492="","",'Multi Unit Grid'!C492)</f>
        <v/>
      </c>
      <c r="B481" s="473">
        <f>IF('Product Selections'!D495="","",'Product Selections'!D495)</f>
        <v/>
      </c>
      <c r="C481" s="166">
        <f>IF('COE.Client.Details'!K498="","",'COE.Client.Details'!K498)</f>
        <v/>
      </c>
      <c r="D481" s="473">
        <f>IF('COE.Client.Details'!M498="","",'COE.Client.Details'!M498)</f>
        <v/>
      </c>
      <c r="E481" s="473">
        <f>IF('COE.Client.Details'!O498="","",'COE.Client.Details'!O498)</f>
        <v/>
      </c>
      <c r="F481" s="473">
        <f>IF('COE.Client.Details'!P498="","",'COE.Client.Details'!P498)</f>
        <v/>
      </c>
      <c r="G481" s="473">
        <f>IF('COE.Client.Details'!Q498="","",'COE.Client.Details'!Q498)</f>
        <v/>
      </c>
      <c r="H481" s="478">
        <f>IF(G481="","","US")</f>
        <v/>
      </c>
      <c r="I481" s="166">
        <f>IF('COE.Client.Details'!L498="","",'COE.Client.Details'!L498)</f>
        <v/>
      </c>
      <c r="J481" s="629">
        <f>IF('COE.Client.Details'!T498="","",'COE.Client.Details'!T498)</f>
        <v/>
      </c>
      <c r="K481" s="479">
        <f>IF(A481="","","0123000000002GvAAI")</f>
        <v/>
      </c>
      <c r="L481" s="479" t="n"/>
      <c r="M481" s="481">
        <f>IF('Multi Unit Grid'!$H$3="","",'Multi Unit Grid'!$H$3)</f>
        <v/>
      </c>
      <c r="N481" s="481">
        <f>IF('Multi Unit Grid'!$H$4="","",'Multi Unit Grid'!$H$4)</f>
        <v/>
      </c>
      <c r="O481" s="483" t="n"/>
      <c r="P481" s="482">
        <f>IF('COE.Client.Details'!E498="","",'COE.Client.Details'!E498)</f>
        <v/>
      </c>
      <c r="Q481" s="483" t="n"/>
    </row>
    <row r="482">
      <c r="A482" s="232">
        <f>IF('Multi Unit Grid'!C493="","",'Multi Unit Grid'!C493)</f>
        <v/>
      </c>
      <c r="B482" s="473">
        <f>IF('Product Selections'!D496="","",'Product Selections'!D496)</f>
        <v/>
      </c>
      <c r="C482" s="166">
        <f>IF('COE.Client.Details'!K499="","",'COE.Client.Details'!K499)</f>
        <v/>
      </c>
      <c r="D482" s="473">
        <f>IF('COE.Client.Details'!M499="","",'COE.Client.Details'!M499)</f>
        <v/>
      </c>
      <c r="E482" s="473">
        <f>IF('COE.Client.Details'!O499="","",'COE.Client.Details'!O499)</f>
        <v/>
      </c>
      <c r="F482" s="473">
        <f>IF('COE.Client.Details'!P499="","",'COE.Client.Details'!P499)</f>
        <v/>
      </c>
      <c r="G482" s="473">
        <f>IF('COE.Client.Details'!Q499="","",'COE.Client.Details'!Q499)</f>
        <v/>
      </c>
      <c r="H482" s="478">
        <f>IF(G482="","","US")</f>
        <v/>
      </c>
      <c r="I482" s="166">
        <f>IF('COE.Client.Details'!L499="","",'COE.Client.Details'!L499)</f>
        <v/>
      </c>
      <c r="J482" s="629">
        <f>IF('COE.Client.Details'!T499="","",'COE.Client.Details'!T499)</f>
        <v/>
      </c>
      <c r="K482" s="479">
        <f>IF(A482="","","0123000000002GvAAI")</f>
        <v/>
      </c>
      <c r="L482" s="479" t="n"/>
      <c r="M482" s="481">
        <f>IF('Multi Unit Grid'!$H$3="","",'Multi Unit Grid'!$H$3)</f>
        <v/>
      </c>
      <c r="N482" s="481">
        <f>IF('Multi Unit Grid'!$H$4="","",'Multi Unit Grid'!$H$4)</f>
        <v/>
      </c>
      <c r="O482" s="483" t="n"/>
      <c r="P482" s="482">
        <f>IF('COE.Client.Details'!E499="","",'COE.Client.Details'!E499)</f>
        <v/>
      </c>
      <c r="Q482" s="483" t="n"/>
    </row>
    <row r="483">
      <c r="A483" s="232">
        <f>IF('Multi Unit Grid'!C494="","",'Multi Unit Grid'!C494)</f>
        <v/>
      </c>
      <c r="B483" s="473">
        <f>IF('Product Selections'!D497="","",'Product Selections'!D497)</f>
        <v/>
      </c>
      <c r="C483" s="166">
        <f>IF('COE.Client.Details'!K500="","",'COE.Client.Details'!K500)</f>
        <v/>
      </c>
      <c r="D483" s="473">
        <f>IF('COE.Client.Details'!M500="","",'COE.Client.Details'!M500)</f>
        <v/>
      </c>
      <c r="E483" s="473">
        <f>IF('COE.Client.Details'!O500="","",'COE.Client.Details'!O500)</f>
        <v/>
      </c>
      <c r="F483" s="473">
        <f>IF('COE.Client.Details'!P500="","",'COE.Client.Details'!P500)</f>
        <v/>
      </c>
      <c r="G483" s="473">
        <f>IF('COE.Client.Details'!Q500="","",'COE.Client.Details'!Q500)</f>
        <v/>
      </c>
      <c r="H483" s="478">
        <f>IF(G483="","","US")</f>
        <v/>
      </c>
      <c r="I483" s="166">
        <f>IF('COE.Client.Details'!L500="","",'COE.Client.Details'!L500)</f>
        <v/>
      </c>
      <c r="J483" s="629">
        <f>IF('COE.Client.Details'!T500="","",'COE.Client.Details'!T500)</f>
        <v/>
      </c>
      <c r="K483" s="479">
        <f>IF(A483="","","0123000000002GvAAI")</f>
        <v/>
      </c>
      <c r="L483" s="479" t="n"/>
      <c r="M483" s="481">
        <f>IF('Multi Unit Grid'!$H$3="","",'Multi Unit Grid'!$H$3)</f>
        <v/>
      </c>
      <c r="N483" s="481">
        <f>IF('Multi Unit Grid'!$H$4="","",'Multi Unit Grid'!$H$4)</f>
        <v/>
      </c>
      <c r="O483" s="483" t="n"/>
      <c r="P483" s="482">
        <f>IF('COE.Client.Details'!E500="","",'COE.Client.Details'!E500)</f>
        <v/>
      </c>
      <c r="Q483" s="483" t="n"/>
    </row>
    <row r="484">
      <c r="A484" s="232">
        <f>IF('Multi Unit Grid'!C495="","",'Multi Unit Grid'!C495)</f>
        <v/>
      </c>
      <c r="B484" s="473">
        <f>IF('Product Selections'!D498="","",'Product Selections'!D498)</f>
        <v/>
      </c>
      <c r="C484" s="166">
        <f>IF('COE.Client.Details'!K501="","",'COE.Client.Details'!K501)</f>
        <v/>
      </c>
      <c r="D484" s="473">
        <f>IF('COE.Client.Details'!M501="","",'COE.Client.Details'!M501)</f>
        <v/>
      </c>
      <c r="E484" s="473">
        <f>IF('COE.Client.Details'!O501="","",'COE.Client.Details'!O501)</f>
        <v/>
      </c>
      <c r="F484" s="473">
        <f>IF('COE.Client.Details'!P501="","",'COE.Client.Details'!P501)</f>
        <v/>
      </c>
      <c r="G484" s="473">
        <f>IF('COE.Client.Details'!Q501="","",'COE.Client.Details'!Q501)</f>
        <v/>
      </c>
      <c r="H484" s="478">
        <f>IF(G484="","","US")</f>
        <v/>
      </c>
      <c r="I484" s="166">
        <f>IF('COE.Client.Details'!L501="","",'COE.Client.Details'!L501)</f>
        <v/>
      </c>
      <c r="J484" s="629">
        <f>IF('COE.Client.Details'!T501="","",'COE.Client.Details'!T501)</f>
        <v/>
      </c>
      <c r="K484" s="479">
        <f>IF(A484="","","0123000000002GvAAI")</f>
        <v/>
      </c>
      <c r="L484" s="479" t="n"/>
      <c r="M484" s="481">
        <f>IF('Multi Unit Grid'!$H$3="","",'Multi Unit Grid'!$H$3)</f>
        <v/>
      </c>
      <c r="N484" s="481">
        <f>IF('Multi Unit Grid'!$H$4="","",'Multi Unit Grid'!$H$4)</f>
        <v/>
      </c>
      <c r="O484" s="483" t="n"/>
      <c r="P484" s="482">
        <f>IF('COE.Client.Details'!E501="","",'COE.Client.Details'!E501)</f>
        <v/>
      </c>
      <c r="Q484" s="483" t="n"/>
    </row>
    <row r="485">
      <c r="A485" s="232">
        <f>IF('Multi Unit Grid'!C496="","",'Multi Unit Grid'!C496)</f>
        <v/>
      </c>
      <c r="B485" s="473">
        <f>IF('Product Selections'!D499="","",'Product Selections'!D499)</f>
        <v/>
      </c>
      <c r="C485" s="166">
        <f>IF('COE.Client.Details'!K502="","",'COE.Client.Details'!K502)</f>
        <v/>
      </c>
      <c r="D485" s="473">
        <f>IF('COE.Client.Details'!M502="","",'COE.Client.Details'!M502)</f>
        <v/>
      </c>
      <c r="E485" s="473">
        <f>IF('COE.Client.Details'!O502="","",'COE.Client.Details'!O502)</f>
        <v/>
      </c>
      <c r="F485" s="473">
        <f>IF('COE.Client.Details'!P502="","",'COE.Client.Details'!P502)</f>
        <v/>
      </c>
      <c r="G485" s="473">
        <f>IF('COE.Client.Details'!Q502="","",'COE.Client.Details'!Q502)</f>
        <v/>
      </c>
      <c r="H485" s="478">
        <f>IF(G485="","","US")</f>
        <v/>
      </c>
      <c r="I485" s="166">
        <f>IF('COE.Client.Details'!L502="","",'COE.Client.Details'!L502)</f>
        <v/>
      </c>
      <c r="J485" s="629">
        <f>IF('COE.Client.Details'!T502="","",'COE.Client.Details'!T502)</f>
        <v/>
      </c>
      <c r="K485" s="479">
        <f>IF(A485="","","0123000000002GvAAI")</f>
        <v/>
      </c>
      <c r="L485" s="479" t="n"/>
      <c r="M485" s="481">
        <f>IF('Multi Unit Grid'!$H$3="","",'Multi Unit Grid'!$H$3)</f>
        <v/>
      </c>
      <c r="N485" s="481">
        <f>IF('Multi Unit Grid'!$H$4="","",'Multi Unit Grid'!$H$4)</f>
        <v/>
      </c>
      <c r="O485" s="483" t="n"/>
      <c r="P485" s="482">
        <f>IF('COE.Client.Details'!E502="","",'COE.Client.Details'!E502)</f>
        <v/>
      </c>
      <c r="Q485" s="483" t="n"/>
    </row>
    <row r="486">
      <c r="A486" s="232">
        <f>IF('Multi Unit Grid'!C497="","",'Multi Unit Grid'!C497)</f>
        <v/>
      </c>
      <c r="B486" s="473">
        <f>IF('Product Selections'!D500="","",'Product Selections'!D500)</f>
        <v/>
      </c>
      <c r="C486" s="166">
        <f>IF('COE.Client.Details'!K503="","",'COE.Client.Details'!K503)</f>
        <v/>
      </c>
      <c r="D486" s="473">
        <f>IF('COE.Client.Details'!M503="","",'COE.Client.Details'!M503)</f>
        <v/>
      </c>
      <c r="E486" s="473">
        <f>IF('COE.Client.Details'!O503="","",'COE.Client.Details'!O503)</f>
        <v/>
      </c>
      <c r="F486" s="473">
        <f>IF('COE.Client.Details'!P503="","",'COE.Client.Details'!P503)</f>
        <v/>
      </c>
      <c r="G486" s="473">
        <f>IF('COE.Client.Details'!Q503="","",'COE.Client.Details'!Q503)</f>
        <v/>
      </c>
      <c r="H486" s="478">
        <f>IF(G486="","","US")</f>
        <v/>
      </c>
      <c r="I486" s="166">
        <f>IF('COE.Client.Details'!L503="","",'COE.Client.Details'!L503)</f>
        <v/>
      </c>
      <c r="J486" s="629">
        <f>IF('COE.Client.Details'!T503="","",'COE.Client.Details'!T503)</f>
        <v/>
      </c>
      <c r="K486" s="479">
        <f>IF(A486="","","0123000000002GvAAI")</f>
        <v/>
      </c>
      <c r="L486" s="479" t="n"/>
      <c r="M486" s="481">
        <f>IF('Multi Unit Grid'!$H$3="","",'Multi Unit Grid'!$H$3)</f>
        <v/>
      </c>
      <c r="N486" s="481">
        <f>IF('Multi Unit Grid'!$H$4="","",'Multi Unit Grid'!$H$4)</f>
        <v/>
      </c>
      <c r="O486" s="483" t="n"/>
      <c r="P486" s="482">
        <f>IF('COE.Client.Details'!E503="","",'COE.Client.Details'!E503)</f>
        <v/>
      </c>
      <c r="Q486" s="483" t="n"/>
    </row>
    <row r="487">
      <c r="A487" s="232">
        <f>IF('Multi Unit Grid'!C498="","",'Multi Unit Grid'!C498)</f>
        <v/>
      </c>
      <c r="B487" s="473">
        <f>IF('Product Selections'!D501="","",'Product Selections'!D501)</f>
        <v/>
      </c>
      <c r="C487" s="166">
        <f>IF('COE.Client.Details'!K504="","",'COE.Client.Details'!K504)</f>
        <v/>
      </c>
      <c r="D487" s="473">
        <f>IF('COE.Client.Details'!M504="","",'COE.Client.Details'!M504)</f>
        <v/>
      </c>
      <c r="E487" s="473">
        <f>IF('COE.Client.Details'!O504="","",'COE.Client.Details'!O504)</f>
        <v/>
      </c>
      <c r="F487" s="473">
        <f>IF('COE.Client.Details'!P504="","",'COE.Client.Details'!P504)</f>
        <v/>
      </c>
      <c r="G487" s="473">
        <f>IF('COE.Client.Details'!Q504="","",'COE.Client.Details'!Q504)</f>
        <v/>
      </c>
      <c r="H487" s="478">
        <f>IF(G487="","","US")</f>
        <v/>
      </c>
      <c r="I487" s="166">
        <f>IF('COE.Client.Details'!L504="","",'COE.Client.Details'!L504)</f>
        <v/>
      </c>
      <c r="J487" s="629">
        <f>IF('COE.Client.Details'!T504="","",'COE.Client.Details'!T504)</f>
        <v/>
      </c>
      <c r="K487" s="479">
        <f>IF(A487="","","0123000000002GvAAI")</f>
        <v/>
      </c>
      <c r="L487" s="479" t="n"/>
      <c r="M487" s="481">
        <f>IF('Multi Unit Grid'!$H$3="","",'Multi Unit Grid'!$H$3)</f>
        <v/>
      </c>
      <c r="N487" s="481">
        <f>IF('Multi Unit Grid'!$H$4="","",'Multi Unit Grid'!$H$4)</f>
        <v/>
      </c>
      <c r="O487" s="483" t="n"/>
      <c r="P487" s="482">
        <f>IF('COE.Client.Details'!E504="","",'COE.Client.Details'!E504)</f>
        <v/>
      </c>
      <c r="Q487" s="483" t="n"/>
    </row>
    <row r="488">
      <c r="A488" s="232">
        <f>IF('Multi Unit Grid'!C499="","",'Multi Unit Grid'!C499)</f>
        <v/>
      </c>
      <c r="B488" s="473">
        <f>IF('Product Selections'!D502="","",'Product Selections'!D502)</f>
        <v/>
      </c>
      <c r="C488" s="166">
        <f>IF('COE.Client.Details'!K505="","",'COE.Client.Details'!K505)</f>
        <v/>
      </c>
      <c r="D488" s="473">
        <f>IF('COE.Client.Details'!M505="","",'COE.Client.Details'!M505)</f>
        <v/>
      </c>
      <c r="E488" s="473">
        <f>IF('COE.Client.Details'!O505="","",'COE.Client.Details'!O505)</f>
        <v/>
      </c>
      <c r="F488" s="473">
        <f>IF('COE.Client.Details'!P505="","",'COE.Client.Details'!P505)</f>
        <v/>
      </c>
      <c r="G488" s="473">
        <f>IF('COE.Client.Details'!Q505="","",'COE.Client.Details'!Q505)</f>
        <v/>
      </c>
      <c r="H488" s="478">
        <f>IF(G488="","","US")</f>
        <v/>
      </c>
      <c r="I488" s="166">
        <f>IF('COE.Client.Details'!L505="","",'COE.Client.Details'!L505)</f>
        <v/>
      </c>
      <c r="J488" s="629">
        <f>IF('COE.Client.Details'!T505="","",'COE.Client.Details'!T505)</f>
        <v/>
      </c>
      <c r="K488" s="479">
        <f>IF(A488="","","0123000000002GvAAI")</f>
        <v/>
      </c>
      <c r="L488" s="479" t="n"/>
      <c r="M488" s="481">
        <f>IF('Multi Unit Grid'!$H$3="","",'Multi Unit Grid'!$H$3)</f>
        <v/>
      </c>
      <c r="N488" s="481">
        <f>IF('Multi Unit Grid'!$H$4="","",'Multi Unit Grid'!$H$4)</f>
        <v/>
      </c>
      <c r="O488" s="483" t="n"/>
      <c r="P488" s="482">
        <f>IF('COE.Client.Details'!E505="","",'COE.Client.Details'!E505)</f>
        <v/>
      </c>
      <c r="Q488" s="483" t="n"/>
    </row>
    <row r="489">
      <c r="A489" s="232">
        <f>IF('Multi Unit Grid'!C500="","",'Multi Unit Grid'!C500)</f>
        <v/>
      </c>
      <c r="B489" s="473">
        <f>IF('Product Selections'!D503="","",'Product Selections'!D503)</f>
        <v/>
      </c>
      <c r="C489" s="166">
        <f>IF('COE.Client.Details'!K506="","",'COE.Client.Details'!K506)</f>
        <v/>
      </c>
      <c r="D489" s="473">
        <f>IF('COE.Client.Details'!M506="","",'COE.Client.Details'!M506)</f>
        <v/>
      </c>
      <c r="E489" s="473">
        <f>IF('COE.Client.Details'!O506="","",'COE.Client.Details'!O506)</f>
        <v/>
      </c>
      <c r="F489" s="473">
        <f>IF('COE.Client.Details'!P506="","",'COE.Client.Details'!P506)</f>
        <v/>
      </c>
      <c r="G489" s="473">
        <f>IF('COE.Client.Details'!Q506="","",'COE.Client.Details'!Q506)</f>
        <v/>
      </c>
      <c r="H489" s="478">
        <f>IF(G489="","","US")</f>
        <v/>
      </c>
      <c r="I489" s="166">
        <f>IF('COE.Client.Details'!L506="","",'COE.Client.Details'!L506)</f>
        <v/>
      </c>
      <c r="J489" s="629">
        <f>IF('COE.Client.Details'!T506="","",'COE.Client.Details'!T506)</f>
        <v/>
      </c>
      <c r="K489" s="479">
        <f>IF(A489="","","0123000000002GvAAI")</f>
        <v/>
      </c>
      <c r="L489" s="479" t="n"/>
      <c r="M489" s="481">
        <f>IF('Multi Unit Grid'!$H$3="","",'Multi Unit Grid'!$H$3)</f>
        <v/>
      </c>
      <c r="N489" s="481">
        <f>IF('Multi Unit Grid'!$H$4="","",'Multi Unit Grid'!$H$4)</f>
        <v/>
      </c>
      <c r="O489" s="483" t="n"/>
      <c r="P489" s="482">
        <f>IF('COE.Client.Details'!E506="","",'COE.Client.Details'!E506)</f>
        <v/>
      </c>
      <c r="Q489" s="483" t="n"/>
    </row>
    <row r="490">
      <c r="A490" s="232">
        <f>IF('Multi Unit Grid'!C501="","",'Multi Unit Grid'!C501)</f>
        <v/>
      </c>
      <c r="B490" s="473">
        <f>IF('Product Selections'!D504="","",'Product Selections'!D504)</f>
        <v/>
      </c>
      <c r="C490" s="166">
        <f>IF('COE.Client.Details'!K507="","",'COE.Client.Details'!K507)</f>
        <v/>
      </c>
      <c r="D490" s="473">
        <f>IF('COE.Client.Details'!M507="","",'COE.Client.Details'!M507)</f>
        <v/>
      </c>
      <c r="E490" s="473">
        <f>IF('COE.Client.Details'!O507="","",'COE.Client.Details'!O507)</f>
        <v/>
      </c>
      <c r="F490" s="473">
        <f>IF('COE.Client.Details'!P507="","",'COE.Client.Details'!P507)</f>
        <v/>
      </c>
      <c r="G490" s="473">
        <f>IF('COE.Client.Details'!Q507="","",'COE.Client.Details'!Q507)</f>
        <v/>
      </c>
      <c r="H490" s="478">
        <f>IF(G490="","","US")</f>
        <v/>
      </c>
      <c r="I490" s="166">
        <f>IF('COE.Client.Details'!L507="","",'COE.Client.Details'!L507)</f>
        <v/>
      </c>
      <c r="J490" s="629">
        <f>IF('COE.Client.Details'!T507="","",'COE.Client.Details'!T507)</f>
        <v/>
      </c>
      <c r="K490" s="479">
        <f>IF(A490="","","0123000000002GvAAI")</f>
        <v/>
      </c>
      <c r="L490" s="479" t="n"/>
      <c r="M490" s="481">
        <f>IF('Multi Unit Grid'!$H$3="","",'Multi Unit Grid'!$H$3)</f>
        <v/>
      </c>
      <c r="N490" s="481">
        <f>IF('Multi Unit Grid'!$H$4="","",'Multi Unit Grid'!$H$4)</f>
        <v/>
      </c>
      <c r="O490" s="483" t="n"/>
      <c r="P490" s="482">
        <f>IF('COE.Client.Details'!E507="","",'COE.Client.Details'!E507)</f>
        <v/>
      </c>
      <c r="Q490" s="483" t="n"/>
    </row>
    <row r="491">
      <c r="A491" s="232">
        <f>IF('Multi Unit Grid'!C502="","",'Multi Unit Grid'!C502)</f>
        <v/>
      </c>
      <c r="B491" s="473">
        <f>IF('Product Selections'!D505="","",'Product Selections'!D505)</f>
        <v/>
      </c>
      <c r="C491" s="166">
        <f>IF('COE.Client.Details'!K508="","",'COE.Client.Details'!K508)</f>
        <v/>
      </c>
      <c r="D491" s="473">
        <f>IF('COE.Client.Details'!M508="","",'COE.Client.Details'!M508)</f>
        <v/>
      </c>
      <c r="E491" s="473">
        <f>IF('COE.Client.Details'!O508="","",'COE.Client.Details'!O508)</f>
        <v/>
      </c>
      <c r="F491" s="473">
        <f>IF('COE.Client.Details'!P508="","",'COE.Client.Details'!P508)</f>
        <v/>
      </c>
      <c r="G491" s="473">
        <f>IF('COE.Client.Details'!Q508="","",'COE.Client.Details'!Q508)</f>
        <v/>
      </c>
      <c r="H491" s="478">
        <f>IF(G491="","","US")</f>
        <v/>
      </c>
      <c r="I491" s="166">
        <f>IF('COE.Client.Details'!L508="","",'COE.Client.Details'!L508)</f>
        <v/>
      </c>
      <c r="J491" s="629">
        <f>IF('COE.Client.Details'!T508="","",'COE.Client.Details'!T508)</f>
        <v/>
      </c>
      <c r="K491" s="479">
        <f>IF(A491="","","0123000000002GvAAI")</f>
        <v/>
      </c>
      <c r="L491" s="479" t="n"/>
      <c r="M491" s="481">
        <f>IF('Multi Unit Grid'!$H$3="","",'Multi Unit Grid'!$H$3)</f>
        <v/>
      </c>
      <c r="N491" s="481">
        <f>IF('Multi Unit Grid'!$H$4="","",'Multi Unit Grid'!$H$4)</f>
        <v/>
      </c>
      <c r="O491" s="483" t="n"/>
      <c r="P491" s="482">
        <f>IF('COE.Client.Details'!E508="","",'COE.Client.Details'!E508)</f>
        <v/>
      </c>
      <c r="Q491" s="483" t="n"/>
    </row>
    <row r="492">
      <c r="A492" s="232">
        <f>IF('Multi Unit Grid'!C503="","",'Multi Unit Grid'!C503)</f>
        <v/>
      </c>
      <c r="B492" s="473">
        <f>IF('Product Selections'!D506="","",'Product Selections'!D506)</f>
        <v/>
      </c>
      <c r="C492" s="166">
        <f>IF('COE.Client.Details'!K509="","",'COE.Client.Details'!K509)</f>
        <v/>
      </c>
      <c r="D492" s="473">
        <f>IF('COE.Client.Details'!M509="","",'COE.Client.Details'!M509)</f>
        <v/>
      </c>
      <c r="E492" s="473">
        <f>IF('COE.Client.Details'!O509="","",'COE.Client.Details'!O509)</f>
        <v/>
      </c>
      <c r="F492" s="473">
        <f>IF('COE.Client.Details'!P509="","",'COE.Client.Details'!P509)</f>
        <v/>
      </c>
      <c r="G492" s="473">
        <f>IF('COE.Client.Details'!Q509="","",'COE.Client.Details'!Q509)</f>
        <v/>
      </c>
      <c r="H492" s="478">
        <f>IF(G492="","","US")</f>
        <v/>
      </c>
      <c r="I492" s="166">
        <f>IF('COE.Client.Details'!L509="","",'COE.Client.Details'!L509)</f>
        <v/>
      </c>
      <c r="J492" s="629">
        <f>IF('COE.Client.Details'!T509="","",'COE.Client.Details'!T509)</f>
        <v/>
      </c>
      <c r="K492" s="479">
        <f>IF(A492="","","0123000000002GvAAI")</f>
        <v/>
      </c>
      <c r="L492" s="479" t="n"/>
      <c r="M492" s="481">
        <f>IF('Multi Unit Grid'!$H$3="","",'Multi Unit Grid'!$H$3)</f>
        <v/>
      </c>
      <c r="N492" s="481">
        <f>IF('Multi Unit Grid'!$H$4="","",'Multi Unit Grid'!$H$4)</f>
        <v/>
      </c>
      <c r="O492" s="483" t="n"/>
      <c r="P492" s="482">
        <f>IF('COE.Client.Details'!E509="","",'COE.Client.Details'!E509)</f>
        <v/>
      </c>
      <c r="Q492" s="483" t="n"/>
    </row>
    <row r="493">
      <c r="A493" s="232">
        <f>IF('Multi Unit Grid'!C504="","",'Multi Unit Grid'!C504)</f>
        <v/>
      </c>
      <c r="B493" s="473">
        <f>IF('Product Selections'!D507="","",'Product Selections'!D507)</f>
        <v/>
      </c>
      <c r="C493" s="166">
        <f>IF('COE.Client.Details'!K510="","",'COE.Client.Details'!K510)</f>
        <v/>
      </c>
      <c r="D493" s="473">
        <f>IF('COE.Client.Details'!M510="","",'COE.Client.Details'!M510)</f>
        <v/>
      </c>
      <c r="E493" s="473">
        <f>IF('COE.Client.Details'!O510="","",'COE.Client.Details'!O510)</f>
        <v/>
      </c>
      <c r="F493" s="473">
        <f>IF('COE.Client.Details'!P510="","",'COE.Client.Details'!P510)</f>
        <v/>
      </c>
      <c r="G493" s="473">
        <f>IF('COE.Client.Details'!Q510="","",'COE.Client.Details'!Q510)</f>
        <v/>
      </c>
      <c r="H493" s="478">
        <f>IF(G493="","","US")</f>
        <v/>
      </c>
      <c r="I493" s="166">
        <f>IF('COE.Client.Details'!L510="","",'COE.Client.Details'!L510)</f>
        <v/>
      </c>
      <c r="J493" s="629">
        <f>IF('COE.Client.Details'!T510="","",'COE.Client.Details'!T510)</f>
        <v/>
      </c>
      <c r="K493" s="479">
        <f>IF(A493="","","0123000000002GvAAI")</f>
        <v/>
      </c>
      <c r="L493" s="479" t="n"/>
      <c r="M493" s="481">
        <f>IF('Multi Unit Grid'!$H$3="","",'Multi Unit Grid'!$H$3)</f>
        <v/>
      </c>
      <c r="N493" s="481">
        <f>IF('Multi Unit Grid'!$H$4="","",'Multi Unit Grid'!$H$4)</f>
        <v/>
      </c>
      <c r="O493" s="483" t="n"/>
      <c r="P493" s="482">
        <f>IF('COE.Client.Details'!E510="","",'COE.Client.Details'!E510)</f>
        <v/>
      </c>
      <c r="Q493" s="483" t="n"/>
    </row>
    <row r="494">
      <c r="A494" s="232">
        <f>IF('Multi Unit Grid'!C505="","",'Multi Unit Grid'!C505)</f>
        <v/>
      </c>
      <c r="B494" s="473">
        <f>IF('Product Selections'!D508="","",'Product Selections'!D508)</f>
        <v/>
      </c>
      <c r="C494" s="166">
        <f>IF('COE.Client.Details'!K511="","",'COE.Client.Details'!K511)</f>
        <v/>
      </c>
      <c r="D494" s="473">
        <f>IF('COE.Client.Details'!M511="","",'COE.Client.Details'!M511)</f>
        <v/>
      </c>
      <c r="E494" s="473">
        <f>IF('COE.Client.Details'!O511="","",'COE.Client.Details'!O511)</f>
        <v/>
      </c>
      <c r="F494" s="473">
        <f>IF('COE.Client.Details'!P511="","",'COE.Client.Details'!P511)</f>
        <v/>
      </c>
      <c r="G494" s="473">
        <f>IF('COE.Client.Details'!Q511="","",'COE.Client.Details'!Q511)</f>
        <v/>
      </c>
      <c r="H494" s="478">
        <f>IF(G494="","","US")</f>
        <v/>
      </c>
      <c r="I494" s="166">
        <f>IF('COE.Client.Details'!L511="","",'COE.Client.Details'!L511)</f>
        <v/>
      </c>
      <c r="J494" s="629">
        <f>IF('COE.Client.Details'!T511="","",'COE.Client.Details'!T511)</f>
        <v/>
      </c>
      <c r="K494" s="479">
        <f>IF(A494="","","0123000000002GvAAI")</f>
        <v/>
      </c>
      <c r="L494" s="479" t="n"/>
      <c r="M494" s="481">
        <f>IF('Multi Unit Grid'!$H$3="","",'Multi Unit Grid'!$H$3)</f>
        <v/>
      </c>
      <c r="N494" s="481">
        <f>IF('Multi Unit Grid'!$H$4="","",'Multi Unit Grid'!$H$4)</f>
        <v/>
      </c>
      <c r="O494" s="483" t="n"/>
      <c r="P494" s="482">
        <f>IF('COE.Client.Details'!E511="","",'COE.Client.Details'!E511)</f>
        <v/>
      </c>
      <c r="Q494" s="483" t="n"/>
    </row>
    <row r="495">
      <c r="A495" s="232">
        <f>IF('Multi Unit Grid'!C506="","",'Multi Unit Grid'!C506)</f>
        <v/>
      </c>
      <c r="B495" s="473">
        <f>IF('Product Selections'!D509="","",'Product Selections'!D509)</f>
        <v/>
      </c>
      <c r="C495" s="166">
        <f>IF('COE.Client.Details'!K512="","",'COE.Client.Details'!K512)</f>
        <v/>
      </c>
      <c r="D495" s="473">
        <f>IF('COE.Client.Details'!M512="","",'COE.Client.Details'!M512)</f>
        <v/>
      </c>
      <c r="E495" s="473">
        <f>IF('COE.Client.Details'!O512="","",'COE.Client.Details'!O512)</f>
        <v/>
      </c>
      <c r="F495" s="473">
        <f>IF('COE.Client.Details'!P512="","",'COE.Client.Details'!P512)</f>
        <v/>
      </c>
      <c r="G495" s="473">
        <f>IF('COE.Client.Details'!Q512="","",'COE.Client.Details'!Q512)</f>
        <v/>
      </c>
      <c r="H495" s="478">
        <f>IF(G495="","","US")</f>
        <v/>
      </c>
      <c r="I495" s="166">
        <f>IF('COE.Client.Details'!L512="","",'COE.Client.Details'!L512)</f>
        <v/>
      </c>
      <c r="J495" s="629">
        <f>IF('COE.Client.Details'!T512="","",'COE.Client.Details'!T512)</f>
        <v/>
      </c>
      <c r="K495" s="479">
        <f>IF(A495="","","0123000000002GvAAI")</f>
        <v/>
      </c>
      <c r="L495" s="479" t="n"/>
      <c r="M495" s="481">
        <f>IF('Multi Unit Grid'!$H$3="","",'Multi Unit Grid'!$H$3)</f>
        <v/>
      </c>
      <c r="N495" s="481">
        <f>IF('Multi Unit Grid'!$H$4="","",'Multi Unit Grid'!$H$4)</f>
        <v/>
      </c>
      <c r="O495" s="483" t="n"/>
      <c r="P495" s="482">
        <f>IF('COE.Client.Details'!E512="","",'COE.Client.Details'!E512)</f>
        <v/>
      </c>
      <c r="Q495" s="483" t="n"/>
    </row>
    <row r="496">
      <c r="A496" s="232">
        <f>IF('Multi Unit Grid'!C507="","",'Multi Unit Grid'!C507)</f>
        <v/>
      </c>
      <c r="B496" s="473">
        <f>IF('Product Selections'!D510="","",'Product Selections'!D510)</f>
        <v/>
      </c>
      <c r="C496" s="166">
        <f>IF('COE.Client.Details'!K513="","",'COE.Client.Details'!K513)</f>
        <v/>
      </c>
      <c r="D496" s="473">
        <f>IF('COE.Client.Details'!M513="","",'COE.Client.Details'!M513)</f>
        <v/>
      </c>
      <c r="E496" s="473">
        <f>IF('COE.Client.Details'!O513="","",'COE.Client.Details'!O513)</f>
        <v/>
      </c>
      <c r="F496" s="473">
        <f>IF('COE.Client.Details'!P513="","",'COE.Client.Details'!P513)</f>
        <v/>
      </c>
      <c r="G496" s="473">
        <f>IF('COE.Client.Details'!Q513="","",'COE.Client.Details'!Q513)</f>
        <v/>
      </c>
      <c r="H496" s="478">
        <f>IF(G496="","","US")</f>
        <v/>
      </c>
      <c r="I496" s="166">
        <f>IF('COE.Client.Details'!L513="","",'COE.Client.Details'!L513)</f>
        <v/>
      </c>
      <c r="J496" s="629">
        <f>IF('COE.Client.Details'!T513="","",'COE.Client.Details'!T513)</f>
        <v/>
      </c>
      <c r="K496" s="479">
        <f>IF(A496="","","0123000000002GvAAI")</f>
        <v/>
      </c>
      <c r="L496" s="479" t="n"/>
      <c r="M496" s="481">
        <f>IF('Multi Unit Grid'!$H$3="","",'Multi Unit Grid'!$H$3)</f>
        <v/>
      </c>
      <c r="N496" s="481">
        <f>IF('Multi Unit Grid'!$H$4="","",'Multi Unit Grid'!$H$4)</f>
        <v/>
      </c>
      <c r="O496" s="483" t="n"/>
      <c r="P496" s="482">
        <f>IF('COE.Client.Details'!E513="","",'COE.Client.Details'!E513)</f>
        <v/>
      </c>
      <c r="Q496" s="483" t="n"/>
    </row>
    <row r="497">
      <c r="A497" s="232">
        <f>IF('Multi Unit Grid'!C508="","",'Multi Unit Grid'!C508)</f>
        <v/>
      </c>
      <c r="B497" s="473">
        <f>IF('Product Selections'!D511="","",'Product Selections'!D511)</f>
        <v/>
      </c>
      <c r="C497" s="166">
        <f>IF('COE.Client.Details'!K514="","",'COE.Client.Details'!K514)</f>
        <v/>
      </c>
      <c r="D497" s="473">
        <f>IF('COE.Client.Details'!M514="","",'COE.Client.Details'!M514)</f>
        <v/>
      </c>
      <c r="E497" s="473">
        <f>IF('COE.Client.Details'!O514="","",'COE.Client.Details'!O514)</f>
        <v/>
      </c>
      <c r="F497" s="473">
        <f>IF('COE.Client.Details'!P514="","",'COE.Client.Details'!P514)</f>
        <v/>
      </c>
      <c r="G497" s="473">
        <f>IF('COE.Client.Details'!Q514="","",'COE.Client.Details'!Q514)</f>
        <v/>
      </c>
      <c r="H497" s="478">
        <f>IF(G497="","","US")</f>
        <v/>
      </c>
      <c r="I497" s="166">
        <f>IF('COE.Client.Details'!L514="","",'COE.Client.Details'!L514)</f>
        <v/>
      </c>
      <c r="J497" s="629">
        <f>IF('COE.Client.Details'!T514="","",'COE.Client.Details'!T514)</f>
        <v/>
      </c>
      <c r="K497" s="479">
        <f>IF(A497="","","0123000000002GvAAI")</f>
        <v/>
      </c>
      <c r="L497" s="479" t="n"/>
      <c r="M497" s="481">
        <f>IF('Multi Unit Grid'!$H$3="","",'Multi Unit Grid'!$H$3)</f>
        <v/>
      </c>
      <c r="N497" s="481">
        <f>IF('Multi Unit Grid'!$H$4="","",'Multi Unit Grid'!$H$4)</f>
        <v/>
      </c>
      <c r="O497" s="483" t="n"/>
      <c r="P497" s="482">
        <f>IF('COE.Client.Details'!E514="","",'COE.Client.Details'!E514)</f>
        <v/>
      </c>
      <c r="Q497" s="483" t="n"/>
    </row>
    <row r="498">
      <c r="A498" s="232">
        <f>IF('Multi Unit Grid'!C509="","",'Multi Unit Grid'!C509)</f>
        <v/>
      </c>
      <c r="B498" s="473">
        <f>IF('Product Selections'!D512="","",'Product Selections'!D512)</f>
        <v/>
      </c>
      <c r="C498" s="166">
        <f>IF('COE.Client.Details'!K515="","",'COE.Client.Details'!K515)</f>
        <v/>
      </c>
      <c r="D498" s="473">
        <f>IF('COE.Client.Details'!M515="","",'COE.Client.Details'!M515)</f>
        <v/>
      </c>
      <c r="E498" s="473">
        <f>IF('COE.Client.Details'!O515="","",'COE.Client.Details'!O515)</f>
        <v/>
      </c>
      <c r="F498" s="473">
        <f>IF('COE.Client.Details'!P515="","",'COE.Client.Details'!P515)</f>
        <v/>
      </c>
      <c r="G498" s="473">
        <f>IF('COE.Client.Details'!Q515="","",'COE.Client.Details'!Q515)</f>
        <v/>
      </c>
      <c r="H498" s="478">
        <f>IF(G498="","","US")</f>
        <v/>
      </c>
      <c r="I498" s="166">
        <f>IF('COE.Client.Details'!L515="","",'COE.Client.Details'!L515)</f>
        <v/>
      </c>
      <c r="J498" s="629">
        <f>IF('COE.Client.Details'!T515="","",'COE.Client.Details'!T515)</f>
        <v/>
      </c>
      <c r="K498" s="479">
        <f>IF(A498="","","0123000000002GvAAI")</f>
        <v/>
      </c>
      <c r="L498" s="479" t="n"/>
      <c r="M498" s="481">
        <f>IF('Multi Unit Grid'!$H$3="","",'Multi Unit Grid'!$H$3)</f>
        <v/>
      </c>
      <c r="N498" s="481">
        <f>IF('Multi Unit Grid'!$H$4="","",'Multi Unit Grid'!$H$4)</f>
        <v/>
      </c>
      <c r="O498" s="483" t="n"/>
      <c r="P498" s="482">
        <f>IF('COE.Client.Details'!E515="","",'COE.Client.Details'!E515)</f>
        <v/>
      </c>
      <c r="Q498" s="483" t="n"/>
    </row>
    <row r="499">
      <c r="A499" s="232">
        <f>IF('Multi Unit Grid'!C510="","",'Multi Unit Grid'!C510)</f>
        <v/>
      </c>
      <c r="B499" s="473">
        <f>IF('Product Selections'!D513="","",'Product Selections'!D513)</f>
        <v/>
      </c>
      <c r="C499" s="166">
        <f>IF('COE.Client.Details'!K516="","",'COE.Client.Details'!K516)</f>
        <v/>
      </c>
      <c r="D499" s="473">
        <f>IF('COE.Client.Details'!M516="","",'COE.Client.Details'!M516)</f>
        <v/>
      </c>
      <c r="E499" s="473">
        <f>IF('COE.Client.Details'!O516="","",'COE.Client.Details'!O516)</f>
        <v/>
      </c>
      <c r="F499" s="473">
        <f>IF('COE.Client.Details'!P516="","",'COE.Client.Details'!P516)</f>
        <v/>
      </c>
      <c r="G499" s="473">
        <f>IF('COE.Client.Details'!Q516="","",'COE.Client.Details'!Q516)</f>
        <v/>
      </c>
      <c r="H499" s="478">
        <f>IF(G499="","","US")</f>
        <v/>
      </c>
      <c r="I499" s="166">
        <f>IF('COE.Client.Details'!L516="","",'COE.Client.Details'!L516)</f>
        <v/>
      </c>
      <c r="J499" s="629">
        <f>IF('COE.Client.Details'!T516="","",'COE.Client.Details'!T516)</f>
        <v/>
      </c>
      <c r="K499" s="479">
        <f>IF(A499="","","0123000000002GvAAI")</f>
        <v/>
      </c>
      <c r="L499" s="479" t="n"/>
      <c r="M499" s="481">
        <f>IF('Multi Unit Grid'!$H$3="","",'Multi Unit Grid'!$H$3)</f>
        <v/>
      </c>
      <c r="N499" s="481">
        <f>IF('Multi Unit Grid'!$H$4="","",'Multi Unit Grid'!$H$4)</f>
        <v/>
      </c>
      <c r="O499" s="483" t="n"/>
      <c r="P499" s="482">
        <f>IF('COE.Client.Details'!E516="","",'COE.Client.Details'!E516)</f>
        <v/>
      </c>
      <c r="Q499" s="483" t="n"/>
    </row>
    <row r="500">
      <c r="A500" s="232">
        <f>IF('Multi Unit Grid'!C511="","",'Multi Unit Grid'!C511)</f>
        <v/>
      </c>
      <c r="B500" s="473">
        <f>IF('Product Selections'!D514="","",'Product Selections'!D514)</f>
        <v/>
      </c>
      <c r="C500" s="166">
        <f>IF('COE.Client.Details'!K517="","",'COE.Client.Details'!K517)</f>
        <v/>
      </c>
      <c r="D500" s="473">
        <f>IF('COE.Client.Details'!M517="","",'COE.Client.Details'!M517)</f>
        <v/>
      </c>
      <c r="E500" s="473">
        <f>IF('COE.Client.Details'!O517="","",'COE.Client.Details'!O517)</f>
        <v/>
      </c>
      <c r="F500" s="473">
        <f>IF('COE.Client.Details'!P517="","",'COE.Client.Details'!P517)</f>
        <v/>
      </c>
      <c r="G500" s="473">
        <f>IF('COE.Client.Details'!Q517="","",'COE.Client.Details'!Q517)</f>
        <v/>
      </c>
      <c r="H500" s="478">
        <f>IF(G500="","","US")</f>
        <v/>
      </c>
      <c r="I500" s="166">
        <f>IF('COE.Client.Details'!L517="","",'COE.Client.Details'!L517)</f>
        <v/>
      </c>
      <c r="J500" s="629">
        <f>IF('COE.Client.Details'!T517="","",'COE.Client.Details'!T517)</f>
        <v/>
      </c>
      <c r="K500" s="479">
        <f>IF(A500="","","0123000000002GvAAI")</f>
        <v/>
      </c>
      <c r="L500" s="479" t="n"/>
      <c r="M500" s="481">
        <f>IF('Multi Unit Grid'!$H$3="","",'Multi Unit Grid'!$H$3)</f>
        <v/>
      </c>
      <c r="N500" s="481">
        <f>IF('Multi Unit Grid'!$H$4="","",'Multi Unit Grid'!$H$4)</f>
        <v/>
      </c>
      <c r="O500" s="483" t="n"/>
      <c r="P500" s="482">
        <f>IF('COE.Client.Details'!E517="","",'COE.Client.Details'!E517)</f>
        <v/>
      </c>
      <c r="Q500" s="483" t="n"/>
    </row>
    <row r="501">
      <c r="A501" s="232">
        <f>IF('Multi Unit Grid'!C512="","",'Multi Unit Grid'!C512)</f>
        <v/>
      </c>
      <c r="B501" s="473">
        <f>IF('Product Selections'!D515="","",'Product Selections'!D515)</f>
        <v/>
      </c>
      <c r="C501" s="166">
        <f>IF('COE.Client.Details'!K518="","",'COE.Client.Details'!K518)</f>
        <v/>
      </c>
      <c r="D501" s="473">
        <f>IF('COE.Client.Details'!M518="","",'COE.Client.Details'!M518)</f>
        <v/>
      </c>
      <c r="E501" s="473">
        <f>IF('COE.Client.Details'!O518="","",'COE.Client.Details'!O518)</f>
        <v/>
      </c>
      <c r="F501" s="473">
        <f>IF('COE.Client.Details'!P518="","",'COE.Client.Details'!P518)</f>
        <v/>
      </c>
      <c r="G501" s="473">
        <f>IF('COE.Client.Details'!Q518="","",'COE.Client.Details'!Q518)</f>
        <v/>
      </c>
      <c r="H501" s="478">
        <f>IF(G501="","","US")</f>
        <v/>
      </c>
      <c r="I501" s="166">
        <f>IF('COE.Client.Details'!L518="","",'COE.Client.Details'!L518)</f>
        <v/>
      </c>
      <c r="J501" s="629">
        <f>IF('COE.Client.Details'!T518="","",'COE.Client.Details'!T518)</f>
        <v/>
      </c>
      <c r="K501" s="479">
        <f>IF(A501="","","0123000000002GvAAI")</f>
        <v/>
      </c>
      <c r="L501" s="479" t="n"/>
      <c r="M501" s="481">
        <f>IF('Multi Unit Grid'!$H$3="","",'Multi Unit Grid'!$H$3)</f>
        <v/>
      </c>
      <c r="N501" s="481">
        <f>IF('Multi Unit Grid'!$H$4="","",'Multi Unit Grid'!$H$4)</f>
        <v/>
      </c>
      <c r="O501" s="483" t="n"/>
      <c r="P501" s="482">
        <f>IF('COE.Client.Details'!E518="","",'COE.Client.Details'!E518)</f>
        <v/>
      </c>
      <c r="Q501" s="483" t="n"/>
    </row>
    <row r="502">
      <c r="A502" s="232">
        <f>IF('Multi Unit Grid'!C513="","",'Multi Unit Grid'!C513)</f>
        <v/>
      </c>
      <c r="B502" s="473">
        <f>IF('Product Selections'!D516="","",'Product Selections'!D516)</f>
        <v/>
      </c>
      <c r="C502" s="166">
        <f>IF('COE.Client.Details'!K519="","",'COE.Client.Details'!K519)</f>
        <v/>
      </c>
      <c r="D502" s="473">
        <f>IF('COE.Client.Details'!M519="","",'COE.Client.Details'!M519)</f>
        <v/>
      </c>
      <c r="E502" s="473">
        <f>IF('COE.Client.Details'!O519="","",'COE.Client.Details'!O519)</f>
        <v/>
      </c>
      <c r="F502" s="473">
        <f>IF('COE.Client.Details'!P519="","",'COE.Client.Details'!P519)</f>
        <v/>
      </c>
      <c r="G502" s="473">
        <f>IF('COE.Client.Details'!Q519="","",'COE.Client.Details'!Q519)</f>
        <v/>
      </c>
      <c r="H502" s="478">
        <f>IF(G502="","","US")</f>
        <v/>
      </c>
      <c r="I502" s="166">
        <f>IF('COE.Client.Details'!L519="","",'COE.Client.Details'!L519)</f>
        <v/>
      </c>
      <c r="J502" s="629">
        <f>IF('COE.Client.Details'!T519="","",'COE.Client.Details'!T519)</f>
        <v/>
      </c>
      <c r="K502" s="479">
        <f>IF(A502="","","0123000000002GvAAI")</f>
        <v/>
      </c>
      <c r="L502" s="479" t="n"/>
      <c r="M502" s="481">
        <f>IF('Multi Unit Grid'!$H$3="","",'Multi Unit Grid'!$H$3)</f>
        <v/>
      </c>
      <c r="N502" s="481">
        <f>IF('Multi Unit Grid'!$H$4="","",'Multi Unit Grid'!$H$4)</f>
        <v/>
      </c>
      <c r="O502" s="483" t="n"/>
      <c r="P502" s="482">
        <f>IF('COE.Client.Details'!E519="","",'COE.Client.Details'!E519)</f>
        <v/>
      </c>
      <c r="Q502" s="483" t="n"/>
    </row>
    <row r="503">
      <c r="A503" s="232">
        <f>IF('Multi Unit Grid'!C514="","",'Multi Unit Grid'!C514)</f>
        <v/>
      </c>
      <c r="B503" s="473">
        <f>IF('Product Selections'!D517="","",'Product Selections'!D517)</f>
        <v/>
      </c>
      <c r="C503" s="166">
        <f>IF('COE.Client.Details'!K520="","",'COE.Client.Details'!K520)</f>
        <v/>
      </c>
      <c r="D503" s="473">
        <f>IF('COE.Client.Details'!M520="","",'COE.Client.Details'!M520)</f>
        <v/>
      </c>
      <c r="E503" s="473">
        <f>IF('COE.Client.Details'!O520="","",'COE.Client.Details'!O520)</f>
        <v/>
      </c>
      <c r="F503" s="473">
        <f>IF('COE.Client.Details'!P520="","",'COE.Client.Details'!P520)</f>
        <v/>
      </c>
      <c r="G503" s="473">
        <f>IF('COE.Client.Details'!Q520="","",'COE.Client.Details'!Q520)</f>
        <v/>
      </c>
      <c r="H503" s="478">
        <f>IF(G503="","","US")</f>
        <v/>
      </c>
      <c r="I503" s="166">
        <f>IF('COE.Client.Details'!L520="","",'COE.Client.Details'!L520)</f>
        <v/>
      </c>
      <c r="J503" s="629">
        <f>IF('COE.Client.Details'!T520="","",'COE.Client.Details'!T520)</f>
        <v/>
      </c>
      <c r="K503" s="479">
        <f>IF(A503="","","0123000000002GvAAI")</f>
        <v/>
      </c>
      <c r="L503" s="479" t="n"/>
      <c r="M503" s="481">
        <f>IF('Multi Unit Grid'!$H$3="","",'Multi Unit Grid'!$H$3)</f>
        <v/>
      </c>
      <c r="N503" s="481">
        <f>IF('Multi Unit Grid'!$H$4="","",'Multi Unit Grid'!$H$4)</f>
        <v/>
      </c>
      <c r="O503" s="483" t="n"/>
      <c r="P503" s="482">
        <f>IF('COE.Client.Details'!E520="","",'COE.Client.Details'!E520)</f>
        <v/>
      </c>
      <c r="Q503" s="483" t="n"/>
    </row>
    <row r="504">
      <c r="A504" s="232">
        <f>IF('Multi Unit Grid'!C515="","",'Multi Unit Grid'!C515)</f>
        <v/>
      </c>
      <c r="B504" s="473">
        <f>IF('Product Selections'!D518="","",'Product Selections'!D518)</f>
        <v/>
      </c>
      <c r="C504" s="166">
        <f>IF('COE.Client.Details'!K521="","",'COE.Client.Details'!K521)</f>
        <v/>
      </c>
      <c r="D504" s="473">
        <f>IF('COE.Client.Details'!M521="","",'COE.Client.Details'!M521)</f>
        <v/>
      </c>
      <c r="E504" s="473">
        <f>IF('COE.Client.Details'!O521="","",'COE.Client.Details'!O521)</f>
        <v/>
      </c>
      <c r="F504" s="473">
        <f>IF('COE.Client.Details'!P521="","",'COE.Client.Details'!P521)</f>
        <v/>
      </c>
      <c r="G504" s="473">
        <f>IF('COE.Client.Details'!Q521="","",'COE.Client.Details'!Q521)</f>
        <v/>
      </c>
      <c r="H504" s="478">
        <f>IF(G504="","","US")</f>
        <v/>
      </c>
      <c r="I504" s="166">
        <f>IF('COE.Client.Details'!L521="","",'COE.Client.Details'!L521)</f>
        <v/>
      </c>
      <c r="J504" s="629">
        <f>IF('COE.Client.Details'!T521="","",'COE.Client.Details'!T521)</f>
        <v/>
      </c>
      <c r="K504" s="479">
        <f>IF(A504="","","0123000000002GvAAI")</f>
        <v/>
      </c>
      <c r="L504" s="479" t="n"/>
      <c r="M504" s="481">
        <f>IF('Multi Unit Grid'!$H$3="","",'Multi Unit Grid'!$H$3)</f>
        <v/>
      </c>
      <c r="N504" s="481">
        <f>IF('Multi Unit Grid'!$H$4="","",'Multi Unit Grid'!$H$4)</f>
        <v/>
      </c>
      <c r="O504" s="483" t="n"/>
      <c r="P504" s="482">
        <f>IF('COE.Client.Details'!E521="","",'COE.Client.Details'!E521)</f>
        <v/>
      </c>
      <c r="Q504" s="483" t="n"/>
    </row>
    <row r="505">
      <c r="A505" s="232">
        <f>IF('Multi Unit Grid'!C516="","",'Multi Unit Grid'!C516)</f>
        <v/>
      </c>
      <c r="B505" s="473">
        <f>IF('Product Selections'!D519="","",'Product Selections'!D519)</f>
        <v/>
      </c>
      <c r="C505" s="166">
        <f>IF('COE.Client.Details'!K522="","",'COE.Client.Details'!K522)</f>
        <v/>
      </c>
      <c r="D505" s="473">
        <f>IF('COE.Client.Details'!M522="","",'COE.Client.Details'!M522)</f>
        <v/>
      </c>
      <c r="E505" s="473">
        <f>IF('COE.Client.Details'!O522="","",'COE.Client.Details'!O522)</f>
        <v/>
      </c>
      <c r="F505" s="473">
        <f>IF('COE.Client.Details'!P522="","",'COE.Client.Details'!P522)</f>
        <v/>
      </c>
      <c r="G505" s="473">
        <f>IF('COE.Client.Details'!Q522="","",'COE.Client.Details'!Q522)</f>
        <v/>
      </c>
      <c r="H505" s="478">
        <f>IF(G505="","","US")</f>
        <v/>
      </c>
      <c r="I505" s="166">
        <f>IF('COE.Client.Details'!L522="","",'COE.Client.Details'!L522)</f>
        <v/>
      </c>
      <c r="J505" s="629">
        <f>IF('COE.Client.Details'!T522="","",'COE.Client.Details'!T522)</f>
        <v/>
      </c>
      <c r="K505" s="479">
        <f>IF(A505="","","0123000000002GvAAI")</f>
        <v/>
      </c>
      <c r="L505" s="479" t="n"/>
      <c r="M505" s="481">
        <f>IF('Multi Unit Grid'!$H$3="","",'Multi Unit Grid'!$H$3)</f>
        <v/>
      </c>
      <c r="N505" s="481">
        <f>IF('Multi Unit Grid'!$H$4="","",'Multi Unit Grid'!$H$4)</f>
        <v/>
      </c>
      <c r="O505" s="483" t="n"/>
      <c r="P505" s="482">
        <f>IF('COE.Client.Details'!E522="","",'COE.Client.Details'!E522)</f>
        <v/>
      </c>
      <c r="Q505" s="483" t="n"/>
    </row>
    <row r="506">
      <c r="A506" s="232">
        <f>IF('Multi Unit Grid'!C517="","",'Multi Unit Grid'!C517)</f>
        <v/>
      </c>
      <c r="B506" s="473">
        <f>IF('Product Selections'!D520="","",'Product Selections'!D520)</f>
        <v/>
      </c>
      <c r="C506" s="166">
        <f>IF('COE.Client.Details'!K523="","",'COE.Client.Details'!K523)</f>
        <v/>
      </c>
      <c r="D506" s="473">
        <f>IF('COE.Client.Details'!M523="","",'COE.Client.Details'!M523)</f>
        <v/>
      </c>
      <c r="E506" s="473">
        <f>IF('COE.Client.Details'!O523="","",'COE.Client.Details'!O523)</f>
        <v/>
      </c>
      <c r="F506" s="473">
        <f>IF('COE.Client.Details'!P523="","",'COE.Client.Details'!P523)</f>
        <v/>
      </c>
      <c r="G506" s="473">
        <f>IF('COE.Client.Details'!Q523="","",'COE.Client.Details'!Q523)</f>
        <v/>
      </c>
      <c r="H506" s="478">
        <f>IF(G506="","","US")</f>
        <v/>
      </c>
      <c r="I506" s="166">
        <f>IF('COE.Client.Details'!L523="","",'COE.Client.Details'!L523)</f>
        <v/>
      </c>
      <c r="J506" s="629">
        <f>IF('COE.Client.Details'!T523="","",'COE.Client.Details'!T523)</f>
        <v/>
      </c>
      <c r="K506" s="479">
        <f>IF(A506="","","0123000000002GvAAI")</f>
        <v/>
      </c>
      <c r="L506" s="479" t="n"/>
      <c r="M506" s="481">
        <f>IF('Multi Unit Grid'!$H$3="","",'Multi Unit Grid'!$H$3)</f>
        <v/>
      </c>
      <c r="N506" s="481">
        <f>IF('Multi Unit Grid'!$H$4="","",'Multi Unit Grid'!$H$4)</f>
        <v/>
      </c>
      <c r="O506" s="483" t="n"/>
      <c r="P506" s="482">
        <f>IF('COE.Client.Details'!E523="","",'COE.Client.Details'!E523)</f>
        <v/>
      </c>
      <c r="Q506" s="483" t="n"/>
    </row>
    <row r="507">
      <c r="A507" s="232">
        <f>IF('Multi Unit Grid'!C518="","",'Multi Unit Grid'!C518)</f>
        <v/>
      </c>
      <c r="B507" s="473">
        <f>IF('Product Selections'!D521="","",'Product Selections'!D521)</f>
        <v/>
      </c>
      <c r="C507" s="166">
        <f>IF('COE.Client.Details'!K524="","",'COE.Client.Details'!K524)</f>
        <v/>
      </c>
      <c r="D507" s="473">
        <f>IF('COE.Client.Details'!M524="","",'COE.Client.Details'!M524)</f>
        <v/>
      </c>
      <c r="E507" s="473">
        <f>IF('COE.Client.Details'!O524="","",'COE.Client.Details'!O524)</f>
        <v/>
      </c>
      <c r="F507" s="473">
        <f>IF('COE.Client.Details'!P524="","",'COE.Client.Details'!P524)</f>
        <v/>
      </c>
      <c r="G507" s="473">
        <f>IF('COE.Client.Details'!Q524="","",'COE.Client.Details'!Q524)</f>
        <v/>
      </c>
      <c r="H507" s="478">
        <f>IF(G507="","","US")</f>
        <v/>
      </c>
      <c r="I507" s="166">
        <f>IF('COE.Client.Details'!L524="","",'COE.Client.Details'!L524)</f>
        <v/>
      </c>
      <c r="J507" s="629">
        <f>IF('COE.Client.Details'!T524="","",'COE.Client.Details'!T524)</f>
        <v/>
      </c>
      <c r="K507" s="479">
        <f>IF(A507="","","0123000000002GvAAI")</f>
        <v/>
      </c>
      <c r="L507" s="479" t="n"/>
      <c r="M507" s="481">
        <f>IF('Multi Unit Grid'!$H$3="","",'Multi Unit Grid'!$H$3)</f>
        <v/>
      </c>
      <c r="N507" s="481">
        <f>IF('Multi Unit Grid'!$H$4="","",'Multi Unit Grid'!$H$4)</f>
        <v/>
      </c>
      <c r="O507" s="483" t="n"/>
      <c r="P507" s="482">
        <f>IF('COE.Client.Details'!E524="","",'COE.Client.Details'!E524)</f>
        <v/>
      </c>
      <c r="Q507" s="483" t="n"/>
    </row>
    <row r="508">
      <c r="A508" s="232">
        <f>IF('Multi Unit Grid'!C519="","",'Multi Unit Grid'!C519)</f>
        <v/>
      </c>
      <c r="B508" s="473">
        <f>IF('Product Selections'!D522="","",'Product Selections'!D522)</f>
        <v/>
      </c>
      <c r="C508" s="166">
        <f>IF('COE.Client.Details'!K525="","",'COE.Client.Details'!K525)</f>
        <v/>
      </c>
      <c r="D508" s="473">
        <f>IF('COE.Client.Details'!M525="","",'COE.Client.Details'!M525)</f>
        <v/>
      </c>
      <c r="E508" s="473">
        <f>IF('COE.Client.Details'!O525="","",'COE.Client.Details'!O525)</f>
        <v/>
      </c>
      <c r="F508" s="473">
        <f>IF('COE.Client.Details'!P525="","",'COE.Client.Details'!P525)</f>
        <v/>
      </c>
      <c r="G508" s="473">
        <f>IF('COE.Client.Details'!Q525="","",'COE.Client.Details'!Q525)</f>
        <v/>
      </c>
      <c r="H508" s="478">
        <f>IF(G508="","","US")</f>
        <v/>
      </c>
      <c r="I508" s="166">
        <f>IF('COE.Client.Details'!L525="","",'COE.Client.Details'!L525)</f>
        <v/>
      </c>
      <c r="J508" s="629">
        <f>IF('COE.Client.Details'!T525="","",'COE.Client.Details'!T525)</f>
        <v/>
      </c>
      <c r="K508" s="479">
        <f>IF(A508="","","0123000000002GvAAI")</f>
        <v/>
      </c>
      <c r="L508" s="479" t="n"/>
      <c r="M508" s="481">
        <f>IF('Multi Unit Grid'!$H$3="","",'Multi Unit Grid'!$H$3)</f>
        <v/>
      </c>
      <c r="N508" s="481">
        <f>IF('Multi Unit Grid'!$H$4="","",'Multi Unit Grid'!$H$4)</f>
        <v/>
      </c>
      <c r="O508" s="483" t="n"/>
      <c r="P508" s="482">
        <f>IF('COE.Client.Details'!E525="","",'COE.Client.Details'!E525)</f>
        <v/>
      </c>
      <c r="Q508" s="483" t="n"/>
    </row>
    <row r="509">
      <c r="A509" s="232">
        <f>IF('Multi Unit Grid'!C520="","",'Multi Unit Grid'!C520)</f>
        <v/>
      </c>
      <c r="B509" s="473">
        <f>IF('Product Selections'!D523="","",'Product Selections'!D523)</f>
        <v/>
      </c>
      <c r="C509" s="166">
        <f>IF('COE.Client.Details'!K526="","",'COE.Client.Details'!K526)</f>
        <v/>
      </c>
      <c r="D509" s="473">
        <f>IF('COE.Client.Details'!M526="","",'COE.Client.Details'!M526)</f>
        <v/>
      </c>
      <c r="E509" s="473">
        <f>IF('COE.Client.Details'!O526="","",'COE.Client.Details'!O526)</f>
        <v/>
      </c>
      <c r="F509" s="473">
        <f>IF('COE.Client.Details'!P526="","",'COE.Client.Details'!P526)</f>
        <v/>
      </c>
      <c r="G509" s="473">
        <f>IF('COE.Client.Details'!Q526="","",'COE.Client.Details'!Q526)</f>
        <v/>
      </c>
      <c r="H509" s="478">
        <f>IF(G509="","","US")</f>
        <v/>
      </c>
      <c r="I509" s="166">
        <f>IF('COE.Client.Details'!L526="","",'COE.Client.Details'!L526)</f>
        <v/>
      </c>
      <c r="J509" s="629">
        <f>IF('COE.Client.Details'!T526="","",'COE.Client.Details'!T526)</f>
        <v/>
      </c>
      <c r="K509" s="479">
        <f>IF(A509="","","0123000000002GvAAI")</f>
        <v/>
      </c>
      <c r="L509" s="479" t="n"/>
      <c r="M509" s="481">
        <f>IF('Multi Unit Grid'!$H$3="","",'Multi Unit Grid'!$H$3)</f>
        <v/>
      </c>
      <c r="N509" s="481">
        <f>IF('Multi Unit Grid'!$H$4="","",'Multi Unit Grid'!$H$4)</f>
        <v/>
      </c>
      <c r="O509" s="483" t="n"/>
      <c r="P509" s="482">
        <f>IF('COE.Client.Details'!E526="","",'COE.Client.Details'!E526)</f>
        <v/>
      </c>
      <c r="Q509" s="483" t="n"/>
    </row>
    <row r="510">
      <c r="A510" s="232">
        <f>IF('Multi Unit Grid'!C521="","",'Multi Unit Grid'!C521)</f>
        <v/>
      </c>
      <c r="B510" s="473">
        <f>IF('Product Selections'!D524="","",'Product Selections'!D524)</f>
        <v/>
      </c>
      <c r="C510" s="166">
        <f>IF('COE.Client.Details'!K527="","",'COE.Client.Details'!K527)</f>
        <v/>
      </c>
      <c r="D510" s="473">
        <f>IF('COE.Client.Details'!M527="","",'COE.Client.Details'!M527)</f>
        <v/>
      </c>
      <c r="E510" s="473">
        <f>IF('COE.Client.Details'!O527="","",'COE.Client.Details'!O527)</f>
        <v/>
      </c>
      <c r="F510" s="473">
        <f>IF('COE.Client.Details'!P527="","",'COE.Client.Details'!P527)</f>
        <v/>
      </c>
      <c r="G510" s="473">
        <f>IF('COE.Client.Details'!Q527="","",'COE.Client.Details'!Q527)</f>
        <v/>
      </c>
      <c r="H510" s="478">
        <f>IF(G510="","","US")</f>
        <v/>
      </c>
      <c r="I510" s="166">
        <f>IF('COE.Client.Details'!L527="","",'COE.Client.Details'!L527)</f>
        <v/>
      </c>
      <c r="J510" s="629">
        <f>IF('COE.Client.Details'!T527="","",'COE.Client.Details'!T527)</f>
        <v/>
      </c>
      <c r="K510" s="479">
        <f>IF(A510="","","0123000000002GvAAI")</f>
        <v/>
      </c>
      <c r="L510" s="479" t="n"/>
      <c r="M510" s="481">
        <f>IF('Multi Unit Grid'!$H$3="","",'Multi Unit Grid'!$H$3)</f>
        <v/>
      </c>
      <c r="N510" s="481">
        <f>IF('Multi Unit Grid'!$H$4="","",'Multi Unit Grid'!$H$4)</f>
        <v/>
      </c>
      <c r="O510" s="483" t="n"/>
      <c r="P510" s="482">
        <f>IF('COE.Client.Details'!E527="","",'COE.Client.Details'!E527)</f>
        <v/>
      </c>
      <c r="Q510" s="483" t="n"/>
    </row>
    <row r="511">
      <c r="A511" s="232">
        <f>IF('Multi Unit Grid'!C522="","",'Multi Unit Grid'!C522)</f>
        <v/>
      </c>
      <c r="B511" s="473">
        <f>IF('Product Selections'!D525="","",'Product Selections'!D525)</f>
        <v/>
      </c>
      <c r="C511" s="166">
        <f>IF('COE.Client.Details'!K528="","",'COE.Client.Details'!K528)</f>
        <v/>
      </c>
      <c r="D511" s="473">
        <f>IF('COE.Client.Details'!M528="","",'COE.Client.Details'!M528)</f>
        <v/>
      </c>
      <c r="E511" s="473">
        <f>IF('COE.Client.Details'!O528="","",'COE.Client.Details'!O528)</f>
        <v/>
      </c>
      <c r="F511" s="473">
        <f>IF('COE.Client.Details'!P528="","",'COE.Client.Details'!P528)</f>
        <v/>
      </c>
      <c r="G511" s="473">
        <f>IF('COE.Client.Details'!Q528="","",'COE.Client.Details'!Q528)</f>
        <v/>
      </c>
      <c r="H511" s="478">
        <f>IF(G511="","","US")</f>
        <v/>
      </c>
      <c r="I511" s="166">
        <f>IF('COE.Client.Details'!L528="","",'COE.Client.Details'!L528)</f>
        <v/>
      </c>
      <c r="J511" s="629">
        <f>IF('COE.Client.Details'!T528="","",'COE.Client.Details'!T528)</f>
        <v/>
      </c>
      <c r="K511" s="479">
        <f>IF(A511="","","0123000000002GvAAI")</f>
        <v/>
      </c>
      <c r="L511" s="479" t="n"/>
      <c r="M511" s="481">
        <f>IF('Multi Unit Grid'!$H$3="","",'Multi Unit Grid'!$H$3)</f>
        <v/>
      </c>
      <c r="N511" s="481">
        <f>IF('Multi Unit Grid'!$H$4="","",'Multi Unit Grid'!$H$4)</f>
        <v/>
      </c>
      <c r="O511" s="483" t="n"/>
      <c r="P511" s="482">
        <f>IF('COE.Client.Details'!E528="","",'COE.Client.Details'!E528)</f>
        <v/>
      </c>
      <c r="Q511" s="483" t="n"/>
    </row>
    <row r="512">
      <c r="A512" s="232">
        <f>IF('Multi Unit Grid'!C523="","",'Multi Unit Grid'!C523)</f>
        <v/>
      </c>
      <c r="B512" s="473">
        <f>IF('Product Selections'!D526="","",'Product Selections'!D526)</f>
        <v/>
      </c>
      <c r="C512" s="166">
        <f>IF('COE.Client.Details'!K529="","",'COE.Client.Details'!K529)</f>
        <v/>
      </c>
      <c r="D512" s="473">
        <f>IF('COE.Client.Details'!M529="","",'COE.Client.Details'!M529)</f>
        <v/>
      </c>
      <c r="E512" s="473">
        <f>IF('COE.Client.Details'!O529="","",'COE.Client.Details'!O529)</f>
        <v/>
      </c>
      <c r="F512" s="473">
        <f>IF('COE.Client.Details'!P529="","",'COE.Client.Details'!P529)</f>
        <v/>
      </c>
      <c r="G512" s="473">
        <f>IF('COE.Client.Details'!Q529="","",'COE.Client.Details'!Q529)</f>
        <v/>
      </c>
      <c r="H512" s="478">
        <f>IF(G512="","","US")</f>
        <v/>
      </c>
      <c r="I512" s="166">
        <f>IF('COE.Client.Details'!L529="","",'COE.Client.Details'!L529)</f>
        <v/>
      </c>
      <c r="J512" s="629">
        <f>IF('COE.Client.Details'!T529="","",'COE.Client.Details'!T529)</f>
        <v/>
      </c>
      <c r="K512" s="479">
        <f>IF(A512="","","0123000000002GvAAI")</f>
        <v/>
      </c>
      <c r="L512" s="479" t="n"/>
      <c r="M512" s="481">
        <f>IF('Multi Unit Grid'!$H$3="","",'Multi Unit Grid'!$H$3)</f>
        <v/>
      </c>
      <c r="N512" s="481">
        <f>IF('Multi Unit Grid'!$H$4="","",'Multi Unit Grid'!$H$4)</f>
        <v/>
      </c>
      <c r="O512" s="483" t="n"/>
      <c r="P512" s="482">
        <f>IF('COE.Client.Details'!E529="","",'COE.Client.Details'!E529)</f>
        <v/>
      </c>
      <c r="Q512" s="483" t="n"/>
    </row>
    <row r="513">
      <c r="A513" s="232">
        <f>IF('Multi Unit Grid'!C524="","",'Multi Unit Grid'!C524)</f>
        <v/>
      </c>
      <c r="B513" s="473">
        <f>IF('Product Selections'!D527="","",'Product Selections'!D527)</f>
        <v/>
      </c>
      <c r="C513" s="166">
        <f>IF('COE.Client.Details'!K530="","",'COE.Client.Details'!K530)</f>
        <v/>
      </c>
      <c r="D513" s="473">
        <f>IF('COE.Client.Details'!M530="","",'COE.Client.Details'!M530)</f>
        <v/>
      </c>
      <c r="E513" s="473">
        <f>IF('COE.Client.Details'!O530="","",'COE.Client.Details'!O530)</f>
        <v/>
      </c>
      <c r="F513" s="473">
        <f>IF('COE.Client.Details'!P530="","",'COE.Client.Details'!P530)</f>
        <v/>
      </c>
      <c r="G513" s="473">
        <f>IF('COE.Client.Details'!Q530="","",'COE.Client.Details'!Q530)</f>
        <v/>
      </c>
      <c r="H513" s="478">
        <f>IF(G513="","","US")</f>
        <v/>
      </c>
      <c r="I513" s="166">
        <f>IF('COE.Client.Details'!L530="","",'COE.Client.Details'!L530)</f>
        <v/>
      </c>
      <c r="J513" s="629">
        <f>IF('COE.Client.Details'!T530="","",'COE.Client.Details'!T530)</f>
        <v/>
      </c>
      <c r="K513" s="479">
        <f>IF(A513="","","0123000000002GvAAI")</f>
        <v/>
      </c>
      <c r="L513" s="479" t="n"/>
      <c r="M513" s="481">
        <f>IF('Multi Unit Grid'!$H$3="","",'Multi Unit Grid'!$H$3)</f>
        <v/>
      </c>
      <c r="N513" s="481">
        <f>IF('Multi Unit Grid'!$H$4="","",'Multi Unit Grid'!$H$4)</f>
        <v/>
      </c>
      <c r="O513" s="483" t="n"/>
      <c r="P513" s="482">
        <f>IF('COE.Client.Details'!E530="","",'COE.Client.Details'!E530)</f>
        <v/>
      </c>
      <c r="Q513" s="483" t="n"/>
    </row>
    <row r="514">
      <c r="A514" s="232">
        <f>IF('Multi Unit Grid'!C525="","",'Multi Unit Grid'!C525)</f>
        <v/>
      </c>
      <c r="B514" s="473">
        <f>IF('Product Selections'!D528="","",'Product Selections'!D528)</f>
        <v/>
      </c>
      <c r="C514" s="166">
        <f>IF('COE.Client.Details'!K531="","",'COE.Client.Details'!K531)</f>
        <v/>
      </c>
      <c r="D514" s="473">
        <f>IF('COE.Client.Details'!M531="","",'COE.Client.Details'!M531)</f>
        <v/>
      </c>
      <c r="E514" s="473">
        <f>IF('COE.Client.Details'!O531="","",'COE.Client.Details'!O531)</f>
        <v/>
      </c>
      <c r="F514" s="473">
        <f>IF('COE.Client.Details'!P531="","",'COE.Client.Details'!P531)</f>
        <v/>
      </c>
      <c r="G514" s="473">
        <f>IF('COE.Client.Details'!Q531="","",'COE.Client.Details'!Q531)</f>
        <v/>
      </c>
      <c r="H514" s="478">
        <f>IF(G514="","","US")</f>
        <v/>
      </c>
      <c r="I514" s="166">
        <f>IF('COE.Client.Details'!L531="","",'COE.Client.Details'!L531)</f>
        <v/>
      </c>
      <c r="J514" s="629">
        <f>IF('COE.Client.Details'!T531="","",'COE.Client.Details'!T531)</f>
        <v/>
      </c>
      <c r="K514" s="479">
        <f>IF(A514="","","0123000000002GvAAI")</f>
        <v/>
      </c>
      <c r="L514" s="479" t="n"/>
      <c r="M514" s="481">
        <f>IF('Multi Unit Grid'!$H$3="","",'Multi Unit Grid'!$H$3)</f>
        <v/>
      </c>
      <c r="N514" s="481">
        <f>IF('Multi Unit Grid'!$H$4="","",'Multi Unit Grid'!$H$4)</f>
        <v/>
      </c>
      <c r="O514" s="483" t="n"/>
      <c r="P514" s="482">
        <f>IF('COE.Client.Details'!E531="","",'COE.Client.Details'!E531)</f>
        <v/>
      </c>
      <c r="Q514" s="483" t="n"/>
    </row>
    <row r="515">
      <c r="A515" s="232">
        <f>IF('Multi Unit Grid'!C526="","",'Multi Unit Grid'!C526)</f>
        <v/>
      </c>
      <c r="B515" s="473">
        <f>IF('Product Selections'!D529="","",'Product Selections'!D529)</f>
        <v/>
      </c>
      <c r="C515" s="166">
        <f>IF('COE.Client.Details'!K532="","",'COE.Client.Details'!K532)</f>
        <v/>
      </c>
      <c r="D515" s="473">
        <f>IF('COE.Client.Details'!M532="","",'COE.Client.Details'!M532)</f>
        <v/>
      </c>
      <c r="E515" s="473">
        <f>IF('COE.Client.Details'!O532="","",'COE.Client.Details'!O532)</f>
        <v/>
      </c>
      <c r="F515" s="473">
        <f>IF('COE.Client.Details'!P532="","",'COE.Client.Details'!P532)</f>
        <v/>
      </c>
      <c r="G515" s="473">
        <f>IF('COE.Client.Details'!Q532="","",'COE.Client.Details'!Q532)</f>
        <v/>
      </c>
      <c r="H515" s="478">
        <f>IF(G515="","","US")</f>
        <v/>
      </c>
      <c r="I515" s="166">
        <f>IF('COE.Client.Details'!L532="","",'COE.Client.Details'!L532)</f>
        <v/>
      </c>
      <c r="J515" s="629">
        <f>IF('COE.Client.Details'!T532="","",'COE.Client.Details'!T532)</f>
        <v/>
      </c>
      <c r="K515" s="479">
        <f>IF(A515="","","0123000000002GvAAI")</f>
        <v/>
      </c>
      <c r="L515" s="479" t="n"/>
      <c r="M515" s="481">
        <f>IF('Multi Unit Grid'!$H$3="","",'Multi Unit Grid'!$H$3)</f>
        <v/>
      </c>
      <c r="N515" s="481">
        <f>IF('Multi Unit Grid'!$H$4="","",'Multi Unit Grid'!$H$4)</f>
        <v/>
      </c>
      <c r="O515" s="483" t="n"/>
      <c r="P515" s="482">
        <f>IF('COE.Client.Details'!E532="","",'COE.Client.Details'!E532)</f>
        <v/>
      </c>
      <c r="Q515" s="483" t="n"/>
    </row>
    <row r="516">
      <c r="A516" s="232">
        <f>IF('Multi Unit Grid'!C527="","",'Multi Unit Grid'!C527)</f>
        <v/>
      </c>
      <c r="B516" s="473">
        <f>IF('Product Selections'!D530="","",'Product Selections'!D530)</f>
        <v/>
      </c>
      <c r="C516" s="166">
        <f>IF('COE.Client.Details'!K533="","",'COE.Client.Details'!K533)</f>
        <v/>
      </c>
      <c r="D516" s="473">
        <f>IF('COE.Client.Details'!M533="","",'COE.Client.Details'!M533)</f>
        <v/>
      </c>
      <c r="E516" s="473">
        <f>IF('COE.Client.Details'!O533="","",'COE.Client.Details'!O533)</f>
        <v/>
      </c>
      <c r="F516" s="473">
        <f>IF('COE.Client.Details'!P533="","",'COE.Client.Details'!P533)</f>
        <v/>
      </c>
      <c r="G516" s="473">
        <f>IF('COE.Client.Details'!Q533="","",'COE.Client.Details'!Q533)</f>
        <v/>
      </c>
      <c r="H516" s="478">
        <f>IF(G516="","","US")</f>
        <v/>
      </c>
      <c r="I516" s="166">
        <f>IF('COE.Client.Details'!L533="","",'COE.Client.Details'!L533)</f>
        <v/>
      </c>
      <c r="J516" s="629">
        <f>IF('COE.Client.Details'!T533="","",'COE.Client.Details'!T533)</f>
        <v/>
      </c>
      <c r="K516" s="479">
        <f>IF(A516="","","0123000000002GvAAI")</f>
        <v/>
      </c>
      <c r="L516" s="479" t="n"/>
      <c r="M516" s="481">
        <f>IF('Multi Unit Grid'!$H$3="","",'Multi Unit Grid'!$H$3)</f>
        <v/>
      </c>
      <c r="N516" s="481">
        <f>IF('Multi Unit Grid'!$H$4="","",'Multi Unit Grid'!$H$4)</f>
        <v/>
      </c>
      <c r="O516" s="483" t="n"/>
      <c r="P516" s="482">
        <f>IF('COE.Client.Details'!E533="","",'COE.Client.Details'!E533)</f>
        <v/>
      </c>
      <c r="Q516" s="483" t="n"/>
    </row>
    <row r="517">
      <c r="A517" s="232">
        <f>IF('Multi Unit Grid'!C528="","",'Multi Unit Grid'!C528)</f>
        <v/>
      </c>
      <c r="B517" s="473">
        <f>IF('Product Selections'!D531="","",'Product Selections'!D531)</f>
        <v/>
      </c>
      <c r="C517" s="166">
        <f>IF('COE.Client.Details'!K534="","",'COE.Client.Details'!K534)</f>
        <v/>
      </c>
      <c r="D517" s="473">
        <f>IF('COE.Client.Details'!M534="","",'COE.Client.Details'!M534)</f>
        <v/>
      </c>
      <c r="E517" s="473">
        <f>IF('COE.Client.Details'!O534="","",'COE.Client.Details'!O534)</f>
        <v/>
      </c>
      <c r="F517" s="473">
        <f>IF('COE.Client.Details'!P534="","",'COE.Client.Details'!P534)</f>
        <v/>
      </c>
      <c r="G517" s="473">
        <f>IF('COE.Client.Details'!Q534="","",'COE.Client.Details'!Q534)</f>
        <v/>
      </c>
      <c r="H517" s="478">
        <f>IF(G517="","","US")</f>
        <v/>
      </c>
      <c r="I517" s="166">
        <f>IF('COE.Client.Details'!L534="","",'COE.Client.Details'!L534)</f>
        <v/>
      </c>
      <c r="J517" s="629">
        <f>IF('COE.Client.Details'!T534="","",'COE.Client.Details'!T534)</f>
        <v/>
      </c>
      <c r="K517" s="479">
        <f>IF(A517="","","0123000000002GvAAI")</f>
        <v/>
      </c>
      <c r="L517" s="479" t="n"/>
      <c r="M517" s="481">
        <f>IF('Multi Unit Grid'!$H$3="","",'Multi Unit Grid'!$H$3)</f>
        <v/>
      </c>
      <c r="N517" s="481">
        <f>IF('Multi Unit Grid'!$H$4="","",'Multi Unit Grid'!$H$4)</f>
        <v/>
      </c>
      <c r="O517" s="483" t="n"/>
      <c r="P517" s="482">
        <f>IF('COE.Client.Details'!E534="","",'COE.Client.Details'!E534)</f>
        <v/>
      </c>
      <c r="Q517" s="483" t="n"/>
    </row>
    <row r="518">
      <c r="A518" s="232">
        <f>IF('Multi Unit Grid'!C529="","",'Multi Unit Grid'!C529)</f>
        <v/>
      </c>
      <c r="B518" s="473">
        <f>IF('Product Selections'!D532="","",'Product Selections'!D532)</f>
        <v/>
      </c>
      <c r="C518" s="166">
        <f>IF('COE.Client.Details'!K535="","",'COE.Client.Details'!K535)</f>
        <v/>
      </c>
      <c r="D518" s="473">
        <f>IF('COE.Client.Details'!M535="","",'COE.Client.Details'!M535)</f>
        <v/>
      </c>
      <c r="E518" s="473">
        <f>IF('COE.Client.Details'!O535="","",'COE.Client.Details'!O535)</f>
        <v/>
      </c>
      <c r="F518" s="473">
        <f>IF('COE.Client.Details'!P535="","",'COE.Client.Details'!P535)</f>
        <v/>
      </c>
      <c r="G518" s="473">
        <f>IF('COE.Client.Details'!Q535="","",'COE.Client.Details'!Q535)</f>
        <v/>
      </c>
      <c r="H518" s="478">
        <f>IF(G518="","","US")</f>
        <v/>
      </c>
      <c r="I518" s="166">
        <f>IF('COE.Client.Details'!L535="","",'COE.Client.Details'!L535)</f>
        <v/>
      </c>
      <c r="J518" s="629">
        <f>IF('COE.Client.Details'!T535="","",'COE.Client.Details'!T535)</f>
        <v/>
      </c>
      <c r="K518" s="479">
        <f>IF(A518="","","0123000000002GvAAI")</f>
        <v/>
      </c>
      <c r="L518" s="479" t="n"/>
      <c r="M518" s="481">
        <f>IF('Multi Unit Grid'!$H$3="","",'Multi Unit Grid'!$H$3)</f>
        <v/>
      </c>
      <c r="N518" s="481">
        <f>IF('Multi Unit Grid'!$H$4="","",'Multi Unit Grid'!$H$4)</f>
        <v/>
      </c>
      <c r="O518" s="483" t="n"/>
      <c r="P518" s="482">
        <f>IF('COE.Client.Details'!E535="","",'COE.Client.Details'!E535)</f>
        <v/>
      </c>
      <c r="Q518" s="483" t="n"/>
    </row>
    <row r="519">
      <c r="A519" s="232">
        <f>IF('Multi Unit Grid'!C530="","",'Multi Unit Grid'!C530)</f>
        <v/>
      </c>
      <c r="B519" s="473">
        <f>IF('Product Selections'!D533="","",'Product Selections'!D533)</f>
        <v/>
      </c>
      <c r="C519" s="166">
        <f>IF('COE.Client.Details'!K536="","",'COE.Client.Details'!K536)</f>
        <v/>
      </c>
      <c r="D519" s="473">
        <f>IF('COE.Client.Details'!M536="","",'COE.Client.Details'!M536)</f>
        <v/>
      </c>
      <c r="E519" s="473">
        <f>IF('COE.Client.Details'!O536="","",'COE.Client.Details'!O536)</f>
        <v/>
      </c>
      <c r="F519" s="473">
        <f>IF('COE.Client.Details'!P536="","",'COE.Client.Details'!P536)</f>
        <v/>
      </c>
      <c r="G519" s="473">
        <f>IF('COE.Client.Details'!Q536="","",'COE.Client.Details'!Q536)</f>
        <v/>
      </c>
      <c r="H519" s="478">
        <f>IF(G519="","","US")</f>
        <v/>
      </c>
      <c r="I519" s="166">
        <f>IF('COE.Client.Details'!L536="","",'COE.Client.Details'!L536)</f>
        <v/>
      </c>
      <c r="J519" s="629">
        <f>IF('COE.Client.Details'!T536="","",'COE.Client.Details'!T536)</f>
        <v/>
      </c>
      <c r="K519" s="479">
        <f>IF(A519="","","0123000000002GvAAI")</f>
        <v/>
      </c>
      <c r="L519" s="479" t="n"/>
      <c r="M519" s="481">
        <f>IF('Multi Unit Grid'!$H$3="","",'Multi Unit Grid'!$H$3)</f>
        <v/>
      </c>
      <c r="N519" s="481">
        <f>IF('Multi Unit Grid'!$H$4="","",'Multi Unit Grid'!$H$4)</f>
        <v/>
      </c>
      <c r="O519" s="483" t="n"/>
      <c r="P519" s="482">
        <f>IF('COE.Client.Details'!E536="","",'COE.Client.Details'!E536)</f>
        <v/>
      </c>
      <c r="Q519" s="483" t="n"/>
    </row>
    <row r="520">
      <c r="A520" s="232">
        <f>IF('Multi Unit Grid'!C531="","",'Multi Unit Grid'!C531)</f>
        <v/>
      </c>
      <c r="B520" s="473">
        <f>IF('Product Selections'!D534="","",'Product Selections'!D534)</f>
        <v/>
      </c>
      <c r="C520" s="166">
        <f>IF('COE.Client.Details'!K537="","",'COE.Client.Details'!K537)</f>
        <v/>
      </c>
      <c r="D520" s="473">
        <f>IF('COE.Client.Details'!M537="","",'COE.Client.Details'!M537)</f>
        <v/>
      </c>
      <c r="E520" s="473">
        <f>IF('COE.Client.Details'!O537="","",'COE.Client.Details'!O537)</f>
        <v/>
      </c>
      <c r="F520" s="473">
        <f>IF('COE.Client.Details'!P537="","",'COE.Client.Details'!P537)</f>
        <v/>
      </c>
      <c r="G520" s="473">
        <f>IF('COE.Client.Details'!Q537="","",'COE.Client.Details'!Q537)</f>
        <v/>
      </c>
      <c r="H520" s="478">
        <f>IF(G520="","","US")</f>
        <v/>
      </c>
      <c r="I520" s="166">
        <f>IF('COE.Client.Details'!L537="","",'COE.Client.Details'!L537)</f>
        <v/>
      </c>
      <c r="J520" s="629">
        <f>IF('COE.Client.Details'!T537="","",'COE.Client.Details'!T537)</f>
        <v/>
      </c>
      <c r="K520" s="479">
        <f>IF(A520="","","0123000000002GvAAI")</f>
        <v/>
      </c>
      <c r="L520" s="479" t="n"/>
      <c r="M520" s="481">
        <f>IF('Multi Unit Grid'!$H$3="","",'Multi Unit Grid'!$H$3)</f>
        <v/>
      </c>
      <c r="N520" s="481">
        <f>IF('Multi Unit Grid'!$H$4="","",'Multi Unit Grid'!$H$4)</f>
        <v/>
      </c>
      <c r="O520" s="483" t="n"/>
      <c r="P520" s="482">
        <f>IF('COE.Client.Details'!E537="","",'COE.Client.Details'!E537)</f>
        <v/>
      </c>
      <c r="Q520" s="483" t="n"/>
    </row>
    <row r="521">
      <c r="A521" s="232">
        <f>IF('Multi Unit Grid'!C532="","",'Multi Unit Grid'!C532)</f>
        <v/>
      </c>
      <c r="B521" s="473">
        <f>IF('Product Selections'!D535="","",'Product Selections'!D535)</f>
        <v/>
      </c>
      <c r="C521" s="166">
        <f>IF('COE.Client.Details'!K538="","",'COE.Client.Details'!K538)</f>
        <v/>
      </c>
      <c r="D521" s="473">
        <f>IF('COE.Client.Details'!M538="","",'COE.Client.Details'!M538)</f>
        <v/>
      </c>
      <c r="E521" s="473">
        <f>IF('COE.Client.Details'!O538="","",'COE.Client.Details'!O538)</f>
        <v/>
      </c>
      <c r="F521" s="473">
        <f>IF('COE.Client.Details'!P538="","",'COE.Client.Details'!P538)</f>
        <v/>
      </c>
      <c r="G521" s="473">
        <f>IF('COE.Client.Details'!Q538="","",'COE.Client.Details'!Q538)</f>
        <v/>
      </c>
      <c r="H521" s="478">
        <f>IF(G521="","","US")</f>
        <v/>
      </c>
      <c r="I521" s="166">
        <f>IF('COE.Client.Details'!L538="","",'COE.Client.Details'!L538)</f>
        <v/>
      </c>
      <c r="J521" s="629">
        <f>IF('COE.Client.Details'!T538="","",'COE.Client.Details'!T538)</f>
        <v/>
      </c>
      <c r="K521" s="479">
        <f>IF(A521="","","0123000000002GvAAI")</f>
        <v/>
      </c>
      <c r="L521" s="479" t="n"/>
      <c r="M521" s="481">
        <f>IF('Multi Unit Grid'!$H$3="","",'Multi Unit Grid'!$H$3)</f>
        <v/>
      </c>
      <c r="N521" s="481">
        <f>IF('Multi Unit Grid'!$H$4="","",'Multi Unit Grid'!$H$4)</f>
        <v/>
      </c>
      <c r="O521" s="483" t="n"/>
      <c r="P521" s="482">
        <f>IF('COE.Client.Details'!E538="","",'COE.Client.Details'!E538)</f>
        <v/>
      </c>
      <c r="Q521" s="483" t="n"/>
    </row>
    <row r="522">
      <c r="A522" s="232">
        <f>IF('Multi Unit Grid'!C533="","",'Multi Unit Grid'!C533)</f>
        <v/>
      </c>
      <c r="B522" s="473">
        <f>IF('Product Selections'!D536="","",'Product Selections'!D536)</f>
        <v/>
      </c>
      <c r="C522" s="166">
        <f>IF('COE.Client.Details'!K539="","",'COE.Client.Details'!K539)</f>
        <v/>
      </c>
      <c r="D522" s="473">
        <f>IF('COE.Client.Details'!M539="","",'COE.Client.Details'!M539)</f>
        <v/>
      </c>
      <c r="E522" s="473">
        <f>IF('COE.Client.Details'!O539="","",'COE.Client.Details'!O539)</f>
        <v/>
      </c>
      <c r="F522" s="473">
        <f>IF('COE.Client.Details'!P539="","",'COE.Client.Details'!P539)</f>
        <v/>
      </c>
      <c r="G522" s="473">
        <f>IF('COE.Client.Details'!Q539="","",'COE.Client.Details'!Q539)</f>
        <v/>
      </c>
      <c r="H522" s="478">
        <f>IF(G522="","","US")</f>
        <v/>
      </c>
      <c r="I522" s="166">
        <f>IF('COE.Client.Details'!L539="","",'COE.Client.Details'!L539)</f>
        <v/>
      </c>
      <c r="J522" s="629">
        <f>IF('COE.Client.Details'!T539="","",'COE.Client.Details'!T539)</f>
        <v/>
      </c>
      <c r="K522" s="479">
        <f>IF(A522="","","0123000000002GvAAI")</f>
        <v/>
      </c>
      <c r="L522" s="479" t="n"/>
      <c r="M522" s="481">
        <f>IF('Multi Unit Grid'!$H$3="","",'Multi Unit Grid'!$H$3)</f>
        <v/>
      </c>
      <c r="N522" s="481">
        <f>IF('Multi Unit Grid'!$H$4="","",'Multi Unit Grid'!$H$4)</f>
        <v/>
      </c>
      <c r="O522" s="483" t="n"/>
      <c r="P522" s="482">
        <f>IF('COE.Client.Details'!E539="","",'COE.Client.Details'!E539)</f>
        <v/>
      </c>
      <c r="Q522" s="483" t="n"/>
    </row>
    <row r="523">
      <c r="A523" s="232">
        <f>IF('Multi Unit Grid'!C534="","",'Multi Unit Grid'!C534)</f>
        <v/>
      </c>
      <c r="B523" s="473">
        <f>IF('Product Selections'!D537="","",'Product Selections'!D537)</f>
        <v/>
      </c>
      <c r="C523" s="166">
        <f>IF('COE.Client.Details'!K540="","",'COE.Client.Details'!K540)</f>
        <v/>
      </c>
      <c r="D523" s="473">
        <f>IF('COE.Client.Details'!M540="","",'COE.Client.Details'!M540)</f>
        <v/>
      </c>
      <c r="E523" s="473">
        <f>IF('COE.Client.Details'!O540="","",'COE.Client.Details'!O540)</f>
        <v/>
      </c>
      <c r="F523" s="473">
        <f>IF('COE.Client.Details'!P540="","",'COE.Client.Details'!P540)</f>
        <v/>
      </c>
      <c r="G523" s="473">
        <f>IF('COE.Client.Details'!Q540="","",'COE.Client.Details'!Q540)</f>
        <v/>
      </c>
      <c r="H523" s="478">
        <f>IF(G523="","","US")</f>
        <v/>
      </c>
      <c r="I523" s="166">
        <f>IF('COE.Client.Details'!L540="","",'COE.Client.Details'!L540)</f>
        <v/>
      </c>
      <c r="J523" s="629">
        <f>IF('COE.Client.Details'!T540="","",'COE.Client.Details'!T540)</f>
        <v/>
      </c>
      <c r="K523" s="479">
        <f>IF(A523="","","0123000000002GvAAI")</f>
        <v/>
      </c>
      <c r="L523" s="479" t="n"/>
      <c r="M523" s="481">
        <f>IF('Multi Unit Grid'!$H$3="","",'Multi Unit Grid'!$H$3)</f>
        <v/>
      </c>
      <c r="N523" s="481">
        <f>IF('Multi Unit Grid'!$H$4="","",'Multi Unit Grid'!$H$4)</f>
        <v/>
      </c>
      <c r="O523" s="483" t="n"/>
      <c r="P523" s="482">
        <f>IF('COE.Client.Details'!E540="","",'COE.Client.Details'!E540)</f>
        <v/>
      </c>
      <c r="Q523" s="483" t="n"/>
    </row>
    <row r="524">
      <c r="A524" s="232">
        <f>IF('Multi Unit Grid'!C535="","",'Multi Unit Grid'!C535)</f>
        <v/>
      </c>
      <c r="B524" s="473">
        <f>IF('Product Selections'!D538="","",'Product Selections'!D538)</f>
        <v/>
      </c>
      <c r="C524" s="166">
        <f>IF('COE.Client.Details'!K541="","",'COE.Client.Details'!K541)</f>
        <v/>
      </c>
      <c r="D524" s="473">
        <f>IF('COE.Client.Details'!M541="","",'COE.Client.Details'!M541)</f>
        <v/>
      </c>
      <c r="E524" s="473">
        <f>IF('COE.Client.Details'!O541="","",'COE.Client.Details'!O541)</f>
        <v/>
      </c>
      <c r="F524" s="473">
        <f>IF('COE.Client.Details'!P541="","",'COE.Client.Details'!P541)</f>
        <v/>
      </c>
      <c r="G524" s="473">
        <f>IF('COE.Client.Details'!Q541="","",'COE.Client.Details'!Q541)</f>
        <v/>
      </c>
      <c r="H524" s="478">
        <f>IF(G524="","","US")</f>
        <v/>
      </c>
      <c r="I524" s="166">
        <f>IF('COE.Client.Details'!L541="","",'COE.Client.Details'!L541)</f>
        <v/>
      </c>
      <c r="J524" s="629">
        <f>IF('COE.Client.Details'!T541="","",'COE.Client.Details'!T541)</f>
        <v/>
      </c>
      <c r="K524" s="479">
        <f>IF(A524="","","0123000000002GvAAI")</f>
        <v/>
      </c>
      <c r="L524" s="479" t="n"/>
      <c r="M524" s="481">
        <f>IF('Multi Unit Grid'!$H$3="","",'Multi Unit Grid'!$H$3)</f>
        <v/>
      </c>
      <c r="N524" s="481">
        <f>IF('Multi Unit Grid'!$H$4="","",'Multi Unit Grid'!$H$4)</f>
        <v/>
      </c>
      <c r="O524" s="483" t="n"/>
      <c r="P524" s="482">
        <f>IF('COE.Client.Details'!E541="","",'COE.Client.Details'!E541)</f>
        <v/>
      </c>
      <c r="Q524" s="483" t="n"/>
    </row>
    <row r="525">
      <c r="A525" s="232">
        <f>IF('Multi Unit Grid'!C536="","",'Multi Unit Grid'!C536)</f>
        <v/>
      </c>
      <c r="B525" s="473">
        <f>IF('Product Selections'!D539="","",'Product Selections'!D539)</f>
        <v/>
      </c>
      <c r="C525" s="166">
        <f>IF('COE.Client.Details'!K542="","",'COE.Client.Details'!K542)</f>
        <v/>
      </c>
      <c r="D525" s="473">
        <f>IF('COE.Client.Details'!M542="","",'COE.Client.Details'!M542)</f>
        <v/>
      </c>
      <c r="E525" s="473">
        <f>IF('COE.Client.Details'!O542="","",'COE.Client.Details'!O542)</f>
        <v/>
      </c>
      <c r="F525" s="473">
        <f>IF('COE.Client.Details'!P542="","",'COE.Client.Details'!P542)</f>
        <v/>
      </c>
      <c r="G525" s="473">
        <f>IF('COE.Client.Details'!Q542="","",'COE.Client.Details'!Q542)</f>
        <v/>
      </c>
      <c r="H525" s="478">
        <f>IF(G525="","","US")</f>
        <v/>
      </c>
      <c r="I525" s="166">
        <f>IF('COE.Client.Details'!L542="","",'COE.Client.Details'!L542)</f>
        <v/>
      </c>
      <c r="J525" s="629">
        <f>IF('COE.Client.Details'!T542="","",'COE.Client.Details'!T542)</f>
        <v/>
      </c>
      <c r="K525" s="479">
        <f>IF(A525="","","0123000000002GvAAI")</f>
        <v/>
      </c>
      <c r="L525" s="479" t="n"/>
      <c r="M525" s="481">
        <f>IF('Multi Unit Grid'!$H$3="","",'Multi Unit Grid'!$H$3)</f>
        <v/>
      </c>
      <c r="N525" s="481">
        <f>IF('Multi Unit Grid'!$H$4="","",'Multi Unit Grid'!$H$4)</f>
        <v/>
      </c>
      <c r="O525" s="483" t="n"/>
      <c r="P525" s="482">
        <f>IF('COE.Client.Details'!E542="","",'COE.Client.Details'!E542)</f>
        <v/>
      </c>
      <c r="Q525" s="483" t="n"/>
    </row>
    <row r="526">
      <c r="A526" s="232">
        <f>IF('Multi Unit Grid'!C537="","",'Multi Unit Grid'!C537)</f>
        <v/>
      </c>
      <c r="B526" s="473">
        <f>IF('Product Selections'!D540="","",'Product Selections'!D540)</f>
        <v/>
      </c>
      <c r="C526" s="166">
        <f>IF('COE.Client.Details'!K543="","",'COE.Client.Details'!K543)</f>
        <v/>
      </c>
      <c r="D526" s="473">
        <f>IF('COE.Client.Details'!M543="","",'COE.Client.Details'!M543)</f>
        <v/>
      </c>
      <c r="E526" s="473">
        <f>IF('COE.Client.Details'!O543="","",'COE.Client.Details'!O543)</f>
        <v/>
      </c>
      <c r="F526" s="473">
        <f>IF('COE.Client.Details'!P543="","",'COE.Client.Details'!P543)</f>
        <v/>
      </c>
      <c r="G526" s="473">
        <f>IF('COE.Client.Details'!Q543="","",'COE.Client.Details'!Q543)</f>
        <v/>
      </c>
      <c r="H526" s="478">
        <f>IF(G526="","","US")</f>
        <v/>
      </c>
      <c r="I526" s="166">
        <f>IF('COE.Client.Details'!L543="","",'COE.Client.Details'!L543)</f>
        <v/>
      </c>
      <c r="J526" s="629">
        <f>IF('COE.Client.Details'!T543="","",'COE.Client.Details'!T543)</f>
        <v/>
      </c>
      <c r="K526" s="479">
        <f>IF(A526="","","0123000000002GvAAI")</f>
        <v/>
      </c>
      <c r="L526" s="479" t="n"/>
      <c r="M526" s="481">
        <f>IF('Multi Unit Grid'!$H$3="","",'Multi Unit Grid'!$H$3)</f>
        <v/>
      </c>
      <c r="N526" s="481">
        <f>IF('Multi Unit Grid'!$H$4="","",'Multi Unit Grid'!$H$4)</f>
        <v/>
      </c>
      <c r="O526" s="483" t="n"/>
      <c r="P526" s="482">
        <f>IF('COE.Client.Details'!E543="","",'COE.Client.Details'!E543)</f>
        <v/>
      </c>
      <c r="Q526" s="483" t="n"/>
    </row>
    <row r="527">
      <c r="A527" s="232">
        <f>IF('Multi Unit Grid'!C538="","",'Multi Unit Grid'!C538)</f>
        <v/>
      </c>
      <c r="B527" s="473">
        <f>IF('Product Selections'!D541="","",'Product Selections'!D541)</f>
        <v/>
      </c>
      <c r="C527" s="166">
        <f>IF('COE.Client.Details'!K544="","",'COE.Client.Details'!K544)</f>
        <v/>
      </c>
      <c r="D527" s="473">
        <f>IF('COE.Client.Details'!M544="","",'COE.Client.Details'!M544)</f>
        <v/>
      </c>
      <c r="E527" s="473">
        <f>IF('COE.Client.Details'!O544="","",'COE.Client.Details'!O544)</f>
        <v/>
      </c>
      <c r="F527" s="473">
        <f>IF('COE.Client.Details'!P544="","",'COE.Client.Details'!P544)</f>
        <v/>
      </c>
      <c r="G527" s="473">
        <f>IF('COE.Client.Details'!Q544="","",'COE.Client.Details'!Q544)</f>
        <v/>
      </c>
      <c r="H527" s="478">
        <f>IF(G527="","","US")</f>
        <v/>
      </c>
      <c r="I527" s="166">
        <f>IF('COE.Client.Details'!L544="","",'COE.Client.Details'!L544)</f>
        <v/>
      </c>
      <c r="J527" s="629">
        <f>IF('COE.Client.Details'!T544="","",'COE.Client.Details'!T544)</f>
        <v/>
      </c>
      <c r="K527" s="479">
        <f>IF(A527="","","0123000000002GvAAI")</f>
        <v/>
      </c>
      <c r="L527" s="479" t="n"/>
      <c r="M527" s="481">
        <f>IF('Multi Unit Grid'!$H$3="","",'Multi Unit Grid'!$H$3)</f>
        <v/>
      </c>
      <c r="N527" s="481">
        <f>IF('Multi Unit Grid'!$H$4="","",'Multi Unit Grid'!$H$4)</f>
        <v/>
      </c>
      <c r="O527" s="483" t="n"/>
      <c r="P527" s="482">
        <f>IF('COE.Client.Details'!E544="","",'COE.Client.Details'!E544)</f>
        <v/>
      </c>
      <c r="Q527" s="483" t="n"/>
    </row>
    <row r="528">
      <c r="A528" s="232">
        <f>IF('Multi Unit Grid'!C539="","",'Multi Unit Grid'!C539)</f>
        <v/>
      </c>
      <c r="B528" s="473">
        <f>IF('Product Selections'!D542="","",'Product Selections'!D542)</f>
        <v/>
      </c>
      <c r="C528" s="166">
        <f>IF('COE.Client.Details'!K545="","",'COE.Client.Details'!K545)</f>
        <v/>
      </c>
      <c r="D528" s="473">
        <f>IF('COE.Client.Details'!M545="","",'COE.Client.Details'!M545)</f>
        <v/>
      </c>
      <c r="E528" s="473">
        <f>IF('COE.Client.Details'!O545="","",'COE.Client.Details'!O545)</f>
        <v/>
      </c>
      <c r="F528" s="473">
        <f>IF('COE.Client.Details'!P545="","",'COE.Client.Details'!P545)</f>
        <v/>
      </c>
      <c r="G528" s="473">
        <f>IF('COE.Client.Details'!Q545="","",'COE.Client.Details'!Q545)</f>
        <v/>
      </c>
      <c r="H528" s="478">
        <f>IF(G528="","","US")</f>
        <v/>
      </c>
      <c r="I528" s="166">
        <f>IF('COE.Client.Details'!L545="","",'COE.Client.Details'!L545)</f>
        <v/>
      </c>
      <c r="J528" s="629">
        <f>IF('COE.Client.Details'!T545="","",'COE.Client.Details'!T545)</f>
        <v/>
      </c>
      <c r="K528" s="479">
        <f>IF(A528="","","0123000000002GvAAI")</f>
        <v/>
      </c>
      <c r="L528" s="479" t="n"/>
      <c r="M528" s="481">
        <f>IF('Multi Unit Grid'!$H$3="","",'Multi Unit Grid'!$H$3)</f>
        <v/>
      </c>
      <c r="N528" s="481">
        <f>IF('Multi Unit Grid'!$H$4="","",'Multi Unit Grid'!$H$4)</f>
        <v/>
      </c>
      <c r="O528" s="483" t="n"/>
      <c r="P528" s="482">
        <f>IF('COE.Client.Details'!E545="","",'COE.Client.Details'!E545)</f>
        <v/>
      </c>
      <c r="Q528" s="483" t="n"/>
    </row>
    <row r="529">
      <c r="A529" s="232">
        <f>IF('Multi Unit Grid'!C540="","",'Multi Unit Grid'!C540)</f>
        <v/>
      </c>
      <c r="B529" s="473">
        <f>IF('Product Selections'!D543="","",'Product Selections'!D543)</f>
        <v/>
      </c>
      <c r="C529" s="166">
        <f>IF('COE.Client.Details'!K546="","",'COE.Client.Details'!K546)</f>
        <v/>
      </c>
      <c r="D529" s="473">
        <f>IF('COE.Client.Details'!M546="","",'COE.Client.Details'!M546)</f>
        <v/>
      </c>
      <c r="E529" s="473">
        <f>IF('COE.Client.Details'!O546="","",'COE.Client.Details'!O546)</f>
        <v/>
      </c>
      <c r="F529" s="473">
        <f>IF('COE.Client.Details'!P546="","",'COE.Client.Details'!P546)</f>
        <v/>
      </c>
      <c r="G529" s="473">
        <f>IF('COE.Client.Details'!Q546="","",'COE.Client.Details'!Q546)</f>
        <v/>
      </c>
      <c r="H529" s="478">
        <f>IF(G529="","","US")</f>
        <v/>
      </c>
      <c r="I529" s="166">
        <f>IF('COE.Client.Details'!L546="","",'COE.Client.Details'!L546)</f>
        <v/>
      </c>
      <c r="J529" s="629">
        <f>IF('COE.Client.Details'!T546="","",'COE.Client.Details'!T546)</f>
        <v/>
      </c>
      <c r="K529" s="479">
        <f>IF(A529="","","0123000000002GvAAI")</f>
        <v/>
      </c>
      <c r="L529" s="479" t="n"/>
      <c r="M529" s="481">
        <f>IF('Multi Unit Grid'!$H$3="","",'Multi Unit Grid'!$H$3)</f>
        <v/>
      </c>
      <c r="N529" s="481">
        <f>IF('Multi Unit Grid'!$H$4="","",'Multi Unit Grid'!$H$4)</f>
        <v/>
      </c>
      <c r="O529" s="483" t="n"/>
      <c r="P529" s="482">
        <f>IF('COE.Client.Details'!E546="","",'COE.Client.Details'!E546)</f>
        <v/>
      </c>
      <c r="Q529" s="483" t="n"/>
    </row>
    <row r="530">
      <c r="A530" s="232">
        <f>IF('Multi Unit Grid'!C541="","",'Multi Unit Grid'!C541)</f>
        <v/>
      </c>
      <c r="B530" s="473">
        <f>IF('Product Selections'!D544="","",'Product Selections'!D544)</f>
        <v/>
      </c>
      <c r="C530" s="166">
        <f>IF('COE.Client.Details'!K547="","",'COE.Client.Details'!K547)</f>
        <v/>
      </c>
      <c r="D530" s="473">
        <f>IF('COE.Client.Details'!M547="","",'COE.Client.Details'!M547)</f>
        <v/>
      </c>
      <c r="E530" s="473">
        <f>IF('COE.Client.Details'!O547="","",'COE.Client.Details'!O547)</f>
        <v/>
      </c>
      <c r="F530" s="473">
        <f>IF('COE.Client.Details'!P547="","",'COE.Client.Details'!P547)</f>
        <v/>
      </c>
      <c r="G530" s="473">
        <f>IF('COE.Client.Details'!Q547="","",'COE.Client.Details'!Q547)</f>
        <v/>
      </c>
      <c r="H530" s="478">
        <f>IF(G530="","","US")</f>
        <v/>
      </c>
      <c r="I530" s="166">
        <f>IF('COE.Client.Details'!L547="","",'COE.Client.Details'!L547)</f>
        <v/>
      </c>
      <c r="J530" s="629">
        <f>IF('COE.Client.Details'!T547="","",'COE.Client.Details'!T547)</f>
        <v/>
      </c>
      <c r="K530" s="479">
        <f>IF(A530="","","0123000000002GvAAI")</f>
        <v/>
      </c>
      <c r="L530" s="479" t="n"/>
      <c r="M530" s="481">
        <f>IF('Multi Unit Grid'!$H$3="","",'Multi Unit Grid'!$H$3)</f>
        <v/>
      </c>
      <c r="N530" s="481">
        <f>IF('Multi Unit Grid'!$H$4="","",'Multi Unit Grid'!$H$4)</f>
        <v/>
      </c>
      <c r="O530" s="483" t="n"/>
      <c r="P530" s="482">
        <f>IF('COE.Client.Details'!E547="","",'COE.Client.Details'!E547)</f>
        <v/>
      </c>
      <c r="Q530" s="483" t="n"/>
    </row>
    <row r="531">
      <c r="A531" s="232">
        <f>IF('Multi Unit Grid'!C542="","",'Multi Unit Grid'!C542)</f>
        <v/>
      </c>
      <c r="B531" s="473">
        <f>IF('Product Selections'!D545="","",'Product Selections'!D545)</f>
        <v/>
      </c>
      <c r="C531" s="166">
        <f>IF('COE.Client.Details'!K548="","",'COE.Client.Details'!K548)</f>
        <v/>
      </c>
      <c r="D531" s="473">
        <f>IF('COE.Client.Details'!M548="","",'COE.Client.Details'!M548)</f>
        <v/>
      </c>
      <c r="E531" s="473">
        <f>IF('COE.Client.Details'!O548="","",'COE.Client.Details'!O548)</f>
        <v/>
      </c>
      <c r="F531" s="473">
        <f>IF('COE.Client.Details'!P548="","",'COE.Client.Details'!P548)</f>
        <v/>
      </c>
      <c r="G531" s="473">
        <f>IF('COE.Client.Details'!Q548="","",'COE.Client.Details'!Q548)</f>
        <v/>
      </c>
      <c r="H531" s="478">
        <f>IF(G531="","","US")</f>
        <v/>
      </c>
      <c r="I531" s="166">
        <f>IF('COE.Client.Details'!L548="","",'COE.Client.Details'!L548)</f>
        <v/>
      </c>
      <c r="J531" s="629">
        <f>IF('COE.Client.Details'!T548="","",'COE.Client.Details'!T548)</f>
        <v/>
      </c>
      <c r="K531" s="479">
        <f>IF(A531="","","0123000000002GvAAI")</f>
        <v/>
      </c>
      <c r="L531" s="479" t="n"/>
      <c r="M531" s="481">
        <f>IF('Multi Unit Grid'!$H$3="","",'Multi Unit Grid'!$H$3)</f>
        <v/>
      </c>
      <c r="N531" s="481">
        <f>IF('Multi Unit Grid'!$H$4="","",'Multi Unit Grid'!$H$4)</f>
        <v/>
      </c>
      <c r="O531" s="483" t="n"/>
      <c r="P531" s="482">
        <f>IF('COE.Client.Details'!E548="","",'COE.Client.Details'!E548)</f>
        <v/>
      </c>
      <c r="Q531" s="483" t="n"/>
    </row>
    <row r="532">
      <c r="A532" s="232">
        <f>IF('Multi Unit Grid'!C543="","",'Multi Unit Grid'!C543)</f>
        <v/>
      </c>
      <c r="B532" s="473">
        <f>IF('Product Selections'!D546="","",'Product Selections'!D546)</f>
        <v/>
      </c>
      <c r="C532" s="166">
        <f>IF('COE.Client.Details'!K549="","",'COE.Client.Details'!K549)</f>
        <v/>
      </c>
      <c r="D532" s="473">
        <f>IF('COE.Client.Details'!M549="","",'COE.Client.Details'!M549)</f>
        <v/>
      </c>
      <c r="E532" s="473">
        <f>IF('COE.Client.Details'!O549="","",'COE.Client.Details'!O549)</f>
        <v/>
      </c>
      <c r="F532" s="473">
        <f>IF('COE.Client.Details'!P549="","",'COE.Client.Details'!P549)</f>
        <v/>
      </c>
      <c r="G532" s="473">
        <f>IF('COE.Client.Details'!Q549="","",'COE.Client.Details'!Q549)</f>
        <v/>
      </c>
      <c r="H532" s="478">
        <f>IF(G532="","","US")</f>
        <v/>
      </c>
      <c r="I532" s="166">
        <f>IF('COE.Client.Details'!L549="","",'COE.Client.Details'!L549)</f>
        <v/>
      </c>
      <c r="J532" s="629">
        <f>IF('COE.Client.Details'!T549="","",'COE.Client.Details'!T549)</f>
        <v/>
      </c>
      <c r="K532" s="479">
        <f>IF(A532="","","0123000000002GvAAI")</f>
        <v/>
      </c>
      <c r="L532" s="479" t="n"/>
      <c r="M532" s="481">
        <f>IF('Multi Unit Grid'!$H$3="","",'Multi Unit Grid'!$H$3)</f>
        <v/>
      </c>
      <c r="N532" s="481">
        <f>IF('Multi Unit Grid'!$H$4="","",'Multi Unit Grid'!$H$4)</f>
        <v/>
      </c>
      <c r="O532" s="483" t="n"/>
      <c r="P532" s="482">
        <f>IF('COE.Client.Details'!E549="","",'COE.Client.Details'!E549)</f>
        <v/>
      </c>
      <c r="Q532" s="483" t="n"/>
    </row>
    <row r="533">
      <c r="A533" s="232">
        <f>IF('Multi Unit Grid'!C544="","",'Multi Unit Grid'!C544)</f>
        <v/>
      </c>
      <c r="B533" s="473">
        <f>IF('Product Selections'!D547="","",'Product Selections'!D547)</f>
        <v/>
      </c>
      <c r="C533" s="166">
        <f>IF('COE.Client.Details'!K550="","",'COE.Client.Details'!K550)</f>
        <v/>
      </c>
      <c r="D533" s="473">
        <f>IF('COE.Client.Details'!M550="","",'COE.Client.Details'!M550)</f>
        <v/>
      </c>
      <c r="E533" s="473">
        <f>IF('COE.Client.Details'!O550="","",'COE.Client.Details'!O550)</f>
        <v/>
      </c>
      <c r="F533" s="473">
        <f>IF('COE.Client.Details'!P550="","",'COE.Client.Details'!P550)</f>
        <v/>
      </c>
      <c r="G533" s="473">
        <f>IF('COE.Client.Details'!Q550="","",'COE.Client.Details'!Q550)</f>
        <v/>
      </c>
      <c r="H533" s="478">
        <f>IF(G533="","","US")</f>
        <v/>
      </c>
      <c r="I533" s="166">
        <f>IF('COE.Client.Details'!L550="","",'COE.Client.Details'!L550)</f>
        <v/>
      </c>
      <c r="J533" s="629">
        <f>IF('COE.Client.Details'!T550="","",'COE.Client.Details'!T550)</f>
        <v/>
      </c>
      <c r="K533" s="479">
        <f>IF(A533="","","0123000000002GvAAI")</f>
        <v/>
      </c>
      <c r="L533" s="479" t="n"/>
      <c r="M533" s="481">
        <f>IF('Multi Unit Grid'!$H$3="","",'Multi Unit Grid'!$H$3)</f>
        <v/>
      </c>
      <c r="N533" s="481">
        <f>IF('Multi Unit Grid'!$H$4="","",'Multi Unit Grid'!$H$4)</f>
        <v/>
      </c>
      <c r="O533" s="483" t="n"/>
      <c r="P533" s="482">
        <f>IF('COE.Client.Details'!E550="","",'COE.Client.Details'!E550)</f>
        <v/>
      </c>
      <c r="Q533" s="483" t="n"/>
    </row>
    <row r="534">
      <c r="A534" s="232">
        <f>IF('Multi Unit Grid'!C545="","",'Multi Unit Grid'!C545)</f>
        <v/>
      </c>
      <c r="B534" s="473">
        <f>IF('Product Selections'!D548="","",'Product Selections'!D548)</f>
        <v/>
      </c>
      <c r="C534" s="166">
        <f>IF('COE.Client.Details'!K551="","",'COE.Client.Details'!K551)</f>
        <v/>
      </c>
      <c r="D534" s="473">
        <f>IF('COE.Client.Details'!M551="","",'COE.Client.Details'!M551)</f>
        <v/>
      </c>
      <c r="E534" s="473">
        <f>IF('COE.Client.Details'!O551="","",'COE.Client.Details'!O551)</f>
        <v/>
      </c>
      <c r="F534" s="473">
        <f>IF('COE.Client.Details'!P551="","",'COE.Client.Details'!P551)</f>
        <v/>
      </c>
      <c r="G534" s="473">
        <f>IF('COE.Client.Details'!Q551="","",'COE.Client.Details'!Q551)</f>
        <v/>
      </c>
      <c r="H534" s="478">
        <f>IF(G534="","","US")</f>
        <v/>
      </c>
      <c r="I534" s="166">
        <f>IF('COE.Client.Details'!L551="","",'COE.Client.Details'!L551)</f>
        <v/>
      </c>
      <c r="J534" s="629">
        <f>IF('COE.Client.Details'!T551="","",'COE.Client.Details'!T551)</f>
        <v/>
      </c>
      <c r="K534" s="479">
        <f>IF(A534="","","0123000000002GvAAI")</f>
        <v/>
      </c>
      <c r="L534" s="479" t="n"/>
      <c r="M534" s="481">
        <f>IF('Multi Unit Grid'!$H$3="","",'Multi Unit Grid'!$H$3)</f>
        <v/>
      </c>
      <c r="N534" s="481">
        <f>IF('Multi Unit Grid'!$H$4="","",'Multi Unit Grid'!$H$4)</f>
        <v/>
      </c>
      <c r="O534" s="483" t="n"/>
      <c r="P534" s="482">
        <f>IF('COE.Client.Details'!E551="","",'COE.Client.Details'!E551)</f>
        <v/>
      </c>
      <c r="Q534" s="483" t="n"/>
    </row>
    <row r="535">
      <c r="A535" s="232">
        <f>IF('Multi Unit Grid'!C546="","",'Multi Unit Grid'!C546)</f>
        <v/>
      </c>
      <c r="B535" s="473">
        <f>IF('Product Selections'!D549="","",'Product Selections'!D549)</f>
        <v/>
      </c>
      <c r="C535" s="166">
        <f>IF('COE.Client.Details'!K552="","",'COE.Client.Details'!K552)</f>
        <v/>
      </c>
      <c r="D535" s="473">
        <f>IF('COE.Client.Details'!M552="","",'COE.Client.Details'!M552)</f>
        <v/>
      </c>
      <c r="E535" s="473">
        <f>IF('COE.Client.Details'!O552="","",'COE.Client.Details'!O552)</f>
        <v/>
      </c>
      <c r="F535" s="473">
        <f>IF('COE.Client.Details'!P552="","",'COE.Client.Details'!P552)</f>
        <v/>
      </c>
      <c r="G535" s="473">
        <f>IF('COE.Client.Details'!Q552="","",'COE.Client.Details'!Q552)</f>
        <v/>
      </c>
      <c r="H535" s="478">
        <f>IF(G535="","","US")</f>
        <v/>
      </c>
      <c r="I535" s="166">
        <f>IF('COE.Client.Details'!L552="","",'COE.Client.Details'!L552)</f>
        <v/>
      </c>
      <c r="J535" s="629">
        <f>IF('COE.Client.Details'!T552="","",'COE.Client.Details'!T552)</f>
        <v/>
      </c>
      <c r="K535" s="479">
        <f>IF(A535="","","0123000000002GvAAI")</f>
        <v/>
      </c>
      <c r="L535" s="479" t="n"/>
      <c r="M535" s="481">
        <f>IF('Multi Unit Grid'!$H$3="","",'Multi Unit Grid'!$H$3)</f>
        <v/>
      </c>
      <c r="N535" s="481">
        <f>IF('Multi Unit Grid'!$H$4="","",'Multi Unit Grid'!$H$4)</f>
        <v/>
      </c>
      <c r="O535" s="483" t="n"/>
      <c r="P535" s="482">
        <f>IF('COE.Client.Details'!E552="","",'COE.Client.Details'!E552)</f>
        <v/>
      </c>
      <c r="Q535" s="483" t="n"/>
    </row>
    <row r="536">
      <c r="A536" s="232">
        <f>IF('Multi Unit Grid'!C547="","",'Multi Unit Grid'!C547)</f>
        <v/>
      </c>
      <c r="B536" s="473">
        <f>IF('Product Selections'!D550="","",'Product Selections'!D550)</f>
        <v/>
      </c>
      <c r="C536" s="166">
        <f>IF('COE.Client.Details'!K553="","",'COE.Client.Details'!K553)</f>
        <v/>
      </c>
      <c r="D536" s="473">
        <f>IF('COE.Client.Details'!M553="","",'COE.Client.Details'!M553)</f>
        <v/>
      </c>
      <c r="E536" s="473">
        <f>IF('COE.Client.Details'!O553="","",'COE.Client.Details'!O553)</f>
        <v/>
      </c>
      <c r="F536" s="473">
        <f>IF('COE.Client.Details'!P553="","",'COE.Client.Details'!P553)</f>
        <v/>
      </c>
      <c r="G536" s="473">
        <f>IF('COE.Client.Details'!Q553="","",'COE.Client.Details'!Q553)</f>
        <v/>
      </c>
      <c r="H536" s="478">
        <f>IF(G536="","","US")</f>
        <v/>
      </c>
      <c r="I536" s="166">
        <f>IF('COE.Client.Details'!L553="","",'COE.Client.Details'!L553)</f>
        <v/>
      </c>
      <c r="J536" s="629">
        <f>IF('COE.Client.Details'!T553="","",'COE.Client.Details'!T553)</f>
        <v/>
      </c>
      <c r="K536" s="479">
        <f>IF(A536="","","0123000000002GvAAI")</f>
        <v/>
      </c>
      <c r="L536" s="479" t="n"/>
      <c r="M536" s="481">
        <f>IF('Multi Unit Grid'!$H$3="","",'Multi Unit Grid'!$H$3)</f>
        <v/>
      </c>
      <c r="N536" s="481">
        <f>IF('Multi Unit Grid'!$H$4="","",'Multi Unit Grid'!$H$4)</f>
        <v/>
      </c>
      <c r="O536" s="483" t="n"/>
      <c r="P536" s="482">
        <f>IF('COE.Client.Details'!E553="","",'COE.Client.Details'!E553)</f>
        <v/>
      </c>
      <c r="Q536" s="483" t="n"/>
    </row>
    <row r="537">
      <c r="A537" s="232">
        <f>IF('Multi Unit Grid'!C548="","",'Multi Unit Grid'!C548)</f>
        <v/>
      </c>
      <c r="B537" s="473">
        <f>IF('Product Selections'!D551="","",'Product Selections'!D551)</f>
        <v/>
      </c>
      <c r="C537" s="166">
        <f>IF('COE.Client.Details'!K554="","",'COE.Client.Details'!K554)</f>
        <v/>
      </c>
      <c r="D537" s="473">
        <f>IF('COE.Client.Details'!M554="","",'COE.Client.Details'!M554)</f>
        <v/>
      </c>
      <c r="E537" s="473">
        <f>IF('COE.Client.Details'!O554="","",'COE.Client.Details'!O554)</f>
        <v/>
      </c>
      <c r="F537" s="473">
        <f>IF('COE.Client.Details'!P554="","",'COE.Client.Details'!P554)</f>
        <v/>
      </c>
      <c r="G537" s="473">
        <f>IF('COE.Client.Details'!Q554="","",'COE.Client.Details'!Q554)</f>
        <v/>
      </c>
      <c r="H537" s="478">
        <f>IF(G537="","","US")</f>
        <v/>
      </c>
      <c r="I537" s="166">
        <f>IF('COE.Client.Details'!L554="","",'COE.Client.Details'!L554)</f>
        <v/>
      </c>
      <c r="J537" s="629">
        <f>IF('COE.Client.Details'!T554="","",'COE.Client.Details'!T554)</f>
        <v/>
      </c>
      <c r="K537" s="479">
        <f>IF(A537="","","0123000000002GvAAI")</f>
        <v/>
      </c>
      <c r="L537" s="479" t="n"/>
      <c r="M537" s="481">
        <f>IF('Multi Unit Grid'!$H$3="","",'Multi Unit Grid'!$H$3)</f>
        <v/>
      </c>
      <c r="N537" s="481">
        <f>IF('Multi Unit Grid'!$H$4="","",'Multi Unit Grid'!$H$4)</f>
        <v/>
      </c>
      <c r="O537" s="483" t="n"/>
      <c r="P537" s="482">
        <f>IF('COE.Client.Details'!E554="","",'COE.Client.Details'!E554)</f>
        <v/>
      </c>
      <c r="Q537" s="483" t="n"/>
    </row>
    <row r="538">
      <c r="A538" s="232">
        <f>IF('Multi Unit Grid'!C549="","",'Multi Unit Grid'!C549)</f>
        <v/>
      </c>
      <c r="B538" s="473">
        <f>IF('Product Selections'!D552="","",'Product Selections'!D552)</f>
        <v/>
      </c>
      <c r="C538" s="166">
        <f>IF('COE.Client.Details'!K555="","",'COE.Client.Details'!K555)</f>
        <v/>
      </c>
      <c r="D538" s="473">
        <f>IF('COE.Client.Details'!M555="","",'COE.Client.Details'!M555)</f>
        <v/>
      </c>
      <c r="E538" s="473">
        <f>IF('COE.Client.Details'!O555="","",'COE.Client.Details'!O555)</f>
        <v/>
      </c>
      <c r="F538" s="473">
        <f>IF('COE.Client.Details'!P555="","",'COE.Client.Details'!P555)</f>
        <v/>
      </c>
      <c r="G538" s="473">
        <f>IF('COE.Client.Details'!Q555="","",'COE.Client.Details'!Q555)</f>
        <v/>
      </c>
      <c r="H538" s="478">
        <f>IF(G538="","","US")</f>
        <v/>
      </c>
      <c r="I538" s="166">
        <f>IF('COE.Client.Details'!L555="","",'COE.Client.Details'!L555)</f>
        <v/>
      </c>
      <c r="J538" s="629">
        <f>IF('COE.Client.Details'!T555="","",'COE.Client.Details'!T555)</f>
        <v/>
      </c>
      <c r="K538" s="479">
        <f>IF(A538="","","0123000000002GvAAI")</f>
        <v/>
      </c>
      <c r="L538" s="479" t="n"/>
      <c r="M538" s="481">
        <f>IF('Multi Unit Grid'!$H$3="","",'Multi Unit Grid'!$H$3)</f>
        <v/>
      </c>
      <c r="N538" s="481">
        <f>IF('Multi Unit Grid'!$H$4="","",'Multi Unit Grid'!$H$4)</f>
        <v/>
      </c>
      <c r="O538" s="483" t="n"/>
      <c r="P538" s="482">
        <f>IF('COE.Client.Details'!E555="","",'COE.Client.Details'!E555)</f>
        <v/>
      </c>
      <c r="Q538" s="483" t="n"/>
    </row>
    <row r="539">
      <c r="A539" s="232">
        <f>IF('Multi Unit Grid'!C550="","",'Multi Unit Grid'!C550)</f>
        <v/>
      </c>
      <c r="B539" s="473">
        <f>IF('Product Selections'!D553="","",'Product Selections'!D553)</f>
        <v/>
      </c>
      <c r="C539" s="166">
        <f>IF('COE.Client.Details'!K556="","",'COE.Client.Details'!K556)</f>
        <v/>
      </c>
      <c r="D539" s="473">
        <f>IF('COE.Client.Details'!M556="","",'COE.Client.Details'!M556)</f>
        <v/>
      </c>
      <c r="E539" s="473">
        <f>IF('COE.Client.Details'!O556="","",'COE.Client.Details'!O556)</f>
        <v/>
      </c>
      <c r="F539" s="473">
        <f>IF('COE.Client.Details'!P556="","",'COE.Client.Details'!P556)</f>
        <v/>
      </c>
      <c r="G539" s="473">
        <f>IF('COE.Client.Details'!Q556="","",'COE.Client.Details'!Q556)</f>
        <v/>
      </c>
      <c r="H539" s="478">
        <f>IF(G539="","","US")</f>
        <v/>
      </c>
      <c r="I539" s="166">
        <f>IF('COE.Client.Details'!L556="","",'COE.Client.Details'!L556)</f>
        <v/>
      </c>
      <c r="J539" s="629">
        <f>IF('COE.Client.Details'!T556="","",'COE.Client.Details'!T556)</f>
        <v/>
      </c>
      <c r="K539" s="479">
        <f>IF(A539="","","0123000000002GvAAI")</f>
        <v/>
      </c>
      <c r="L539" s="479" t="n"/>
      <c r="M539" s="481">
        <f>IF('Multi Unit Grid'!$H$3="","",'Multi Unit Grid'!$H$3)</f>
        <v/>
      </c>
      <c r="N539" s="481">
        <f>IF('Multi Unit Grid'!$H$4="","",'Multi Unit Grid'!$H$4)</f>
        <v/>
      </c>
      <c r="O539" s="483" t="n"/>
      <c r="P539" s="482">
        <f>IF('COE.Client.Details'!E556="","",'COE.Client.Details'!E556)</f>
        <v/>
      </c>
      <c r="Q539" s="483" t="n"/>
    </row>
    <row r="540">
      <c r="A540" s="232">
        <f>IF('Multi Unit Grid'!C551="","",'Multi Unit Grid'!C551)</f>
        <v/>
      </c>
      <c r="B540" s="473">
        <f>IF('Product Selections'!D554="","",'Product Selections'!D554)</f>
        <v/>
      </c>
      <c r="C540" s="166">
        <f>IF('COE.Client.Details'!K557="","",'COE.Client.Details'!K557)</f>
        <v/>
      </c>
      <c r="D540" s="473">
        <f>IF('COE.Client.Details'!M557="","",'COE.Client.Details'!M557)</f>
        <v/>
      </c>
      <c r="E540" s="473">
        <f>IF('COE.Client.Details'!O557="","",'COE.Client.Details'!O557)</f>
        <v/>
      </c>
      <c r="F540" s="473">
        <f>IF('COE.Client.Details'!P557="","",'COE.Client.Details'!P557)</f>
        <v/>
      </c>
      <c r="G540" s="473">
        <f>IF('COE.Client.Details'!Q557="","",'COE.Client.Details'!Q557)</f>
        <v/>
      </c>
      <c r="H540" s="478">
        <f>IF(G540="","","US")</f>
        <v/>
      </c>
      <c r="I540" s="166">
        <f>IF('COE.Client.Details'!L557="","",'COE.Client.Details'!L557)</f>
        <v/>
      </c>
      <c r="J540" s="629">
        <f>IF('COE.Client.Details'!T557="","",'COE.Client.Details'!T557)</f>
        <v/>
      </c>
      <c r="K540" s="479">
        <f>IF(A540="","","0123000000002GvAAI")</f>
        <v/>
      </c>
      <c r="L540" s="479" t="n"/>
      <c r="M540" s="481">
        <f>IF('Multi Unit Grid'!$H$3="","",'Multi Unit Grid'!$H$3)</f>
        <v/>
      </c>
      <c r="N540" s="481">
        <f>IF('Multi Unit Grid'!$H$4="","",'Multi Unit Grid'!$H$4)</f>
        <v/>
      </c>
      <c r="O540" s="483" t="n"/>
      <c r="P540" s="482">
        <f>IF('COE.Client.Details'!E557="","",'COE.Client.Details'!E557)</f>
        <v/>
      </c>
      <c r="Q540" s="483" t="n"/>
    </row>
    <row r="541">
      <c r="A541" s="232">
        <f>IF('Multi Unit Grid'!C552="","",'Multi Unit Grid'!C552)</f>
        <v/>
      </c>
      <c r="B541" s="473">
        <f>IF('Product Selections'!D555="","",'Product Selections'!D555)</f>
        <v/>
      </c>
      <c r="C541" s="166">
        <f>IF('COE.Client.Details'!K558="","",'COE.Client.Details'!K558)</f>
        <v/>
      </c>
      <c r="D541" s="473">
        <f>IF('COE.Client.Details'!M558="","",'COE.Client.Details'!M558)</f>
        <v/>
      </c>
      <c r="E541" s="473">
        <f>IF('COE.Client.Details'!O558="","",'COE.Client.Details'!O558)</f>
        <v/>
      </c>
      <c r="F541" s="473">
        <f>IF('COE.Client.Details'!P558="","",'COE.Client.Details'!P558)</f>
        <v/>
      </c>
      <c r="G541" s="473">
        <f>IF('COE.Client.Details'!Q558="","",'COE.Client.Details'!Q558)</f>
        <v/>
      </c>
      <c r="H541" s="478">
        <f>IF(G541="","","US")</f>
        <v/>
      </c>
      <c r="I541" s="166">
        <f>IF('COE.Client.Details'!L558="","",'COE.Client.Details'!L558)</f>
        <v/>
      </c>
      <c r="J541" s="629">
        <f>IF('COE.Client.Details'!T558="","",'COE.Client.Details'!T558)</f>
        <v/>
      </c>
      <c r="K541" s="479">
        <f>IF(A541="","","0123000000002GvAAI")</f>
        <v/>
      </c>
      <c r="L541" s="479" t="n"/>
      <c r="M541" s="481">
        <f>IF('Multi Unit Grid'!$H$3="","",'Multi Unit Grid'!$H$3)</f>
        <v/>
      </c>
      <c r="N541" s="481">
        <f>IF('Multi Unit Grid'!$H$4="","",'Multi Unit Grid'!$H$4)</f>
        <v/>
      </c>
      <c r="O541" s="483" t="n"/>
      <c r="P541" s="482">
        <f>IF('COE.Client.Details'!E558="","",'COE.Client.Details'!E558)</f>
        <v/>
      </c>
      <c r="Q541" s="483" t="n"/>
    </row>
    <row r="542">
      <c r="A542" s="232">
        <f>IF('Multi Unit Grid'!C553="","",'Multi Unit Grid'!C553)</f>
        <v/>
      </c>
      <c r="B542" s="473">
        <f>IF('Product Selections'!D556="","",'Product Selections'!D556)</f>
        <v/>
      </c>
      <c r="C542" s="166">
        <f>IF('COE.Client.Details'!K559="","",'COE.Client.Details'!K559)</f>
        <v/>
      </c>
      <c r="D542" s="473">
        <f>IF('COE.Client.Details'!M559="","",'COE.Client.Details'!M559)</f>
        <v/>
      </c>
      <c r="E542" s="473">
        <f>IF('COE.Client.Details'!O559="","",'COE.Client.Details'!O559)</f>
        <v/>
      </c>
      <c r="F542" s="473">
        <f>IF('COE.Client.Details'!P559="","",'COE.Client.Details'!P559)</f>
        <v/>
      </c>
      <c r="G542" s="473">
        <f>IF('COE.Client.Details'!Q559="","",'COE.Client.Details'!Q559)</f>
        <v/>
      </c>
      <c r="H542" s="478">
        <f>IF(G542="","","US")</f>
        <v/>
      </c>
      <c r="I542" s="166">
        <f>IF('COE.Client.Details'!L559="","",'COE.Client.Details'!L559)</f>
        <v/>
      </c>
      <c r="J542" s="629">
        <f>IF('COE.Client.Details'!T559="","",'COE.Client.Details'!T559)</f>
        <v/>
      </c>
      <c r="K542" s="479">
        <f>IF(A542="","","0123000000002GvAAI")</f>
        <v/>
      </c>
      <c r="L542" s="479" t="n"/>
      <c r="M542" s="481">
        <f>IF('Multi Unit Grid'!$H$3="","",'Multi Unit Grid'!$H$3)</f>
        <v/>
      </c>
      <c r="N542" s="481">
        <f>IF('Multi Unit Grid'!$H$4="","",'Multi Unit Grid'!$H$4)</f>
        <v/>
      </c>
      <c r="O542" s="483" t="n"/>
      <c r="P542" s="482">
        <f>IF('COE.Client.Details'!E559="","",'COE.Client.Details'!E559)</f>
        <v/>
      </c>
      <c r="Q542" s="483" t="n"/>
    </row>
    <row r="543">
      <c r="A543" s="232">
        <f>IF('Multi Unit Grid'!C554="","",'Multi Unit Grid'!C554)</f>
        <v/>
      </c>
      <c r="B543" s="473">
        <f>IF('Product Selections'!D557="","",'Product Selections'!D557)</f>
        <v/>
      </c>
      <c r="C543" s="166">
        <f>IF('COE.Client.Details'!K560="","",'COE.Client.Details'!K560)</f>
        <v/>
      </c>
      <c r="D543" s="473">
        <f>IF('COE.Client.Details'!M560="","",'COE.Client.Details'!M560)</f>
        <v/>
      </c>
      <c r="E543" s="473">
        <f>IF('COE.Client.Details'!O560="","",'COE.Client.Details'!O560)</f>
        <v/>
      </c>
      <c r="F543" s="473">
        <f>IF('COE.Client.Details'!P560="","",'COE.Client.Details'!P560)</f>
        <v/>
      </c>
      <c r="G543" s="473">
        <f>IF('COE.Client.Details'!Q560="","",'COE.Client.Details'!Q560)</f>
        <v/>
      </c>
      <c r="H543" s="478">
        <f>IF(G543="","","US")</f>
        <v/>
      </c>
      <c r="I543" s="166">
        <f>IF('COE.Client.Details'!L560="","",'COE.Client.Details'!L560)</f>
        <v/>
      </c>
      <c r="J543" s="629">
        <f>IF('COE.Client.Details'!T560="","",'COE.Client.Details'!T560)</f>
        <v/>
      </c>
      <c r="K543" s="479">
        <f>IF(A543="","","0123000000002GvAAI")</f>
        <v/>
      </c>
      <c r="L543" s="479" t="n"/>
      <c r="M543" s="481">
        <f>IF('Multi Unit Grid'!$H$3="","",'Multi Unit Grid'!$H$3)</f>
        <v/>
      </c>
      <c r="N543" s="481">
        <f>IF('Multi Unit Grid'!$H$4="","",'Multi Unit Grid'!$H$4)</f>
        <v/>
      </c>
      <c r="O543" s="483" t="n"/>
      <c r="P543" s="482">
        <f>IF('COE.Client.Details'!E560="","",'COE.Client.Details'!E560)</f>
        <v/>
      </c>
      <c r="Q543" s="483" t="n"/>
    </row>
    <row r="544">
      <c r="A544" s="232">
        <f>IF('Multi Unit Grid'!C555="","",'Multi Unit Grid'!C555)</f>
        <v/>
      </c>
      <c r="B544" s="473">
        <f>IF('Product Selections'!D558="","",'Product Selections'!D558)</f>
        <v/>
      </c>
      <c r="C544" s="166">
        <f>IF('COE.Client.Details'!K561="","",'COE.Client.Details'!K561)</f>
        <v/>
      </c>
      <c r="D544" s="473">
        <f>IF('COE.Client.Details'!M561="","",'COE.Client.Details'!M561)</f>
        <v/>
      </c>
      <c r="E544" s="473">
        <f>IF('COE.Client.Details'!O561="","",'COE.Client.Details'!O561)</f>
        <v/>
      </c>
      <c r="F544" s="473">
        <f>IF('COE.Client.Details'!P561="","",'COE.Client.Details'!P561)</f>
        <v/>
      </c>
      <c r="G544" s="473">
        <f>IF('COE.Client.Details'!Q561="","",'COE.Client.Details'!Q561)</f>
        <v/>
      </c>
      <c r="H544" s="478">
        <f>IF(G544="","","US")</f>
        <v/>
      </c>
      <c r="I544" s="166">
        <f>IF('COE.Client.Details'!L561="","",'COE.Client.Details'!L561)</f>
        <v/>
      </c>
      <c r="J544" s="629">
        <f>IF('COE.Client.Details'!T561="","",'COE.Client.Details'!T561)</f>
        <v/>
      </c>
      <c r="K544" s="479">
        <f>IF(A544="","","0123000000002GvAAI")</f>
        <v/>
      </c>
      <c r="L544" s="479" t="n"/>
      <c r="M544" s="481">
        <f>IF('Multi Unit Grid'!$H$3="","",'Multi Unit Grid'!$H$3)</f>
        <v/>
      </c>
      <c r="N544" s="481">
        <f>IF('Multi Unit Grid'!$H$4="","",'Multi Unit Grid'!$H$4)</f>
        <v/>
      </c>
      <c r="O544" s="483" t="n"/>
      <c r="P544" s="482">
        <f>IF('COE.Client.Details'!E561="","",'COE.Client.Details'!E561)</f>
        <v/>
      </c>
      <c r="Q544" s="483" t="n"/>
    </row>
    <row r="545">
      <c r="A545" s="232">
        <f>IF('Multi Unit Grid'!C556="","",'Multi Unit Grid'!C556)</f>
        <v/>
      </c>
      <c r="B545" s="473">
        <f>IF('Product Selections'!D559="","",'Product Selections'!D559)</f>
        <v/>
      </c>
      <c r="C545" s="166">
        <f>IF('COE.Client.Details'!K562="","",'COE.Client.Details'!K562)</f>
        <v/>
      </c>
      <c r="D545" s="473">
        <f>IF('COE.Client.Details'!M562="","",'COE.Client.Details'!M562)</f>
        <v/>
      </c>
      <c r="E545" s="473">
        <f>IF('COE.Client.Details'!O562="","",'COE.Client.Details'!O562)</f>
        <v/>
      </c>
      <c r="F545" s="473">
        <f>IF('COE.Client.Details'!P562="","",'COE.Client.Details'!P562)</f>
        <v/>
      </c>
      <c r="G545" s="473">
        <f>IF('COE.Client.Details'!Q562="","",'COE.Client.Details'!Q562)</f>
        <v/>
      </c>
      <c r="H545" s="478">
        <f>IF(G545="","","US")</f>
        <v/>
      </c>
      <c r="I545" s="166">
        <f>IF('COE.Client.Details'!L562="","",'COE.Client.Details'!L562)</f>
        <v/>
      </c>
      <c r="J545" s="629">
        <f>IF('COE.Client.Details'!T562="","",'COE.Client.Details'!T562)</f>
        <v/>
      </c>
      <c r="K545" s="479">
        <f>IF(A545="","","0123000000002GvAAI")</f>
        <v/>
      </c>
      <c r="L545" s="479" t="n"/>
      <c r="M545" s="481">
        <f>IF('Multi Unit Grid'!$H$3="","",'Multi Unit Grid'!$H$3)</f>
        <v/>
      </c>
      <c r="N545" s="481">
        <f>IF('Multi Unit Grid'!$H$4="","",'Multi Unit Grid'!$H$4)</f>
        <v/>
      </c>
      <c r="O545" s="483" t="n"/>
      <c r="P545" s="482">
        <f>IF('COE.Client.Details'!E562="","",'COE.Client.Details'!E562)</f>
        <v/>
      </c>
      <c r="Q545" s="483" t="n"/>
    </row>
    <row r="546">
      <c r="A546" s="232">
        <f>IF('Multi Unit Grid'!C557="","",'Multi Unit Grid'!C557)</f>
        <v/>
      </c>
      <c r="B546" s="473">
        <f>IF('Product Selections'!D560="","",'Product Selections'!D560)</f>
        <v/>
      </c>
      <c r="C546" s="166">
        <f>IF('COE.Client.Details'!K563="","",'COE.Client.Details'!K563)</f>
        <v/>
      </c>
      <c r="D546" s="473">
        <f>IF('COE.Client.Details'!M563="","",'COE.Client.Details'!M563)</f>
        <v/>
      </c>
      <c r="E546" s="473">
        <f>IF('COE.Client.Details'!O563="","",'COE.Client.Details'!O563)</f>
        <v/>
      </c>
      <c r="F546" s="473">
        <f>IF('COE.Client.Details'!P563="","",'COE.Client.Details'!P563)</f>
        <v/>
      </c>
      <c r="G546" s="473">
        <f>IF('COE.Client.Details'!Q563="","",'COE.Client.Details'!Q563)</f>
        <v/>
      </c>
      <c r="H546" s="478">
        <f>IF(G546="","","US")</f>
        <v/>
      </c>
      <c r="I546" s="166">
        <f>IF('COE.Client.Details'!L563="","",'COE.Client.Details'!L563)</f>
        <v/>
      </c>
      <c r="J546" s="629">
        <f>IF('COE.Client.Details'!T563="","",'COE.Client.Details'!T563)</f>
        <v/>
      </c>
      <c r="K546" s="479">
        <f>IF(A546="","","0123000000002GvAAI")</f>
        <v/>
      </c>
      <c r="L546" s="479" t="n"/>
      <c r="M546" s="481">
        <f>IF('Multi Unit Grid'!$H$3="","",'Multi Unit Grid'!$H$3)</f>
        <v/>
      </c>
      <c r="N546" s="481">
        <f>IF('Multi Unit Grid'!$H$4="","",'Multi Unit Grid'!$H$4)</f>
        <v/>
      </c>
      <c r="O546" s="483" t="n"/>
      <c r="P546" s="482">
        <f>IF('COE.Client.Details'!E563="","",'COE.Client.Details'!E563)</f>
        <v/>
      </c>
      <c r="Q546" s="483" t="n"/>
    </row>
    <row r="547">
      <c r="A547" s="232">
        <f>IF('Multi Unit Grid'!C558="","",'Multi Unit Grid'!C558)</f>
        <v/>
      </c>
      <c r="B547" s="473">
        <f>IF('Product Selections'!D561="","",'Product Selections'!D561)</f>
        <v/>
      </c>
      <c r="C547" s="166">
        <f>IF('COE.Client.Details'!K564="","",'COE.Client.Details'!K564)</f>
        <v/>
      </c>
      <c r="D547" s="473">
        <f>IF('COE.Client.Details'!M564="","",'COE.Client.Details'!M564)</f>
        <v/>
      </c>
      <c r="E547" s="473">
        <f>IF('COE.Client.Details'!O564="","",'COE.Client.Details'!O564)</f>
        <v/>
      </c>
      <c r="F547" s="473">
        <f>IF('COE.Client.Details'!P564="","",'COE.Client.Details'!P564)</f>
        <v/>
      </c>
      <c r="G547" s="473">
        <f>IF('COE.Client.Details'!Q564="","",'COE.Client.Details'!Q564)</f>
        <v/>
      </c>
      <c r="H547" s="478">
        <f>IF(G547="","","US")</f>
        <v/>
      </c>
      <c r="I547" s="166">
        <f>IF('COE.Client.Details'!L564="","",'COE.Client.Details'!L564)</f>
        <v/>
      </c>
      <c r="J547" s="629">
        <f>IF('COE.Client.Details'!T564="","",'COE.Client.Details'!T564)</f>
        <v/>
      </c>
      <c r="K547" s="479">
        <f>IF(A547="","","0123000000002GvAAI")</f>
        <v/>
      </c>
      <c r="L547" s="479" t="n"/>
      <c r="M547" s="481">
        <f>IF('Multi Unit Grid'!$H$3="","",'Multi Unit Grid'!$H$3)</f>
        <v/>
      </c>
      <c r="N547" s="481">
        <f>IF('Multi Unit Grid'!$H$4="","",'Multi Unit Grid'!$H$4)</f>
        <v/>
      </c>
      <c r="O547" s="483" t="n"/>
      <c r="P547" s="482">
        <f>IF('COE.Client.Details'!E564="","",'COE.Client.Details'!E564)</f>
        <v/>
      </c>
      <c r="Q547" s="483" t="n"/>
    </row>
    <row r="548">
      <c r="A548" s="232">
        <f>IF('Multi Unit Grid'!C559="","",'Multi Unit Grid'!C559)</f>
        <v/>
      </c>
      <c r="B548" s="473">
        <f>IF('Product Selections'!D562="","",'Product Selections'!D562)</f>
        <v/>
      </c>
      <c r="C548" s="166">
        <f>IF('COE.Client.Details'!K565="","",'COE.Client.Details'!K565)</f>
        <v/>
      </c>
      <c r="D548" s="473">
        <f>IF('COE.Client.Details'!M565="","",'COE.Client.Details'!M565)</f>
        <v/>
      </c>
      <c r="E548" s="473">
        <f>IF('COE.Client.Details'!O565="","",'COE.Client.Details'!O565)</f>
        <v/>
      </c>
      <c r="F548" s="473">
        <f>IF('COE.Client.Details'!P565="","",'COE.Client.Details'!P565)</f>
        <v/>
      </c>
      <c r="G548" s="473">
        <f>IF('COE.Client.Details'!Q565="","",'COE.Client.Details'!Q565)</f>
        <v/>
      </c>
      <c r="H548" s="478">
        <f>IF(G548="","","US")</f>
        <v/>
      </c>
      <c r="I548" s="166">
        <f>IF('COE.Client.Details'!L565="","",'COE.Client.Details'!L565)</f>
        <v/>
      </c>
      <c r="J548" s="629">
        <f>IF('COE.Client.Details'!T565="","",'COE.Client.Details'!T565)</f>
        <v/>
      </c>
      <c r="K548" s="479">
        <f>IF(A548="","","0123000000002GvAAI")</f>
        <v/>
      </c>
      <c r="L548" s="479" t="n"/>
      <c r="M548" s="481">
        <f>IF('Multi Unit Grid'!$H$3="","",'Multi Unit Grid'!$H$3)</f>
        <v/>
      </c>
      <c r="N548" s="481">
        <f>IF('Multi Unit Grid'!$H$4="","",'Multi Unit Grid'!$H$4)</f>
        <v/>
      </c>
      <c r="O548" s="483" t="n"/>
      <c r="P548" s="482">
        <f>IF('COE.Client.Details'!E565="","",'COE.Client.Details'!E565)</f>
        <v/>
      </c>
      <c r="Q548" s="483" t="n"/>
    </row>
    <row r="549">
      <c r="A549" s="232">
        <f>IF('Multi Unit Grid'!C560="","",'Multi Unit Grid'!C560)</f>
        <v/>
      </c>
      <c r="B549" s="473">
        <f>IF('Product Selections'!D563="","",'Product Selections'!D563)</f>
        <v/>
      </c>
      <c r="C549" s="166">
        <f>IF('COE.Client.Details'!K566="","",'COE.Client.Details'!K566)</f>
        <v/>
      </c>
      <c r="D549" s="473">
        <f>IF('COE.Client.Details'!M566="","",'COE.Client.Details'!M566)</f>
        <v/>
      </c>
      <c r="E549" s="473">
        <f>IF('COE.Client.Details'!O566="","",'COE.Client.Details'!O566)</f>
        <v/>
      </c>
      <c r="F549" s="473">
        <f>IF('COE.Client.Details'!P566="","",'COE.Client.Details'!P566)</f>
        <v/>
      </c>
      <c r="G549" s="473">
        <f>IF('COE.Client.Details'!Q566="","",'COE.Client.Details'!Q566)</f>
        <v/>
      </c>
      <c r="H549" s="478">
        <f>IF(G549="","","US")</f>
        <v/>
      </c>
      <c r="I549" s="166">
        <f>IF('COE.Client.Details'!L566="","",'COE.Client.Details'!L566)</f>
        <v/>
      </c>
      <c r="J549" s="629">
        <f>IF('COE.Client.Details'!T566="","",'COE.Client.Details'!T566)</f>
        <v/>
      </c>
      <c r="K549" s="479">
        <f>IF(A549="","","0123000000002GvAAI")</f>
        <v/>
      </c>
      <c r="L549" s="479" t="n"/>
      <c r="M549" s="481">
        <f>IF('Multi Unit Grid'!$H$3="","",'Multi Unit Grid'!$H$3)</f>
        <v/>
      </c>
      <c r="N549" s="481">
        <f>IF('Multi Unit Grid'!$H$4="","",'Multi Unit Grid'!$H$4)</f>
        <v/>
      </c>
      <c r="O549" s="483" t="n"/>
      <c r="P549" s="482">
        <f>IF('COE.Client.Details'!E566="","",'COE.Client.Details'!E566)</f>
        <v/>
      </c>
      <c r="Q549" s="483" t="n"/>
    </row>
    <row r="550">
      <c r="A550" s="232">
        <f>IF('Multi Unit Grid'!C561="","",'Multi Unit Grid'!C561)</f>
        <v/>
      </c>
      <c r="B550" s="473">
        <f>IF('Product Selections'!D564="","",'Product Selections'!D564)</f>
        <v/>
      </c>
      <c r="C550" s="166">
        <f>IF('COE.Client.Details'!K567="","",'COE.Client.Details'!K567)</f>
        <v/>
      </c>
      <c r="D550" s="473">
        <f>IF('COE.Client.Details'!M567="","",'COE.Client.Details'!M567)</f>
        <v/>
      </c>
      <c r="E550" s="473">
        <f>IF('COE.Client.Details'!O567="","",'COE.Client.Details'!O567)</f>
        <v/>
      </c>
      <c r="F550" s="473">
        <f>IF('COE.Client.Details'!P567="","",'COE.Client.Details'!P567)</f>
        <v/>
      </c>
      <c r="G550" s="473">
        <f>IF('COE.Client.Details'!Q567="","",'COE.Client.Details'!Q567)</f>
        <v/>
      </c>
      <c r="H550" s="478">
        <f>IF(G550="","","US")</f>
        <v/>
      </c>
      <c r="I550" s="166">
        <f>IF('COE.Client.Details'!L567="","",'COE.Client.Details'!L567)</f>
        <v/>
      </c>
      <c r="J550" s="629">
        <f>IF('COE.Client.Details'!T567="","",'COE.Client.Details'!T567)</f>
        <v/>
      </c>
      <c r="K550" s="479">
        <f>IF(A550="","","0123000000002GvAAI")</f>
        <v/>
      </c>
      <c r="L550" s="479" t="n"/>
      <c r="M550" s="481">
        <f>IF('Multi Unit Grid'!$H$3="","",'Multi Unit Grid'!$H$3)</f>
        <v/>
      </c>
      <c r="N550" s="481">
        <f>IF('Multi Unit Grid'!$H$4="","",'Multi Unit Grid'!$H$4)</f>
        <v/>
      </c>
      <c r="O550" s="483" t="n"/>
      <c r="P550" s="482">
        <f>IF('COE.Client.Details'!E567="","",'COE.Client.Details'!E567)</f>
        <v/>
      </c>
      <c r="Q550" s="483" t="n"/>
    </row>
    <row r="551">
      <c r="A551" s="232">
        <f>IF('Multi Unit Grid'!C562="","",'Multi Unit Grid'!C562)</f>
        <v/>
      </c>
      <c r="B551" s="473">
        <f>IF('Product Selections'!D565="","",'Product Selections'!D565)</f>
        <v/>
      </c>
      <c r="C551" s="166">
        <f>IF('COE.Client.Details'!K568="","",'COE.Client.Details'!K568)</f>
        <v/>
      </c>
      <c r="D551" s="473">
        <f>IF('COE.Client.Details'!M568="","",'COE.Client.Details'!M568)</f>
        <v/>
      </c>
      <c r="E551" s="473">
        <f>IF('COE.Client.Details'!O568="","",'COE.Client.Details'!O568)</f>
        <v/>
      </c>
      <c r="F551" s="473">
        <f>IF('COE.Client.Details'!P568="","",'COE.Client.Details'!P568)</f>
        <v/>
      </c>
      <c r="G551" s="473">
        <f>IF('COE.Client.Details'!Q568="","",'COE.Client.Details'!Q568)</f>
        <v/>
      </c>
      <c r="H551" s="478">
        <f>IF(G551="","","US")</f>
        <v/>
      </c>
      <c r="I551" s="166">
        <f>IF('COE.Client.Details'!L568="","",'COE.Client.Details'!L568)</f>
        <v/>
      </c>
      <c r="J551" s="629">
        <f>IF('COE.Client.Details'!T568="","",'COE.Client.Details'!T568)</f>
        <v/>
      </c>
      <c r="K551" s="479">
        <f>IF(A551="","","0123000000002GvAAI")</f>
        <v/>
      </c>
      <c r="L551" s="479" t="n"/>
      <c r="M551" s="481">
        <f>IF('Multi Unit Grid'!$H$3="","",'Multi Unit Grid'!$H$3)</f>
        <v/>
      </c>
      <c r="N551" s="481">
        <f>IF('Multi Unit Grid'!$H$4="","",'Multi Unit Grid'!$H$4)</f>
        <v/>
      </c>
      <c r="O551" s="483" t="n"/>
      <c r="P551" s="482">
        <f>IF('COE.Client.Details'!E568="","",'COE.Client.Details'!E568)</f>
        <v/>
      </c>
      <c r="Q551" s="483" t="n"/>
    </row>
    <row r="552">
      <c r="A552" s="232">
        <f>IF('Multi Unit Grid'!C563="","",'Multi Unit Grid'!C563)</f>
        <v/>
      </c>
      <c r="B552" s="473">
        <f>IF('Product Selections'!D566="","",'Product Selections'!D566)</f>
        <v/>
      </c>
      <c r="C552" s="166">
        <f>IF('COE.Client.Details'!K569="","",'COE.Client.Details'!K569)</f>
        <v/>
      </c>
      <c r="D552" s="473">
        <f>IF('COE.Client.Details'!M569="","",'COE.Client.Details'!M569)</f>
        <v/>
      </c>
      <c r="E552" s="473">
        <f>IF('COE.Client.Details'!O569="","",'COE.Client.Details'!O569)</f>
        <v/>
      </c>
      <c r="F552" s="473">
        <f>IF('COE.Client.Details'!P569="","",'COE.Client.Details'!P569)</f>
        <v/>
      </c>
      <c r="G552" s="473">
        <f>IF('COE.Client.Details'!Q569="","",'COE.Client.Details'!Q569)</f>
        <v/>
      </c>
      <c r="H552" s="478">
        <f>IF(G552="","","US")</f>
        <v/>
      </c>
      <c r="I552" s="166">
        <f>IF('COE.Client.Details'!L569="","",'COE.Client.Details'!L569)</f>
        <v/>
      </c>
      <c r="J552" s="629">
        <f>IF('COE.Client.Details'!T569="","",'COE.Client.Details'!T569)</f>
        <v/>
      </c>
      <c r="K552" s="479">
        <f>IF(A552="","","0123000000002GvAAI")</f>
        <v/>
      </c>
      <c r="L552" s="479" t="n"/>
      <c r="M552" s="481">
        <f>IF('Multi Unit Grid'!$H$3="","",'Multi Unit Grid'!$H$3)</f>
        <v/>
      </c>
      <c r="N552" s="481">
        <f>IF('Multi Unit Grid'!$H$4="","",'Multi Unit Grid'!$H$4)</f>
        <v/>
      </c>
      <c r="O552" s="483" t="n"/>
      <c r="P552" s="482">
        <f>IF('COE.Client.Details'!E569="","",'COE.Client.Details'!E569)</f>
        <v/>
      </c>
      <c r="Q552" s="483" t="n"/>
    </row>
    <row r="553">
      <c r="A553" s="232">
        <f>IF('Multi Unit Grid'!C564="","",'Multi Unit Grid'!C564)</f>
        <v/>
      </c>
      <c r="B553" s="473">
        <f>IF('Product Selections'!D567="","",'Product Selections'!D567)</f>
        <v/>
      </c>
      <c r="C553" s="166">
        <f>IF('COE.Client.Details'!K570="","",'COE.Client.Details'!K570)</f>
        <v/>
      </c>
      <c r="D553" s="473">
        <f>IF('COE.Client.Details'!M570="","",'COE.Client.Details'!M570)</f>
        <v/>
      </c>
      <c r="E553" s="473">
        <f>IF('COE.Client.Details'!O570="","",'COE.Client.Details'!O570)</f>
        <v/>
      </c>
      <c r="F553" s="473">
        <f>IF('COE.Client.Details'!P570="","",'COE.Client.Details'!P570)</f>
        <v/>
      </c>
      <c r="G553" s="473">
        <f>IF('COE.Client.Details'!Q570="","",'COE.Client.Details'!Q570)</f>
        <v/>
      </c>
      <c r="H553" s="478">
        <f>IF(G553="","","US")</f>
        <v/>
      </c>
      <c r="I553" s="166">
        <f>IF('COE.Client.Details'!L570="","",'COE.Client.Details'!L570)</f>
        <v/>
      </c>
      <c r="J553" s="629">
        <f>IF('COE.Client.Details'!T570="","",'COE.Client.Details'!T570)</f>
        <v/>
      </c>
      <c r="K553" s="479">
        <f>IF(A553="","","0123000000002GvAAI")</f>
        <v/>
      </c>
      <c r="L553" s="479" t="n"/>
      <c r="M553" s="481">
        <f>IF('Multi Unit Grid'!$H$3="","",'Multi Unit Grid'!$H$3)</f>
        <v/>
      </c>
      <c r="N553" s="481">
        <f>IF('Multi Unit Grid'!$H$4="","",'Multi Unit Grid'!$H$4)</f>
        <v/>
      </c>
      <c r="O553" s="483" t="n"/>
      <c r="P553" s="482">
        <f>IF('COE.Client.Details'!E570="","",'COE.Client.Details'!E570)</f>
        <v/>
      </c>
      <c r="Q553" s="483" t="n"/>
    </row>
    <row r="554">
      <c r="A554" s="232">
        <f>IF('Multi Unit Grid'!C565="","",'Multi Unit Grid'!C565)</f>
        <v/>
      </c>
      <c r="B554" s="473">
        <f>IF('Product Selections'!D568="","",'Product Selections'!D568)</f>
        <v/>
      </c>
      <c r="C554" s="166">
        <f>IF('COE.Client.Details'!K571="","",'COE.Client.Details'!K571)</f>
        <v/>
      </c>
      <c r="D554" s="473">
        <f>IF('COE.Client.Details'!M571="","",'COE.Client.Details'!M571)</f>
        <v/>
      </c>
      <c r="E554" s="473">
        <f>IF('COE.Client.Details'!O571="","",'COE.Client.Details'!O571)</f>
        <v/>
      </c>
      <c r="F554" s="473">
        <f>IF('COE.Client.Details'!P571="","",'COE.Client.Details'!P571)</f>
        <v/>
      </c>
      <c r="G554" s="473">
        <f>IF('COE.Client.Details'!Q571="","",'COE.Client.Details'!Q571)</f>
        <v/>
      </c>
      <c r="H554" s="478">
        <f>IF(G554="","","US")</f>
        <v/>
      </c>
      <c r="I554" s="166">
        <f>IF('COE.Client.Details'!L571="","",'COE.Client.Details'!L571)</f>
        <v/>
      </c>
      <c r="J554" s="629">
        <f>IF('COE.Client.Details'!T571="","",'COE.Client.Details'!T571)</f>
        <v/>
      </c>
      <c r="K554" s="479">
        <f>IF(A554="","","0123000000002GvAAI")</f>
        <v/>
      </c>
      <c r="L554" s="479" t="n"/>
      <c r="M554" s="481">
        <f>IF('Multi Unit Grid'!$H$3="","",'Multi Unit Grid'!$H$3)</f>
        <v/>
      </c>
      <c r="N554" s="481">
        <f>IF('Multi Unit Grid'!$H$4="","",'Multi Unit Grid'!$H$4)</f>
        <v/>
      </c>
      <c r="O554" s="483" t="n"/>
      <c r="P554" s="482">
        <f>IF('COE.Client.Details'!E571="","",'COE.Client.Details'!E571)</f>
        <v/>
      </c>
      <c r="Q554" s="483" t="n"/>
    </row>
    <row r="555">
      <c r="A555" s="232">
        <f>IF('Multi Unit Grid'!C566="","",'Multi Unit Grid'!C566)</f>
        <v/>
      </c>
      <c r="B555" s="473">
        <f>IF('Product Selections'!D569="","",'Product Selections'!D569)</f>
        <v/>
      </c>
      <c r="C555" s="166">
        <f>IF('COE.Client.Details'!K572="","",'COE.Client.Details'!K572)</f>
        <v/>
      </c>
      <c r="D555" s="473">
        <f>IF('COE.Client.Details'!M572="","",'COE.Client.Details'!M572)</f>
        <v/>
      </c>
      <c r="E555" s="473">
        <f>IF('COE.Client.Details'!O572="","",'COE.Client.Details'!O572)</f>
        <v/>
      </c>
      <c r="F555" s="473">
        <f>IF('COE.Client.Details'!P572="","",'COE.Client.Details'!P572)</f>
        <v/>
      </c>
      <c r="G555" s="473">
        <f>IF('COE.Client.Details'!Q572="","",'COE.Client.Details'!Q572)</f>
        <v/>
      </c>
      <c r="H555" s="478">
        <f>IF(G555="","","US")</f>
        <v/>
      </c>
      <c r="I555" s="166">
        <f>IF('COE.Client.Details'!L572="","",'COE.Client.Details'!L572)</f>
        <v/>
      </c>
      <c r="J555" s="629">
        <f>IF('COE.Client.Details'!T572="","",'COE.Client.Details'!T572)</f>
        <v/>
      </c>
      <c r="K555" s="479">
        <f>IF(A555="","","0123000000002GvAAI")</f>
        <v/>
      </c>
      <c r="L555" s="479" t="n"/>
      <c r="M555" s="481">
        <f>IF('Multi Unit Grid'!$H$3="","",'Multi Unit Grid'!$H$3)</f>
        <v/>
      </c>
      <c r="N555" s="481">
        <f>IF('Multi Unit Grid'!$H$4="","",'Multi Unit Grid'!$H$4)</f>
        <v/>
      </c>
      <c r="O555" s="483" t="n"/>
      <c r="P555" s="482">
        <f>IF('COE.Client.Details'!E572="","",'COE.Client.Details'!E572)</f>
        <v/>
      </c>
      <c r="Q555" s="483" t="n"/>
    </row>
    <row r="556">
      <c r="A556" s="232">
        <f>IF('Multi Unit Grid'!C567="","",'Multi Unit Grid'!C567)</f>
        <v/>
      </c>
      <c r="B556" s="473">
        <f>IF('Product Selections'!D570="","",'Product Selections'!D570)</f>
        <v/>
      </c>
      <c r="C556" s="166">
        <f>IF('COE.Client.Details'!K573="","",'COE.Client.Details'!K573)</f>
        <v/>
      </c>
      <c r="D556" s="473">
        <f>IF('COE.Client.Details'!M573="","",'COE.Client.Details'!M573)</f>
        <v/>
      </c>
      <c r="E556" s="473">
        <f>IF('COE.Client.Details'!O573="","",'COE.Client.Details'!O573)</f>
        <v/>
      </c>
      <c r="F556" s="473">
        <f>IF('COE.Client.Details'!P573="","",'COE.Client.Details'!P573)</f>
        <v/>
      </c>
      <c r="G556" s="473">
        <f>IF('COE.Client.Details'!Q573="","",'COE.Client.Details'!Q573)</f>
        <v/>
      </c>
      <c r="H556" s="478">
        <f>IF(G556="","","US")</f>
        <v/>
      </c>
      <c r="I556" s="166">
        <f>IF('COE.Client.Details'!L573="","",'COE.Client.Details'!L573)</f>
        <v/>
      </c>
      <c r="J556" s="629">
        <f>IF('COE.Client.Details'!T573="","",'COE.Client.Details'!T573)</f>
        <v/>
      </c>
      <c r="K556" s="479">
        <f>IF(A556="","","0123000000002GvAAI")</f>
        <v/>
      </c>
      <c r="L556" s="479" t="n"/>
      <c r="M556" s="481">
        <f>IF('Multi Unit Grid'!$H$3="","",'Multi Unit Grid'!$H$3)</f>
        <v/>
      </c>
      <c r="N556" s="481">
        <f>IF('Multi Unit Grid'!$H$4="","",'Multi Unit Grid'!$H$4)</f>
        <v/>
      </c>
      <c r="O556" s="483" t="n"/>
      <c r="P556" s="482">
        <f>IF('COE.Client.Details'!E573="","",'COE.Client.Details'!E573)</f>
        <v/>
      </c>
      <c r="Q556" s="483" t="n"/>
    </row>
    <row r="557">
      <c r="A557" s="232">
        <f>IF('Multi Unit Grid'!C568="","",'Multi Unit Grid'!C568)</f>
        <v/>
      </c>
      <c r="B557" s="473">
        <f>IF('Product Selections'!D571="","",'Product Selections'!D571)</f>
        <v/>
      </c>
      <c r="C557" s="166">
        <f>IF('COE.Client.Details'!K574="","",'COE.Client.Details'!K574)</f>
        <v/>
      </c>
      <c r="D557" s="473">
        <f>IF('COE.Client.Details'!M574="","",'COE.Client.Details'!M574)</f>
        <v/>
      </c>
      <c r="E557" s="473">
        <f>IF('COE.Client.Details'!O574="","",'COE.Client.Details'!O574)</f>
        <v/>
      </c>
      <c r="F557" s="473">
        <f>IF('COE.Client.Details'!P574="","",'COE.Client.Details'!P574)</f>
        <v/>
      </c>
      <c r="G557" s="473">
        <f>IF('COE.Client.Details'!Q574="","",'COE.Client.Details'!Q574)</f>
        <v/>
      </c>
      <c r="H557" s="478">
        <f>IF(G557="","","US")</f>
        <v/>
      </c>
      <c r="I557" s="166">
        <f>IF('COE.Client.Details'!L574="","",'COE.Client.Details'!L574)</f>
        <v/>
      </c>
      <c r="J557" s="629">
        <f>IF('COE.Client.Details'!T574="","",'COE.Client.Details'!T574)</f>
        <v/>
      </c>
      <c r="K557" s="479">
        <f>IF(A557="","","0123000000002GvAAI")</f>
        <v/>
      </c>
      <c r="L557" s="479" t="n"/>
      <c r="M557" s="481">
        <f>IF('Multi Unit Grid'!$H$3="","",'Multi Unit Grid'!$H$3)</f>
        <v/>
      </c>
      <c r="N557" s="481">
        <f>IF('Multi Unit Grid'!$H$4="","",'Multi Unit Grid'!$H$4)</f>
        <v/>
      </c>
      <c r="O557" s="483" t="n"/>
      <c r="P557" s="482">
        <f>IF('COE.Client.Details'!E574="","",'COE.Client.Details'!E574)</f>
        <v/>
      </c>
      <c r="Q557" s="483" t="n"/>
    </row>
    <row r="558">
      <c r="A558" s="232">
        <f>IF('Multi Unit Grid'!C569="","",'Multi Unit Grid'!C569)</f>
        <v/>
      </c>
      <c r="B558" s="473">
        <f>IF('Product Selections'!D572="","",'Product Selections'!D572)</f>
        <v/>
      </c>
      <c r="C558" s="166">
        <f>IF('COE.Client.Details'!K575="","",'COE.Client.Details'!K575)</f>
        <v/>
      </c>
      <c r="D558" s="473">
        <f>IF('COE.Client.Details'!M575="","",'COE.Client.Details'!M575)</f>
        <v/>
      </c>
      <c r="E558" s="473">
        <f>IF('COE.Client.Details'!O575="","",'COE.Client.Details'!O575)</f>
        <v/>
      </c>
      <c r="F558" s="473">
        <f>IF('COE.Client.Details'!P575="","",'COE.Client.Details'!P575)</f>
        <v/>
      </c>
      <c r="G558" s="473">
        <f>IF('COE.Client.Details'!Q575="","",'COE.Client.Details'!Q575)</f>
        <v/>
      </c>
      <c r="H558" s="478">
        <f>IF(G558="","","US")</f>
        <v/>
      </c>
      <c r="I558" s="166">
        <f>IF('COE.Client.Details'!L575="","",'COE.Client.Details'!L575)</f>
        <v/>
      </c>
      <c r="J558" s="629">
        <f>IF('COE.Client.Details'!T575="","",'COE.Client.Details'!T575)</f>
        <v/>
      </c>
      <c r="K558" s="479">
        <f>IF(A558="","","0123000000002GvAAI")</f>
        <v/>
      </c>
      <c r="L558" s="479" t="n"/>
      <c r="M558" s="481">
        <f>IF('Multi Unit Grid'!$H$3="","",'Multi Unit Grid'!$H$3)</f>
        <v/>
      </c>
      <c r="N558" s="481">
        <f>IF('Multi Unit Grid'!$H$4="","",'Multi Unit Grid'!$H$4)</f>
        <v/>
      </c>
      <c r="O558" s="483" t="n"/>
      <c r="P558" s="482">
        <f>IF('COE.Client.Details'!E575="","",'COE.Client.Details'!E575)</f>
        <v/>
      </c>
      <c r="Q558" s="483" t="n"/>
    </row>
    <row r="559">
      <c r="A559" s="232">
        <f>IF('Multi Unit Grid'!C570="","",'Multi Unit Grid'!C570)</f>
        <v/>
      </c>
      <c r="B559" s="473">
        <f>IF('Product Selections'!D573="","",'Product Selections'!D573)</f>
        <v/>
      </c>
      <c r="C559" s="166">
        <f>IF('COE.Client.Details'!K576="","",'COE.Client.Details'!K576)</f>
        <v/>
      </c>
      <c r="D559" s="473">
        <f>IF('COE.Client.Details'!M576="","",'COE.Client.Details'!M576)</f>
        <v/>
      </c>
      <c r="E559" s="473">
        <f>IF('COE.Client.Details'!O576="","",'COE.Client.Details'!O576)</f>
        <v/>
      </c>
      <c r="F559" s="473">
        <f>IF('COE.Client.Details'!P576="","",'COE.Client.Details'!P576)</f>
        <v/>
      </c>
      <c r="G559" s="473">
        <f>IF('COE.Client.Details'!Q576="","",'COE.Client.Details'!Q576)</f>
        <v/>
      </c>
      <c r="H559" s="478">
        <f>IF(G559="","","US")</f>
        <v/>
      </c>
      <c r="I559" s="166">
        <f>IF('COE.Client.Details'!L576="","",'COE.Client.Details'!L576)</f>
        <v/>
      </c>
      <c r="J559" s="629">
        <f>IF('COE.Client.Details'!T576="","",'COE.Client.Details'!T576)</f>
        <v/>
      </c>
      <c r="K559" s="479">
        <f>IF(A559="","","0123000000002GvAAI")</f>
        <v/>
      </c>
      <c r="L559" s="479" t="n"/>
      <c r="M559" s="481">
        <f>IF('Multi Unit Grid'!$H$3="","",'Multi Unit Grid'!$H$3)</f>
        <v/>
      </c>
      <c r="N559" s="481">
        <f>IF('Multi Unit Grid'!$H$4="","",'Multi Unit Grid'!$H$4)</f>
        <v/>
      </c>
      <c r="O559" s="483" t="n"/>
      <c r="P559" s="482">
        <f>IF('COE.Client.Details'!E576="","",'COE.Client.Details'!E576)</f>
        <v/>
      </c>
      <c r="Q559" s="483" t="n"/>
    </row>
    <row r="560">
      <c r="A560" s="232">
        <f>IF('Multi Unit Grid'!C571="","",'Multi Unit Grid'!C571)</f>
        <v/>
      </c>
      <c r="B560" s="473">
        <f>IF('Product Selections'!D574="","",'Product Selections'!D574)</f>
        <v/>
      </c>
      <c r="C560" s="166">
        <f>IF('COE.Client.Details'!K577="","",'COE.Client.Details'!K577)</f>
        <v/>
      </c>
      <c r="D560" s="473">
        <f>IF('COE.Client.Details'!M577="","",'COE.Client.Details'!M577)</f>
        <v/>
      </c>
      <c r="E560" s="473">
        <f>IF('COE.Client.Details'!O577="","",'COE.Client.Details'!O577)</f>
        <v/>
      </c>
      <c r="F560" s="473">
        <f>IF('COE.Client.Details'!P577="","",'COE.Client.Details'!P577)</f>
        <v/>
      </c>
      <c r="G560" s="473">
        <f>IF('COE.Client.Details'!Q577="","",'COE.Client.Details'!Q577)</f>
        <v/>
      </c>
      <c r="H560" s="478">
        <f>IF(G560="","","US")</f>
        <v/>
      </c>
      <c r="I560" s="166">
        <f>IF('COE.Client.Details'!L577="","",'COE.Client.Details'!L577)</f>
        <v/>
      </c>
      <c r="J560" s="629">
        <f>IF('COE.Client.Details'!T577="","",'COE.Client.Details'!T577)</f>
        <v/>
      </c>
      <c r="K560" s="479">
        <f>IF(A560="","","0123000000002GvAAI")</f>
        <v/>
      </c>
      <c r="L560" s="479" t="n"/>
      <c r="M560" s="481">
        <f>IF('Multi Unit Grid'!$H$3="","",'Multi Unit Grid'!$H$3)</f>
        <v/>
      </c>
      <c r="N560" s="481">
        <f>IF('Multi Unit Grid'!$H$4="","",'Multi Unit Grid'!$H$4)</f>
        <v/>
      </c>
      <c r="O560" s="483" t="n"/>
      <c r="P560" s="482">
        <f>IF('COE.Client.Details'!E577="","",'COE.Client.Details'!E577)</f>
        <v/>
      </c>
      <c r="Q560" s="483" t="n"/>
    </row>
    <row r="561">
      <c r="A561" s="232">
        <f>IF('Multi Unit Grid'!C572="","",'Multi Unit Grid'!C572)</f>
        <v/>
      </c>
      <c r="B561" s="473">
        <f>IF('Product Selections'!D575="","",'Product Selections'!D575)</f>
        <v/>
      </c>
      <c r="C561" s="166">
        <f>IF('COE.Client.Details'!K578="","",'COE.Client.Details'!K578)</f>
        <v/>
      </c>
      <c r="D561" s="473">
        <f>IF('COE.Client.Details'!M578="","",'COE.Client.Details'!M578)</f>
        <v/>
      </c>
      <c r="E561" s="473">
        <f>IF('COE.Client.Details'!O578="","",'COE.Client.Details'!O578)</f>
        <v/>
      </c>
      <c r="F561" s="473">
        <f>IF('COE.Client.Details'!P578="","",'COE.Client.Details'!P578)</f>
        <v/>
      </c>
      <c r="G561" s="473">
        <f>IF('COE.Client.Details'!Q578="","",'COE.Client.Details'!Q578)</f>
        <v/>
      </c>
      <c r="H561" s="478">
        <f>IF(G561="","","US")</f>
        <v/>
      </c>
      <c r="I561" s="166">
        <f>IF('COE.Client.Details'!L578="","",'COE.Client.Details'!L578)</f>
        <v/>
      </c>
      <c r="J561" s="629">
        <f>IF('COE.Client.Details'!T578="","",'COE.Client.Details'!T578)</f>
        <v/>
      </c>
      <c r="K561" s="479">
        <f>IF(A561="","","0123000000002GvAAI")</f>
        <v/>
      </c>
      <c r="L561" s="479" t="n"/>
      <c r="M561" s="481">
        <f>IF('Multi Unit Grid'!$H$3="","",'Multi Unit Grid'!$H$3)</f>
        <v/>
      </c>
      <c r="N561" s="481">
        <f>IF('Multi Unit Grid'!$H$4="","",'Multi Unit Grid'!$H$4)</f>
        <v/>
      </c>
      <c r="O561" s="483" t="n"/>
      <c r="P561" s="482">
        <f>IF('COE.Client.Details'!E578="","",'COE.Client.Details'!E578)</f>
        <v/>
      </c>
      <c r="Q561" s="483" t="n"/>
    </row>
    <row r="562">
      <c r="A562" s="232">
        <f>IF('Multi Unit Grid'!C573="","",'Multi Unit Grid'!C573)</f>
        <v/>
      </c>
      <c r="B562" s="473">
        <f>IF('Product Selections'!D576="","",'Product Selections'!D576)</f>
        <v/>
      </c>
      <c r="C562" s="166">
        <f>IF('COE.Client.Details'!K579="","",'COE.Client.Details'!K579)</f>
        <v/>
      </c>
      <c r="D562" s="473">
        <f>IF('COE.Client.Details'!M579="","",'COE.Client.Details'!M579)</f>
        <v/>
      </c>
      <c r="E562" s="473">
        <f>IF('COE.Client.Details'!O579="","",'COE.Client.Details'!O579)</f>
        <v/>
      </c>
      <c r="F562" s="473">
        <f>IF('COE.Client.Details'!P579="","",'COE.Client.Details'!P579)</f>
        <v/>
      </c>
      <c r="G562" s="473">
        <f>IF('COE.Client.Details'!Q579="","",'COE.Client.Details'!Q579)</f>
        <v/>
      </c>
      <c r="H562" s="478">
        <f>IF(G562="","","US")</f>
        <v/>
      </c>
      <c r="I562" s="166">
        <f>IF('COE.Client.Details'!L579="","",'COE.Client.Details'!L579)</f>
        <v/>
      </c>
      <c r="J562" s="629">
        <f>IF('COE.Client.Details'!T579="","",'COE.Client.Details'!T579)</f>
        <v/>
      </c>
      <c r="K562" s="479">
        <f>IF(A562="","","0123000000002GvAAI")</f>
        <v/>
      </c>
      <c r="L562" s="479" t="n"/>
      <c r="M562" s="481">
        <f>IF('Multi Unit Grid'!$H$3="","",'Multi Unit Grid'!$H$3)</f>
        <v/>
      </c>
      <c r="N562" s="481">
        <f>IF('Multi Unit Grid'!$H$4="","",'Multi Unit Grid'!$H$4)</f>
        <v/>
      </c>
      <c r="O562" s="483" t="n"/>
      <c r="P562" s="482">
        <f>IF('COE.Client.Details'!E579="","",'COE.Client.Details'!E579)</f>
        <v/>
      </c>
      <c r="Q562" s="483" t="n"/>
    </row>
    <row r="563">
      <c r="A563" s="232">
        <f>IF('Multi Unit Grid'!C574="","",'Multi Unit Grid'!C574)</f>
        <v/>
      </c>
      <c r="B563" s="473">
        <f>IF('Product Selections'!D577="","",'Product Selections'!D577)</f>
        <v/>
      </c>
      <c r="C563" s="166">
        <f>IF('COE.Client.Details'!K580="","",'COE.Client.Details'!K580)</f>
        <v/>
      </c>
      <c r="D563" s="473">
        <f>IF('COE.Client.Details'!M580="","",'COE.Client.Details'!M580)</f>
        <v/>
      </c>
      <c r="E563" s="473">
        <f>IF('COE.Client.Details'!O580="","",'COE.Client.Details'!O580)</f>
        <v/>
      </c>
      <c r="F563" s="473">
        <f>IF('COE.Client.Details'!P580="","",'COE.Client.Details'!P580)</f>
        <v/>
      </c>
      <c r="G563" s="473">
        <f>IF('COE.Client.Details'!Q580="","",'COE.Client.Details'!Q580)</f>
        <v/>
      </c>
      <c r="H563" s="478">
        <f>IF(G563="","","US")</f>
        <v/>
      </c>
      <c r="I563" s="166">
        <f>IF('COE.Client.Details'!L580="","",'COE.Client.Details'!L580)</f>
        <v/>
      </c>
      <c r="J563" s="629">
        <f>IF('COE.Client.Details'!T580="","",'COE.Client.Details'!T580)</f>
        <v/>
      </c>
      <c r="K563" s="479">
        <f>IF(A563="","","0123000000002GvAAI")</f>
        <v/>
      </c>
      <c r="L563" s="479" t="n"/>
      <c r="M563" s="481">
        <f>IF('Multi Unit Grid'!$H$3="","",'Multi Unit Grid'!$H$3)</f>
        <v/>
      </c>
      <c r="N563" s="481">
        <f>IF('Multi Unit Grid'!$H$4="","",'Multi Unit Grid'!$H$4)</f>
        <v/>
      </c>
      <c r="O563" s="483" t="n"/>
      <c r="P563" s="482">
        <f>IF('COE.Client.Details'!E580="","",'COE.Client.Details'!E580)</f>
        <v/>
      </c>
      <c r="Q563" s="483" t="n"/>
    </row>
    <row r="564">
      <c r="A564" s="232">
        <f>IF('Multi Unit Grid'!C575="","",'Multi Unit Grid'!C575)</f>
        <v/>
      </c>
      <c r="B564" s="473">
        <f>IF('Product Selections'!D578="","",'Product Selections'!D578)</f>
        <v/>
      </c>
      <c r="C564" s="166">
        <f>IF('COE.Client.Details'!K581="","",'COE.Client.Details'!K581)</f>
        <v/>
      </c>
      <c r="D564" s="473">
        <f>IF('COE.Client.Details'!M581="","",'COE.Client.Details'!M581)</f>
        <v/>
      </c>
      <c r="E564" s="473">
        <f>IF('COE.Client.Details'!O581="","",'COE.Client.Details'!O581)</f>
        <v/>
      </c>
      <c r="F564" s="473">
        <f>IF('COE.Client.Details'!P581="","",'COE.Client.Details'!P581)</f>
        <v/>
      </c>
      <c r="G564" s="473">
        <f>IF('COE.Client.Details'!Q581="","",'COE.Client.Details'!Q581)</f>
        <v/>
      </c>
      <c r="H564" s="478">
        <f>IF(G564="","","US")</f>
        <v/>
      </c>
      <c r="I564" s="166">
        <f>IF('COE.Client.Details'!L581="","",'COE.Client.Details'!L581)</f>
        <v/>
      </c>
      <c r="J564" s="629">
        <f>IF('COE.Client.Details'!T581="","",'COE.Client.Details'!T581)</f>
        <v/>
      </c>
      <c r="K564" s="479">
        <f>IF(A564="","","0123000000002GvAAI")</f>
        <v/>
      </c>
      <c r="L564" s="479" t="n"/>
      <c r="M564" s="481">
        <f>IF('Multi Unit Grid'!$H$3="","",'Multi Unit Grid'!$H$3)</f>
        <v/>
      </c>
      <c r="N564" s="481">
        <f>IF('Multi Unit Grid'!$H$4="","",'Multi Unit Grid'!$H$4)</f>
        <v/>
      </c>
      <c r="O564" s="483" t="n"/>
      <c r="P564" s="482">
        <f>IF('COE.Client.Details'!E581="","",'COE.Client.Details'!E581)</f>
        <v/>
      </c>
      <c r="Q564" s="483" t="n"/>
    </row>
    <row r="565">
      <c r="A565" s="232">
        <f>IF('Multi Unit Grid'!C576="","",'Multi Unit Grid'!C576)</f>
        <v/>
      </c>
      <c r="B565" s="473">
        <f>IF('Product Selections'!D579="","",'Product Selections'!D579)</f>
        <v/>
      </c>
      <c r="C565" s="166">
        <f>IF('COE.Client.Details'!K582="","",'COE.Client.Details'!K582)</f>
        <v/>
      </c>
      <c r="D565" s="473">
        <f>IF('COE.Client.Details'!M582="","",'COE.Client.Details'!M582)</f>
        <v/>
      </c>
      <c r="E565" s="473">
        <f>IF('COE.Client.Details'!O582="","",'COE.Client.Details'!O582)</f>
        <v/>
      </c>
      <c r="F565" s="473">
        <f>IF('COE.Client.Details'!P582="","",'COE.Client.Details'!P582)</f>
        <v/>
      </c>
      <c r="G565" s="473">
        <f>IF('COE.Client.Details'!Q582="","",'COE.Client.Details'!Q582)</f>
        <v/>
      </c>
      <c r="H565" s="478">
        <f>IF(G565="","","US")</f>
        <v/>
      </c>
      <c r="I565" s="166">
        <f>IF('COE.Client.Details'!L582="","",'COE.Client.Details'!L582)</f>
        <v/>
      </c>
      <c r="J565" s="629">
        <f>IF('COE.Client.Details'!T582="","",'COE.Client.Details'!T582)</f>
        <v/>
      </c>
      <c r="K565" s="479">
        <f>IF(A565="","","0123000000002GvAAI")</f>
        <v/>
      </c>
      <c r="L565" s="479" t="n"/>
      <c r="M565" s="481">
        <f>IF('Multi Unit Grid'!$H$3="","",'Multi Unit Grid'!$H$3)</f>
        <v/>
      </c>
      <c r="N565" s="481">
        <f>IF('Multi Unit Grid'!$H$4="","",'Multi Unit Grid'!$H$4)</f>
        <v/>
      </c>
      <c r="O565" s="483" t="n"/>
      <c r="P565" s="482">
        <f>IF('COE.Client.Details'!E582="","",'COE.Client.Details'!E582)</f>
        <v/>
      </c>
      <c r="Q565" s="483" t="n"/>
    </row>
    <row r="566">
      <c r="A566" s="232">
        <f>IF('Multi Unit Grid'!C577="","",'Multi Unit Grid'!C577)</f>
        <v/>
      </c>
      <c r="B566" s="473">
        <f>IF('Product Selections'!D580="","",'Product Selections'!D580)</f>
        <v/>
      </c>
      <c r="C566" s="166">
        <f>IF('COE.Client.Details'!K583="","",'COE.Client.Details'!K583)</f>
        <v/>
      </c>
      <c r="D566" s="473">
        <f>IF('COE.Client.Details'!M583="","",'COE.Client.Details'!M583)</f>
        <v/>
      </c>
      <c r="E566" s="473">
        <f>IF('COE.Client.Details'!O583="","",'COE.Client.Details'!O583)</f>
        <v/>
      </c>
      <c r="F566" s="473">
        <f>IF('COE.Client.Details'!P583="","",'COE.Client.Details'!P583)</f>
        <v/>
      </c>
      <c r="G566" s="473">
        <f>IF('COE.Client.Details'!Q583="","",'COE.Client.Details'!Q583)</f>
        <v/>
      </c>
      <c r="H566" s="478">
        <f>IF(G566="","","US")</f>
        <v/>
      </c>
      <c r="I566" s="166">
        <f>IF('COE.Client.Details'!L583="","",'COE.Client.Details'!L583)</f>
        <v/>
      </c>
      <c r="J566" s="629">
        <f>IF('COE.Client.Details'!T583="","",'COE.Client.Details'!T583)</f>
        <v/>
      </c>
      <c r="K566" s="479">
        <f>IF(A566="","","0123000000002GvAAI")</f>
        <v/>
      </c>
      <c r="L566" s="479" t="n"/>
      <c r="M566" s="481">
        <f>IF('Multi Unit Grid'!$H$3="","",'Multi Unit Grid'!$H$3)</f>
        <v/>
      </c>
      <c r="N566" s="481">
        <f>IF('Multi Unit Grid'!$H$4="","",'Multi Unit Grid'!$H$4)</f>
        <v/>
      </c>
      <c r="O566" s="483" t="n"/>
      <c r="P566" s="482">
        <f>IF('COE.Client.Details'!E583="","",'COE.Client.Details'!E583)</f>
        <v/>
      </c>
      <c r="Q566" s="483" t="n"/>
    </row>
    <row r="567">
      <c r="A567" s="232">
        <f>IF('Multi Unit Grid'!C578="","",'Multi Unit Grid'!C578)</f>
        <v/>
      </c>
      <c r="B567" s="473">
        <f>IF('Product Selections'!D581="","",'Product Selections'!D581)</f>
        <v/>
      </c>
      <c r="C567" s="166">
        <f>IF('COE.Client.Details'!K584="","",'COE.Client.Details'!K584)</f>
        <v/>
      </c>
      <c r="D567" s="473">
        <f>IF('COE.Client.Details'!M584="","",'COE.Client.Details'!M584)</f>
        <v/>
      </c>
      <c r="E567" s="473">
        <f>IF('COE.Client.Details'!O584="","",'COE.Client.Details'!O584)</f>
        <v/>
      </c>
      <c r="F567" s="473">
        <f>IF('COE.Client.Details'!P584="","",'COE.Client.Details'!P584)</f>
        <v/>
      </c>
      <c r="G567" s="473">
        <f>IF('COE.Client.Details'!Q584="","",'COE.Client.Details'!Q584)</f>
        <v/>
      </c>
      <c r="H567" s="478">
        <f>IF(G567="","","US")</f>
        <v/>
      </c>
      <c r="I567" s="166">
        <f>IF('COE.Client.Details'!L584="","",'COE.Client.Details'!L584)</f>
        <v/>
      </c>
      <c r="J567" s="629">
        <f>IF('COE.Client.Details'!T584="","",'COE.Client.Details'!T584)</f>
        <v/>
      </c>
      <c r="K567" s="479">
        <f>IF(A567="","","0123000000002GvAAI")</f>
        <v/>
      </c>
      <c r="L567" s="479" t="n"/>
      <c r="M567" s="481">
        <f>IF('Multi Unit Grid'!$H$3="","",'Multi Unit Grid'!$H$3)</f>
        <v/>
      </c>
      <c r="N567" s="481">
        <f>IF('Multi Unit Grid'!$H$4="","",'Multi Unit Grid'!$H$4)</f>
        <v/>
      </c>
      <c r="O567" s="483" t="n"/>
      <c r="P567" s="482">
        <f>IF('COE.Client.Details'!E584="","",'COE.Client.Details'!E584)</f>
        <v/>
      </c>
      <c r="Q567" s="483" t="n"/>
    </row>
    <row r="568">
      <c r="A568" s="232">
        <f>IF('Multi Unit Grid'!C579="","",'Multi Unit Grid'!C579)</f>
        <v/>
      </c>
      <c r="B568" s="473">
        <f>IF('Product Selections'!D582="","",'Product Selections'!D582)</f>
        <v/>
      </c>
      <c r="C568" s="166">
        <f>IF('COE.Client.Details'!K585="","",'COE.Client.Details'!K585)</f>
        <v/>
      </c>
      <c r="D568" s="473">
        <f>IF('COE.Client.Details'!M585="","",'COE.Client.Details'!M585)</f>
        <v/>
      </c>
      <c r="E568" s="473">
        <f>IF('COE.Client.Details'!O585="","",'COE.Client.Details'!O585)</f>
        <v/>
      </c>
      <c r="F568" s="473">
        <f>IF('COE.Client.Details'!P585="","",'COE.Client.Details'!P585)</f>
        <v/>
      </c>
      <c r="G568" s="473">
        <f>IF('COE.Client.Details'!Q585="","",'COE.Client.Details'!Q585)</f>
        <v/>
      </c>
      <c r="H568" s="478">
        <f>IF(G568="","","US")</f>
        <v/>
      </c>
      <c r="I568" s="166">
        <f>IF('COE.Client.Details'!L585="","",'COE.Client.Details'!L585)</f>
        <v/>
      </c>
      <c r="J568" s="629">
        <f>IF('COE.Client.Details'!T585="","",'COE.Client.Details'!T585)</f>
        <v/>
      </c>
      <c r="K568" s="479">
        <f>IF(A568="","","0123000000002GvAAI")</f>
        <v/>
      </c>
      <c r="L568" s="479" t="n"/>
      <c r="M568" s="481">
        <f>IF('Multi Unit Grid'!$H$3="","",'Multi Unit Grid'!$H$3)</f>
        <v/>
      </c>
      <c r="N568" s="481">
        <f>IF('Multi Unit Grid'!$H$4="","",'Multi Unit Grid'!$H$4)</f>
        <v/>
      </c>
      <c r="O568" s="483" t="n"/>
      <c r="P568" s="482">
        <f>IF('COE.Client.Details'!E585="","",'COE.Client.Details'!E585)</f>
        <v/>
      </c>
      <c r="Q568" s="483" t="n"/>
    </row>
    <row r="569">
      <c r="A569" s="232">
        <f>IF('Multi Unit Grid'!C580="","",'Multi Unit Grid'!C580)</f>
        <v/>
      </c>
      <c r="B569" s="473">
        <f>IF('Product Selections'!D583="","",'Product Selections'!D583)</f>
        <v/>
      </c>
      <c r="C569" s="166">
        <f>IF('COE.Client.Details'!K586="","",'COE.Client.Details'!K586)</f>
        <v/>
      </c>
      <c r="D569" s="473">
        <f>IF('COE.Client.Details'!M586="","",'COE.Client.Details'!M586)</f>
        <v/>
      </c>
      <c r="E569" s="473">
        <f>IF('COE.Client.Details'!O586="","",'COE.Client.Details'!O586)</f>
        <v/>
      </c>
      <c r="F569" s="473">
        <f>IF('COE.Client.Details'!P586="","",'COE.Client.Details'!P586)</f>
        <v/>
      </c>
      <c r="G569" s="473">
        <f>IF('COE.Client.Details'!Q586="","",'COE.Client.Details'!Q586)</f>
        <v/>
      </c>
      <c r="H569" s="478">
        <f>IF(G569="","","US")</f>
        <v/>
      </c>
      <c r="I569" s="166">
        <f>IF('COE.Client.Details'!L586="","",'COE.Client.Details'!L586)</f>
        <v/>
      </c>
      <c r="J569" s="629">
        <f>IF('COE.Client.Details'!T586="","",'COE.Client.Details'!T586)</f>
        <v/>
      </c>
      <c r="K569" s="479">
        <f>IF(A569="","","0123000000002GvAAI")</f>
        <v/>
      </c>
      <c r="L569" s="479" t="n"/>
      <c r="M569" s="481">
        <f>IF('Multi Unit Grid'!$H$3="","",'Multi Unit Grid'!$H$3)</f>
        <v/>
      </c>
      <c r="N569" s="481">
        <f>IF('Multi Unit Grid'!$H$4="","",'Multi Unit Grid'!$H$4)</f>
        <v/>
      </c>
      <c r="O569" s="483" t="n"/>
      <c r="P569" s="482">
        <f>IF('COE.Client.Details'!E586="","",'COE.Client.Details'!E586)</f>
        <v/>
      </c>
      <c r="Q569" s="483" t="n"/>
    </row>
    <row r="570">
      <c r="A570" s="232">
        <f>IF('Multi Unit Grid'!C581="","",'Multi Unit Grid'!C581)</f>
        <v/>
      </c>
      <c r="B570" s="473">
        <f>IF('Product Selections'!D584="","",'Product Selections'!D584)</f>
        <v/>
      </c>
      <c r="C570" s="166">
        <f>IF('COE.Client.Details'!K587="","",'COE.Client.Details'!K587)</f>
        <v/>
      </c>
      <c r="D570" s="473">
        <f>IF('COE.Client.Details'!M587="","",'COE.Client.Details'!M587)</f>
        <v/>
      </c>
      <c r="E570" s="473">
        <f>IF('COE.Client.Details'!O587="","",'COE.Client.Details'!O587)</f>
        <v/>
      </c>
      <c r="F570" s="473">
        <f>IF('COE.Client.Details'!P587="","",'COE.Client.Details'!P587)</f>
        <v/>
      </c>
      <c r="G570" s="473">
        <f>IF('COE.Client.Details'!Q587="","",'COE.Client.Details'!Q587)</f>
        <v/>
      </c>
      <c r="H570" s="478">
        <f>IF(G570="","","US")</f>
        <v/>
      </c>
      <c r="I570" s="166">
        <f>IF('COE.Client.Details'!L587="","",'COE.Client.Details'!L587)</f>
        <v/>
      </c>
      <c r="J570" s="629">
        <f>IF('COE.Client.Details'!T587="","",'COE.Client.Details'!T587)</f>
        <v/>
      </c>
      <c r="K570" s="479">
        <f>IF(A570="","","0123000000002GvAAI")</f>
        <v/>
      </c>
      <c r="L570" s="479" t="n"/>
      <c r="M570" s="481">
        <f>IF('Multi Unit Grid'!$H$3="","",'Multi Unit Grid'!$H$3)</f>
        <v/>
      </c>
      <c r="N570" s="481">
        <f>IF('Multi Unit Grid'!$H$4="","",'Multi Unit Grid'!$H$4)</f>
        <v/>
      </c>
      <c r="O570" s="483" t="n"/>
      <c r="P570" s="482">
        <f>IF('COE.Client.Details'!E587="","",'COE.Client.Details'!E587)</f>
        <v/>
      </c>
      <c r="Q570" s="483" t="n"/>
    </row>
    <row r="571">
      <c r="A571" s="232">
        <f>IF('Multi Unit Grid'!C582="","",'Multi Unit Grid'!C582)</f>
        <v/>
      </c>
      <c r="B571" s="473">
        <f>IF('Product Selections'!D585="","",'Product Selections'!D585)</f>
        <v/>
      </c>
      <c r="C571" s="166">
        <f>IF('COE.Client.Details'!K588="","",'COE.Client.Details'!K588)</f>
        <v/>
      </c>
      <c r="D571" s="473">
        <f>IF('COE.Client.Details'!M588="","",'COE.Client.Details'!M588)</f>
        <v/>
      </c>
      <c r="E571" s="473">
        <f>IF('COE.Client.Details'!O588="","",'COE.Client.Details'!O588)</f>
        <v/>
      </c>
      <c r="F571" s="473">
        <f>IF('COE.Client.Details'!P588="","",'COE.Client.Details'!P588)</f>
        <v/>
      </c>
      <c r="G571" s="473">
        <f>IF('COE.Client.Details'!Q588="","",'COE.Client.Details'!Q588)</f>
        <v/>
      </c>
      <c r="H571" s="478">
        <f>IF(G571="","","US")</f>
        <v/>
      </c>
      <c r="I571" s="166">
        <f>IF('COE.Client.Details'!L588="","",'COE.Client.Details'!L588)</f>
        <v/>
      </c>
      <c r="J571" s="629">
        <f>IF('COE.Client.Details'!T588="","",'COE.Client.Details'!T588)</f>
        <v/>
      </c>
      <c r="K571" s="479">
        <f>IF(A571="","","0123000000002GvAAI")</f>
        <v/>
      </c>
      <c r="L571" s="479" t="n"/>
      <c r="M571" s="481">
        <f>IF('Multi Unit Grid'!$H$3="","",'Multi Unit Grid'!$H$3)</f>
        <v/>
      </c>
      <c r="N571" s="481">
        <f>IF('Multi Unit Grid'!$H$4="","",'Multi Unit Grid'!$H$4)</f>
        <v/>
      </c>
      <c r="O571" s="483" t="n"/>
      <c r="P571" s="482">
        <f>IF('COE.Client.Details'!E588="","",'COE.Client.Details'!E588)</f>
        <v/>
      </c>
      <c r="Q571" s="483" t="n"/>
    </row>
    <row r="572">
      <c r="A572" s="232">
        <f>IF('Multi Unit Grid'!C583="","",'Multi Unit Grid'!C583)</f>
        <v/>
      </c>
      <c r="B572" s="473">
        <f>IF('Product Selections'!D586="","",'Product Selections'!D586)</f>
        <v/>
      </c>
      <c r="C572" s="166">
        <f>IF('COE.Client.Details'!K589="","",'COE.Client.Details'!K589)</f>
        <v/>
      </c>
      <c r="D572" s="473">
        <f>IF('COE.Client.Details'!M589="","",'COE.Client.Details'!M589)</f>
        <v/>
      </c>
      <c r="E572" s="473">
        <f>IF('COE.Client.Details'!O589="","",'COE.Client.Details'!O589)</f>
        <v/>
      </c>
      <c r="F572" s="473">
        <f>IF('COE.Client.Details'!P589="","",'COE.Client.Details'!P589)</f>
        <v/>
      </c>
      <c r="G572" s="473">
        <f>IF('COE.Client.Details'!Q589="","",'COE.Client.Details'!Q589)</f>
        <v/>
      </c>
      <c r="H572" s="478">
        <f>IF(G572="","","US")</f>
        <v/>
      </c>
      <c r="I572" s="166">
        <f>IF('COE.Client.Details'!L589="","",'COE.Client.Details'!L589)</f>
        <v/>
      </c>
      <c r="J572" s="629">
        <f>IF('COE.Client.Details'!T589="","",'COE.Client.Details'!T589)</f>
        <v/>
      </c>
      <c r="K572" s="479">
        <f>IF(A572="","","0123000000002GvAAI")</f>
        <v/>
      </c>
      <c r="L572" s="479" t="n"/>
      <c r="M572" s="481">
        <f>IF('Multi Unit Grid'!$H$3="","",'Multi Unit Grid'!$H$3)</f>
        <v/>
      </c>
      <c r="N572" s="481">
        <f>IF('Multi Unit Grid'!$H$4="","",'Multi Unit Grid'!$H$4)</f>
        <v/>
      </c>
      <c r="O572" s="483" t="n"/>
      <c r="P572" s="482">
        <f>IF('COE.Client.Details'!E589="","",'COE.Client.Details'!E589)</f>
        <v/>
      </c>
      <c r="Q572" s="483" t="n"/>
    </row>
    <row r="573">
      <c r="A573" s="232">
        <f>IF('Multi Unit Grid'!C584="","",'Multi Unit Grid'!C584)</f>
        <v/>
      </c>
      <c r="B573" s="473">
        <f>IF('Product Selections'!D587="","",'Product Selections'!D587)</f>
        <v/>
      </c>
      <c r="C573" s="166">
        <f>IF('COE.Client.Details'!K590="","",'COE.Client.Details'!K590)</f>
        <v/>
      </c>
      <c r="D573" s="473">
        <f>IF('COE.Client.Details'!M590="","",'COE.Client.Details'!M590)</f>
        <v/>
      </c>
      <c r="E573" s="473">
        <f>IF('COE.Client.Details'!O590="","",'COE.Client.Details'!O590)</f>
        <v/>
      </c>
      <c r="F573" s="473">
        <f>IF('COE.Client.Details'!P590="","",'COE.Client.Details'!P590)</f>
        <v/>
      </c>
      <c r="G573" s="473">
        <f>IF('COE.Client.Details'!Q590="","",'COE.Client.Details'!Q590)</f>
        <v/>
      </c>
      <c r="H573" s="478">
        <f>IF(G573="","","US")</f>
        <v/>
      </c>
      <c r="I573" s="166">
        <f>IF('COE.Client.Details'!L590="","",'COE.Client.Details'!L590)</f>
        <v/>
      </c>
      <c r="J573" s="629">
        <f>IF('COE.Client.Details'!T590="","",'COE.Client.Details'!T590)</f>
        <v/>
      </c>
      <c r="K573" s="479">
        <f>IF(A573="","","0123000000002GvAAI")</f>
        <v/>
      </c>
      <c r="L573" s="479" t="n"/>
      <c r="M573" s="481">
        <f>IF('Multi Unit Grid'!$H$3="","",'Multi Unit Grid'!$H$3)</f>
        <v/>
      </c>
      <c r="N573" s="481">
        <f>IF('Multi Unit Grid'!$H$4="","",'Multi Unit Grid'!$H$4)</f>
        <v/>
      </c>
      <c r="O573" s="483" t="n"/>
      <c r="P573" s="482">
        <f>IF('COE.Client.Details'!E590="","",'COE.Client.Details'!E590)</f>
        <v/>
      </c>
      <c r="Q573" s="483" t="n"/>
    </row>
    <row r="574">
      <c r="A574" s="232">
        <f>IF('Multi Unit Grid'!C585="","",'Multi Unit Grid'!C585)</f>
        <v/>
      </c>
      <c r="B574" s="473">
        <f>IF('Product Selections'!D588="","",'Product Selections'!D588)</f>
        <v/>
      </c>
      <c r="C574" s="166">
        <f>IF('COE.Client.Details'!K591="","",'COE.Client.Details'!K591)</f>
        <v/>
      </c>
      <c r="D574" s="473">
        <f>IF('COE.Client.Details'!M591="","",'COE.Client.Details'!M591)</f>
        <v/>
      </c>
      <c r="E574" s="473">
        <f>IF('COE.Client.Details'!O591="","",'COE.Client.Details'!O591)</f>
        <v/>
      </c>
      <c r="F574" s="473">
        <f>IF('COE.Client.Details'!P591="","",'COE.Client.Details'!P591)</f>
        <v/>
      </c>
      <c r="G574" s="473">
        <f>IF('COE.Client.Details'!Q591="","",'COE.Client.Details'!Q591)</f>
        <v/>
      </c>
      <c r="H574" s="478">
        <f>IF(G574="","","US")</f>
        <v/>
      </c>
      <c r="I574" s="166">
        <f>IF('COE.Client.Details'!L591="","",'COE.Client.Details'!L591)</f>
        <v/>
      </c>
      <c r="J574" s="629">
        <f>IF('COE.Client.Details'!T591="","",'COE.Client.Details'!T591)</f>
        <v/>
      </c>
      <c r="K574" s="479">
        <f>IF(A574="","","0123000000002GvAAI")</f>
        <v/>
      </c>
      <c r="L574" s="479" t="n"/>
      <c r="M574" s="481">
        <f>IF('Multi Unit Grid'!$H$3="","",'Multi Unit Grid'!$H$3)</f>
        <v/>
      </c>
      <c r="N574" s="481">
        <f>IF('Multi Unit Grid'!$H$4="","",'Multi Unit Grid'!$H$4)</f>
        <v/>
      </c>
      <c r="O574" s="483" t="n"/>
      <c r="P574" s="482">
        <f>IF('COE.Client.Details'!E591="","",'COE.Client.Details'!E591)</f>
        <v/>
      </c>
      <c r="Q574" s="483" t="n"/>
    </row>
    <row r="575">
      <c r="A575" s="232">
        <f>IF('Multi Unit Grid'!C586="","",'Multi Unit Grid'!C586)</f>
        <v/>
      </c>
      <c r="B575" s="473">
        <f>IF('Product Selections'!D589="","",'Product Selections'!D589)</f>
        <v/>
      </c>
      <c r="C575" s="166">
        <f>IF('COE.Client.Details'!K592="","",'COE.Client.Details'!K592)</f>
        <v/>
      </c>
      <c r="D575" s="473">
        <f>IF('COE.Client.Details'!M592="","",'COE.Client.Details'!M592)</f>
        <v/>
      </c>
      <c r="E575" s="473">
        <f>IF('COE.Client.Details'!O592="","",'COE.Client.Details'!O592)</f>
        <v/>
      </c>
      <c r="F575" s="473">
        <f>IF('COE.Client.Details'!P592="","",'COE.Client.Details'!P592)</f>
        <v/>
      </c>
      <c r="G575" s="473">
        <f>IF('COE.Client.Details'!Q592="","",'COE.Client.Details'!Q592)</f>
        <v/>
      </c>
      <c r="H575" s="478">
        <f>IF(G575="","","US")</f>
        <v/>
      </c>
      <c r="I575" s="166">
        <f>IF('COE.Client.Details'!L592="","",'COE.Client.Details'!L592)</f>
        <v/>
      </c>
      <c r="J575" s="629">
        <f>IF('COE.Client.Details'!T592="","",'COE.Client.Details'!T592)</f>
        <v/>
      </c>
      <c r="K575" s="479">
        <f>IF(A575="","","0123000000002GvAAI")</f>
        <v/>
      </c>
      <c r="L575" s="479" t="n"/>
      <c r="M575" s="481">
        <f>IF('Multi Unit Grid'!$H$3="","",'Multi Unit Grid'!$H$3)</f>
        <v/>
      </c>
      <c r="N575" s="481">
        <f>IF('Multi Unit Grid'!$H$4="","",'Multi Unit Grid'!$H$4)</f>
        <v/>
      </c>
      <c r="O575" s="483" t="n"/>
      <c r="P575" s="482">
        <f>IF('COE.Client.Details'!E592="","",'COE.Client.Details'!E592)</f>
        <v/>
      </c>
      <c r="Q575" s="483" t="n"/>
    </row>
    <row r="576">
      <c r="A576" s="232">
        <f>IF('Multi Unit Grid'!C587="","",'Multi Unit Grid'!C587)</f>
        <v/>
      </c>
      <c r="B576" s="473">
        <f>IF('Product Selections'!D590="","",'Product Selections'!D590)</f>
        <v/>
      </c>
      <c r="C576" s="166">
        <f>IF('COE.Client.Details'!K593="","",'COE.Client.Details'!K593)</f>
        <v/>
      </c>
      <c r="D576" s="473">
        <f>IF('COE.Client.Details'!M593="","",'COE.Client.Details'!M593)</f>
        <v/>
      </c>
      <c r="E576" s="473">
        <f>IF('COE.Client.Details'!O593="","",'COE.Client.Details'!O593)</f>
        <v/>
      </c>
      <c r="F576" s="473">
        <f>IF('COE.Client.Details'!P593="","",'COE.Client.Details'!P593)</f>
        <v/>
      </c>
      <c r="G576" s="473">
        <f>IF('COE.Client.Details'!Q593="","",'COE.Client.Details'!Q593)</f>
        <v/>
      </c>
      <c r="H576" s="478">
        <f>IF(G576="","","US")</f>
        <v/>
      </c>
      <c r="I576" s="166">
        <f>IF('COE.Client.Details'!L593="","",'COE.Client.Details'!L593)</f>
        <v/>
      </c>
      <c r="J576" s="629">
        <f>IF('COE.Client.Details'!T593="","",'COE.Client.Details'!T593)</f>
        <v/>
      </c>
      <c r="K576" s="479">
        <f>IF(A576="","","0123000000002GvAAI")</f>
        <v/>
      </c>
      <c r="L576" s="479" t="n"/>
      <c r="M576" s="481">
        <f>IF('Multi Unit Grid'!$H$3="","",'Multi Unit Grid'!$H$3)</f>
        <v/>
      </c>
      <c r="N576" s="481">
        <f>IF('Multi Unit Grid'!$H$4="","",'Multi Unit Grid'!$H$4)</f>
        <v/>
      </c>
      <c r="O576" s="483" t="n"/>
      <c r="P576" s="482">
        <f>IF('COE.Client.Details'!E593="","",'COE.Client.Details'!E593)</f>
        <v/>
      </c>
      <c r="Q576" s="483" t="n"/>
    </row>
    <row r="577">
      <c r="A577" s="232">
        <f>IF('Multi Unit Grid'!C588="","",'Multi Unit Grid'!C588)</f>
        <v/>
      </c>
      <c r="B577" s="473">
        <f>IF('Product Selections'!D591="","",'Product Selections'!D591)</f>
        <v/>
      </c>
      <c r="C577" s="166">
        <f>IF('COE.Client.Details'!K594="","",'COE.Client.Details'!K594)</f>
        <v/>
      </c>
      <c r="D577" s="473">
        <f>IF('COE.Client.Details'!M594="","",'COE.Client.Details'!M594)</f>
        <v/>
      </c>
      <c r="E577" s="473">
        <f>IF('COE.Client.Details'!O594="","",'COE.Client.Details'!O594)</f>
        <v/>
      </c>
      <c r="F577" s="473">
        <f>IF('COE.Client.Details'!P594="","",'COE.Client.Details'!P594)</f>
        <v/>
      </c>
      <c r="G577" s="473">
        <f>IF('COE.Client.Details'!Q594="","",'COE.Client.Details'!Q594)</f>
        <v/>
      </c>
      <c r="H577" s="478">
        <f>IF(G577="","","US")</f>
        <v/>
      </c>
      <c r="I577" s="166">
        <f>IF('COE.Client.Details'!L594="","",'COE.Client.Details'!L594)</f>
        <v/>
      </c>
      <c r="J577" s="629">
        <f>IF('COE.Client.Details'!T594="","",'COE.Client.Details'!T594)</f>
        <v/>
      </c>
      <c r="K577" s="479">
        <f>IF(A577="","","0123000000002GvAAI")</f>
        <v/>
      </c>
      <c r="L577" s="479" t="n"/>
      <c r="M577" s="481">
        <f>IF('Multi Unit Grid'!$H$3="","",'Multi Unit Grid'!$H$3)</f>
        <v/>
      </c>
      <c r="N577" s="481">
        <f>IF('Multi Unit Grid'!$H$4="","",'Multi Unit Grid'!$H$4)</f>
        <v/>
      </c>
      <c r="O577" s="483" t="n"/>
      <c r="P577" s="482">
        <f>IF('COE.Client.Details'!E594="","",'COE.Client.Details'!E594)</f>
        <v/>
      </c>
      <c r="Q577" s="483" t="n"/>
    </row>
    <row r="578">
      <c r="A578" s="232">
        <f>IF('Multi Unit Grid'!C589="","",'Multi Unit Grid'!C589)</f>
        <v/>
      </c>
      <c r="B578" s="473">
        <f>IF('Product Selections'!D592="","",'Product Selections'!D592)</f>
        <v/>
      </c>
      <c r="C578" s="166">
        <f>IF('COE.Client.Details'!K595="","",'COE.Client.Details'!K595)</f>
        <v/>
      </c>
      <c r="D578" s="473">
        <f>IF('COE.Client.Details'!M595="","",'COE.Client.Details'!M595)</f>
        <v/>
      </c>
      <c r="E578" s="473">
        <f>IF('COE.Client.Details'!O595="","",'COE.Client.Details'!O595)</f>
        <v/>
      </c>
      <c r="F578" s="473">
        <f>IF('COE.Client.Details'!P595="","",'COE.Client.Details'!P595)</f>
        <v/>
      </c>
      <c r="G578" s="473">
        <f>IF('COE.Client.Details'!Q595="","",'COE.Client.Details'!Q595)</f>
        <v/>
      </c>
      <c r="H578" s="478">
        <f>IF(G578="","","US")</f>
        <v/>
      </c>
      <c r="I578" s="166">
        <f>IF('COE.Client.Details'!L595="","",'COE.Client.Details'!L595)</f>
        <v/>
      </c>
      <c r="J578" s="629">
        <f>IF('COE.Client.Details'!T595="","",'COE.Client.Details'!T595)</f>
        <v/>
      </c>
      <c r="K578" s="479">
        <f>IF(A578="","","0123000000002GvAAI")</f>
        <v/>
      </c>
      <c r="L578" s="479" t="n"/>
      <c r="M578" s="481">
        <f>IF('Multi Unit Grid'!$H$3="","",'Multi Unit Grid'!$H$3)</f>
        <v/>
      </c>
      <c r="N578" s="481">
        <f>IF('Multi Unit Grid'!$H$4="","",'Multi Unit Grid'!$H$4)</f>
        <v/>
      </c>
      <c r="O578" s="483" t="n"/>
      <c r="P578" s="482">
        <f>IF('COE.Client.Details'!E595="","",'COE.Client.Details'!E595)</f>
        <v/>
      </c>
      <c r="Q578" s="483" t="n"/>
    </row>
    <row r="579">
      <c r="A579" s="232">
        <f>IF('Multi Unit Grid'!C590="","",'Multi Unit Grid'!C590)</f>
        <v/>
      </c>
      <c r="B579" s="473">
        <f>IF('Product Selections'!D593="","",'Product Selections'!D593)</f>
        <v/>
      </c>
      <c r="C579" s="166">
        <f>IF('COE.Client.Details'!K596="","",'COE.Client.Details'!K596)</f>
        <v/>
      </c>
      <c r="D579" s="473">
        <f>IF('COE.Client.Details'!M596="","",'COE.Client.Details'!M596)</f>
        <v/>
      </c>
      <c r="E579" s="473">
        <f>IF('COE.Client.Details'!O596="","",'COE.Client.Details'!O596)</f>
        <v/>
      </c>
      <c r="F579" s="473">
        <f>IF('COE.Client.Details'!P596="","",'COE.Client.Details'!P596)</f>
        <v/>
      </c>
      <c r="G579" s="473">
        <f>IF('COE.Client.Details'!Q596="","",'COE.Client.Details'!Q596)</f>
        <v/>
      </c>
      <c r="H579" s="478">
        <f>IF(G579="","","US")</f>
        <v/>
      </c>
      <c r="I579" s="166">
        <f>IF('COE.Client.Details'!L596="","",'COE.Client.Details'!L596)</f>
        <v/>
      </c>
      <c r="J579" s="629">
        <f>IF('COE.Client.Details'!T596="","",'COE.Client.Details'!T596)</f>
        <v/>
      </c>
      <c r="K579" s="479">
        <f>IF(A579="","","0123000000002GvAAI")</f>
        <v/>
      </c>
      <c r="L579" s="479" t="n"/>
      <c r="M579" s="481">
        <f>IF('Multi Unit Grid'!$H$3="","",'Multi Unit Grid'!$H$3)</f>
        <v/>
      </c>
      <c r="N579" s="481">
        <f>IF('Multi Unit Grid'!$H$4="","",'Multi Unit Grid'!$H$4)</f>
        <v/>
      </c>
      <c r="O579" s="483" t="n"/>
      <c r="P579" s="482">
        <f>IF('COE.Client.Details'!E596="","",'COE.Client.Details'!E596)</f>
        <v/>
      </c>
      <c r="Q579" s="483" t="n"/>
    </row>
    <row r="580">
      <c r="A580" s="232">
        <f>IF('Multi Unit Grid'!C591="","",'Multi Unit Grid'!C591)</f>
        <v/>
      </c>
      <c r="B580" s="473">
        <f>IF('Product Selections'!D594="","",'Product Selections'!D594)</f>
        <v/>
      </c>
      <c r="C580" s="166">
        <f>IF('COE.Client.Details'!K597="","",'COE.Client.Details'!K597)</f>
        <v/>
      </c>
      <c r="D580" s="473">
        <f>IF('COE.Client.Details'!M597="","",'COE.Client.Details'!M597)</f>
        <v/>
      </c>
      <c r="E580" s="473">
        <f>IF('COE.Client.Details'!O597="","",'COE.Client.Details'!O597)</f>
        <v/>
      </c>
      <c r="F580" s="473">
        <f>IF('COE.Client.Details'!P597="","",'COE.Client.Details'!P597)</f>
        <v/>
      </c>
      <c r="G580" s="473">
        <f>IF('COE.Client.Details'!Q597="","",'COE.Client.Details'!Q597)</f>
        <v/>
      </c>
      <c r="H580" s="478">
        <f>IF(G580="","","US")</f>
        <v/>
      </c>
      <c r="I580" s="166">
        <f>IF('COE.Client.Details'!L597="","",'COE.Client.Details'!L597)</f>
        <v/>
      </c>
      <c r="J580" s="629">
        <f>IF('COE.Client.Details'!T597="","",'COE.Client.Details'!T597)</f>
        <v/>
      </c>
      <c r="K580" s="479">
        <f>IF(A580="","","0123000000002GvAAI")</f>
        <v/>
      </c>
      <c r="L580" s="479" t="n"/>
      <c r="M580" s="481">
        <f>IF('Multi Unit Grid'!$H$3="","",'Multi Unit Grid'!$H$3)</f>
        <v/>
      </c>
      <c r="N580" s="481">
        <f>IF('Multi Unit Grid'!$H$4="","",'Multi Unit Grid'!$H$4)</f>
        <v/>
      </c>
      <c r="O580" s="483" t="n"/>
      <c r="P580" s="482">
        <f>IF('COE.Client.Details'!E597="","",'COE.Client.Details'!E597)</f>
        <v/>
      </c>
      <c r="Q580" s="483" t="n"/>
    </row>
    <row r="581">
      <c r="A581" s="232">
        <f>IF('Multi Unit Grid'!C592="","",'Multi Unit Grid'!C592)</f>
        <v/>
      </c>
      <c r="B581" s="473">
        <f>IF('Product Selections'!D595="","",'Product Selections'!D595)</f>
        <v/>
      </c>
      <c r="C581" s="166">
        <f>IF('COE.Client.Details'!K598="","",'COE.Client.Details'!K598)</f>
        <v/>
      </c>
      <c r="D581" s="473">
        <f>IF('COE.Client.Details'!M598="","",'COE.Client.Details'!M598)</f>
        <v/>
      </c>
      <c r="E581" s="473">
        <f>IF('COE.Client.Details'!O598="","",'COE.Client.Details'!O598)</f>
        <v/>
      </c>
      <c r="F581" s="473">
        <f>IF('COE.Client.Details'!P598="","",'COE.Client.Details'!P598)</f>
        <v/>
      </c>
      <c r="G581" s="473">
        <f>IF('COE.Client.Details'!Q598="","",'COE.Client.Details'!Q598)</f>
        <v/>
      </c>
      <c r="H581" s="478">
        <f>IF(G581="","","US")</f>
        <v/>
      </c>
      <c r="I581" s="166">
        <f>IF('COE.Client.Details'!L598="","",'COE.Client.Details'!L598)</f>
        <v/>
      </c>
      <c r="J581" s="629">
        <f>IF('COE.Client.Details'!T598="","",'COE.Client.Details'!T598)</f>
        <v/>
      </c>
      <c r="K581" s="479">
        <f>IF(A581="","","0123000000002GvAAI")</f>
        <v/>
      </c>
      <c r="L581" s="479" t="n"/>
      <c r="M581" s="481">
        <f>IF('Multi Unit Grid'!$H$3="","",'Multi Unit Grid'!$H$3)</f>
        <v/>
      </c>
      <c r="N581" s="481">
        <f>IF('Multi Unit Grid'!$H$4="","",'Multi Unit Grid'!$H$4)</f>
        <v/>
      </c>
      <c r="O581" s="483" t="n"/>
      <c r="P581" s="482">
        <f>IF('COE.Client.Details'!E598="","",'COE.Client.Details'!E598)</f>
        <v/>
      </c>
      <c r="Q581" s="483" t="n"/>
    </row>
    <row r="582">
      <c r="A582" s="232">
        <f>IF('Multi Unit Grid'!C593="","",'Multi Unit Grid'!C593)</f>
        <v/>
      </c>
      <c r="B582" s="473">
        <f>IF('Product Selections'!D596="","",'Product Selections'!D596)</f>
        <v/>
      </c>
      <c r="C582" s="166">
        <f>IF('COE.Client.Details'!K599="","",'COE.Client.Details'!K599)</f>
        <v/>
      </c>
      <c r="D582" s="473">
        <f>IF('COE.Client.Details'!M599="","",'COE.Client.Details'!M599)</f>
        <v/>
      </c>
      <c r="E582" s="473">
        <f>IF('COE.Client.Details'!O599="","",'COE.Client.Details'!O599)</f>
        <v/>
      </c>
      <c r="F582" s="473">
        <f>IF('COE.Client.Details'!P599="","",'COE.Client.Details'!P599)</f>
        <v/>
      </c>
      <c r="G582" s="473">
        <f>IF('COE.Client.Details'!Q599="","",'COE.Client.Details'!Q599)</f>
        <v/>
      </c>
      <c r="H582" s="478">
        <f>IF(G582="","","US")</f>
        <v/>
      </c>
      <c r="I582" s="166">
        <f>IF('COE.Client.Details'!L599="","",'COE.Client.Details'!L599)</f>
        <v/>
      </c>
      <c r="J582" s="629">
        <f>IF('COE.Client.Details'!T599="","",'COE.Client.Details'!T599)</f>
        <v/>
      </c>
      <c r="K582" s="479">
        <f>IF(A582="","","0123000000002GvAAI")</f>
        <v/>
      </c>
      <c r="L582" s="479" t="n"/>
      <c r="M582" s="481">
        <f>IF('Multi Unit Grid'!$H$3="","",'Multi Unit Grid'!$H$3)</f>
        <v/>
      </c>
      <c r="N582" s="481">
        <f>IF('Multi Unit Grid'!$H$4="","",'Multi Unit Grid'!$H$4)</f>
        <v/>
      </c>
      <c r="O582" s="483" t="n"/>
      <c r="P582" s="482">
        <f>IF('COE.Client.Details'!E599="","",'COE.Client.Details'!E599)</f>
        <v/>
      </c>
      <c r="Q582" s="483" t="n"/>
    </row>
    <row r="583">
      <c r="A583" s="232">
        <f>IF('Multi Unit Grid'!C594="","",'Multi Unit Grid'!C594)</f>
        <v/>
      </c>
      <c r="B583" s="473">
        <f>IF('Product Selections'!D597="","",'Product Selections'!D597)</f>
        <v/>
      </c>
      <c r="C583" s="166">
        <f>IF('COE.Client.Details'!K600="","",'COE.Client.Details'!K600)</f>
        <v/>
      </c>
      <c r="D583" s="473">
        <f>IF('COE.Client.Details'!M600="","",'COE.Client.Details'!M600)</f>
        <v/>
      </c>
      <c r="E583" s="473">
        <f>IF('COE.Client.Details'!O600="","",'COE.Client.Details'!O600)</f>
        <v/>
      </c>
      <c r="F583" s="473">
        <f>IF('COE.Client.Details'!P600="","",'COE.Client.Details'!P600)</f>
        <v/>
      </c>
      <c r="G583" s="473">
        <f>IF('COE.Client.Details'!Q600="","",'COE.Client.Details'!Q600)</f>
        <v/>
      </c>
      <c r="H583" s="478">
        <f>IF(G583="","","US")</f>
        <v/>
      </c>
      <c r="I583" s="166">
        <f>IF('COE.Client.Details'!L600="","",'COE.Client.Details'!L600)</f>
        <v/>
      </c>
      <c r="J583" s="629">
        <f>IF('COE.Client.Details'!T600="","",'COE.Client.Details'!T600)</f>
        <v/>
      </c>
      <c r="K583" s="479">
        <f>IF(A583="","","0123000000002GvAAI")</f>
        <v/>
      </c>
      <c r="L583" s="479" t="n"/>
      <c r="M583" s="481">
        <f>IF('Multi Unit Grid'!$H$3="","",'Multi Unit Grid'!$H$3)</f>
        <v/>
      </c>
      <c r="N583" s="481">
        <f>IF('Multi Unit Grid'!$H$4="","",'Multi Unit Grid'!$H$4)</f>
        <v/>
      </c>
      <c r="O583" s="483" t="n"/>
      <c r="P583" s="482">
        <f>IF('COE.Client.Details'!E600="","",'COE.Client.Details'!E600)</f>
        <v/>
      </c>
      <c r="Q583" s="483" t="n"/>
    </row>
    <row r="584">
      <c r="A584" s="232">
        <f>IF('Multi Unit Grid'!C595="","",'Multi Unit Grid'!C595)</f>
        <v/>
      </c>
      <c r="B584" s="473">
        <f>IF('Product Selections'!D598="","",'Product Selections'!D598)</f>
        <v/>
      </c>
      <c r="C584" s="166">
        <f>IF('COE.Client.Details'!K601="","",'COE.Client.Details'!K601)</f>
        <v/>
      </c>
      <c r="D584" s="473">
        <f>IF('COE.Client.Details'!M601="","",'COE.Client.Details'!M601)</f>
        <v/>
      </c>
      <c r="E584" s="473">
        <f>IF('COE.Client.Details'!O601="","",'COE.Client.Details'!O601)</f>
        <v/>
      </c>
      <c r="F584" s="473">
        <f>IF('COE.Client.Details'!P601="","",'COE.Client.Details'!P601)</f>
        <v/>
      </c>
      <c r="G584" s="473">
        <f>IF('COE.Client.Details'!Q601="","",'COE.Client.Details'!Q601)</f>
        <v/>
      </c>
      <c r="H584" s="478">
        <f>IF(G584="","","US")</f>
        <v/>
      </c>
      <c r="I584" s="166">
        <f>IF('COE.Client.Details'!L601="","",'COE.Client.Details'!L601)</f>
        <v/>
      </c>
      <c r="J584" s="629">
        <f>IF('COE.Client.Details'!T601="","",'COE.Client.Details'!T601)</f>
        <v/>
      </c>
      <c r="K584" s="479">
        <f>IF(A584="","","0123000000002GvAAI")</f>
        <v/>
      </c>
      <c r="L584" s="479" t="n"/>
      <c r="M584" s="481">
        <f>IF('Multi Unit Grid'!$H$3="","",'Multi Unit Grid'!$H$3)</f>
        <v/>
      </c>
      <c r="N584" s="481">
        <f>IF('Multi Unit Grid'!$H$4="","",'Multi Unit Grid'!$H$4)</f>
        <v/>
      </c>
      <c r="O584" s="483" t="n"/>
      <c r="P584" s="482">
        <f>IF('COE.Client.Details'!E601="","",'COE.Client.Details'!E601)</f>
        <v/>
      </c>
      <c r="Q584" s="483" t="n"/>
    </row>
    <row r="585">
      <c r="A585" s="232">
        <f>IF('Multi Unit Grid'!C596="","",'Multi Unit Grid'!C596)</f>
        <v/>
      </c>
      <c r="B585" s="473">
        <f>IF('Product Selections'!D599="","",'Product Selections'!D599)</f>
        <v/>
      </c>
      <c r="C585" s="166">
        <f>IF('COE.Client.Details'!K602="","",'COE.Client.Details'!K602)</f>
        <v/>
      </c>
      <c r="D585" s="473">
        <f>IF('COE.Client.Details'!M602="","",'COE.Client.Details'!M602)</f>
        <v/>
      </c>
      <c r="E585" s="473">
        <f>IF('COE.Client.Details'!O602="","",'COE.Client.Details'!O602)</f>
        <v/>
      </c>
      <c r="F585" s="473">
        <f>IF('COE.Client.Details'!P602="","",'COE.Client.Details'!P602)</f>
        <v/>
      </c>
      <c r="G585" s="473">
        <f>IF('COE.Client.Details'!Q602="","",'COE.Client.Details'!Q602)</f>
        <v/>
      </c>
      <c r="H585" s="478">
        <f>IF(G585="","","US")</f>
        <v/>
      </c>
      <c r="I585" s="166">
        <f>IF('COE.Client.Details'!L602="","",'COE.Client.Details'!L602)</f>
        <v/>
      </c>
      <c r="J585" s="629">
        <f>IF('COE.Client.Details'!T602="","",'COE.Client.Details'!T602)</f>
        <v/>
      </c>
      <c r="K585" s="479">
        <f>IF(A585="","","0123000000002GvAAI")</f>
        <v/>
      </c>
      <c r="L585" s="479" t="n"/>
      <c r="M585" s="481">
        <f>IF('Multi Unit Grid'!$H$3="","",'Multi Unit Grid'!$H$3)</f>
        <v/>
      </c>
      <c r="N585" s="481">
        <f>IF('Multi Unit Grid'!$H$4="","",'Multi Unit Grid'!$H$4)</f>
        <v/>
      </c>
      <c r="O585" s="483" t="n"/>
      <c r="P585" s="482">
        <f>IF('COE.Client.Details'!E602="","",'COE.Client.Details'!E602)</f>
        <v/>
      </c>
      <c r="Q585" s="483" t="n"/>
    </row>
    <row r="586">
      <c r="A586" s="232">
        <f>IF('Multi Unit Grid'!C597="","",'Multi Unit Grid'!C597)</f>
        <v/>
      </c>
      <c r="B586" s="473">
        <f>IF('Product Selections'!D600="","",'Product Selections'!D600)</f>
        <v/>
      </c>
      <c r="C586" s="166">
        <f>IF('COE.Client.Details'!K603="","",'COE.Client.Details'!K603)</f>
        <v/>
      </c>
      <c r="D586" s="473">
        <f>IF('COE.Client.Details'!M603="","",'COE.Client.Details'!M603)</f>
        <v/>
      </c>
      <c r="E586" s="473">
        <f>IF('COE.Client.Details'!O603="","",'COE.Client.Details'!O603)</f>
        <v/>
      </c>
      <c r="F586" s="473">
        <f>IF('COE.Client.Details'!P603="","",'COE.Client.Details'!P603)</f>
        <v/>
      </c>
      <c r="G586" s="473">
        <f>IF('COE.Client.Details'!Q603="","",'COE.Client.Details'!Q603)</f>
        <v/>
      </c>
      <c r="H586" s="478">
        <f>IF(G586="","","US")</f>
        <v/>
      </c>
      <c r="I586" s="166">
        <f>IF('COE.Client.Details'!L603="","",'COE.Client.Details'!L603)</f>
        <v/>
      </c>
      <c r="J586" s="629">
        <f>IF('COE.Client.Details'!T603="","",'COE.Client.Details'!T603)</f>
        <v/>
      </c>
      <c r="K586" s="479">
        <f>IF(A586="","","0123000000002GvAAI")</f>
        <v/>
      </c>
      <c r="L586" s="479" t="n"/>
      <c r="M586" s="481">
        <f>IF('Multi Unit Grid'!$H$3="","",'Multi Unit Grid'!$H$3)</f>
        <v/>
      </c>
      <c r="N586" s="481">
        <f>IF('Multi Unit Grid'!$H$4="","",'Multi Unit Grid'!$H$4)</f>
        <v/>
      </c>
      <c r="O586" s="483" t="n"/>
      <c r="P586" s="482">
        <f>IF('COE.Client.Details'!E603="","",'COE.Client.Details'!E603)</f>
        <v/>
      </c>
      <c r="Q586" s="483" t="n"/>
    </row>
    <row r="587">
      <c r="A587" s="232">
        <f>IF('Multi Unit Grid'!C598="","",'Multi Unit Grid'!C598)</f>
        <v/>
      </c>
      <c r="B587" s="473">
        <f>IF('Product Selections'!D601="","",'Product Selections'!D601)</f>
        <v/>
      </c>
      <c r="C587" s="166">
        <f>IF('COE.Client.Details'!K604="","",'COE.Client.Details'!K604)</f>
        <v/>
      </c>
      <c r="D587" s="473">
        <f>IF('COE.Client.Details'!M604="","",'COE.Client.Details'!M604)</f>
        <v/>
      </c>
      <c r="E587" s="473">
        <f>IF('COE.Client.Details'!O604="","",'COE.Client.Details'!O604)</f>
        <v/>
      </c>
      <c r="F587" s="473">
        <f>IF('COE.Client.Details'!P604="","",'COE.Client.Details'!P604)</f>
        <v/>
      </c>
      <c r="G587" s="473">
        <f>IF('COE.Client.Details'!Q604="","",'COE.Client.Details'!Q604)</f>
        <v/>
      </c>
      <c r="H587" s="478">
        <f>IF(G587="","","US")</f>
        <v/>
      </c>
      <c r="I587" s="166">
        <f>IF('COE.Client.Details'!L604="","",'COE.Client.Details'!L604)</f>
        <v/>
      </c>
      <c r="J587" s="629">
        <f>IF('COE.Client.Details'!T604="","",'COE.Client.Details'!T604)</f>
        <v/>
      </c>
      <c r="K587" s="479">
        <f>IF(A587="","","0123000000002GvAAI")</f>
        <v/>
      </c>
      <c r="L587" s="479" t="n"/>
      <c r="M587" s="481">
        <f>IF('Multi Unit Grid'!$H$3="","",'Multi Unit Grid'!$H$3)</f>
        <v/>
      </c>
      <c r="N587" s="481">
        <f>IF('Multi Unit Grid'!$H$4="","",'Multi Unit Grid'!$H$4)</f>
        <v/>
      </c>
      <c r="O587" s="483" t="n"/>
      <c r="P587" s="482">
        <f>IF('COE.Client.Details'!E604="","",'COE.Client.Details'!E604)</f>
        <v/>
      </c>
      <c r="Q587" s="483" t="n"/>
    </row>
    <row r="588">
      <c r="A588" s="232">
        <f>IF('Multi Unit Grid'!C599="","",'Multi Unit Grid'!C599)</f>
        <v/>
      </c>
      <c r="B588" s="473">
        <f>IF('Product Selections'!D602="","",'Product Selections'!D602)</f>
        <v/>
      </c>
      <c r="C588" s="166">
        <f>IF('COE.Client.Details'!K605="","",'COE.Client.Details'!K605)</f>
        <v/>
      </c>
      <c r="D588" s="473">
        <f>IF('COE.Client.Details'!M605="","",'COE.Client.Details'!M605)</f>
        <v/>
      </c>
      <c r="E588" s="473">
        <f>IF('COE.Client.Details'!O605="","",'COE.Client.Details'!O605)</f>
        <v/>
      </c>
      <c r="F588" s="473">
        <f>IF('COE.Client.Details'!P605="","",'COE.Client.Details'!P605)</f>
        <v/>
      </c>
      <c r="G588" s="473">
        <f>IF('COE.Client.Details'!Q605="","",'COE.Client.Details'!Q605)</f>
        <v/>
      </c>
      <c r="H588" s="478">
        <f>IF(G588="","","US")</f>
        <v/>
      </c>
      <c r="I588" s="166">
        <f>IF('COE.Client.Details'!L605="","",'COE.Client.Details'!L605)</f>
        <v/>
      </c>
      <c r="J588" s="629">
        <f>IF('COE.Client.Details'!T605="","",'COE.Client.Details'!T605)</f>
        <v/>
      </c>
      <c r="K588" s="479">
        <f>IF(A588="","","0123000000002GvAAI")</f>
        <v/>
      </c>
      <c r="L588" s="479" t="n"/>
      <c r="M588" s="481">
        <f>IF('Multi Unit Grid'!$H$3="","",'Multi Unit Grid'!$H$3)</f>
        <v/>
      </c>
      <c r="N588" s="481">
        <f>IF('Multi Unit Grid'!$H$4="","",'Multi Unit Grid'!$H$4)</f>
        <v/>
      </c>
      <c r="O588" s="483" t="n"/>
      <c r="P588" s="482">
        <f>IF('COE.Client.Details'!E605="","",'COE.Client.Details'!E605)</f>
        <v/>
      </c>
      <c r="Q588" s="483" t="n"/>
    </row>
    <row r="589">
      <c r="A589" s="232">
        <f>IF('Multi Unit Grid'!C600="","",'Multi Unit Grid'!C600)</f>
        <v/>
      </c>
      <c r="B589" s="473">
        <f>IF('Product Selections'!D603="","",'Product Selections'!D603)</f>
        <v/>
      </c>
      <c r="C589" s="166">
        <f>IF('COE.Client.Details'!K606="","",'COE.Client.Details'!K606)</f>
        <v/>
      </c>
      <c r="D589" s="473">
        <f>IF('COE.Client.Details'!M606="","",'COE.Client.Details'!M606)</f>
        <v/>
      </c>
      <c r="E589" s="473">
        <f>IF('COE.Client.Details'!O606="","",'COE.Client.Details'!O606)</f>
        <v/>
      </c>
      <c r="F589" s="473">
        <f>IF('COE.Client.Details'!P606="","",'COE.Client.Details'!P606)</f>
        <v/>
      </c>
      <c r="G589" s="473">
        <f>IF('COE.Client.Details'!Q606="","",'COE.Client.Details'!Q606)</f>
        <v/>
      </c>
      <c r="H589" s="478">
        <f>IF(G589="","","US")</f>
        <v/>
      </c>
      <c r="I589" s="166">
        <f>IF('COE.Client.Details'!L606="","",'COE.Client.Details'!L606)</f>
        <v/>
      </c>
      <c r="J589" s="629">
        <f>IF('COE.Client.Details'!T606="","",'COE.Client.Details'!T606)</f>
        <v/>
      </c>
      <c r="K589" s="479">
        <f>IF(A589="","","0123000000002GvAAI")</f>
        <v/>
      </c>
      <c r="L589" s="479" t="n"/>
      <c r="M589" s="481">
        <f>IF('Multi Unit Grid'!$H$3="","",'Multi Unit Grid'!$H$3)</f>
        <v/>
      </c>
      <c r="N589" s="481">
        <f>IF('Multi Unit Grid'!$H$4="","",'Multi Unit Grid'!$H$4)</f>
        <v/>
      </c>
      <c r="O589" s="483" t="n"/>
      <c r="P589" s="482">
        <f>IF('COE.Client.Details'!E606="","",'COE.Client.Details'!E606)</f>
        <v/>
      </c>
      <c r="Q589" s="483" t="n"/>
    </row>
    <row r="590">
      <c r="A590" s="232">
        <f>IF('Multi Unit Grid'!C601="","",'Multi Unit Grid'!C601)</f>
        <v/>
      </c>
      <c r="B590" s="473">
        <f>IF('Product Selections'!D604="","",'Product Selections'!D604)</f>
        <v/>
      </c>
      <c r="C590" s="166">
        <f>IF('COE.Client.Details'!K607="","",'COE.Client.Details'!K607)</f>
        <v/>
      </c>
      <c r="D590" s="473">
        <f>IF('COE.Client.Details'!M607="","",'COE.Client.Details'!M607)</f>
        <v/>
      </c>
      <c r="E590" s="473">
        <f>IF('COE.Client.Details'!O607="","",'COE.Client.Details'!O607)</f>
        <v/>
      </c>
      <c r="F590" s="473">
        <f>IF('COE.Client.Details'!P607="","",'COE.Client.Details'!P607)</f>
        <v/>
      </c>
      <c r="G590" s="473">
        <f>IF('COE.Client.Details'!Q607="","",'COE.Client.Details'!Q607)</f>
        <v/>
      </c>
      <c r="H590" s="478">
        <f>IF(G590="","","US")</f>
        <v/>
      </c>
      <c r="I590" s="166">
        <f>IF('COE.Client.Details'!L607="","",'COE.Client.Details'!L607)</f>
        <v/>
      </c>
      <c r="J590" s="629">
        <f>IF('COE.Client.Details'!T607="","",'COE.Client.Details'!T607)</f>
        <v/>
      </c>
      <c r="K590" s="479">
        <f>IF(A590="","","0123000000002GvAAI")</f>
        <v/>
      </c>
      <c r="L590" s="479" t="n"/>
      <c r="M590" s="481">
        <f>IF('Multi Unit Grid'!$H$3="","",'Multi Unit Grid'!$H$3)</f>
        <v/>
      </c>
      <c r="N590" s="481">
        <f>IF('Multi Unit Grid'!$H$4="","",'Multi Unit Grid'!$H$4)</f>
        <v/>
      </c>
      <c r="O590" s="483" t="n"/>
      <c r="P590" s="482">
        <f>IF('COE.Client.Details'!E607="","",'COE.Client.Details'!E607)</f>
        <v/>
      </c>
      <c r="Q590" s="483" t="n"/>
    </row>
    <row r="591">
      <c r="A591" s="232">
        <f>IF('Multi Unit Grid'!C602="","",'Multi Unit Grid'!C602)</f>
        <v/>
      </c>
      <c r="B591" s="473">
        <f>IF('Product Selections'!D605="","",'Product Selections'!D605)</f>
        <v/>
      </c>
      <c r="C591" s="166">
        <f>IF('COE.Client.Details'!K608="","",'COE.Client.Details'!K608)</f>
        <v/>
      </c>
      <c r="D591" s="473">
        <f>IF('COE.Client.Details'!M608="","",'COE.Client.Details'!M608)</f>
        <v/>
      </c>
      <c r="E591" s="473">
        <f>IF('COE.Client.Details'!O608="","",'COE.Client.Details'!O608)</f>
        <v/>
      </c>
      <c r="F591" s="473">
        <f>IF('COE.Client.Details'!P608="","",'COE.Client.Details'!P608)</f>
        <v/>
      </c>
      <c r="G591" s="473">
        <f>IF('COE.Client.Details'!Q608="","",'COE.Client.Details'!Q608)</f>
        <v/>
      </c>
      <c r="H591" s="478">
        <f>IF(G591="","","US")</f>
        <v/>
      </c>
      <c r="I591" s="166">
        <f>IF('COE.Client.Details'!L608="","",'COE.Client.Details'!L608)</f>
        <v/>
      </c>
      <c r="J591" s="629">
        <f>IF('COE.Client.Details'!T608="","",'COE.Client.Details'!T608)</f>
        <v/>
      </c>
      <c r="K591" s="479">
        <f>IF(A591="","","0123000000002GvAAI")</f>
        <v/>
      </c>
      <c r="L591" s="479" t="n"/>
      <c r="M591" s="481">
        <f>IF('Multi Unit Grid'!$H$3="","",'Multi Unit Grid'!$H$3)</f>
        <v/>
      </c>
      <c r="N591" s="481">
        <f>IF('Multi Unit Grid'!$H$4="","",'Multi Unit Grid'!$H$4)</f>
        <v/>
      </c>
      <c r="O591" s="483" t="n"/>
      <c r="P591" s="482">
        <f>IF('COE.Client.Details'!E608="","",'COE.Client.Details'!E608)</f>
        <v/>
      </c>
      <c r="Q591" s="483" t="n"/>
    </row>
    <row r="592">
      <c r="A592" s="232">
        <f>IF('Multi Unit Grid'!C603="","",'Multi Unit Grid'!C603)</f>
        <v/>
      </c>
      <c r="B592" s="473">
        <f>IF('Product Selections'!D606="","",'Product Selections'!D606)</f>
        <v/>
      </c>
      <c r="C592" s="166">
        <f>IF('COE.Client.Details'!K609="","",'COE.Client.Details'!K609)</f>
        <v/>
      </c>
      <c r="D592" s="473">
        <f>IF('COE.Client.Details'!M609="","",'COE.Client.Details'!M609)</f>
        <v/>
      </c>
      <c r="E592" s="473">
        <f>IF('COE.Client.Details'!O609="","",'COE.Client.Details'!O609)</f>
        <v/>
      </c>
      <c r="F592" s="473">
        <f>IF('COE.Client.Details'!P609="","",'COE.Client.Details'!P609)</f>
        <v/>
      </c>
      <c r="G592" s="473">
        <f>IF('COE.Client.Details'!Q609="","",'COE.Client.Details'!Q609)</f>
        <v/>
      </c>
      <c r="H592" s="478">
        <f>IF(G592="","","US")</f>
        <v/>
      </c>
      <c r="I592" s="166">
        <f>IF('COE.Client.Details'!L609="","",'COE.Client.Details'!L609)</f>
        <v/>
      </c>
      <c r="J592" s="629">
        <f>IF('COE.Client.Details'!T609="","",'COE.Client.Details'!T609)</f>
        <v/>
      </c>
      <c r="K592" s="479">
        <f>IF(A592="","","0123000000002GvAAI")</f>
        <v/>
      </c>
      <c r="L592" s="479" t="n"/>
      <c r="M592" s="481">
        <f>IF('Multi Unit Grid'!$H$3="","",'Multi Unit Grid'!$H$3)</f>
        <v/>
      </c>
      <c r="N592" s="481">
        <f>IF('Multi Unit Grid'!$H$4="","",'Multi Unit Grid'!$H$4)</f>
        <v/>
      </c>
      <c r="O592" s="483" t="n"/>
      <c r="P592" s="482">
        <f>IF('COE.Client.Details'!E609="","",'COE.Client.Details'!E609)</f>
        <v/>
      </c>
      <c r="Q592" s="483" t="n"/>
    </row>
    <row r="593">
      <c r="A593" s="232">
        <f>IF('Multi Unit Grid'!C604="","",'Multi Unit Grid'!C604)</f>
        <v/>
      </c>
      <c r="B593" s="473">
        <f>IF('Product Selections'!D607="","",'Product Selections'!D607)</f>
        <v/>
      </c>
      <c r="C593" s="166">
        <f>IF('COE.Client.Details'!K610="","",'COE.Client.Details'!K610)</f>
        <v/>
      </c>
      <c r="D593" s="473">
        <f>IF('COE.Client.Details'!M610="","",'COE.Client.Details'!M610)</f>
        <v/>
      </c>
      <c r="E593" s="473">
        <f>IF('COE.Client.Details'!O610="","",'COE.Client.Details'!O610)</f>
        <v/>
      </c>
      <c r="F593" s="473">
        <f>IF('COE.Client.Details'!P610="","",'COE.Client.Details'!P610)</f>
        <v/>
      </c>
      <c r="G593" s="473">
        <f>IF('COE.Client.Details'!Q610="","",'COE.Client.Details'!Q610)</f>
        <v/>
      </c>
      <c r="H593" s="478">
        <f>IF(G593="","","US")</f>
        <v/>
      </c>
      <c r="I593" s="166">
        <f>IF('COE.Client.Details'!L610="","",'COE.Client.Details'!L610)</f>
        <v/>
      </c>
      <c r="J593" s="629">
        <f>IF('COE.Client.Details'!T610="","",'COE.Client.Details'!T610)</f>
        <v/>
      </c>
      <c r="K593" s="479">
        <f>IF(A593="","","0123000000002GvAAI")</f>
        <v/>
      </c>
      <c r="L593" s="479" t="n"/>
      <c r="M593" s="481">
        <f>IF('Multi Unit Grid'!$H$3="","",'Multi Unit Grid'!$H$3)</f>
        <v/>
      </c>
      <c r="N593" s="481">
        <f>IF('Multi Unit Grid'!$H$4="","",'Multi Unit Grid'!$H$4)</f>
        <v/>
      </c>
      <c r="O593" s="483" t="n"/>
      <c r="P593" s="482">
        <f>IF('COE.Client.Details'!E610="","",'COE.Client.Details'!E610)</f>
        <v/>
      </c>
      <c r="Q593" s="483" t="n"/>
    </row>
    <row r="594">
      <c r="A594" s="232">
        <f>IF('Multi Unit Grid'!C605="","",'Multi Unit Grid'!C605)</f>
        <v/>
      </c>
      <c r="B594" s="473">
        <f>IF('Product Selections'!D608="","",'Product Selections'!D608)</f>
        <v/>
      </c>
      <c r="C594" s="166">
        <f>IF('COE.Client.Details'!K611="","",'COE.Client.Details'!K611)</f>
        <v/>
      </c>
      <c r="D594" s="473">
        <f>IF('COE.Client.Details'!M611="","",'COE.Client.Details'!M611)</f>
        <v/>
      </c>
      <c r="E594" s="473">
        <f>IF('COE.Client.Details'!O611="","",'COE.Client.Details'!O611)</f>
        <v/>
      </c>
      <c r="F594" s="473">
        <f>IF('COE.Client.Details'!P611="","",'COE.Client.Details'!P611)</f>
        <v/>
      </c>
      <c r="G594" s="473">
        <f>IF('COE.Client.Details'!Q611="","",'COE.Client.Details'!Q611)</f>
        <v/>
      </c>
      <c r="H594" s="478">
        <f>IF(G594="","","US")</f>
        <v/>
      </c>
      <c r="I594" s="166">
        <f>IF('COE.Client.Details'!L611="","",'COE.Client.Details'!L611)</f>
        <v/>
      </c>
      <c r="J594" s="629">
        <f>IF('COE.Client.Details'!T611="","",'COE.Client.Details'!T611)</f>
        <v/>
      </c>
      <c r="K594" s="479">
        <f>IF(A594="","","0123000000002GvAAI")</f>
        <v/>
      </c>
      <c r="L594" s="479" t="n"/>
      <c r="M594" s="481">
        <f>IF('Multi Unit Grid'!$H$3="","",'Multi Unit Grid'!$H$3)</f>
        <v/>
      </c>
      <c r="N594" s="481">
        <f>IF('Multi Unit Grid'!$H$4="","",'Multi Unit Grid'!$H$4)</f>
        <v/>
      </c>
      <c r="O594" s="483" t="n"/>
      <c r="P594" s="482">
        <f>IF('COE.Client.Details'!E611="","",'COE.Client.Details'!E611)</f>
        <v/>
      </c>
      <c r="Q594" s="483" t="n"/>
    </row>
    <row r="595">
      <c r="A595" s="232">
        <f>IF('Multi Unit Grid'!C606="","",'Multi Unit Grid'!C606)</f>
        <v/>
      </c>
      <c r="B595" s="473">
        <f>IF('Product Selections'!D609="","",'Product Selections'!D609)</f>
        <v/>
      </c>
      <c r="C595" s="166">
        <f>IF('COE.Client.Details'!K612="","",'COE.Client.Details'!K612)</f>
        <v/>
      </c>
      <c r="D595" s="473">
        <f>IF('COE.Client.Details'!M612="","",'COE.Client.Details'!M612)</f>
        <v/>
      </c>
      <c r="E595" s="473">
        <f>IF('COE.Client.Details'!O612="","",'COE.Client.Details'!O612)</f>
        <v/>
      </c>
      <c r="F595" s="473">
        <f>IF('COE.Client.Details'!P612="","",'COE.Client.Details'!P612)</f>
        <v/>
      </c>
      <c r="G595" s="473">
        <f>IF('COE.Client.Details'!Q612="","",'COE.Client.Details'!Q612)</f>
        <v/>
      </c>
      <c r="H595" s="478">
        <f>IF(G595="","","US")</f>
        <v/>
      </c>
      <c r="I595" s="166">
        <f>IF('COE.Client.Details'!L612="","",'COE.Client.Details'!L612)</f>
        <v/>
      </c>
      <c r="J595" s="629">
        <f>IF('COE.Client.Details'!T612="","",'COE.Client.Details'!T612)</f>
        <v/>
      </c>
      <c r="K595" s="479">
        <f>IF(A595="","","0123000000002GvAAI")</f>
        <v/>
      </c>
      <c r="L595" s="479" t="n"/>
      <c r="M595" s="481">
        <f>IF('Multi Unit Grid'!$H$3="","",'Multi Unit Grid'!$H$3)</f>
        <v/>
      </c>
      <c r="N595" s="481">
        <f>IF('Multi Unit Grid'!$H$4="","",'Multi Unit Grid'!$H$4)</f>
        <v/>
      </c>
      <c r="O595" s="483" t="n"/>
      <c r="P595" s="482">
        <f>IF('COE.Client.Details'!E612="","",'COE.Client.Details'!E612)</f>
        <v/>
      </c>
      <c r="Q595" s="483" t="n"/>
    </row>
    <row r="596">
      <c r="A596" s="232">
        <f>IF('Multi Unit Grid'!C607="","",'Multi Unit Grid'!C607)</f>
        <v/>
      </c>
      <c r="B596" s="473">
        <f>IF('Product Selections'!D610="","",'Product Selections'!D610)</f>
        <v/>
      </c>
      <c r="C596" s="166">
        <f>IF('COE.Client.Details'!K613="","",'COE.Client.Details'!K613)</f>
        <v/>
      </c>
      <c r="D596" s="473">
        <f>IF('COE.Client.Details'!M613="","",'COE.Client.Details'!M613)</f>
        <v/>
      </c>
      <c r="E596" s="473">
        <f>IF('COE.Client.Details'!O613="","",'COE.Client.Details'!O613)</f>
        <v/>
      </c>
      <c r="F596" s="473">
        <f>IF('COE.Client.Details'!P613="","",'COE.Client.Details'!P613)</f>
        <v/>
      </c>
      <c r="G596" s="473">
        <f>IF('COE.Client.Details'!Q613="","",'COE.Client.Details'!Q613)</f>
        <v/>
      </c>
      <c r="H596" s="478">
        <f>IF(G596="","","US")</f>
        <v/>
      </c>
      <c r="I596" s="166">
        <f>IF('COE.Client.Details'!L613="","",'COE.Client.Details'!L613)</f>
        <v/>
      </c>
      <c r="J596" s="629">
        <f>IF('COE.Client.Details'!T613="","",'COE.Client.Details'!T613)</f>
        <v/>
      </c>
      <c r="K596" s="479">
        <f>IF(A596="","","0123000000002GvAAI")</f>
        <v/>
      </c>
      <c r="L596" s="479" t="n"/>
      <c r="M596" s="481">
        <f>IF('Multi Unit Grid'!$H$3="","",'Multi Unit Grid'!$H$3)</f>
        <v/>
      </c>
      <c r="N596" s="481">
        <f>IF('Multi Unit Grid'!$H$4="","",'Multi Unit Grid'!$H$4)</f>
        <v/>
      </c>
      <c r="O596" s="483" t="n"/>
      <c r="P596" s="482">
        <f>IF('COE.Client.Details'!E613="","",'COE.Client.Details'!E613)</f>
        <v/>
      </c>
      <c r="Q596" s="483" t="n"/>
    </row>
    <row r="597">
      <c r="A597" s="232">
        <f>IF('Multi Unit Grid'!C608="","",'Multi Unit Grid'!C608)</f>
        <v/>
      </c>
      <c r="B597" s="473">
        <f>IF('Product Selections'!D611="","",'Product Selections'!D611)</f>
        <v/>
      </c>
      <c r="C597" s="166">
        <f>IF('COE.Client.Details'!K614="","",'COE.Client.Details'!K614)</f>
        <v/>
      </c>
      <c r="D597" s="473">
        <f>IF('COE.Client.Details'!M614="","",'COE.Client.Details'!M614)</f>
        <v/>
      </c>
      <c r="E597" s="473">
        <f>IF('COE.Client.Details'!O614="","",'COE.Client.Details'!O614)</f>
        <v/>
      </c>
      <c r="F597" s="473">
        <f>IF('COE.Client.Details'!P614="","",'COE.Client.Details'!P614)</f>
        <v/>
      </c>
      <c r="G597" s="473">
        <f>IF('COE.Client.Details'!Q614="","",'COE.Client.Details'!Q614)</f>
        <v/>
      </c>
      <c r="H597" s="478">
        <f>IF(G597="","","US")</f>
        <v/>
      </c>
      <c r="I597" s="166">
        <f>IF('COE.Client.Details'!L614="","",'COE.Client.Details'!L614)</f>
        <v/>
      </c>
      <c r="J597" s="629">
        <f>IF('COE.Client.Details'!T614="","",'COE.Client.Details'!T614)</f>
        <v/>
      </c>
      <c r="K597" s="479">
        <f>IF(A597="","","0123000000002GvAAI")</f>
        <v/>
      </c>
      <c r="L597" s="479" t="n"/>
      <c r="M597" s="481">
        <f>IF('Multi Unit Grid'!$H$3="","",'Multi Unit Grid'!$H$3)</f>
        <v/>
      </c>
      <c r="N597" s="481">
        <f>IF('Multi Unit Grid'!$H$4="","",'Multi Unit Grid'!$H$4)</f>
        <v/>
      </c>
      <c r="O597" s="483" t="n"/>
      <c r="P597" s="482">
        <f>IF('COE.Client.Details'!E614="","",'COE.Client.Details'!E614)</f>
        <v/>
      </c>
      <c r="Q597" s="483" t="n"/>
    </row>
    <row r="598">
      <c r="A598" s="232">
        <f>IF('Multi Unit Grid'!C609="","",'Multi Unit Grid'!C609)</f>
        <v/>
      </c>
      <c r="B598" s="473">
        <f>IF('Product Selections'!D612="","",'Product Selections'!D612)</f>
        <v/>
      </c>
      <c r="C598" s="166">
        <f>IF('COE.Client.Details'!K615="","",'COE.Client.Details'!K615)</f>
        <v/>
      </c>
      <c r="D598" s="473">
        <f>IF('COE.Client.Details'!M615="","",'COE.Client.Details'!M615)</f>
        <v/>
      </c>
      <c r="E598" s="473">
        <f>IF('COE.Client.Details'!O615="","",'COE.Client.Details'!O615)</f>
        <v/>
      </c>
      <c r="F598" s="473">
        <f>IF('COE.Client.Details'!P615="","",'COE.Client.Details'!P615)</f>
        <v/>
      </c>
      <c r="G598" s="473">
        <f>IF('COE.Client.Details'!Q615="","",'COE.Client.Details'!Q615)</f>
        <v/>
      </c>
      <c r="H598" s="478">
        <f>IF(G598="","","US")</f>
        <v/>
      </c>
      <c r="I598" s="166">
        <f>IF('COE.Client.Details'!L615="","",'COE.Client.Details'!L615)</f>
        <v/>
      </c>
      <c r="J598" s="629">
        <f>IF('COE.Client.Details'!T615="","",'COE.Client.Details'!T615)</f>
        <v/>
      </c>
      <c r="K598" s="479">
        <f>IF(A598="","","0123000000002GvAAI")</f>
        <v/>
      </c>
      <c r="L598" s="479" t="n"/>
      <c r="M598" s="481">
        <f>IF('Multi Unit Grid'!$H$3="","",'Multi Unit Grid'!$H$3)</f>
        <v/>
      </c>
      <c r="N598" s="481">
        <f>IF('Multi Unit Grid'!$H$4="","",'Multi Unit Grid'!$H$4)</f>
        <v/>
      </c>
      <c r="O598" s="483" t="n"/>
      <c r="P598" s="482">
        <f>IF('COE.Client.Details'!E615="","",'COE.Client.Details'!E615)</f>
        <v/>
      </c>
      <c r="Q598" s="483" t="n"/>
    </row>
    <row r="599">
      <c r="A599" s="232">
        <f>IF('Multi Unit Grid'!C610="","",'Multi Unit Grid'!C610)</f>
        <v/>
      </c>
      <c r="B599" s="473">
        <f>IF('Product Selections'!D613="","",'Product Selections'!D613)</f>
        <v/>
      </c>
      <c r="C599" s="166">
        <f>IF('COE.Client.Details'!K616="","",'COE.Client.Details'!K616)</f>
        <v/>
      </c>
      <c r="D599" s="473">
        <f>IF('COE.Client.Details'!M616="","",'COE.Client.Details'!M616)</f>
        <v/>
      </c>
      <c r="E599" s="473">
        <f>IF('COE.Client.Details'!O616="","",'COE.Client.Details'!O616)</f>
        <v/>
      </c>
      <c r="F599" s="473">
        <f>IF('COE.Client.Details'!P616="","",'COE.Client.Details'!P616)</f>
        <v/>
      </c>
      <c r="G599" s="473">
        <f>IF('COE.Client.Details'!Q616="","",'COE.Client.Details'!Q616)</f>
        <v/>
      </c>
      <c r="H599" s="478">
        <f>IF(G599="","","US")</f>
        <v/>
      </c>
      <c r="I599" s="166">
        <f>IF('COE.Client.Details'!L616="","",'COE.Client.Details'!L616)</f>
        <v/>
      </c>
      <c r="J599" s="629">
        <f>IF('COE.Client.Details'!T616="","",'COE.Client.Details'!T616)</f>
        <v/>
      </c>
      <c r="K599" s="479">
        <f>IF(A599="","","0123000000002GvAAI")</f>
        <v/>
      </c>
      <c r="L599" s="479" t="n"/>
      <c r="M599" s="481">
        <f>IF('Multi Unit Grid'!$H$3="","",'Multi Unit Grid'!$H$3)</f>
        <v/>
      </c>
      <c r="N599" s="481">
        <f>IF('Multi Unit Grid'!$H$4="","",'Multi Unit Grid'!$H$4)</f>
        <v/>
      </c>
      <c r="O599" s="483" t="n"/>
      <c r="P599" s="482">
        <f>IF('COE.Client.Details'!E616="","",'COE.Client.Details'!E616)</f>
        <v/>
      </c>
      <c r="Q599" s="483" t="n"/>
    </row>
    <row r="600">
      <c r="A600" s="232">
        <f>IF('Multi Unit Grid'!C611="","",'Multi Unit Grid'!C611)</f>
        <v/>
      </c>
      <c r="B600" s="473">
        <f>IF('Product Selections'!D614="","",'Product Selections'!D614)</f>
        <v/>
      </c>
      <c r="C600" s="166">
        <f>IF('COE.Client.Details'!K617="","",'COE.Client.Details'!K617)</f>
        <v/>
      </c>
      <c r="D600" s="473">
        <f>IF('COE.Client.Details'!M617="","",'COE.Client.Details'!M617)</f>
        <v/>
      </c>
      <c r="E600" s="473">
        <f>IF('COE.Client.Details'!O617="","",'COE.Client.Details'!O617)</f>
        <v/>
      </c>
      <c r="F600" s="473">
        <f>IF('COE.Client.Details'!P617="","",'COE.Client.Details'!P617)</f>
        <v/>
      </c>
      <c r="G600" s="473">
        <f>IF('COE.Client.Details'!Q617="","",'COE.Client.Details'!Q617)</f>
        <v/>
      </c>
      <c r="H600" s="478">
        <f>IF(G600="","","US")</f>
        <v/>
      </c>
      <c r="I600" s="166">
        <f>IF('COE.Client.Details'!L617="","",'COE.Client.Details'!L617)</f>
        <v/>
      </c>
      <c r="J600" s="629">
        <f>IF('COE.Client.Details'!T617="","",'COE.Client.Details'!T617)</f>
        <v/>
      </c>
      <c r="K600" s="479">
        <f>IF(A600="","","0123000000002GvAAI")</f>
        <v/>
      </c>
      <c r="L600" s="479" t="n"/>
      <c r="M600" s="481">
        <f>IF('Multi Unit Grid'!$H$3="","",'Multi Unit Grid'!$H$3)</f>
        <v/>
      </c>
      <c r="N600" s="481">
        <f>IF('Multi Unit Grid'!$H$4="","",'Multi Unit Grid'!$H$4)</f>
        <v/>
      </c>
      <c r="O600" s="483" t="n"/>
      <c r="P600" s="482">
        <f>IF('COE.Client.Details'!E617="","",'COE.Client.Details'!E617)</f>
        <v/>
      </c>
      <c r="Q600" s="483" t="n"/>
    </row>
    <row r="601">
      <c r="A601" s="232">
        <f>IF('Multi Unit Grid'!C612="","",'Multi Unit Grid'!C612)</f>
        <v/>
      </c>
      <c r="B601" s="473">
        <f>IF('Product Selections'!D615="","",'Product Selections'!D615)</f>
        <v/>
      </c>
      <c r="C601" s="166">
        <f>IF('COE.Client.Details'!K618="","",'COE.Client.Details'!K618)</f>
        <v/>
      </c>
      <c r="D601" s="473">
        <f>IF('COE.Client.Details'!M618="","",'COE.Client.Details'!M618)</f>
        <v/>
      </c>
      <c r="E601" s="473">
        <f>IF('COE.Client.Details'!O618="","",'COE.Client.Details'!O618)</f>
        <v/>
      </c>
      <c r="F601" s="473">
        <f>IF('COE.Client.Details'!P618="","",'COE.Client.Details'!P618)</f>
        <v/>
      </c>
      <c r="G601" s="473">
        <f>IF('COE.Client.Details'!Q618="","",'COE.Client.Details'!Q618)</f>
        <v/>
      </c>
      <c r="H601" s="478">
        <f>IF(G601="","","US")</f>
        <v/>
      </c>
      <c r="I601" s="166">
        <f>IF('COE.Client.Details'!L618="","",'COE.Client.Details'!L618)</f>
        <v/>
      </c>
      <c r="J601" s="629">
        <f>IF('COE.Client.Details'!T618="","",'COE.Client.Details'!T618)</f>
        <v/>
      </c>
      <c r="K601" s="479">
        <f>IF(A601="","","0123000000002GvAAI")</f>
        <v/>
      </c>
      <c r="L601" s="479" t="n"/>
      <c r="M601" s="481">
        <f>IF('Multi Unit Grid'!$H$3="","",'Multi Unit Grid'!$H$3)</f>
        <v/>
      </c>
      <c r="N601" s="481">
        <f>IF('Multi Unit Grid'!$H$4="","",'Multi Unit Grid'!$H$4)</f>
        <v/>
      </c>
      <c r="O601" s="483" t="n"/>
      <c r="P601" s="482">
        <f>IF('COE.Client.Details'!E618="","",'COE.Client.Details'!E618)</f>
        <v/>
      </c>
      <c r="Q601" s="483" t="n"/>
    </row>
    <row r="602">
      <c r="A602" s="232">
        <f>IF('Multi Unit Grid'!C613="","",'Multi Unit Grid'!C613)</f>
        <v/>
      </c>
      <c r="B602" s="473">
        <f>IF('Product Selections'!D616="","",'Product Selections'!D616)</f>
        <v/>
      </c>
      <c r="C602" s="166">
        <f>IF('COE.Client.Details'!K619="","",'COE.Client.Details'!K619)</f>
        <v/>
      </c>
      <c r="D602" s="473">
        <f>IF('COE.Client.Details'!M619="","",'COE.Client.Details'!M619)</f>
        <v/>
      </c>
      <c r="E602" s="473">
        <f>IF('COE.Client.Details'!O619="","",'COE.Client.Details'!O619)</f>
        <v/>
      </c>
      <c r="F602" s="473">
        <f>IF('COE.Client.Details'!P619="","",'COE.Client.Details'!P619)</f>
        <v/>
      </c>
      <c r="G602" s="473">
        <f>IF('COE.Client.Details'!Q619="","",'COE.Client.Details'!Q619)</f>
        <v/>
      </c>
      <c r="H602" s="478">
        <f>IF(G602="","","US")</f>
        <v/>
      </c>
      <c r="I602" s="166">
        <f>IF('COE.Client.Details'!L619="","",'COE.Client.Details'!L619)</f>
        <v/>
      </c>
      <c r="J602" s="629">
        <f>IF('COE.Client.Details'!T619="","",'COE.Client.Details'!T619)</f>
        <v/>
      </c>
      <c r="K602" s="479">
        <f>IF(A602="","","0123000000002GvAAI")</f>
        <v/>
      </c>
      <c r="L602" s="479" t="n"/>
      <c r="M602" s="481">
        <f>IF('Multi Unit Grid'!$H$3="","",'Multi Unit Grid'!$H$3)</f>
        <v/>
      </c>
      <c r="N602" s="481">
        <f>IF('Multi Unit Grid'!$H$4="","",'Multi Unit Grid'!$H$4)</f>
        <v/>
      </c>
      <c r="O602" s="483" t="n"/>
      <c r="P602" s="482">
        <f>IF('COE.Client.Details'!E619="","",'COE.Client.Details'!E619)</f>
        <v/>
      </c>
      <c r="Q602" s="483" t="n"/>
    </row>
    <row r="603">
      <c r="A603" s="232">
        <f>IF('Multi Unit Grid'!C614="","",'Multi Unit Grid'!C614)</f>
        <v/>
      </c>
      <c r="B603" s="473">
        <f>IF('Product Selections'!D617="","",'Product Selections'!D617)</f>
        <v/>
      </c>
      <c r="C603" s="166">
        <f>IF('COE.Client.Details'!K620="","",'COE.Client.Details'!K620)</f>
        <v/>
      </c>
      <c r="D603" s="473">
        <f>IF('COE.Client.Details'!M620="","",'COE.Client.Details'!M620)</f>
        <v/>
      </c>
      <c r="E603" s="473">
        <f>IF('COE.Client.Details'!O620="","",'COE.Client.Details'!O620)</f>
        <v/>
      </c>
      <c r="F603" s="473">
        <f>IF('COE.Client.Details'!P620="","",'COE.Client.Details'!P620)</f>
        <v/>
      </c>
      <c r="G603" s="473">
        <f>IF('COE.Client.Details'!Q620="","",'COE.Client.Details'!Q620)</f>
        <v/>
      </c>
      <c r="H603" s="478">
        <f>IF(G603="","","US")</f>
        <v/>
      </c>
      <c r="I603" s="166">
        <f>IF('COE.Client.Details'!L620="","",'COE.Client.Details'!L620)</f>
        <v/>
      </c>
      <c r="J603" s="629">
        <f>IF('COE.Client.Details'!T620="","",'COE.Client.Details'!T620)</f>
        <v/>
      </c>
      <c r="K603" s="479">
        <f>IF(A603="","","0123000000002GvAAI")</f>
        <v/>
      </c>
      <c r="L603" s="479" t="n"/>
      <c r="M603" s="481">
        <f>IF('Multi Unit Grid'!$H$3="","",'Multi Unit Grid'!$H$3)</f>
        <v/>
      </c>
      <c r="N603" s="481">
        <f>IF('Multi Unit Grid'!$H$4="","",'Multi Unit Grid'!$H$4)</f>
        <v/>
      </c>
      <c r="O603" s="483" t="n"/>
      <c r="P603" s="482">
        <f>IF('COE.Client.Details'!E620="","",'COE.Client.Details'!E620)</f>
        <v/>
      </c>
      <c r="Q603" s="483" t="n"/>
    </row>
    <row r="604">
      <c r="A604" s="232">
        <f>IF('Multi Unit Grid'!C615="","",'Multi Unit Grid'!C615)</f>
        <v/>
      </c>
      <c r="B604" s="473">
        <f>IF('Product Selections'!D618="","",'Product Selections'!D618)</f>
        <v/>
      </c>
      <c r="C604" s="166">
        <f>IF('COE.Client.Details'!K621="","",'COE.Client.Details'!K621)</f>
        <v/>
      </c>
      <c r="D604" s="473">
        <f>IF('COE.Client.Details'!M621="","",'COE.Client.Details'!M621)</f>
        <v/>
      </c>
      <c r="E604" s="473">
        <f>IF('COE.Client.Details'!O621="","",'COE.Client.Details'!O621)</f>
        <v/>
      </c>
      <c r="F604" s="473">
        <f>IF('COE.Client.Details'!P621="","",'COE.Client.Details'!P621)</f>
        <v/>
      </c>
      <c r="G604" s="473">
        <f>IF('COE.Client.Details'!Q621="","",'COE.Client.Details'!Q621)</f>
        <v/>
      </c>
      <c r="H604" s="478">
        <f>IF(G604="","","US")</f>
        <v/>
      </c>
      <c r="I604" s="166">
        <f>IF('COE.Client.Details'!L621="","",'COE.Client.Details'!L621)</f>
        <v/>
      </c>
      <c r="J604" s="629">
        <f>IF('COE.Client.Details'!T621="","",'COE.Client.Details'!T621)</f>
        <v/>
      </c>
      <c r="K604" s="479">
        <f>IF(A604="","","0123000000002GvAAI")</f>
        <v/>
      </c>
      <c r="L604" s="479" t="n"/>
      <c r="M604" s="481">
        <f>IF('Multi Unit Grid'!$H$3="","",'Multi Unit Grid'!$H$3)</f>
        <v/>
      </c>
      <c r="N604" s="481">
        <f>IF('Multi Unit Grid'!$H$4="","",'Multi Unit Grid'!$H$4)</f>
        <v/>
      </c>
      <c r="O604" s="483" t="n"/>
      <c r="P604" s="482">
        <f>IF('COE.Client.Details'!E621="","",'COE.Client.Details'!E621)</f>
        <v/>
      </c>
      <c r="Q604" s="483" t="n"/>
    </row>
    <row r="605">
      <c r="A605" s="232">
        <f>IF('Multi Unit Grid'!C616="","",'Multi Unit Grid'!C616)</f>
        <v/>
      </c>
      <c r="B605" s="473">
        <f>IF('Product Selections'!D619="","",'Product Selections'!D619)</f>
        <v/>
      </c>
      <c r="C605" s="166">
        <f>IF('COE.Client.Details'!K622="","",'COE.Client.Details'!K622)</f>
        <v/>
      </c>
      <c r="D605" s="473">
        <f>IF('COE.Client.Details'!M622="","",'COE.Client.Details'!M622)</f>
        <v/>
      </c>
      <c r="E605" s="473">
        <f>IF('COE.Client.Details'!O622="","",'COE.Client.Details'!O622)</f>
        <v/>
      </c>
      <c r="F605" s="473">
        <f>IF('COE.Client.Details'!P622="","",'COE.Client.Details'!P622)</f>
        <v/>
      </c>
      <c r="G605" s="473">
        <f>IF('COE.Client.Details'!Q622="","",'COE.Client.Details'!Q622)</f>
        <v/>
      </c>
      <c r="H605" s="478">
        <f>IF(G605="","","US")</f>
        <v/>
      </c>
      <c r="I605" s="166">
        <f>IF('COE.Client.Details'!L622="","",'COE.Client.Details'!L622)</f>
        <v/>
      </c>
      <c r="J605" s="629">
        <f>IF('COE.Client.Details'!T622="","",'COE.Client.Details'!T622)</f>
        <v/>
      </c>
      <c r="K605" s="479">
        <f>IF(A605="","","0123000000002GvAAI")</f>
        <v/>
      </c>
      <c r="L605" s="479" t="n"/>
      <c r="M605" s="481">
        <f>IF('Multi Unit Grid'!$H$3="","",'Multi Unit Grid'!$H$3)</f>
        <v/>
      </c>
      <c r="N605" s="481">
        <f>IF('Multi Unit Grid'!$H$4="","",'Multi Unit Grid'!$H$4)</f>
        <v/>
      </c>
      <c r="O605" s="483" t="n"/>
      <c r="P605" s="482">
        <f>IF('COE.Client.Details'!E622="","",'COE.Client.Details'!E622)</f>
        <v/>
      </c>
      <c r="Q605" s="483" t="n"/>
    </row>
    <row r="606">
      <c r="A606" s="232">
        <f>IF('Multi Unit Grid'!C617="","",'Multi Unit Grid'!C617)</f>
        <v/>
      </c>
      <c r="B606" s="473">
        <f>IF('Product Selections'!D620="","",'Product Selections'!D620)</f>
        <v/>
      </c>
      <c r="C606" s="166">
        <f>IF('COE.Client.Details'!K623="","",'COE.Client.Details'!K623)</f>
        <v/>
      </c>
      <c r="D606" s="473">
        <f>IF('COE.Client.Details'!M623="","",'COE.Client.Details'!M623)</f>
        <v/>
      </c>
      <c r="E606" s="473">
        <f>IF('COE.Client.Details'!O623="","",'COE.Client.Details'!O623)</f>
        <v/>
      </c>
      <c r="F606" s="473">
        <f>IF('COE.Client.Details'!P623="","",'COE.Client.Details'!P623)</f>
        <v/>
      </c>
      <c r="G606" s="473">
        <f>IF('COE.Client.Details'!Q623="","",'COE.Client.Details'!Q623)</f>
        <v/>
      </c>
      <c r="H606" s="478">
        <f>IF(G606="","","US")</f>
        <v/>
      </c>
      <c r="I606" s="166">
        <f>IF('COE.Client.Details'!L623="","",'COE.Client.Details'!L623)</f>
        <v/>
      </c>
      <c r="J606" s="629">
        <f>IF('COE.Client.Details'!T623="","",'COE.Client.Details'!T623)</f>
        <v/>
      </c>
      <c r="K606" s="479">
        <f>IF(A606="","","0123000000002GvAAI")</f>
        <v/>
      </c>
      <c r="L606" s="479" t="n"/>
      <c r="M606" s="481">
        <f>IF('Multi Unit Grid'!$H$3="","",'Multi Unit Grid'!$H$3)</f>
        <v/>
      </c>
      <c r="N606" s="481">
        <f>IF('Multi Unit Grid'!$H$4="","",'Multi Unit Grid'!$H$4)</f>
        <v/>
      </c>
      <c r="O606" s="483" t="n"/>
      <c r="P606" s="482">
        <f>IF('COE.Client.Details'!E623="","",'COE.Client.Details'!E623)</f>
        <v/>
      </c>
      <c r="Q606" s="483" t="n"/>
    </row>
    <row r="607">
      <c r="A607" s="232">
        <f>IF('Multi Unit Grid'!C618="","",'Multi Unit Grid'!C618)</f>
        <v/>
      </c>
      <c r="B607" s="473">
        <f>IF('Product Selections'!D621="","",'Product Selections'!D621)</f>
        <v/>
      </c>
      <c r="C607" s="166">
        <f>IF('COE.Client.Details'!K624="","",'COE.Client.Details'!K624)</f>
        <v/>
      </c>
      <c r="D607" s="473">
        <f>IF('COE.Client.Details'!M624="","",'COE.Client.Details'!M624)</f>
        <v/>
      </c>
      <c r="E607" s="473">
        <f>IF('COE.Client.Details'!O624="","",'COE.Client.Details'!O624)</f>
        <v/>
      </c>
      <c r="F607" s="473">
        <f>IF('COE.Client.Details'!P624="","",'COE.Client.Details'!P624)</f>
        <v/>
      </c>
      <c r="G607" s="473">
        <f>IF('COE.Client.Details'!Q624="","",'COE.Client.Details'!Q624)</f>
        <v/>
      </c>
      <c r="H607" s="478">
        <f>IF(G607="","","US")</f>
        <v/>
      </c>
      <c r="I607" s="166">
        <f>IF('COE.Client.Details'!L624="","",'COE.Client.Details'!L624)</f>
        <v/>
      </c>
      <c r="J607" s="629">
        <f>IF('COE.Client.Details'!T624="","",'COE.Client.Details'!T624)</f>
        <v/>
      </c>
      <c r="K607" s="479">
        <f>IF(A607="","","0123000000002GvAAI")</f>
        <v/>
      </c>
      <c r="L607" s="479" t="n"/>
      <c r="M607" s="481">
        <f>IF('Multi Unit Grid'!$H$3="","",'Multi Unit Grid'!$H$3)</f>
        <v/>
      </c>
      <c r="N607" s="481">
        <f>IF('Multi Unit Grid'!$H$4="","",'Multi Unit Grid'!$H$4)</f>
        <v/>
      </c>
      <c r="O607" s="483" t="n"/>
      <c r="P607" s="482">
        <f>IF('COE.Client.Details'!E624="","",'COE.Client.Details'!E624)</f>
        <v/>
      </c>
      <c r="Q607" s="483" t="n"/>
    </row>
    <row r="608">
      <c r="A608" s="232">
        <f>IF('Multi Unit Grid'!C619="","",'Multi Unit Grid'!C619)</f>
        <v/>
      </c>
      <c r="B608" s="473">
        <f>IF('Product Selections'!D622="","",'Product Selections'!D622)</f>
        <v/>
      </c>
      <c r="C608" s="166">
        <f>IF('COE.Client.Details'!K625="","",'COE.Client.Details'!K625)</f>
        <v/>
      </c>
      <c r="D608" s="473">
        <f>IF('COE.Client.Details'!M625="","",'COE.Client.Details'!M625)</f>
        <v/>
      </c>
      <c r="E608" s="473">
        <f>IF('COE.Client.Details'!O625="","",'COE.Client.Details'!O625)</f>
        <v/>
      </c>
      <c r="F608" s="473">
        <f>IF('COE.Client.Details'!P625="","",'COE.Client.Details'!P625)</f>
        <v/>
      </c>
      <c r="G608" s="473">
        <f>IF('COE.Client.Details'!Q625="","",'COE.Client.Details'!Q625)</f>
        <v/>
      </c>
      <c r="H608" s="478">
        <f>IF(G608="","","US")</f>
        <v/>
      </c>
      <c r="I608" s="166">
        <f>IF('COE.Client.Details'!L625="","",'COE.Client.Details'!L625)</f>
        <v/>
      </c>
      <c r="J608" s="629">
        <f>IF('COE.Client.Details'!T625="","",'COE.Client.Details'!T625)</f>
        <v/>
      </c>
      <c r="K608" s="479">
        <f>IF(A608="","","0123000000002GvAAI")</f>
        <v/>
      </c>
      <c r="L608" s="479" t="n"/>
      <c r="M608" s="481">
        <f>IF('Multi Unit Grid'!$H$3="","",'Multi Unit Grid'!$H$3)</f>
        <v/>
      </c>
      <c r="N608" s="481">
        <f>IF('Multi Unit Grid'!$H$4="","",'Multi Unit Grid'!$H$4)</f>
        <v/>
      </c>
      <c r="O608" s="483" t="n"/>
      <c r="P608" s="482">
        <f>IF('COE.Client.Details'!E625="","",'COE.Client.Details'!E625)</f>
        <v/>
      </c>
      <c r="Q608" s="483" t="n"/>
    </row>
    <row r="609">
      <c r="A609" s="232">
        <f>IF('Multi Unit Grid'!C620="","",'Multi Unit Grid'!C620)</f>
        <v/>
      </c>
      <c r="B609" s="473">
        <f>IF('Product Selections'!D623="","",'Product Selections'!D623)</f>
        <v/>
      </c>
      <c r="C609" s="166">
        <f>IF('COE.Client.Details'!K626="","",'COE.Client.Details'!K626)</f>
        <v/>
      </c>
      <c r="D609" s="473">
        <f>IF('COE.Client.Details'!M626="","",'COE.Client.Details'!M626)</f>
        <v/>
      </c>
      <c r="E609" s="473">
        <f>IF('COE.Client.Details'!O626="","",'COE.Client.Details'!O626)</f>
        <v/>
      </c>
      <c r="F609" s="473">
        <f>IF('COE.Client.Details'!P626="","",'COE.Client.Details'!P626)</f>
        <v/>
      </c>
      <c r="G609" s="473">
        <f>IF('COE.Client.Details'!Q626="","",'COE.Client.Details'!Q626)</f>
        <v/>
      </c>
      <c r="H609" s="478">
        <f>IF(G609="","","US")</f>
        <v/>
      </c>
      <c r="I609" s="166">
        <f>IF('COE.Client.Details'!L626="","",'COE.Client.Details'!L626)</f>
        <v/>
      </c>
      <c r="J609" s="629">
        <f>IF('COE.Client.Details'!T626="","",'COE.Client.Details'!T626)</f>
        <v/>
      </c>
      <c r="K609" s="479">
        <f>IF(A609="","","0123000000002GvAAI")</f>
        <v/>
      </c>
      <c r="L609" s="479" t="n"/>
      <c r="M609" s="481">
        <f>IF('Multi Unit Grid'!$H$3="","",'Multi Unit Grid'!$H$3)</f>
        <v/>
      </c>
      <c r="N609" s="481">
        <f>IF('Multi Unit Grid'!$H$4="","",'Multi Unit Grid'!$H$4)</f>
        <v/>
      </c>
      <c r="O609" s="483" t="n"/>
      <c r="P609" s="482">
        <f>IF('COE.Client.Details'!E626="","",'COE.Client.Details'!E626)</f>
        <v/>
      </c>
      <c r="Q609" s="483" t="n"/>
    </row>
    <row r="610">
      <c r="A610" s="232">
        <f>IF('Multi Unit Grid'!C621="","",'Multi Unit Grid'!C621)</f>
        <v/>
      </c>
      <c r="B610" s="473">
        <f>IF('Product Selections'!D624="","",'Product Selections'!D624)</f>
        <v/>
      </c>
      <c r="C610" s="166">
        <f>IF('COE.Client.Details'!K627="","",'COE.Client.Details'!K627)</f>
        <v/>
      </c>
      <c r="D610" s="473">
        <f>IF('COE.Client.Details'!M627="","",'COE.Client.Details'!M627)</f>
        <v/>
      </c>
      <c r="E610" s="473">
        <f>IF('COE.Client.Details'!O627="","",'COE.Client.Details'!O627)</f>
        <v/>
      </c>
      <c r="F610" s="473">
        <f>IF('COE.Client.Details'!P627="","",'COE.Client.Details'!P627)</f>
        <v/>
      </c>
      <c r="G610" s="473">
        <f>IF('COE.Client.Details'!Q627="","",'COE.Client.Details'!Q627)</f>
        <v/>
      </c>
      <c r="H610" s="478">
        <f>IF(G610="","","US")</f>
        <v/>
      </c>
      <c r="I610" s="166">
        <f>IF('COE.Client.Details'!L627="","",'COE.Client.Details'!L627)</f>
        <v/>
      </c>
      <c r="J610" s="629">
        <f>IF('COE.Client.Details'!T627="","",'COE.Client.Details'!T627)</f>
        <v/>
      </c>
      <c r="K610" s="479">
        <f>IF(A610="","","0123000000002GvAAI")</f>
        <v/>
      </c>
      <c r="L610" s="479" t="n"/>
      <c r="M610" s="481">
        <f>IF('Multi Unit Grid'!$H$3="","",'Multi Unit Grid'!$H$3)</f>
        <v/>
      </c>
      <c r="N610" s="481">
        <f>IF('Multi Unit Grid'!$H$4="","",'Multi Unit Grid'!$H$4)</f>
        <v/>
      </c>
      <c r="O610" s="483" t="n"/>
      <c r="P610" s="482">
        <f>IF('COE.Client.Details'!E627="","",'COE.Client.Details'!E627)</f>
        <v/>
      </c>
      <c r="Q610" s="483" t="n"/>
    </row>
    <row r="611">
      <c r="A611" s="232">
        <f>IF('Multi Unit Grid'!C622="","",'Multi Unit Grid'!C622)</f>
        <v/>
      </c>
      <c r="B611" s="473">
        <f>IF('Product Selections'!D625="","",'Product Selections'!D625)</f>
        <v/>
      </c>
      <c r="C611" s="166">
        <f>IF('COE.Client.Details'!K628="","",'COE.Client.Details'!K628)</f>
        <v/>
      </c>
      <c r="D611" s="473">
        <f>IF('COE.Client.Details'!M628="","",'COE.Client.Details'!M628)</f>
        <v/>
      </c>
      <c r="E611" s="473">
        <f>IF('COE.Client.Details'!O628="","",'COE.Client.Details'!O628)</f>
        <v/>
      </c>
      <c r="F611" s="473">
        <f>IF('COE.Client.Details'!P628="","",'COE.Client.Details'!P628)</f>
        <v/>
      </c>
      <c r="G611" s="473">
        <f>IF('COE.Client.Details'!Q628="","",'COE.Client.Details'!Q628)</f>
        <v/>
      </c>
      <c r="H611" s="478">
        <f>IF(G611="","","US")</f>
        <v/>
      </c>
      <c r="I611" s="166">
        <f>IF('COE.Client.Details'!L628="","",'COE.Client.Details'!L628)</f>
        <v/>
      </c>
      <c r="J611" s="629">
        <f>IF('COE.Client.Details'!T628="","",'COE.Client.Details'!T628)</f>
        <v/>
      </c>
      <c r="K611" s="479">
        <f>IF(A611="","","0123000000002GvAAI")</f>
        <v/>
      </c>
      <c r="L611" s="479" t="n"/>
      <c r="M611" s="481">
        <f>IF('Multi Unit Grid'!$H$3="","",'Multi Unit Grid'!$H$3)</f>
        <v/>
      </c>
      <c r="N611" s="481">
        <f>IF('Multi Unit Grid'!$H$4="","",'Multi Unit Grid'!$H$4)</f>
        <v/>
      </c>
      <c r="O611" s="483" t="n"/>
      <c r="P611" s="482">
        <f>IF('COE.Client.Details'!E628="","",'COE.Client.Details'!E628)</f>
        <v/>
      </c>
      <c r="Q611" s="483" t="n"/>
    </row>
    <row r="612">
      <c r="A612" s="232">
        <f>IF('Multi Unit Grid'!C623="","",'Multi Unit Grid'!C623)</f>
        <v/>
      </c>
      <c r="B612" s="473">
        <f>IF('Product Selections'!D626="","",'Product Selections'!D626)</f>
        <v/>
      </c>
      <c r="C612" s="166">
        <f>IF('COE.Client.Details'!K629="","",'COE.Client.Details'!K629)</f>
        <v/>
      </c>
      <c r="D612" s="473">
        <f>IF('COE.Client.Details'!M629="","",'COE.Client.Details'!M629)</f>
        <v/>
      </c>
      <c r="E612" s="473">
        <f>IF('COE.Client.Details'!O629="","",'COE.Client.Details'!O629)</f>
        <v/>
      </c>
      <c r="F612" s="473">
        <f>IF('COE.Client.Details'!P629="","",'COE.Client.Details'!P629)</f>
        <v/>
      </c>
      <c r="G612" s="473">
        <f>IF('COE.Client.Details'!Q629="","",'COE.Client.Details'!Q629)</f>
        <v/>
      </c>
      <c r="H612" s="478">
        <f>IF(G612="","","US")</f>
        <v/>
      </c>
      <c r="I612" s="166">
        <f>IF('COE.Client.Details'!L629="","",'COE.Client.Details'!L629)</f>
        <v/>
      </c>
      <c r="J612" s="629">
        <f>IF('COE.Client.Details'!T629="","",'COE.Client.Details'!T629)</f>
        <v/>
      </c>
      <c r="K612" s="479">
        <f>IF(A612="","","0123000000002GvAAI")</f>
        <v/>
      </c>
      <c r="L612" s="479" t="n"/>
      <c r="M612" s="481">
        <f>IF('Multi Unit Grid'!$H$3="","",'Multi Unit Grid'!$H$3)</f>
        <v/>
      </c>
      <c r="N612" s="481">
        <f>IF('Multi Unit Grid'!$H$4="","",'Multi Unit Grid'!$H$4)</f>
        <v/>
      </c>
      <c r="O612" s="483" t="n"/>
      <c r="P612" s="482">
        <f>IF('COE.Client.Details'!E629="","",'COE.Client.Details'!E629)</f>
        <v/>
      </c>
      <c r="Q612" s="483" t="n"/>
    </row>
    <row r="613">
      <c r="A613" s="232">
        <f>IF('Multi Unit Grid'!C624="","",'Multi Unit Grid'!C624)</f>
        <v/>
      </c>
      <c r="B613" s="473">
        <f>IF('Product Selections'!D627="","",'Product Selections'!D627)</f>
        <v/>
      </c>
      <c r="C613" s="166">
        <f>IF('COE.Client.Details'!K630="","",'COE.Client.Details'!K630)</f>
        <v/>
      </c>
      <c r="D613" s="473">
        <f>IF('COE.Client.Details'!M630="","",'COE.Client.Details'!M630)</f>
        <v/>
      </c>
      <c r="E613" s="473">
        <f>IF('COE.Client.Details'!O630="","",'COE.Client.Details'!O630)</f>
        <v/>
      </c>
      <c r="F613" s="473">
        <f>IF('COE.Client.Details'!P630="","",'COE.Client.Details'!P630)</f>
        <v/>
      </c>
      <c r="G613" s="473">
        <f>IF('COE.Client.Details'!Q630="","",'COE.Client.Details'!Q630)</f>
        <v/>
      </c>
      <c r="H613" s="478">
        <f>IF(G613="","","US")</f>
        <v/>
      </c>
      <c r="I613" s="166">
        <f>IF('COE.Client.Details'!L630="","",'COE.Client.Details'!L630)</f>
        <v/>
      </c>
      <c r="J613" s="629">
        <f>IF('COE.Client.Details'!T630="","",'COE.Client.Details'!T630)</f>
        <v/>
      </c>
      <c r="K613" s="479">
        <f>IF(A613="","","0123000000002GvAAI")</f>
        <v/>
      </c>
      <c r="L613" s="479" t="n"/>
      <c r="M613" s="481">
        <f>IF('Multi Unit Grid'!$H$3="","",'Multi Unit Grid'!$H$3)</f>
        <v/>
      </c>
      <c r="N613" s="481">
        <f>IF('Multi Unit Grid'!$H$4="","",'Multi Unit Grid'!$H$4)</f>
        <v/>
      </c>
      <c r="O613" s="483" t="n"/>
      <c r="P613" s="482">
        <f>IF('COE.Client.Details'!E630="","",'COE.Client.Details'!E630)</f>
        <v/>
      </c>
      <c r="Q613" s="483" t="n"/>
    </row>
    <row r="614">
      <c r="A614" s="232">
        <f>IF('Multi Unit Grid'!C625="","",'Multi Unit Grid'!C625)</f>
        <v/>
      </c>
      <c r="B614" s="473">
        <f>IF('Product Selections'!D628="","",'Product Selections'!D628)</f>
        <v/>
      </c>
      <c r="C614" s="166">
        <f>IF('COE.Client.Details'!K631="","",'COE.Client.Details'!K631)</f>
        <v/>
      </c>
      <c r="D614" s="473">
        <f>IF('COE.Client.Details'!M631="","",'COE.Client.Details'!M631)</f>
        <v/>
      </c>
      <c r="E614" s="473">
        <f>IF('COE.Client.Details'!O631="","",'COE.Client.Details'!O631)</f>
        <v/>
      </c>
      <c r="F614" s="473">
        <f>IF('COE.Client.Details'!P631="","",'COE.Client.Details'!P631)</f>
        <v/>
      </c>
      <c r="G614" s="473">
        <f>IF('COE.Client.Details'!Q631="","",'COE.Client.Details'!Q631)</f>
        <v/>
      </c>
      <c r="H614" s="478">
        <f>IF(G614="","","US")</f>
        <v/>
      </c>
      <c r="I614" s="166">
        <f>IF('COE.Client.Details'!L631="","",'COE.Client.Details'!L631)</f>
        <v/>
      </c>
      <c r="J614" s="629">
        <f>IF('COE.Client.Details'!T631="","",'COE.Client.Details'!T631)</f>
        <v/>
      </c>
      <c r="K614" s="479">
        <f>IF(A614="","","0123000000002GvAAI")</f>
        <v/>
      </c>
      <c r="L614" s="479" t="n"/>
      <c r="M614" s="481">
        <f>IF('Multi Unit Grid'!$H$3="","",'Multi Unit Grid'!$H$3)</f>
        <v/>
      </c>
      <c r="N614" s="481">
        <f>IF('Multi Unit Grid'!$H$4="","",'Multi Unit Grid'!$H$4)</f>
        <v/>
      </c>
      <c r="O614" s="483" t="n"/>
      <c r="P614" s="482">
        <f>IF('COE.Client.Details'!E631="","",'COE.Client.Details'!E631)</f>
        <v/>
      </c>
      <c r="Q614" s="483" t="n"/>
    </row>
    <row r="615">
      <c r="A615" s="232">
        <f>IF('Multi Unit Grid'!C626="","",'Multi Unit Grid'!C626)</f>
        <v/>
      </c>
      <c r="B615" s="473">
        <f>IF('Product Selections'!D629="","",'Product Selections'!D629)</f>
        <v/>
      </c>
      <c r="C615" s="166">
        <f>IF('COE.Client.Details'!K632="","",'COE.Client.Details'!K632)</f>
        <v/>
      </c>
      <c r="D615" s="473">
        <f>IF('COE.Client.Details'!M632="","",'COE.Client.Details'!M632)</f>
        <v/>
      </c>
      <c r="E615" s="473">
        <f>IF('COE.Client.Details'!O632="","",'COE.Client.Details'!O632)</f>
        <v/>
      </c>
      <c r="F615" s="473">
        <f>IF('COE.Client.Details'!P632="","",'COE.Client.Details'!P632)</f>
        <v/>
      </c>
      <c r="G615" s="473">
        <f>IF('COE.Client.Details'!Q632="","",'COE.Client.Details'!Q632)</f>
        <v/>
      </c>
      <c r="H615" s="478">
        <f>IF(G615="","","US")</f>
        <v/>
      </c>
      <c r="I615" s="166">
        <f>IF('COE.Client.Details'!L632="","",'COE.Client.Details'!L632)</f>
        <v/>
      </c>
      <c r="J615" s="629">
        <f>IF('COE.Client.Details'!T632="","",'COE.Client.Details'!T632)</f>
        <v/>
      </c>
      <c r="K615" s="479">
        <f>IF(A615="","","0123000000002GvAAI")</f>
        <v/>
      </c>
      <c r="L615" s="479" t="n"/>
      <c r="M615" s="481">
        <f>IF('Multi Unit Grid'!$H$3="","",'Multi Unit Grid'!$H$3)</f>
        <v/>
      </c>
      <c r="N615" s="481">
        <f>IF('Multi Unit Grid'!$H$4="","",'Multi Unit Grid'!$H$4)</f>
        <v/>
      </c>
      <c r="O615" s="483" t="n"/>
      <c r="P615" s="482">
        <f>IF('COE.Client.Details'!E632="","",'COE.Client.Details'!E632)</f>
        <v/>
      </c>
      <c r="Q615" s="483" t="n"/>
    </row>
    <row r="616">
      <c r="A616" s="232">
        <f>IF('Multi Unit Grid'!C627="","",'Multi Unit Grid'!C627)</f>
        <v/>
      </c>
      <c r="B616" s="473">
        <f>IF('Product Selections'!D630="","",'Product Selections'!D630)</f>
        <v/>
      </c>
      <c r="C616" s="166">
        <f>IF('COE.Client.Details'!K633="","",'COE.Client.Details'!K633)</f>
        <v/>
      </c>
      <c r="D616" s="473">
        <f>IF('COE.Client.Details'!M633="","",'COE.Client.Details'!M633)</f>
        <v/>
      </c>
      <c r="E616" s="473">
        <f>IF('COE.Client.Details'!O633="","",'COE.Client.Details'!O633)</f>
        <v/>
      </c>
      <c r="F616" s="473">
        <f>IF('COE.Client.Details'!P633="","",'COE.Client.Details'!P633)</f>
        <v/>
      </c>
      <c r="G616" s="473">
        <f>IF('COE.Client.Details'!Q633="","",'COE.Client.Details'!Q633)</f>
        <v/>
      </c>
      <c r="H616" s="478">
        <f>IF(G616="","","US")</f>
        <v/>
      </c>
      <c r="I616" s="166">
        <f>IF('COE.Client.Details'!L633="","",'COE.Client.Details'!L633)</f>
        <v/>
      </c>
      <c r="J616" s="629">
        <f>IF('COE.Client.Details'!T633="","",'COE.Client.Details'!T633)</f>
        <v/>
      </c>
      <c r="K616" s="479">
        <f>IF(A616="","","0123000000002GvAAI")</f>
        <v/>
      </c>
      <c r="L616" s="479" t="n"/>
      <c r="M616" s="481">
        <f>IF('Multi Unit Grid'!$H$3="","",'Multi Unit Grid'!$H$3)</f>
        <v/>
      </c>
      <c r="N616" s="481">
        <f>IF('Multi Unit Grid'!$H$4="","",'Multi Unit Grid'!$H$4)</f>
        <v/>
      </c>
      <c r="O616" s="483" t="n"/>
      <c r="P616" s="482">
        <f>IF('COE.Client.Details'!E633="","",'COE.Client.Details'!E633)</f>
        <v/>
      </c>
      <c r="Q616" s="483" t="n"/>
    </row>
    <row r="617">
      <c r="A617" s="232">
        <f>IF('Multi Unit Grid'!C628="","",'Multi Unit Grid'!C628)</f>
        <v/>
      </c>
      <c r="B617" s="473">
        <f>IF('Product Selections'!D631="","",'Product Selections'!D631)</f>
        <v/>
      </c>
      <c r="C617" s="166">
        <f>IF('COE.Client.Details'!K634="","",'COE.Client.Details'!K634)</f>
        <v/>
      </c>
      <c r="D617" s="473">
        <f>IF('COE.Client.Details'!M634="","",'COE.Client.Details'!M634)</f>
        <v/>
      </c>
      <c r="E617" s="473">
        <f>IF('COE.Client.Details'!O634="","",'COE.Client.Details'!O634)</f>
        <v/>
      </c>
      <c r="F617" s="473">
        <f>IF('COE.Client.Details'!P634="","",'COE.Client.Details'!P634)</f>
        <v/>
      </c>
      <c r="G617" s="473">
        <f>IF('COE.Client.Details'!Q634="","",'COE.Client.Details'!Q634)</f>
        <v/>
      </c>
      <c r="H617" s="478">
        <f>IF(G617="","","US")</f>
        <v/>
      </c>
      <c r="I617" s="166">
        <f>IF('COE.Client.Details'!L634="","",'COE.Client.Details'!L634)</f>
        <v/>
      </c>
      <c r="J617" s="629">
        <f>IF('COE.Client.Details'!T634="","",'COE.Client.Details'!T634)</f>
        <v/>
      </c>
      <c r="K617" s="479">
        <f>IF(A617="","","0123000000002GvAAI")</f>
        <v/>
      </c>
      <c r="L617" s="479" t="n"/>
      <c r="M617" s="481">
        <f>IF('Multi Unit Grid'!$H$3="","",'Multi Unit Grid'!$H$3)</f>
        <v/>
      </c>
      <c r="N617" s="481">
        <f>IF('Multi Unit Grid'!$H$4="","",'Multi Unit Grid'!$H$4)</f>
        <v/>
      </c>
      <c r="O617" s="483" t="n"/>
      <c r="P617" s="482">
        <f>IF('COE.Client.Details'!E634="","",'COE.Client.Details'!E634)</f>
        <v/>
      </c>
      <c r="Q617" s="483" t="n"/>
    </row>
    <row r="618">
      <c r="A618" s="232">
        <f>IF('Multi Unit Grid'!C629="","",'Multi Unit Grid'!C629)</f>
        <v/>
      </c>
      <c r="B618" s="473">
        <f>IF('Product Selections'!D632="","",'Product Selections'!D632)</f>
        <v/>
      </c>
      <c r="C618" s="166">
        <f>IF('COE.Client.Details'!K635="","",'COE.Client.Details'!K635)</f>
        <v/>
      </c>
      <c r="D618" s="473">
        <f>IF('COE.Client.Details'!M635="","",'COE.Client.Details'!M635)</f>
        <v/>
      </c>
      <c r="E618" s="473">
        <f>IF('COE.Client.Details'!O635="","",'COE.Client.Details'!O635)</f>
        <v/>
      </c>
      <c r="F618" s="473">
        <f>IF('COE.Client.Details'!P635="","",'COE.Client.Details'!P635)</f>
        <v/>
      </c>
      <c r="G618" s="473">
        <f>IF('COE.Client.Details'!Q635="","",'COE.Client.Details'!Q635)</f>
        <v/>
      </c>
      <c r="H618" s="478">
        <f>IF(G618="","","US")</f>
        <v/>
      </c>
      <c r="I618" s="166">
        <f>IF('COE.Client.Details'!L635="","",'COE.Client.Details'!L635)</f>
        <v/>
      </c>
      <c r="J618" s="629">
        <f>IF('COE.Client.Details'!T635="","",'COE.Client.Details'!T635)</f>
        <v/>
      </c>
      <c r="K618" s="479">
        <f>IF(A618="","","0123000000002GvAAI")</f>
        <v/>
      </c>
      <c r="L618" s="479" t="n"/>
      <c r="M618" s="481">
        <f>IF('Multi Unit Grid'!$H$3="","",'Multi Unit Grid'!$H$3)</f>
        <v/>
      </c>
      <c r="N618" s="481">
        <f>IF('Multi Unit Grid'!$H$4="","",'Multi Unit Grid'!$H$4)</f>
        <v/>
      </c>
      <c r="O618" s="483" t="n"/>
      <c r="P618" s="482">
        <f>IF('COE.Client.Details'!E635="","",'COE.Client.Details'!E635)</f>
        <v/>
      </c>
      <c r="Q618" s="483" t="n"/>
    </row>
    <row r="619">
      <c r="A619" s="232">
        <f>IF('Multi Unit Grid'!C630="","",'Multi Unit Grid'!C630)</f>
        <v/>
      </c>
      <c r="B619" s="473">
        <f>IF('Product Selections'!D633="","",'Product Selections'!D633)</f>
        <v/>
      </c>
      <c r="C619" s="166">
        <f>IF('COE.Client.Details'!K636="","",'COE.Client.Details'!K636)</f>
        <v/>
      </c>
      <c r="D619" s="473">
        <f>IF('COE.Client.Details'!M636="","",'COE.Client.Details'!M636)</f>
        <v/>
      </c>
      <c r="E619" s="473">
        <f>IF('COE.Client.Details'!O636="","",'COE.Client.Details'!O636)</f>
        <v/>
      </c>
      <c r="F619" s="473">
        <f>IF('COE.Client.Details'!P636="","",'COE.Client.Details'!P636)</f>
        <v/>
      </c>
      <c r="G619" s="473">
        <f>IF('COE.Client.Details'!Q636="","",'COE.Client.Details'!Q636)</f>
        <v/>
      </c>
      <c r="H619" s="478">
        <f>IF(G619="","","US")</f>
        <v/>
      </c>
      <c r="I619" s="166">
        <f>IF('COE.Client.Details'!L636="","",'COE.Client.Details'!L636)</f>
        <v/>
      </c>
      <c r="J619" s="629">
        <f>IF('COE.Client.Details'!T636="","",'COE.Client.Details'!T636)</f>
        <v/>
      </c>
      <c r="K619" s="479">
        <f>IF(A619="","","0123000000002GvAAI")</f>
        <v/>
      </c>
      <c r="L619" s="479" t="n"/>
      <c r="M619" s="481">
        <f>IF('Multi Unit Grid'!$H$3="","",'Multi Unit Grid'!$H$3)</f>
        <v/>
      </c>
      <c r="N619" s="481">
        <f>IF('Multi Unit Grid'!$H$4="","",'Multi Unit Grid'!$H$4)</f>
        <v/>
      </c>
      <c r="O619" s="483" t="n"/>
      <c r="P619" s="482">
        <f>IF('COE.Client.Details'!E636="","",'COE.Client.Details'!E636)</f>
        <v/>
      </c>
      <c r="Q619" s="483" t="n"/>
    </row>
    <row r="620">
      <c r="A620" s="232">
        <f>IF('Multi Unit Grid'!C631="","",'Multi Unit Grid'!C631)</f>
        <v/>
      </c>
      <c r="B620" s="473">
        <f>IF('Product Selections'!D634="","",'Product Selections'!D634)</f>
        <v/>
      </c>
      <c r="C620" s="166">
        <f>IF('COE.Client.Details'!K637="","",'COE.Client.Details'!K637)</f>
        <v/>
      </c>
      <c r="D620" s="473">
        <f>IF('COE.Client.Details'!M637="","",'COE.Client.Details'!M637)</f>
        <v/>
      </c>
      <c r="E620" s="473">
        <f>IF('COE.Client.Details'!O637="","",'COE.Client.Details'!O637)</f>
        <v/>
      </c>
      <c r="F620" s="473">
        <f>IF('COE.Client.Details'!P637="","",'COE.Client.Details'!P637)</f>
        <v/>
      </c>
      <c r="G620" s="473">
        <f>IF('COE.Client.Details'!Q637="","",'COE.Client.Details'!Q637)</f>
        <v/>
      </c>
      <c r="H620" s="478">
        <f>IF(G620="","","US")</f>
        <v/>
      </c>
      <c r="I620" s="166">
        <f>IF('COE.Client.Details'!L637="","",'COE.Client.Details'!L637)</f>
        <v/>
      </c>
      <c r="J620" s="629">
        <f>IF('COE.Client.Details'!T637="","",'COE.Client.Details'!T637)</f>
        <v/>
      </c>
      <c r="K620" s="479">
        <f>IF(A620="","","0123000000002GvAAI")</f>
        <v/>
      </c>
      <c r="L620" s="479" t="n"/>
      <c r="M620" s="481">
        <f>IF('Multi Unit Grid'!$H$3="","",'Multi Unit Grid'!$H$3)</f>
        <v/>
      </c>
      <c r="N620" s="481">
        <f>IF('Multi Unit Grid'!$H$4="","",'Multi Unit Grid'!$H$4)</f>
        <v/>
      </c>
      <c r="O620" s="483" t="n"/>
      <c r="P620" s="482">
        <f>IF('COE.Client.Details'!E637="","",'COE.Client.Details'!E637)</f>
        <v/>
      </c>
      <c r="Q620" s="483" t="n"/>
    </row>
    <row r="621">
      <c r="A621" s="232">
        <f>IF('Multi Unit Grid'!C632="","",'Multi Unit Grid'!C632)</f>
        <v/>
      </c>
      <c r="B621" s="473">
        <f>IF('Product Selections'!D635="","",'Product Selections'!D635)</f>
        <v/>
      </c>
      <c r="C621" s="166">
        <f>IF('COE.Client.Details'!K638="","",'COE.Client.Details'!K638)</f>
        <v/>
      </c>
      <c r="D621" s="473">
        <f>IF('COE.Client.Details'!M638="","",'COE.Client.Details'!M638)</f>
        <v/>
      </c>
      <c r="E621" s="473">
        <f>IF('COE.Client.Details'!O638="","",'COE.Client.Details'!O638)</f>
        <v/>
      </c>
      <c r="F621" s="473">
        <f>IF('COE.Client.Details'!P638="","",'COE.Client.Details'!P638)</f>
        <v/>
      </c>
      <c r="G621" s="473">
        <f>IF('COE.Client.Details'!Q638="","",'COE.Client.Details'!Q638)</f>
        <v/>
      </c>
      <c r="H621" s="478">
        <f>IF(G621="","","US")</f>
        <v/>
      </c>
      <c r="I621" s="166">
        <f>IF('COE.Client.Details'!L638="","",'COE.Client.Details'!L638)</f>
        <v/>
      </c>
      <c r="J621" s="629">
        <f>IF('COE.Client.Details'!T638="","",'COE.Client.Details'!T638)</f>
        <v/>
      </c>
      <c r="K621" s="479">
        <f>IF(A621="","","0123000000002GvAAI")</f>
        <v/>
      </c>
      <c r="L621" s="479" t="n"/>
      <c r="M621" s="481">
        <f>IF('Multi Unit Grid'!$H$3="","",'Multi Unit Grid'!$H$3)</f>
        <v/>
      </c>
      <c r="N621" s="481">
        <f>IF('Multi Unit Grid'!$H$4="","",'Multi Unit Grid'!$H$4)</f>
        <v/>
      </c>
      <c r="O621" s="483" t="n"/>
      <c r="P621" s="482">
        <f>IF('COE.Client.Details'!E638="","",'COE.Client.Details'!E638)</f>
        <v/>
      </c>
      <c r="Q621" s="483" t="n"/>
    </row>
    <row r="622">
      <c r="A622" s="232">
        <f>IF('Multi Unit Grid'!C633="","",'Multi Unit Grid'!C633)</f>
        <v/>
      </c>
      <c r="B622" s="473">
        <f>IF('Product Selections'!D636="","",'Product Selections'!D636)</f>
        <v/>
      </c>
      <c r="C622" s="166">
        <f>IF('COE.Client.Details'!K639="","",'COE.Client.Details'!K639)</f>
        <v/>
      </c>
      <c r="D622" s="473">
        <f>IF('COE.Client.Details'!M639="","",'COE.Client.Details'!M639)</f>
        <v/>
      </c>
      <c r="E622" s="473">
        <f>IF('COE.Client.Details'!O639="","",'COE.Client.Details'!O639)</f>
        <v/>
      </c>
      <c r="F622" s="473">
        <f>IF('COE.Client.Details'!P639="","",'COE.Client.Details'!P639)</f>
        <v/>
      </c>
      <c r="G622" s="473">
        <f>IF('COE.Client.Details'!Q639="","",'COE.Client.Details'!Q639)</f>
        <v/>
      </c>
      <c r="H622" s="478">
        <f>IF(G622="","","US")</f>
        <v/>
      </c>
      <c r="I622" s="166">
        <f>IF('COE.Client.Details'!L639="","",'COE.Client.Details'!L639)</f>
        <v/>
      </c>
      <c r="J622" s="629">
        <f>IF('COE.Client.Details'!T639="","",'COE.Client.Details'!T639)</f>
        <v/>
      </c>
      <c r="K622" s="479">
        <f>IF(A622="","","0123000000002GvAAI")</f>
        <v/>
      </c>
      <c r="L622" s="479" t="n"/>
      <c r="M622" s="481">
        <f>IF('Multi Unit Grid'!$H$3="","",'Multi Unit Grid'!$H$3)</f>
        <v/>
      </c>
      <c r="N622" s="481">
        <f>IF('Multi Unit Grid'!$H$4="","",'Multi Unit Grid'!$H$4)</f>
        <v/>
      </c>
      <c r="O622" s="483" t="n"/>
      <c r="P622" s="482">
        <f>IF('COE.Client.Details'!E639="","",'COE.Client.Details'!E639)</f>
        <v/>
      </c>
      <c r="Q622" s="483" t="n"/>
    </row>
    <row r="623">
      <c r="A623" s="232">
        <f>IF('Multi Unit Grid'!C634="","",'Multi Unit Grid'!C634)</f>
        <v/>
      </c>
      <c r="B623" s="473">
        <f>IF('Product Selections'!D637="","",'Product Selections'!D637)</f>
        <v/>
      </c>
      <c r="C623" s="166">
        <f>IF('COE.Client.Details'!K640="","",'COE.Client.Details'!K640)</f>
        <v/>
      </c>
      <c r="D623" s="473">
        <f>IF('COE.Client.Details'!M640="","",'COE.Client.Details'!M640)</f>
        <v/>
      </c>
      <c r="E623" s="473">
        <f>IF('COE.Client.Details'!O640="","",'COE.Client.Details'!O640)</f>
        <v/>
      </c>
      <c r="F623" s="473">
        <f>IF('COE.Client.Details'!P640="","",'COE.Client.Details'!P640)</f>
        <v/>
      </c>
      <c r="G623" s="473">
        <f>IF('COE.Client.Details'!Q640="","",'COE.Client.Details'!Q640)</f>
        <v/>
      </c>
      <c r="H623" s="478">
        <f>IF(G623="","","US")</f>
        <v/>
      </c>
      <c r="I623" s="166">
        <f>IF('COE.Client.Details'!L640="","",'COE.Client.Details'!L640)</f>
        <v/>
      </c>
      <c r="J623" s="629">
        <f>IF('COE.Client.Details'!T640="","",'COE.Client.Details'!T640)</f>
        <v/>
      </c>
      <c r="K623" s="479">
        <f>IF(A623="","","0123000000002GvAAI")</f>
        <v/>
      </c>
      <c r="L623" s="479" t="n"/>
      <c r="M623" s="481">
        <f>IF('Multi Unit Grid'!$H$3="","",'Multi Unit Grid'!$H$3)</f>
        <v/>
      </c>
      <c r="N623" s="481">
        <f>IF('Multi Unit Grid'!$H$4="","",'Multi Unit Grid'!$H$4)</f>
        <v/>
      </c>
      <c r="O623" s="483" t="n"/>
      <c r="P623" s="482">
        <f>IF('COE.Client.Details'!E640="","",'COE.Client.Details'!E640)</f>
        <v/>
      </c>
      <c r="Q623" s="483" t="n"/>
    </row>
    <row r="624">
      <c r="A624" s="232">
        <f>IF('Multi Unit Grid'!C635="","",'Multi Unit Grid'!C635)</f>
        <v/>
      </c>
      <c r="B624" s="473">
        <f>IF('Product Selections'!D638="","",'Product Selections'!D638)</f>
        <v/>
      </c>
      <c r="C624" s="166">
        <f>IF('COE.Client.Details'!K641="","",'COE.Client.Details'!K641)</f>
        <v/>
      </c>
      <c r="D624" s="473">
        <f>IF('COE.Client.Details'!M641="","",'COE.Client.Details'!M641)</f>
        <v/>
      </c>
      <c r="E624" s="473">
        <f>IF('COE.Client.Details'!O641="","",'COE.Client.Details'!O641)</f>
        <v/>
      </c>
      <c r="F624" s="473">
        <f>IF('COE.Client.Details'!P641="","",'COE.Client.Details'!P641)</f>
        <v/>
      </c>
      <c r="G624" s="473">
        <f>IF('COE.Client.Details'!Q641="","",'COE.Client.Details'!Q641)</f>
        <v/>
      </c>
      <c r="H624" s="478">
        <f>IF(G624="","","US")</f>
        <v/>
      </c>
      <c r="I624" s="166">
        <f>IF('COE.Client.Details'!L641="","",'COE.Client.Details'!L641)</f>
        <v/>
      </c>
      <c r="J624" s="629">
        <f>IF('COE.Client.Details'!T641="","",'COE.Client.Details'!T641)</f>
        <v/>
      </c>
      <c r="K624" s="479">
        <f>IF(A624="","","0123000000002GvAAI")</f>
        <v/>
      </c>
      <c r="L624" s="479" t="n"/>
      <c r="M624" s="481">
        <f>IF('Multi Unit Grid'!$H$3="","",'Multi Unit Grid'!$H$3)</f>
        <v/>
      </c>
      <c r="N624" s="481">
        <f>IF('Multi Unit Grid'!$H$4="","",'Multi Unit Grid'!$H$4)</f>
        <v/>
      </c>
      <c r="O624" s="483" t="n"/>
      <c r="P624" s="482">
        <f>IF('COE.Client.Details'!E641="","",'COE.Client.Details'!E641)</f>
        <v/>
      </c>
      <c r="Q624" s="483" t="n"/>
    </row>
    <row r="625">
      <c r="A625" s="232">
        <f>IF('Multi Unit Grid'!C636="","",'Multi Unit Grid'!C636)</f>
        <v/>
      </c>
      <c r="B625" s="473">
        <f>IF('Product Selections'!D639="","",'Product Selections'!D639)</f>
        <v/>
      </c>
      <c r="C625" s="166">
        <f>IF('COE.Client.Details'!K642="","",'COE.Client.Details'!K642)</f>
        <v/>
      </c>
      <c r="D625" s="473">
        <f>IF('COE.Client.Details'!M642="","",'COE.Client.Details'!M642)</f>
        <v/>
      </c>
      <c r="E625" s="473">
        <f>IF('COE.Client.Details'!O642="","",'COE.Client.Details'!O642)</f>
        <v/>
      </c>
      <c r="F625" s="473">
        <f>IF('COE.Client.Details'!P642="","",'COE.Client.Details'!P642)</f>
        <v/>
      </c>
      <c r="G625" s="473">
        <f>IF('COE.Client.Details'!Q642="","",'COE.Client.Details'!Q642)</f>
        <v/>
      </c>
      <c r="H625" s="478">
        <f>IF(G625="","","US")</f>
        <v/>
      </c>
      <c r="I625" s="166">
        <f>IF('COE.Client.Details'!L642="","",'COE.Client.Details'!L642)</f>
        <v/>
      </c>
      <c r="J625" s="629">
        <f>IF('COE.Client.Details'!T642="","",'COE.Client.Details'!T642)</f>
        <v/>
      </c>
      <c r="K625" s="479">
        <f>IF(A625="","","0123000000002GvAAI")</f>
        <v/>
      </c>
      <c r="L625" s="479" t="n"/>
      <c r="M625" s="481">
        <f>IF('Multi Unit Grid'!$H$3="","",'Multi Unit Grid'!$H$3)</f>
        <v/>
      </c>
      <c r="N625" s="481">
        <f>IF('Multi Unit Grid'!$H$4="","",'Multi Unit Grid'!$H$4)</f>
        <v/>
      </c>
      <c r="O625" s="483" t="n"/>
      <c r="P625" s="482">
        <f>IF('COE.Client.Details'!E642="","",'COE.Client.Details'!E642)</f>
        <v/>
      </c>
      <c r="Q625" s="483" t="n"/>
    </row>
    <row r="626">
      <c r="A626" s="232">
        <f>IF('Multi Unit Grid'!C637="","",'Multi Unit Grid'!C637)</f>
        <v/>
      </c>
      <c r="B626" s="473">
        <f>IF('Product Selections'!D640="","",'Product Selections'!D640)</f>
        <v/>
      </c>
      <c r="C626" s="166">
        <f>IF('COE.Client.Details'!K643="","",'COE.Client.Details'!K643)</f>
        <v/>
      </c>
      <c r="D626" s="473">
        <f>IF('COE.Client.Details'!M643="","",'COE.Client.Details'!M643)</f>
        <v/>
      </c>
      <c r="E626" s="473">
        <f>IF('COE.Client.Details'!O643="","",'COE.Client.Details'!O643)</f>
        <v/>
      </c>
      <c r="F626" s="473">
        <f>IF('COE.Client.Details'!P643="","",'COE.Client.Details'!P643)</f>
        <v/>
      </c>
      <c r="G626" s="473">
        <f>IF('COE.Client.Details'!Q643="","",'COE.Client.Details'!Q643)</f>
        <v/>
      </c>
      <c r="H626" s="478">
        <f>IF(G626="","","US")</f>
        <v/>
      </c>
      <c r="I626" s="166">
        <f>IF('COE.Client.Details'!L643="","",'COE.Client.Details'!L643)</f>
        <v/>
      </c>
      <c r="J626" s="629">
        <f>IF('COE.Client.Details'!T643="","",'COE.Client.Details'!T643)</f>
        <v/>
      </c>
      <c r="K626" s="479">
        <f>IF(A626="","","0123000000002GvAAI")</f>
        <v/>
      </c>
      <c r="L626" s="479" t="n"/>
      <c r="M626" s="481">
        <f>IF('Multi Unit Grid'!$H$3="","",'Multi Unit Grid'!$H$3)</f>
        <v/>
      </c>
      <c r="N626" s="481">
        <f>IF('Multi Unit Grid'!$H$4="","",'Multi Unit Grid'!$H$4)</f>
        <v/>
      </c>
      <c r="O626" s="483" t="n"/>
      <c r="P626" s="482">
        <f>IF('COE.Client.Details'!E643="","",'COE.Client.Details'!E643)</f>
        <v/>
      </c>
      <c r="Q626" s="483" t="n"/>
    </row>
    <row r="627">
      <c r="A627" s="232">
        <f>IF('Multi Unit Grid'!C638="","",'Multi Unit Grid'!C638)</f>
        <v/>
      </c>
      <c r="B627" s="473">
        <f>IF('Product Selections'!D641="","",'Product Selections'!D641)</f>
        <v/>
      </c>
      <c r="C627" s="166">
        <f>IF('COE.Client.Details'!K644="","",'COE.Client.Details'!K644)</f>
        <v/>
      </c>
      <c r="D627" s="473">
        <f>IF('COE.Client.Details'!M644="","",'COE.Client.Details'!M644)</f>
        <v/>
      </c>
      <c r="E627" s="473">
        <f>IF('COE.Client.Details'!O644="","",'COE.Client.Details'!O644)</f>
        <v/>
      </c>
      <c r="F627" s="473">
        <f>IF('COE.Client.Details'!P644="","",'COE.Client.Details'!P644)</f>
        <v/>
      </c>
      <c r="G627" s="473">
        <f>IF('COE.Client.Details'!Q644="","",'COE.Client.Details'!Q644)</f>
        <v/>
      </c>
      <c r="H627" s="478">
        <f>IF(G627="","","US")</f>
        <v/>
      </c>
      <c r="I627" s="166">
        <f>IF('COE.Client.Details'!L644="","",'COE.Client.Details'!L644)</f>
        <v/>
      </c>
      <c r="J627" s="629">
        <f>IF('COE.Client.Details'!T644="","",'COE.Client.Details'!T644)</f>
        <v/>
      </c>
      <c r="K627" s="479">
        <f>IF(A627="","","0123000000002GvAAI")</f>
        <v/>
      </c>
      <c r="L627" s="479" t="n"/>
      <c r="M627" s="481">
        <f>IF('Multi Unit Grid'!$H$3="","",'Multi Unit Grid'!$H$3)</f>
        <v/>
      </c>
      <c r="N627" s="481">
        <f>IF('Multi Unit Grid'!$H$4="","",'Multi Unit Grid'!$H$4)</f>
        <v/>
      </c>
      <c r="O627" s="483" t="n"/>
      <c r="P627" s="482">
        <f>IF('COE.Client.Details'!E644="","",'COE.Client.Details'!E644)</f>
        <v/>
      </c>
      <c r="Q627" s="483" t="n"/>
    </row>
    <row r="628">
      <c r="A628" s="232">
        <f>IF('Multi Unit Grid'!C639="","",'Multi Unit Grid'!C639)</f>
        <v/>
      </c>
      <c r="B628" s="473">
        <f>IF('Product Selections'!D642="","",'Product Selections'!D642)</f>
        <v/>
      </c>
      <c r="C628" s="166">
        <f>IF('COE.Client.Details'!K645="","",'COE.Client.Details'!K645)</f>
        <v/>
      </c>
      <c r="D628" s="473">
        <f>IF('COE.Client.Details'!M645="","",'COE.Client.Details'!M645)</f>
        <v/>
      </c>
      <c r="E628" s="473">
        <f>IF('COE.Client.Details'!O645="","",'COE.Client.Details'!O645)</f>
        <v/>
      </c>
      <c r="F628" s="473">
        <f>IF('COE.Client.Details'!P645="","",'COE.Client.Details'!P645)</f>
        <v/>
      </c>
      <c r="G628" s="473">
        <f>IF('COE.Client.Details'!Q645="","",'COE.Client.Details'!Q645)</f>
        <v/>
      </c>
      <c r="H628" s="478">
        <f>IF(G628="","","US")</f>
        <v/>
      </c>
      <c r="I628" s="166">
        <f>IF('COE.Client.Details'!L645="","",'COE.Client.Details'!L645)</f>
        <v/>
      </c>
      <c r="J628" s="629">
        <f>IF('COE.Client.Details'!T645="","",'COE.Client.Details'!T645)</f>
        <v/>
      </c>
      <c r="K628" s="479">
        <f>IF(A628="","","0123000000002GvAAI")</f>
        <v/>
      </c>
      <c r="L628" s="479" t="n"/>
      <c r="M628" s="481">
        <f>IF('Multi Unit Grid'!$H$3="","",'Multi Unit Grid'!$H$3)</f>
        <v/>
      </c>
      <c r="N628" s="481">
        <f>IF('Multi Unit Grid'!$H$4="","",'Multi Unit Grid'!$H$4)</f>
        <v/>
      </c>
      <c r="O628" s="483" t="n"/>
      <c r="P628" s="482">
        <f>IF('COE.Client.Details'!E645="","",'COE.Client.Details'!E645)</f>
        <v/>
      </c>
      <c r="Q628" s="483" t="n"/>
    </row>
    <row r="629">
      <c r="A629" s="232">
        <f>IF('Multi Unit Grid'!C640="","",'Multi Unit Grid'!C640)</f>
        <v/>
      </c>
      <c r="B629" s="473">
        <f>IF('Product Selections'!D643="","",'Product Selections'!D643)</f>
        <v/>
      </c>
      <c r="C629" s="166">
        <f>IF('COE.Client.Details'!K646="","",'COE.Client.Details'!K646)</f>
        <v/>
      </c>
      <c r="D629" s="473">
        <f>IF('COE.Client.Details'!M646="","",'COE.Client.Details'!M646)</f>
        <v/>
      </c>
      <c r="E629" s="473">
        <f>IF('COE.Client.Details'!O646="","",'COE.Client.Details'!O646)</f>
        <v/>
      </c>
      <c r="F629" s="473">
        <f>IF('COE.Client.Details'!P646="","",'COE.Client.Details'!P646)</f>
        <v/>
      </c>
      <c r="G629" s="473">
        <f>IF('COE.Client.Details'!Q646="","",'COE.Client.Details'!Q646)</f>
        <v/>
      </c>
      <c r="H629" s="478">
        <f>IF(G629="","","US")</f>
        <v/>
      </c>
      <c r="I629" s="166">
        <f>IF('COE.Client.Details'!L646="","",'COE.Client.Details'!L646)</f>
        <v/>
      </c>
      <c r="J629" s="629">
        <f>IF('COE.Client.Details'!T646="","",'COE.Client.Details'!T646)</f>
        <v/>
      </c>
      <c r="K629" s="479">
        <f>IF(A629="","","0123000000002GvAAI")</f>
        <v/>
      </c>
      <c r="L629" s="479" t="n"/>
      <c r="M629" s="481">
        <f>IF('Multi Unit Grid'!$H$3="","",'Multi Unit Grid'!$H$3)</f>
        <v/>
      </c>
      <c r="N629" s="481">
        <f>IF('Multi Unit Grid'!$H$4="","",'Multi Unit Grid'!$H$4)</f>
        <v/>
      </c>
      <c r="O629" s="483" t="n"/>
      <c r="P629" s="482">
        <f>IF('COE.Client.Details'!E646="","",'COE.Client.Details'!E646)</f>
        <v/>
      </c>
      <c r="Q629" s="483" t="n"/>
    </row>
    <row r="630">
      <c r="A630" s="232">
        <f>IF('Multi Unit Grid'!C641="","",'Multi Unit Grid'!C641)</f>
        <v/>
      </c>
      <c r="B630" s="473">
        <f>IF('Product Selections'!D644="","",'Product Selections'!D644)</f>
        <v/>
      </c>
      <c r="C630" s="166">
        <f>IF('COE.Client.Details'!K647="","",'COE.Client.Details'!K647)</f>
        <v/>
      </c>
      <c r="D630" s="473">
        <f>IF('COE.Client.Details'!M647="","",'COE.Client.Details'!M647)</f>
        <v/>
      </c>
      <c r="E630" s="473">
        <f>IF('COE.Client.Details'!O647="","",'COE.Client.Details'!O647)</f>
        <v/>
      </c>
      <c r="F630" s="473">
        <f>IF('COE.Client.Details'!P647="","",'COE.Client.Details'!P647)</f>
        <v/>
      </c>
      <c r="G630" s="473">
        <f>IF('COE.Client.Details'!Q647="","",'COE.Client.Details'!Q647)</f>
        <v/>
      </c>
      <c r="H630" s="478">
        <f>IF(G630="","","US")</f>
        <v/>
      </c>
      <c r="I630" s="166">
        <f>IF('COE.Client.Details'!L647="","",'COE.Client.Details'!L647)</f>
        <v/>
      </c>
      <c r="J630" s="629">
        <f>IF('COE.Client.Details'!T647="","",'COE.Client.Details'!T647)</f>
        <v/>
      </c>
      <c r="K630" s="479">
        <f>IF(A630="","","0123000000002GvAAI")</f>
        <v/>
      </c>
      <c r="L630" s="479" t="n"/>
      <c r="M630" s="481">
        <f>IF('Multi Unit Grid'!$H$3="","",'Multi Unit Grid'!$H$3)</f>
        <v/>
      </c>
      <c r="N630" s="481">
        <f>IF('Multi Unit Grid'!$H$4="","",'Multi Unit Grid'!$H$4)</f>
        <v/>
      </c>
      <c r="O630" s="483" t="n"/>
      <c r="P630" s="482">
        <f>IF('COE.Client.Details'!E647="","",'COE.Client.Details'!E647)</f>
        <v/>
      </c>
      <c r="Q630" s="483" t="n"/>
    </row>
    <row r="631">
      <c r="A631" s="232">
        <f>IF('Multi Unit Grid'!C642="","",'Multi Unit Grid'!C642)</f>
        <v/>
      </c>
      <c r="B631" s="473">
        <f>IF('Product Selections'!D645="","",'Product Selections'!D645)</f>
        <v/>
      </c>
      <c r="C631" s="166">
        <f>IF('COE.Client.Details'!K648="","",'COE.Client.Details'!K648)</f>
        <v/>
      </c>
      <c r="D631" s="473">
        <f>IF('COE.Client.Details'!M648="","",'COE.Client.Details'!M648)</f>
        <v/>
      </c>
      <c r="E631" s="473">
        <f>IF('COE.Client.Details'!O648="","",'COE.Client.Details'!O648)</f>
        <v/>
      </c>
      <c r="F631" s="473">
        <f>IF('COE.Client.Details'!P648="","",'COE.Client.Details'!P648)</f>
        <v/>
      </c>
      <c r="G631" s="473">
        <f>IF('COE.Client.Details'!Q648="","",'COE.Client.Details'!Q648)</f>
        <v/>
      </c>
      <c r="H631" s="478">
        <f>IF(G631="","","US")</f>
        <v/>
      </c>
      <c r="I631" s="166">
        <f>IF('COE.Client.Details'!L648="","",'COE.Client.Details'!L648)</f>
        <v/>
      </c>
      <c r="J631" s="629">
        <f>IF('COE.Client.Details'!T648="","",'COE.Client.Details'!T648)</f>
        <v/>
      </c>
      <c r="K631" s="479">
        <f>IF(A631="","","0123000000002GvAAI")</f>
        <v/>
      </c>
      <c r="L631" s="479" t="n"/>
      <c r="M631" s="481">
        <f>IF('Multi Unit Grid'!$H$3="","",'Multi Unit Grid'!$H$3)</f>
        <v/>
      </c>
      <c r="N631" s="481">
        <f>IF('Multi Unit Grid'!$H$4="","",'Multi Unit Grid'!$H$4)</f>
        <v/>
      </c>
      <c r="O631" s="483" t="n"/>
      <c r="P631" s="482">
        <f>IF('COE.Client.Details'!E648="","",'COE.Client.Details'!E648)</f>
        <v/>
      </c>
      <c r="Q631" s="483" t="n"/>
    </row>
    <row r="632">
      <c r="A632" s="232">
        <f>IF('Multi Unit Grid'!C643="","",'Multi Unit Grid'!C643)</f>
        <v/>
      </c>
      <c r="B632" s="473">
        <f>IF('Product Selections'!D646="","",'Product Selections'!D646)</f>
        <v/>
      </c>
      <c r="C632" s="166">
        <f>IF('COE.Client.Details'!K649="","",'COE.Client.Details'!K649)</f>
        <v/>
      </c>
      <c r="D632" s="473">
        <f>IF('COE.Client.Details'!M649="","",'COE.Client.Details'!M649)</f>
        <v/>
      </c>
      <c r="E632" s="473">
        <f>IF('COE.Client.Details'!O649="","",'COE.Client.Details'!O649)</f>
        <v/>
      </c>
      <c r="F632" s="473">
        <f>IF('COE.Client.Details'!P649="","",'COE.Client.Details'!P649)</f>
        <v/>
      </c>
      <c r="G632" s="473">
        <f>IF('COE.Client.Details'!Q649="","",'COE.Client.Details'!Q649)</f>
        <v/>
      </c>
      <c r="H632" s="478">
        <f>IF(G632="","","US")</f>
        <v/>
      </c>
      <c r="I632" s="166">
        <f>IF('COE.Client.Details'!L649="","",'COE.Client.Details'!L649)</f>
        <v/>
      </c>
      <c r="J632" s="629">
        <f>IF('COE.Client.Details'!T649="","",'COE.Client.Details'!T649)</f>
        <v/>
      </c>
      <c r="K632" s="479">
        <f>IF(A632="","","0123000000002GvAAI")</f>
        <v/>
      </c>
      <c r="L632" s="479" t="n"/>
      <c r="M632" s="481">
        <f>IF('Multi Unit Grid'!$H$3="","",'Multi Unit Grid'!$H$3)</f>
        <v/>
      </c>
      <c r="N632" s="481">
        <f>IF('Multi Unit Grid'!$H$4="","",'Multi Unit Grid'!$H$4)</f>
        <v/>
      </c>
      <c r="O632" s="483" t="n"/>
      <c r="P632" s="482">
        <f>IF('COE.Client.Details'!E649="","",'COE.Client.Details'!E649)</f>
        <v/>
      </c>
      <c r="Q632" s="483" t="n"/>
    </row>
    <row r="633">
      <c r="A633" s="232">
        <f>IF('Multi Unit Grid'!C644="","",'Multi Unit Grid'!C644)</f>
        <v/>
      </c>
      <c r="B633" s="473">
        <f>IF('Product Selections'!D647="","",'Product Selections'!D647)</f>
        <v/>
      </c>
      <c r="C633" s="166">
        <f>IF('COE.Client.Details'!K650="","",'COE.Client.Details'!K650)</f>
        <v/>
      </c>
      <c r="D633" s="473">
        <f>IF('COE.Client.Details'!M650="","",'COE.Client.Details'!M650)</f>
        <v/>
      </c>
      <c r="E633" s="473">
        <f>IF('COE.Client.Details'!O650="","",'COE.Client.Details'!O650)</f>
        <v/>
      </c>
      <c r="F633" s="473">
        <f>IF('COE.Client.Details'!P650="","",'COE.Client.Details'!P650)</f>
        <v/>
      </c>
      <c r="G633" s="473">
        <f>IF('COE.Client.Details'!Q650="","",'COE.Client.Details'!Q650)</f>
        <v/>
      </c>
      <c r="H633" s="478">
        <f>IF(G633="","","US")</f>
        <v/>
      </c>
      <c r="I633" s="166">
        <f>IF('COE.Client.Details'!L650="","",'COE.Client.Details'!L650)</f>
        <v/>
      </c>
      <c r="J633" s="629">
        <f>IF('COE.Client.Details'!T650="","",'COE.Client.Details'!T650)</f>
        <v/>
      </c>
      <c r="K633" s="479">
        <f>IF(A633="","","0123000000002GvAAI")</f>
        <v/>
      </c>
      <c r="L633" s="479" t="n"/>
      <c r="M633" s="481">
        <f>IF('Multi Unit Grid'!$H$3="","",'Multi Unit Grid'!$H$3)</f>
        <v/>
      </c>
      <c r="N633" s="481">
        <f>IF('Multi Unit Grid'!$H$4="","",'Multi Unit Grid'!$H$4)</f>
        <v/>
      </c>
      <c r="O633" s="483" t="n"/>
      <c r="P633" s="482">
        <f>IF('COE.Client.Details'!E650="","",'COE.Client.Details'!E650)</f>
        <v/>
      </c>
      <c r="Q633" s="483" t="n"/>
    </row>
    <row r="634">
      <c r="A634" s="232">
        <f>IF('Multi Unit Grid'!C645="","",'Multi Unit Grid'!C645)</f>
        <v/>
      </c>
      <c r="B634" s="473">
        <f>IF('Product Selections'!D648="","",'Product Selections'!D648)</f>
        <v/>
      </c>
      <c r="C634" s="166">
        <f>IF('COE.Client.Details'!K651="","",'COE.Client.Details'!K651)</f>
        <v/>
      </c>
      <c r="D634" s="473">
        <f>IF('COE.Client.Details'!M651="","",'COE.Client.Details'!M651)</f>
        <v/>
      </c>
      <c r="E634" s="473">
        <f>IF('COE.Client.Details'!O651="","",'COE.Client.Details'!O651)</f>
        <v/>
      </c>
      <c r="F634" s="473">
        <f>IF('COE.Client.Details'!P651="","",'COE.Client.Details'!P651)</f>
        <v/>
      </c>
      <c r="G634" s="473">
        <f>IF('COE.Client.Details'!Q651="","",'COE.Client.Details'!Q651)</f>
        <v/>
      </c>
      <c r="H634" s="478">
        <f>IF(G634="","","US")</f>
        <v/>
      </c>
      <c r="I634" s="166">
        <f>IF('COE.Client.Details'!L651="","",'COE.Client.Details'!L651)</f>
        <v/>
      </c>
      <c r="J634" s="629">
        <f>IF('COE.Client.Details'!T651="","",'COE.Client.Details'!T651)</f>
        <v/>
      </c>
      <c r="K634" s="479">
        <f>IF(A634="","","0123000000002GvAAI")</f>
        <v/>
      </c>
      <c r="L634" s="479" t="n"/>
      <c r="M634" s="481">
        <f>IF('Multi Unit Grid'!$H$3="","",'Multi Unit Grid'!$H$3)</f>
        <v/>
      </c>
      <c r="N634" s="481">
        <f>IF('Multi Unit Grid'!$H$4="","",'Multi Unit Grid'!$H$4)</f>
        <v/>
      </c>
      <c r="O634" s="483" t="n"/>
      <c r="P634" s="482">
        <f>IF('COE.Client.Details'!E651="","",'COE.Client.Details'!E651)</f>
        <v/>
      </c>
      <c r="Q634" s="483" t="n"/>
    </row>
    <row r="635">
      <c r="A635" s="232">
        <f>IF('Multi Unit Grid'!C646="","",'Multi Unit Grid'!C646)</f>
        <v/>
      </c>
      <c r="B635" s="473">
        <f>IF('Product Selections'!D649="","",'Product Selections'!D649)</f>
        <v/>
      </c>
      <c r="C635" s="166">
        <f>IF('COE.Client.Details'!K652="","",'COE.Client.Details'!K652)</f>
        <v/>
      </c>
      <c r="D635" s="473">
        <f>IF('COE.Client.Details'!M652="","",'COE.Client.Details'!M652)</f>
        <v/>
      </c>
      <c r="E635" s="473">
        <f>IF('COE.Client.Details'!O652="","",'COE.Client.Details'!O652)</f>
        <v/>
      </c>
      <c r="F635" s="473">
        <f>IF('COE.Client.Details'!P652="","",'COE.Client.Details'!P652)</f>
        <v/>
      </c>
      <c r="G635" s="473">
        <f>IF('COE.Client.Details'!Q652="","",'COE.Client.Details'!Q652)</f>
        <v/>
      </c>
      <c r="H635" s="478">
        <f>IF(G635="","","US")</f>
        <v/>
      </c>
      <c r="I635" s="166">
        <f>IF('COE.Client.Details'!L652="","",'COE.Client.Details'!L652)</f>
        <v/>
      </c>
      <c r="J635" s="629">
        <f>IF('COE.Client.Details'!T652="","",'COE.Client.Details'!T652)</f>
        <v/>
      </c>
      <c r="K635" s="479">
        <f>IF(A635="","","0123000000002GvAAI")</f>
        <v/>
      </c>
      <c r="L635" s="479" t="n"/>
      <c r="M635" s="481">
        <f>IF('Multi Unit Grid'!$H$3="","",'Multi Unit Grid'!$H$3)</f>
        <v/>
      </c>
      <c r="N635" s="481">
        <f>IF('Multi Unit Grid'!$H$4="","",'Multi Unit Grid'!$H$4)</f>
        <v/>
      </c>
      <c r="O635" s="483" t="n"/>
      <c r="P635" s="482">
        <f>IF('COE.Client.Details'!E652="","",'COE.Client.Details'!E652)</f>
        <v/>
      </c>
      <c r="Q635" s="483" t="n"/>
    </row>
    <row r="636">
      <c r="A636" s="232">
        <f>IF('Multi Unit Grid'!C647="","",'Multi Unit Grid'!C647)</f>
        <v/>
      </c>
      <c r="B636" s="473">
        <f>IF('Product Selections'!D650="","",'Product Selections'!D650)</f>
        <v/>
      </c>
      <c r="C636" s="166">
        <f>IF('COE.Client.Details'!K653="","",'COE.Client.Details'!K653)</f>
        <v/>
      </c>
      <c r="D636" s="473">
        <f>IF('COE.Client.Details'!M653="","",'COE.Client.Details'!M653)</f>
        <v/>
      </c>
      <c r="E636" s="473">
        <f>IF('COE.Client.Details'!O653="","",'COE.Client.Details'!O653)</f>
        <v/>
      </c>
      <c r="F636" s="473">
        <f>IF('COE.Client.Details'!P653="","",'COE.Client.Details'!P653)</f>
        <v/>
      </c>
      <c r="G636" s="473">
        <f>IF('COE.Client.Details'!Q653="","",'COE.Client.Details'!Q653)</f>
        <v/>
      </c>
      <c r="H636" s="478">
        <f>IF(G636="","","US")</f>
        <v/>
      </c>
      <c r="I636" s="166">
        <f>IF('COE.Client.Details'!L653="","",'COE.Client.Details'!L653)</f>
        <v/>
      </c>
      <c r="J636" s="629">
        <f>IF('COE.Client.Details'!T653="","",'COE.Client.Details'!T653)</f>
        <v/>
      </c>
      <c r="K636" s="479">
        <f>IF(A636="","","0123000000002GvAAI")</f>
        <v/>
      </c>
      <c r="L636" s="479" t="n"/>
      <c r="M636" s="481">
        <f>IF('Multi Unit Grid'!$H$3="","",'Multi Unit Grid'!$H$3)</f>
        <v/>
      </c>
      <c r="N636" s="481">
        <f>IF('Multi Unit Grid'!$H$4="","",'Multi Unit Grid'!$H$4)</f>
        <v/>
      </c>
      <c r="O636" s="483" t="n"/>
      <c r="P636" s="482">
        <f>IF('COE.Client.Details'!E653="","",'COE.Client.Details'!E653)</f>
        <v/>
      </c>
      <c r="Q636" s="483" t="n"/>
    </row>
    <row r="637">
      <c r="A637" s="232">
        <f>IF('Multi Unit Grid'!C648="","",'Multi Unit Grid'!C648)</f>
        <v/>
      </c>
      <c r="B637" s="473">
        <f>IF('Product Selections'!D651="","",'Product Selections'!D651)</f>
        <v/>
      </c>
      <c r="C637" s="166">
        <f>IF('COE.Client.Details'!K654="","",'COE.Client.Details'!K654)</f>
        <v/>
      </c>
      <c r="D637" s="473">
        <f>IF('COE.Client.Details'!M654="","",'COE.Client.Details'!M654)</f>
        <v/>
      </c>
      <c r="E637" s="473">
        <f>IF('COE.Client.Details'!O654="","",'COE.Client.Details'!O654)</f>
        <v/>
      </c>
      <c r="F637" s="473">
        <f>IF('COE.Client.Details'!P654="","",'COE.Client.Details'!P654)</f>
        <v/>
      </c>
      <c r="G637" s="473">
        <f>IF('COE.Client.Details'!Q654="","",'COE.Client.Details'!Q654)</f>
        <v/>
      </c>
      <c r="H637" s="478">
        <f>IF(G637="","","US")</f>
        <v/>
      </c>
      <c r="I637" s="166">
        <f>IF('COE.Client.Details'!L654="","",'COE.Client.Details'!L654)</f>
        <v/>
      </c>
      <c r="J637" s="629">
        <f>IF('COE.Client.Details'!T654="","",'COE.Client.Details'!T654)</f>
        <v/>
      </c>
      <c r="K637" s="479">
        <f>IF(A637="","","0123000000002GvAAI")</f>
        <v/>
      </c>
      <c r="L637" s="479" t="n"/>
      <c r="M637" s="481">
        <f>IF('Multi Unit Grid'!$H$3="","",'Multi Unit Grid'!$H$3)</f>
        <v/>
      </c>
      <c r="N637" s="481">
        <f>IF('Multi Unit Grid'!$H$4="","",'Multi Unit Grid'!$H$4)</f>
        <v/>
      </c>
      <c r="O637" s="483" t="n"/>
      <c r="P637" s="482">
        <f>IF('COE.Client.Details'!E654="","",'COE.Client.Details'!E654)</f>
        <v/>
      </c>
      <c r="Q637" s="483" t="n"/>
    </row>
    <row r="638">
      <c r="A638" s="232">
        <f>IF('Multi Unit Grid'!C649="","",'Multi Unit Grid'!C649)</f>
        <v/>
      </c>
      <c r="B638" s="473">
        <f>IF('Product Selections'!D652="","",'Product Selections'!D652)</f>
        <v/>
      </c>
      <c r="C638" s="166">
        <f>IF('COE.Client.Details'!K655="","",'COE.Client.Details'!K655)</f>
        <v/>
      </c>
      <c r="D638" s="473">
        <f>IF('COE.Client.Details'!M655="","",'COE.Client.Details'!M655)</f>
        <v/>
      </c>
      <c r="E638" s="473">
        <f>IF('COE.Client.Details'!O655="","",'COE.Client.Details'!O655)</f>
        <v/>
      </c>
      <c r="F638" s="473">
        <f>IF('COE.Client.Details'!P655="","",'COE.Client.Details'!P655)</f>
        <v/>
      </c>
      <c r="G638" s="473">
        <f>IF('COE.Client.Details'!Q655="","",'COE.Client.Details'!Q655)</f>
        <v/>
      </c>
      <c r="H638" s="478">
        <f>IF(G638="","","US")</f>
        <v/>
      </c>
      <c r="I638" s="166">
        <f>IF('COE.Client.Details'!L655="","",'COE.Client.Details'!L655)</f>
        <v/>
      </c>
      <c r="J638" s="629">
        <f>IF('COE.Client.Details'!T655="","",'COE.Client.Details'!T655)</f>
        <v/>
      </c>
      <c r="K638" s="479">
        <f>IF(A638="","","0123000000002GvAAI")</f>
        <v/>
      </c>
      <c r="L638" s="479" t="n"/>
      <c r="M638" s="481">
        <f>IF('Multi Unit Grid'!$H$3="","",'Multi Unit Grid'!$H$3)</f>
        <v/>
      </c>
      <c r="N638" s="481">
        <f>IF('Multi Unit Grid'!$H$4="","",'Multi Unit Grid'!$H$4)</f>
        <v/>
      </c>
      <c r="O638" s="483" t="n"/>
      <c r="P638" s="482">
        <f>IF('COE.Client.Details'!E655="","",'COE.Client.Details'!E655)</f>
        <v/>
      </c>
      <c r="Q638" s="483" t="n"/>
    </row>
    <row r="639">
      <c r="A639" s="232">
        <f>IF('Multi Unit Grid'!C650="","",'Multi Unit Grid'!C650)</f>
        <v/>
      </c>
      <c r="B639" s="473">
        <f>IF('Product Selections'!D653="","",'Product Selections'!D653)</f>
        <v/>
      </c>
      <c r="C639" s="166">
        <f>IF('COE.Client.Details'!K656="","",'COE.Client.Details'!K656)</f>
        <v/>
      </c>
      <c r="D639" s="473">
        <f>IF('COE.Client.Details'!M656="","",'COE.Client.Details'!M656)</f>
        <v/>
      </c>
      <c r="E639" s="473">
        <f>IF('COE.Client.Details'!O656="","",'COE.Client.Details'!O656)</f>
        <v/>
      </c>
      <c r="F639" s="473">
        <f>IF('COE.Client.Details'!P656="","",'COE.Client.Details'!P656)</f>
        <v/>
      </c>
      <c r="G639" s="473">
        <f>IF('COE.Client.Details'!Q656="","",'COE.Client.Details'!Q656)</f>
        <v/>
      </c>
      <c r="H639" s="478">
        <f>IF(G639="","","US")</f>
        <v/>
      </c>
      <c r="I639" s="166">
        <f>IF('COE.Client.Details'!L656="","",'COE.Client.Details'!L656)</f>
        <v/>
      </c>
      <c r="J639" s="629">
        <f>IF('COE.Client.Details'!T656="","",'COE.Client.Details'!T656)</f>
        <v/>
      </c>
      <c r="K639" s="479">
        <f>IF(A639="","","0123000000002GvAAI")</f>
        <v/>
      </c>
      <c r="L639" s="479" t="n"/>
      <c r="M639" s="481">
        <f>IF('Multi Unit Grid'!$H$3="","",'Multi Unit Grid'!$H$3)</f>
        <v/>
      </c>
      <c r="N639" s="481">
        <f>IF('Multi Unit Grid'!$H$4="","",'Multi Unit Grid'!$H$4)</f>
        <v/>
      </c>
      <c r="O639" s="483" t="n"/>
      <c r="P639" s="482">
        <f>IF('COE.Client.Details'!E656="","",'COE.Client.Details'!E656)</f>
        <v/>
      </c>
      <c r="Q639" s="483" t="n"/>
    </row>
    <row r="640">
      <c r="A640" s="232">
        <f>IF('Multi Unit Grid'!C651="","",'Multi Unit Grid'!C651)</f>
        <v/>
      </c>
      <c r="B640" s="473">
        <f>IF('Product Selections'!D654="","",'Product Selections'!D654)</f>
        <v/>
      </c>
      <c r="C640" s="166">
        <f>IF('COE.Client.Details'!K657="","",'COE.Client.Details'!K657)</f>
        <v/>
      </c>
      <c r="D640" s="473">
        <f>IF('COE.Client.Details'!M657="","",'COE.Client.Details'!M657)</f>
        <v/>
      </c>
      <c r="E640" s="473">
        <f>IF('COE.Client.Details'!O657="","",'COE.Client.Details'!O657)</f>
        <v/>
      </c>
      <c r="F640" s="473">
        <f>IF('COE.Client.Details'!P657="","",'COE.Client.Details'!P657)</f>
        <v/>
      </c>
      <c r="G640" s="473">
        <f>IF('COE.Client.Details'!Q657="","",'COE.Client.Details'!Q657)</f>
        <v/>
      </c>
      <c r="H640" s="478">
        <f>IF(G640="","","US")</f>
        <v/>
      </c>
      <c r="I640" s="166">
        <f>IF('COE.Client.Details'!L657="","",'COE.Client.Details'!L657)</f>
        <v/>
      </c>
      <c r="J640" s="629">
        <f>IF('COE.Client.Details'!T657="","",'COE.Client.Details'!T657)</f>
        <v/>
      </c>
      <c r="K640" s="479">
        <f>IF(A640="","","0123000000002GvAAI")</f>
        <v/>
      </c>
      <c r="L640" s="479" t="n"/>
      <c r="M640" s="481">
        <f>IF('Multi Unit Grid'!$H$3="","",'Multi Unit Grid'!$H$3)</f>
        <v/>
      </c>
      <c r="N640" s="481">
        <f>IF('Multi Unit Grid'!$H$4="","",'Multi Unit Grid'!$H$4)</f>
        <v/>
      </c>
      <c r="O640" s="483" t="n"/>
      <c r="P640" s="482">
        <f>IF('COE.Client.Details'!E657="","",'COE.Client.Details'!E657)</f>
        <v/>
      </c>
      <c r="Q640" s="483" t="n"/>
    </row>
    <row r="641">
      <c r="A641" s="232">
        <f>IF('Multi Unit Grid'!C652="","",'Multi Unit Grid'!C652)</f>
        <v/>
      </c>
      <c r="B641" s="473">
        <f>IF('Product Selections'!D655="","",'Product Selections'!D655)</f>
        <v/>
      </c>
      <c r="C641" s="166">
        <f>IF('COE.Client.Details'!K658="","",'COE.Client.Details'!K658)</f>
        <v/>
      </c>
      <c r="D641" s="473">
        <f>IF('COE.Client.Details'!M658="","",'COE.Client.Details'!M658)</f>
        <v/>
      </c>
      <c r="E641" s="473">
        <f>IF('COE.Client.Details'!O658="","",'COE.Client.Details'!O658)</f>
        <v/>
      </c>
      <c r="F641" s="473">
        <f>IF('COE.Client.Details'!P658="","",'COE.Client.Details'!P658)</f>
        <v/>
      </c>
      <c r="G641" s="473">
        <f>IF('COE.Client.Details'!Q658="","",'COE.Client.Details'!Q658)</f>
        <v/>
      </c>
      <c r="H641" s="478">
        <f>IF(G641="","","US")</f>
        <v/>
      </c>
      <c r="I641" s="166">
        <f>IF('COE.Client.Details'!L658="","",'COE.Client.Details'!L658)</f>
        <v/>
      </c>
      <c r="J641" s="629">
        <f>IF('COE.Client.Details'!T658="","",'COE.Client.Details'!T658)</f>
        <v/>
      </c>
      <c r="K641" s="479">
        <f>IF(A641="","","0123000000002GvAAI")</f>
        <v/>
      </c>
      <c r="L641" s="479" t="n"/>
      <c r="M641" s="481">
        <f>IF('Multi Unit Grid'!$H$3="","",'Multi Unit Grid'!$H$3)</f>
        <v/>
      </c>
      <c r="N641" s="481">
        <f>IF('Multi Unit Grid'!$H$4="","",'Multi Unit Grid'!$H$4)</f>
        <v/>
      </c>
      <c r="O641" s="483" t="n"/>
      <c r="P641" s="482">
        <f>IF('COE.Client.Details'!E658="","",'COE.Client.Details'!E658)</f>
        <v/>
      </c>
      <c r="Q641" s="483" t="n"/>
    </row>
    <row r="642">
      <c r="A642" s="232">
        <f>IF('Multi Unit Grid'!C653="","",'Multi Unit Grid'!C653)</f>
        <v/>
      </c>
      <c r="B642" s="473">
        <f>IF('Product Selections'!D656="","",'Product Selections'!D656)</f>
        <v/>
      </c>
      <c r="C642" s="166">
        <f>IF('COE.Client.Details'!K659="","",'COE.Client.Details'!K659)</f>
        <v/>
      </c>
      <c r="D642" s="473">
        <f>IF('COE.Client.Details'!M659="","",'COE.Client.Details'!M659)</f>
        <v/>
      </c>
      <c r="E642" s="473">
        <f>IF('COE.Client.Details'!O659="","",'COE.Client.Details'!O659)</f>
        <v/>
      </c>
      <c r="F642" s="473">
        <f>IF('COE.Client.Details'!P659="","",'COE.Client.Details'!P659)</f>
        <v/>
      </c>
      <c r="G642" s="473">
        <f>IF('COE.Client.Details'!Q659="","",'COE.Client.Details'!Q659)</f>
        <v/>
      </c>
      <c r="H642" s="478">
        <f>IF(G642="","","US")</f>
        <v/>
      </c>
      <c r="I642" s="166">
        <f>IF('COE.Client.Details'!L659="","",'COE.Client.Details'!L659)</f>
        <v/>
      </c>
      <c r="J642" s="629">
        <f>IF('COE.Client.Details'!T659="","",'COE.Client.Details'!T659)</f>
        <v/>
      </c>
      <c r="K642" s="479">
        <f>IF(A642="","","0123000000002GvAAI")</f>
        <v/>
      </c>
      <c r="L642" s="479" t="n"/>
      <c r="M642" s="481">
        <f>IF('Multi Unit Grid'!$H$3="","",'Multi Unit Grid'!$H$3)</f>
        <v/>
      </c>
      <c r="N642" s="481">
        <f>IF('Multi Unit Grid'!$H$4="","",'Multi Unit Grid'!$H$4)</f>
        <v/>
      </c>
      <c r="O642" s="483" t="n"/>
      <c r="P642" s="482">
        <f>IF('COE.Client.Details'!E659="","",'COE.Client.Details'!E659)</f>
        <v/>
      </c>
      <c r="Q642" s="483" t="n"/>
    </row>
    <row r="643">
      <c r="A643" s="232">
        <f>IF('Multi Unit Grid'!C654="","",'Multi Unit Grid'!C654)</f>
        <v/>
      </c>
      <c r="B643" s="473">
        <f>IF('Product Selections'!D657="","",'Product Selections'!D657)</f>
        <v/>
      </c>
      <c r="C643" s="166">
        <f>IF('COE.Client.Details'!K660="","",'COE.Client.Details'!K660)</f>
        <v/>
      </c>
      <c r="D643" s="473">
        <f>IF('COE.Client.Details'!M660="","",'COE.Client.Details'!M660)</f>
        <v/>
      </c>
      <c r="E643" s="473">
        <f>IF('COE.Client.Details'!O660="","",'COE.Client.Details'!O660)</f>
        <v/>
      </c>
      <c r="F643" s="473">
        <f>IF('COE.Client.Details'!P660="","",'COE.Client.Details'!P660)</f>
        <v/>
      </c>
      <c r="G643" s="473">
        <f>IF('COE.Client.Details'!Q660="","",'COE.Client.Details'!Q660)</f>
        <v/>
      </c>
      <c r="H643" s="478">
        <f>IF(G643="","","US")</f>
        <v/>
      </c>
      <c r="I643" s="166">
        <f>IF('COE.Client.Details'!L660="","",'COE.Client.Details'!L660)</f>
        <v/>
      </c>
      <c r="J643" s="629">
        <f>IF('COE.Client.Details'!T660="","",'COE.Client.Details'!T660)</f>
        <v/>
      </c>
      <c r="K643" s="479">
        <f>IF(A643="","","0123000000002GvAAI")</f>
        <v/>
      </c>
      <c r="L643" s="479" t="n"/>
      <c r="M643" s="481">
        <f>IF('Multi Unit Grid'!$H$3="","",'Multi Unit Grid'!$H$3)</f>
        <v/>
      </c>
      <c r="N643" s="481">
        <f>IF('Multi Unit Grid'!$H$4="","",'Multi Unit Grid'!$H$4)</f>
        <v/>
      </c>
      <c r="O643" s="483" t="n"/>
      <c r="P643" s="482">
        <f>IF('COE.Client.Details'!E660="","",'COE.Client.Details'!E660)</f>
        <v/>
      </c>
      <c r="Q643" s="483" t="n"/>
    </row>
    <row r="644">
      <c r="A644" s="232">
        <f>IF('Multi Unit Grid'!C655="","",'Multi Unit Grid'!C655)</f>
        <v/>
      </c>
      <c r="B644" s="473">
        <f>IF('Product Selections'!D658="","",'Product Selections'!D658)</f>
        <v/>
      </c>
      <c r="C644" s="166">
        <f>IF('COE.Client.Details'!K661="","",'COE.Client.Details'!K661)</f>
        <v/>
      </c>
      <c r="D644" s="473">
        <f>IF('COE.Client.Details'!M661="","",'COE.Client.Details'!M661)</f>
        <v/>
      </c>
      <c r="E644" s="473">
        <f>IF('COE.Client.Details'!O661="","",'COE.Client.Details'!O661)</f>
        <v/>
      </c>
      <c r="F644" s="473">
        <f>IF('COE.Client.Details'!P661="","",'COE.Client.Details'!P661)</f>
        <v/>
      </c>
      <c r="G644" s="473">
        <f>IF('COE.Client.Details'!Q661="","",'COE.Client.Details'!Q661)</f>
        <v/>
      </c>
      <c r="H644" s="478">
        <f>IF(G644="","","US")</f>
        <v/>
      </c>
      <c r="I644" s="166">
        <f>IF('COE.Client.Details'!L661="","",'COE.Client.Details'!L661)</f>
        <v/>
      </c>
      <c r="J644" s="629">
        <f>IF('COE.Client.Details'!T661="","",'COE.Client.Details'!T661)</f>
        <v/>
      </c>
      <c r="K644" s="479">
        <f>IF(A644="","","0123000000002GvAAI")</f>
        <v/>
      </c>
      <c r="L644" s="479" t="n"/>
      <c r="M644" s="481">
        <f>IF('Multi Unit Grid'!$H$3="","",'Multi Unit Grid'!$H$3)</f>
        <v/>
      </c>
      <c r="N644" s="481">
        <f>IF('Multi Unit Grid'!$H$4="","",'Multi Unit Grid'!$H$4)</f>
        <v/>
      </c>
      <c r="O644" s="483" t="n"/>
      <c r="P644" s="482">
        <f>IF('COE.Client.Details'!E661="","",'COE.Client.Details'!E661)</f>
        <v/>
      </c>
      <c r="Q644" s="483" t="n"/>
    </row>
    <row r="645">
      <c r="A645" s="232">
        <f>IF('Multi Unit Grid'!C656="","",'Multi Unit Grid'!C656)</f>
        <v/>
      </c>
      <c r="B645" s="473">
        <f>IF('Product Selections'!D659="","",'Product Selections'!D659)</f>
        <v/>
      </c>
      <c r="C645" s="166">
        <f>IF('COE.Client.Details'!K662="","",'COE.Client.Details'!K662)</f>
        <v/>
      </c>
      <c r="D645" s="473">
        <f>IF('COE.Client.Details'!M662="","",'COE.Client.Details'!M662)</f>
        <v/>
      </c>
      <c r="E645" s="473">
        <f>IF('COE.Client.Details'!O662="","",'COE.Client.Details'!O662)</f>
        <v/>
      </c>
      <c r="F645" s="473">
        <f>IF('COE.Client.Details'!P662="","",'COE.Client.Details'!P662)</f>
        <v/>
      </c>
      <c r="G645" s="473">
        <f>IF('COE.Client.Details'!Q662="","",'COE.Client.Details'!Q662)</f>
        <v/>
      </c>
      <c r="H645" s="478">
        <f>IF(G645="","","US")</f>
        <v/>
      </c>
      <c r="I645" s="166">
        <f>IF('COE.Client.Details'!L662="","",'COE.Client.Details'!L662)</f>
        <v/>
      </c>
      <c r="J645" s="629">
        <f>IF('COE.Client.Details'!T662="","",'COE.Client.Details'!T662)</f>
        <v/>
      </c>
      <c r="K645" s="479">
        <f>IF(A645="","","0123000000002GvAAI")</f>
        <v/>
      </c>
      <c r="L645" s="479" t="n"/>
      <c r="M645" s="481">
        <f>IF('Multi Unit Grid'!$H$3="","",'Multi Unit Grid'!$H$3)</f>
        <v/>
      </c>
      <c r="N645" s="481">
        <f>IF('Multi Unit Grid'!$H$4="","",'Multi Unit Grid'!$H$4)</f>
        <v/>
      </c>
      <c r="O645" s="483" t="n"/>
      <c r="P645" s="482">
        <f>IF('COE.Client.Details'!E662="","",'COE.Client.Details'!E662)</f>
        <v/>
      </c>
      <c r="Q645" s="483" t="n"/>
    </row>
    <row r="646">
      <c r="A646" s="232">
        <f>IF('Multi Unit Grid'!C657="","",'Multi Unit Grid'!C657)</f>
        <v/>
      </c>
      <c r="B646" s="473">
        <f>IF('Product Selections'!D660="","",'Product Selections'!D660)</f>
        <v/>
      </c>
      <c r="C646" s="166">
        <f>IF('COE.Client.Details'!K663="","",'COE.Client.Details'!K663)</f>
        <v/>
      </c>
      <c r="D646" s="473">
        <f>IF('COE.Client.Details'!M663="","",'COE.Client.Details'!M663)</f>
        <v/>
      </c>
      <c r="E646" s="473">
        <f>IF('COE.Client.Details'!O663="","",'COE.Client.Details'!O663)</f>
        <v/>
      </c>
      <c r="F646" s="473">
        <f>IF('COE.Client.Details'!P663="","",'COE.Client.Details'!P663)</f>
        <v/>
      </c>
      <c r="G646" s="473">
        <f>IF('COE.Client.Details'!Q663="","",'COE.Client.Details'!Q663)</f>
        <v/>
      </c>
      <c r="H646" s="478">
        <f>IF(G646="","","US")</f>
        <v/>
      </c>
      <c r="I646" s="166">
        <f>IF('COE.Client.Details'!L663="","",'COE.Client.Details'!L663)</f>
        <v/>
      </c>
      <c r="J646" s="629">
        <f>IF('COE.Client.Details'!T663="","",'COE.Client.Details'!T663)</f>
        <v/>
      </c>
      <c r="K646" s="479">
        <f>IF(A646="","","0123000000002GvAAI")</f>
        <v/>
      </c>
      <c r="L646" s="479" t="n"/>
      <c r="M646" s="481">
        <f>IF('Multi Unit Grid'!$H$3="","",'Multi Unit Grid'!$H$3)</f>
        <v/>
      </c>
      <c r="N646" s="481">
        <f>IF('Multi Unit Grid'!$H$4="","",'Multi Unit Grid'!$H$4)</f>
        <v/>
      </c>
      <c r="O646" s="483" t="n"/>
      <c r="P646" s="482">
        <f>IF('COE.Client.Details'!E663="","",'COE.Client.Details'!E663)</f>
        <v/>
      </c>
      <c r="Q646" s="483" t="n"/>
    </row>
    <row r="647">
      <c r="A647" s="232">
        <f>IF('Multi Unit Grid'!C658="","",'Multi Unit Grid'!C658)</f>
        <v/>
      </c>
      <c r="B647" s="473">
        <f>IF('Product Selections'!D661="","",'Product Selections'!D661)</f>
        <v/>
      </c>
      <c r="C647" s="166">
        <f>IF('COE.Client.Details'!K664="","",'COE.Client.Details'!K664)</f>
        <v/>
      </c>
      <c r="D647" s="473">
        <f>IF('COE.Client.Details'!M664="","",'COE.Client.Details'!M664)</f>
        <v/>
      </c>
      <c r="E647" s="473">
        <f>IF('COE.Client.Details'!O664="","",'COE.Client.Details'!O664)</f>
        <v/>
      </c>
      <c r="F647" s="473">
        <f>IF('COE.Client.Details'!P664="","",'COE.Client.Details'!P664)</f>
        <v/>
      </c>
      <c r="G647" s="473">
        <f>IF('COE.Client.Details'!Q664="","",'COE.Client.Details'!Q664)</f>
        <v/>
      </c>
      <c r="H647" s="478">
        <f>IF(G647="","","US")</f>
        <v/>
      </c>
      <c r="I647" s="166">
        <f>IF('COE.Client.Details'!L664="","",'COE.Client.Details'!L664)</f>
        <v/>
      </c>
      <c r="J647" s="629">
        <f>IF('COE.Client.Details'!T664="","",'COE.Client.Details'!T664)</f>
        <v/>
      </c>
      <c r="K647" s="479">
        <f>IF(A647="","","0123000000002GvAAI")</f>
        <v/>
      </c>
      <c r="L647" s="479" t="n"/>
      <c r="M647" s="481">
        <f>IF('Multi Unit Grid'!$H$3="","",'Multi Unit Grid'!$H$3)</f>
        <v/>
      </c>
      <c r="N647" s="481">
        <f>IF('Multi Unit Grid'!$H$4="","",'Multi Unit Grid'!$H$4)</f>
        <v/>
      </c>
      <c r="O647" s="483" t="n"/>
      <c r="P647" s="482">
        <f>IF('COE.Client.Details'!E664="","",'COE.Client.Details'!E664)</f>
        <v/>
      </c>
      <c r="Q647" s="483" t="n"/>
    </row>
    <row r="648">
      <c r="A648" s="232">
        <f>IF('Multi Unit Grid'!C659="","",'Multi Unit Grid'!C659)</f>
        <v/>
      </c>
      <c r="B648" s="473">
        <f>IF('Product Selections'!D662="","",'Product Selections'!D662)</f>
        <v/>
      </c>
      <c r="C648" s="166">
        <f>IF('COE.Client.Details'!K665="","",'COE.Client.Details'!K665)</f>
        <v/>
      </c>
      <c r="D648" s="473">
        <f>IF('COE.Client.Details'!M665="","",'COE.Client.Details'!M665)</f>
        <v/>
      </c>
      <c r="E648" s="473">
        <f>IF('COE.Client.Details'!O665="","",'COE.Client.Details'!O665)</f>
        <v/>
      </c>
      <c r="F648" s="473">
        <f>IF('COE.Client.Details'!P665="","",'COE.Client.Details'!P665)</f>
        <v/>
      </c>
      <c r="G648" s="473">
        <f>IF('COE.Client.Details'!Q665="","",'COE.Client.Details'!Q665)</f>
        <v/>
      </c>
      <c r="H648" s="478">
        <f>IF(G648="","","US")</f>
        <v/>
      </c>
      <c r="I648" s="166">
        <f>IF('COE.Client.Details'!L665="","",'COE.Client.Details'!L665)</f>
        <v/>
      </c>
      <c r="J648" s="629">
        <f>IF('COE.Client.Details'!T665="","",'COE.Client.Details'!T665)</f>
        <v/>
      </c>
      <c r="K648" s="479">
        <f>IF(A648="","","0123000000002GvAAI")</f>
        <v/>
      </c>
      <c r="L648" s="479" t="n"/>
      <c r="M648" s="481">
        <f>IF('Multi Unit Grid'!$H$3="","",'Multi Unit Grid'!$H$3)</f>
        <v/>
      </c>
      <c r="N648" s="481">
        <f>IF('Multi Unit Grid'!$H$4="","",'Multi Unit Grid'!$H$4)</f>
        <v/>
      </c>
      <c r="O648" s="483" t="n"/>
      <c r="P648" s="482">
        <f>IF('COE.Client.Details'!E665="","",'COE.Client.Details'!E665)</f>
        <v/>
      </c>
      <c r="Q648" s="483" t="n"/>
    </row>
    <row r="649">
      <c r="A649" s="232">
        <f>IF('Multi Unit Grid'!C660="","",'Multi Unit Grid'!C660)</f>
        <v/>
      </c>
      <c r="B649" s="473">
        <f>IF('Product Selections'!D663="","",'Product Selections'!D663)</f>
        <v/>
      </c>
      <c r="C649" s="166">
        <f>IF('COE.Client.Details'!K666="","",'COE.Client.Details'!K666)</f>
        <v/>
      </c>
      <c r="D649" s="473">
        <f>IF('COE.Client.Details'!M666="","",'COE.Client.Details'!M666)</f>
        <v/>
      </c>
      <c r="E649" s="473">
        <f>IF('COE.Client.Details'!O666="","",'COE.Client.Details'!O666)</f>
        <v/>
      </c>
      <c r="F649" s="473">
        <f>IF('COE.Client.Details'!P666="","",'COE.Client.Details'!P666)</f>
        <v/>
      </c>
      <c r="G649" s="473">
        <f>IF('COE.Client.Details'!Q666="","",'COE.Client.Details'!Q666)</f>
        <v/>
      </c>
      <c r="H649" s="478">
        <f>IF(G649="","","US")</f>
        <v/>
      </c>
      <c r="I649" s="166">
        <f>IF('COE.Client.Details'!L666="","",'COE.Client.Details'!L666)</f>
        <v/>
      </c>
      <c r="J649" s="629">
        <f>IF('COE.Client.Details'!T666="","",'COE.Client.Details'!T666)</f>
        <v/>
      </c>
      <c r="K649" s="479">
        <f>IF(A649="","","0123000000002GvAAI")</f>
        <v/>
      </c>
      <c r="L649" s="479" t="n"/>
      <c r="M649" s="481">
        <f>IF('Multi Unit Grid'!$H$3="","",'Multi Unit Grid'!$H$3)</f>
        <v/>
      </c>
      <c r="N649" s="481">
        <f>IF('Multi Unit Grid'!$H$4="","",'Multi Unit Grid'!$H$4)</f>
        <v/>
      </c>
      <c r="O649" s="483" t="n"/>
      <c r="P649" s="482">
        <f>IF('COE.Client.Details'!E666="","",'COE.Client.Details'!E666)</f>
        <v/>
      </c>
      <c r="Q649" s="483" t="n"/>
    </row>
    <row r="650">
      <c r="A650" s="232">
        <f>IF('Multi Unit Grid'!C661="","",'Multi Unit Grid'!C661)</f>
        <v/>
      </c>
      <c r="B650" s="473">
        <f>IF('Product Selections'!D664="","",'Product Selections'!D664)</f>
        <v/>
      </c>
      <c r="C650" s="166">
        <f>IF('COE.Client.Details'!K667="","",'COE.Client.Details'!K667)</f>
        <v/>
      </c>
      <c r="D650" s="473">
        <f>IF('COE.Client.Details'!M667="","",'COE.Client.Details'!M667)</f>
        <v/>
      </c>
      <c r="E650" s="473">
        <f>IF('COE.Client.Details'!O667="","",'COE.Client.Details'!O667)</f>
        <v/>
      </c>
      <c r="F650" s="473">
        <f>IF('COE.Client.Details'!P667="","",'COE.Client.Details'!P667)</f>
        <v/>
      </c>
      <c r="G650" s="473">
        <f>IF('COE.Client.Details'!Q667="","",'COE.Client.Details'!Q667)</f>
        <v/>
      </c>
      <c r="H650" s="478">
        <f>IF(G650="","","US")</f>
        <v/>
      </c>
      <c r="I650" s="166">
        <f>IF('COE.Client.Details'!L667="","",'COE.Client.Details'!L667)</f>
        <v/>
      </c>
      <c r="J650" s="629">
        <f>IF('COE.Client.Details'!T667="","",'COE.Client.Details'!T667)</f>
        <v/>
      </c>
      <c r="K650" s="479">
        <f>IF(A650="","","0123000000002GvAAI")</f>
        <v/>
      </c>
      <c r="L650" s="479" t="n"/>
      <c r="M650" s="481">
        <f>IF('Multi Unit Grid'!$H$3="","",'Multi Unit Grid'!$H$3)</f>
        <v/>
      </c>
      <c r="N650" s="481">
        <f>IF('Multi Unit Grid'!$H$4="","",'Multi Unit Grid'!$H$4)</f>
        <v/>
      </c>
      <c r="O650" s="483" t="n"/>
      <c r="P650" s="482">
        <f>IF('COE.Client.Details'!E667="","",'COE.Client.Details'!E667)</f>
        <v/>
      </c>
      <c r="Q650" s="483" t="n"/>
    </row>
    <row r="651">
      <c r="A651" s="232">
        <f>IF('Multi Unit Grid'!C662="","",'Multi Unit Grid'!C662)</f>
        <v/>
      </c>
      <c r="B651" s="473">
        <f>IF('Product Selections'!D665="","",'Product Selections'!D665)</f>
        <v/>
      </c>
      <c r="C651" s="166">
        <f>IF('COE.Client.Details'!K668="","",'COE.Client.Details'!K668)</f>
        <v/>
      </c>
      <c r="D651" s="473">
        <f>IF('COE.Client.Details'!M668="","",'COE.Client.Details'!M668)</f>
        <v/>
      </c>
      <c r="E651" s="473">
        <f>IF('COE.Client.Details'!O668="","",'COE.Client.Details'!O668)</f>
        <v/>
      </c>
      <c r="F651" s="473">
        <f>IF('COE.Client.Details'!P668="","",'COE.Client.Details'!P668)</f>
        <v/>
      </c>
      <c r="G651" s="473">
        <f>IF('COE.Client.Details'!Q668="","",'COE.Client.Details'!Q668)</f>
        <v/>
      </c>
      <c r="H651" s="478">
        <f>IF(G651="","","US")</f>
        <v/>
      </c>
      <c r="I651" s="166">
        <f>IF('COE.Client.Details'!L668="","",'COE.Client.Details'!L668)</f>
        <v/>
      </c>
      <c r="J651" s="629">
        <f>IF('COE.Client.Details'!T668="","",'COE.Client.Details'!T668)</f>
        <v/>
      </c>
      <c r="K651" s="479">
        <f>IF(A651="","","0123000000002GvAAI")</f>
        <v/>
      </c>
      <c r="L651" s="479" t="n"/>
      <c r="M651" s="481">
        <f>IF('Multi Unit Grid'!$H$3="","",'Multi Unit Grid'!$H$3)</f>
        <v/>
      </c>
      <c r="N651" s="481">
        <f>IF('Multi Unit Grid'!$H$4="","",'Multi Unit Grid'!$H$4)</f>
        <v/>
      </c>
      <c r="O651" s="483" t="n"/>
      <c r="P651" s="482">
        <f>IF('COE.Client.Details'!E668="","",'COE.Client.Details'!E668)</f>
        <v/>
      </c>
      <c r="Q651" s="483" t="n"/>
    </row>
    <row r="652">
      <c r="A652" s="232">
        <f>IF('Multi Unit Grid'!C663="","",'Multi Unit Grid'!C663)</f>
        <v/>
      </c>
      <c r="B652" s="473">
        <f>IF('Product Selections'!D666="","",'Product Selections'!D666)</f>
        <v/>
      </c>
      <c r="C652" s="166">
        <f>IF('COE.Client.Details'!K669="","",'COE.Client.Details'!K669)</f>
        <v/>
      </c>
      <c r="D652" s="473">
        <f>IF('COE.Client.Details'!M669="","",'COE.Client.Details'!M669)</f>
        <v/>
      </c>
      <c r="E652" s="473">
        <f>IF('COE.Client.Details'!O669="","",'COE.Client.Details'!O669)</f>
        <v/>
      </c>
      <c r="F652" s="473">
        <f>IF('COE.Client.Details'!P669="","",'COE.Client.Details'!P669)</f>
        <v/>
      </c>
      <c r="G652" s="473">
        <f>IF('COE.Client.Details'!Q669="","",'COE.Client.Details'!Q669)</f>
        <v/>
      </c>
      <c r="H652" s="478">
        <f>IF(G652="","","US")</f>
        <v/>
      </c>
      <c r="I652" s="166">
        <f>IF('COE.Client.Details'!L669="","",'COE.Client.Details'!L669)</f>
        <v/>
      </c>
      <c r="J652" s="629">
        <f>IF('COE.Client.Details'!T669="","",'COE.Client.Details'!T669)</f>
        <v/>
      </c>
      <c r="K652" s="479">
        <f>IF(A652="","","0123000000002GvAAI")</f>
        <v/>
      </c>
      <c r="L652" s="479" t="n"/>
      <c r="M652" s="481">
        <f>IF('Multi Unit Grid'!$H$3="","",'Multi Unit Grid'!$H$3)</f>
        <v/>
      </c>
      <c r="N652" s="481">
        <f>IF('Multi Unit Grid'!$H$4="","",'Multi Unit Grid'!$H$4)</f>
        <v/>
      </c>
      <c r="O652" s="483" t="n"/>
      <c r="P652" s="482">
        <f>IF('COE.Client.Details'!E669="","",'COE.Client.Details'!E669)</f>
        <v/>
      </c>
      <c r="Q652" s="483" t="n"/>
    </row>
    <row r="653">
      <c r="A653" s="232">
        <f>IF('Multi Unit Grid'!C664="","",'Multi Unit Grid'!C664)</f>
        <v/>
      </c>
      <c r="B653" s="473">
        <f>IF('Product Selections'!D667="","",'Product Selections'!D667)</f>
        <v/>
      </c>
      <c r="C653" s="166">
        <f>IF('COE.Client.Details'!K670="","",'COE.Client.Details'!K670)</f>
        <v/>
      </c>
      <c r="D653" s="473">
        <f>IF('COE.Client.Details'!M670="","",'COE.Client.Details'!M670)</f>
        <v/>
      </c>
      <c r="E653" s="473">
        <f>IF('COE.Client.Details'!O670="","",'COE.Client.Details'!O670)</f>
        <v/>
      </c>
      <c r="F653" s="473">
        <f>IF('COE.Client.Details'!P670="","",'COE.Client.Details'!P670)</f>
        <v/>
      </c>
      <c r="G653" s="473">
        <f>IF('COE.Client.Details'!Q670="","",'COE.Client.Details'!Q670)</f>
        <v/>
      </c>
      <c r="H653" s="478">
        <f>IF(G653="","","US")</f>
        <v/>
      </c>
      <c r="I653" s="166">
        <f>IF('COE.Client.Details'!L670="","",'COE.Client.Details'!L670)</f>
        <v/>
      </c>
      <c r="J653" s="629">
        <f>IF('COE.Client.Details'!T670="","",'COE.Client.Details'!T670)</f>
        <v/>
      </c>
      <c r="K653" s="479">
        <f>IF(A653="","","0123000000002GvAAI")</f>
        <v/>
      </c>
      <c r="L653" s="479" t="n"/>
      <c r="M653" s="481">
        <f>IF('Multi Unit Grid'!$H$3="","",'Multi Unit Grid'!$H$3)</f>
        <v/>
      </c>
      <c r="N653" s="481">
        <f>IF('Multi Unit Grid'!$H$4="","",'Multi Unit Grid'!$H$4)</f>
        <v/>
      </c>
      <c r="O653" s="483" t="n"/>
      <c r="P653" s="482">
        <f>IF('COE.Client.Details'!E670="","",'COE.Client.Details'!E670)</f>
        <v/>
      </c>
      <c r="Q653" s="483" t="n"/>
    </row>
    <row r="654">
      <c r="A654" s="232">
        <f>IF('Multi Unit Grid'!C665="","",'Multi Unit Grid'!C665)</f>
        <v/>
      </c>
      <c r="B654" s="473">
        <f>IF('Product Selections'!D668="","",'Product Selections'!D668)</f>
        <v/>
      </c>
      <c r="C654" s="166">
        <f>IF('COE.Client.Details'!K671="","",'COE.Client.Details'!K671)</f>
        <v/>
      </c>
      <c r="D654" s="473">
        <f>IF('COE.Client.Details'!M671="","",'COE.Client.Details'!M671)</f>
        <v/>
      </c>
      <c r="E654" s="473">
        <f>IF('COE.Client.Details'!O671="","",'COE.Client.Details'!O671)</f>
        <v/>
      </c>
      <c r="F654" s="473">
        <f>IF('COE.Client.Details'!P671="","",'COE.Client.Details'!P671)</f>
        <v/>
      </c>
      <c r="G654" s="473">
        <f>IF('COE.Client.Details'!Q671="","",'COE.Client.Details'!Q671)</f>
        <v/>
      </c>
      <c r="H654" s="478">
        <f>IF(G654="","","US")</f>
        <v/>
      </c>
      <c r="I654" s="166">
        <f>IF('COE.Client.Details'!L671="","",'COE.Client.Details'!L671)</f>
        <v/>
      </c>
      <c r="J654" s="629">
        <f>IF('COE.Client.Details'!T671="","",'COE.Client.Details'!T671)</f>
        <v/>
      </c>
      <c r="K654" s="479">
        <f>IF(A654="","","0123000000002GvAAI")</f>
        <v/>
      </c>
      <c r="L654" s="479" t="n"/>
      <c r="M654" s="481">
        <f>IF('Multi Unit Grid'!$H$3="","",'Multi Unit Grid'!$H$3)</f>
        <v/>
      </c>
      <c r="N654" s="481">
        <f>IF('Multi Unit Grid'!$H$4="","",'Multi Unit Grid'!$H$4)</f>
        <v/>
      </c>
      <c r="O654" s="483" t="n"/>
      <c r="P654" s="482">
        <f>IF('COE.Client.Details'!E671="","",'COE.Client.Details'!E671)</f>
        <v/>
      </c>
      <c r="Q654" s="483" t="n"/>
    </row>
    <row r="655">
      <c r="A655" s="232">
        <f>IF('Multi Unit Grid'!C666="","",'Multi Unit Grid'!C666)</f>
        <v/>
      </c>
      <c r="B655" s="473">
        <f>IF('Product Selections'!D669="","",'Product Selections'!D669)</f>
        <v/>
      </c>
      <c r="C655" s="166">
        <f>IF('COE.Client.Details'!K672="","",'COE.Client.Details'!K672)</f>
        <v/>
      </c>
      <c r="D655" s="473">
        <f>IF('COE.Client.Details'!M672="","",'COE.Client.Details'!M672)</f>
        <v/>
      </c>
      <c r="E655" s="473">
        <f>IF('COE.Client.Details'!O672="","",'COE.Client.Details'!O672)</f>
        <v/>
      </c>
      <c r="F655" s="473">
        <f>IF('COE.Client.Details'!P672="","",'COE.Client.Details'!P672)</f>
        <v/>
      </c>
      <c r="G655" s="473">
        <f>IF('COE.Client.Details'!Q672="","",'COE.Client.Details'!Q672)</f>
        <v/>
      </c>
      <c r="H655" s="478">
        <f>IF(G655="","","US")</f>
        <v/>
      </c>
      <c r="I655" s="166">
        <f>IF('COE.Client.Details'!L672="","",'COE.Client.Details'!L672)</f>
        <v/>
      </c>
      <c r="J655" s="629">
        <f>IF('COE.Client.Details'!T672="","",'COE.Client.Details'!T672)</f>
        <v/>
      </c>
      <c r="K655" s="479">
        <f>IF(A655="","","0123000000002GvAAI")</f>
        <v/>
      </c>
      <c r="L655" s="479" t="n"/>
      <c r="M655" s="481">
        <f>IF('Multi Unit Grid'!$H$3="","",'Multi Unit Grid'!$H$3)</f>
        <v/>
      </c>
      <c r="N655" s="481">
        <f>IF('Multi Unit Grid'!$H$4="","",'Multi Unit Grid'!$H$4)</f>
        <v/>
      </c>
      <c r="O655" s="483" t="n"/>
      <c r="P655" s="482">
        <f>IF('COE.Client.Details'!E672="","",'COE.Client.Details'!E672)</f>
        <v/>
      </c>
      <c r="Q655" s="483" t="n"/>
    </row>
    <row r="656">
      <c r="A656" s="232">
        <f>IF('Multi Unit Grid'!C667="","",'Multi Unit Grid'!C667)</f>
        <v/>
      </c>
      <c r="B656" s="473">
        <f>IF('Product Selections'!D670="","",'Product Selections'!D670)</f>
        <v/>
      </c>
      <c r="C656" s="166">
        <f>IF('COE.Client.Details'!K673="","",'COE.Client.Details'!K673)</f>
        <v/>
      </c>
      <c r="D656" s="473">
        <f>IF('COE.Client.Details'!M673="","",'COE.Client.Details'!M673)</f>
        <v/>
      </c>
      <c r="E656" s="473">
        <f>IF('COE.Client.Details'!O673="","",'COE.Client.Details'!O673)</f>
        <v/>
      </c>
      <c r="F656" s="473">
        <f>IF('COE.Client.Details'!P673="","",'COE.Client.Details'!P673)</f>
        <v/>
      </c>
      <c r="G656" s="473">
        <f>IF('COE.Client.Details'!Q673="","",'COE.Client.Details'!Q673)</f>
        <v/>
      </c>
      <c r="H656" s="478">
        <f>IF(G656="","","US")</f>
        <v/>
      </c>
      <c r="I656" s="166">
        <f>IF('COE.Client.Details'!L673="","",'COE.Client.Details'!L673)</f>
        <v/>
      </c>
      <c r="J656" s="629">
        <f>IF('COE.Client.Details'!T673="","",'COE.Client.Details'!T673)</f>
        <v/>
      </c>
      <c r="K656" s="479">
        <f>IF(A656="","","0123000000002GvAAI")</f>
        <v/>
      </c>
      <c r="L656" s="479" t="n"/>
      <c r="M656" s="481">
        <f>IF('Multi Unit Grid'!$H$3="","",'Multi Unit Grid'!$H$3)</f>
        <v/>
      </c>
      <c r="N656" s="481">
        <f>IF('Multi Unit Grid'!$H$4="","",'Multi Unit Grid'!$H$4)</f>
        <v/>
      </c>
      <c r="O656" s="483" t="n"/>
      <c r="P656" s="482">
        <f>IF('COE.Client.Details'!E673="","",'COE.Client.Details'!E673)</f>
        <v/>
      </c>
      <c r="Q656" s="483" t="n"/>
    </row>
    <row r="657">
      <c r="A657" s="232">
        <f>IF('Multi Unit Grid'!C668="","",'Multi Unit Grid'!C668)</f>
        <v/>
      </c>
      <c r="B657" s="473">
        <f>IF('Product Selections'!D671="","",'Product Selections'!D671)</f>
        <v/>
      </c>
      <c r="C657" s="166">
        <f>IF('COE.Client.Details'!K674="","",'COE.Client.Details'!K674)</f>
        <v/>
      </c>
      <c r="D657" s="473">
        <f>IF('COE.Client.Details'!M674="","",'COE.Client.Details'!M674)</f>
        <v/>
      </c>
      <c r="E657" s="473">
        <f>IF('COE.Client.Details'!O674="","",'COE.Client.Details'!O674)</f>
        <v/>
      </c>
      <c r="F657" s="473">
        <f>IF('COE.Client.Details'!P674="","",'COE.Client.Details'!P674)</f>
        <v/>
      </c>
      <c r="G657" s="473">
        <f>IF('COE.Client.Details'!Q674="","",'COE.Client.Details'!Q674)</f>
        <v/>
      </c>
      <c r="H657" s="478">
        <f>IF(G657="","","US")</f>
        <v/>
      </c>
      <c r="I657" s="166">
        <f>IF('COE.Client.Details'!L674="","",'COE.Client.Details'!L674)</f>
        <v/>
      </c>
      <c r="J657" s="629">
        <f>IF('COE.Client.Details'!T674="","",'COE.Client.Details'!T674)</f>
        <v/>
      </c>
      <c r="K657" s="479">
        <f>IF(A657="","","0123000000002GvAAI")</f>
        <v/>
      </c>
      <c r="L657" s="479" t="n"/>
      <c r="M657" s="481">
        <f>IF('Multi Unit Grid'!$H$3="","",'Multi Unit Grid'!$H$3)</f>
        <v/>
      </c>
      <c r="N657" s="481">
        <f>IF('Multi Unit Grid'!$H$4="","",'Multi Unit Grid'!$H$4)</f>
        <v/>
      </c>
      <c r="O657" s="483" t="n"/>
      <c r="P657" s="482">
        <f>IF('COE.Client.Details'!E674="","",'COE.Client.Details'!E674)</f>
        <v/>
      </c>
      <c r="Q657" s="483" t="n"/>
    </row>
    <row r="658">
      <c r="A658" s="232">
        <f>IF('Multi Unit Grid'!C669="","",'Multi Unit Grid'!C669)</f>
        <v/>
      </c>
      <c r="B658" s="473">
        <f>IF('Product Selections'!D672="","",'Product Selections'!D672)</f>
        <v/>
      </c>
      <c r="C658" s="166">
        <f>IF('COE.Client.Details'!K675="","",'COE.Client.Details'!K675)</f>
        <v/>
      </c>
      <c r="D658" s="473">
        <f>IF('COE.Client.Details'!M675="","",'COE.Client.Details'!M675)</f>
        <v/>
      </c>
      <c r="E658" s="473">
        <f>IF('COE.Client.Details'!O675="","",'COE.Client.Details'!O675)</f>
        <v/>
      </c>
      <c r="F658" s="473">
        <f>IF('COE.Client.Details'!P675="","",'COE.Client.Details'!P675)</f>
        <v/>
      </c>
      <c r="G658" s="473">
        <f>IF('COE.Client.Details'!Q675="","",'COE.Client.Details'!Q675)</f>
        <v/>
      </c>
      <c r="H658" s="478">
        <f>IF(G658="","","US")</f>
        <v/>
      </c>
      <c r="I658" s="166">
        <f>IF('COE.Client.Details'!L675="","",'COE.Client.Details'!L675)</f>
        <v/>
      </c>
      <c r="J658" s="629">
        <f>IF('COE.Client.Details'!T675="","",'COE.Client.Details'!T675)</f>
        <v/>
      </c>
      <c r="K658" s="479">
        <f>IF(A658="","","0123000000002GvAAI")</f>
        <v/>
      </c>
      <c r="L658" s="479" t="n"/>
      <c r="M658" s="481">
        <f>IF('Multi Unit Grid'!$H$3="","",'Multi Unit Grid'!$H$3)</f>
        <v/>
      </c>
      <c r="N658" s="481">
        <f>IF('Multi Unit Grid'!$H$4="","",'Multi Unit Grid'!$H$4)</f>
        <v/>
      </c>
      <c r="O658" s="483" t="n"/>
      <c r="P658" s="482">
        <f>IF('COE.Client.Details'!E675="","",'COE.Client.Details'!E675)</f>
        <v/>
      </c>
      <c r="Q658" s="483" t="n"/>
    </row>
    <row r="659">
      <c r="A659" s="232">
        <f>IF('Multi Unit Grid'!C670="","",'Multi Unit Grid'!C670)</f>
        <v/>
      </c>
      <c r="B659" s="473">
        <f>IF('Product Selections'!D673="","",'Product Selections'!D673)</f>
        <v/>
      </c>
      <c r="C659" s="166">
        <f>IF('COE.Client.Details'!K676="","",'COE.Client.Details'!K676)</f>
        <v/>
      </c>
      <c r="D659" s="473">
        <f>IF('COE.Client.Details'!M676="","",'COE.Client.Details'!M676)</f>
        <v/>
      </c>
      <c r="E659" s="473">
        <f>IF('COE.Client.Details'!O676="","",'COE.Client.Details'!O676)</f>
        <v/>
      </c>
      <c r="F659" s="473">
        <f>IF('COE.Client.Details'!P676="","",'COE.Client.Details'!P676)</f>
        <v/>
      </c>
      <c r="G659" s="473">
        <f>IF('COE.Client.Details'!Q676="","",'COE.Client.Details'!Q676)</f>
        <v/>
      </c>
      <c r="H659" s="478">
        <f>IF(G659="","","US")</f>
        <v/>
      </c>
      <c r="I659" s="166">
        <f>IF('COE.Client.Details'!L676="","",'COE.Client.Details'!L676)</f>
        <v/>
      </c>
      <c r="J659" s="629">
        <f>IF('COE.Client.Details'!T676="","",'COE.Client.Details'!T676)</f>
        <v/>
      </c>
      <c r="K659" s="479">
        <f>IF(A659="","","0123000000002GvAAI")</f>
        <v/>
      </c>
      <c r="L659" s="479" t="n"/>
      <c r="M659" s="481">
        <f>IF('Multi Unit Grid'!$H$3="","",'Multi Unit Grid'!$H$3)</f>
        <v/>
      </c>
      <c r="N659" s="481">
        <f>IF('Multi Unit Grid'!$H$4="","",'Multi Unit Grid'!$H$4)</f>
        <v/>
      </c>
      <c r="O659" s="483" t="n"/>
      <c r="P659" s="482">
        <f>IF('COE.Client.Details'!E676="","",'COE.Client.Details'!E676)</f>
        <v/>
      </c>
      <c r="Q659" s="483" t="n"/>
    </row>
    <row r="660">
      <c r="A660" s="232">
        <f>IF('Multi Unit Grid'!C671="","",'Multi Unit Grid'!C671)</f>
        <v/>
      </c>
      <c r="B660" s="473">
        <f>IF('Product Selections'!D674="","",'Product Selections'!D674)</f>
        <v/>
      </c>
      <c r="C660" s="166">
        <f>IF('COE.Client.Details'!K677="","",'COE.Client.Details'!K677)</f>
        <v/>
      </c>
      <c r="D660" s="473">
        <f>IF('COE.Client.Details'!M677="","",'COE.Client.Details'!M677)</f>
        <v/>
      </c>
      <c r="E660" s="473">
        <f>IF('COE.Client.Details'!O677="","",'COE.Client.Details'!O677)</f>
        <v/>
      </c>
      <c r="F660" s="473">
        <f>IF('COE.Client.Details'!P677="","",'COE.Client.Details'!P677)</f>
        <v/>
      </c>
      <c r="G660" s="473">
        <f>IF('COE.Client.Details'!Q677="","",'COE.Client.Details'!Q677)</f>
        <v/>
      </c>
      <c r="H660" s="478">
        <f>IF(G660="","","US")</f>
        <v/>
      </c>
      <c r="I660" s="166">
        <f>IF('COE.Client.Details'!L677="","",'COE.Client.Details'!L677)</f>
        <v/>
      </c>
      <c r="J660" s="629">
        <f>IF('COE.Client.Details'!T677="","",'COE.Client.Details'!T677)</f>
        <v/>
      </c>
      <c r="K660" s="479">
        <f>IF(A660="","","0123000000002GvAAI")</f>
        <v/>
      </c>
      <c r="L660" s="479" t="n"/>
      <c r="M660" s="481">
        <f>IF('Multi Unit Grid'!$H$3="","",'Multi Unit Grid'!$H$3)</f>
        <v/>
      </c>
      <c r="N660" s="481">
        <f>IF('Multi Unit Grid'!$H$4="","",'Multi Unit Grid'!$H$4)</f>
        <v/>
      </c>
      <c r="O660" s="483" t="n"/>
      <c r="P660" s="482">
        <f>IF('COE.Client.Details'!E677="","",'COE.Client.Details'!E677)</f>
        <v/>
      </c>
      <c r="Q660" s="483" t="n"/>
    </row>
    <row r="661">
      <c r="A661" s="232">
        <f>IF('Multi Unit Grid'!C672="","",'Multi Unit Grid'!C672)</f>
        <v/>
      </c>
      <c r="B661" s="473">
        <f>IF('Product Selections'!D675="","",'Product Selections'!D675)</f>
        <v/>
      </c>
      <c r="C661" s="166">
        <f>IF('COE.Client.Details'!K678="","",'COE.Client.Details'!K678)</f>
        <v/>
      </c>
      <c r="D661" s="473">
        <f>IF('COE.Client.Details'!M678="","",'COE.Client.Details'!M678)</f>
        <v/>
      </c>
      <c r="E661" s="473">
        <f>IF('COE.Client.Details'!O678="","",'COE.Client.Details'!O678)</f>
        <v/>
      </c>
      <c r="F661" s="473">
        <f>IF('COE.Client.Details'!P678="","",'COE.Client.Details'!P678)</f>
        <v/>
      </c>
      <c r="G661" s="473">
        <f>IF('COE.Client.Details'!Q678="","",'COE.Client.Details'!Q678)</f>
        <v/>
      </c>
      <c r="H661" s="478">
        <f>IF(G661="","","US")</f>
        <v/>
      </c>
      <c r="I661" s="166">
        <f>IF('COE.Client.Details'!L678="","",'COE.Client.Details'!L678)</f>
        <v/>
      </c>
      <c r="J661" s="629">
        <f>IF('COE.Client.Details'!T678="","",'COE.Client.Details'!T678)</f>
        <v/>
      </c>
      <c r="K661" s="479">
        <f>IF(A661="","","0123000000002GvAAI")</f>
        <v/>
      </c>
      <c r="L661" s="479" t="n"/>
      <c r="M661" s="481">
        <f>IF('Multi Unit Grid'!$H$3="","",'Multi Unit Grid'!$H$3)</f>
        <v/>
      </c>
      <c r="N661" s="481">
        <f>IF('Multi Unit Grid'!$H$4="","",'Multi Unit Grid'!$H$4)</f>
        <v/>
      </c>
      <c r="O661" s="483" t="n"/>
      <c r="P661" s="482">
        <f>IF('COE.Client.Details'!E678="","",'COE.Client.Details'!E678)</f>
        <v/>
      </c>
      <c r="Q661" s="483" t="n"/>
    </row>
    <row r="662">
      <c r="A662" s="232">
        <f>IF('Multi Unit Grid'!C673="","",'Multi Unit Grid'!C673)</f>
        <v/>
      </c>
      <c r="B662" s="473">
        <f>IF('Product Selections'!D676="","",'Product Selections'!D676)</f>
        <v/>
      </c>
      <c r="C662" s="166">
        <f>IF('COE.Client.Details'!K679="","",'COE.Client.Details'!K679)</f>
        <v/>
      </c>
      <c r="D662" s="473">
        <f>IF('COE.Client.Details'!M679="","",'COE.Client.Details'!M679)</f>
        <v/>
      </c>
      <c r="E662" s="473">
        <f>IF('COE.Client.Details'!O679="","",'COE.Client.Details'!O679)</f>
        <v/>
      </c>
      <c r="F662" s="473">
        <f>IF('COE.Client.Details'!P679="","",'COE.Client.Details'!P679)</f>
        <v/>
      </c>
      <c r="G662" s="473">
        <f>IF('COE.Client.Details'!Q679="","",'COE.Client.Details'!Q679)</f>
        <v/>
      </c>
      <c r="H662" s="478">
        <f>IF(G662="","","US")</f>
        <v/>
      </c>
      <c r="I662" s="166">
        <f>IF('COE.Client.Details'!L679="","",'COE.Client.Details'!L679)</f>
        <v/>
      </c>
      <c r="J662" s="629">
        <f>IF('COE.Client.Details'!T679="","",'COE.Client.Details'!T679)</f>
        <v/>
      </c>
      <c r="K662" s="479">
        <f>IF(A662="","","0123000000002GvAAI")</f>
        <v/>
      </c>
      <c r="L662" s="479" t="n"/>
      <c r="M662" s="481">
        <f>IF('Multi Unit Grid'!$H$3="","",'Multi Unit Grid'!$H$3)</f>
        <v/>
      </c>
      <c r="N662" s="481">
        <f>IF('Multi Unit Grid'!$H$4="","",'Multi Unit Grid'!$H$4)</f>
        <v/>
      </c>
      <c r="O662" s="483" t="n"/>
      <c r="P662" s="482">
        <f>IF('COE.Client.Details'!E679="","",'COE.Client.Details'!E679)</f>
        <v/>
      </c>
      <c r="Q662" s="483" t="n"/>
    </row>
    <row r="663">
      <c r="A663" s="232">
        <f>IF('Multi Unit Grid'!C674="","",'Multi Unit Grid'!C674)</f>
        <v/>
      </c>
      <c r="B663" s="473">
        <f>IF('Product Selections'!D677="","",'Product Selections'!D677)</f>
        <v/>
      </c>
      <c r="C663" s="166">
        <f>IF('COE.Client.Details'!K680="","",'COE.Client.Details'!K680)</f>
        <v/>
      </c>
      <c r="D663" s="473">
        <f>IF('COE.Client.Details'!M680="","",'COE.Client.Details'!M680)</f>
        <v/>
      </c>
      <c r="E663" s="473">
        <f>IF('COE.Client.Details'!O680="","",'COE.Client.Details'!O680)</f>
        <v/>
      </c>
      <c r="F663" s="473">
        <f>IF('COE.Client.Details'!P680="","",'COE.Client.Details'!P680)</f>
        <v/>
      </c>
      <c r="G663" s="473">
        <f>IF('COE.Client.Details'!Q680="","",'COE.Client.Details'!Q680)</f>
        <v/>
      </c>
      <c r="H663" s="478">
        <f>IF(G663="","","US")</f>
        <v/>
      </c>
      <c r="I663" s="166">
        <f>IF('COE.Client.Details'!L680="","",'COE.Client.Details'!L680)</f>
        <v/>
      </c>
      <c r="J663" s="629">
        <f>IF('COE.Client.Details'!T680="","",'COE.Client.Details'!T680)</f>
        <v/>
      </c>
      <c r="K663" s="479">
        <f>IF(A663="","","0123000000002GvAAI")</f>
        <v/>
      </c>
      <c r="L663" s="479" t="n"/>
      <c r="M663" s="481">
        <f>IF('Multi Unit Grid'!$H$3="","",'Multi Unit Grid'!$H$3)</f>
        <v/>
      </c>
      <c r="N663" s="481">
        <f>IF('Multi Unit Grid'!$H$4="","",'Multi Unit Grid'!$H$4)</f>
        <v/>
      </c>
      <c r="O663" s="483" t="n"/>
      <c r="P663" s="482">
        <f>IF('COE.Client.Details'!E680="","",'COE.Client.Details'!E680)</f>
        <v/>
      </c>
      <c r="Q663" s="483" t="n"/>
    </row>
    <row r="664">
      <c r="A664" s="232">
        <f>IF('Multi Unit Grid'!C675="","",'Multi Unit Grid'!C675)</f>
        <v/>
      </c>
      <c r="B664" s="473">
        <f>IF('Product Selections'!D678="","",'Product Selections'!D678)</f>
        <v/>
      </c>
      <c r="C664" s="166">
        <f>IF('COE.Client.Details'!K681="","",'COE.Client.Details'!K681)</f>
        <v/>
      </c>
      <c r="D664" s="473">
        <f>IF('COE.Client.Details'!M681="","",'COE.Client.Details'!M681)</f>
        <v/>
      </c>
      <c r="E664" s="473">
        <f>IF('COE.Client.Details'!O681="","",'COE.Client.Details'!O681)</f>
        <v/>
      </c>
      <c r="F664" s="473">
        <f>IF('COE.Client.Details'!P681="","",'COE.Client.Details'!P681)</f>
        <v/>
      </c>
      <c r="G664" s="473">
        <f>IF('COE.Client.Details'!Q681="","",'COE.Client.Details'!Q681)</f>
        <v/>
      </c>
      <c r="H664" s="478">
        <f>IF(G664="","","US")</f>
        <v/>
      </c>
      <c r="I664" s="166">
        <f>IF('COE.Client.Details'!L681="","",'COE.Client.Details'!L681)</f>
        <v/>
      </c>
      <c r="J664" s="629">
        <f>IF('COE.Client.Details'!T681="","",'COE.Client.Details'!T681)</f>
        <v/>
      </c>
      <c r="K664" s="479">
        <f>IF(A664="","","0123000000002GvAAI")</f>
        <v/>
      </c>
      <c r="L664" s="479" t="n"/>
      <c r="M664" s="481">
        <f>IF('Multi Unit Grid'!$H$3="","",'Multi Unit Grid'!$H$3)</f>
        <v/>
      </c>
      <c r="N664" s="481">
        <f>IF('Multi Unit Grid'!$H$4="","",'Multi Unit Grid'!$H$4)</f>
        <v/>
      </c>
      <c r="O664" s="483" t="n"/>
      <c r="P664" s="482">
        <f>IF('COE.Client.Details'!E681="","",'COE.Client.Details'!E681)</f>
        <v/>
      </c>
      <c r="Q664" s="483" t="n"/>
    </row>
    <row r="665">
      <c r="A665" s="232">
        <f>IF('Multi Unit Grid'!C676="","",'Multi Unit Grid'!C676)</f>
        <v/>
      </c>
      <c r="B665" s="473">
        <f>IF('Product Selections'!D679="","",'Product Selections'!D679)</f>
        <v/>
      </c>
      <c r="C665" s="166">
        <f>IF('COE.Client.Details'!K682="","",'COE.Client.Details'!K682)</f>
        <v/>
      </c>
      <c r="D665" s="473">
        <f>IF('COE.Client.Details'!M682="","",'COE.Client.Details'!M682)</f>
        <v/>
      </c>
      <c r="E665" s="473">
        <f>IF('COE.Client.Details'!O682="","",'COE.Client.Details'!O682)</f>
        <v/>
      </c>
      <c r="F665" s="473">
        <f>IF('COE.Client.Details'!P682="","",'COE.Client.Details'!P682)</f>
        <v/>
      </c>
      <c r="G665" s="473">
        <f>IF('COE.Client.Details'!Q682="","",'COE.Client.Details'!Q682)</f>
        <v/>
      </c>
      <c r="H665" s="478">
        <f>IF(G665="","","US")</f>
        <v/>
      </c>
      <c r="I665" s="166">
        <f>IF('COE.Client.Details'!L682="","",'COE.Client.Details'!L682)</f>
        <v/>
      </c>
      <c r="J665" s="629">
        <f>IF('COE.Client.Details'!T682="","",'COE.Client.Details'!T682)</f>
        <v/>
      </c>
      <c r="K665" s="479">
        <f>IF(A665="","","0123000000002GvAAI")</f>
        <v/>
      </c>
      <c r="L665" s="479" t="n"/>
      <c r="M665" s="481">
        <f>IF('Multi Unit Grid'!$H$3="","",'Multi Unit Grid'!$H$3)</f>
        <v/>
      </c>
      <c r="N665" s="481">
        <f>IF('Multi Unit Grid'!$H$4="","",'Multi Unit Grid'!$H$4)</f>
        <v/>
      </c>
      <c r="O665" s="483" t="n"/>
      <c r="P665" s="482">
        <f>IF('COE.Client.Details'!E682="","",'COE.Client.Details'!E682)</f>
        <v/>
      </c>
      <c r="Q665" s="483" t="n"/>
    </row>
    <row r="666">
      <c r="A666" s="232">
        <f>IF('Multi Unit Grid'!C677="","",'Multi Unit Grid'!C677)</f>
        <v/>
      </c>
      <c r="B666" s="473">
        <f>IF('Product Selections'!D680="","",'Product Selections'!D680)</f>
        <v/>
      </c>
      <c r="C666" s="166">
        <f>IF('COE.Client.Details'!K683="","",'COE.Client.Details'!K683)</f>
        <v/>
      </c>
      <c r="D666" s="473">
        <f>IF('COE.Client.Details'!M683="","",'COE.Client.Details'!M683)</f>
        <v/>
      </c>
      <c r="E666" s="473">
        <f>IF('COE.Client.Details'!O683="","",'COE.Client.Details'!O683)</f>
        <v/>
      </c>
      <c r="F666" s="473">
        <f>IF('COE.Client.Details'!P683="","",'COE.Client.Details'!P683)</f>
        <v/>
      </c>
      <c r="G666" s="473">
        <f>IF('COE.Client.Details'!Q683="","",'COE.Client.Details'!Q683)</f>
        <v/>
      </c>
      <c r="H666" s="478">
        <f>IF(G666="","","US")</f>
        <v/>
      </c>
      <c r="I666" s="166">
        <f>IF('COE.Client.Details'!L683="","",'COE.Client.Details'!L683)</f>
        <v/>
      </c>
      <c r="J666" s="629">
        <f>IF('COE.Client.Details'!T683="","",'COE.Client.Details'!T683)</f>
        <v/>
      </c>
      <c r="K666" s="479">
        <f>IF(A666="","","0123000000002GvAAI")</f>
        <v/>
      </c>
      <c r="L666" s="479" t="n"/>
      <c r="M666" s="481">
        <f>IF('Multi Unit Grid'!$H$3="","",'Multi Unit Grid'!$H$3)</f>
        <v/>
      </c>
      <c r="N666" s="481">
        <f>IF('Multi Unit Grid'!$H$4="","",'Multi Unit Grid'!$H$4)</f>
        <v/>
      </c>
      <c r="O666" s="483" t="n"/>
      <c r="P666" s="482">
        <f>IF('COE.Client.Details'!E683="","",'COE.Client.Details'!E683)</f>
        <v/>
      </c>
      <c r="Q666" s="483" t="n"/>
    </row>
    <row r="667">
      <c r="A667" s="232">
        <f>IF('Multi Unit Grid'!C678="","",'Multi Unit Grid'!C678)</f>
        <v/>
      </c>
      <c r="B667" s="473">
        <f>IF('Product Selections'!D681="","",'Product Selections'!D681)</f>
        <v/>
      </c>
      <c r="C667" s="166">
        <f>IF('COE.Client.Details'!K684="","",'COE.Client.Details'!K684)</f>
        <v/>
      </c>
      <c r="D667" s="473">
        <f>IF('COE.Client.Details'!M684="","",'COE.Client.Details'!M684)</f>
        <v/>
      </c>
      <c r="E667" s="473">
        <f>IF('COE.Client.Details'!O684="","",'COE.Client.Details'!O684)</f>
        <v/>
      </c>
      <c r="F667" s="473">
        <f>IF('COE.Client.Details'!P684="","",'COE.Client.Details'!P684)</f>
        <v/>
      </c>
      <c r="G667" s="473">
        <f>IF('COE.Client.Details'!Q684="","",'COE.Client.Details'!Q684)</f>
        <v/>
      </c>
      <c r="H667" s="478">
        <f>IF(G667="","","US")</f>
        <v/>
      </c>
      <c r="I667" s="166">
        <f>IF('COE.Client.Details'!L684="","",'COE.Client.Details'!L684)</f>
        <v/>
      </c>
      <c r="J667" s="629">
        <f>IF('COE.Client.Details'!T684="","",'COE.Client.Details'!T684)</f>
        <v/>
      </c>
      <c r="K667" s="479">
        <f>IF(A667="","","0123000000002GvAAI")</f>
        <v/>
      </c>
      <c r="L667" s="479" t="n"/>
      <c r="M667" s="481">
        <f>IF('Multi Unit Grid'!$H$3="","",'Multi Unit Grid'!$H$3)</f>
        <v/>
      </c>
      <c r="N667" s="481">
        <f>IF('Multi Unit Grid'!$H$4="","",'Multi Unit Grid'!$H$4)</f>
        <v/>
      </c>
      <c r="O667" s="483" t="n"/>
      <c r="P667" s="482">
        <f>IF('COE.Client.Details'!E684="","",'COE.Client.Details'!E684)</f>
        <v/>
      </c>
      <c r="Q667" s="483" t="n"/>
    </row>
    <row r="668">
      <c r="A668" s="232">
        <f>IF('Multi Unit Grid'!C679="","",'Multi Unit Grid'!C679)</f>
        <v/>
      </c>
      <c r="B668" s="473">
        <f>IF('Product Selections'!D682="","",'Product Selections'!D682)</f>
        <v/>
      </c>
      <c r="C668" s="166">
        <f>IF('COE.Client.Details'!K685="","",'COE.Client.Details'!K685)</f>
        <v/>
      </c>
      <c r="D668" s="473">
        <f>IF('COE.Client.Details'!M685="","",'COE.Client.Details'!M685)</f>
        <v/>
      </c>
      <c r="E668" s="473">
        <f>IF('COE.Client.Details'!O685="","",'COE.Client.Details'!O685)</f>
        <v/>
      </c>
      <c r="F668" s="473">
        <f>IF('COE.Client.Details'!P685="","",'COE.Client.Details'!P685)</f>
        <v/>
      </c>
      <c r="G668" s="473">
        <f>IF('COE.Client.Details'!Q685="","",'COE.Client.Details'!Q685)</f>
        <v/>
      </c>
      <c r="H668" s="478">
        <f>IF(G668="","","US")</f>
        <v/>
      </c>
      <c r="I668" s="166">
        <f>IF('COE.Client.Details'!L685="","",'COE.Client.Details'!L685)</f>
        <v/>
      </c>
      <c r="J668" s="629">
        <f>IF('COE.Client.Details'!T685="","",'COE.Client.Details'!T685)</f>
        <v/>
      </c>
      <c r="K668" s="479">
        <f>IF(A668="","","0123000000002GvAAI")</f>
        <v/>
      </c>
      <c r="L668" s="479" t="n"/>
      <c r="M668" s="481">
        <f>IF('Multi Unit Grid'!$H$3="","",'Multi Unit Grid'!$H$3)</f>
        <v/>
      </c>
      <c r="N668" s="481">
        <f>IF('Multi Unit Grid'!$H$4="","",'Multi Unit Grid'!$H$4)</f>
        <v/>
      </c>
      <c r="O668" s="483" t="n"/>
      <c r="P668" s="482">
        <f>IF('COE.Client.Details'!E685="","",'COE.Client.Details'!E685)</f>
        <v/>
      </c>
      <c r="Q668" s="483" t="n"/>
    </row>
    <row r="669">
      <c r="A669" s="232">
        <f>IF('Multi Unit Grid'!C680="","",'Multi Unit Grid'!C680)</f>
        <v/>
      </c>
      <c r="B669" s="473">
        <f>IF('Product Selections'!D683="","",'Product Selections'!D683)</f>
        <v/>
      </c>
      <c r="C669" s="166">
        <f>IF('COE.Client.Details'!K686="","",'COE.Client.Details'!K686)</f>
        <v/>
      </c>
      <c r="D669" s="473">
        <f>IF('COE.Client.Details'!M686="","",'COE.Client.Details'!M686)</f>
        <v/>
      </c>
      <c r="E669" s="473">
        <f>IF('COE.Client.Details'!O686="","",'COE.Client.Details'!O686)</f>
        <v/>
      </c>
      <c r="F669" s="473">
        <f>IF('COE.Client.Details'!P686="","",'COE.Client.Details'!P686)</f>
        <v/>
      </c>
      <c r="G669" s="473">
        <f>IF('COE.Client.Details'!Q686="","",'COE.Client.Details'!Q686)</f>
        <v/>
      </c>
      <c r="H669" s="478">
        <f>IF(G669="","","US")</f>
        <v/>
      </c>
      <c r="I669" s="166">
        <f>IF('COE.Client.Details'!L686="","",'COE.Client.Details'!L686)</f>
        <v/>
      </c>
      <c r="J669" s="629">
        <f>IF('COE.Client.Details'!T686="","",'COE.Client.Details'!T686)</f>
        <v/>
      </c>
      <c r="K669" s="479">
        <f>IF(A669="","","0123000000002GvAAI")</f>
        <v/>
      </c>
      <c r="L669" s="479" t="n"/>
      <c r="M669" s="481">
        <f>IF('Multi Unit Grid'!$H$3="","",'Multi Unit Grid'!$H$3)</f>
        <v/>
      </c>
      <c r="N669" s="481">
        <f>IF('Multi Unit Grid'!$H$4="","",'Multi Unit Grid'!$H$4)</f>
        <v/>
      </c>
      <c r="O669" s="483" t="n"/>
      <c r="P669" s="482">
        <f>IF('COE.Client.Details'!E686="","",'COE.Client.Details'!E686)</f>
        <v/>
      </c>
      <c r="Q669" s="483" t="n"/>
    </row>
    <row r="670">
      <c r="A670" s="232">
        <f>IF('Multi Unit Grid'!C681="","",'Multi Unit Grid'!C681)</f>
        <v/>
      </c>
      <c r="B670" s="473">
        <f>IF('Product Selections'!D684="","",'Product Selections'!D684)</f>
        <v/>
      </c>
      <c r="C670" s="166">
        <f>IF('COE.Client.Details'!K687="","",'COE.Client.Details'!K687)</f>
        <v/>
      </c>
      <c r="D670" s="473">
        <f>IF('COE.Client.Details'!M687="","",'COE.Client.Details'!M687)</f>
        <v/>
      </c>
      <c r="E670" s="473">
        <f>IF('COE.Client.Details'!O687="","",'COE.Client.Details'!O687)</f>
        <v/>
      </c>
      <c r="F670" s="473">
        <f>IF('COE.Client.Details'!P687="","",'COE.Client.Details'!P687)</f>
        <v/>
      </c>
      <c r="G670" s="473">
        <f>IF('COE.Client.Details'!Q687="","",'COE.Client.Details'!Q687)</f>
        <v/>
      </c>
      <c r="H670" s="478">
        <f>IF(G670="","","US")</f>
        <v/>
      </c>
      <c r="I670" s="166">
        <f>IF('COE.Client.Details'!L687="","",'COE.Client.Details'!L687)</f>
        <v/>
      </c>
      <c r="J670" s="629">
        <f>IF('COE.Client.Details'!T687="","",'COE.Client.Details'!T687)</f>
        <v/>
      </c>
      <c r="K670" s="479">
        <f>IF(A670="","","0123000000002GvAAI")</f>
        <v/>
      </c>
      <c r="L670" s="479" t="n"/>
      <c r="M670" s="481">
        <f>IF('Multi Unit Grid'!$H$3="","",'Multi Unit Grid'!$H$3)</f>
        <v/>
      </c>
      <c r="N670" s="481">
        <f>IF('Multi Unit Grid'!$H$4="","",'Multi Unit Grid'!$H$4)</f>
        <v/>
      </c>
      <c r="O670" s="483" t="n"/>
      <c r="P670" s="482">
        <f>IF('COE.Client.Details'!E687="","",'COE.Client.Details'!E687)</f>
        <v/>
      </c>
      <c r="Q670" s="483" t="n"/>
    </row>
    <row r="671">
      <c r="A671" s="232">
        <f>IF('Multi Unit Grid'!C682="","",'Multi Unit Grid'!C682)</f>
        <v/>
      </c>
      <c r="B671" s="473">
        <f>IF('Product Selections'!D685="","",'Product Selections'!D685)</f>
        <v/>
      </c>
      <c r="C671" s="166">
        <f>IF('COE.Client.Details'!K688="","",'COE.Client.Details'!K688)</f>
        <v/>
      </c>
      <c r="D671" s="473">
        <f>IF('COE.Client.Details'!M688="","",'COE.Client.Details'!M688)</f>
        <v/>
      </c>
      <c r="E671" s="473">
        <f>IF('COE.Client.Details'!O688="","",'COE.Client.Details'!O688)</f>
        <v/>
      </c>
      <c r="F671" s="473">
        <f>IF('COE.Client.Details'!P688="","",'COE.Client.Details'!P688)</f>
        <v/>
      </c>
      <c r="G671" s="473">
        <f>IF('COE.Client.Details'!Q688="","",'COE.Client.Details'!Q688)</f>
        <v/>
      </c>
      <c r="H671" s="478">
        <f>IF(G671="","","US")</f>
        <v/>
      </c>
      <c r="I671" s="166">
        <f>IF('COE.Client.Details'!L688="","",'COE.Client.Details'!L688)</f>
        <v/>
      </c>
      <c r="J671" s="629">
        <f>IF('COE.Client.Details'!T688="","",'COE.Client.Details'!T688)</f>
        <v/>
      </c>
      <c r="K671" s="479">
        <f>IF(A671="","","0123000000002GvAAI")</f>
        <v/>
      </c>
      <c r="L671" s="479" t="n"/>
      <c r="M671" s="481">
        <f>IF('Multi Unit Grid'!$H$3="","",'Multi Unit Grid'!$H$3)</f>
        <v/>
      </c>
      <c r="N671" s="481">
        <f>IF('Multi Unit Grid'!$H$4="","",'Multi Unit Grid'!$H$4)</f>
        <v/>
      </c>
      <c r="O671" s="483" t="n"/>
      <c r="P671" s="482">
        <f>IF('COE.Client.Details'!E688="","",'COE.Client.Details'!E688)</f>
        <v/>
      </c>
      <c r="Q671" s="483" t="n"/>
    </row>
    <row r="672">
      <c r="A672" s="232">
        <f>IF('Multi Unit Grid'!C683="","",'Multi Unit Grid'!C683)</f>
        <v/>
      </c>
      <c r="B672" s="473">
        <f>IF('Product Selections'!D686="","",'Product Selections'!D686)</f>
        <v/>
      </c>
      <c r="C672" s="166">
        <f>IF('COE.Client.Details'!K689="","",'COE.Client.Details'!K689)</f>
        <v/>
      </c>
      <c r="D672" s="473">
        <f>IF('COE.Client.Details'!M689="","",'COE.Client.Details'!M689)</f>
        <v/>
      </c>
      <c r="E672" s="473">
        <f>IF('COE.Client.Details'!O689="","",'COE.Client.Details'!O689)</f>
        <v/>
      </c>
      <c r="F672" s="473">
        <f>IF('COE.Client.Details'!P689="","",'COE.Client.Details'!P689)</f>
        <v/>
      </c>
      <c r="G672" s="473">
        <f>IF('COE.Client.Details'!Q689="","",'COE.Client.Details'!Q689)</f>
        <v/>
      </c>
      <c r="H672" s="478">
        <f>IF(G672="","","US")</f>
        <v/>
      </c>
      <c r="I672" s="166">
        <f>IF('COE.Client.Details'!L689="","",'COE.Client.Details'!L689)</f>
        <v/>
      </c>
      <c r="J672" s="629">
        <f>IF('COE.Client.Details'!T689="","",'COE.Client.Details'!T689)</f>
        <v/>
      </c>
      <c r="K672" s="479">
        <f>IF(A672="","","0123000000002GvAAI")</f>
        <v/>
      </c>
      <c r="L672" s="479" t="n"/>
      <c r="M672" s="481">
        <f>IF('Multi Unit Grid'!$H$3="","",'Multi Unit Grid'!$H$3)</f>
        <v/>
      </c>
      <c r="N672" s="481">
        <f>IF('Multi Unit Grid'!$H$4="","",'Multi Unit Grid'!$H$4)</f>
        <v/>
      </c>
      <c r="O672" s="483" t="n"/>
      <c r="P672" s="482">
        <f>IF('COE.Client.Details'!E689="","",'COE.Client.Details'!E689)</f>
        <v/>
      </c>
      <c r="Q672" s="483" t="n"/>
    </row>
    <row r="673">
      <c r="A673" s="232">
        <f>IF('Multi Unit Grid'!C684="","",'Multi Unit Grid'!C684)</f>
        <v/>
      </c>
      <c r="B673" s="473">
        <f>IF('Product Selections'!D687="","",'Product Selections'!D687)</f>
        <v/>
      </c>
      <c r="C673" s="166">
        <f>IF('COE.Client.Details'!K690="","",'COE.Client.Details'!K690)</f>
        <v/>
      </c>
      <c r="D673" s="473">
        <f>IF('COE.Client.Details'!M690="","",'COE.Client.Details'!M690)</f>
        <v/>
      </c>
      <c r="E673" s="473">
        <f>IF('COE.Client.Details'!O690="","",'COE.Client.Details'!O690)</f>
        <v/>
      </c>
      <c r="F673" s="473">
        <f>IF('COE.Client.Details'!P690="","",'COE.Client.Details'!P690)</f>
        <v/>
      </c>
      <c r="G673" s="473">
        <f>IF('COE.Client.Details'!Q690="","",'COE.Client.Details'!Q690)</f>
        <v/>
      </c>
      <c r="H673" s="478">
        <f>IF(G673="","","US")</f>
        <v/>
      </c>
      <c r="I673" s="166">
        <f>IF('COE.Client.Details'!L690="","",'COE.Client.Details'!L690)</f>
        <v/>
      </c>
      <c r="J673" s="629">
        <f>IF('COE.Client.Details'!T690="","",'COE.Client.Details'!T690)</f>
        <v/>
      </c>
      <c r="K673" s="479">
        <f>IF(A673="","","0123000000002GvAAI")</f>
        <v/>
      </c>
      <c r="L673" s="479" t="n"/>
      <c r="M673" s="481">
        <f>IF('Multi Unit Grid'!$H$3="","",'Multi Unit Grid'!$H$3)</f>
        <v/>
      </c>
      <c r="N673" s="481">
        <f>IF('Multi Unit Grid'!$H$4="","",'Multi Unit Grid'!$H$4)</f>
        <v/>
      </c>
      <c r="O673" s="483" t="n"/>
      <c r="P673" s="482">
        <f>IF('COE.Client.Details'!E690="","",'COE.Client.Details'!E690)</f>
        <v/>
      </c>
      <c r="Q673" s="483" t="n"/>
    </row>
    <row r="674">
      <c r="A674" s="232">
        <f>IF('Multi Unit Grid'!C685="","",'Multi Unit Grid'!C685)</f>
        <v/>
      </c>
      <c r="B674" s="473">
        <f>IF('Product Selections'!D688="","",'Product Selections'!D688)</f>
        <v/>
      </c>
      <c r="C674" s="166">
        <f>IF('COE.Client.Details'!K691="","",'COE.Client.Details'!K691)</f>
        <v/>
      </c>
      <c r="D674" s="473">
        <f>IF('COE.Client.Details'!M691="","",'COE.Client.Details'!M691)</f>
        <v/>
      </c>
      <c r="E674" s="473">
        <f>IF('COE.Client.Details'!O691="","",'COE.Client.Details'!O691)</f>
        <v/>
      </c>
      <c r="F674" s="473">
        <f>IF('COE.Client.Details'!P691="","",'COE.Client.Details'!P691)</f>
        <v/>
      </c>
      <c r="G674" s="473">
        <f>IF('COE.Client.Details'!Q691="","",'COE.Client.Details'!Q691)</f>
        <v/>
      </c>
      <c r="H674" s="478">
        <f>IF(G674="","","US")</f>
        <v/>
      </c>
      <c r="I674" s="166">
        <f>IF('COE.Client.Details'!L691="","",'COE.Client.Details'!L691)</f>
        <v/>
      </c>
      <c r="J674" s="629">
        <f>IF('COE.Client.Details'!T691="","",'COE.Client.Details'!T691)</f>
        <v/>
      </c>
      <c r="K674" s="479">
        <f>IF(A674="","","0123000000002GvAAI")</f>
        <v/>
      </c>
      <c r="L674" s="479" t="n"/>
      <c r="M674" s="481">
        <f>IF('Multi Unit Grid'!$H$3="","",'Multi Unit Grid'!$H$3)</f>
        <v/>
      </c>
      <c r="N674" s="481">
        <f>IF('Multi Unit Grid'!$H$4="","",'Multi Unit Grid'!$H$4)</f>
        <v/>
      </c>
      <c r="O674" s="483" t="n"/>
      <c r="P674" s="482">
        <f>IF('COE.Client.Details'!E691="","",'COE.Client.Details'!E691)</f>
        <v/>
      </c>
      <c r="Q674" s="483" t="n"/>
    </row>
    <row r="675">
      <c r="A675" s="232">
        <f>IF('Multi Unit Grid'!C686="","",'Multi Unit Grid'!C686)</f>
        <v/>
      </c>
      <c r="B675" s="473">
        <f>IF('Product Selections'!D689="","",'Product Selections'!D689)</f>
        <v/>
      </c>
      <c r="C675" s="166">
        <f>IF('COE.Client.Details'!K692="","",'COE.Client.Details'!K692)</f>
        <v/>
      </c>
      <c r="D675" s="473">
        <f>IF('COE.Client.Details'!M692="","",'COE.Client.Details'!M692)</f>
        <v/>
      </c>
      <c r="E675" s="473">
        <f>IF('COE.Client.Details'!O692="","",'COE.Client.Details'!O692)</f>
        <v/>
      </c>
      <c r="F675" s="473">
        <f>IF('COE.Client.Details'!P692="","",'COE.Client.Details'!P692)</f>
        <v/>
      </c>
      <c r="G675" s="473">
        <f>IF('COE.Client.Details'!Q692="","",'COE.Client.Details'!Q692)</f>
        <v/>
      </c>
      <c r="H675" s="478">
        <f>IF(G675="","","US")</f>
        <v/>
      </c>
      <c r="I675" s="166">
        <f>IF('COE.Client.Details'!L692="","",'COE.Client.Details'!L692)</f>
        <v/>
      </c>
      <c r="J675" s="629">
        <f>IF('COE.Client.Details'!T692="","",'COE.Client.Details'!T692)</f>
        <v/>
      </c>
      <c r="K675" s="479">
        <f>IF(A675="","","0123000000002GvAAI")</f>
        <v/>
      </c>
      <c r="L675" s="479" t="n"/>
      <c r="M675" s="481">
        <f>IF('Multi Unit Grid'!$H$3="","",'Multi Unit Grid'!$H$3)</f>
        <v/>
      </c>
      <c r="N675" s="481">
        <f>IF('Multi Unit Grid'!$H$4="","",'Multi Unit Grid'!$H$4)</f>
        <v/>
      </c>
      <c r="O675" s="483" t="n"/>
      <c r="P675" s="482">
        <f>IF('COE.Client.Details'!E692="","",'COE.Client.Details'!E692)</f>
        <v/>
      </c>
      <c r="Q675" s="483" t="n"/>
    </row>
    <row r="676">
      <c r="A676" s="232">
        <f>IF('Multi Unit Grid'!C687="","",'Multi Unit Grid'!C687)</f>
        <v/>
      </c>
      <c r="B676" s="473">
        <f>IF('Product Selections'!D690="","",'Product Selections'!D690)</f>
        <v/>
      </c>
      <c r="C676" s="166">
        <f>IF('COE.Client.Details'!K693="","",'COE.Client.Details'!K693)</f>
        <v/>
      </c>
      <c r="D676" s="473">
        <f>IF('COE.Client.Details'!M693="","",'COE.Client.Details'!M693)</f>
        <v/>
      </c>
      <c r="E676" s="473">
        <f>IF('COE.Client.Details'!O693="","",'COE.Client.Details'!O693)</f>
        <v/>
      </c>
      <c r="F676" s="473">
        <f>IF('COE.Client.Details'!P693="","",'COE.Client.Details'!P693)</f>
        <v/>
      </c>
      <c r="G676" s="473">
        <f>IF('COE.Client.Details'!Q693="","",'COE.Client.Details'!Q693)</f>
        <v/>
      </c>
      <c r="H676" s="478">
        <f>IF(G676="","","US")</f>
        <v/>
      </c>
      <c r="I676" s="166">
        <f>IF('COE.Client.Details'!L693="","",'COE.Client.Details'!L693)</f>
        <v/>
      </c>
      <c r="J676" s="629">
        <f>IF('COE.Client.Details'!T693="","",'COE.Client.Details'!T693)</f>
        <v/>
      </c>
      <c r="K676" s="479">
        <f>IF(A676="","","0123000000002GvAAI")</f>
        <v/>
      </c>
      <c r="L676" s="479" t="n"/>
      <c r="M676" s="481">
        <f>IF('Multi Unit Grid'!$H$3="","",'Multi Unit Grid'!$H$3)</f>
        <v/>
      </c>
      <c r="N676" s="481">
        <f>IF('Multi Unit Grid'!$H$4="","",'Multi Unit Grid'!$H$4)</f>
        <v/>
      </c>
      <c r="O676" s="483" t="n"/>
      <c r="P676" s="482">
        <f>IF('COE.Client.Details'!E693="","",'COE.Client.Details'!E693)</f>
        <v/>
      </c>
      <c r="Q676" s="483" t="n"/>
    </row>
    <row r="677">
      <c r="A677" s="232">
        <f>IF('Multi Unit Grid'!C688="","",'Multi Unit Grid'!C688)</f>
        <v/>
      </c>
      <c r="B677" s="473">
        <f>IF('Product Selections'!D691="","",'Product Selections'!D691)</f>
        <v/>
      </c>
      <c r="C677" s="166">
        <f>IF('COE.Client.Details'!K694="","",'COE.Client.Details'!K694)</f>
        <v/>
      </c>
      <c r="D677" s="473">
        <f>IF('COE.Client.Details'!M694="","",'COE.Client.Details'!M694)</f>
        <v/>
      </c>
      <c r="E677" s="473">
        <f>IF('COE.Client.Details'!O694="","",'COE.Client.Details'!O694)</f>
        <v/>
      </c>
      <c r="F677" s="473">
        <f>IF('COE.Client.Details'!P694="","",'COE.Client.Details'!P694)</f>
        <v/>
      </c>
      <c r="G677" s="473">
        <f>IF('COE.Client.Details'!Q694="","",'COE.Client.Details'!Q694)</f>
        <v/>
      </c>
      <c r="H677" s="478">
        <f>IF(G677="","","US")</f>
        <v/>
      </c>
      <c r="I677" s="166">
        <f>IF('COE.Client.Details'!L694="","",'COE.Client.Details'!L694)</f>
        <v/>
      </c>
      <c r="J677" s="629">
        <f>IF('COE.Client.Details'!T694="","",'COE.Client.Details'!T694)</f>
        <v/>
      </c>
      <c r="K677" s="479">
        <f>IF(A677="","","0123000000002GvAAI")</f>
        <v/>
      </c>
      <c r="L677" s="479" t="n"/>
      <c r="M677" s="481">
        <f>IF('Multi Unit Grid'!$H$3="","",'Multi Unit Grid'!$H$3)</f>
        <v/>
      </c>
      <c r="N677" s="481">
        <f>IF('Multi Unit Grid'!$H$4="","",'Multi Unit Grid'!$H$4)</f>
        <v/>
      </c>
      <c r="O677" s="483" t="n"/>
      <c r="P677" s="482">
        <f>IF('COE.Client.Details'!E694="","",'COE.Client.Details'!E694)</f>
        <v/>
      </c>
      <c r="Q677" s="483" t="n"/>
    </row>
    <row r="678">
      <c r="A678" s="232">
        <f>IF('Multi Unit Grid'!C689="","",'Multi Unit Grid'!C689)</f>
        <v/>
      </c>
      <c r="B678" s="473">
        <f>IF('Product Selections'!D692="","",'Product Selections'!D692)</f>
        <v/>
      </c>
      <c r="C678" s="166">
        <f>IF('COE.Client.Details'!K695="","",'COE.Client.Details'!K695)</f>
        <v/>
      </c>
      <c r="D678" s="473">
        <f>IF('COE.Client.Details'!M695="","",'COE.Client.Details'!M695)</f>
        <v/>
      </c>
      <c r="E678" s="473">
        <f>IF('COE.Client.Details'!O695="","",'COE.Client.Details'!O695)</f>
        <v/>
      </c>
      <c r="F678" s="473">
        <f>IF('COE.Client.Details'!P695="","",'COE.Client.Details'!P695)</f>
        <v/>
      </c>
      <c r="G678" s="473">
        <f>IF('COE.Client.Details'!Q695="","",'COE.Client.Details'!Q695)</f>
        <v/>
      </c>
      <c r="H678" s="478">
        <f>IF(G678="","","US")</f>
        <v/>
      </c>
      <c r="I678" s="166">
        <f>IF('COE.Client.Details'!L695="","",'COE.Client.Details'!L695)</f>
        <v/>
      </c>
      <c r="J678" s="629">
        <f>IF('COE.Client.Details'!T695="","",'COE.Client.Details'!T695)</f>
        <v/>
      </c>
      <c r="K678" s="479">
        <f>IF(A678="","","0123000000002GvAAI")</f>
        <v/>
      </c>
      <c r="L678" s="479" t="n"/>
      <c r="M678" s="481">
        <f>IF('Multi Unit Grid'!$H$3="","",'Multi Unit Grid'!$H$3)</f>
        <v/>
      </c>
      <c r="N678" s="481">
        <f>IF('Multi Unit Grid'!$H$4="","",'Multi Unit Grid'!$H$4)</f>
        <v/>
      </c>
      <c r="O678" s="483" t="n"/>
      <c r="P678" s="482">
        <f>IF('COE.Client.Details'!E695="","",'COE.Client.Details'!E695)</f>
        <v/>
      </c>
      <c r="Q678" s="483" t="n"/>
    </row>
    <row r="679">
      <c r="A679" s="232">
        <f>IF('Multi Unit Grid'!C690="","",'Multi Unit Grid'!C690)</f>
        <v/>
      </c>
      <c r="B679" s="473">
        <f>IF('Product Selections'!D693="","",'Product Selections'!D693)</f>
        <v/>
      </c>
      <c r="C679" s="166">
        <f>IF('COE.Client.Details'!K696="","",'COE.Client.Details'!K696)</f>
        <v/>
      </c>
      <c r="D679" s="473">
        <f>IF('COE.Client.Details'!M696="","",'COE.Client.Details'!M696)</f>
        <v/>
      </c>
      <c r="E679" s="473">
        <f>IF('COE.Client.Details'!O696="","",'COE.Client.Details'!O696)</f>
        <v/>
      </c>
      <c r="F679" s="473">
        <f>IF('COE.Client.Details'!P696="","",'COE.Client.Details'!P696)</f>
        <v/>
      </c>
      <c r="G679" s="473">
        <f>IF('COE.Client.Details'!Q696="","",'COE.Client.Details'!Q696)</f>
        <v/>
      </c>
      <c r="H679" s="478">
        <f>IF(G679="","","US")</f>
        <v/>
      </c>
      <c r="I679" s="166">
        <f>IF('COE.Client.Details'!L696="","",'COE.Client.Details'!L696)</f>
        <v/>
      </c>
      <c r="J679" s="629">
        <f>IF('COE.Client.Details'!T696="","",'COE.Client.Details'!T696)</f>
        <v/>
      </c>
      <c r="K679" s="479">
        <f>IF(A679="","","0123000000002GvAAI")</f>
        <v/>
      </c>
      <c r="L679" s="479" t="n"/>
      <c r="M679" s="481">
        <f>IF('Multi Unit Grid'!$H$3="","",'Multi Unit Grid'!$H$3)</f>
        <v/>
      </c>
      <c r="N679" s="481">
        <f>IF('Multi Unit Grid'!$H$4="","",'Multi Unit Grid'!$H$4)</f>
        <v/>
      </c>
      <c r="O679" s="483" t="n"/>
      <c r="P679" s="482">
        <f>IF('COE.Client.Details'!E696="","",'COE.Client.Details'!E696)</f>
        <v/>
      </c>
      <c r="Q679" s="483" t="n"/>
    </row>
    <row r="680">
      <c r="A680" s="232">
        <f>IF('Multi Unit Grid'!C691="","",'Multi Unit Grid'!C691)</f>
        <v/>
      </c>
      <c r="B680" s="473">
        <f>IF('Product Selections'!D694="","",'Product Selections'!D694)</f>
        <v/>
      </c>
      <c r="C680" s="166">
        <f>IF('COE.Client.Details'!K697="","",'COE.Client.Details'!K697)</f>
        <v/>
      </c>
      <c r="D680" s="473">
        <f>IF('COE.Client.Details'!M697="","",'COE.Client.Details'!M697)</f>
        <v/>
      </c>
      <c r="E680" s="473">
        <f>IF('COE.Client.Details'!O697="","",'COE.Client.Details'!O697)</f>
        <v/>
      </c>
      <c r="F680" s="473">
        <f>IF('COE.Client.Details'!P697="","",'COE.Client.Details'!P697)</f>
        <v/>
      </c>
      <c r="G680" s="473">
        <f>IF('COE.Client.Details'!Q697="","",'COE.Client.Details'!Q697)</f>
        <v/>
      </c>
      <c r="H680" s="478">
        <f>IF(G680="","","US")</f>
        <v/>
      </c>
      <c r="I680" s="166">
        <f>IF('COE.Client.Details'!L697="","",'COE.Client.Details'!L697)</f>
        <v/>
      </c>
      <c r="J680" s="629">
        <f>IF('COE.Client.Details'!T697="","",'COE.Client.Details'!T697)</f>
        <v/>
      </c>
      <c r="K680" s="479">
        <f>IF(A680="","","0123000000002GvAAI")</f>
        <v/>
      </c>
      <c r="L680" s="479" t="n"/>
      <c r="M680" s="481">
        <f>IF('Multi Unit Grid'!$H$3="","",'Multi Unit Grid'!$H$3)</f>
        <v/>
      </c>
      <c r="N680" s="481">
        <f>IF('Multi Unit Grid'!$H$4="","",'Multi Unit Grid'!$H$4)</f>
        <v/>
      </c>
      <c r="O680" s="483" t="n"/>
      <c r="P680" s="482">
        <f>IF('COE.Client.Details'!E697="","",'COE.Client.Details'!E697)</f>
        <v/>
      </c>
      <c r="Q680" s="483" t="n"/>
    </row>
    <row r="681">
      <c r="A681" s="232">
        <f>IF('Multi Unit Grid'!C692="","",'Multi Unit Grid'!C692)</f>
        <v/>
      </c>
      <c r="B681" s="473">
        <f>IF('Product Selections'!D695="","",'Product Selections'!D695)</f>
        <v/>
      </c>
      <c r="C681" s="166">
        <f>IF('COE.Client.Details'!K698="","",'COE.Client.Details'!K698)</f>
        <v/>
      </c>
      <c r="D681" s="473">
        <f>IF('COE.Client.Details'!M698="","",'COE.Client.Details'!M698)</f>
        <v/>
      </c>
      <c r="E681" s="473">
        <f>IF('COE.Client.Details'!O698="","",'COE.Client.Details'!O698)</f>
        <v/>
      </c>
      <c r="F681" s="473">
        <f>IF('COE.Client.Details'!P698="","",'COE.Client.Details'!P698)</f>
        <v/>
      </c>
      <c r="G681" s="473">
        <f>IF('COE.Client.Details'!Q698="","",'COE.Client.Details'!Q698)</f>
        <v/>
      </c>
      <c r="H681" s="478">
        <f>IF(G681="","","US")</f>
        <v/>
      </c>
      <c r="I681" s="166">
        <f>IF('COE.Client.Details'!L698="","",'COE.Client.Details'!L698)</f>
        <v/>
      </c>
      <c r="J681" s="629">
        <f>IF('COE.Client.Details'!T698="","",'COE.Client.Details'!T698)</f>
        <v/>
      </c>
      <c r="K681" s="479">
        <f>IF(A681="","","0123000000002GvAAI")</f>
        <v/>
      </c>
      <c r="L681" s="479" t="n"/>
      <c r="M681" s="481">
        <f>IF('Multi Unit Grid'!$H$3="","",'Multi Unit Grid'!$H$3)</f>
        <v/>
      </c>
      <c r="N681" s="481">
        <f>IF('Multi Unit Grid'!$H$4="","",'Multi Unit Grid'!$H$4)</f>
        <v/>
      </c>
      <c r="O681" s="483" t="n"/>
      <c r="P681" s="482">
        <f>IF('COE.Client.Details'!E698="","",'COE.Client.Details'!E698)</f>
        <v/>
      </c>
      <c r="Q681" s="483" t="n"/>
    </row>
    <row r="682">
      <c r="A682" s="232">
        <f>IF('Multi Unit Grid'!C693="","",'Multi Unit Grid'!C693)</f>
        <v/>
      </c>
      <c r="B682" s="473">
        <f>IF('Product Selections'!D696="","",'Product Selections'!D696)</f>
        <v/>
      </c>
      <c r="C682" s="166">
        <f>IF('COE.Client.Details'!K699="","",'COE.Client.Details'!K699)</f>
        <v/>
      </c>
      <c r="D682" s="473">
        <f>IF('COE.Client.Details'!M699="","",'COE.Client.Details'!M699)</f>
        <v/>
      </c>
      <c r="E682" s="473">
        <f>IF('COE.Client.Details'!O699="","",'COE.Client.Details'!O699)</f>
        <v/>
      </c>
      <c r="F682" s="473">
        <f>IF('COE.Client.Details'!P699="","",'COE.Client.Details'!P699)</f>
        <v/>
      </c>
      <c r="G682" s="473">
        <f>IF('COE.Client.Details'!Q699="","",'COE.Client.Details'!Q699)</f>
        <v/>
      </c>
      <c r="H682" s="478">
        <f>IF(G682="","","US")</f>
        <v/>
      </c>
      <c r="I682" s="166">
        <f>IF('COE.Client.Details'!L699="","",'COE.Client.Details'!L699)</f>
        <v/>
      </c>
      <c r="J682" s="629">
        <f>IF('COE.Client.Details'!T699="","",'COE.Client.Details'!T699)</f>
        <v/>
      </c>
      <c r="K682" s="479">
        <f>IF(A682="","","0123000000002GvAAI")</f>
        <v/>
      </c>
      <c r="L682" s="479" t="n"/>
      <c r="M682" s="481">
        <f>IF('Multi Unit Grid'!$H$3="","",'Multi Unit Grid'!$H$3)</f>
        <v/>
      </c>
      <c r="N682" s="481">
        <f>IF('Multi Unit Grid'!$H$4="","",'Multi Unit Grid'!$H$4)</f>
        <v/>
      </c>
      <c r="O682" s="483" t="n"/>
      <c r="P682" s="482">
        <f>IF('COE.Client.Details'!E699="","",'COE.Client.Details'!E699)</f>
        <v/>
      </c>
      <c r="Q682" s="483" t="n"/>
    </row>
    <row r="683">
      <c r="A683" s="232">
        <f>IF('Multi Unit Grid'!C694="","",'Multi Unit Grid'!C694)</f>
        <v/>
      </c>
      <c r="B683" s="473">
        <f>IF('Product Selections'!D697="","",'Product Selections'!D697)</f>
        <v/>
      </c>
      <c r="C683" s="166">
        <f>IF('COE.Client.Details'!K700="","",'COE.Client.Details'!K700)</f>
        <v/>
      </c>
      <c r="D683" s="473">
        <f>IF('COE.Client.Details'!M700="","",'COE.Client.Details'!M700)</f>
        <v/>
      </c>
      <c r="E683" s="473">
        <f>IF('COE.Client.Details'!O700="","",'COE.Client.Details'!O700)</f>
        <v/>
      </c>
      <c r="F683" s="473">
        <f>IF('COE.Client.Details'!P700="","",'COE.Client.Details'!P700)</f>
        <v/>
      </c>
      <c r="G683" s="473">
        <f>IF('COE.Client.Details'!Q700="","",'COE.Client.Details'!Q700)</f>
        <v/>
      </c>
      <c r="H683" s="478">
        <f>IF(G683="","","US")</f>
        <v/>
      </c>
      <c r="I683" s="166">
        <f>IF('COE.Client.Details'!L700="","",'COE.Client.Details'!L700)</f>
        <v/>
      </c>
      <c r="J683" s="629">
        <f>IF('COE.Client.Details'!T700="","",'COE.Client.Details'!T700)</f>
        <v/>
      </c>
      <c r="K683" s="479">
        <f>IF(A683="","","0123000000002GvAAI")</f>
        <v/>
      </c>
      <c r="L683" s="479" t="n"/>
      <c r="M683" s="481">
        <f>IF('Multi Unit Grid'!$H$3="","",'Multi Unit Grid'!$H$3)</f>
        <v/>
      </c>
      <c r="N683" s="481">
        <f>IF('Multi Unit Grid'!$H$4="","",'Multi Unit Grid'!$H$4)</f>
        <v/>
      </c>
      <c r="O683" s="483" t="n"/>
      <c r="P683" s="482">
        <f>IF('COE.Client.Details'!E700="","",'COE.Client.Details'!E700)</f>
        <v/>
      </c>
      <c r="Q683" s="483" t="n"/>
    </row>
    <row r="684">
      <c r="A684" s="232">
        <f>IF('Multi Unit Grid'!C695="","",'Multi Unit Grid'!C695)</f>
        <v/>
      </c>
      <c r="B684" s="473">
        <f>IF('Product Selections'!D698="","",'Product Selections'!D698)</f>
        <v/>
      </c>
      <c r="C684" s="166">
        <f>IF('COE.Client.Details'!K701="","",'COE.Client.Details'!K701)</f>
        <v/>
      </c>
      <c r="D684" s="473">
        <f>IF('COE.Client.Details'!M701="","",'COE.Client.Details'!M701)</f>
        <v/>
      </c>
      <c r="E684" s="473">
        <f>IF('COE.Client.Details'!O701="","",'COE.Client.Details'!O701)</f>
        <v/>
      </c>
      <c r="F684" s="473">
        <f>IF('COE.Client.Details'!P701="","",'COE.Client.Details'!P701)</f>
        <v/>
      </c>
      <c r="G684" s="473">
        <f>IF('COE.Client.Details'!Q701="","",'COE.Client.Details'!Q701)</f>
        <v/>
      </c>
      <c r="H684" s="478">
        <f>IF(G684="","","US")</f>
        <v/>
      </c>
      <c r="I684" s="166">
        <f>IF('COE.Client.Details'!L701="","",'COE.Client.Details'!L701)</f>
        <v/>
      </c>
      <c r="J684" s="629">
        <f>IF('COE.Client.Details'!T701="","",'COE.Client.Details'!T701)</f>
        <v/>
      </c>
      <c r="K684" s="479">
        <f>IF(A684="","","0123000000002GvAAI")</f>
        <v/>
      </c>
      <c r="L684" s="479" t="n"/>
      <c r="M684" s="481">
        <f>IF('Multi Unit Grid'!$H$3="","",'Multi Unit Grid'!$H$3)</f>
        <v/>
      </c>
      <c r="N684" s="481">
        <f>IF('Multi Unit Grid'!$H$4="","",'Multi Unit Grid'!$H$4)</f>
        <v/>
      </c>
      <c r="O684" s="483" t="n"/>
      <c r="P684" s="482">
        <f>IF('COE.Client.Details'!E701="","",'COE.Client.Details'!E701)</f>
        <v/>
      </c>
      <c r="Q684" s="483" t="n"/>
    </row>
    <row r="685">
      <c r="A685" s="232">
        <f>IF('Multi Unit Grid'!C696="","",'Multi Unit Grid'!C696)</f>
        <v/>
      </c>
      <c r="B685" s="473">
        <f>IF('Product Selections'!D699="","",'Product Selections'!D699)</f>
        <v/>
      </c>
      <c r="C685" s="166">
        <f>IF('COE.Client.Details'!K702="","",'COE.Client.Details'!K702)</f>
        <v/>
      </c>
      <c r="D685" s="473">
        <f>IF('COE.Client.Details'!M702="","",'COE.Client.Details'!M702)</f>
        <v/>
      </c>
      <c r="E685" s="473">
        <f>IF('COE.Client.Details'!O702="","",'COE.Client.Details'!O702)</f>
        <v/>
      </c>
      <c r="F685" s="473">
        <f>IF('COE.Client.Details'!P702="","",'COE.Client.Details'!P702)</f>
        <v/>
      </c>
      <c r="G685" s="473">
        <f>IF('COE.Client.Details'!Q702="","",'COE.Client.Details'!Q702)</f>
        <v/>
      </c>
      <c r="H685" s="478">
        <f>IF(G685="","","US")</f>
        <v/>
      </c>
      <c r="I685" s="166">
        <f>IF('COE.Client.Details'!L702="","",'COE.Client.Details'!L702)</f>
        <v/>
      </c>
      <c r="J685" s="629">
        <f>IF('COE.Client.Details'!T702="","",'COE.Client.Details'!T702)</f>
        <v/>
      </c>
      <c r="K685" s="479">
        <f>IF(A685="","","0123000000002GvAAI")</f>
        <v/>
      </c>
      <c r="L685" s="479" t="n"/>
      <c r="M685" s="481">
        <f>IF('Multi Unit Grid'!$H$3="","",'Multi Unit Grid'!$H$3)</f>
        <v/>
      </c>
      <c r="N685" s="481">
        <f>IF('Multi Unit Grid'!$H$4="","",'Multi Unit Grid'!$H$4)</f>
        <v/>
      </c>
      <c r="O685" s="483" t="n"/>
      <c r="P685" s="482">
        <f>IF('COE.Client.Details'!E702="","",'COE.Client.Details'!E702)</f>
        <v/>
      </c>
      <c r="Q685" s="483" t="n"/>
    </row>
    <row r="686">
      <c r="A686" s="232">
        <f>IF('Multi Unit Grid'!C697="","",'Multi Unit Grid'!C697)</f>
        <v/>
      </c>
      <c r="B686" s="473">
        <f>IF('Product Selections'!D700="","",'Product Selections'!D700)</f>
        <v/>
      </c>
      <c r="C686" s="166">
        <f>IF('COE.Client.Details'!K703="","",'COE.Client.Details'!K703)</f>
        <v/>
      </c>
      <c r="D686" s="473">
        <f>IF('COE.Client.Details'!M703="","",'COE.Client.Details'!M703)</f>
        <v/>
      </c>
      <c r="E686" s="473">
        <f>IF('COE.Client.Details'!O703="","",'COE.Client.Details'!O703)</f>
        <v/>
      </c>
      <c r="F686" s="473">
        <f>IF('COE.Client.Details'!P703="","",'COE.Client.Details'!P703)</f>
        <v/>
      </c>
      <c r="G686" s="473">
        <f>IF('COE.Client.Details'!Q703="","",'COE.Client.Details'!Q703)</f>
        <v/>
      </c>
      <c r="H686" s="478">
        <f>IF(G686="","","US")</f>
        <v/>
      </c>
      <c r="I686" s="166">
        <f>IF('COE.Client.Details'!L703="","",'COE.Client.Details'!L703)</f>
        <v/>
      </c>
      <c r="J686" s="629">
        <f>IF('COE.Client.Details'!T703="","",'COE.Client.Details'!T703)</f>
        <v/>
      </c>
      <c r="K686" s="479">
        <f>IF(A686="","","0123000000002GvAAI")</f>
        <v/>
      </c>
      <c r="L686" s="479" t="n"/>
      <c r="M686" s="481">
        <f>IF('Multi Unit Grid'!$H$3="","",'Multi Unit Grid'!$H$3)</f>
        <v/>
      </c>
      <c r="N686" s="481">
        <f>IF('Multi Unit Grid'!$H$4="","",'Multi Unit Grid'!$H$4)</f>
        <v/>
      </c>
      <c r="O686" s="483" t="n"/>
      <c r="P686" s="482">
        <f>IF('COE.Client.Details'!E703="","",'COE.Client.Details'!E703)</f>
        <v/>
      </c>
      <c r="Q686" s="483" t="n"/>
    </row>
    <row r="687">
      <c r="A687" s="232">
        <f>IF('Multi Unit Grid'!C698="","",'Multi Unit Grid'!C698)</f>
        <v/>
      </c>
      <c r="B687" s="473">
        <f>IF('Product Selections'!D701="","",'Product Selections'!D701)</f>
        <v/>
      </c>
      <c r="C687" s="166">
        <f>IF('COE.Client.Details'!K704="","",'COE.Client.Details'!K704)</f>
        <v/>
      </c>
      <c r="D687" s="473">
        <f>IF('COE.Client.Details'!M704="","",'COE.Client.Details'!M704)</f>
        <v/>
      </c>
      <c r="E687" s="473">
        <f>IF('COE.Client.Details'!O704="","",'COE.Client.Details'!O704)</f>
        <v/>
      </c>
      <c r="F687" s="473">
        <f>IF('COE.Client.Details'!P704="","",'COE.Client.Details'!P704)</f>
        <v/>
      </c>
      <c r="G687" s="473">
        <f>IF('COE.Client.Details'!Q704="","",'COE.Client.Details'!Q704)</f>
        <v/>
      </c>
      <c r="H687" s="478">
        <f>IF(G687="","","US")</f>
        <v/>
      </c>
      <c r="I687" s="166">
        <f>IF('COE.Client.Details'!L704="","",'COE.Client.Details'!L704)</f>
        <v/>
      </c>
      <c r="J687" s="629">
        <f>IF('COE.Client.Details'!T704="","",'COE.Client.Details'!T704)</f>
        <v/>
      </c>
      <c r="K687" s="479">
        <f>IF(A687="","","0123000000002GvAAI")</f>
        <v/>
      </c>
      <c r="L687" s="479" t="n"/>
      <c r="M687" s="481">
        <f>IF('Multi Unit Grid'!$H$3="","",'Multi Unit Grid'!$H$3)</f>
        <v/>
      </c>
      <c r="N687" s="481">
        <f>IF('Multi Unit Grid'!$H$4="","",'Multi Unit Grid'!$H$4)</f>
        <v/>
      </c>
      <c r="O687" s="483" t="n"/>
      <c r="P687" s="482">
        <f>IF('COE.Client.Details'!E704="","",'COE.Client.Details'!E704)</f>
        <v/>
      </c>
      <c r="Q687" s="483" t="n"/>
    </row>
    <row r="688">
      <c r="A688" s="232">
        <f>IF('Multi Unit Grid'!C699="","",'Multi Unit Grid'!C699)</f>
        <v/>
      </c>
      <c r="B688" s="473">
        <f>IF('Product Selections'!D702="","",'Product Selections'!D702)</f>
        <v/>
      </c>
      <c r="C688" s="166">
        <f>IF('COE.Client.Details'!K705="","",'COE.Client.Details'!K705)</f>
        <v/>
      </c>
      <c r="D688" s="473">
        <f>IF('COE.Client.Details'!M705="","",'COE.Client.Details'!M705)</f>
        <v/>
      </c>
      <c r="E688" s="473">
        <f>IF('COE.Client.Details'!O705="","",'COE.Client.Details'!O705)</f>
        <v/>
      </c>
      <c r="F688" s="473">
        <f>IF('COE.Client.Details'!P705="","",'COE.Client.Details'!P705)</f>
        <v/>
      </c>
      <c r="G688" s="473">
        <f>IF('COE.Client.Details'!Q705="","",'COE.Client.Details'!Q705)</f>
        <v/>
      </c>
      <c r="H688" s="478">
        <f>IF(G688="","","US")</f>
        <v/>
      </c>
      <c r="I688" s="166">
        <f>IF('COE.Client.Details'!L705="","",'COE.Client.Details'!L705)</f>
        <v/>
      </c>
      <c r="J688" s="629">
        <f>IF('COE.Client.Details'!T705="","",'COE.Client.Details'!T705)</f>
        <v/>
      </c>
      <c r="K688" s="479">
        <f>IF(A688="","","0123000000002GvAAI")</f>
        <v/>
      </c>
      <c r="L688" s="479" t="n"/>
      <c r="M688" s="481">
        <f>IF('Multi Unit Grid'!$H$3="","",'Multi Unit Grid'!$H$3)</f>
        <v/>
      </c>
      <c r="N688" s="481">
        <f>IF('Multi Unit Grid'!$H$4="","",'Multi Unit Grid'!$H$4)</f>
        <v/>
      </c>
      <c r="O688" s="483" t="n"/>
      <c r="P688" s="482">
        <f>IF('COE.Client.Details'!E705="","",'COE.Client.Details'!E705)</f>
        <v/>
      </c>
      <c r="Q688" s="483" t="n"/>
    </row>
    <row r="689">
      <c r="A689" s="232">
        <f>IF('Multi Unit Grid'!C700="","",'Multi Unit Grid'!C700)</f>
        <v/>
      </c>
      <c r="B689" s="473">
        <f>IF('Product Selections'!D703="","",'Product Selections'!D703)</f>
        <v/>
      </c>
      <c r="C689" s="166">
        <f>IF('COE.Client.Details'!K706="","",'COE.Client.Details'!K706)</f>
        <v/>
      </c>
      <c r="D689" s="473">
        <f>IF('COE.Client.Details'!M706="","",'COE.Client.Details'!M706)</f>
        <v/>
      </c>
      <c r="E689" s="473">
        <f>IF('COE.Client.Details'!O706="","",'COE.Client.Details'!O706)</f>
        <v/>
      </c>
      <c r="F689" s="473">
        <f>IF('COE.Client.Details'!P706="","",'COE.Client.Details'!P706)</f>
        <v/>
      </c>
      <c r="G689" s="473">
        <f>IF('COE.Client.Details'!Q706="","",'COE.Client.Details'!Q706)</f>
        <v/>
      </c>
      <c r="H689" s="478">
        <f>IF(G689="","","US")</f>
        <v/>
      </c>
      <c r="I689" s="166">
        <f>IF('COE.Client.Details'!L706="","",'COE.Client.Details'!L706)</f>
        <v/>
      </c>
      <c r="J689" s="629">
        <f>IF('COE.Client.Details'!T706="","",'COE.Client.Details'!T706)</f>
        <v/>
      </c>
      <c r="K689" s="479">
        <f>IF(A689="","","0123000000002GvAAI")</f>
        <v/>
      </c>
      <c r="L689" s="479" t="n"/>
      <c r="M689" s="481">
        <f>IF('Multi Unit Grid'!$H$3="","",'Multi Unit Grid'!$H$3)</f>
        <v/>
      </c>
      <c r="N689" s="481">
        <f>IF('Multi Unit Grid'!$H$4="","",'Multi Unit Grid'!$H$4)</f>
        <v/>
      </c>
      <c r="O689" s="483" t="n"/>
      <c r="P689" s="482">
        <f>IF('COE.Client.Details'!E706="","",'COE.Client.Details'!E706)</f>
        <v/>
      </c>
      <c r="Q689" s="483" t="n"/>
    </row>
    <row r="690">
      <c r="A690" s="232">
        <f>IF('Multi Unit Grid'!C701="","",'Multi Unit Grid'!C701)</f>
        <v/>
      </c>
      <c r="B690" s="473">
        <f>IF('Product Selections'!D704="","",'Product Selections'!D704)</f>
        <v/>
      </c>
      <c r="C690" s="166">
        <f>IF('COE.Client.Details'!K707="","",'COE.Client.Details'!K707)</f>
        <v/>
      </c>
      <c r="D690" s="473">
        <f>IF('COE.Client.Details'!M707="","",'COE.Client.Details'!M707)</f>
        <v/>
      </c>
      <c r="E690" s="473">
        <f>IF('COE.Client.Details'!O707="","",'COE.Client.Details'!O707)</f>
        <v/>
      </c>
      <c r="F690" s="473">
        <f>IF('COE.Client.Details'!P707="","",'COE.Client.Details'!P707)</f>
        <v/>
      </c>
      <c r="G690" s="473">
        <f>IF('COE.Client.Details'!Q707="","",'COE.Client.Details'!Q707)</f>
        <v/>
      </c>
      <c r="H690" s="478">
        <f>IF(G690="","","US")</f>
        <v/>
      </c>
      <c r="I690" s="166">
        <f>IF('COE.Client.Details'!L707="","",'COE.Client.Details'!L707)</f>
        <v/>
      </c>
      <c r="J690" s="629">
        <f>IF('COE.Client.Details'!T707="","",'COE.Client.Details'!T707)</f>
        <v/>
      </c>
      <c r="K690" s="479">
        <f>IF(A690="","","0123000000002GvAAI")</f>
        <v/>
      </c>
      <c r="L690" s="479" t="n"/>
      <c r="M690" s="481">
        <f>IF('Multi Unit Grid'!$H$3="","",'Multi Unit Grid'!$H$3)</f>
        <v/>
      </c>
      <c r="N690" s="481">
        <f>IF('Multi Unit Grid'!$H$4="","",'Multi Unit Grid'!$H$4)</f>
        <v/>
      </c>
      <c r="O690" s="483" t="n"/>
      <c r="P690" s="482">
        <f>IF('COE.Client.Details'!E707="","",'COE.Client.Details'!E707)</f>
        <v/>
      </c>
      <c r="Q690" s="483" t="n"/>
    </row>
    <row r="691">
      <c r="A691" s="232">
        <f>IF('Multi Unit Grid'!C702="","",'Multi Unit Grid'!C702)</f>
        <v/>
      </c>
      <c r="B691" s="473">
        <f>IF('Product Selections'!D705="","",'Product Selections'!D705)</f>
        <v/>
      </c>
      <c r="C691" s="166">
        <f>IF('COE.Client.Details'!K708="","",'COE.Client.Details'!K708)</f>
        <v/>
      </c>
      <c r="D691" s="473">
        <f>IF('COE.Client.Details'!M708="","",'COE.Client.Details'!M708)</f>
        <v/>
      </c>
      <c r="E691" s="473">
        <f>IF('COE.Client.Details'!O708="","",'COE.Client.Details'!O708)</f>
        <v/>
      </c>
      <c r="F691" s="473">
        <f>IF('COE.Client.Details'!P708="","",'COE.Client.Details'!P708)</f>
        <v/>
      </c>
      <c r="G691" s="473">
        <f>IF('COE.Client.Details'!Q708="","",'COE.Client.Details'!Q708)</f>
        <v/>
      </c>
      <c r="H691" s="478">
        <f>IF(G691="","","US")</f>
        <v/>
      </c>
      <c r="I691" s="166">
        <f>IF('COE.Client.Details'!L708="","",'COE.Client.Details'!L708)</f>
        <v/>
      </c>
      <c r="J691" s="629">
        <f>IF('COE.Client.Details'!T708="","",'COE.Client.Details'!T708)</f>
        <v/>
      </c>
      <c r="K691" s="479">
        <f>IF(A691="","","0123000000002GvAAI")</f>
        <v/>
      </c>
      <c r="L691" s="479" t="n"/>
      <c r="M691" s="481">
        <f>IF('Multi Unit Grid'!$H$3="","",'Multi Unit Grid'!$H$3)</f>
        <v/>
      </c>
      <c r="N691" s="481">
        <f>IF('Multi Unit Grid'!$H$4="","",'Multi Unit Grid'!$H$4)</f>
        <v/>
      </c>
      <c r="O691" s="483" t="n"/>
      <c r="P691" s="482">
        <f>IF('COE.Client.Details'!E708="","",'COE.Client.Details'!E708)</f>
        <v/>
      </c>
      <c r="Q691" s="483" t="n"/>
    </row>
    <row r="692">
      <c r="A692" s="232">
        <f>IF('Multi Unit Grid'!C703="","",'Multi Unit Grid'!C703)</f>
        <v/>
      </c>
      <c r="B692" s="473">
        <f>IF('Product Selections'!D706="","",'Product Selections'!D706)</f>
        <v/>
      </c>
      <c r="C692" s="166">
        <f>IF('COE.Client.Details'!K709="","",'COE.Client.Details'!K709)</f>
        <v/>
      </c>
      <c r="D692" s="473">
        <f>IF('COE.Client.Details'!M709="","",'COE.Client.Details'!M709)</f>
        <v/>
      </c>
      <c r="E692" s="473">
        <f>IF('COE.Client.Details'!O709="","",'COE.Client.Details'!O709)</f>
        <v/>
      </c>
      <c r="F692" s="473">
        <f>IF('COE.Client.Details'!P709="","",'COE.Client.Details'!P709)</f>
        <v/>
      </c>
      <c r="G692" s="473">
        <f>IF('COE.Client.Details'!Q709="","",'COE.Client.Details'!Q709)</f>
        <v/>
      </c>
      <c r="H692" s="478">
        <f>IF(G692="","","US")</f>
        <v/>
      </c>
      <c r="I692" s="166">
        <f>IF('COE.Client.Details'!L709="","",'COE.Client.Details'!L709)</f>
        <v/>
      </c>
      <c r="J692" s="629">
        <f>IF('COE.Client.Details'!T709="","",'COE.Client.Details'!T709)</f>
        <v/>
      </c>
      <c r="K692" s="479">
        <f>IF(A692="","","0123000000002GvAAI")</f>
        <v/>
      </c>
      <c r="L692" s="479" t="n"/>
      <c r="M692" s="481">
        <f>IF('Multi Unit Grid'!$H$3="","",'Multi Unit Grid'!$H$3)</f>
        <v/>
      </c>
      <c r="N692" s="481">
        <f>IF('Multi Unit Grid'!$H$4="","",'Multi Unit Grid'!$H$4)</f>
        <v/>
      </c>
      <c r="O692" s="483" t="n"/>
      <c r="P692" s="482">
        <f>IF('COE.Client.Details'!E709="","",'COE.Client.Details'!E709)</f>
        <v/>
      </c>
      <c r="Q692" s="483" t="n"/>
    </row>
    <row r="693">
      <c r="A693" s="232">
        <f>IF('Multi Unit Grid'!C704="","",'Multi Unit Grid'!C704)</f>
        <v/>
      </c>
      <c r="B693" s="473">
        <f>IF('Product Selections'!D707="","",'Product Selections'!D707)</f>
        <v/>
      </c>
      <c r="C693" s="166">
        <f>IF('COE.Client.Details'!K710="","",'COE.Client.Details'!K710)</f>
        <v/>
      </c>
      <c r="D693" s="473">
        <f>IF('COE.Client.Details'!M710="","",'COE.Client.Details'!M710)</f>
        <v/>
      </c>
      <c r="E693" s="473">
        <f>IF('COE.Client.Details'!O710="","",'COE.Client.Details'!O710)</f>
        <v/>
      </c>
      <c r="F693" s="473">
        <f>IF('COE.Client.Details'!P710="","",'COE.Client.Details'!P710)</f>
        <v/>
      </c>
      <c r="G693" s="473">
        <f>IF('COE.Client.Details'!Q710="","",'COE.Client.Details'!Q710)</f>
        <v/>
      </c>
      <c r="H693" s="478">
        <f>IF(G693="","","US")</f>
        <v/>
      </c>
      <c r="I693" s="166">
        <f>IF('COE.Client.Details'!L710="","",'COE.Client.Details'!L710)</f>
        <v/>
      </c>
      <c r="J693" s="629">
        <f>IF('COE.Client.Details'!T710="","",'COE.Client.Details'!T710)</f>
        <v/>
      </c>
      <c r="K693" s="479">
        <f>IF(A693="","","0123000000002GvAAI")</f>
        <v/>
      </c>
      <c r="L693" s="479" t="n"/>
      <c r="M693" s="481">
        <f>IF('Multi Unit Grid'!$H$3="","",'Multi Unit Grid'!$H$3)</f>
        <v/>
      </c>
      <c r="N693" s="481">
        <f>IF('Multi Unit Grid'!$H$4="","",'Multi Unit Grid'!$H$4)</f>
        <v/>
      </c>
      <c r="O693" s="483" t="n"/>
      <c r="P693" s="482">
        <f>IF('COE.Client.Details'!E710="","",'COE.Client.Details'!E710)</f>
        <v/>
      </c>
      <c r="Q693" s="483" t="n"/>
    </row>
    <row r="694">
      <c r="A694" s="232">
        <f>IF('Multi Unit Grid'!C705="","",'Multi Unit Grid'!C705)</f>
        <v/>
      </c>
      <c r="B694" s="473">
        <f>IF('Product Selections'!D708="","",'Product Selections'!D708)</f>
        <v/>
      </c>
      <c r="C694" s="166">
        <f>IF('COE.Client.Details'!K711="","",'COE.Client.Details'!K711)</f>
        <v/>
      </c>
      <c r="D694" s="473">
        <f>IF('COE.Client.Details'!M711="","",'COE.Client.Details'!M711)</f>
        <v/>
      </c>
      <c r="E694" s="473">
        <f>IF('COE.Client.Details'!O711="","",'COE.Client.Details'!O711)</f>
        <v/>
      </c>
      <c r="F694" s="473">
        <f>IF('COE.Client.Details'!P711="","",'COE.Client.Details'!P711)</f>
        <v/>
      </c>
      <c r="G694" s="473">
        <f>IF('COE.Client.Details'!Q711="","",'COE.Client.Details'!Q711)</f>
        <v/>
      </c>
      <c r="H694" s="478">
        <f>IF(G694="","","US")</f>
        <v/>
      </c>
      <c r="I694" s="166">
        <f>IF('COE.Client.Details'!L711="","",'COE.Client.Details'!L711)</f>
        <v/>
      </c>
      <c r="J694" s="629">
        <f>IF('COE.Client.Details'!T711="","",'COE.Client.Details'!T711)</f>
        <v/>
      </c>
      <c r="K694" s="479">
        <f>IF(A694="","","0123000000002GvAAI")</f>
        <v/>
      </c>
      <c r="L694" s="479" t="n"/>
      <c r="M694" s="481">
        <f>IF('Multi Unit Grid'!$H$3="","",'Multi Unit Grid'!$H$3)</f>
        <v/>
      </c>
      <c r="N694" s="481">
        <f>IF('Multi Unit Grid'!$H$4="","",'Multi Unit Grid'!$H$4)</f>
        <v/>
      </c>
      <c r="O694" s="483" t="n"/>
      <c r="P694" s="482">
        <f>IF('COE.Client.Details'!E711="","",'COE.Client.Details'!E711)</f>
        <v/>
      </c>
      <c r="Q694" s="483" t="n"/>
    </row>
    <row r="695">
      <c r="A695" s="232">
        <f>IF('Multi Unit Grid'!C706="","",'Multi Unit Grid'!C706)</f>
        <v/>
      </c>
      <c r="B695" s="473">
        <f>IF('Product Selections'!D709="","",'Product Selections'!D709)</f>
        <v/>
      </c>
      <c r="C695" s="166">
        <f>IF('COE.Client.Details'!K712="","",'COE.Client.Details'!K712)</f>
        <v/>
      </c>
      <c r="D695" s="473">
        <f>IF('COE.Client.Details'!M712="","",'COE.Client.Details'!M712)</f>
        <v/>
      </c>
      <c r="E695" s="473">
        <f>IF('COE.Client.Details'!O712="","",'COE.Client.Details'!O712)</f>
        <v/>
      </c>
      <c r="F695" s="473">
        <f>IF('COE.Client.Details'!P712="","",'COE.Client.Details'!P712)</f>
        <v/>
      </c>
      <c r="G695" s="473">
        <f>IF('COE.Client.Details'!Q712="","",'COE.Client.Details'!Q712)</f>
        <v/>
      </c>
      <c r="H695" s="478">
        <f>IF(G695="","","US")</f>
        <v/>
      </c>
      <c r="I695" s="166">
        <f>IF('COE.Client.Details'!L712="","",'COE.Client.Details'!L712)</f>
        <v/>
      </c>
      <c r="J695" s="629">
        <f>IF('COE.Client.Details'!T712="","",'COE.Client.Details'!T712)</f>
        <v/>
      </c>
      <c r="K695" s="479">
        <f>IF(A695="","","0123000000002GvAAI")</f>
        <v/>
      </c>
      <c r="L695" s="479" t="n"/>
      <c r="M695" s="481">
        <f>IF('Multi Unit Grid'!$H$3="","",'Multi Unit Grid'!$H$3)</f>
        <v/>
      </c>
      <c r="N695" s="481">
        <f>IF('Multi Unit Grid'!$H$4="","",'Multi Unit Grid'!$H$4)</f>
        <v/>
      </c>
      <c r="O695" s="483" t="n"/>
      <c r="P695" s="482">
        <f>IF('COE.Client.Details'!E712="","",'COE.Client.Details'!E712)</f>
        <v/>
      </c>
      <c r="Q695" s="483" t="n"/>
    </row>
    <row r="696">
      <c r="A696" s="232">
        <f>IF('Multi Unit Grid'!C707="","",'Multi Unit Grid'!C707)</f>
        <v/>
      </c>
      <c r="B696" s="473">
        <f>IF('Product Selections'!D710="","",'Product Selections'!D710)</f>
        <v/>
      </c>
      <c r="C696" s="166">
        <f>IF('COE.Client.Details'!K713="","",'COE.Client.Details'!K713)</f>
        <v/>
      </c>
      <c r="D696" s="473">
        <f>IF('COE.Client.Details'!M713="","",'COE.Client.Details'!M713)</f>
        <v/>
      </c>
      <c r="E696" s="473">
        <f>IF('COE.Client.Details'!O713="","",'COE.Client.Details'!O713)</f>
        <v/>
      </c>
      <c r="F696" s="473">
        <f>IF('COE.Client.Details'!P713="","",'COE.Client.Details'!P713)</f>
        <v/>
      </c>
      <c r="G696" s="473">
        <f>IF('COE.Client.Details'!Q713="","",'COE.Client.Details'!Q713)</f>
        <v/>
      </c>
      <c r="H696" s="478">
        <f>IF(G696="","","US")</f>
        <v/>
      </c>
      <c r="I696" s="166">
        <f>IF('COE.Client.Details'!L713="","",'COE.Client.Details'!L713)</f>
        <v/>
      </c>
      <c r="J696" s="629">
        <f>IF('COE.Client.Details'!T713="","",'COE.Client.Details'!T713)</f>
        <v/>
      </c>
      <c r="K696" s="479">
        <f>IF(A696="","","0123000000002GvAAI")</f>
        <v/>
      </c>
      <c r="L696" s="479" t="n"/>
      <c r="M696" s="481">
        <f>IF('Multi Unit Grid'!$H$3="","",'Multi Unit Grid'!$H$3)</f>
        <v/>
      </c>
      <c r="N696" s="481">
        <f>IF('Multi Unit Grid'!$H$4="","",'Multi Unit Grid'!$H$4)</f>
        <v/>
      </c>
      <c r="O696" s="483" t="n"/>
      <c r="P696" s="482">
        <f>IF('COE.Client.Details'!E713="","",'COE.Client.Details'!E713)</f>
        <v/>
      </c>
      <c r="Q696" s="483" t="n"/>
    </row>
    <row r="697">
      <c r="A697" s="232">
        <f>IF('Multi Unit Grid'!C708="","",'Multi Unit Grid'!C708)</f>
        <v/>
      </c>
      <c r="B697" s="473">
        <f>IF('Product Selections'!D711="","",'Product Selections'!D711)</f>
        <v/>
      </c>
      <c r="C697" s="166">
        <f>IF('COE.Client.Details'!K714="","",'COE.Client.Details'!K714)</f>
        <v/>
      </c>
      <c r="D697" s="473">
        <f>IF('COE.Client.Details'!M714="","",'COE.Client.Details'!M714)</f>
        <v/>
      </c>
      <c r="E697" s="473">
        <f>IF('COE.Client.Details'!O714="","",'COE.Client.Details'!O714)</f>
        <v/>
      </c>
      <c r="F697" s="473">
        <f>IF('COE.Client.Details'!P714="","",'COE.Client.Details'!P714)</f>
        <v/>
      </c>
      <c r="G697" s="473">
        <f>IF('COE.Client.Details'!Q714="","",'COE.Client.Details'!Q714)</f>
        <v/>
      </c>
      <c r="H697" s="478">
        <f>IF(G697="","","US")</f>
        <v/>
      </c>
      <c r="I697" s="166">
        <f>IF('COE.Client.Details'!L714="","",'COE.Client.Details'!L714)</f>
        <v/>
      </c>
      <c r="J697" s="629">
        <f>IF('COE.Client.Details'!T714="","",'COE.Client.Details'!T714)</f>
        <v/>
      </c>
      <c r="K697" s="479">
        <f>IF(A697="","","0123000000002GvAAI")</f>
        <v/>
      </c>
      <c r="L697" s="479" t="n"/>
      <c r="M697" s="481">
        <f>IF('Multi Unit Grid'!$H$3="","",'Multi Unit Grid'!$H$3)</f>
        <v/>
      </c>
      <c r="N697" s="481">
        <f>IF('Multi Unit Grid'!$H$4="","",'Multi Unit Grid'!$H$4)</f>
        <v/>
      </c>
      <c r="O697" s="483" t="n"/>
      <c r="P697" s="482">
        <f>IF('COE.Client.Details'!E714="","",'COE.Client.Details'!E714)</f>
        <v/>
      </c>
      <c r="Q697" s="483" t="n"/>
    </row>
    <row r="698">
      <c r="A698" s="232">
        <f>IF('Multi Unit Grid'!C709="","",'Multi Unit Grid'!C709)</f>
        <v/>
      </c>
      <c r="B698" s="473">
        <f>IF('Product Selections'!D712="","",'Product Selections'!D712)</f>
        <v/>
      </c>
      <c r="C698" s="166">
        <f>IF('COE.Client.Details'!K715="","",'COE.Client.Details'!K715)</f>
        <v/>
      </c>
      <c r="D698" s="473">
        <f>IF('COE.Client.Details'!M715="","",'COE.Client.Details'!M715)</f>
        <v/>
      </c>
      <c r="E698" s="473">
        <f>IF('COE.Client.Details'!O715="","",'COE.Client.Details'!O715)</f>
        <v/>
      </c>
      <c r="F698" s="473">
        <f>IF('COE.Client.Details'!P715="","",'COE.Client.Details'!P715)</f>
        <v/>
      </c>
      <c r="G698" s="473">
        <f>IF('COE.Client.Details'!Q715="","",'COE.Client.Details'!Q715)</f>
        <v/>
      </c>
      <c r="H698" s="478">
        <f>IF(G698="","","US")</f>
        <v/>
      </c>
      <c r="I698" s="166">
        <f>IF('COE.Client.Details'!L715="","",'COE.Client.Details'!L715)</f>
        <v/>
      </c>
      <c r="J698" s="629">
        <f>IF('COE.Client.Details'!T715="","",'COE.Client.Details'!T715)</f>
        <v/>
      </c>
      <c r="K698" s="479">
        <f>IF(A698="","","0123000000002GvAAI")</f>
        <v/>
      </c>
      <c r="L698" s="479" t="n"/>
      <c r="M698" s="481">
        <f>IF('Multi Unit Grid'!$H$3="","",'Multi Unit Grid'!$H$3)</f>
        <v/>
      </c>
      <c r="N698" s="481">
        <f>IF('Multi Unit Grid'!$H$4="","",'Multi Unit Grid'!$H$4)</f>
        <v/>
      </c>
      <c r="O698" s="483" t="n"/>
      <c r="P698" s="482">
        <f>IF('COE.Client.Details'!E715="","",'COE.Client.Details'!E715)</f>
        <v/>
      </c>
      <c r="Q698" s="483" t="n"/>
    </row>
    <row r="699">
      <c r="A699" s="232">
        <f>IF('Multi Unit Grid'!C710="","",'Multi Unit Grid'!C710)</f>
        <v/>
      </c>
      <c r="B699" s="473">
        <f>IF('Product Selections'!D713="","",'Product Selections'!D713)</f>
        <v/>
      </c>
      <c r="C699" s="166">
        <f>IF('COE.Client.Details'!K716="","",'COE.Client.Details'!K716)</f>
        <v/>
      </c>
      <c r="D699" s="473">
        <f>IF('COE.Client.Details'!M716="","",'COE.Client.Details'!M716)</f>
        <v/>
      </c>
      <c r="E699" s="473">
        <f>IF('COE.Client.Details'!O716="","",'COE.Client.Details'!O716)</f>
        <v/>
      </c>
      <c r="F699" s="473">
        <f>IF('COE.Client.Details'!P716="","",'COE.Client.Details'!P716)</f>
        <v/>
      </c>
      <c r="G699" s="473">
        <f>IF('COE.Client.Details'!Q716="","",'COE.Client.Details'!Q716)</f>
        <v/>
      </c>
      <c r="H699" s="478">
        <f>IF(G699="","","US")</f>
        <v/>
      </c>
      <c r="I699" s="166">
        <f>IF('COE.Client.Details'!L716="","",'COE.Client.Details'!L716)</f>
        <v/>
      </c>
      <c r="J699" s="629">
        <f>IF('COE.Client.Details'!T716="","",'COE.Client.Details'!T716)</f>
        <v/>
      </c>
      <c r="K699" s="479">
        <f>IF(A699="","","0123000000002GvAAI")</f>
        <v/>
      </c>
      <c r="L699" s="479" t="n"/>
      <c r="M699" s="481">
        <f>IF('Multi Unit Grid'!$H$3="","",'Multi Unit Grid'!$H$3)</f>
        <v/>
      </c>
      <c r="N699" s="481">
        <f>IF('Multi Unit Grid'!$H$4="","",'Multi Unit Grid'!$H$4)</f>
        <v/>
      </c>
      <c r="O699" s="483" t="n"/>
      <c r="P699" s="482">
        <f>IF('COE.Client.Details'!E716="","",'COE.Client.Details'!E716)</f>
        <v/>
      </c>
      <c r="Q699" s="483" t="n"/>
    </row>
    <row r="700">
      <c r="A700" s="232">
        <f>IF('Multi Unit Grid'!C711="","",'Multi Unit Grid'!C711)</f>
        <v/>
      </c>
      <c r="B700" s="473">
        <f>IF('Product Selections'!D714="","",'Product Selections'!D714)</f>
        <v/>
      </c>
      <c r="C700" s="166">
        <f>IF('COE.Client.Details'!K717="","",'COE.Client.Details'!K717)</f>
        <v/>
      </c>
      <c r="D700" s="473">
        <f>IF('COE.Client.Details'!M717="","",'COE.Client.Details'!M717)</f>
        <v/>
      </c>
      <c r="E700" s="473">
        <f>IF('COE.Client.Details'!O717="","",'COE.Client.Details'!O717)</f>
        <v/>
      </c>
      <c r="F700" s="473">
        <f>IF('COE.Client.Details'!P717="","",'COE.Client.Details'!P717)</f>
        <v/>
      </c>
      <c r="G700" s="473">
        <f>IF('COE.Client.Details'!Q717="","",'COE.Client.Details'!Q717)</f>
        <v/>
      </c>
      <c r="H700" s="478">
        <f>IF(G700="","","US")</f>
        <v/>
      </c>
      <c r="I700" s="166">
        <f>IF('COE.Client.Details'!L717="","",'COE.Client.Details'!L717)</f>
        <v/>
      </c>
      <c r="J700" s="629">
        <f>IF('COE.Client.Details'!T717="","",'COE.Client.Details'!T717)</f>
        <v/>
      </c>
      <c r="K700" s="479">
        <f>IF(A700="","","0123000000002GvAAI")</f>
        <v/>
      </c>
      <c r="L700" s="479" t="n"/>
      <c r="M700" s="481">
        <f>IF('Multi Unit Grid'!$H$3="","",'Multi Unit Grid'!$H$3)</f>
        <v/>
      </c>
      <c r="N700" s="481">
        <f>IF('Multi Unit Grid'!$H$4="","",'Multi Unit Grid'!$H$4)</f>
        <v/>
      </c>
      <c r="O700" s="483" t="n"/>
      <c r="P700" s="482">
        <f>IF('COE.Client.Details'!E717="","",'COE.Client.Details'!E717)</f>
        <v/>
      </c>
      <c r="Q700" s="483" t="n"/>
    </row>
    <row r="701">
      <c r="A701" s="232">
        <f>IF('Multi Unit Grid'!C712="","",'Multi Unit Grid'!C712)</f>
        <v/>
      </c>
      <c r="B701" s="473">
        <f>IF('Product Selections'!D715="","",'Product Selections'!D715)</f>
        <v/>
      </c>
      <c r="C701" s="166">
        <f>IF('COE.Client.Details'!K718="","",'COE.Client.Details'!K718)</f>
        <v/>
      </c>
      <c r="D701" s="473">
        <f>IF('COE.Client.Details'!M718="","",'COE.Client.Details'!M718)</f>
        <v/>
      </c>
      <c r="E701" s="473">
        <f>IF('COE.Client.Details'!O718="","",'COE.Client.Details'!O718)</f>
        <v/>
      </c>
      <c r="F701" s="473">
        <f>IF('COE.Client.Details'!P718="","",'COE.Client.Details'!P718)</f>
        <v/>
      </c>
      <c r="G701" s="473">
        <f>IF('COE.Client.Details'!Q718="","",'COE.Client.Details'!Q718)</f>
        <v/>
      </c>
      <c r="H701" s="478">
        <f>IF(G701="","","US")</f>
        <v/>
      </c>
      <c r="I701" s="166">
        <f>IF('COE.Client.Details'!L718="","",'COE.Client.Details'!L718)</f>
        <v/>
      </c>
      <c r="J701" s="629">
        <f>IF('COE.Client.Details'!T718="","",'COE.Client.Details'!T718)</f>
        <v/>
      </c>
      <c r="K701" s="479">
        <f>IF(A701="","","0123000000002GvAAI")</f>
        <v/>
      </c>
      <c r="L701" s="479" t="n"/>
      <c r="M701" s="481">
        <f>IF('Multi Unit Grid'!$H$3="","",'Multi Unit Grid'!$H$3)</f>
        <v/>
      </c>
      <c r="N701" s="481">
        <f>IF('Multi Unit Grid'!$H$4="","",'Multi Unit Grid'!$H$4)</f>
        <v/>
      </c>
      <c r="O701" s="483" t="n"/>
      <c r="P701" s="482">
        <f>IF('COE.Client.Details'!E718="","",'COE.Client.Details'!E718)</f>
        <v/>
      </c>
      <c r="Q701" s="483" t="n"/>
    </row>
    <row r="702">
      <c r="A702" s="232">
        <f>IF('Multi Unit Grid'!C713="","",'Multi Unit Grid'!C713)</f>
        <v/>
      </c>
      <c r="B702" s="473">
        <f>IF('Product Selections'!D716="","",'Product Selections'!D716)</f>
        <v/>
      </c>
      <c r="C702" s="166">
        <f>IF('COE.Client.Details'!K719="","",'COE.Client.Details'!K719)</f>
        <v/>
      </c>
      <c r="D702" s="473">
        <f>IF('COE.Client.Details'!M719="","",'COE.Client.Details'!M719)</f>
        <v/>
      </c>
      <c r="E702" s="473">
        <f>IF('COE.Client.Details'!O719="","",'COE.Client.Details'!O719)</f>
        <v/>
      </c>
      <c r="F702" s="473">
        <f>IF('COE.Client.Details'!P719="","",'COE.Client.Details'!P719)</f>
        <v/>
      </c>
      <c r="G702" s="473">
        <f>IF('COE.Client.Details'!Q719="","",'COE.Client.Details'!Q719)</f>
        <v/>
      </c>
      <c r="H702" s="478">
        <f>IF(G702="","","US")</f>
        <v/>
      </c>
      <c r="I702" s="166">
        <f>IF('COE.Client.Details'!L719="","",'COE.Client.Details'!L719)</f>
        <v/>
      </c>
      <c r="J702" s="629">
        <f>IF('COE.Client.Details'!T719="","",'COE.Client.Details'!T719)</f>
        <v/>
      </c>
      <c r="K702" s="479">
        <f>IF(A702="","","0123000000002GvAAI")</f>
        <v/>
      </c>
      <c r="L702" s="479" t="n"/>
      <c r="M702" s="481">
        <f>IF('Multi Unit Grid'!$H$3="","",'Multi Unit Grid'!$H$3)</f>
        <v/>
      </c>
      <c r="N702" s="481">
        <f>IF('Multi Unit Grid'!$H$4="","",'Multi Unit Grid'!$H$4)</f>
        <v/>
      </c>
      <c r="O702" s="483" t="n"/>
      <c r="P702" s="482">
        <f>IF('COE.Client.Details'!E719="","",'COE.Client.Details'!E719)</f>
        <v/>
      </c>
      <c r="Q702" s="483" t="n"/>
    </row>
    <row r="703">
      <c r="A703" s="232">
        <f>IF('Multi Unit Grid'!C714="","",'Multi Unit Grid'!C714)</f>
        <v/>
      </c>
      <c r="B703" s="473">
        <f>IF('Product Selections'!D717="","",'Product Selections'!D717)</f>
        <v/>
      </c>
      <c r="C703" s="166">
        <f>IF('COE.Client.Details'!K720="","",'COE.Client.Details'!K720)</f>
        <v/>
      </c>
      <c r="D703" s="473">
        <f>IF('COE.Client.Details'!M720="","",'COE.Client.Details'!M720)</f>
        <v/>
      </c>
      <c r="E703" s="473">
        <f>IF('COE.Client.Details'!O720="","",'COE.Client.Details'!O720)</f>
        <v/>
      </c>
      <c r="F703" s="473">
        <f>IF('COE.Client.Details'!P720="","",'COE.Client.Details'!P720)</f>
        <v/>
      </c>
      <c r="G703" s="473">
        <f>IF('COE.Client.Details'!Q720="","",'COE.Client.Details'!Q720)</f>
        <v/>
      </c>
      <c r="H703" s="478">
        <f>IF(G703="","","US")</f>
        <v/>
      </c>
      <c r="I703" s="166">
        <f>IF('COE.Client.Details'!L720="","",'COE.Client.Details'!L720)</f>
        <v/>
      </c>
      <c r="J703" s="629">
        <f>IF('COE.Client.Details'!T720="","",'COE.Client.Details'!T720)</f>
        <v/>
      </c>
      <c r="K703" s="479">
        <f>IF(A703="","","0123000000002GvAAI")</f>
        <v/>
      </c>
      <c r="L703" s="479" t="n"/>
      <c r="M703" s="481">
        <f>IF('Multi Unit Grid'!$H$3="","",'Multi Unit Grid'!$H$3)</f>
        <v/>
      </c>
      <c r="N703" s="481">
        <f>IF('Multi Unit Grid'!$H$4="","",'Multi Unit Grid'!$H$4)</f>
        <v/>
      </c>
      <c r="O703" s="483" t="n"/>
      <c r="P703" s="482">
        <f>IF('COE.Client.Details'!E720="","",'COE.Client.Details'!E720)</f>
        <v/>
      </c>
      <c r="Q703" s="483" t="n"/>
    </row>
    <row r="704">
      <c r="A704" s="232">
        <f>IF('Multi Unit Grid'!C715="","",'Multi Unit Grid'!C715)</f>
        <v/>
      </c>
      <c r="B704" s="473">
        <f>IF('Product Selections'!D718="","",'Product Selections'!D718)</f>
        <v/>
      </c>
      <c r="C704" s="166">
        <f>IF('COE.Client.Details'!K721="","",'COE.Client.Details'!K721)</f>
        <v/>
      </c>
      <c r="D704" s="473">
        <f>IF('COE.Client.Details'!M721="","",'COE.Client.Details'!M721)</f>
        <v/>
      </c>
      <c r="E704" s="473">
        <f>IF('COE.Client.Details'!O721="","",'COE.Client.Details'!O721)</f>
        <v/>
      </c>
      <c r="F704" s="473">
        <f>IF('COE.Client.Details'!P721="","",'COE.Client.Details'!P721)</f>
        <v/>
      </c>
      <c r="G704" s="473">
        <f>IF('COE.Client.Details'!Q721="","",'COE.Client.Details'!Q721)</f>
        <v/>
      </c>
      <c r="H704" s="478">
        <f>IF(G704="","","US")</f>
        <v/>
      </c>
      <c r="I704" s="166">
        <f>IF('COE.Client.Details'!L721="","",'COE.Client.Details'!L721)</f>
        <v/>
      </c>
      <c r="J704" s="629">
        <f>IF('COE.Client.Details'!T721="","",'COE.Client.Details'!T721)</f>
        <v/>
      </c>
      <c r="K704" s="479">
        <f>IF(A704="","","0123000000002GvAAI")</f>
        <v/>
      </c>
      <c r="L704" s="479" t="n"/>
      <c r="M704" s="481">
        <f>IF('Multi Unit Grid'!$H$3="","",'Multi Unit Grid'!$H$3)</f>
        <v/>
      </c>
      <c r="N704" s="481">
        <f>IF('Multi Unit Grid'!$H$4="","",'Multi Unit Grid'!$H$4)</f>
        <v/>
      </c>
      <c r="O704" s="483" t="n"/>
      <c r="P704" s="482">
        <f>IF('COE.Client.Details'!E721="","",'COE.Client.Details'!E721)</f>
        <v/>
      </c>
      <c r="Q704" s="483" t="n"/>
    </row>
    <row r="705">
      <c r="A705" s="232">
        <f>IF('Multi Unit Grid'!C716="","",'Multi Unit Grid'!C716)</f>
        <v/>
      </c>
      <c r="B705" s="473">
        <f>IF('Product Selections'!D719="","",'Product Selections'!D719)</f>
        <v/>
      </c>
      <c r="C705" s="166">
        <f>IF('COE.Client.Details'!K722="","",'COE.Client.Details'!K722)</f>
        <v/>
      </c>
      <c r="D705" s="473">
        <f>IF('COE.Client.Details'!M722="","",'COE.Client.Details'!M722)</f>
        <v/>
      </c>
      <c r="E705" s="473">
        <f>IF('COE.Client.Details'!O722="","",'COE.Client.Details'!O722)</f>
        <v/>
      </c>
      <c r="F705" s="473">
        <f>IF('COE.Client.Details'!P722="","",'COE.Client.Details'!P722)</f>
        <v/>
      </c>
      <c r="G705" s="473">
        <f>IF('COE.Client.Details'!Q722="","",'COE.Client.Details'!Q722)</f>
        <v/>
      </c>
      <c r="H705" s="478">
        <f>IF(G705="","","US")</f>
        <v/>
      </c>
      <c r="I705" s="166">
        <f>IF('COE.Client.Details'!L722="","",'COE.Client.Details'!L722)</f>
        <v/>
      </c>
      <c r="J705" s="629">
        <f>IF('COE.Client.Details'!T722="","",'COE.Client.Details'!T722)</f>
        <v/>
      </c>
      <c r="K705" s="479">
        <f>IF(A705="","","0123000000002GvAAI")</f>
        <v/>
      </c>
      <c r="L705" s="479" t="n"/>
      <c r="M705" s="481">
        <f>IF('Multi Unit Grid'!$H$3="","",'Multi Unit Grid'!$H$3)</f>
        <v/>
      </c>
      <c r="N705" s="481">
        <f>IF('Multi Unit Grid'!$H$4="","",'Multi Unit Grid'!$H$4)</f>
        <v/>
      </c>
      <c r="O705" s="483" t="n"/>
      <c r="P705" s="482">
        <f>IF('COE.Client.Details'!E722="","",'COE.Client.Details'!E722)</f>
        <v/>
      </c>
      <c r="Q705" s="483" t="n"/>
    </row>
    <row r="706">
      <c r="A706" s="232">
        <f>IF('Multi Unit Grid'!C717="","",'Multi Unit Grid'!C717)</f>
        <v/>
      </c>
      <c r="B706" s="473">
        <f>IF('Product Selections'!D720="","",'Product Selections'!D720)</f>
        <v/>
      </c>
      <c r="C706" s="166">
        <f>IF('COE.Client.Details'!K723="","",'COE.Client.Details'!K723)</f>
        <v/>
      </c>
      <c r="D706" s="473">
        <f>IF('COE.Client.Details'!M723="","",'COE.Client.Details'!M723)</f>
        <v/>
      </c>
      <c r="E706" s="473">
        <f>IF('COE.Client.Details'!O723="","",'COE.Client.Details'!O723)</f>
        <v/>
      </c>
      <c r="F706" s="473">
        <f>IF('COE.Client.Details'!P723="","",'COE.Client.Details'!P723)</f>
        <v/>
      </c>
      <c r="G706" s="473">
        <f>IF('COE.Client.Details'!Q723="","",'COE.Client.Details'!Q723)</f>
        <v/>
      </c>
      <c r="H706" s="478">
        <f>IF(G706="","","US")</f>
        <v/>
      </c>
      <c r="I706" s="166">
        <f>IF('COE.Client.Details'!L723="","",'COE.Client.Details'!L723)</f>
        <v/>
      </c>
      <c r="J706" s="629">
        <f>IF('COE.Client.Details'!T723="","",'COE.Client.Details'!T723)</f>
        <v/>
      </c>
      <c r="K706" s="479">
        <f>IF(A706="","","0123000000002GvAAI")</f>
        <v/>
      </c>
      <c r="L706" s="479" t="n"/>
      <c r="M706" s="481">
        <f>IF('Multi Unit Grid'!$H$3="","",'Multi Unit Grid'!$H$3)</f>
        <v/>
      </c>
      <c r="N706" s="481">
        <f>IF('Multi Unit Grid'!$H$4="","",'Multi Unit Grid'!$H$4)</f>
        <v/>
      </c>
      <c r="O706" s="483" t="n"/>
      <c r="P706" s="482">
        <f>IF('COE.Client.Details'!E723="","",'COE.Client.Details'!E723)</f>
        <v/>
      </c>
      <c r="Q706" s="483" t="n"/>
    </row>
    <row r="707">
      <c r="A707" s="232">
        <f>IF('Multi Unit Grid'!C718="","",'Multi Unit Grid'!C718)</f>
        <v/>
      </c>
      <c r="B707" s="473">
        <f>IF('Product Selections'!D721="","",'Product Selections'!D721)</f>
        <v/>
      </c>
      <c r="C707" s="166">
        <f>IF('COE.Client.Details'!K724="","",'COE.Client.Details'!K724)</f>
        <v/>
      </c>
      <c r="D707" s="473">
        <f>IF('COE.Client.Details'!M724="","",'COE.Client.Details'!M724)</f>
        <v/>
      </c>
      <c r="E707" s="473">
        <f>IF('COE.Client.Details'!O724="","",'COE.Client.Details'!O724)</f>
        <v/>
      </c>
      <c r="F707" s="473">
        <f>IF('COE.Client.Details'!P724="","",'COE.Client.Details'!P724)</f>
        <v/>
      </c>
      <c r="G707" s="473">
        <f>IF('COE.Client.Details'!Q724="","",'COE.Client.Details'!Q724)</f>
        <v/>
      </c>
      <c r="H707" s="478">
        <f>IF(G707="","","US")</f>
        <v/>
      </c>
      <c r="I707" s="166">
        <f>IF('COE.Client.Details'!L724="","",'COE.Client.Details'!L724)</f>
        <v/>
      </c>
      <c r="J707" s="629">
        <f>IF('COE.Client.Details'!T724="","",'COE.Client.Details'!T724)</f>
        <v/>
      </c>
      <c r="K707" s="479">
        <f>IF(A707="","","0123000000002GvAAI")</f>
        <v/>
      </c>
      <c r="L707" s="479" t="n"/>
      <c r="M707" s="481">
        <f>IF('Multi Unit Grid'!$H$3="","",'Multi Unit Grid'!$H$3)</f>
        <v/>
      </c>
      <c r="N707" s="481">
        <f>IF('Multi Unit Grid'!$H$4="","",'Multi Unit Grid'!$H$4)</f>
        <v/>
      </c>
      <c r="O707" s="483" t="n"/>
      <c r="P707" s="482">
        <f>IF('COE.Client.Details'!E724="","",'COE.Client.Details'!E724)</f>
        <v/>
      </c>
      <c r="Q707" s="483" t="n"/>
    </row>
    <row r="708">
      <c r="A708" s="232">
        <f>IF('Multi Unit Grid'!C719="","",'Multi Unit Grid'!C719)</f>
        <v/>
      </c>
      <c r="B708" s="473">
        <f>IF('Product Selections'!D722="","",'Product Selections'!D722)</f>
        <v/>
      </c>
      <c r="C708" s="166">
        <f>IF('COE.Client.Details'!K725="","",'COE.Client.Details'!K725)</f>
        <v/>
      </c>
      <c r="D708" s="473">
        <f>IF('COE.Client.Details'!M725="","",'COE.Client.Details'!M725)</f>
        <v/>
      </c>
      <c r="E708" s="473">
        <f>IF('COE.Client.Details'!O725="","",'COE.Client.Details'!O725)</f>
        <v/>
      </c>
      <c r="F708" s="473">
        <f>IF('COE.Client.Details'!P725="","",'COE.Client.Details'!P725)</f>
        <v/>
      </c>
      <c r="G708" s="473">
        <f>IF('COE.Client.Details'!Q725="","",'COE.Client.Details'!Q725)</f>
        <v/>
      </c>
      <c r="H708" s="478">
        <f>IF(G708="","","US")</f>
        <v/>
      </c>
      <c r="I708" s="166">
        <f>IF('COE.Client.Details'!L725="","",'COE.Client.Details'!L725)</f>
        <v/>
      </c>
      <c r="J708" s="629">
        <f>IF('COE.Client.Details'!T725="","",'COE.Client.Details'!T725)</f>
        <v/>
      </c>
      <c r="K708" s="479">
        <f>IF(A708="","","0123000000002GvAAI")</f>
        <v/>
      </c>
      <c r="L708" s="479" t="n"/>
      <c r="M708" s="481">
        <f>IF('Multi Unit Grid'!$H$3="","",'Multi Unit Grid'!$H$3)</f>
        <v/>
      </c>
      <c r="N708" s="481">
        <f>IF('Multi Unit Grid'!$H$4="","",'Multi Unit Grid'!$H$4)</f>
        <v/>
      </c>
      <c r="O708" s="483" t="n"/>
      <c r="P708" s="482">
        <f>IF('COE.Client.Details'!E725="","",'COE.Client.Details'!E725)</f>
        <v/>
      </c>
      <c r="Q708" s="483" t="n"/>
    </row>
    <row r="709">
      <c r="A709" s="232">
        <f>IF('Multi Unit Grid'!C720="","",'Multi Unit Grid'!C720)</f>
        <v/>
      </c>
      <c r="B709" s="473">
        <f>IF('Product Selections'!D723="","",'Product Selections'!D723)</f>
        <v/>
      </c>
      <c r="C709" s="166">
        <f>IF('COE.Client.Details'!K726="","",'COE.Client.Details'!K726)</f>
        <v/>
      </c>
      <c r="D709" s="473">
        <f>IF('COE.Client.Details'!M726="","",'COE.Client.Details'!M726)</f>
        <v/>
      </c>
      <c r="E709" s="473">
        <f>IF('COE.Client.Details'!O726="","",'COE.Client.Details'!O726)</f>
        <v/>
      </c>
      <c r="F709" s="473">
        <f>IF('COE.Client.Details'!P726="","",'COE.Client.Details'!P726)</f>
        <v/>
      </c>
      <c r="G709" s="473">
        <f>IF('COE.Client.Details'!Q726="","",'COE.Client.Details'!Q726)</f>
        <v/>
      </c>
      <c r="H709" s="478">
        <f>IF(G709="","","US")</f>
        <v/>
      </c>
      <c r="I709" s="166">
        <f>IF('COE.Client.Details'!L726="","",'COE.Client.Details'!L726)</f>
        <v/>
      </c>
      <c r="J709" s="629">
        <f>IF('COE.Client.Details'!T726="","",'COE.Client.Details'!T726)</f>
        <v/>
      </c>
      <c r="K709" s="479">
        <f>IF(A709="","","0123000000002GvAAI")</f>
        <v/>
      </c>
      <c r="L709" s="479" t="n"/>
      <c r="M709" s="481">
        <f>IF('Multi Unit Grid'!$H$3="","",'Multi Unit Grid'!$H$3)</f>
        <v/>
      </c>
      <c r="N709" s="481">
        <f>IF('Multi Unit Grid'!$H$4="","",'Multi Unit Grid'!$H$4)</f>
        <v/>
      </c>
      <c r="O709" s="483" t="n"/>
      <c r="P709" s="482">
        <f>IF('COE.Client.Details'!E726="","",'COE.Client.Details'!E726)</f>
        <v/>
      </c>
      <c r="Q709" s="483" t="n"/>
    </row>
    <row r="710">
      <c r="A710" s="232">
        <f>IF('Multi Unit Grid'!C721="","",'Multi Unit Grid'!C721)</f>
        <v/>
      </c>
      <c r="B710" s="473">
        <f>IF('Product Selections'!D724="","",'Product Selections'!D724)</f>
        <v/>
      </c>
      <c r="C710" s="166">
        <f>IF('COE.Client.Details'!K727="","",'COE.Client.Details'!K727)</f>
        <v/>
      </c>
      <c r="D710" s="473">
        <f>IF('COE.Client.Details'!M727="","",'COE.Client.Details'!M727)</f>
        <v/>
      </c>
      <c r="E710" s="473">
        <f>IF('COE.Client.Details'!O727="","",'COE.Client.Details'!O727)</f>
        <v/>
      </c>
      <c r="F710" s="473">
        <f>IF('COE.Client.Details'!P727="","",'COE.Client.Details'!P727)</f>
        <v/>
      </c>
      <c r="G710" s="473">
        <f>IF('COE.Client.Details'!Q727="","",'COE.Client.Details'!Q727)</f>
        <v/>
      </c>
      <c r="H710" s="478">
        <f>IF(G710="","","US")</f>
        <v/>
      </c>
      <c r="I710" s="166">
        <f>IF('COE.Client.Details'!L727="","",'COE.Client.Details'!L727)</f>
        <v/>
      </c>
      <c r="J710" s="629">
        <f>IF('COE.Client.Details'!T727="","",'COE.Client.Details'!T727)</f>
        <v/>
      </c>
      <c r="K710" s="479">
        <f>IF(A710="","","0123000000002GvAAI")</f>
        <v/>
      </c>
      <c r="L710" s="479" t="n"/>
      <c r="M710" s="481">
        <f>IF('Multi Unit Grid'!$H$3="","",'Multi Unit Grid'!$H$3)</f>
        <v/>
      </c>
      <c r="N710" s="481">
        <f>IF('Multi Unit Grid'!$H$4="","",'Multi Unit Grid'!$H$4)</f>
        <v/>
      </c>
      <c r="O710" s="483" t="n"/>
      <c r="P710" s="482">
        <f>IF('COE.Client.Details'!E727="","",'COE.Client.Details'!E727)</f>
        <v/>
      </c>
      <c r="Q710" s="483" t="n"/>
    </row>
    <row r="711">
      <c r="A711" s="232">
        <f>IF('Multi Unit Grid'!C722="","",'Multi Unit Grid'!C722)</f>
        <v/>
      </c>
      <c r="B711" s="473">
        <f>IF('Product Selections'!D725="","",'Product Selections'!D725)</f>
        <v/>
      </c>
      <c r="C711" s="166">
        <f>IF('COE.Client.Details'!K728="","",'COE.Client.Details'!K728)</f>
        <v/>
      </c>
      <c r="D711" s="473">
        <f>IF('COE.Client.Details'!M728="","",'COE.Client.Details'!M728)</f>
        <v/>
      </c>
      <c r="E711" s="473">
        <f>IF('COE.Client.Details'!O728="","",'COE.Client.Details'!O728)</f>
        <v/>
      </c>
      <c r="F711" s="473">
        <f>IF('COE.Client.Details'!P728="","",'COE.Client.Details'!P728)</f>
        <v/>
      </c>
      <c r="G711" s="473">
        <f>IF('COE.Client.Details'!Q728="","",'COE.Client.Details'!Q728)</f>
        <v/>
      </c>
      <c r="H711" s="478">
        <f>IF(G711="","","US")</f>
        <v/>
      </c>
      <c r="I711" s="166">
        <f>IF('COE.Client.Details'!L728="","",'COE.Client.Details'!L728)</f>
        <v/>
      </c>
      <c r="J711" s="629">
        <f>IF('COE.Client.Details'!T728="","",'COE.Client.Details'!T728)</f>
        <v/>
      </c>
      <c r="K711" s="479">
        <f>IF(A711="","","0123000000002GvAAI")</f>
        <v/>
      </c>
      <c r="L711" s="479" t="n"/>
      <c r="M711" s="481">
        <f>IF('Multi Unit Grid'!$H$3="","",'Multi Unit Grid'!$H$3)</f>
        <v/>
      </c>
      <c r="N711" s="481">
        <f>IF('Multi Unit Grid'!$H$4="","",'Multi Unit Grid'!$H$4)</f>
        <v/>
      </c>
      <c r="O711" s="483" t="n"/>
      <c r="P711" s="482">
        <f>IF('COE.Client.Details'!E728="","",'COE.Client.Details'!E728)</f>
        <v/>
      </c>
      <c r="Q711" s="483" t="n"/>
    </row>
    <row r="712">
      <c r="A712" s="232">
        <f>IF('Multi Unit Grid'!C723="","",'Multi Unit Grid'!C723)</f>
        <v/>
      </c>
      <c r="B712" s="473">
        <f>IF('Product Selections'!D726="","",'Product Selections'!D726)</f>
        <v/>
      </c>
      <c r="C712" s="166">
        <f>IF('COE.Client.Details'!K729="","",'COE.Client.Details'!K729)</f>
        <v/>
      </c>
      <c r="D712" s="473">
        <f>IF('COE.Client.Details'!M729="","",'COE.Client.Details'!M729)</f>
        <v/>
      </c>
      <c r="E712" s="473">
        <f>IF('COE.Client.Details'!O729="","",'COE.Client.Details'!O729)</f>
        <v/>
      </c>
      <c r="F712" s="473">
        <f>IF('COE.Client.Details'!P729="","",'COE.Client.Details'!P729)</f>
        <v/>
      </c>
      <c r="G712" s="473">
        <f>IF('COE.Client.Details'!Q729="","",'COE.Client.Details'!Q729)</f>
        <v/>
      </c>
      <c r="H712" s="478">
        <f>IF(G712="","","US")</f>
        <v/>
      </c>
      <c r="I712" s="166">
        <f>IF('COE.Client.Details'!L729="","",'COE.Client.Details'!L729)</f>
        <v/>
      </c>
      <c r="J712" s="629">
        <f>IF('COE.Client.Details'!T729="","",'COE.Client.Details'!T729)</f>
        <v/>
      </c>
      <c r="K712" s="479">
        <f>IF(A712="","","0123000000002GvAAI")</f>
        <v/>
      </c>
      <c r="L712" s="479" t="n"/>
      <c r="M712" s="481">
        <f>IF('Multi Unit Grid'!$H$3="","",'Multi Unit Grid'!$H$3)</f>
        <v/>
      </c>
      <c r="N712" s="481">
        <f>IF('Multi Unit Grid'!$H$4="","",'Multi Unit Grid'!$H$4)</f>
        <v/>
      </c>
      <c r="O712" s="483" t="n"/>
      <c r="P712" s="482">
        <f>IF('COE.Client.Details'!E729="","",'COE.Client.Details'!E729)</f>
        <v/>
      </c>
      <c r="Q712" s="483" t="n"/>
    </row>
    <row r="713">
      <c r="A713" s="232">
        <f>IF('Multi Unit Grid'!C724="","",'Multi Unit Grid'!C724)</f>
        <v/>
      </c>
      <c r="B713" s="473">
        <f>IF('Product Selections'!D727="","",'Product Selections'!D727)</f>
        <v/>
      </c>
      <c r="C713" s="166">
        <f>IF('COE.Client.Details'!K730="","",'COE.Client.Details'!K730)</f>
        <v/>
      </c>
      <c r="D713" s="473">
        <f>IF('COE.Client.Details'!M730="","",'COE.Client.Details'!M730)</f>
        <v/>
      </c>
      <c r="E713" s="473">
        <f>IF('COE.Client.Details'!O730="","",'COE.Client.Details'!O730)</f>
        <v/>
      </c>
      <c r="F713" s="473">
        <f>IF('COE.Client.Details'!P730="","",'COE.Client.Details'!P730)</f>
        <v/>
      </c>
      <c r="G713" s="473">
        <f>IF('COE.Client.Details'!Q730="","",'COE.Client.Details'!Q730)</f>
        <v/>
      </c>
      <c r="H713" s="478">
        <f>IF(G713="","","US")</f>
        <v/>
      </c>
      <c r="I713" s="166">
        <f>IF('COE.Client.Details'!L730="","",'COE.Client.Details'!L730)</f>
        <v/>
      </c>
      <c r="J713" s="629">
        <f>IF('COE.Client.Details'!T730="","",'COE.Client.Details'!T730)</f>
        <v/>
      </c>
      <c r="K713" s="479">
        <f>IF(A713="","","0123000000002GvAAI")</f>
        <v/>
      </c>
      <c r="L713" s="479" t="n"/>
      <c r="M713" s="481">
        <f>IF('Multi Unit Grid'!$H$3="","",'Multi Unit Grid'!$H$3)</f>
        <v/>
      </c>
      <c r="N713" s="481">
        <f>IF('Multi Unit Grid'!$H$4="","",'Multi Unit Grid'!$H$4)</f>
        <v/>
      </c>
      <c r="O713" s="483" t="n"/>
      <c r="P713" s="482">
        <f>IF('COE.Client.Details'!E730="","",'COE.Client.Details'!E730)</f>
        <v/>
      </c>
      <c r="Q713" s="483" t="n"/>
    </row>
    <row r="714">
      <c r="A714" s="232">
        <f>IF('Multi Unit Grid'!C725="","",'Multi Unit Grid'!C725)</f>
        <v/>
      </c>
      <c r="B714" s="473">
        <f>IF('Product Selections'!D728="","",'Product Selections'!D728)</f>
        <v/>
      </c>
      <c r="C714" s="166">
        <f>IF('COE.Client.Details'!K731="","",'COE.Client.Details'!K731)</f>
        <v/>
      </c>
      <c r="D714" s="473">
        <f>IF('COE.Client.Details'!M731="","",'COE.Client.Details'!M731)</f>
        <v/>
      </c>
      <c r="E714" s="473">
        <f>IF('COE.Client.Details'!O731="","",'COE.Client.Details'!O731)</f>
        <v/>
      </c>
      <c r="F714" s="473">
        <f>IF('COE.Client.Details'!P731="","",'COE.Client.Details'!P731)</f>
        <v/>
      </c>
      <c r="G714" s="473">
        <f>IF('COE.Client.Details'!Q731="","",'COE.Client.Details'!Q731)</f>
        <v/>
      </c>
      <c r="H714" s="478">
        <f>IF(G714="","","US")</f>
        <v/>
      </c>
      <c r="I714" s="166">
        <f>IF('COE.Client.Details'!L731="","",'COE.Client.Details'!L731)</f>
        <v/>
      </c>
      <c r="J714" s="629">
        <f>IF('COE.Client.Details'!T731="","",'COE.Client.Details'!T731)</f>
        <v/>
      </c>
      <c r="K714" s="479">
        <f>IF(A714="","","0123000000002GvAAI")</f>
        <v/>
      </c>
      <c r="L714" s="479" t="n"/>
      <c r="M714" s="481">
        <f>IF('Multi Unit Grid'!$H$3="","",'Multi Unit Grid'!$H$3)</f>
        <v/>
      </c>
      <c r="N714" s="481">
        <f>IF('Multi Unit Grid'!$H$4="","",'Multi Unit Grid'!$H$4)</f>
        <v/>
      </c>
      <c r="O714" s="483" t="n"/>
      <c r="P714" s="482">
        <f>IF('COE.Client.Details'!E731="","",'COE.Client.Details'!E731)</f>
        <v/>
      </c>
      <c r="Q714" s="483" t="n"/>
    </row>
    <row r="715">
      <c r="A715" s="232">
        <f>IF('Multi Unit Grid'!C726="","",'Multi Unit Grid'!C726)</f>
        <v/>
      </c>
      <c r="B715" s="473">
        <f>IF('Product Selections'!D729="","",'Product Selections'!D729)</f>
        <v/>
      </c>
      <c r="C715" s="166">
        <f>IF('COE.Client.Details'!K732="","",'COE.Client.Details'!K732)</f>
        <v/>
      </c>
      <c r="D715" s="473">
        <f>IF('COE.Client.Details'!M732="","",'COE.Client.Details'!M732)</f>
        <v/>
      </c>
      <c r="E715" s="473">
        <f>IF('COE.Client.Details'!O732="","",'COE.Client.Details'!O732)</f>
        <v/>
      </c>
      <c r="F715" s="473">
        <f>IF('COE.Client.Details'!P732="","",'COE.Client.Details'!P732)</f>
        <v/>
      </c>
      <c r="G715" s="473">
        <f>IF('COE.Client.Details'!Q732="","",'COE.Client.Details'!Q732)</f>
        <v/>
      </c>
      <c r="H715" s="478">
        <f>IF(G715="","","US")</f>
        <v/>
      </c>
      <c r="I715" s="166">
        <f>IF('COE.Client.Details'!L732="","",'COE.Client.Details'!L732)</f>
        <v/>
      </c>
      <c r="J715" s="629">
        <f>IF('COE.Client.Details'!T732="","",'COE.Client.Details'!T732)</f>
        <v/>
      </c>
      <c r="K715" s="479">
        <f>IF(A715="","","0123000000002GvAAI")</f>
        <v/>
      </c>
      <c r="L715" s="479" t="n"/>
      <c r="M715" s="481">
        <f>IF('Multi Unit Grid'!$H$3="","",'Multi Unit Grid'!$H$3)</f>
        <v/>
      </c>
      <c r="N715" s="481">
        <f>IF('Multi Unit Grid'!$H$4="","",'Multi Unit Grid'!$H$4)</f>
        <v/>
      </c>
      <c r="O715" s="483" t="n"/>
      <c r="P715" s="482">
        <f>IF('COE.Client.Details'!E732="","",'COE.Client.Details'!E732)</f>
        <v/>
      </c>
      <c r="Q715" s="483" t="n"/>
    </row>
    <row r="716">
      <c r="A716" s="232">
        <f>IF('Multi Unit Grid'!C727="","",'Multi Unit Grid'!C727)</f>
        <v/>
      </c>
      <c r="B716" s="473">
        <f>IF('Product Selections'!D730="","",'Product Selections'!D730)</f>
        <v/>
      </c>
      <c r="C716" s="166">
        <f>IF('COE.Client.Details'!K733="","",'COE.Client.Details'!K733)</f>
        <v/>
      </c>
      <c r="D716" s="473">
        <f>IF('COE.Client.Details'!M733="","",'COE.Client.Details'!M733)</f>
        <v/>
      </c>
      <c r="E716" s="473">
        <f>IF('COE.Client.Details'!O733="","",'COE.Client.Details'!O733)</f>
        <v/>
      </c>
      <c r="F716" s="473">
        <f>IF('COE.Client.Details'!P733="","",'COE.Client.Details'!P733)</f>
        <v/>
      </c>
      <c r="G716" s="473">
        <f>IF('COE.Client.Details'!Q733="","",'COE.Client.Details'!Q733)</f>
        <v/>
      </c>
      <c r="H716" s="478">
        <f>IF(G716="","","US")</f>
        <v/>
      </c>
      <c r="I716" s="166">
        <f>IF('COE.Client.Details'!L733="","",'COE.Client.Details'!L733)</f>
        <v/>
      </c>
      <c r="J716" s="629">
        <f>IF('COE.Client.Details'!T733="","",'COE.Client.Details'!T733)</f>
        <v/>
      </c>
      <c r="K716" s="479">
        <f>IF(A716="","","0123000000002GvAAI")</f>
        <v/>
      </c>
      <c r="L716" s="479" t="n"/>
      <c r="M716" s="481">
        <f>IF('Multi Unit Grid'!$H$3="","",'Multi Unit Grid'!$H$3)</f>
        <v/>
      </c>
      <c r="N716" s="481">
        <f>IF('Multi Unit Grid'!$H$4="","",'Multi Unit Grid'!$H$4)</f>
        <v/>
      </c>
      <c r="O716" s="483" t="n"/>
      <c r="P716" s="482">
        <f>IF('COE.Client.Details'!E733="","",'COE.Client.Details'!E733)</f>
        <v/>
      </c>
      <c r="Q716" s="483" t="n"/>
    </row>
    <row r="717">
      <c r="A717" s="232">
        <f>IF('Multi Unit Grid'!C728="","",'Multi Unit Grid'!C728)</f>
        <v/>
      </c>
      <c r="B717" s="473">
        <f>IF('Product Selections'!D731="","",'Product Selections'!D731)</f>
        <v/>
      </c>
      <c r="C717" s="166">
        <f>IF('COE.Client.Details'!K734="","",'COE.Client.Details'!K734)</f>
        <v/>
      </c>
      <c r="D717" s="473">
        <f>IF('COE.Client.Details'!M734="","",'COE.Client.Details'!M734)</f>
        <v/>
      </c>
      <c r="E717" s="473">
        <f>IF('COE.Client.Details'!O734="","",'COE.Client.Details'!O734)</f>
        <v/>
      </c>
      <c r="F717" s="473">
        <f>IF('COE.Client.Details'!P734="","",'COE.Client.Details'!P734)</f>
        <v/>
      </c>
      <c r="G717" s="473">
        <f>IF('COE.Client.Details'!Q734="","",'COE.Client.Details'!Q734)</f>
        <v/>
      </c>
      <c r="H717" s="478">
        <f>IF(G717="","","US")</f>
        <v/>
      </c>
      <c r="I717" s="166">
        <f>IF('COE.Client.Details'!L734="","",'COE.Client.Details'!L734)</f>
        <v/>
      </c>
      <c r="J717" s="629">
        <f>IF('COE.Client.Details'!T734="","",'COE.Client.Details'!T734)</f>
        <v/>
      </c>
      <c r="K717" s="479">
        <f>IF(A717="","","0123000000002GvAAI")</f>
        <v/>
      </c>
      <c r="L717" s="479" t="n"/>
      <c r="M717" s="481">
        <f>IF('Multi Unit Grid'!$H$3="","",'Multi Unit Grid'!$H$3)</f>
        <v/>
      </c>
      <c r="N717" s="481">
        <f>IF('Multi Unit Grid'!$H$4="","",'Multi Unit Grid'!$H$4)</f>
        <v/>
      </c>
      <c r="O717" s="483" t="n"/>
      <c r="P717" s="482">
        <f>IF('COE.Client.Details'!E734="","",'COE.Client.Details'!E734)</f>
        <v/>
      </c>
      <c r="Q717" s="483" t="n"/>
    </row>
    <row r="718">
      <c r="A718" s="232">
        <f>IF('Multi Unit Grid'!C729="","",'Multi Unit Grid'!C729)</f>
        <v/>
      </c>
      <c r="B718" s="473">
        <f>IF('Product Selections'!D732="","",'Product Selections'!D732)</f>
        <v/>
      </c>
      <c r="C718" s="166">
        <f>IF('COE.Client.Details'!K735="","",'COE.Client.Details'!K735)</f>
        <v/>
      </c>
      <c r="D718" s="473">
        <f>IF('COE.Client.Details'!M735="","",'COE.Client.Details'!M735)</f>
        <v/>
      </c>
      <c r="E718" s="473">
        <f>IF('COE.Client.Details'!O735="","",'COE.Client.Details'!O735)</f>
        <v/>
      </c>
      <c r="F718" s="473">
        <f>IF('COE.Client.Details'!P735="","",'COE.Client.Details'!P735)</f>
        <v/>
      </c>
      <c r="G718" s="473">
        <f>IF('COE.Client.Details'!Q735="","",'COE.Client.Details'!Q735)</f>
        <v/>
      </c>
      <c r="H718" s="478">
        <f>IF(G718="","","US")</f>
        <v/>
      </c>
      <c r="I718" s="166">
        <f>IF('COE.Client.Details'!L735="","",'COE.Client.Details'!L735)</f>
        <v/>
      </c>
      <c r="J718" s="629">
        <f>IF('COE.Client.Details'!T735="","",'COE.Client.Details'!T735)</f>
        <v/>
      </c>
      <c r="K718" s="479">
        <f>IF(A718="","","0123000000002GvAAI")</f>
        <v/>
      </c>
      <c r="L718" s="479" t="n"/>
      <c r="M718" s="481">
        <f>IF('Multi Unit Grid'!$H$3="","",'Multi Unit Grid'!$H$3)</f>
        <v/>
      </c>
      <c r="N718" s="481">
        <f>IF('Multi Unit Grid'!$H$4="","",'Multi Unit Grid'!$H$4)</f>
        <v/>
      </c>
      <c r="O718" s="483" t="n"/>
      <c r="P718" s="482">
        <f>IF('COE.Client.Details'!E735="","",'COE.Client.Details'!E735)</f>
        <v/>
      </c>
      <c r="Q718" s="483" t="n"/>
    </row>
    <row r="719">
      <c r="A719" s="232">
        <f>IF('Multi Unit Grid'!C730="","",'Multi Unit Grid'!C730)</f>
        <v/>
      </c>
      <c r="B719" s="473">
        <f>IF('Product Selections'!D733="","",'Product Selections'!D733)</f>
        <v/>
      </c>
      <c r="C719" s="166">
        <f>IF('COE.Client.Details'!K736="","",'COE.Client.Details'!K736)</f>
        <v/>
      </c>
      <c r="D719" s="473">
        <f>IF('COE.Client.Details'!M736="","",'COE.Client.Details'!M736)</f>
        <v/>
      </c>
      <c r="E719" s="473">
        <f>IF('COE.Client.Details'!O736="","",'COE.Client.Details'!O736)</f>
        <v/>
      </c>
      <c r="F719" s="473">
        <f>IF('COE.Client.Details'!P736="","",'COE.Client.Details'!P736)</f>
        <v/>
      </c>
      <c r="G719" s="473">
        <f>IF('COE.Client.Details'!Q736="","",'COE.Client.Details'!Q736)</f>
        <v/>
      </c>
      <c r="H719" s="478">
        <f>IF(G719="","","US")</f>
        <v/>
      </c>
      <c r="I719" s="166">
        <f>IF('COE.Client.Details'!L736="","",'COE.Client.Details'!L736)</f>
        <v/>
      </c>
      <c r="J719" s="629">
        <f>IF('COE.Client.Details'!T736="","",'COE.Client.Details'!T736)</f>
        <v/>
      </c>
      <c r="K719" s="479">
        <f>IF(A719="","","0123000000002GvAAI")</f>
        <v/>
      </c>
      <c r="L719" s="479" t="n"/>
      <c r="M719" s="481">
        <f>IF('Multi Unit Grid'!$H$3="","",'Multi Unit Grid'!$H$3)</f>
        <v/>
      </c>
      <c r="N719" s="481">
        <f>IF('Multi Unit Grid'!$H$4="","",'Multi Unit Grid'!$H$4)</f>
        <v/>
      </c>
      <c r="O719" s="483" t="n"/>
      <c r="P719" s="482">
        <f>IF('COE.Client.Details'!E736="","",'COE.Client.Details'!E736)</f>
        <v/>
      </c>
      <c r="Q719" s="483" t="n"/>
    </row>
    <row r="720">
      <c r="A720" s="232">
        <f>IF('Multi Unit Grid'!C731="","",'Multi Unit Grid'!C731)</f>
        <v/>
      </c>
      <c r="B720" s="473">
        <f>IF('Product Selections'!D734="","",'Product Selections'!D734)</f>
        <v/>
      </c>
      <c r="C720" s="166">
        <f>IF('COE.Client.Details'!K737="","",'COE.Client.Details'!K737)</f>
        <v/>
      </c>
      <c r="D720" s="473">
        <f>IF('COE.Client.Details'!M737="","",'COE.Client.Details'!M737)</f>
        <v/>
      </c>
      <c r="E720" s="473">
        <f>IF('COE.Client.Details'!O737="","",'COE.Client.Details'!O737)</f>
        <v/>
      </c>
      <c r="F720" s="473">
        <f>IF('COE.Client.Details'!P737="","",'COE.Client.Details'!P737)</f>
        <v/>
      </c>
      <c r="G720" s="473">
        <f>IF('COE.Client.Details'!Q737="","",'COE.Client.Details'!Q737)</f>
        <v/>
      </c>
      <c r="H720" s="478">
        <f>IF(G720="","","US")</f>
        <v/>
      </c>
      <c r="I720" s="166">
        <f>IF('COE.Client.Details'!L737="","",'COE.Client.Details'!L737)</f>
        <v/>
      </c>
      <c r="J720" s="629">
        <f>IF('COE.Client.Details'!T737="","",'COE.Client.Details'!T737)</f>
        <v/>
      </c>
      <c r="K720" s="479">
        <f>IF(A720="","","0123000000002GvAAI")</f>
        <v/>
      </c>
      <c r="L720" s="479" t="n"/>
      <c r="M720" s="481">
        <f>IF('Multi Unit Grid'!$H$3="","",'Multi Unit Grid'!$H$3)</f>
        <v/>
      </c>
      <c r="N720" s="481">
        <f>IF('Multi Unit Grid'!$H$4="","",'Multi Unit Grid'!$H$4)</f>
        <v/>
      </c>
      <c r="O720" s="483" t="n"/>
      <c r="P720" s="482">
        <f>IF('COE.Client.Details'!E737="","",'COE.Client.Details'!E737)</f>
        <v/>
      </c>
      <c r="Q720" s="483" t="n"/>
    </row>
    <row r="721">
      <c r="A721" s="232">
        <f>IF('Multi Unit Grid'!C732="","",'Multi Unit Grid'!C732)</f>
        <v/>
      </c>
      <c r="B721" s="473">
        <f>IF('Product Selections'!D735="","",'Product Selections'!D735)</f>
        <v/>
      </c>
      <c r="C721" s="166">
        <f>IF('COE.Client.Details'!K738="","",'COE.Client.Details'!K738)</f>
        <v/>
      </c>
      <c r="D721" s="473">
        <f>IF('COE.Client.Details'!M738="","",'COE.Client.Details'!M738)</f>
        <v/>
      </c>
      <c r="E721" s="473">
        <f>IF('COE.Client.Details'!O738="","",'COE.Client.Details'!O738)</f>
        <v/>
      </c>
      <c r="F721" s="473">
        <f>IF('COE.Client.Details'!P738="","",'COE.Client.Details'!P738)</f>
        <v/>
      </c>
      <c r="G721" s="473">
        <f>IF('COE.Client.Details'!Q738="","",'COE.Client.Details'!Q738)</f>
        <v/>
      </c>
      <c r="H721" s="478">
        <f>IF(G721="","","US")</f>
        <v/>
      </c>
      <c r="I721" s="166">
        <f>IF('COE.Client.Details'!L738="","",'COE.Client.Details'!L738)</f>
        <v/>
      </c>
      <c r="J721" s="629">
        <f>IF('COE.Client.Details'!T738="","",'COE.Client.Details'!T738)</f>
        <v/>
      </c>
      <c r="K721" s="479">
        <f>IF(A721="","","0123000000002GvAAI")</f>
        <v/>
      </c>
      <c r="L721" s="479" t="n"/>
      <c r="M721" s="481">
        <f>IF('Multi Unit Grid'!$H$3="","",'Multi Unit Grid'!$H$3)</f>
        <v/>
      </c>
      <c r="N721" s="481">
        <f>IF('Multi Unit Grid'!$H$4="","",'Multi Unit Grid'!$H$4)</f>
        <v/>
      </c>
      <c r="O721" s="483" t="n"/>
      <c r="P721" s="482">
        <f>IF('COE.Client.Details'!E738="","",'COE.Client.Details'!E738)</f>
        <v/>
      </c>
      <c r="Q721" s="483" t="n"/>
    </row>
    <row r="722">
      <c r="A722" s="232">
        <f>IF('Multi Unit Grid'!C733="","",'Multi Unit Grid'!C733)</f>
        <v/>
      </c>
      <c r="B722" s="473">
        <f>IF('Product Selections'!D736="","",'Product Selections'!D736)</f>
        <v/>
      </c>
      <c r="C722" s="166">
        <f>IF('COE.Client.Details'!K739="","",'COE.Client.Details'!K739)</f>
        <v/>
      </c>
      <c r="D722" s="473">
        <f>IF('COE.Client.Details'!M739="","",'COE.Client.Details'!M739)</f>
        <v/>
      </c>
      <c r="E722" s="473">
        <f>IF('COE.Client.Details'!O739="","",'COE.Client.Details'!O739)</f>
        <v/>
      </c>
      <c r="F722" s="473">
        <f>IF('COE.Client.Details'!P739="","",'COE.Client.Details'!P739)</f>
        <v/>
      </c>
      <c r="G722" s="473">
        <f>IF('COE.Client.Details'!Q739="","",'COE.Client.Details'!Q739)</f>
        <v/>
      </c>
      <c r="H722" s="478">
        <f>IF(G722="","","US")</f>
        <v/>
      </c>
      <c r="I722" s="166">
        <f>IF('COE.Client.Details'!L739="","",'COE.Client.Details'!L739)</f>
        <v/>
      </c>
      <c r="J722" s="629">
        <f>IF('COE.Client.Details'!T739="","",'COE.Client.Details'!T739)</f>
        <v/>
      </c>
      <c r="K722" s="479">
        <f>IF(A722="","","0123000000002GvAAI")</f>
        <v/>
      </c>
      <c r="L722" s="479" t="n"/>
      <c r="M722" s="481">
        <f>IF('Multi Unit Grid'!$H$3="","",'Multi Unit Grid'!$H$3)</f>
        <v/>
      </c>
      <c r="N722" s="481">
        <f>IF('Multi Unit Grid'!$H$4="","",'Multi Unit Grid'!$H$4)</f>
        <v/>
      </c>
      <c r="O722" s="483" t="n"/>
      <c r="P722" s="482">
        <f>IF('COE.Client.Details'!E739="","",'COE.Client.Details'!E739)</f>
        <v/>
      </c>
      <c r="Q722" s="483" t="n"/>
    </row>
    <row r="723">
      <c r="A723" s="232">
        <f>IF('Multi Unit Grid'!C734="","",'Multi Unit Grid'!C734)</f>
        <v/>
      </c>
      <c r="B723" s="473">
        <f>IF('Product Selections'!D737="","",'Product Selections'!D737)</f>
        <v/>
      </c>
      <c r="C723" s="166">
        <f>IF('COE.Client.Details'!K740="","",'COE.Client.Details'!K740)</f>
        <v/>
      </c>
      <c r="D723" s="473">
        <f>IF('COE.Client.Details'!M740="","",'COE.Client.Details'!M740)</f>
        <v/>
      </c>
      <c r="E723" s="473">
        <f>IF('COE.Client.Details'!O740="","",'COE.Client.Details'!O740)</f>
        <v/>
      </c>
      <c r="F723" s="473">
        <f>IF('COE.Client.Details'!P740="","",'COE.Client.Details'!P740)</f>
        <v/>
      </c>
      <c r="G723" s="473">
        <f>IF('COE.Client.Details'!Q740="","",'COE.Client.Details'!Q740)</f>
        <v/>
      </c>
      <c r="H723" s="478">
        <f>IF(G723="","","US")</f>
        <v/>
      </c>
      <c r="I723" s="166">
        <f>IF('COE.Client.Details'!L740="","",'COE.Client.Details'!L740)</f>
        <v/>
      </c>
      <c r="J723" s="629">
        <f>IF('COE.Client.Details'!T740="","",'COE.Client.Details'!T740)</f>
        <v/>
      </c>
      <c r="K723" s="479">
        <f>IF(A723="","","0123000000002GvAAI")</f>
        <v/>
      </c>
      <c r="L723" s="479" t="n"/>
      <c r="M723" s="481">
        <f>IF('Multi Unit Grid'!$H$3="","",'Multi Unit Grid'!$H$3)</f>
        <v/>
      </c>
      <c r="N723" s="481">
        <f>IF('Multi Unit Grid'!$H$4="","",'Multi Unit Grid'!$H$4)</f>
        <v/>
      </c>
      <c r="O723" s="483" t="n"/>
      <c r="P723" s="482">
        <f>IF('COE.Client.Details'!E740="","",'COE.Client.Details'!E740)</f>
        <v/>
      </c>
      <c r="Q723" s="483" t="n"/>
    </row>
    <row r="724">
      <c r="A724" s="232">
        <f>IF('Multi Unit Grid'!C735="","",'Multi Unit Grid'!C735)</f>
        <v/>
      </c>
      <c r="B724" s="473">
        <f>IF('Product Selections'!D738="","",'Product Selections'!D738)</f>
        <v/>
      </c>
      <c r="C724" s="166">
        <f>IF('COE.Client.Details'!K741="","",'COE.Client.Details'!K741)</f>
        <v/>
      </c>
      <c r="D724" s="473">
        <f>IF('COE.Client.Details'!M741="","",'COE.Client.Details'!M741)</f>
        <v/>
      </c>
      <c r="E724" s="473">
        <f>IF('COE.Client.Details'!O741="","",'COE.Client.Details'!O741)</f>
        <v/>
      </c>
      <c r="F724" s="473">
        <f>IF('COE.Client.Details'!P741="","",'COE.Client.Details'!P741)</f>
        <v/>
      </c>
      <c r="G724" s="473">
        <f>IF('COE.Client.Details'!Q741="","",'COE.Client.Details'!Q741)</f>
        <v/>
      </c>
      <c r="H724" s="478">
        <f>IF(G724="","","US")</f>
        <v/>
      </c>
      <c r="I724" s="166">
        <f>IF('COE.Client.Details'!L741="","",'COE.Client.Details'!L741)</f>
        <v/>
      </c>
      <c r="J724" s="629">
        <f>IF('COE.Client.Details'!T741="","",'COE.Client.Details'!T741)</f>
        <v/>
      </c>
      <c r="K724" s="479">
        <f>IF(A724="","","0123000000002GvAAI")</f>
        <v/>
      </c>
      <c r="L724" s="479" t="n"/>
      <c r="M724" s="481">
        <f>IF('Multi Unit Grid'!$H$3="","",'Multi Unit Grid'!$H$3)</f>
        <v/>
      </c>
      <c r="N724" s="481">
        <f>IF('Multi Unit Grid'!$H$4="","",'Multi Unit Grid'!$H$4)</f>
        <v/>
      </c>
      <c r="O724" s="483" t="n"/>
      <c r="P724" s="482">
        <f>IF('COE.Client.Details'!E741="","",'COE.Client.Details'!E741)</f>
        <v/>
      </c>
      <c r="Q724" s="483" t="n"/>
    </row>
    <row r="725">
      <c r="A725" s="232">
        <f>IF('Multi Unit Grid'!C736="","",'Multi Unit Grid'!C736)</f>
        <v/>
      </c>
      <c r="B725" s="473">
        <f>IF('Product Selections'!D739="","",'Product Selections'!D739)</f>
        <v/>
      </c>
      <c r="C725" s="166">
        <f>IF('COE.Client.Details'!K742="","",'COE.Client.Details'!K742)</f>
        <v/>
      </c>
      <c r="D725" s="473">
        <f>IF('COE.Client.Details'!M742="","",'COE.Client.Details'!M742)</f>
        <v/>
      </c>
      <c r="E725" s="473">
        <f>IF('COE.Client.Details'!O742="","",'COE.Client.Details'!O742)</f>
        <v/>
      </c>
      <c r="F725" s="473">
        <f>IF('COE.Client.Details'!P742="","",'COE.Client.Details'!P742)</f>
        <v/>
      </c>
      <c r="G725" s="473">
        <f>IF('COE.Client.Details'!Q742="","",'COE.Client.Details'!Q742)</f>
        <v/>
      </c>
      <c r="H725" s="478">
        <f>IF(G725="","","US")</f>
        <v/>
      </c>
      <c r="I725" s="166">
        <f>IF('COE.Client.Details'!L742="","",'COE.Client.Details'!L742)</f>
        <v/>
      </c>
      <c r="J725" s="629">
        <f>IF('COE.Client.Details'!T742="","",'COE.Client.Details'!T742)</f>
        <v/>
      </c>
      <c r="K725" s="479">
        <f>IF(A725="","","0123000000002GvAAI")</f>
        <v/>
      </c>
      <c r="L725" s="479" t="n"/>
      <c r="M725" s="481">
        <f>IF('Multi Unit Grid'!$H$3="","",'Multi Unit Grid'!$H$3)</f>
        <v/>
      </c>
      <c r="N725" s="481">
        <f>IF('Multi Unit Grid'!$H$4="","",'Multi Unit Grid'!$H$4)</f>
        <v/>
      </c>
      <c r="O725" s="483" t="n"/>
      <c r="P725" s="482">
        <f>IF('COE.Client.Details'!E742="","",'COE.Client.Details'!E742)</f>
        <v/>
      </c>
      <c r="Q725" s="483" t="n"/>
    </row>
    <row r="726">
      <c r="A726" s="232">
        <f>IF('Multi Unit Grid'!C737="","",'Multi Unit Grid'!C737)</f>
        <v/>
      </c>
      <c r="B726" s="473">
        <f>IF('Product Selections'!D740="","",'Product Selections'!D740)</f>
        <v/>
      </c>
      <c r="C726" s="166">
        <f>IF('COE.Client.Details'!K743="","",'COE.Client.Details'!K743)</f>
        <v/>
      </c>
      <c r="D726" s="473">
        <f>IF('COE.Client.Details'!M743="","",'COE.Client.Details'!M743)</f>
        <v/>
      </c>
      <c r="E726" s="473">
        <f>IF('COE.Client.Details'!O743="","",'COE.Client.Details'!O743)</f>
        <v/>
      </c>
      <c r="F726" s="473">
        <f>IF('COE.Client.Details'!P743="","",'COE.Client.Details'!P743)</f>
        <v/>
      </c>
      <c r="G726" s="473">
        <f>IF('COE.Client.Details'!Q743="","",'COE.Client.Details'!Q743)</f>
        <v/>
      </c>
      <c r="H726" s="478">
        <f>IF(G726="","","US")</f>
        <v/>
      </c>
      <c r="I726" s="166">
        <f>IF('COE.Client.Details'!L743="","",'COE.Client.Details'!L743)</f>
        <v/>
      </c>
      <c r="J726" s="629">
        <f>IF('COE.Client.Details'!T743="","",'COE.Client.Details'!T743)</f>
        <v/>
      </c>
      <c r="K726" s="479">
        <f>IF(A726="","","0123000000002GvAAI")</f>
        <v/>
      </c>
      <c r="L726" s="479" t="n"/>
      <c r="M726" s="481">
        <f>IF('Multi Unit Grid'!$H$3="","",'Multi Unit Grid'!$H$3)</f>
        <v/>
      </c>
      <c r="N726" s="481">
        <f>IF('Multi Unit Grid'!$H$4="","",'Multi Unit Grid'!$H$4)</f>
        <v/>
      </c>
      <c r="O726" s="483" t="n"/>
      <c r="P726" s="482">
        <f>IF('COE.Client.Details'!E743="","",'COE.Client.Details'!E743)</f>
        <v/>
      </c>
      <c r="Q726" s="483" t="n"/>
    </row>
    <row r="727">
      <c r="A727" s="232">
        <f>IF('Multi Unit Grid'!C738="","",'Multi Unit Grid'!C738)</f>
        <v/>
      </c>
      <c r="B727" s="473">
        <f>IF('Product Selections'!D741="","",'Product Selections'!D741)</f>
        <v/>
      </c>
      <c r="C727" s="166">
        <f>IF('COE.Client.Details'!K744="","",'COE.Client.Details'!K744)</f>
        <v/>
      </c>
      <c r="D727" s="473">
        <f>IF('COE.Client.Details'!M744="","",'COE.Client.Details'!M744)</f>
        <v/>
      </c>
      <c r="E727" s="473">
        <f>IF('COE.Client.Details'!O744="","",'COE.Client.Details'!O744)</f>
        <v/>
      </c>
      <c r="F727" s="473">
        <f>IF('COE.Client.Details'!P744="","",'COE.Client.Details'!P744)</f>
        <v/>
      </c>
      <c r="G727" s="473">
        <f>IF('COE.Client.Details'!Q744="","",'COE.Client.Details'!Q744)</f>
        <v/>
      </c>
      <c r="H727" s="478">
        <f>IF(G727="","","US")</f>
        <v/>
      </c>
      <c r="I727" s="166">
        <f>IF('COE.Client.Details'!L744="","",'COE.Client.Details'!L744)</f>
        <v/>
      </c>
      <c r="J727" s="629">
        <f>IF('COE.Client.Details'!T744="","",'COE.Client.Details'!T744)</f>
        <v/>
      </c>
      <c r="K727" s="479">
        <f>IF(A727="","","0123000000002GvAAI")</f>
        <v/>
      </c>
      <c r="L727" s="479" t="n"/>
      <c r="M727" s="481">
        <f>IF('Multi Unit Grid'!$H$3="","",'Multi Unit Grid'!$H$3)</f>
        <v/>
      </c>
      <c r="N727" s="481">
        <f>IF('Multi Unit Grid'!$H$4="","",'Multi Unit Grid'!$H$4)</f>
        <v/>
      </c>
      <c r="O727" s="483" t="n"/>
      <c r="P727" s="482">
        <f>IF('COE.Client.Details'!E744="","",'COE.Client.Details'!E744)</f>
        <v/>
      </c>
      <c r="Q727" s="483" t="n"/>
    </row>
    <row r="728">
      <c r="A728" s="232">
        <f>IF('Multi Unit Grid'!C739="","",'Multi Unit Grid'!C739)</f>
        <v/>
      </c>
      <c r="B728" s="473">
        <f>IF('Product Selections'!D742="","",'Product Selections'!D742)</f>
        <v/>
      </c>
      <c r="C728" s="166">
        <f>IF('COE.Client.Details'!K745="","",'COE.Client.Details'!K745)</f>
        <v/>
      </c>
      <c r="D728" s="473">
        <f>IF('COE.Client.Details'!M745="","",'COE.Client.Details'!M745)</f>
        <v/>
      </c>
      <c r="E728" s="473">
        <f>IF('COE.Client.Details'!O745="","",'COE.Client.Details'!O745)</f>
        <v/>
      </c>
      <c r="F728" s="473">
        <f>IF('COE.Client.Details'!P745="","",'COE.Client.Details'!P745)</f>
        <v/>
      </c>
      <c r="G728" s="473">
        <f>IF('COE.Client.Details'!Q745="","",'COE.Client.Details'!Q745)</f>
        <v/>
      </c>
      <c r="H728" s="478">
        <f>IF(G728="","","US")</f>
        <v/>
      </c>
      <c r="I728" s="166">
        <f>IF('COE.Client.Details'!L745="","",'COE.Client.Details'!L745)</f>
        <v/>
      </c>
      <c r="J728" s="629">
        <f>IF('COE.Client.Details'!T745="","",'COE.Client.Details'!T745)</f>
        <v/>
      </c>
      <c r="K728" s="479">
        <f>IF(A728="","","0123000000002GvAAI")</f>
        <v/>
      </c>
      <c r="L728" s="479" t="n"/>
      <c r="M728" s="481">
        <f>IF('Multi Unit Grid'!$H$3="","",'Multi Unit Grid'!$H$3)</f>
        <v/>
      </c>
      <c r="N728" s="481">
        <f>IF('Multi Unit Grid'!$H$4="","",'Multi Unit Grid'!$H$4)</f>
        <v/>
      </c>
      <c r="O728" s="483" t="n"/>
      <c r="P728" s="482">
        <f>IF('COE.Client.Details'!E745="","",'COE.Client.Details'!E745)</f>
        <v/>
      </c>
      <c r="Q728" s="483" t="n"/>
    </row>
    <row r="729">
      <c r="A729" s="232">
        <f>IF('Multi Unit Grid'!C740="","",'Multi Unit Grid'!C740)</f>
        <v/>
      </c>
      <c r="B729" s="473">
        <f>IF('Product Selections'!D743="","",'Product Selections'!D743)</f>
        <v/>
      </c>
      <c r="C729" s="166">
        <f>IF('COE.Client.Details'!K746="","",'COE.Client.Details'!K746)</f>
        <v/>
      </c>
      <c r="D729" s="473">
        <f>IF('COE.Client.Details'!M746="","",'COE.Client.Details'!M746)</f>
        <v/>
      </c>
      <c r="E729" s="473">
        <f>IF('COE.Client.Details'!O746="","",'COE.Client.Details'!O746)</f>
        <v/>
      </c>
      <c r="F729" s="473">
        <f>IF('COE.Client.Details'!P746="","",'COE.Client.Details'!P746)</f>
        <v/>
      </c>
      <c r="G729" s="473">
        <f>IF('COE.Client.Details'!Q746="","",'COE.Client.Details'!Q746)</f>
        <v/>
      </c>
      <c r="H729" s="478">
        <f>IF(G729="","","US")</f>
        <v/>
      </c>
      <c r="I729" s="166">
        <f>IF('COE.Client.Details'!L746="","",'COE.Client.Details'!L746)</f>
        <v/>
      </c>
      <c r="J729" s="629">
        <f>IF('COE.Client.Details'!T746="","",'COE.Client.Details'!T746)</f>
        <v/>
      </c>
      <c r="K729" s="479">
        <f>IF(A729="","","0123000000002GvAAI")</f>
        <v/>
      </c>
      <c r="L729" s="479" t="n"/>
      <c r="M729" s="481">
        <f>IF('Multi Unit Grid'!$H$3="","",'Multi Unit Grid'!$H$3)</f>
        <v/>
      </c>
      <c r="N729" s="481">
        <f>IF('Multi Unit Grid'!$H$4="","",'Multi Unit Grid'!$H$4)</f>
        <v/>
      </c>
      <c r="O729" s="483" t="n"/>
      <c r="P729" s="482">
        <f>IF('COE.Client.Details'!E746="","",'COE.Client.Details'!E746)</f>
        <v/>
      </c>
      <c r="Q729" s="483" t="n"/>
    </row>
    <row r="730">
      <c r="A730" s="232">
        <f>IF('Multi Unit Grid'!C741="","",'Multi Unit Grid'!C741)</f>
        <v/>
      </c>
      <c r="B730" s="473">
        <f>IF('Product Selections'!D744="","",'Product Selections'!D744)</f>
        <v/>
      </c>
      <c r="C730" s="166">
        <f>IF('COE.Client.Details'!K747="","",'COE.Client.Details'!K747)</f>
        <v/>
      </c>
      <c r="D730" s="473">
        <f>IF('COE.Client.Details'!M747="","",'COE.Client.Details'!M747)</f>
        <v/>
      </c>
      <c r="E730" s="473">
        <f>IF('COE.Client.Details'!O747="","",'COE.Client.Details'!O747)</f>
        <v/>
      </c>
      <c r="F730" s="473">
        <f>IF('COE.Client.Details'!P747="","",'COE.Client.Details'!P747)</f>
        <v/>
      </c>
      <c r="G730" s="473">
        <f>IF('COE.Client.Details'!Q747="","",'COE.Client.Details'!Q747)</f>
        <v/>
      </c>
      <c r="H730" s="478">
        <f>IF(G730="","","US")</f>
        <v/>
      </c>
      <c r="I730" s="166">
        <f>IF('COE.Client.Details'!L747="","",'COE.Client.Details'!L747)</f>
        <v/>
      </c>
      <c r="J730" s="629">
        <f>IF('COE.Client.Details'!T747="","",'COE.Client.Details'!T747)</f>
        <v/>
      </c>
      <c r="K730" s="479">
        <f>IF(A730="","","0123000000002GvAAI")</f>
        <v/>
      </c>
      <c r="L730" s="479" t="n"/>
      <c r="M730" s="481">
        <f>IF('Multi Unit Grid'!$H$3="","",'Multi Unit Grid'!$H$3)</f>
        <v/>
      </c>
      <c r="N730" s="481">
        <f>IF('Multi Unit Grid'!$H$4="","",'Multi Unit Grid'!$H$4)</f>
        <v/>
      </c>
      <c r="O730" s="483" t="n"/>
      <c r="P730" s="482">
        <f>IF('COE.Client.Details'!E747="","",'COE.Client.Details'!E747)</f>
        <v/>
      </c>
      <c r="Q730" s="483" t="n"/>
    </row>
    <row r="731">
      <c r="A731" s="232">
        <f>IF('Multi Unit Grid'!C742="","",'Multi Unit Grid'!C742)</f>
        <v/>
      </c>
      <c r="B731" s="473">
        <f>IF('Product Selections'!D745="","",'Product Selections'!D745)</f>
        <v/>
      </c>
      <c r="C731" s="166">
        <f>IF('COE.Client.Details'!K748="","",'COE.Client.Details'!K748)</f>
        <v/>
      </c>
      <c r="D731" s="473">
        <f>IF('COE.Client.Details'!M748="","",'COE.Client.Details'!M748)</f>
        <v/>
      </c>
      <c r="E731" s="473">
        <f>IF('COE.Client.Details'!O748="","",'COE.Client.Details'!O748)</f>
        <v/>
      </c>
      <c r="F731" s="473">
        <f>IF('COE.Client.Details'!P748="","",'COE.Client.Details'!P748)</f>
        <v/>
      </c>
      <c r="G731" s="473">
        <f>IF('COE.Client.Details'!Q748="","",'COE.Client.Details'!Q748)</f>
        <v/>
      </c>
      <c r="H731" s="478">
        <f>IF(G731="","","US")</f>
        <v/>
      </c>
      <c r="I731" s="166">
        <f>IF('COE.Client.Details'!L748="","",'COE.Client.Details'!L748)</f>
        <v/>
      </c>
      <c r="J731" s="629">
        <f>IF('COE.Client.Details'!T748="","",'COE.Client.Details'!T748)</f>
        <v/>
      </c>
      <c r="K731" s="479">
        <f>IF(A731="","","0123000000002GvAAI")</f>
        <v/>
      </c>
      <c r="L731" s="479" t="n"/>
      <c r="M731" s="481">
        <f>IF('Multi Unit Grid'!$H$3="","",'Multi Unit Grid'!$H$3)</f>
        <v/>
      </c>
      <c r="N731" s="481">
        <f>IF('Multi Unit Grid'!$H$4="","",'Multi Unit Grid'!$H$4)</f>
        <v/>
      </c>
      <c r="O731" s="483" t="n"/>
      <c r="P731" s="482">
        <f>IF('COE.Client.Details'!E748="","",'COE.Client.Details'!E748)</f>
        <v/>
      </c>
      <c r="Q731" s="483" t="n"/>
    </row>
    <row r="732">
      <c r="A732" s="232">
        <f>IF('Multi Unit Grid'!C743="","",'Multi Unit Grid'!C743)</f>
        <v/>
      </c>
      <c r="B732" s="473">
        <f>IF('Product Selections'!D746="","",'Product Selections'!D746)</f>
        <v/>
      </c>
      <c r="C732" s="166">
        <f>IF('COE.Client.Details'!K749="","",'COE.Client.Details'!K749)</f>
        <v/>
      </c>
      <c r="D732" s="473">
        <f>IF('COE.Client.Details'!M749="","",'COE.Client.Details'!M749)</f>
        <v/>
      </c>
      <c r="E732" s="473">
        <f>IF('COE.Client.Details'!O749="","",'COE.Client.Details'!O749)</f>
        <v/>
      </c>
      <c r="F732" s="473">
        <f>IF('COE.Client.Details'!P749="","",'COE.Client.Details'!P749)</f>
        <v/>
      </c>
      <c r="G732" s="473">
        <f>IF('COE.Client.Details'!Q749="","",'COE.Client.Details'!Q749)</f>
        <v/>
      </c>
      <c r="H732" s="478">
        <f>IF(G732="","","US")</f>
        <v/>
      </c>
      <c r="I732" s="166">
        <f>IF('COE.Client.Details'!L749="","",'COE.Client.Details'!L749)</f>
        <v/>
      </c>
      <c r="J732" s="629">
        <f>IF('COE.Client.Details'!T749="","",'COE.Client.Details'!T749)</f>
        <v/>
      </c>
      <c r="K732" s="479">
        <f>IF(A732="","","0123000000002GvAAI")</f>
        <v/>
      </c>
      <c r="L732" s="479" t="n"/>
      <c r="M732" s="481">
        <f>IF('Multi Unit Grid'!$H$3="","",'Multi Unit Grid'!$H$3)</f>
        <v/>
      </c>
      <c r="N732" s="481">
        <f>IF('Multi Unit Grid'!$H$4="","",'Multi Unit Grid'!$H$4)</f>
        <v/>
      </c>
      <c r="O732" s="483" t="n"/>
      <c r="P732" s="482">
        <f>IF('COE.Client.Details'!E749="","",'COE.Client.Details'!E749)</f>
        <v/>
      </c>
      <c r="Q732" s="483" t="n"/>
    </row>
    <row r="733">
      <c r="A733" s="232">
        <f>IF('Multi Unit Grid'!C744="","",'Multi Unit Grid'!C744)</f>
        <v/>
      </c>
      <c r="B733" s="473">
        <f>IF('Product Selections'!D747="","",'Product Selections'!D747)</f>
        <v/>
      </c>
      <c r="C733" s="166">
        <f>IF('COE.Client.Details'!K750="","",'COE.Client.Details'!K750)</f>
        <v/>
      </c>
      <c r="D733" s="473">
        <f>IF('COE.Client.Details'!M750="","",'COE.Client.Details'!M750)</f>
        <v/>
      </c>
      <c r="E733" s="473">
        <f>IF('COE.Client.Details'!O750="","",'COE.Client.Details'!O750)</f>
        <v/>
      </c>
      <c r="F733" s="473">
        <f>IF('COE.Client.Details'!P750="","",'COE.Client.Details'!P750)</f>
        <v/>
      </c>
      <c r="G733" s="473">
        <f>IF('COE.Client.Details'!Q750="","",'COE.Client.Details'!Q750)</f>
        <v/>
      </c>
      <c r="H733" s="478">
        <f>IF(G733="","","US")</f>
        <v/>
      </c>
      <c r="I733" s="166">
        <f>IF('COE.Client.Details'!L750="","",'COE.Client.Details'!L750)</f>
        <v/>
      </c>
      <c r="J733" s="629">
        <f>IF('COE.Client.Details'!T750="","",'COE.Client.Details'!T750)</f>
        <v/>
      </c>
      <c r="K733" s="479">
        <f>IF(A733="","","0123000000002GvAAI")</f>
        <v/>
      </c>
      <c r="L733" s="479" t="n"/>
      <c r="M733" s="481">
        <f>IF('Multi Unit Grid'!$H$3="","",'Multi Unit Grid'!$H$3)</f>
        <v/>
      </c>
      <c r="N733" s="481">
        <f>IF('Multi Unit Grid'!$H$4="","",'Multi Unit Grid'!$H$4)</f>
        <v/>
      </c>
      <c r="O733" s="483" t="n"/>
      <c r="P733" s="482">
        <f>IF('COE.Client.Details'!E750="","",'COE.Client.Details'!E750)</f>
        <v/>
      </c>
      <c r="Q733" s="483" t="n"/>
    </row>
    <row r="734">
      <c r="A734" s="232">
        <f>IF('Multi Unit Grid'!C745="","",'Multi Unit Grid'!C745)</f>
        <v/>
      </c>
      <c r="B734" s="473">
        <f>IF('Product Selections'!D748="","",'Product Selections'!D748)</f>
        <v/>
      </c>
      <c r="C734" s="166">
        <f>IF('COE.Client.Details'!K751="","",'COE.Client.Details'!K751)</f>
        <v/>
      </c>
      <c r="D734" s="473">
        <f>IF('COE.Client.Details'!M751="","",'COE.Client.Details'!M751)</f>
        <v/>
      </c>
      <c r="E734" s="473">
        <f>IF('COE.Client.Details'!O751="","",'COE.Client.Details'!O751)</f>
        <v/>
      </c>
      <c r="F734" s="473">
        <f>IF('COE.Client.Details'!P751="","",'COE.Client.Details'!P751)</f>
        <v/>
      </c>
      <c r="G734" s="473">
        <f>IF('COE.Client.Details'!Q751="","",'COE.Client.Details'!Q751)</f>
        <v/>
      </c>
      <c r="H734" s="478">
        <f>IF(G734="","","US")</f>
        <v/>
      </c>
      <c r="I734" s="166">
        <f>IF('COE.Client.Details'!L751="","",'COE.Client.Details'!L751)</f>
        <v/>
      </c>
      <c r="J734" s="629">
        <f>IF('COE.Client.Details'!T751="","",'COE.Client.Details'!T751)</f>
        <v/>
      </c>
      <c r="K734" s="479">
        <f>IF(A734="","","0123000000002GvAAI")</f>
        <v/>
      </c>
      <c r="L734" s="479" t="n"/>
      <c r="M734" s="481">
        <f>IF('Multi Unit Grid'!$H$3="","",'Multi Unit Grid'!$H$3)</f>
        <v/>
      </c>
      <c r="N734" s="481">
        <f>IF('Multi Unit Grid'!$H$4="","",'Multi Unit Grid'!$H$4)</f>
        <v/>
      </c>
      <c r="O734" s="483" t="n"/>
      <c r="P734" s="482">
        <f>IF('COE.Client.Details'!E751="","",'COE.Client.Details'!E751)</f>
        <v/>
      </c>
      <c r="Q734" s="483" t="n"/>
    </row>
    <row r="735">
      <c r="A735" s="232">
        <f>IF('Multi Unit Grid'!C746="","",'Multi Unit Grid'!C746)</f>
        <v/>
      </c>
      <c r="B735" s="473">
        <f>IF('Product Selections'!D749="","",'Product Selections'!D749)</f>
        <v/>
      </c>
      <c r="C735" s="166">
        <f>IF('COE.Client.Details'!K752="","",'COE.Client.Details'!K752)</f>
        <v/>
      </c>
      <c r="D735" s="473">
        <f>IF('COE.Client.Details'!M752="","",'COE.Client.Details'!M752)</f>
        <v/>
      </c>
      <c r="E735" s="473">
        <f>IF('COE.Client.Details'!O752="","",'COE.Client.Details'!O752)</f>
        <v/>
      </c>
      <c r="F735" s="473">
        <f>IF('COE.Client.Details'!P752="","",'COE.Client.Details'!P752)</f>
        <v/>
      </c>
      <c r="G735" s="473">
        <f>IF('COE.Client.Details'!Q752="","",'COE.Client.Details'!Q752)</f>
        <v/>
      </c>
      <c r="H735" s="478">
        <f>IF(G735="","","US")</f>
        <v/>
      </c>
      <c r="I735" s="166">
        <f>IF('COE.Client.Details'!L752="","",'COE.Client.Details'!L752)</f>
        <v/>
      </c>
      <c r="J735" s="629">
        <f>IF('COE.Client.Details'!T752="","",'COE.Client.Details'!T752)</f>
        <v/>
      </c>
      <c r="K735" s="479">
        <f>IF(A735="","","0123000000002GvAAI")</f>
        <v/>
      </c>
      <c r="L735" s="479" t="n"/>
      <c r="M735" s="481">
        <f>IF('Multi Unit Grid'!$H$3="","",'Multi Unit Grid'!$H$3)</f>
        <v/>
      </c>
      <c r="N735" s="481">
        <f>IF('Multi Unit Grid'!$H$4="","",'Multi Unit Grid'!$H$4)</f>
        <v/>
      </c>
      <c r="O735" s="483" t="n"/>
      <c r="P735" s="482">
        <f>IF('COE.Client.Details'!E752="","",'COE.Client.Details'!E752)</f>
        <v/>
      </c>
      <c r="Q735" s="483" t="n"/>
    </row>
    <row r="736">
      <c r="A736" s="232">
        <f>IF('Multi Unit Grid'!C747="","",'Multi Unit Grid'!C747)</f>
        <v/>
      </c>
      <c r="B736" s="473">
        <f>IF('Product Selections'!D750="","",'Product Selections'!D750)</f>
        <v/>
      </c>
      <c r="C736" s="166">
        <f>IF('COE.Client.Details'!K753="","",'COE.Client.Details'!K753)</f>
        <v/>
      </c>
      <c r="D736" s="473">
        <f>IF('COE.Client.Details'!M753="","",'COE.Client.Details'!M753)</f>
        <v/>
      </c>
      <c r="E736" s="473">
        <f>IF('COE.Client.Details'!O753="","",'COE.Client.Details'!O753)</f>
        <v/>
      </c>
      <c r="F736" s="473">
        <f>IF('COE.Client.Details'!P753="","",'COE.Client.Details'!P753)</f>
        <v/>
      </c>
      <c r="G736" s="473">
        <f>IF('COE.Client.Details'!Q753="","",'COE.Client.Details'!Q753)</f>
        <v/>
      </c>
      <c r="H736" s="478">
        <f>IF(G736="","","US")</f>
        <v/>
      </c>
      <c r="I736" s="166">
        <f>IF('COE.Client.Details'!L753="","",'COE.Client.Details'!L753)</f>
        <v/>
      </c>
      <c r="J736" s="629">
        <f>IF('COE.Client.Details'!T753="","",'COE.Client.Details'!T753)</f>
        <v/>
      </c>
      <c r="K736" s="479">
        <f>IF(A736="","","0123000000002GvAAI")</f>
        <v/>
      </c>
      <c r="L736" s="479" t="n"/>
      <c r="M736" s="481">
        <f>IF('Multi Unit Grid'!$H$3="","",'Multi Unit Grid'!$H$3)</f>
        <v/>
      </c>
      <c r="N736" s="481">
        <f>IF('Multi Unit Grid'!$H$4="","",'Multi Unit Grid'!$H$4)</f>
        <v/>
      </c>
      <c r="O736" s="483" t="n"/>
      <c r="P736" s="482">
        <f>IF('COE.Client.Details'!E753="","",'COE.Client.Details'!E753)</f>
        <v/>
      </c>
      <c r="Q736" s="483" t="n"/>
    </row>
    <row r="737">
      <c r="A737" s="232">
        <f>IF('Multi Unit Grid'!C748="","",'Multi Unit Grid'!C748)</f>
        <v/>
      </c>
      <c r="B737" s="473">
        <f>IF('Product Selections'!D751="","",'Product Selections'!D751)</f>
        <v/>
      </c>
      <c r="C737" s="166">
        <f>IF('COE.Client.Details'!K754="","",'COE.Client.Details'!K754)</f>
        <v/>
      </c>
      <c r="D737" s="473">
        <f>IF('COE.Client.Details'!M754="","",'COE.Client.Details'!M754)</f>
        <v/>
      </c>
      <c r="E737" s="473">
        <f>IF('COE.Client.Details'!O754="","",'COE.Client.Details'!O754)</f>
        <v/>
      </c>
      <c r="F737" s="473">
        <f>IF('COE.Client.Details'!P754="","",'COE.Client.Details'!P754)</f>
        <v/>
      </c>
      <c r="G737" s="473">
        <f>IF('COE.Client.Details'!Q754="","",'COE.Client.Details'!Q754)</f>
        <v/>
      </c>
      <c r="H737" s="478">
        <f>IF(G737="","","US")</f>
        <v/>
      </c>
      <c r="I737" s="166">
        <f>IF('COE.Client.Details'!L754="","",'COE.Client.Details'!L754)</f>
        <v/>
      </c>
      <c r="J737" s="629">
        <f>IF('COE.Client.Details'!T754="","",'COE.Client.Details'!T754)</f>
        <v/>
      </c>
      <c r="K737" s="479">
        <f>IF(A737="","","0123000000002GvAAI")</f>
        <v/>
      </c>
      <c r="L737" s="479" t="n"/>
      <c r="M737" s="481">
        <f>IF('Multi Unit Grid'!$H$3="","",'Multi Unit Grid'!$H$3)</f>
        <v/>
      </c>
      <c r="N737" s="481">
        <f>IF('Multi Unit Grid'!$H$4="","",'Multi Unit Grid'!$H$4)</f>
        <v/>
      </c>
      <c r="O737" s="483" t="n"/>
      <c r="P737" s="482">
        <f>IF('COE.Client.Details'!E754="","",'COE.Client.Details'!E754)</f>
        <v/>
      </c>
      <c r="Q737" s="483" t="n"/>
    </row>
    <row r="738">
      <c r="A738" s="232">
        <f>IF('Multi Unit Grid'!C749="","",'Multi Unit Grid'!C749)</f>
        <v/>
      </c>
      <c r="B738" s="473">
        <f>IF('Product Selections'!D752="","",'Product Selections'!D752)</f>
        <v/>
      </c>
      <c r="C738" s="166">
        <f>IF('COE.Client.Details'!K755="","",'COE.Client.Details'!K755)</f>
        <v/>
      </c>
      <c r="D738" s="473">
        <f>IF('COE.Client.Details'!M755="","",'COE.Client.Details'!M755)</f>
        <v/>
      </c>
      <c r="E738" s="473">
        <f>IF('COE.Client.Details'!O755="","",'COE.Client.Details'!O755)</f>
        <v/>
      </c>
      <c r="F738" s="473">
        <f>IF('COE.Client.Details'!P755="","",'COE.Client.Details'!P755)</f>
        <v/>
      </c>
      <c r="G738" s="473">
        <f>IF('COE.Client.Details'!Q755="","",'COE.Client.Details'!Q755)</f>
        <v/>
      </c>
      <c r="H738" s="478">
        <f>IF(G738="","","US")</f>
        <v/>
      </c>
      <c r="I738" s="166">
        <f>IF('COE.Client.Details'!L755="","",'COE.Client.Details'!L755)</f>
        <v/>
      </c>
      <c r="J738" s="629">
        <f>IF('COE.Client.Details'!T755="","",'COE.Client.Details'!T755)</f>
        <v/>
      </c>
      <c r="K738" s="479">
        <f>IF(A738="","","0123000000002GvAAI")</f>
        <v/>
      </c>
      <c r="L738" s="479" t="n"/>
      <c r="M738" s="481">
        <f>IF('Multi Unit Grid'!$H$3="","",'Multi Unit Grid'!$H$3)</f>
        <v/>
      </c>
      <c r="N738" s="481">
        <f>IF('Multi Unit Grid'!$H$4="","",'Multi Unit Grid'!$H$4)</f>
        <v/>
      </c>
      <c r="O738" s="483" t="n"/>
      <c r="P738" s="482">
        <f>IF('COE.Client.Details'!E755="","",'COE.Client.Details'!E755)</f>
        <v/>
      </c>
      <c r="Q738" s="483" t="n"/>
    </row>
    <row r="739">
      <c r="A739" s="232">
        <f>IF('Multi Unit Grid'!C750="","",'Multi Unit Grid'!C750)</f>
        <v/>
      </c>
      <c r="B739" s="473">
        <f>IF('Product Selections'!D753="","",'Product Selections'!D753)</f>
        <v/>
      </c>
      <c r="C739" s="166">
        <f>IF('COE.Client.Details'!K756="","",'COE.Client.Details'!K756)</f>
        <v/>
      </c>
      <c r="D739" s="473">
        <f>IF('COE.Client.Details'!M756="","",'COE.Client.Details'!M756)</f>
        <v/>
      </c>
      <c r="E739" s="473">
        <f>IF('COE.Client.Details'!O756="","",'COE.Client.Details'!O756)</f>
        <v/>
      </c>
      <c r="F739" s="473">
        <f>IF('COE.Client.Details'!P756="","",'COE.Client.Details'!P756)</f>
        <v/>
      </c>
      <c r="G739" s="473">
        <f>IF('COE.Client.Details'!Q756="","",'COE.Client.Details'!Q756)</f>
        <v/>
      </c>
      <c r="H739" s="478">
        <f>IF(G739="","","US")</f>
        <v/>
      </c>
      <c r="I739" s="166">
        <f>IF('COE.Client.Details'!L756="","",'COE.Client.Details'!L756)</f>
        <v/>
      </c>
      <c r="J739" s="629">
        <f>IF('COE.Client.Details'!T756="","",'COE.Client.Details'!T756)</f>
        <v/>
      </c>
      <c r="K739" s="479">
        <f>IF(A739="","","0123000000002GvAAI")</f>
        <v/>
      </c>
      <c r="L739" s="479" t="n"/>
      <c r="M739" s="481">
        <f>IF('Multi Unit Grid'!$H$3="","",'Multi Unit Grid'!$H$3)</f>
        <v/>
      </c>
      <c r="N739" s="481">
        <f>IF('Multi Unit Grid'!$H$4="","",'Multi Unit Grid'!$H$4)</f>
        <v/>
      </c>
      <c r="O739" s="483" t="n"/>
      <c r="P739" s="482">
        <f>IF('COE.Client.Details'!E756="","",'COE.Client.Details'!E756)</f>
        <v/>
      </c>
      <c r="Q739" s="483" t="n"/>
    </row>
    <row r="740">
      <c r="A740" s="232">
        <f>IF('Multi Unit Grid'!C751="","",'Multi Unit Grid'!C751)</f>
        <v/>
      </c>
      <c r="B740" s="473">
        <f>IF('Product Selections'!D754="","",'Product Selections'!D754)</f>
        <v/>
      </c>
      <c r="C740" s="166">
        <f>IF('COE.Client.Details'!K757="","",'COE.Client.Details'!K757)</f>
        <v/>
      </c>
      <c r="D740" s="473">
        <f>IF('COE.Client.Details'!M757="","",'COE.Client.Details'!M757)</f>
        <v/>
      </c>
      <c r="E740" s="473">
        <f>IF('COE.Client.Details'!O757="","",'COE.Client.Details'!O757)</f>
        <v/>
      </c>
      <c r="F740" s="473">
        <f>IF('COE.Client.Details'!P757="","",'COE.Client.Details'!P757)</f>
        <v/>
      </c>
      <c r="G740" s="473">
        <f>IF('COE.Client.Details'!Q757="","",'COE.Client.Details'!Q757)</f>
        <v/>
      </c>
      <c r="H740" s="478">
        <f>IF(G740="","","US")</f>
        <v/>
      </c>
      <c r="I740" s="166">
        <f>IF('COE.Client.Details'!L757="","",'COE.Client.Details'!L757)</f>
        <v/>
      </c>
      <c r="J740" s="629">
        <f>IF('COE.Client.Details'!T757="","",'COE.Client.Details'!T757)</f>
        <v/>
      </c>
      <c r="K740" s="479">
        <f>IF(A740="","","0123000000002GvAAI")</f>
        <v/>
      </c>
      <c r="L740" s="479" t="n"/>
      <c r="M740" s="481">
        <f>IF('Multi Unit Grid'!$H$3="","",'Multi Unit Grid'!$H$3)</f>
        <v/>
      </c>
      <c r="N740" s="481">
        <f>IF('Multi Unit Grid'!$H$4="","",'Multi Unit Grid'!$H$4)</f>
        <v/>
      </c>
      <c r="O740" s="483" t="n"/>
      <c r="P740" s="482">
        <f>IF('COE.Client.Details'!E757="","",'COE.Client.Details'!E757)</f>
        <v/>
      </c>
      <c r="Q740" s="483" t="n"/>
    </row>
    <row r="741">
      <c r="A741" s="232">
        <f>IF('Multi Unit Grid'!C752="","",'Multi Unit Grid'!C752)</f>
        <v/>
      </c>
      <c r="B741" s="473">
        <f>IF('Product Selections'!D755="","",'Product Selections'!D755)</f>
        <v/>
      </c>
      <c r="C741" s="166">
        <f>IF('COE.Client.Details'!K758="","",'COE.Client.Details'!K758)</f>
        <v/>
      </c>
      <c r="D741" s="473">
        <f>IF('COE.Client.Details'!M758="","",'COE.Client.Details'!M758)</f>
        <v/>
      </c>
      <c r="E741" s="473">
        <f>IF('COE.Client.Details'!O758="","",'COE.Client.Details'!O758)</f>
        <v/>
      </c>
      <c r="F741" s="473">
        <f>IF('COE.Client.Details'!P758="","",'COE.Client.Details'!P758)</f>
        <v/>
      </c>
      <c r="G741" s="473">
        <f>IF('COE.Client.Details'!Q758="","",'COE.Client.Details'!Q758)</f>
        <v/>
      </c>
      <c r="H741" s="478">
        <f>IF(G741="","","US")</f>
        <v/>
      </c>
      <c r="I741" s="166">
        <f>IF('COE.Client.Details'!L758="","",'COE.Client.Details'!L758)</f>
        <v/>
      </c>
      <c r="J741" s="629">
        <f>IF('COE.Client.Details'!T758="","",'COE.Client.Details'!T758)</f>
        <v/>
      </c>
      <c r="K741" s="479">
        <f>IF(A741="","","0123000000002GvAAI")</f>
        <v/>
      </c>
      <c r="L741" s="479" t="n"/>
      <c r="M741" s="481">
        <f>IF('Multi Unit Grid'!$H$3="","",'Multi Unit Grid'!$H$3)</f>
        <v/>
      </c>
      <c r="N741" s="481">
        <f>IF('Multi Unit Grid'!$H$4="","",'Multi Unit Grid'!$H$4)</f>
        <v/>
      </c>
      <c r="O741" s="483" t="n"/>
      <c r="P741" s="482">
        <f>IF('COE.Client.Details'!E758="","",'COE.Client.Details'!E758)</f>
        <v/>
      </c>
      <c r="Q741" s="483" t="n"/>
    </row>
    <row r="742">
      <c r="A742" s="232">
        <f>IF('Multi Unit Grid'!C753="","",'Multi Unit Grid'!C753)</f>
        <v/>
      </c>
      <c r="B742" s="473">
        <f>IF('Product Selections'!D756="","",'Product Selections'!D756)</f>
        <v/>
      </c>
      <c r="C742" s="166">
        <f>IF('COE.Client.Details'!K759="","",'COE.Client.Details'!K759)</f>
        <v/>
      </c>
      <c r="D742" s="473">
        <f>IF('COE.Client.Details'!M759="","",'COE.Client.Details'!M759)</f>
        <v/>
      </c>
      <c r="E742" s="473">
        <f>IF('COE.Client.Details'!O759="","",'COE.Client.Details'!O759)</f>
        <v/>
      </c>
      <c r="F742" s="473">
        <f>IF('COE.Client.Details'!P759="","",'COE.Client.Details'!P759)</f>
        <v/>
      </c>
      <c r="G742" s="473">
        <f>IF('COE.Client.Details'!Q759="","",'COE.Client.Details'!Q759)</f>
        <v/>
      </c>
      <c r="H742" s="478">
        <f>IF(G742="","","US")</f>
        <v/>
      </c>
      <c r="I742" s="166">
        <f>IF('COE.Client.Details'!L759="","",'COE.Client.Details'!L759)</f>
        <v/>
      </c>
      <c r="J742" s="629">
        <f>IF('COE.Client.Details'!T759="","",'COE.Client.Details'!T759)</f>
        <v/>
      </c>
      <c r="K742" s="479">
        <f>IF(A742="","","0123000000002GvAAI")</f>
        <v/>
      </c>
      <c r="L742" s="479" t="n"/>
      <c r="M742" s="481">
        <f>IF('Multi Unit Grid'!$H$3="","",'Multi Unit Grid'!$H$3)</f>
        <v/>
      </c>
      <c r="N742" s="481">
        <f>IF('Multi Unit Grid'!$H$4="","",'Multi Unit Grid'!$H$4)</f>
        <v/>
      </c>
      <c r="O742" s="483" t="n"/>
      <c r="P742" s="482">
        <f>IF('COE.Client.Details'!E759="","",'COE.Client.Details'!E759)</f>
        <v/>
      </c>
      <c r="Q742" s="483" t="n"/>
    </row>
    <row r="743">
      <c r="A743" s="232">
        <f>IF('Multi Unit Grid'!C754="","",'Multi Unit Grid'!C754)</f>
        <v/>
      </c>
      <c r="B743" s="473">
        <f>IF('Product Selections'!D757="","",'Product Selections'!D757)</f>
        <v/>
      </c>
      <c r="C743" s="166">
        <f>IF('COE.Client.Details'!K760="","",'COE.Client.Details'!K760)</f>
        <v/>
      </c>
      <c r="D743" s="473">
        <f>IF('COE.Client.Details'!M760="","",'COE.Client.Details'!M760)</f>
        <v/>
      </c>
      <c r="E743" s="473">
        <f>IF('COE.Client.Details'!O760="","",'COE.Client.Details'!O760)</f>
        <v/>
      </c>
      <c r="F743" s="473">
        <f>IF('COE.Client.Details'!P760="","",'COE.Client.Details'!P760)</f>
        <v/>
      </c>
      <c r="G743" s="473">
        <f>IF('COE.Client.Details'!Q760="","",'COE.Client.Details'!Q760)</f>
        <v/>
      </c>
      <c r="H743" s="478">
        <f>IF(G743="","","US")</f>
        <v/>
      </c>
      <c r="I743" s="166">
        <f>IF('COE.Client.Details'!L760="","",'COE.Client.Details'!L760)</f>
        <v/>
      </c>
      <c r="J743" s="629">
        <f>IF('COE.Client.Details'!T760="","",'COE.Client.Details'!T760)</f>
        <v/>
      </c>
      <c r="K743" s="479">
        <f>IF(A743="","","0123000000002GvAAI")</f>
        <v/>
      </c>
      <c r="L743" s="479" t="n"/>
      <c r="M743" s="481">
        <f>IF('Multi Unit Grid'!$H$3="","",'Multi Unit Grid'!$H$3)</f>
        <v/>
      </c>
      <c r="N743" s="481">
        <f>IF('Multi Unit Grid'!$H$4="","",'Multi Unit Grid'!$H$4)</f>
        <v/>
      </c>
      <c r="O743" s="483" t="n"/>
      <c r="P743" s="482">
        <f>IF('COE.Client.Details'!E760="","",'COE.Client.Details'!E760)</f>
        <v/>
      </c>
      <c r="Q743" s="483" t="n"/>
    </row>
    <row r="744">
      <c r="A744" s="232">
        <f>IF('Multi Unit Grid'!C755="","",'Multi Unit Grid'!C755)</f>
        <v/>
      </c>
      <c r="B744" s="473">
        <f>IF('Product Selections'!D758="","",'Product Selections'!D758)</f>
        <v/>
      </c>
      <c r="C744" s="166">
        <f>IF('COE.Client.Details'!K761="","",'COE.Client.Details'!K761)</f>
        <v/>
      </c>
      <c r="D744" s="473">
        <f>IF('COE.Client.Details'!M761="","",'COE.Client.Details'!M761)</f>
        <v/>
      </c>
      <c r="E744" s="473">
        <f>IF('COE.Client.Details'!O761="","",'COE.Client.Details'!O761)</f>
        <v/>
      </c>
      <c r="F744" s="473">
        <f>IF('COE.Client.Details'!P761="","",'COE.Client.Details'!P761)</f>
        <v/>
      </c>
      <c r="G744" s="473">
        <f>IF('COE.Client.Details'!Q761="","",'COE.Client.Details'!Q761)</f>
        <v/>
      </c>
      <c r="H744" s="478">
        <f>IF(G744="","","US")</f>
        <v/>
      </c>
      <c r="I744" s="166">
        <f>IF('COE.Client.Details'!L761="","",'COE.Client.Details'!L761)</f>
        <v/>
      </c>
      <c r="J744" s="629">
        <f>IF('COE.Client.Details'!T761="","",'COE.Client.Details'!T761)</f>
        <v/>
      </c>
      <c r="K744" s="479">
        <f>IF(A744="","","0123000000002GvAAI")</f>
        <v/>
      </c>
      <c r="L744" s="479" t="n"/>
      <c r="M744" s="481">
        <f>IF('Multi Unit Grid'!$H$3="","",'Multi Unit Grid'!$H$3)</f>
        <v/>
      </c>
      <c r="N744" s="481">
        <f>IF('Multi Unit Grid'!$H$4="","",'Multi Unit Grid'!$H$4)</f>
        <v/>
      </c>
      <c r="O744" s="483" t="n"/>
      <c r="P744" s="482">
        <f>IF('COE.Client.Details'!E761="","",'COE.Client.Details'!E761)</f>
        <v/>
      </c>
      <c r="Q744" s="483" t="n"/>
    </row>
    <row r="745">
      <c r="A745" s="232">
        <f>IF('Multi Unit Grid'!C756="","",'Multi Unit Grid'!C756)</f>
        <v/>
      </c>
      <c r="B745" s="473">
        <f>IF('Product Selections'!D759="","",'Product Selections'!D759)</f>
        <v/>
      </c>
      <c r="C745" s="166">
        <f>IF('COE.Client.Details'!K762="","",'COE.Client.Details'!K762)</f>
        <v/>
      </c>
      <c r="D745" s="473">
        <f>IF('COE.Client.Details'!M762="","",'COE.Client.Details'!M762)</f>
        <v/>
      </c>
      <c r="E745" s="473">
        <f>IF('COE.Client.Details'!O762="","",'COE.Client.Details'!O762)</f>
        <v/>
      </c>
      <c r="F745" s="473">
        <f>IF('COE.Client.Details'!P762="","",'COE.Client.Details'!P762)</f>
        <v/>
      </c>
      <c r="G745" s="473">
        <f>IF('COE.Client.Details'!Q762="","",'COE.Client.Details'!Q762)</f>
        <v/>
      </c>
      <c r="H745" s="478">
        <f>IF(G745="","","US")</f>
        <v/>
      </c>
      <c r="I745" s="166">
        <f>IF('COE.Client.Details'!L762="","",'COE.Client.Details'!L762)</f>
        <v/>
      </c>
      <c r="J745" s="629">
        <f>IF('COE.Client.Details'!T762="","",'COE.Client.Details'!T762)</f>
        <v/>
      </c>
      <c r="K745" s="479">
        <f>IF(A745="","","0123000000002GvAAI")</f>
        <v/>
      </c>
      <c r="L745" s="479" t="n"/>
      <c r="M745" s="481">
        <f>IF('Multi Unit Grid'!$H$3="","",'Multi Unit Grid'!$H$3)</f>
        <v/>
      </c>
      <c r="N745" s="481">
        <f>IF('Multi Unit Grid'!$H$4="","",'Multi Unit Grid'!$H$4)</f>
        <v/>
      </c>
      <c r="O745" s="483" t="n"/>
      <c r="P745" s="482">
        <f>IF('COE.Client.Details'!E762="","",'COE.Client.Details'!E762)</f>
        <v/>
      </c>
      <c r="Q745" s="483" t="n"/>
    </row>
    <row r="746">
      <c r="A746" s="232">
        <f>IF('Multi Unit Grid'!C757="","",'Multi Unit Grid'!C757)</f>
        <v/>
      </c>
      <c r="B746" s="473">
        <f>IF('Product Selections'!D760="","",'Product Selections'!D760)</f>
        <v/>
      </c>
      <c r="C746" s="166">
        <f>IF('COE.Client.Details'!K763="","",'COE.Client.Details'!K763)</f>
        <v/>
      </c>
      <c r="D746" s="473">
        <f>IF('COE.Client.Details'!M763="","",'COE.Client.Details'!M763)</f>
        <v/>
      </c>
      <c r="E746" s="473">
        <f>IF('COE.Client.Details'!O763="","",'COE.Client.Details'!O763)</f>
        <v/>
      </c>
      <c r="F746" s="473">
        <f>IF('COE.Client.Details'!P763="","",'COE.Client.Details'!P763)</f>
        <v/>
      </c>
      <c r="G746" s="473">
        <f>IF('COE.Client.Details'!Q763="","",'COE.Client.Details'!Q763)</f>
        <v/>
      </c>
      <c r="H746" s="478">
        <f>IF(G746="","","US")</f>
        <v/>
      </c>
      <c r="I746" s="166">
        <f>IF('COE.Client.Details'!L763="","",'COE.Client.Details'!L763)</f>
        <v/>
      </c>
      <c r="J746" s="629">
        <f>IF('COE.Client.Details'!T763="","",'COE.Client.Details'!T763)</f>
        <v/>
      </c>
      <c r="K746" s="479">
        <f>IF(A746="","","0123000000002GvAAI")</f>
        <v/>
      </c>
      <c r="L746" s="479" t="n"/>
      <c r="M746" s="481">
        <f>IF('Multi Unit Grid'!$H$3="","",'Multi Unit Grid'!$H$3)</f>
        <v/>
      </c>
      <c r="N746" s="481">
        <f>IF('Multi Unit Grid'!$H$4="","",'Multi Unit Grid'!$H$4)</f>
        <v/>
      </c>
      <c r="O746" s="483" t="n"/>
      <c r="P746" s="482">
        <f>IF('COE.Client.Details'!E763="","",'COE.Client.Details'!E763)</f>
        <v/>
      </c>
      <c r="Q746" s="483" t="n"/>
    </row>
    <row r="747">
      <c r="A747" s="232">
        <f>IF('Multi Unit Grid'!C758="","",'Multi Unit Grid'!C758)</f>
        <v/>
      </c>
      <c r="B747" s="473">
        <f>IF('Product Selections'!D761="","",'Product Selections'!D761)</f>
        <v/>
      </c>
      <c r="C747" s="166">
        <f>IF('COE.Client.Details'!K764="","",'COE.Client.Details'!K764)</f>
        <v/>
      </c>
      <c r="D747" s="473">
        <f>IF('COE.Client.Details'!M764="","",'COE.Client.Details'!M764)</f>
        <v/>
      </c>
      <c r="E747" s="473">
        <f>IF('COE.Client.Details'!O764="","",'COE.Client.Details'!O764)</f>
        <v/>
      </c>
      <c r="F747" s="473">
        <f>IF('COE.Client.Details'!P764="","",'COE.Client.Details'!P764)</f>
        <v/>
      </c>
      <c r="G747" s="473">
        <f>IF('COE.Client.Details'!Q764="","",'COE.Client.Details'!Q764)</f>
        <v/>
      </c>
      <c r="H747" s="478">
        <f>IF(G747="","","US")</f>
        <v/>
      </c>
      <c r="I747" s="166">
        <f>IF('COE.Client.Details'!L764="","",'COE.Client.Details'!L764)</f>
        <v/>
      </c>
      <c r="J747" s="629">
        <f>IF('COE.Client.Details'!T764="","",'COE.Client.Details'!T764)</f>
        <v/>
      </c>
      <c r="K747" s="479">
        <f>IF(A747="","","0123000000002GvAAI")</f>
        <v/>
      </c>
      <c r="L747" s="479" t="n"/>
      <c r="M747" s="481">
        <f>IF('Multi Unit Grid'!$H$3="","",'Multi Unit Grid'!$H$3)</f>
        <v/>
      </c>
      <c r="N747" s="481">
        <f>IF('Multi Unit Grid'!$H$4="","",'Multi Unit Grid'!$H$4)</f>
        <v/>
      </c>
      <c r="O747" s="483" t="n"/>
      <c r="P747" s="482">
        <f>IF('COE.Client.Details'!E764="","",'COE.Client.Details'!E764)</f>
        <v/>
      </c>
      <c r="Q747" s="483" t="n"/>
    </row>
    <row r="748">
      <c r="A748" s="232">
        <f>IF('Multi Unit Grid'!C759="","",'Multi Unit Grid'!C759)</f>
        <v/>
      </c>
      <c r="B748" s="473">
        <f>IF('Product Selections'!D762="","",'Product Selections'!D762)</f>
        <v/>
      </c>
      <c r="C748" s="166">
        <f>IF('COE.Client.Details'!K765="","",'COE.Client.Details'!K765)</f>
        <v/>
      </c>
      <c r="D748" s="473">
        <f>IF('COE.Client.Details'!M765="","",'COE.Client.Details'!M765)</f>
        <v/>
      </c>
      <c r="E748" s="473">
        <f>IF('COE.Client.Details'!O765="","",'COE.Client.Details'!O765)</f>
        <v/>
      </c>
      <c r="F748" s="473">
        <f>IF('COE.Client.Details'!P765="","",'COE.Client.Details'!P765)</f>
        <v/>
      </c>
      <c r="G748" s="473">
        <f>IF('COE.Client.Details'!Q765="","",'COE.Client.Details'!Q765)</f>
        <v/>
      </c>
      <c r="H748" s="478">
        <f>IF(G748="","","US")</f>
        <v/>
      </c>
      <c r="I748" s="166">
        <f>IF('COE.Client.Details'!L765="","",'COE.Client.Details'!L765)</f>
        <v/>
      </c>
      <c r="J748" s="629">
        <f>IF('COE.Client.Details'!T765="","",'COE.Client.Details'!T765)</f>
        <v/>
      </c>
      <c r="K748" s="479">
        <f>IF(A748="","","0123000000002GvAAI")</f>
        <v/>
      </c>
      <c r="L748" s="479" t="n"/>
      <c r="M748" s="481">
        <f>IF('Multi Unit Grid'!$H$3="","",'Multi Unit Grid'!$H$3)</f>
        <v/>
      </c>
      <c r="N748" s="481">
        <f>IF('Multi Unit Grid'!$H$4="","",'Multi Unit Grid'!$H$4)</f>
        <v/>
      </c>
      <c r="O748" s="483" t="n"/>
      <c r="P748" s="482">
        <f>IF('COE.Client.Details'!E765="","",'COE.Client.Details'!E765)</f>
        <v/>
      </c>
      <c r="Q748" s="483" t="n"/>
    </row>
    <row r="749">
      <c r="A749" s="232">
        <f>IF('Multi Unit Grid'!C760="","",'Multi Unit Grid'!C760)</f>
        <v/>
      </c>
      <c r="B749" s="473">
        <f>IF('Product Selections'!D763="","",'Product Selections'!D763)</f>
        <v/>
      </c>
      <c r="C749" s="166">
        <f>IF('COE.Client.Details'!K766="","",'COE.Client.Details'!K766)</f>
        <v/>
      </c>
      <c r="D749" s="473">
        <f>IF('COE.Client.Details'!M766="","",'COE.Client.Details'!M766)</f>
        <v/>
      </c>
      <c r="E749" s="473">
        <f>IF('COE.Client.Details'!O766="","",'COE.Client.Details'!O766)</f>
        <v/>
      </c>
      <c r="F749" s="473">
        <f>IF('COE.Client.Details'!P766="","",'COE.Client.Details'!P766)</f>
        <v/>
      </c>
      <c r="G749" s="473">
        <f>IF('COE.Client.Details'!Q766="","",'COE.Client.Details'!Q766)</f>
        <v/>
      </c>
      <c r="H749" s="478">
        <f>IF(G749="","","US")</f>
        <v/>
      </c>
      <c r="I749" s="166">
        <f>IF('COE.Client.Details'!L766="","",'COE.Client.Details'!L766)</f>
        <v/>
      </c>
      <c r="J749" s="629">
        <f>IF('COE.Client.Details'!T766="","",'COE.Client.Details'!T766)</f>
        <v/>
      </c>
      <c r="K749" s="479">
        <f>IF(A749="","","0123000000002GvAAI")</f>
        <v/>
      </c>
      <c r="L749" s="479" t="n"/>
      <c r="M749" s="481">
        <f>IF('Multi Unit Grid'!$H$3="","",'Multi Unit Grid'!$H$3)</f>
        <v/>
      </c>
      <c r="N749" s="481">
        <f>IF('Multi Unit Grid'!$H$4="","",'Multi Unit Grid'!$H$4)</f>
        <v/>
      </c>
      <c r="O749" s="483" t="n"/>
      <c r="P749" s="482">
        <f>IF('COE.Client.Details'!E766="","",'COE.Client.Details'!E766)</f>
        <v/>
      </c>
      <c r="Q749" s="483" t="n"/>
    </row>
    <row r="750">
      <c r="A750" s="232">
        <f>IF('Multi Unit Grid'!C761="","",'Multi Unit Grid'!C761)</f>
        <v/>
      </c>
      <c r="B750" s="473">
        <f>IF('Product Selections'!D764="","",'Product Selections'!D764)</f>
        <v/>
      </c>
      <c r="C750" s="166">
        <f>IF('COE.Client.Details'!K767="","",'COE.Client.Details'!K767)</f>
        <v/>
      </c>
      <c r="D750" s="473">
        <f>IF('COE.Client.Details'!M767="","",'COE.Client.Details'!M767)</f>
        <v/>
      </c>
      <c r="E750" s="473">
        <f>IF('COE.Client.Details'!O767="","",'COE.Client.Details'!O767)</f>
        <v/>
      </c>
      <c r="F750" s="473">
        <f>IF('COE.Client.Details'!P767="","",'COE.Client.Details'!P767)</f>
        <v/>
      </c>
      <c r="G750" s="473">
        <f>IF('COE.Client.Details'!Q767="","",'COE.Client.Details'!Q767)</f>
        <v/>
      </c>
      <c r="H750" s="478">
        <f>IF(G750="","","US")</f>
        <v/>
      </c>
      <c r="I750" s="166">
        <f>IF('COE.Client.Details'!L767="","",'COE.Client.Details'!L767)</f>
        <v/>
      </c>
      <c r="J750" s="629">
        <f>IF('COE.Client.Details'!T767="","",'COE.Client.Details'!T767)</f>
        <v/>
      </c>
      <c r="K750" s="479">
        <f>IF(A750="","","0123000000002GvAAI")</f>
        <v/>
      </c>
      <c r="L750" s="479" t="n"/>
      <c r="M750" s="481">
        <f>IF('Multi Unit Grid'!$H$3="","",'Multi Unit Grid'!$H$3)</f>
        <v/>
      </c>
      <c r="N750" s="481">
        <f>IF('Multi Unit Grid'!$H$4="","",'Multi Unit Grid'!$H$4)</f>
        <v/>
      </c>
      <c r="O750" s="483" t="n"/>
      <c r="P750" s="482">
        <f>IF('COE.Client.Details'!E767="","",'COE.Client.Details'!E767)</f>
        <v/>
      </c>
      <c r="Q750" s="483" t="n"/>
    </row>
    <row r="751">
      <c r="A751" s="232">
        <f>IF('Multi Unit Grid'!C762="","",'Multi Unit Grid'!C762)</f>
        <v/>
      </c>
      <c r="B751" s="473">
        <f>IF('Product Selections'!D765="","",'Product Selections'!D765)</f>
        <v/>
      </c>
      <c r="C751" s="166">
        <f>IF('COE.Client.Details'!K768="","",'COE.Client.Details'!K768)</f>
        <v/>
      </c>
      <c r="D751" s="473">
        <f>IF('COE.Client.Details'!M768="","",'COE.Client.Details'!M768)</f>
        <v/>
      </c>
      <c r="E751" s="473">
        <f>IF('COE.Client.Details'!O768="","",'COE.Client.Details'!O768)</f>
        <v/>
      </c>
      <c r="F751" s="473">
        <f>IF('COE.Client.Details'!P768="","",'COE.Client.Details'!P768)</f>
        <v/>
      </c>
      <c r="G751" s="473">
        <f>IF('COE.Client.Details'!Q768="","",'COE.Client.Details'!Q768)</f>
        <v/>
      </c>
      <c r="H751" s="478">
        <f>IF(G751="","","US")</f>
        <v/>
      </c>
      <c r="I751" s="166">
        <f>IF('COE.Client.Details'!L768="","",'COE.Client.Details'!L768)</f>
        <v/>
      </c>
      <c r="J751" s="629">
        <f>IF('COE.Client.Details'!T768="","",'COE.Client.Details'!T768)</f>
        <v/>
      </c>
      <c r="K751" s="479">
        <f>IF(A751="","","0123000000002GvAAI")</f>
        <v/>
      </c>
      <c r="L751" s="479" t="n"/>
      <c r="M751" s="481">
        <f>IF('Multi Unit Grid'!$H$3="","",'Multi Unit Grid'!$H$3)</f>
        <v/>
      </c>
      <c r="N751" s="481">
        <f>IF('Multi Unit Grid'!$H$4="","",'Multi Unit Grid'!$H$4)</f>
        <v/>
      </c>
      <c r="O751" s="483" t="n"/>
      <c r="P751" s="482">
        <f>IF('COE.Client.Details'!E768="","",'COE.Client.Details'!E768)</f>
        <v/>
      </c>
      <c r="Q751" s="483" t="n"/>
    </row>
    <row r="752">
      <c r="A752" s="232">
        <f>IF('Multi Unit Grid'!C763="","",'Multi Unit Grid'!C763)</f>
        <v/>
      </c>
      <c r="B752" s="473">
        <f>IF('Product Selections'!D766="","",'Product Selections'!D766)</f>
        <v/>
      </c>
      <c r="C752" s="166">
        <f>IF('COE.Client.Details'!K769="","",'COE.Client.Details'!K769)</f>
        <v/>
      </c>
      <c r="D752" s="473">
        <f>IF('COE.Client.Details'!M769="","",'COE.Client.Details'!M769)</f>
        <v/>
      </c>
      <c r="E752" s="473">
        <f>IF('COE.Client.Details'!O769="","",'COE.Client.Details'!O769)</f>
        <v/>
      </c>
      <c r="F752" s="473">
        <f>IF('COE.Client.Details'!P769="","",'COE.Client.Details'!P769)</f>
        <v/>
      </c>
      <c r="G752" s="473">
        <f>IF('COE.Client.Details'!Q769="","",'COE.Client.Details'!Q769)</f>
        <v/>
      </c>
      <c r="H752" s="478">
        <f>IF(G752="","","US")</f>
        <v/>
      </c>
      <c r="I752" s="166">
        <f>IF('COE.Client.Details'!L769="","",'COE.Client.Details'!L769)</f>
        <v/>
      </c>
      <c r="J752" s="629">
        <f>IF('COE.Client.Details'!T769="","",'COE.Client.Details'!T769)</f>
        <v/>
      </c>
      <c r="K752" s="479">
        <f>IF(A752="","","0123000000002GvAAI")</f>
        <v/>
      </c>
      <c r="L752" s="479" t="n"/>
      <c r="M752" s="481">
        <f>IF('Multi Unit Grid'!$H$3="","",'Multi Unit Grid'!$H$3)</f>
        <v/>
      </c>
      <c r="N752" s="481">
        <f>IF('Multi Unit Grid'!$H$4="","",'Multi Unit Grid'!$H$4)</f>
        <v/>
      </c>
      <c r="O752" s="483" t="n"/>
      <c r="P752" s="482">
        <f>IF('COE.Client.Details'!E769="","",'COE.Client.Details'!E769)</f>
        <v/>
      </c>
      <c r="Q752" s="483" t="n"/>
    </row>
    <row r="753">
      <c r="A753" s="232">
        <f>IF('Multi Unit Grid'!C764="","",'Multi Unit Grid'!C764)</f>
        <v/>
      </c>
      <c r="B753" s="473">
        <f>IF('Product Selections'!D767="","",'Product Selections'!D767)</f>
        <v/>
      </c>
      <c r="C753" s="166">
        <f>IF('COE.Client.Details'!K770="","",'COE.Client.Details'!K770)</f>
        <v/>
      </c>
      <c r="D753" s="473">
        <f>IF('COE.Client.Details'!M770="","",'COE.Client.Details'!M770)</f>
        <v/>
      </c>
      <c r="E753" s="473">
        <f>IF('COE.Client.Details'!O770="","",'COE.Client.Details'!O770)</f>
        <v/>
      </c>
      <c r="F753" s="473">
        <f>IF('COE.Client.Details'!P770="","",'COE.Client.Details'!P770)</f>
        <v/>
      </c>
      <c r="G753" s="473">
        <f>IF('COE.Client.Details'!Q770="","",'COE.Client.Details'!Q770)</f>
        <v/>
      </c>
      <c r="H753" s="478">
        <f>IF(G753="","","US")</f>
        <v/>
      </c>
      <c r="I753" s="166">
        <f>IF('COE.Client.Details'!L770="","",'COE.Client.Details'!L770)</f>
        <v/>
      </c>
      <c r="J753" s="629">
        <f>IF('COE.Client.Details'!T770="","",'COE.Client.Details'!T770)</f>
        <v/>
      </c>
      <c r="K753" s="479">
        <f>IF(A753="","","0123000000002GvAAI")</f>
        <v/>
      </c>
      <c r="L753" s="479" t="n"/>
      <c r="M753" s="481">
        <f>IF('Multi Unit Grid'!$H$3="","",'Multi Unit Grid'!$H$3)</f>
        <v/>
      </c>
      <c r="N753" s="481">
        <f>IF('Multi Unit Grid'!$H$4="","",'Multi Unit Grid'!$H$4)</f>
        <v/>
      </c>
      <c r="O753" s="483" t="n"/>
      <c r="P753" s="482">
        <f>IF('COE.Client.Details'!E770="","",'COE.Client.Details'!E770)</f>
        <v/>
      </c>
      <c r="Q753" s="483" t="n"/>
    </row>
    <row r="754">
      <c r="A754" s="232">
        <f>IF('Multi Unit Grid'!C765="","",'Multi Unit Grid'!C765)</f>
        <v/>
      </c>
      <c r="B754" s="473">
        <f>IF('Product Selections'!D768="","",'Product Selections'!D768)</f>
        <v/>
      </c>
      <c r="C754" s="166">
        <f>IF('COE.Client.Details'!K771="","",'COE.Client.Details'!K771)</f>
        <v/>
      </c>
      <c r="D754" s="473">
        <f>IF('COE.Client.Details'!M771="","",'COE.Client.Details'!M771)</f>
        <v/>
      </c>
      <c r="E754" s="473">
        <f>IF('COE.Client.Details'!O771="","",'COE.Client.Details'!O771)</f>
        <v/>
      </c>
      <c r="F754" s="473">
        <f>IF('COE.Client.Details'!P771="","",'COE.Client.Details'!P771)</f>
        <v/>
      </c>
      <c r="G754" s="473">
        <f>IF('COE.Client.Details'!Q771="","",'COE.Client.Details'!Q771)</f>
        <v/>
      </c>
      <c r="H754" s="478">
        <f>IF(G754="","","US")</f>
        <v/>
      </c>
      <c r="I754" s="166">
        <f>IF('COE.Client.Details'!L771="","",'COE.Client.Details'!L771)</f>
        <v/>
      </c>
      <c r="J754" s="629">
        <f>IF('COE.Client.Details'!T771="","",'COE.Client.Details'!T771)</f>
        <v/>
      </c>
      <c r="K754" s="479">
        <f>IF(A754="","","0123000000002GvAAI")</f>
        <v/>
      </c>
      <c r="L754" s="479" t="n"/>
      <c r="M754" s="481">
        <f>IF('Multi Unit Grid'!$H$3="","",'Multi Unit Grid'!$H$3)</f>
        <v/>
      </c>
      <c r="N754" s="481">
        <f>IF('Multi Unit Grid'!$H$4="","",'Multi Unit Grid'!$H$4)</f>
        <v/>
      </c>
      <c r="O754" s="483" t="n"/>
      <c r="P754" s="482">
        <f>IF('COE.Client.Details'!E771="","",'COE.Client.Details'!E771)</f>
        <v/>
      </c>
      <c r="Q754" s="483" t="n"/>
    </row>
    <row r="755">
      <c r="A755" s="232">
        <f>IF('Multi Unit Grid'!C766="","",'Multi Unit Grid'!C766)</f>
        <v/>
      </c>
      <c r="B755" s="473">
        <f>IF('Product Selections'!D769="","",'Product Selections'!D769)</f>
        <v/>
      </c>
      <c r="C755" s="166">
        <f>IF('COE.Client.Details'!K772="","",'COE.Client.Details'!K772)</f>
        <v/>
      </c>
      <c r="D755" s="473">
        <f>IF('COE.Client.Details'!M772="","",'COE.Client.Details'!M772)</f>
        <v/>
      </c>
      <c r="E755" s="473">
        <f>IF('COE.Client.Details'!O772="","",'COE.Client.Details'!O772)</f>
        <v/>
      </c>
      <c r="F755" s="473">
        <f>IF('COE.Client.Details'!P772="","",'COE.Client.Details'!P772)</f>
        <v/>
      </c>
      <c r="G755" s="473">
        <f>IF('COE.Client.Details'!Q772="","",'COE.Client.Details'!Q772)</f>
        <v/>
      </c>
      <c r="H755" s="478">
        <f>IF(G755="","","US")</f>
        <v/>
      </c>
      <c r="I755" s="166">
        <f>IF('COE.Client.Details'!L772="","",'COE.Client.Details'!L772)</f>
        <v/>
      </c>
      <c r="J755" s="629">
        <f>IF('COE.Client.Details'!T772="","",'COE.Client.Details'!T772)</f>
        <v/>
      </c>
      <c r="K755" s="479">
        <f>IF(A755="","","0123000000002GvAAI")</f>
        <v/>
      </c>
      <c r="L755" s="479" t="n"/>
      <c r="M755" s="481">
        <f>IF('Multi Unit Grid'!$H$3="","",'Multi Unit Grid'!$H$3)</f>
        <v/>
      </c>
      <c r="N755" s="481">
        <f>IF('Multi Unit Grid'!$H$4="","",'Multi Unit Grid'!$H$4)</f>
        <v/>
      </c>
      <c r="O755" s="483" t="n"/>
      <c r="P755" s="482">
        <f>IF('COE.Client.Details'!E772="","",'COE.Client.Details'!E772)</f>
        <v/>
      </c>
      <c r="Q755" s="483" t="n"/>
    </row>
    <row r="756">
      <c r="A756" s="232">
        <f>IF('Multi Unit Grid'!C767="","",'Multi Unit Grid'!C767)</f>
        <v/>
      </c>
      <c r="B756" s="473">
        <f>IF('Product Selections'!D770="","",'Product Selections'!D770)</f>
        <v/>
      </c>
      <c r="C756" s="166">
        <f>IF('COE.Client.Details'!K773="","",'COE.Client.Details'!K773)</f>
        <v/>
      </c>
      <c r="D756" s="473">
        <f>IF('COE.Client.Details'!M773="","",'COE.Client.Details'!M773)</f>
        <v/>
      </c>
      <c r="E756" s="473">
        <f>IF('COE.Client.Details'!O773="","",'COE.Client.Details'!O773)</f>
        <v/>
      </c>
      <c r="F756" s="473">
        <f>IF('COE.Client.Details'!P773="","",'COE.Client.Details'!P773)</f>
        <v/>
      </c>
      <c r="G756" s="473">
        <f>IF('COE.Client.Details'!Q773="","",'COE.Client.Details'!Q773)</f>
        <v/>
      </c>
      <c r="H756" s="478">
        <f>IF(G756="","","US")</f>
        <v/>
      </c>
      <c r="I756" s="166">
        <f>IF('COE.Client.Details'!L773="","",'COE.Client.Details'!L773)</f>
        <v/>
      </c>
      <c r="J756" s="629">
        <f>IF('COE.Client.Details'!T773="","",'COE.Client.Details'!T773)</f>
        <v/>
      </c>
      <c r="K756" s="479">
        <f>IF(A756="","","0123000000002GvAAI")</f>
        <v/>
      </c>
      <c r="L756" s="479" t="n"/>
      <c r="M756" s="481">
        <f>IF('Multi Unit Grid'!$H$3="","",'Multi Unit Grid'!$H$3)</f>
        <v/>
      </c>
      <c r="N756" s="481">
        <f>IF('Multi Unit Grid'!$H$4="","",'Multi Unit Grid'!$H$4)</f>
        <v/>
      </c>
      <c r="O756" s="483" t="n"/>
      <c r="P756" s="482">
        <f>IF('COE.Client.Details'!E773="","",'COE.Client.Details'!E773)</f>
        <v/>
      </c>
      <c r="Q756" s="483" t="n"/>
    </row>
    <row r="757">
      <c r="A757" s="232">
        <f>IF('Multi Unit Grid'!C768="","",'Multi Unit Grid'!C768)</f>
        <v/>
      </c>
      <c r="B757" s="473">
        <f>IF('Product Selections'!D771="","",'Product Selections'!D771)</f>
        <v/>
      </c>
      <c r="C757" s="166">
        <f>IF('COE.Client.Details'!K774="","",'COE.Client.Details'!K774)</f>
        <v/>
      </c>
      <c r="D757" s="473">
        <f>IF('COE.Client.Details'!M774="","",'COE.Client.Details'!M774)</f>
        <v/>
      </c>
      <c r="E757" s="473">
        <f>IF('COE.Client.Details'!O774="","",'COE.Client.Details'!O774)</f>
        <v/>
      </c>
      <c r="F757" s="473">
        <f>IF('COE.Client.Details'!P774="","",'COE.Client.Details'!P774)</f>
        <v/>
      </c>
      <c r="G757" s="473">
        <f>IF('COE.Client.Details'!Q774="","",'COE.Client.Details'!Q774)</f>
        <v/>
      </c>
      <c r="H757" s="478">
        <f>IF(G757="","","US")</f>
        <v/>
      </c>
      <c r="I757" s="166">
        <f>IF('COE.Client.Details'!L774="","",'COE.Client.Details'!L774)</f>
        <v/>
      </c>
      <c r="J757" s="629">
        <f>IF('COE.Client.Details'!T774="","",'COE.Client.Details'!T774)</f>
        <v/>
      </c>
      <c r="K757" s="479">
        <f>IF(A757="","","0123000000002GvAAI")</f>
        <v/>
      </c>
      <c r="L757" s="479" t="n"/>
      <c r="M757" s="481">
        <f>IF('Multi Unit Grid'!$H$3="","",'Multi Unit Grid'!$H$3)</f>
        <v/>
      </c>
      <c r="N757" s="481">
        <f>IF('Multi Unit Grid'!$H$4="","",'Multi Unit Grid'!$H$4)</f>
        <v/>
      </c>
      <c r="O757" s="483" t="n"/>
      <c r="P757" s="482">
        <f>IF('COE.Client.Details'!E774="","",'COE.Client.Details'!E774)</f>
        <v/>
      </c>
      <c r="Q757" s="483" t="n"/>
    </row>
    <row r="758">
      <c r="A758" s="232">
        <f>IF('Multi Unit Grid'!C769="","",'Multi Unit Grid'!C769)</f>
        <v/>
      </c>
      <c r="B758" s="473">
        <f>IF('Product Selections'!D772="","",'Product Selections'!D772)</f>
        <v/>
      </c>
      <c r="C758" s="166">
        <f>IF('COE.Client.Details'!K775="","",'COE.Client.Details'!K775)</f>
        <v/>
      </c>
      <c r="D758" s="473">
        <f>IF('COE.Client.Details'!M775="","",'COE.Client.Details'!M775)</f>
        <v/>
      </c>
      <c r="E758" s="473">
        <f>IF('COE.Client.Details'!O775="","",'COE.Client.Details'!O775)</f>
        <v/>
      </c>
      <c r="F758" s="473">
        <f>IF('COE.Client.Details'!P775="","",'COE.Client.Details'!P775)</f>
        <v/>
      </c>
      <c r="G758" s="473">
        <f>IF('COE.Client.Details'!Q775="","",'COE.Client.Details'!Q775)</f>
        <v/>
      </c>
      <c r="H758" s="478">
        <f>IF(G758="","","US")</f>
        <v/>
      </c>
      <c r="I758" s="166">
        <f>IF('COE.Client.Details'!L775="","",'COE.Client.Details'!L775)</f>
        <v/>
      </c>
      <c r="J758" s="629">
        <f>IF('COE.Client.Details'!T775="","",'COE.Client.Details'!T775)</f>
        <v/>
      </c>
      <c r="K758" s="479">
        <f>IF(A758="","","0123000000002GvAAI")</f>
        <v/>
      </c>
      <c r="L758" s="479" t="n"/>
      <c r="M758" s="481">
        <f>IF('Multi Unit Grid'!$H$3="","",'Multi Unit Grid'!$H$3)</f>
        <v/>
      </c>
      <c r="N758" s="481">
        <f>IF('Multi Unit Grid'!$H$4="","",'Multi Unit Grid'!$H$4)</f>
        <v/>
      </c>
      <c r="O758" s="483" t="n"/>
      <c r="P758" s="482">
        <f>IF('COE.Client.Details'!E775="","",'COE.Client.Details'!E775)</f>
        <v/>
      </c>
      <c r="Q758" s="483" t="n"/>
    </row>
    <row r="759">
      <c r="A759" s="232">
        <f>IF('Multi Unit Grid'!C770="","",'Multi Unit Grid'!C770)</f>
        <v/>
      </c>
      <c r="B759" s="473">
        <f>IF('Product Selections'!D773="","",'Product Selections'!D773)</f>
        <v/>
      </c>
      <c r="C759" s="166">
        <f>IF('COE.Client.Details'!K776="","",'COE.Client.Details'!K776)</f>
        <v/>
      </c>
      <c r="D759" s="473">
        <f>IF('COE.Client.Details'!M776="","",'COE.Client.Details'!M776)</f>
        <v/>
      </c>
      <c r="E759" s="473">
        <f>IF('COE.Client.Details'!O776="","",'COE.Client.Details'!O776)</f>
        <v/>
      </c>
      <c r="F759" s="473">
        <f>IF('COE.Client.Details'!P776="","",'COE.Client.Details'!P776)</f>
        <v/>
      </c>
      <c r="G759" s="473">
        <f>IF('COE.Client.Details'!Q776="","",'COE.Client.Details'!Q776)</f>
        <v/>
      </c>
      <c r="H759" s="478">
        <f>IF(G759="","","US")</f>
        <v/>
      </c>
      <c r="I759" s="166">
        <f>IF('COE.Client.Details'!L776="","",'COE.Client.Details'!L776)</f>
        <v/>
      </c>
      <c r="J759" s="629">
        <f>IF('COE.Client.Details'!T776="","",'COE.Client.Details'!T776)</f>
        <v/>
      </c>
      <c r="K759" s="479">
        <f>IF(A759="","","0123000000002GvAAI")</f>
        <v/>
      </c>
      <c r="L759" s="479" t="n"/>
      <c r="M759" s="481">
        <f>IF('Multi Unit Grid'!$H$3="","",'Multi Unit Grid'!$H$3)</f>
        <v/>
      </c>
      <c r="N759" s="481">
        <f>IF('Multi Unit Grid'!$H$4="","",'Multi Unit Grid'!$H$4)</f>
        <v/>
      </c>
      <c r="O759" s="483" t="n"/>
      <c r="P759" s="482">
        <f>IF('COE.Client.Details'!E776="","",'COE.Client.Details'!E776)</f>
        <v/>
      </c>
      <c r="Q759" s="483" t="n"/>
    </row>
    <row r="760">
      <c r="A760" s="232">
        <f>IF('Multi Unit Grid'!C771="","",'Multi Unit Grid'!C771)</f>
        <v/>
      </c>
      <c r="B760" s="473">
        <f>IF('Product Selections'!D774="","",'Product Selections'!D774)</f>
        <v/>
      </c>
      <c r="C760" s="166">
        <f>IF('COE.Client.Details'!K777="","",'COE.Client.Details'!K777)</f>
        <v/>
      </c>
      <c r="D760" s="473">
        <f>IF('COE.Client.Details'!M777="","",'COE.Client.Details'!M777)</f>
        <v/>
      </c>
      <c r="E760" s="473">
        <f>IF('COE.Client.Details'!O777="","",'COE.Client.Details'!O777)</f>
        <v/>
      </c>
      <c r="F760" s="473">
        <f>IF('COE.Client.Details'!P777="","",'COE.Client.Details'!P777)</f>
        <v/>
      </c>
      <c r="G760" s="473">
        <f>IF('COE.Client.Details'!Q777="","",'COE.Client.Details'!Q777)</f>
        <v/>
      </c>
      <c r="H760" s="478">
        <f>IF(G760="","","US")</f>
        <v/>
      </c>
      <c r="I760" s="166">
        <f>IF('COE.Client.Details'!L777="","",'COE.Client.Details'!L777)</f>
        <v/>
      </c>
      <c r="J760" s="629">
        <f>IF('COE.Client.Details'!T777="","",'COE.Client.Details'!T777)</f>
        <v/>
      </c>
      <c r="K760" s="479">
        <f>IF(A760="","","0123000000002GvAAI")</f>
        <v/>
      </c>
      <c r="L760" s="479" t="n"/>
      <c r="M760" s="481">
        <f>IF('Multi Unit Grid'!$H$3="","",'Multi Unit Grid'!$H$3)</f>
        <v/>
      </c>
      <c r="N760" s="481">
        <f>IF('Multi Unit Grid'!$H$4="","",'Multi Unit Grid'!$H$4)</f>
        <v/>
      </c>
      <c r="O760" s="483" t="n"/>
      <c r="P760" s="482">
        <f>IF('COE.Client.Details'!E777="","",'COE.Client.Details'!E777)</f>
        <v/>
      </c>
      <c r="Q760" s="483" t="n"/>
    </row>
    <row r="761">
      <c r="A761" s="232">
        <f>IF('Multi Unit Grid'!C772="","",'Multi Unit Grid'!C772)</f>
        <v/>
      </c>
      <c r="B761" s="473">
        <f>IF('Product Selections'!D775="","",'Product Selections'!D775)</f>
        <v/>
      </c>
      <c r="C761" s="166">
        <f>IF('COE.Client.Details'!K778="","",'COE.Client.Details'!K778)</f>
        <v/>
      </c>
      <c r="D761" s="473">
        <f>IF('COE.Client.Details'!M778="","",'COE.Client.Details'!M778)</f>
        <v/>
      </c>
      <c r="E761" s="473">
        <f>IF('COE.Client.Details'!O778="","",'COE.Client.Details'!O778)</f>
        <v/>
      </c>
      <c r="F761" s="473">
        <f>IF('COE.Client.Details'!P778="","",'COE.Client.Details'!P778)</f>
        <v/>
      </c>
      <c r="G761" s="473">
        <f>IF('COE.Client.Details'!Q778="","",'COE.Client.Details'!Q778)</f>
        <v/>
      </c>
      <c r="H761" s="478">
        <f>IF(G761="","","US")</f>
        <v/>
      </c>
      <c r="I761" s="166">
        <f>IF('COE.Client.Details'!L778="","",'COE.Client.Details'!L778)</f>
        <v/>
      </c>
      <c r="J761" s="629">
        <f>IF('COE.Client.Details'!T778="","",'COE.Client.Details'!T778)</f>
        <v/>
      </c>
      <c r="K761" s="479">
        <f>IF(A761="","","0123000000002GvAAI")</f>
        <v/>
      </c>
      <c r="L761" s="479" t="n"/>
      <c r="M761" s="481">
        <f>IF('Multi Unit Grid'!$H$3="","",'Multi Unit Grid'!$H$3)</f>
        <v/>
      </c>
      <c r="N761" s="481">
        <f>IF('Multi Unit Grid'!$H$4="","",'Multi Unit Grid'!$H$4)</f>
        <v/>
      </c>
      <c r="O761" s="483" t="n"/>
      <c r="P761" s="482">
        <f>IF('COE.Client.Details'!E778="","",'COE.Client.Details'!E778)</f>
        <v/>
      </c>
      <c r="Q761" s="483" t="n"/>
    </row>
    <row r="762">
      <c r="A762" s="232">
        <f>IF('Multi Unit Grid'!C773="","",'Multi Unit Grid'!C773)</f>
        <v/>
      </c>
      <c r="B762" s="473">
        <f>IF('Product Selections'!D776="","",'Product Selections'!D776)</f>
        <v/>
      </c>
      <c r="C762" s="166">
        <f>IF('COE.Client.Details'!K779="","",'COE.Client.Details'!K779)</f>
        <v/>
      </c>
      <c r="D762" s="473">
        <f>IF('COE.Client.Details'!M779="","",'COE.Client.Details'!M779)</f>
        <v/>
      </c>
      <c r="E762" s="473">
        <f>IF('COE.Client.Details'!O779="","",'COE.Client.Details'!O779)</f>
        <v/>
      </c>
      <c r="F762" s="473">
        <f>IF('COE.Client.Details'!P779="","",'COE.Client.Details'!P779)</f>
        <v/>
      </c>
      <c r="G762" s="473">
        <f>IF('COE.Client.Details'!Q779="","",'COE.Client.Details'!Q779)</f>
        <v/>
      </c>
      <c r="H762" s="478">
        <f>IF(G762="","","US")</f>
        <v/>
      </c>
      <c r="I762" s="166">
        <f>IF('COE.Client.Details'!L779="","",'COE.Client.Details'!L779)</f>
        <v/>
      </c>
      <c r="J762" s="629">
        <f>IF('COE.Client.Details'!T779="","",'COE.Client.Details'!T779)</f>
        <v/>
      </c>
      <c r="K762" s="479">
        <f>IF(A762="","","0123000000002GvAAI")</f>
        <v/>
      </c>
      <c r="L762" s="479" t="n"/>
      <c r="M762" s="481">
        <f>IF('Multi Unit Grid'!$H$3="","",'Multi Unit Grid'!$H$3)</f>
        <v/>
      </c>
      <c r="N762" s="481">
        <f>IF('Multi Unit Grid'!$H$4="","",'Multi Unit Grid'!$H$4)</f>
        <v/>
      </c>
      <c r="O762" s="483" t="n"/>
      <c r="P762" s="482">
        <f>IF('COE.Client.Details'!E779="","",'COE.Client.Details'!E779)</f>
        <v/>
      </c>
      <c r="Q762" s="483" t="n"/>
    </row>
    <row r="763">
      <c r="A763" s="232">
        <f>IF('Multi Unit Grid'!C774="","",'Multi Unit Grid'!C774)</f>
        <v/>
      </c>
      <c r="B763" s="473">
        <f>IF('Product Selections'!D777="","",'Product Selections'!D777)</f>
        <v/>
      </c>
      <c r="C763" s="166">
        <f>IF('COE.Client.Details'!K780="","",'COE.Client.Details'!K780)</f>
        <v/>
      </c>
      <c r="D763" s="473">
        <f>IF('COE.Client.Details'!M780="","",'COE.Client.Details'!M780)</f>
        <v/>
      </c>
      <c r="E763" s="473">
        <f>IF('COE.Client.Details'!O780="","",'COE.Client.Details'!O780)</f>
        <v/>
      </c>
      <c r="F763" s="473">
        <f>IF('COE.Client.Details'!P780="","",'COE.Client.Details'!P780)</f>
        <v/>
      </c>
      <c r="G763" s="473">
        <f>IF('COE.Client.Details'!Q780="","",'COE.Client.Details'!Q780)</f>
        <v/>
      </c>
      <c r="H763" s="478">
        <f>IF(G763="","","US")</f>
        <v/>
      </c>
      <c r="I763" s="166">
        <f>IF('COE.Client.Details'!L780="","",'COE.Client.Details'!L780)</f>
        <v/>
      </c>
      <c r="J763" s="629">
        <f>IF('COE.Client.Details'!T780="","",'COE.Client.Details'!T780)</f>
        <v/>
      </c>
      <c r="K763" s="479">
        <f>IF(A763="","","0123000000002GvAAI")</f>
        <v/>
      </c>
      <c r="L763" s="479" t="n"/>
      <c r="M763" s="481">
        <f>IF('Multi Unit Grid'!$H$3="","",'Multi Unit Grid'!$H$3)</f>
        <v/>
      </c>
      <c r="N763" s="481">
        <f>IF('Multi Unit Grid'!$H$4="","",'Multi Unit Grid'!$H$4)</f>
        <v/>
      </c>
      <c r="O763" s="483" t="n"/>
      <c r="P763" s="482">
        <f>IF('COE.Client.Details'!E780="","",'COE.Client.Details'!E780)</f>
        <v/>
      </c>
      <c r="Q763" s="483" t="n"/>
    </row>
    <row r="764">
      <c r="A764" s="232">
        <f>IF('Multi Unit Grid'!C775="","",'Multi Unit Grid'!C775)</f>
        <v/>
      </c>
      <c r="B764" s="473">
        <f>IF('Product Selections'!D778="","",'Product Selections'!D778)</f>
        <v/>
      </c>
      <c r="C764" s="166">
        <f>IF('COE.Client.Details'!K781="","",'COE.Client.Details'!K781)</f>
        <v/>
      </c>
      <c r="D764" s="473">
        <f>IF('COE.Client.Details'!M781="","",'COE.Client.Details'!M781)</f>
        <v/>
      </c>
      <c r="E764" s="473">
        <f>IF('COE.Client.Details'!O781="","",'COE.Client.Details'!O781)</f>
        <v/>
      </c>
      <c r="F764" s="473">
        <f>IF('COE.Client.Details'!P781="","",'COE.Client.Details'!P781)</f>
        <v/>
      </c>
      <c r="G764" s="473">
        <f>IF('COE.Client.Details'!Q781="","",'COE.Client.Details'!Q781)</f>
        <v/>
      </c>
      <c r="H764" s="478">
        <f>IF(G764="","","US")</f>
        <v/>
      </c>
      <c r="I764" s="166">
        <f>IF('COE.Client.Details'!L781="","",'COE.Client.Details'!L781)</f>
        <v/>
      </c>
      <c r="J764" s="629">
        <f>IF('COE.Client.Details'!T781="","",'COE.Client.Details'!T781)</f>
        <v/>
      </c>
      <c r="K764" s="479">
        <f>IF(A764="","","0123000000002GvAAI")</f>
        <v/>
      </c>
      <c r="L764" s="479" t="n"/>
      <c r="M764" s="481">
        <f>IF('Multi Unit Grid'!$H$3="","",'Multi Unit Grid'!$H$3)</f>
        <v/>
      </c>
      <c r="N764" s="481">
        <f>IF('Multi Unit Grid'!$H$4="","",'Multi Unit Grid'!$H$4)</f>
        <v/>
      </c>
      <c r="O764" s="483" t="n"/>
      <c r="P764" s="482">
        <f>IF('COE.Client.Details'!E781="","",'COE.Client.Details'!E781)</f>
        <v/>
      </c>
      <c r="Q764" s="483" t="n"/>
    </row>
    <row r="765">
      <c r="A765" s="232">
        <f>IF('Multi Unit Grid'!C776="","",'Multi Unit Grid'!C776)</f>
        <v/>
      </c>
      <c r="B765" s="473">
        <f>IF('Product Selections'!D779="","",'Product Selections'!D779)</f>
        <v/>
      </c>
      <c r="C765" s="166">
        <f>IF('COE.Client.Details'!K782="","",'COE.Client.Details'!K782)</f>
        <v/>
      </c>
      <c r="D765" s="473">
        <f>IF('COE.Client.Details'!M782="","",'COE.Client.Details'!M782)</f>
        <v/>
      </c>
      <c r="E765" s="473">
        <f>IF('COE.Client.Details'!O782="","",'COE.Client.Details'!O782)</f>
        <v/>
      </c>
      <c r="F765" s="473">
        <f>IF('COE.Client.Details'!P782="","",'COE.Client.Details'!P782)</f>
        <v/>
      </c>
      <c r="G765" s="473">
        <f>IF('COE.Client.Details'!Q782="","",'COE.Client.Details'!Q782)</f>
        <v/>
      </c>
      <c r="H765" s="478">
        <f>IF(G765="","","US")</f>
        <v/>
      </c>
      <c r="I765" s="166">
        <f>IF('COE.Client.Details'!L782="","",'COE.Client.Details'!L782)</f>
        <v/>
      </c>
      <c r="J765" s="629">
        <f>IF('COE.Client.Details'!T782="","",'COE.Client.Details'!T782)</f>
        <v/>
      </c>
      <c r="K765" s="479">
        <f>IF(A765="","","0123000000002GvAAI")</f>
        <v/>
      </c>
      <c r="L765" s="479" t="n"/>
      <c r="M765" s="481">
        <f>IF('Multi Unit Grid'!$H$3="","",'Multi Unit Grid'!$H$3)</f>
        <v/>
      </c>
      <c r="N765" s="481">
        <f>IF('Multi Unit Grid'!$H$4="","",'Multi Unit Grid'!$H$4)</f>
        <v/>
      </c>
      <c r="O765" s="483" t="n"/>
      <c r="P765" s="482">
        <f>IF('COE.Client.Details'!E782="","",'COE.Client.Details'!E782)</f>
        <v/>
      </c>
      <c r="Q765" s="483" t="n"/>
    </row>
    <row r="766">
      <c r="A766" s="232">
        <f>IF('Multi Unit Grid'!C777="","",'Multi Unit Grid'!C777)</f>
        <v/>
      </c>
      <c r="B766" s="473">
        <f>IF('Product Selections'!D780="","",'Product Selections'!D780)</f>
        <v/>
      </c>
      <c r="C766" s="166">
        <f>IF('COE.Client.Details'!K783="","",'COE.Client.Details'!K783)</f>
        <v/>
      </c>
      <c r="D766" s="473">
        <f>IF('COE.Client.Details'!M783="","",'COE.Client.Details'!M783)</f>
        <v/>
      </c>
      <c r="E766" s="473">
        <f>IF('COE.Client.Details'!O783="","",'COE.Client.Details'!O783)</f>
        <v/>
      </c>
      <c r="F766" s="473">
        <f>IF('COE.Client.Details'!P783="","",'COE.Client.Details'!P783)</f>
        <v/>
      </c>
      <c r="G766" s="473">
        <f>IF('COE.Client.Details'!Q783="","",'COE.Client.Details'!Q783)</f>
        <v/>
      </c>
      <c r="H766" s="478">
        <f>IF(G766="","","US")</f>
        <v/>
      </c>
      <c r="I766" s="166">
        <f>IF('COE.Client.Details'!L783="","",'COE.Client.Details'!L783)</f>
        <v/>
      </c>
      <c r="J766" s="629">
        <f>IF('COE.Client.Details'!T783="","",'COE.Client.Details'!T783)</f>
        <v/>
      </c>
      <c r="K766" s="479">
        <f>IF(A766="","","0123000000002GvAAI")</f>
        <v/>
      </c>
      <c r="L766" s="479" t="n"/>
      <c r="M766" s="481">
        <f>IF('Multi Unit Grid'!$H$3="","",'Multi Unit Grid'!$H$3)</f>
        <v/>
      </c>
      <c r="N766" s="481">
        <f>IF('Multi Unit Grid'!$H$4="","",'Multi Unit Grid'!$H$4)</f>
        <v/>
      </c>
      <c r="O766" s="483" t="n"/>
      <c r="P766" s="482">
        <f>IF('COE.Client.Details'!E783="","",'COE.Client.Details'!E783)</f>
        <v/>
      </c>
      <c r="Q766" s="483" t="n"/>
    </row>
    <row r="767">
      <c r="A767" s="232">
        <f>IF('Multi Unit Grid'!C778="","",'Multi Unit Grid'!C778)</f>
        <v/>
      </c>
      <c r="B767" s="473">
        <f>IF('Product Selections'!D781="","",'Product Selections'!D781)</f>
        <v/>
      </c>
      <c r="C767" s="166">
        <f>IF('COE.Client.Details'!K784="","",'COE.Client.Details'!K784)</f>
        <v/>
      </c>
      <c r="D767" s="473">
        <f>IF('COE.Client.Details'!M784="","",'COE.Client.Details'!M784)</f>
        <v/>
      </c>
      <c r="E767" s="473">
        <f>IF('COE.Client.Details'!O784="","",'COE.Client.Details'!O784)</f>
        <v/>
      </c>
      <c r="F767" s="473">
        <f>IF('COE.Client.Details'!P784="","",'COE.Client.Details'!P784)</f>
        <v/>
      </c>
      <c r="G767" s="473">
        <f>IF('COE.Client.Details'!Q784="","",'COE.Client.Details'!Q784)</f>
        <v/>
      </c>
      <c r="H767" s="478">
        <f>IF(G767="","","US")</f>
        <v/>
      </c>
      <c r="I767" s="166">
        <f>IF('COE.Client.Details'!L784="","",'COE.Client.Details'!L784)</f>
        <v/>
      </c>
      <c r="J767" s="629">
        <f>IF('COE.Client.Details'!T784="","",'COE.Client.Details'!T784)</f>
        <v/>
      </c>
      <c r="K767" s="479">
        <f>IF(A767="","","0123000000002GvAAI")</f>
        <v/>
      </c>
      <c r="L767" s="479" t="n"/>
      <c r="M767" s="481">
        <f>IF('Multi Unit Grid'!$H$3="","",'Multi Unit Grid'!$H$3)</f>
        <v/>
      </c>
      <c r="N767" s="481">
        <f>IF('Multi Unit Grid'!$H$4="","",'Multi Unit Grid'!$H$4)</f>
        <v/>
      </c>
      <c r="O767" s="483" t="n"/>
      <c r="P767" s="482">
        <f>IF('COE.Client.Details'!E784="","",'COE.Client.Details'!E784)</f>
        <v/>
      </c>
      <c r="Q767" s="483" t="n"/>
    </row>
    <row r="768">
      <c r="A768" s="232">
        <f>IF('Multi Unit Grid'!C779="","",'Multi Unit Grid'!C779)</f>
        <v/>
      </c>
      <c r="B768" s="473">
        <f>IF('Product Selections'!D782="","",'Product Selections'!D782)</f>
        <v/>
      </c>
      <c r="C768" s="166">
        <f>IF('COE.Client.Details'!K785="","",'COE.Client.Details'!K785)</f>
        <v/>
      </c>
      <c r="D768" s="473">
        <f>IF('COE.Client.Details'!M785="","",'COE.Client.Details'!M785)</f>
        <v/>
      </c>
      <c r="E768" s="473">
        <f>IF('COE.Client.Details'!O785="","",'COE.Client.Details'!O785)</f>
        <v/>
      </c>
      <c r="F768" s="473">
        <f>IF('COE.Client.Details'!P785="","",'COE.Client.Details'!P785)</f>
        <v/>
      </c>
      <c r="G768" s="473">
        <f>IF('COE.Client.Details'!Q785="","",'COE.Client.Details'!Q785)</f>
        <v/>
      </c>
      <c r="H768" s="478">
        <f>IF(G768="","","US")</f>
        <v/>
      </c>
      <c r="I768" s="166">
        <f>IF('COE.Client.Details'!L785="","",'COE.Client.Details'!L785)</f>
        <v/>
      </c>
      <c r="J768" s="629">
        <f>IF('COE.Client.Details'!T785="","",'COE.Client.Details'!T785)</f>
        <v/>
      </c>
      <c r="K768" s="479">
        <f>IF(A768="","","0123000000002GvAAI")</f>
        <v/>
      </c>
      <c r="L768" s="479" t="n"/>
      <c r="M768" s="481">
        <f>IF('Multi Unit Grid'!$H$3="","",'Multi Unit Grid'!$H$3)</f>
        <v/>
      </c>
      <c r="N768" s="481">
        <f>IF('Multi Unit Grid'!$H$4="","",'Multi Unit Grid'!$H$4)</f>
        <v/>
      </c>
      <c r="O768" s="483" t="n"/>
      <c r="P768" s="482">
        <f>IF('COE.Client.Details'!E785="","",'COE.Client.Details'!E785)</f>
        <v/>
      </c>
      <c r="Q768" s="483" t="n"/>
    </row>
    <row r="769">
      <c r="A769" s="232">
        <f>IF('Multi Unit Grid'!C780="","",'Multi Unit Grid'!C780)</f>
        <v/>
      </c>
      <c r="B769" s="473">
        <f>IF('Product Selections'!D783="","",'Product Selections'!D783)</f>
        <v/>
      </c>
      <c r="C769" s="166">
        <f>IF('COE.Client.Details'!K786="","",'COE.Client.Details'!K786)</f>
        <v/>
      </c>
      <c r="D769" s="473">
        <f>IF('COE.Client.Details'!M786="","",'COE.Client.Details'!M786)</f>
        <v/>
      </c>
      <c r="E769" s="473">
        <f>IF('COE.Client.Details'!O786="","",'COE.Client.Details'!O786)</f>
        <v/>
      </c>
      <c r="F769" s="473">
        <f>IF('COE.Client.Details'!P786="","",'COE.Client.Details'!P786)</f>
        <v/>
      </c>
      <c r="G769" s="473">
        <f>IF('COE.Client.Details'!Q786="","",'COE.Client.Details'!Q786)</f>
        <v/>
      </c>
      <c r="H769" s="478">
        <f>IF(G769="","","US")</f>
        <v/>
      </c>
      <c r="I769" s="166">
        <f>IF('COE.Client.Details'!L786="","",'COE.Client.Details'!L786)</f>
        <v/>
      </c>
      <c r="J769" s="629">
        <f>IF('COE.Client.Details'!T786="","",'COE.Client.Details'!T786)</f>
        <v/>
      </c>
      <c r="K769" s="479">
        <f>IF(A769="","","0123000000002GvAAI")</f>
        <v/>
      </c>
      <c r="L769" s="479" t="n"/>
      <c r="M769" s="481">
        <f>IF('Multi Unit Grid'!$H$3="","",'Multi Unit Grid'!$H$3)</f>
        <v/>
      </c>
      <c r="N769" s="481">
        <f>IF('Multi Unit Grid'!$H$4="","",'Multi Unit Grid'!$H$4)</f>
        <v/>
      </c>
      <c r="O769" s="483" t="n"/>
      <c r="P769" s="482">
        <f>IF('COE.Client.Details'!E786="","",'COE.Client.Details'!E786)</f>
        <v/>
      </c>
      <c r="Q769" s="483" t="n"/>
    </row>
    <row r="770">
      <c r="A770" s="232">
        <f>IF('Multi Unit Grid'!C781="","",'Multi Unit Grid'!C781)</f>
        <v/>
      </c>
      <c r="B770" s="473">
        <f>IF('Product Selections'!D784="","",'Product Selections'!D784)</f>
        <v/>
      </c>
      <c r="C770" s="166">
        <f>IF('COE.Client.Details'!K787="","",'COE.Client.Details'!K787)</f>
        <v/>
      </c>
      <c r="D770" s="473">
        <f>IF('COE.Client.Details'!M787="","",'COE.Client.Details'!M787)</f>
        <v/>
      </c>
      <c r="E770" s="473">
        <f>IF('COE.Client.Details'!O787="","",'COE.Client.Details'!O787)</f>
        <v/>
      </c>
      <c r="F770" s="473">
        <f>IF('COE.Client.Details'!P787="","",'COE.Client.Details'!P787)</f>
        <v/>
      </c>
      <c r="G770" s="473">
        <f>IF('COE.Client.Details'!Q787="","",'COE.Client.Details'!Q787)</f>
        <v/>
      </c>
      <c r="H770" s="478">
        <f>IF(G770="","","US")</f>
        <v/>
      </c>
      <c r="I770" s="166">
        <f>IF('COE.Client.Details'!L787="","",'COE.Client.Details'!L787)</f>
        <v/>
      </c>
      <c r="J770" s="629">
        <f>IF('COE.Client.Details'!T787="","",'COE.Client.Details'!T787)</f>
        <v/>
      </c>
      <c r="K770" s="479">
        <f>IF(A770="","","0123000000002GvAAI")</f>
        <v/>
      </c>
      <c r="L770" s="479" t="n"/>
      <c r="M770" s="481">
        <f>IF('Multi Unit Grid'!$H$3="","",'Multi Unit Grid'!$H$3)</f>
        <v/>
      </c>
      <c r="N770" s="481">
        <f>IF('Multi Unit Grid'!$H$4="","",'Multi Unit Grid'!$H$4)</f>
        <v/>
      </c>
      <c r="O770" s="483" t="n"/>
      <c r="P770" s="482">
        <f>IF('COE.Client.Details'!E787="","",'COE.Client.Details'!E787)</f>
        <v/>
      </c>
      <c r="Q770" s="483" t="n"/>
    </row>
    <row r="771">
      <c r="A771" s="232">
        <f>IF('Multi Unit Grid'!C782="","",'Multi Unit Grid'!C782)</f>
        <v/>
      </c>
      <c r="B771" s="473">
        <f>IF('Product Selections'!D785="","",'Product Selections'!D785)</f>
        <v/>
      </c>
      <c r="C771" s="166">
        <f>IF('COE.Client.Details'!K788="","",'COE.Client.Details'!K788)</f>
        <v/>
      </c>
      <c r="D771" s="473">
        <f>IF('COE.Client.Details'!M788="","",'COE.Client.Details'!M788)</f>
        <v/>
      </c>
      <c r="E771" s="473">
        <f>IF('COE.Client.Details'!O788="","",'COE.Client.Details'!O788)</f>
        <v/>
      </c>
      <c r="F771" s="473">
        <f>IF('COE.Client.Details'!P788="","",'COE.Client.Details'!P788)</f>
        <v/>
      </c>
      <c r="G771" s="473">
        <f>IF('COE.Client.Details'!Q788="","",'COE.Client.Details'!Q788)</f>
        <v/>
      </c>
      <c r="H771" s="478">
        <f>IF(G771="","","US")</f>
        <v/>
      </c>
      <c r="I771" s="166">
        <f>IF('COE.Client.Details'!L788="","",'COE.Client.Details'!L788)</f>
        <v/>
      </c>
      <c r="J771" s="629">
        <f>IF('COE.Client.Details'!T788="","",'COE.Client.Details'!T788)</f>
        <v/>
      </c>
      <c r="K771" s="479">
        <f>IF(A771="","","0123000000002GvAAI")</f>
        <v/>
      </c>
      <c r="L771" s="479" t="n"/>
      <c r="M771" s="481">
        <f>IF('Multi Unit Grid'!$H$3="","",'Multi Unit Grid'!$H$3)</f>
        <v/>
      </c>
      <c r="N771" s="481">
        <f>IF('Multi Unit Grid'!$H$4="","",'Multi Unit Grid'!$H$4)</f>
        <v/>
      </c>
      <c r="O771" s="483" t="n"/>
      <c r="P771" s="482">
        <f>IF('COE.Client.Details'!E788="","",'COE.Client.Details'!E788)</f>
        <v/>
      </c>
      <c r="Q771" s="483" t="n"/>
    </row>
    <row r="772">
      <c r="A772" s="232">
        <f>IF('Multi Unit Grid'!C783="","",'Multi Unit Grid'!C783)</f>
        <v/>
      </c>
      <c r="B772" s="473">
        <f>IF('Product Selections'!D786="","",'Product Selections'!D786)</f>
        <v/>
      </c>
      <c r="C772" s="166">
        <f>IF('COE.Client.Details'!K789="","",'COE.Client.Details'!K789)</f>
        <v/>
      </c>
      <c r="D772" s="473">
        <f>IF('COE.Client.Details'!M789="","",'COE.Client.Details'!M789)</f>
        <v/>
      </c>
      <c r="E772" s="473">
        <f>IF('COE.Client.Details'!O789="","",'COE.Client.Details'!O789)</f>
        <v/>
      </c>
      <c r="F772" s="473">
        <f>IF('COE.Client.Details'!P789="","",'COE.Client.Details'!P789)</f>
        <v/>
      </c>
      <c r="G772" s="473">
        <f>IF('COE.Client.Details'!Q789="","",'COE.Client.Details'!Q789)</f>
        <v/>
      </c>
      <c r="H772" s="478">
        <f>IF(G772="","","US")</f>
        <v/>
      </c>
      <c r="I772" s="166">
        <f>IF('COE.Client.Details'!L789="","",'COE.Client.Details'!L789)</f>
        <v/>
      </c>
      <c r="J772" s="629">
        <f>IF('COE.Client.Details'!T789="","",'COE.Client.Details'!T789)</f>
        <v/>
      </c>
      <c r="K772" s="479">
        <f>IF(A772="","","0123000000002GvAAI")</f>
        <v/>
      </c>
      <c r="L772" s="479" t="n"/>
      <c r="M772" s="481">
        <f>IF('Multi Unit Grid'!$H$3="","",'Multi Unit Grid'!$H$3)</f>
        <v/>
      </c>
      <c r="N772" s="481">
        <f>IF('Multi Unit Grid'!$H$4="","",'Multi Unit Grid'!$H$4)</f>
        <v/>
      </c>
      <c r="O772" s="483" t="n"/>
      <c r="P772" s="482">
        <f>IF('COE.Client.Details'!E789="","",'COE.Client.Details'!E789)</f>
        <v/>
      </c>
      <c r="Q772" s="483" t="n"/>
    </row>
    <row r="773">
      <c r="A773" s="232">
        <f>IF('Multi Unit Grid'!C784="","",'Multi Unit Grid'!C784)</f>
        <v/>
      </c>
      <c r="B773" s="473">
        <f>IF('Product Selections'!D787="","",'Product Selections'!D787)</f>
        <v/>
      </c>
      <c r="C773" s="166">
        <f>IF('COE.Client.Details'!K790="","",'COE.Client.Details'!K790)</f>
        <v/>
      </c>
      <c r="D773" s="473">
        <f>IF('COE.Client.Details'!M790="","",'COE.Client.Details'!M790)</f>
        <v/>
      </c>
      <c r="E773" s="473">
        <f>IF('COE.Client.Details'!O790="","",'COE.Client.Details'!O790)</f>
        <v/>
      </c>
      <c r="F773" s="473">
        <f>IF('COE.Client.Details'!P790="","",'COE.Client.Details'!P790)</f>
        <v/>
      </c>
      <c r="G773" s="473">
        <f>IF('COE.Client.Details'!Q790="","",'COE.Client.Details'!Q790)</f>
        <v/>
      </c>
      <c r="H773" s="478">
        <f>IF(G773="","","US")</f>
        <v/>
      </c>
      <c r="I773" s="166">
        <f>IF('COE.Client.Details'!L790="","",'COE.Client.Details'!L790)</f>
        <v/>
      </c>
      <c r="J773" s="629">
        <f>IF('COE.Client.Details'!T790="","",'COE.Client.Details'!T790)</f>
        <v/>
      </c>
      <c r="K773" s="479">
        <f>IF(A773="","","0123000000002GvAAI")</f>
        <v/>
      </c>
      <c r="L773" s="479" t="n"/>
      <c r="M773" s="481">
        <f>IF('Multi Unit Grid'!$H$3="","",'Multi Unit Grid'!$H$3)</f>
        <v/>
      </c>
      <c r="N773" s="481">
        <f>IF('Multi Unit Grid'!$H$4="","",'Multi Unit Grid'!$H$4)</f>
        <v/>
      </c>
      <c r="O773" s="483" t="n"/>
      <c r="P773" s="482">
        <f>IF('COE.Client.Details'!E790="","",'COE.Client.Details'!E790)</f>
        <v/>
      </c>
      <c r="Q773" s="483" t="n"/>
    </row>
    <row r="774">
      <c r="A774" s="232">
        <f>IF('Multi Unit Grid'!C785="","",'Multi Unit Grid'!C785)</f>
        <v/>
      </c>
      <c r="B774" s="473">
        <f>IF('Product Selections'!D788="","",'Product Selections'!D788)</f>
        <v/>
      </c>
      <c r="C774" s="166">
        <f>IF('COE.Client.Details'!K791="","",'COE.Client.Details'!K791)</f>
        <v/>
      </c>
      <c r="D774" s="473">
        <f>IF('COE.Client.Details'!M791="","",'COE.Client.Details'!M791)</f>
        <v/>
      </c>
      <c r="E774" s="473">
        <f>IF('COE.Client.Details'!O791="","",'COE.Client.Details'!O791)</f>
        <v/>
      </c>
      <c r="F774" s="473">
        <f>IF('COE.Client.Details'!P791="","",'COE.Client.Details'!P791)</f>
        <v/>
      </c>
      <c r="G774" s="473">
        <f>IF('COE.Client.Details'!Q791="","",'COE.Client.Details'!Q791)</f>
        <v/>
      </c>
      <c r="H774" s="478">
        <f>IF(G774="","","US")</f>
        <v/>
      </c>
      <c r="I774" s="166">
        <f>IF('COE.Client.Details'!L791="","",'COE.Client.Details'!L791)</f>
        <v/>
      </c>
      <c r="J774" s="629">
        <f>IF('COE.Client.Details'!T791="","",'COE.Client.Details'!T791)</f>
        <v/>
      </c>
      <c r="K774" s="479">
        <f>IF(A774="","","0123000000002GvAAI")</f>
        <v/>
      </c>
      <c r="L774" s="479" t="n"/>
      <c r="M774" s="481">
        <f>IF('Multi Unit Grid'!$H$3="","",'Multi Unit Grid'!$H$3)</f>
        <v/>
      </c>
      <c r="N774" s="481">
        <f>IF('Multi Unit Grid'!$H$4="","",'Multi Unit Grid'!$H$4)</f>
        <v/>
      </c>
      <c r="O774" s="483" t="n"/>
      <c r="P774" s="482">
        <f>IF('COE.Client.Details'!E791="","",'COE.Client.Details'!E791)</f>
        <v/>
      </c>
      <c r="Q774" s="483" t="n"/>
    </row>
    <row r="775">
      <c r="A775" s="232">
        <f>IF('Multi Unit Grid'!C786="","",'Multi Unit Grid'!C786)</f>
        <v/>
      </c>
      <c r="B775" s="473">
        <f>IF('Product Selections'!D789="","",'Product Selections'!D789)</f>
        <v/>
      </c>
      <c r="C775" s="166">
        <f>IF('COE.Client.Details'!K792="","",'COE.Client.Details'!K792)</f>
        <v/>
      </c>
      <c r="D775" s="473">
        <f>IF('COE.Client.Details'!M792="","",'COE.Client.Details'!M792)</f>
        <v/>
      </c>
      <c r="E775" s="473">
        <f>IF('COE.Client.Details'!O792="","",'COE.Client.Details'!O792)</f>
        <v/>
      </c>
      <c r="F775" s="473">
        <f>IF('COE.Client.Details'!P792="","",'COE.Client.Details'!P792)</f>
        <v/>
      </c>
      <c r="G775" s="473">
        <f>IF('COE.Client.Details'!Q792="","",'COE.Client.Details'!Q792)</f>
        <v/>
      </c>
      <c r="H775" s="478">
        <f>IF(G775="","","US")</f>
        <v/>
      </c>
      <c r="I775" s="166">
        <f>IF('COE.Client.Details'!L792="","",'COE.Client.Details'!L792)</f>
        <v/>
      </c>
      <c r="J775" s="629">
        <f>IF('COE.Client.Details'!T792="","",'COE.Client.Details'!T792)</f>
        <v/>
      </c>
      <c r="K775" s="479">
        <f>IF(A775="","","0123000000002GvAAI")</f>
        <v/>
      </c>
      <c r="L775" s="479" t="n"/>
      <c r="M775" s="481">
        <f>IF('Multi Unit Grid'!$H$3="","",'Multi Unit Grid'!$H$3)</f>
        <v/>
      </c>
      <c r="N775" s="481">
        <f>IF('Multi Unit Grid'!$H$4="","",'Multi Unit Grid'!$H$4)</f>
        <v/>
      </c>
      <c r="O775" s="483" t="n"/>
      <c r="P775" s="482">
        <f>IF('COE.Client.Details'!E792="","",'COE.Client.Details'!E792)</f>
        <v/>
      </c>
      <c r="Q775" s="483" t="n"/>
    </row>
    <row r="776">
      <c r="A776" s="232">
        <f>IF('Multi Unit Grid'!C787="","",'Multi Unit Grid'!C787)</f>
        <v/>
      </c>
      <c r="B776" s="473">
        <f>IF('Product Selections'!D790="","",'Product Selections'!D790)</f>
        <v/>
      </c>
      <c r="C776" s="166">
        <f>IF('COE.Client.Details'!K793="","",'COE.Client.Details'!K793)</f>
        <v/>
      </c>
      <c r="D776" s="473">
        <f>IF('COE.Client.Details'!M793="","",'COE.Client.Details'!M793)</f>
        <v/>
      </c>
      <c r="E776" s="473">
        <f>IF('COE.Client.Details'!O793="","",'COE.Client.Details'!O793)</f>
        <v/>
      </c>
      <c r="F776" s="473">
        <f>IF('COE.Client.Details'!P793="","",'COE.Client.Details'!P793)</f>
        <v/>
      </c>
      <c r="G776" s="473">
        <f>IF('COE.Client.Details'!Q793="","",'COE.Client.Details'!Q793)</f>
        <v/>
      </c>
      <c r="H776" s="478">
        <f>IF(G776="","","US")</f>
        <v/>
      </c>
      <c r="I776" s="166">
        <f>IF('COE.Client.Details'!L793="","",'COE.Client.Details'!L793)</f>
        <v/>
      </c>
      <c r="J776" s="629">
        <f>IF('COE.Client.Details'!T793="","",'COE.Client.Details'!T793)</f>
        <v/>
      </c>
      <c r="K776" s="479">
        <f>IF(A776="","","0123000000002GvAAI")</f>
        <v/>
      </c>
      <c r="L776" s="479" t="n"/>
      <c r="M776" s="481">
        <f>IF('Multi Unit Grid'!$H$3="","",'Multi Unit Grid'!$H$3)</f>
        <v/>
      </c>
      <c r="N776" s="481">
        <f>IF('Multi Unit Grid'!$H$4="","",'Multi Unit Grid'!$H$4)</f>
        <v/>
      </c>
      <c r="O776" s="483" t="n"/>
      <c r="P776" s="482">
        <f>IF('COE.Client.Details'!E793="","",'COE.Client.Details'!E793)</f>
        <v/>
      </c>
      <c r="Q776" s="483" t="n"/>
    </row>
    <row r="777">
      <c r="A777" s="232">
        <f>IF('Multi Unit Grid'!C788="","",'Multi Unit Grid'!C788)</f>
        <v/>
      </c>
      <c r="B777" s="473">
        <f>IF('Product Selections'!D791="","",'Product Selections'!D791)</f>
        <v/>
      </c>
      <c r="C777" s="166">
        <f>IF('COE.Client.Details'!K794="","",'COE.Client.Details'!K794)</f>
        <v/>
      </c>
      <c r="D777" s="473">
        <f>IF('COE.Client.Details'!M794="","",'COE.Client.Details'!M794)</f>
        <v/>
      </c>
      <c r="E777" s="473">
        <f>IF('COE.Client.Details'!O794="","",'COE.Client.Details'!O794)</f>
        <v/>
      </c>
      <c r="F777" s="473">
        <f>IF('COE.Client.Details'!P794="","",'COE.Client.Details'!P794)</f>
        <v/>
      </c>
      <c r="G777" s="473">
        <f>IF('COE.Client.Details'!Q794="","",'COE.Client.Details'!Q794)</f>
        <v/>
      </c>
      <c r="H777" s="478">
        <f>IF(G777="","","US")</f>
        <v/>
      </c>
      <c r="I777" s="166">
        <f>IF('COE.Client.Details'!L794="","",'COE.Client.Details'!L794)</f>
        <v/>
      </c>
      <c r="J777" s="629">
        <f>IF('COE.Client.Details'!T794="","",'COE.Client.Details'!T794)</f>
        <v/>
      </c>
      <c r="K777" s="479">
        <f>IF(A777="","","0123000000002GvAAI")</f>
        <v/>
      </c>
      <c r="L777" s="479" t="n"/>
      <c r="M777" s="481">
        <f>IF('Multi Unit Grid'!$H$3="","",'Multi Unit Grid'!$H$3)</f>
        <v/>
      </c>
      <c r="N777" s="481">
        <f>IF('Multi Unit Grid'!$H$4="","",'Multi Unit Grid'!$H$4)</f>
        <v/>
      </c>
      <c r="O777" s="483" t="n"/>
      <c r="P777" s="482">
        <f>IF('COE.Client.Details'!E794="","",'COE.Client.Details'!E794)</f>
        <v/>
      </c>
      <c r="Q777" s="483" t="n"/>
    </row>
    <row r="778">
      <c r="A778" s="232">
        <f>IF('Multi Unit Grid'!C789="","",'Multi Unit Grid'!C789)</f>
        <v/>
      </c>
      <c r="B778" s="473">
        <f>IF('Product Selections'!D792="","",'Product Selections'!D792)</f>
        <v/>
      </c>
      <c r="C778" s="166">
        <f>IF('COE.Client.Details'!K795="","",'COE.Client.Details'!K795)</f>
        <v/>
      </c>
      <c r="D778" s="473">
        <f>IF('COE.Client.Details'!M795="","",'COE.Client.Details'!M795)</f>
        <v/>
      </c>
      <c r="E778" s="473">
        <f>IF('COE.Client.Details'!O795="","",'COE.Client.Details'!O795)</f>
        <v/>
      </c>
      <c r="F778" s="473">
        <f>IF('COE.Client.Details'!P795="","",'COE.Client.Details'!P795)</f>
        <v/>
      </c>
      <c r="G778" s="473">
        <f>IF('COE.Client.Details'!Q795="","",'COE.Client.Details'!Q795)</f>
        <v/>
      </c>
      <c r="H778" s="478">
        <f>IF(G778="","","US")</f>
        <v/>
      </c>
      <c r="I778" s="166">
        <f>IF('COE.Client.Details'!L795="","",'COE.Client.Details'!L795)</f>
        <v/>
      </c>
      <c r="J778" s="629">
        <f>IF('COE.Client.Details'!T795="","",'COE.Client.Details'!T795)</f>
        <v/>
      </c>
      <c r="K778" s="479">
        <f>IF(A778="","","0123000000002GvAAI")</f>
        <v/>
      </c>
      <c r="L778" s="479" t="n"/>
      <c r="M778" s="481">
        <f>IF('Multi Unit Grid'!$H$3="","",'Multi Unit Grid'!$H$3)</f>
        <v/>
      </c>
      <c r="N778" s="481">
        <f>IF('Multi Unit Grid'!$H$4="","",'Multi Unit Grid'!$H$4)</f>
        <v/>
      </c>
      <c r="O778" s="483" t="n"/>
      <c r="P778" s="482">
        <f>IF('COE.Client.Details'!E795="","",'COE.Client.Details'!E795)</f>
        <v/>
      </c>
      <c r="Q778" s="483" t="n"/>
    </row>
    <row r="779">
      <c r="A779" s="232">
        <f>IF('Multi Unit Grid'!C790="","",'Multi Unit Grid'!C790)</f>
        <v/>
      </c>
      <c r="B779" s="473">
        <f>IF('Product Selections'!D793="","",'Product Selections'!D793)</f>
        <v/>
      </c>
      <c r="C779" s="166">
        <f>IF('COE.Client.Details'!K796="","",'COE.Client.Details'!K796)</f>
        <v/>
      </c>
      <c r="D779" s="473">
        <f>IF('COE.Client.Details'!M796="","",'COE.Client.Details'!M796)</f>
        <v/>
      </c>
      <c r="E779" s="473">
        <f>IF('COE.Client.Details'!O796="","",'COE.Client.Details'!O796)</f>
        <v/>
      </c>
      <c r="F779" s="473">
        <f>IF('COE.Client.Details'!P796="","",'COE.Client.Details'!P796)</f>
        <v/>
      </c>
      <c r="G779" s="473">
        <f>IF('COE.Client.Details'!Q796="","",'COE.Client.Details'!Q796)</f>
        <v/>
      </c>
      <c r="H779" s="478">
        <f>IF(G779="","","US")</f>
        <v/>
      </c>
      <c r="I779" s="166">
        <f>IF('COE.Client.Details'!L796="","",'COE.Client.Details'!L796)</f>
        <v/>
      </c>
      <c r="J779" s="629">
        <f>IF('COE.Client.Details'!T796="","",'COE.Client.Details'!T796)</f>
        <v/>
      </c>
      <c r="K779" s="479">
        <f>IF(A779="","","0123000000002GvAAI")</f>
        <v/>
      </c>
      <c r="L779" s="479" t="n"/>
      <c r="M779" s="481">
        <f>IF('Multi Unit Grid'!$H$3="","",'Multi Unit Grid'!$H$3)</f>
        <v/>
      </c>
      <c r="N779" s="481">
        <f>IF('Multi Unit Grid'!$H$4="","",'Multi Unit Grid'!$H$4)</f>
        <v/>
      </c>
      <c r="O779" s="483" t="n"/>
      <c r="P779" s="482">
        <f>IF('COE.Client.Details'!E796="","",'COE.Client.Details'!E796)</f>
        <v/>
      </c>
      <c r="Q779" s="483" t="n"/>
    </row>
    <row r="780">
      <c r="A780" s="232">
        <f>IF('Multi Unit Grid'!C791="","",'Multi Unit Grid'!C791)</f>
        <v/>
      </c>
      <c r="B780" s="473">
        <f>IF('Product Selections'!D794="","",'Product Selections'!D794)</f>
        <v/>
      </c>
      <c r="C780" s="166">
        <f>IF('COE.Client.Details'!K797="","",'COE.Client.Details'!K797)</f>
        <v/>
      </c>
      <c r="D780" s="473">
        <f>IF('COE.Client.Details'!M797="","",'COE.Client.Details'!M797)</f>
        <v/>
      </c>
      <c r="E780" s="473">
        <f>IF('COE.Client.Details'!O797="","",'COE.Client.Details'!O797)</f>
        <v/>
      </c>
      <c r="F780" s="473">
        <f>IF('COE.Client.Details'!P797="","",'COE.Client.Details'!P797)</f>
        <v/>
      </c>
      <c r="G780" s="473">
        <f>IF('COE.Client.Details'!Q797="","",'COE.Client.Details'!Q797)</f>
        <v/>
      </c>
      <c r="H780" s="478">
        <f>IF(G780="","","US")</f>
        <v/>
      </c>
      <c r="I780" s="166">
        <f>IF('COE.Client.Details'!L797="","",'COE.Client.Details'!L797)</f>
        <v/>
      </c>
      <c r="J780" s="629">
        <f>IF('COE.Client.Details'!T797="","",'COE.Client.Details'!T797)</f>
        <v/>
      </c>
      <c r="K780" s="479">
        <f>IF(A780="","","0123000000002GvAAI")</f>
        <v/>
      </c>
      <c r="L780" s="479" t="n"/>
      <c r="M780" s="481">
        <f>IF('Multi Unit Grid'!$H$3="","",'Multi Unit Grid'!$H$3)</f>
        <v/>
      </c>
      <c r="N780" s="481">
        <f>IF('Multi Unit Grid'!$H$4="","",'Multi Unit Grid'!$H$4)</f>
        <v/>
      </c>
      <c r="O780" s="483" t="n"/>
      <c r="P780" s="482">
        <f>IF('COE.Client.Details'!E797="","",'COE.Client.Details'!E797)</f>
        <v/>
      </c>
      <c r="Q780" s="483" t="n"/>
    </row>
    <row r="781">
      <c r="A781" s="232">
        <f>IF('Multi Unit Grid'!C792="","",'Multi Unit Grid'!C792)</f>
        <v/>
      </c>
      <c r="B781" s="473">
        <f>IF('Product Selections'!D795="","",'Product Selections'!D795)</f>
        <v/>
      </c>
      <c r="C781" s="166">
        <f>IF('COE.Client.Details'!K798="","",'COE.Client.Details'!K798)</f>
        <v/>
      </c>
      <c r="D781" s="473">
        <f>IF('COE.Client.Details'!M798="","",'COE.Client.Details'!M798)</f>
        <v/>
      </c>
      <c r="E781" s="473">
        <f>IF('COE.Client.Details'!O798="","",'COE.Client.Details'!O798)</f>
        <v/>
      </c>
      <c r="F781" s="473">
        <f>IF('COE.Client.Details'!P798="","",'COE.Client.Details'!P798)</f>
        <v/>
      </c>
      <c r="G781" s="473">
        <f>IF('COE.Client.Details'!Q798="","",'COE.Client.Details'!Q798)</f>
        <v/>
      </c>
      <c r="H781" s="478">
        <f>IF(G781="","","US")</f>
        <v/>
      </c>
      <c r="I781" s="166">
        <f>IF('COE.Client.Details'!L798="","",'COE.Client.Details'!L798)</f>
        <v/>
      </c>
      <c r="J781" s="629">
        <f>IF('COE.Client.Details'!T798="","",'COE.Client.Details'!T798)</f>
        <v/>
      </c>
      <c r="K781" s="479">
        <f>IF(A781="","","0123000000002GvAAI")</f>
        <v/>
      </c>
      <c r="L781" s="479" t="n"/>
      <c r="M781" s="481">
        <f>IF('Multi Unit Grid'!$H$3="","",'Multi Unit Grid'!$H$3)</f>
        <v/>
      </c>
      <c r="N781" s="481">
        <f>IF('Multi Unit Grid'!$H$4="","",'Multi Unit Grid'!$H$4)</f>
        <v/>
      </c>
      <c r="O781" s="483" t="n"/>
      <c r="P781" s="482">
        <f>IF('COE.Client.Details'!E798="","",'COE.Client.Details'!E798)</f>
        <v/>
      </c>
      <c r="Q781" s="483" t="n"/>
    </row>
    <row r="782">
      <c r="A782" s="232">
        <f>IF('Multi Unit Grid'!C793="","",'Multi Unit Grid'!C793)</f>
        <v/>
      </c>
      <c r="B782" s="473">
        <f>IF('Product Selections'!D796="","",'Product Selections'!D796)</f>
        <v/>
      </c>
      <c r="C782" s="166">
        <f>IF('COE.Client.Details'!K799="","",'COE.Client.Details'!K799)</f>
        <v/>
      </c>
      <c r="D782" s="473">
        <f>IF('COE.Client.Details'!M799="","",'COE.Client.Details'!M799)</f>
        <v/>
      </c>
      <c r="E782" s="473">
        <f>IF('COE.Client.Details'!O799="","",'COE.Client.Details'!O799)</f>
        <v/>
      </c>
      <c r="F782" s="473">
        <f>IF('COE.Client.Details'!P799="","",'COE.Client.Details'!P799)</f>
        <v/>
      </c>
      <c r="G782" s="473">
        <f>IF('COE.Client.Details'!Q799="","",'COE.Client.Details'!Q799)</f>
        <v/>
      </c>
      <c r="H782" s="478">
        <f>IF(G782="","","US")</f>
        <v/>
      </c>
      <c r="I782" s="166">
        <f>IF('COE.Client.Details'!L799="","",'COE.Client.Details'!L799)</f>
        <v/>
      </c>
      <c r="J782" s="629">
        <f>IF('COE.Client.Details'!T799="","",'COE.Client.Details'!T799)</f>
        <v/>
      </c>
      <c r="K782" s="479">
        <f>IF(A782="","","0123000000002GvAAI")</f>
        <v/>
      </c>
      <c r="L782" s="479" t="n"/>
      <c r="M782" s="481">
        <f>IF('Multi Unit Grid'!$H$3="","",'Multi Unit Grid'!$H$3)</f>
        <v/>
      </c>
      <c r="N782" s="481">
        <f>IF('Multi Unit Grid'!$H$4="","",'Multi Unit Grid'!$H$4)</f>
        <v/>
      </c>
      <c r="O782" s="483" t="n"/>
      <c r="P782" s="482">
        <f>IF('COE.Client.Details'!E799="","",'COE.Client.Details'!E799)</f>
        <v/>
      </c>
      <c r="Q782" s="483" t="n"/>
    </row>
    <row r="783">
      <c r="A783" s="232">
        <f>IF('Multi Unit Grid'!C794="","",'Multi Unit Grid'!C794)</f>
        <v/>
      </c>
      <c r="B783" s="473">
        <f>IF('Product Selections'!D797="","",'Product Selections'!D797)</f>
        <v/>
      </c>
      <c r="C783" s="166">
        <f>IF('COE.Client.Details'!K800="","",'COE.Client.Details'!K800)</f>
        <v/>
      </c>
      <c r="D783" s="473">
        <f>IF('COE.Client.Details'!M800="","",'COE.Client.Details'!M800)</f>
        <v/>
      </c>
      <c r="E783" s="473">
        <f>IF('COE.Client.Details'!O800="","",'COE.Client.Details'!O800)</f>
        <v/>
      </c>
      <c r="F783" s="473">
        <f>IF('COE.Client.Details'!P800="","",'COE.Client.Details'!P800)</f>
        <v/>
      </c>
      <c r="G783" s="473">
        <f>IF('COE.Client.Details'!Q800="","",'COE.Client.Details'!Q800)</f>
        <v/>
      </c>
      <c r="H783" s="478">
        <f>IF(G783="","","US")</f>
        <v/>
      </c>
      <c r="I783" s="166">
        <f>IF('COE.Client.Details'!L800="","",'COE.Client.Details'!L800)</f>
        <v/>
      </c>
      <c r="J783" s="629">
        <f>IF('COE.Client.Details'!T800="","",'COE.Client.Details'!T800)</f>
        <v/>
      </c>
      <c r="K783" s="479">
        <f>IF(A783="","","0123000000002GvAAI")</f>
        <v/>
      </c>
      <c r="L783" s="479" t="n"/>
      <c r="M783" s="481">
        <f>IF('Multi Unit Grid'!$H$3="","",'Multi Unit Grid'!$H$3)</f>
        <v/>
      </c>
      <c r="N783" s="481">
        <f>IF('Multi Unit Grid'!$H$4="","",'Multi Unit Grid'!$H$4)</f>
        <v/>
      </c>
      <c r="O783" s="483" t="n"/>
      <c r="P783" s="482">
        <f>IF('COE.Client.Details'!E800="","",'COE.Client.Details'!E800)</f>
        <v/>
      </c>
      <c r="Q783" s="483" t="n"/>
    </row>
    <row r="784">
      <c r="A784" s="232">
        <f>IF('Multi Unit Grid'!C795="","",'Multi Unit Grid'!C795)</f>
        <v/>
      </c>
      <c r="B784" s="473">
        <f>IF('Product Selections'!D798="","",'Product Selections'!D798)</f>
        <v/>
      </c>
      <c r="C784" s="166">
        <f>IF('COE.Client.Details'!K801="","",'COE.Client.Details'!K801)</f>
        <v/>
      </c>
      <c r="D784" s="473">
        <f>IF('COE.Client.Details'!M801="","",'COE.Client.Details'!M801)</f>
        <v/>
      </c>
      <c r="E784" s="473">
        <f>IF('COE.Client.Details'!O801="","",'COE.Client.Details'!O801)</f>
        <v/>
      </c>
      <c r="F784" s="473">
        <f>IF('COE.Client.Details'!P801="","",'COE.Client.Details'!P801)</f>
        <v/>
      </c>
      <c r="G784" s="473">
        <f>IF('COE.Client.Details'!Q801="","",'COE.Client.Details'!Q801)</f>
        <v/>
      </c>
      <c r="H784" s="478">
        <f>IF(G784="","","US")</f>
        <v/>
      </c>
      <c r="I784" s="166">
        <f>IF('COE.Client.Details'!L801="","",'COE.Client.Details'!L801)</f>
        <v/>
      </c>
      <c r="J784" s="629">
        <f>IF('COE.Client.Details'!T801="","",'COE.Client.Details'!T801)</f>
        <v/>
      </c>
      <c r="K784" s="479">
        <f>IF(A784="","","0123000000002GvAAI")</f>
        <v/>
      </c>
      <c r="L784" s="479" t="n"/>
      <c r="M784" s="481">
        <f>IF('Multi Unit Grid'!$H$3="","",'Multi Unit Grid'!$H$3)</f>
        <v/>
      </c>
      <c r="N784" s="481">
        <f>IF('Multi Unit Grid'!$H$4="","",'Multi Unit Grid'!$H$4)</f>
        <v/>
      </c>
      <c r="O784" s="483" t="n"/>
      <c r="P784" s="482">
        <f>IF('COE.Client.Details'!E801="","",'COE.Client.Details'!E801)</f>
        <v/>
      </c>
      <c r="Q784" s="483" t="n"/>
    </row>
    <row r="785">
      <c r="A785" s="232">
        <f>IF('Multi Unit Grid'!C796="","",'Multi Unit Grid'!C796)</f>
        <v/>
      </c>
      <c r="B785" s="473">
        <f>IF('Product Selections'!D799="","",'Product Selections'!D799)</f>
        <v/>
      </c>
      <c r="C785" s="166">
        <f>IF('COE.Client.Details'!K802="","",'COE.Client.Details'!K802)</f>
        <v/>
      </c>
      <c r="D785" s="473">
        <f>IF('COE.Client.Details'!M802="","",'COE.Client.Details'!M802)</f>
        <v/>
      </c>
      <c r="E785" s="473">
        <f>IF('COE.Client.Details'!O802="","",'COE.Client.Details'!O802)</f>
        <v/>
      </c>
      <c r="F785" s="473">
        <f>IF('COE.Client.Details'!P802="","",'COE.Client.Details'!P802)</f>
        <v/>
      </c>
      <c r="G785" s="473">
        <f>IF('COE.Client.Details'!Q802="","",'COE.Client.Details'!Q802)</f>
        <v/>
      </c>
      <c r="H785" s="478">
        <f>IF(G785="","","US")</f>
        <v/>
      </c>
      <c r="I785" s="166">
        <f>IF('COE.Client.Details'!L802="","",'COE.Client.Details'!L802)</f>
        <v/>
      </c>
      <c r="J785" s="629">
        <f>IF('COE.Client.Details'!T802="","",'COE.Client.Details'!T802)</f>
        <v/>
      </c>
      <c r="K785" s="479">
        <f>IF(A785="","","0123000000002GvAAI")</f>
        <v/>
      </c>
      <c r="L785" s="479" t="n"/>
      <c r="M785" s="481">
        <f>IF('Multi Unit Grid'!$H$3="","",'Multi Unit Grid'!$H$3)</f>
        <v/>
      </c>
      <c r="N785" s="481">
        <f>IF('Multi Unit Grid'!$H$4="","",'Multi Unit Grid'!$H$4)</f>
        <v/>
      </c>
      <c r="O785" s="483" t="n"/>
      <c r="P785" s="482">
        <f>IF('COE.Client.Details'!E802="","",'COE.Client.Details'!E802)</f>
        <v/>
      </c>
      <c r="Q785" s="483" t="n"/>
    </row>
    <row r="786">
      <c r="A786" s="232">
        <f>IF('Multi Unit Grid'!C797="","",'Multi Unit Grid'!C797)</f>
        <v/>
      </c>
      <c r="B786" s="473">
        <f>IF('Product Selections'!D800="","",'Product Selections'!D800)</f>
        <v/>
      </c>
      <c r="C786" s="166">
        <f>IF('COE.Client.Details'!K803="","",'COE.Client.Details'!K803)</f>
        <v/>
      </c>
      <c r="D786" s="473">
        <f>IF('COE.Client.Details'!M803="","",'COE.Client.Details'!M803)</f>
        <v/>
      </c>
      <c r="E786" s="473">
        <f>IF('COE.Client.Details'!O803="","",'COE.Client.Details'!O803)</f>
        <v/>
      </c>
      <c r="F786" s="473">
        <f>IF('COE.Client.Details'!P803="","",'COE.Client.Details'!P803)</f>
        <v/>
      </c>
      <c r="G786" s="473">
        <f>IF('COE.Client.Details'!Q803="","",'COE.Client.Details'!Q803)</f>
        <v/>
      </c>
      <c r="H786" s="478">
        <f>IF(G786="","","US")</f>
        <v/>
      </c>
      <c r="I786" s="166">
        <f>IF('COE.Client.Details'!L803="","",'COE.Client.Details'!L803)</f>
        <v/>
      </c>
      <c r="J786" s="629">
        <f>IF('COE.Client.Details'!T803="","",'COE.Client.Details'!T803)</f>
        <v/>
      </c>
      <c r="K786" s="479">
        <f>IF(A786="","","0123000000002GvAAI")</f>
        <v/>
      </c>
      <c r="L786" s="479" t="n"/>
      <c r="M786" s="481">
        <f>IF('Multi Unit Grid'!$H$3="","",'Multi Unit Grid'!$H$3)</f>
        <v/>
      </c>
      <c r="N786" s="481">
        <f>IF('Multi Unit Grid'!$H$4="","",'Multi Unit Grid'!$H$4)</f>
        <v/>
      </c>
      <c r="O786" s="483" t="n"/>
      <c r="P786" s="482">
        <f>IF('COE.Client.Details'!E803="","",'COE.Client.Details'!E803)</f>
        <v/>
      </c>
      <c r="Q786" s="483" t="n"/>
    </row>
    <row r="787">
      <c r="A787" s="232">
        <f>IF('Multi Unit Grid'!C798="","",'Multi Unit Grid'!C798)</f>
        <v/>
      </c>
      <c r="B787" s="473">
        <f>IF('Product Selections'!D801="","",'Product Selections'!D801)</f>
        <v/>
      </c>
      <c r="C787" s="166">
        <f>IF('COE.Client.Details'!K804="","",'COE.Client.Details'!K804)</f>
        <v/>
      </c>
      <c r="D787" s="473">
        <f>IF('COE.Client.Details'!M804="","",'COE.Client.Details'!M804)</f>
        <v/>
      </c>
      <c r="E787" s="473">
        <f>IF('COE.Client.Details'!O804="","",'COE.Client.Details'!O804)</f>
        <v/>
      </c>
      <c r="F787" s="473">
        <f>IF('COE.Client.Details'!P804="","",'COE.Client.Details'!P804)</f>
        <v/>
      </c>
      <c r="G787" s="473">
        <f>IF('COE.Client.Details'!Q804="","",'COE.Client.Details'!Q804)</f>
        <v/>
      </c>
      <c r="H787" s="478">
        <f>IF(G787="","","US")</f>
        <v/>
      </c>
      <c r="I787" s="166">
        <f>IF('COE.Client.Details'!L804="","",'COE.Client.Details'!L804)</f>
        <v/>
      </c>
      <c r="J787" s="629">
        <f>IF('COE.Client.Details'!T804="","",'COE.Client.Details'!T804)</f>
        <v/>
      </c>
      <c r="K787" s="479">
        <f>IF(A787="","","0123000000002GvAAI")</f>
        <v/>
      </c>
      <c r="L787" s="479" t="n"/>
      <c r="M787" s="481">
        <f>IF('Multi Unit Grid'!$H$3="","",'Multi Unit Grid'!$H$3)</f>
        <v/>
      </c>
      <c r="N787" s="481">
        <f>IF('Multi Unit Grid'!$H$4="","",'Multi Unit Grid'!$H$4)</f>
        <v/>
      </c>
      <c r="O787" s="483" t="n"/>
      <c r="P787" s="482">
        <f>IF('COE.Client.Details'!E804="","",'COE.Client.Details'!E804)</f>
        <v/>
      </c>
      <c r="Q787" s="483" t="n"/>
    </row>
    <row r="788">
      <c r="A788" s="232">
        <f>IF('Multi Unit Grid'!C799="","",'Multi Unit Grid'!C799)</f>
        <v/>
      </c>
      <c r="B788" s="473">
        <f>IF('Product Selections'!D802="","",'Product Selections'!D802)</f>
        <v/>
      </c>
      <c r="C788" s="166">
        <f>IF('COE.Client.Details'!K805="","",'COE.Client.Details'!K805)</f>
        <v/>
      </c>
      <c r="D788" s="473">
        <f>IF('COE.Client.Details'!M805="","",'COE.Client.Details'!M805)</f>
        <v/>
      </c>
      <c r="E788" s="473">
        <f>IF('COE.Client.Details'!O805="","",'COE.Client.Details'!O805)</f>
        <v/>
      </c>
      <c r="F788" s="473">
        <f>IF('COE.Client.Details'!P805="","",'COE.Client.Details'!P805)</f>
        <v/>
      </c>
      <c r="G788" s="473">
        <f>IF('COE.Client.Details'!Q805="","",'COE.Client.Details'!Q805)</f>
        <v/>
      </c>
      <c r="H788" s="478">
        <f>IF(G788="","","US")</f>
        <v/>
      </c>
      <c r="I788" s="166">
        <f>IF('COE.Client.Details'!L805="","",'COE.Client.Details'!L805)</f>
        <v/>
      </c>
      <c r="J788" s="629">
        <f>IF('COE.Client.Details'!T805="","",'COE.Client.Details'!T805)</f>
        <v/>
      </c>
      <c r="K788" s="479">
        <f>IF(A788="","","0123000000002GvAAI")</f>
        <v/>
      </c>
      <c r="L788" s="479" t="n"/>
      <c r="M788" s="481">
        <f>IF('Multi Unit Grid'!$H$3="","",'Multi Unit Grid'!$H$3)</f>
        <v/>
      </c>
      <c r="N788" s="481">
        <f>IF('Multi Unit Grid'!$H$4="","",'Multi Unit Grid'!$H$4)</f>
        <v/>
      </c>
      <c r="O788" s="483" t="n"/>
      <c r="P788" s="482">
        <f>IF('COE.Client.Details'!E805="","",'COE.Client.Details'!E805)</f>
        <v/>
      </c>
      <c r="Q788" s="483" t="n"/>
    </row>
    <row r="789">
      <c r="A789" s="232">
        <f>IF('Multi Unit Grid'!C800="","",'Multi Unit Grid'!C800)</f>
        <v/>
      </c>
      <c r="B789" s="473">
        <f>IF('Product Selections'!D803="","",'Product Selections'!D803)</f>
        <v/>
      </c>
      <c r="C789" s="166">
        <f>IF('COE.Client.Details'!K806="","",'COE.Client.Details'!K806)</f>
        <v/>
      </c>
      <c r="D789" s="473">
        <f>IF('COE.Client.Details'!M806="","",'COE.Client.Details'!M806)</f>
        <v/>
      </c>
      <c r="E789" s="473">
        <f>IF('COE.Client.Details'!O806="","",'COE.Client.Details'!O806)</f>
        <v/>
      </c>
      <c r="F789" s="473">
        <f>IF('COE.Client.Details'!P806="","",'COE.Client.Details'!P806)</f>
        <v/>
      </c>
      <c r="G789" s="473">
        <f>IF('COE.Client.Details'!Q806="","",'COE.Client.Details'!Q806)</f>
        <v/>
      </c>
      <c r="H789" s="478">
        <f>IF(G789="","","US")</f>
        <v/>
      </c>
      <c r="I789" s="166">
        <f>IF('COE.Client.Details'!L806="","",'COE.Client.Details'!L806)</f>
        <v/>
      </c>
      <c r="J789" s="629">
        <f>IF('COE.Client.Details'!T806="","",'COE.Client.Details'!T806)</f>
        <v/>
      </c>
      <c r="K789" s="479">
        <f>IF(A789="","","0123000000002GvAAI")</f>
        <v/>
      </c>
      <c r="L789" s="479" t="n"/>
      <c r="M789" s="481">
        <f>IF('Multi Unit Grid'!$H$3="","",'Multi Unit Grid'!$H$3)</f>
        <v/>
      </c>
      <c r="N789" s="481">
        <f>IF('Multi Unit Grid'!$H$4="","",'Multi Unit Grid'!$H$4)</f>
        <v/>
      </c>
      <c r="O789" s="483" t="n"/>
      <c r="P789" s="482">
        <f>IF('COE.Client.Details'!E806="","",'COE.Client.Details'!E806)</f>
        <v/>
      </c>
      <c r="Q789" s="483" t="n"/>
    </row>
    <row r="790">
      <c r="A790" s="232">
        <f>IF('Multi Unit Grid'!C801="","",'Multi Unit Grid'!C801)</f>
        <v/>
      </c>
      <c r="B790" s="473">
        <f>IF('Product Selections'!D804="","",'Product Selections'!D804)</f>
        <v/>
      </c>
      <c r="C790" s="166">
        <f>IF('COE.Client.Details'!K807="","",'COE.Client.Details'!K807)</f>
        <v/>
      </c>
      <c r="D790" s="473">
        <f>IF('COE.Client.Details'!M807="","",'COE.Client.Details'!M807)</f>
        <v/>
      </c>
      <c r="E790" s="473">
        <f>IF('COE.Client.Details'!O807="","",'COE.Client.Details'!O807)</f>
        <v/>
      </c>
      <c r="F790" s="473">
        <f>IF('COE.Client.Details'!P807="","",'COE.Client.Details'!P807)</f>
        <v/>
      </c>
      <c r="G790" s="473">
        <f>IF('COE.Client.Details'!Q807="","",'COE.Client.Details'!Q807)</f>
        <v/>
      </c>
      <c r="H790" s="478">
        <f>IF(G790="","","US")</f>
        <v/>
      </c>
      <c r="I790" s="166">
        <f>IF('COE.Client.Details'!L807="","",'COE.Client.Details'!L807)</f>
        <v/>
      </c>
      <c r="J790" s="629">
        <f>IF('COE.Client.Details'!T807="","",'COE.Client.Details'!T807)</f>
        <v/>
      </c>
      <c r="K790" s="479">
        <f>IF(A790="","","0123000000002GvAAI")</f>
        <v/>
      </c>
      <c r="L790" s="479" t="n"/>
      <c r="M790" s="481">
        <f>IF('Multi Unit Grid'!$H$3="","",'Multi Unit Grid'!$H$3)</f>
        <v/>
      </c>
      <c r="N790" s="481">
        <f>IF('Multi Unit Grid'!$H$4="","",'Multi Unit Grid'!$H$4)</f>
        <v/>
      </c>
      <c r="O790" s="483" t="n"/>
      <c r="P790" s="482">
        <f>IF('COE.Client.Details'!E807="","",'COE.Client.Details'!E807)</f>
        <v/>
      </c>
      <c r="Q790" s="483" t="n"/>
    </row>
    <row r="791">
      <c r="A791" s="232">
        <f>IF('Multi Unit Grid'!C802="","",'Multi Unit Grid'!C802)</f>
        <v/>
      </c>
      <c r="B791" s="473">
        <f>IF('Product Selections'!D805="","",'Product Selections'!D805)</f>
        <v/>
      </c>
      <c r="C791" s="166">
        <f>IF('COE.Client.Details'!K808="","",'COE.Client.Details'!K808)</f>
        <v/>
      </c>
      <c r="D791" s="473">
        <f>IF('COE.Client.Details'!M808="","",'COE.Client.Details'!M808)</f>
        <v/>
      </c>
      <c r="E791" s="473">
        <f>IF('COE.Client.Details'!O808="","",'COE.Client.Details'!O808)</f>
        <v/>
      </c>
      <c r="F791" s="473">
        <f>IF('COE.Client.Details'!P808="","",'COE.Client.Details'!P808)</f>
        <v/>
      </c>
      <c r="G791" s="473">
        <f>IF('COE.Client.Details'!Q808="","",'COE.Client.Details'!Q808)</f>
        <v/>
      </c>
      <c r="H791" s="478">
        <f>IF(G791="","","US")</f>
        <v/>
      </c>
      <c r="I791" s="166">
        <f>IF('COE.Client.Details'!L808="","",'COE.Client.Details'!L808)</f>
        <v/>
      </c>
      <c r="J791" s="629">
        <f>IF('COE.Client.Details'!T808="","",'COE.Client.Details'!T808)</f>
        <v/>
      </c>
      <c r="K791" s="479">
        <f>IF(A791="","","0123000000002GvAAI")</f>
        <v/>
      </c>
      <c r="L791" s="479" t="n"/>
      <c r="M791" s="481">
        <f>IF('Multi Unit Grid'!$H$3="","",'Multi Unit Grid'!$H$3)</f>
        <v/>
      </c>
      <c r="N791" s="481">
        <f>IF('Multi Unit Grid'!$H$4="","",'Multi Unit Grid'!$H$4)</f>
        <v/>
      </c>
      <c r="O791" s="483" t="n"/>
      <c r="P791" s="482">
        <f>IF('COE.Client.Details'!E808="","",'COE.Client.Details'!E808)</f>
        <v/>
      </c>
      <c r="Q791" s="483" t="n"/>
    </row>
    <row r="792">
      <c r="A792" s="232">
        <f>IF('Multi Unit Grid'!C803="","",'Multi Unit Grid'!C803)</f>
        <v/>
      </c>
      <c r="B792" s="473">
        <f>IF('Product Selections'!D806="","",'Product Selections'!D806)</f>
        <v/>
      </c>
      <c r="C792" s="166">
        <f>IF('COE.Client.Details'!K809="","",'COE.Client.Details'!K809)</f>
        <v/>
      </c>
      <c r="D792" s="473">
        <f>IF('COE.Client.Details'!M809="","",'COE.Client.Details'!M809)</f>
        <v/>
      </c>
      <c r="E792" s="473">
        <f>IF('COE.Client.Details'!O809="","",'COE.Client.Details'!O809)</f>
        <v/>
      </c>
      <c r="F792" s="473">
        <f>IF('COE.Client.Details'!P809="","",'COE.Client.Details'!P809)</f>
        <v/>
      </c>
      <c r="G792" s="473">
        <f>IF('COE.Client.Details'!Q809="","",'COE.Client.Details'!Q809)</f>
        <v/>
      </c>
      <c r="H792" s="478">
        <f>IF(G792="","","US")</f>
        <v/>
      </c>
      <c r="I792" s="166">
        <f>IF('COE.Client.Details'!L809="","",'COE.Client.Details'!L809)</f>
        <v/>
      </c>
      <c r="J792" s="629">
        <f>IF('COE.Client.Details'!T809="","",'COE.Client.Details'!T809)</f>
        <v/>
      </c>
      <c r="K792" s="479">
        <f>IF(A792="","","0123000000002GvAAI")</f>
        <v/>
      </c>
      <c r="L792" s="479" t="n"/>
      <c r="M792" s="481">
        <f>IF('Multi Unit Grid'!$H$3="","",'Multi Unit Grid'!$H$3)</f>
        <v/>
      </c>
      <c r="N792" s="481">
        <f>IF('Multi Unit Grid'!$H$4="","",'Multi Unit Grid'!$H$4)</f>
        <v/>
      </c>
      <c r="O792" s="483" t="n"/>
      <c r="P792" s="482">
        <f>IF('COE.Client.Details'!E809="","",'COE.Client.Details'!E809)</f>
        <v/>
      </c>
      <c r="Q792" s="483" t="n"/>
    </row>
    <row r="793">
      <c r="A793" s="232">
        <f>IF('Multi Unit Grid'!C804="","",'Multi Unit Grid'!C804)</f>
        <v/>
      </c>
      <c r="B793" s="473">
        <f>IF('Product Selections'!D807="","",'Product Selections'!D807)</f>
        <v/>
      </c>
      <c r="C793" s="166">
        <f>IF('COE.Client.Details'!K810="","",'COE.Client.Details'!K810)</f>
        <v/>
      </c>
      <c r="D793" s="473">
        <f>IF('COE.Client.Details'!M810="","",'COE.Client.Details'!M810)</f>
        <v/>
      </c>
      <c r="E793" s="473">
        <f>IF('COE.Client.Details'!O810="","",'COE.Client.Details'!O810)</f>
        <v/>
      </c>
      <c r="F793" s="473">
        <f>IF('COE.Client.Details'!P810="","",'COE.Client.Details'!P810)</f>
        <v/>
      </c>
      <c r="G793" s="473">
        <f>IF('COE.Client.Details'!Q810="","",'COE.Client.Details'!Q810)</f>
        <v/>
      </c>
      <c r="H793" s="478">
        <f>IF(G793="","","US")</f>
        <v/>
      </c>
      <c r="I793" s="166">
        <f>IF('COE.Client.Details'!L810="","",'COE.Client.Details'!L810)</f>
        <v/>
      </c>
      <c r="J793" s="629">
        <f>IF('COE.Client.Details'!T810="","",'COE.Client.Details'!T810)</f>
        <v/>
      </c>
      <c r="K793" s="479">
        <f>IF(A793="","","0123000000002GvAAI")</f>
        <v/>
      </c>
      <c r="L793" s="479" t="n"/>
      <c r="M793" s="481">
        <f>IF('Multi Unit Grid'!$H$3="","",'Multi Unit Grid'!$H$3)</f>
        <v/>
      </c>
      <c r="N793" s="481">
        <f>IF('Multi Unit Grid'!$H$4="","",'Multi Unit Grid'!$H$4)</f>
        <v/>
      </c>
      <c r="O793" s="483" t="n"/>
      <c r="P793" s="482">
        <f>IF('COE.Client.Details'!E810="","",'COE.Client.Details'!E810)</f>
        <v/>
      </c>
      <c r="Q793" s="483" t="n"/>
    </row>
    <row r="794">
      <c r="A794" s="232">
        <f>IF('Multi Unit Grid'!C805="","",'Multi Unit Grid'!C805)</f>
        <v/>
      </c>
      <c r="B794" s="473">
        <f>IF('Product Selections'!D808="","",'Product Selections'!D808)</f>
        <v/>
      </c>
      <c r="C794" s="166">
        <f>IF('COE.Client.Details'!K811="","",'COE.Client.Details'!K811)</f>
        <v/>
      </c>
      <c r="D794" s="473">
        <f>IF('COE.Client.Details'!M811="","",'COE.Client.Details'!M811)</f>
        <v/>
      </c>
      <c r="E794" s="473">
        <f>IF('COE.Client.Details'!O811="","",'COE.Client.Details'!O811)</f>
        <v/>
      </c>
      <c r="F794" s="473">
        <f>IF('COE.Client.Details'!P811="","",'COE.Client.Details'!P811)</f>
        <v/>
      </c>
      <c r="G794" s="473">
        <f>IF('COE.Client.Details'!Q811="","",'COE.Client.Details'!Q811)</f>
        <v/>
      </c>
      <c r="H794" s="478">
        <f>IF(G794="","","US")</f>
        <v/>
      </c>
      <c r="I794" s="166">
        <f>IF('COE.Client.Details'!L811="","",'COE.Client.Details'!L811)</f>
        <v/>
      </c>
      <c r="J794" s="629">
        <f>IF('COE.Client.Details'!T811="","",'COE.Client.Details'!T811)</f>
        <v/>
      </c>
      <c r="K794" s="479">
        <f>IF(A794="","","0123000000002GvAAI")</f>
        <v/>
      </c>
      <c r="L794" s="479" t="n"/>
      <c r="M794" s="481">
        <f>IF('Multi Unit Grid'!$H$3="","",'Multi Unit Grid'!$H$3)</f>
        <v/>
      </c>
      <c r="N794" s="481">
        <f>IF('Multi Unit Grid'!$H$4="","",'Multi Unit Grid'!$H$4)</f>
        <v/>
      </c>
      <c r="O794" s="483" t="n"/>
      <c r="P794" s="482">
        <f>IF('COE.Client.Details'!E811="","",'COE.Client.Details'!E811)</f>
        <v/>
      </c>
      <c r="Q794" s="483" t="n"/>
    </row>
    <row r="795">
      <c r="A795" s="232">
        <f>IF('Multi Unit Grid'!C806="","",'Multi Unit Grid'!C806)</f>
        <v/>
      </c>
      <c r="B795" s="473">
        <f>IF('Product Selections'!D809="","",'Product Selections'!D809)</f>
        <v/>
      </c>
      <c r="C795" s="166">
        <f>IF('COE.Client.Details'!K812="","",'COE.Client.Details'!K812)</f>
        <v/>
      </c>
      <c r="D795" s="473">
        <f>IF('COE.Client.Details'!M812="","",'COE.Client.Details'!M812)</f>
        <v/>
      </c>
      <c r="E795" s="473">
        <f>IF('COE.Client.Details'!O812="","",'COE.Client.Details'!O812)</f>
        <v/>
      </c>
      <c r="F795" s="473">
        <f>IF('COE.Client.Details'!P812="","",'COE.Client.Details'!P812)</f>
        <v/>
      </c>
      <c r="G795" s="473">
        <f>IF('COE.Client.Details'!Q812="","",'COE.Client.Details'!Q812)</f>
        <v/>
      </c>
      <c r="H795" s="478">
        <f>IF(G795="","","US")</f>
        <v/>
      </c>
      <c r="I795" s="166">
        <f>IF('COE.Client.Details'!L812="","",'COE.Client.Details'!L812)</f>
        <v/>
      </c>
      <c r="J795" s="629">
        <f>IF('COE.Client.Details'!T812="","",'COE.Client.Details'!T812)</f>
        <v/>
      </c>
      <c r="K795" s="479">
        <f>IF(A795="","","0123000000002GvAAI")</f>
        <v/>
      </c>
      <c r="L795" s="479" t="n"/>
      <c r="M795" s="481">
        <f>IF('Multi Unit Grid'!$H$3="","",'Multi Unit Grid'!$H$3)</f>
        <v/>
      </c>
      <c r="N795" s="481">
        <f>IF('Multi Unit Grid'!$H$4="","",'Multi Unit Grid'!$H$4)</f>
        <v/>
      </c>
      <c r="O795" s="483" t="n"/>
      <c r="P795" s="482">
        <f>IF('COE.Client.Details'!E812="","",'COE.Client.Details'!E812)</f>
        <v/>
      </c>
      <c r="Q795" s="483" t="n"/>
    </row>
    <row r="796">
      <c r="A796" s="232">
        <f>IF('Multi Unit Grid'!C807="","",'Multi Unit Grid'!C807)</f>
        <v/>
      </c>
      <c r="B796" s="473">
        <f>IF('Product Selections'!D810="","",'Product Selections'!D810)</f>
        <v/>
      </c>
      <c r="C796" s="166">
        <f>IF('COE.Client.Details'!K813="","",'COE.Client.Details'!K813)</f>
        <v/>
      </c>
      <c r="D796" s="473">
        <f>IF('COE.Client.Details'!M813="","",'COE.Client.Details'!M813)</f>
        <v/>
      </c>
      <c r="E796" s="473">
        <f>IF('COE.Client.Details'!O813="","",'COE.Client.Details'!O813)</f>
        <v/>
      </c>
      <c r="F796" s="473">
        <f>IF('COE.Client.Details'!P813="","",'COE.Client.Details'!P813)</f>
        <v/>
      </c>
      <c r="G796" s="473">
        <f>IF('COE.Client.Details'!Q813="","",'COE.Client.Details'!Q813)</f>
        <v/>
      </c>
      <c r="H796" s="478">
        <f>IF(G796="","","US")</f>
        <v/>
      </c>
      <c r="I796" s="166">
        <f>IF('COE.Client.Details'!L813="","",'COE.Client.Details'!L813)</f>
        <v/>
      </c>
      <c r="J796" s="629">
        <f>IF('COE.Client.Details'!T813="","",'COE.Client.Details'!T813)</f>
        <v/>
      </c>
      <c r="K796" s="479">
        <f>IF(A796="","","0123000000002GvAAI")</f>
        <v/>
      </c>
      <c r="L796" s="479" t="n"/>
      <c r="M796" s="481">
        <f>IF('Multi Unit Grid'!$H$3="","",'Multi Unit Grid'!$H$3)</f>
        <v/>
      </c>
      <c r="N796" s="481">
        <f>IF('Multi Unit Grid'!$H$4="","",'Multi Unit Grid'!$H$4)</f>
        <v/>
      </c>
      <c r="O796" s="483" t="n"/>
      <c r="P796" s="482">
        <f>IF('COE.Client.Details'!E813="","",'COE.Client.Details'!E813)</f>
        <v/>
      </c>
      <c r="Q796" s="483" t="n"/>
    </row>
    <row r="797">
      <c r="A797" s="232">
        <f>IF('Multi Unit Grid'!C808="","",'Multi Unit Grid'!C808)</f>
        <v/>
      </c>
      <c r="B797" s="473">
        <f>IF('Product Selections'!D811="","",'Product Selections'!D811)</f>
        <v/>
      </c>
      <c r="C797" s="166">
        <f>IF('COE.Client.Details'!K814="","",'COE.Client.Details'!K814)</f>
        <v/>
      </c>
      <c r="D797" s="473">
        <f>IF('COE.Client.Details'!M814="","",'COE.Client.Details'!M814)</f>
        <v/>
      </c>
      <c r="E797" s="473">
        <f>IF('COE.Client.Details'!O814="","",'COE.Client.Details'!O814)</f>
        <v/>
      </c>
      <c r="F797" s="473">
        <f>IF('COE.Client.Details'!P814="","",'COE.Client.Details'!P814)</f>
        <v/>
      </c>
      <c r="G797" s="473">
        <f>IF('COE.Client.Details'!Q814="","",'COE.Client.Details'!Q814)</f>
        <v/>
      </c>
      <c r="H797" s="478">
        <f>IF(G797="","","US")</f>
        <v/>
      </c>
      <c r="I797" s="166">
        <f>IF('COE.Client.Details'!L814="","",'COE.Client.Details'!L814)</f>
        <v/>
      </c>
      <c r="J797" s="629">
        <f>IF('COE.Client.Details'!T814="","",'COE.Client.Details'!T814)</f>
        <v/>
      </c>
      <c r="K797" s="479">
        <f>IF(A797="","","0123000000002GvAAI")</f>
        <v/>
      </c>
      <c r="L797" s="479" t="n"/>
      <c r="M797" s="481">
        <f>IF('Multi Unit Grid'!$H$3="","",'Multi Unit Grid'!$H$3)</f>
        <v/>
      </c>
      <c r="N797" s="481">
        <f>IF('Multi Unit Grid'!$H$4="","",'Multi Unit Grid'!$H$4)</f>
        <v/>
      </c>
      <c r="O797" s="483" t="n"/>
      <c r="P797" s="482">
        <f>IF('COE.Client.Details'!E814="","",'COE.Client.Details'!E814)</f>
        <v/>
      </c>
      <c r="Q797" s="483" t="n"/>
    </row>
    <row r="798">
      <c r="A798" s="232">
        <f>IF('Multi Unit Grid'!C809="","",'Multi Unit Grid'!C809)</f>
        <v/>
      </c>
      <c r="B798" s="473">
        <f>IF('Product Selections'!D812="","",'Product Selections'!D812)</f>
        <v/>
      </c>
      <c r="C798" s="166">
        <f>IF('COE.Client.Details'!K815="","",'COE.Client.Details'!K815)</f>
        <v/>
      </c>
      <c r="D798" s="473">
        <f>IF('COE.Client.Details'!M815="","",'COE.Client.Details'!M815)</f>
        <v/>
      </c>
      <c r="E798" s="473">
        <f>IF('COE.Client.Details'!O815="","",'COE.Client.Details'!O815)</f>
        <v/>
      </c>
      <c r="F798" s="473">
        <f>IF('COE.Client.Details'!P815="","",'COE.Client.Details'!P815)</f>
        <v/>
      </c>
      <c r="G798" s="473">
        <f>IF('COE.Client.Details'!Q815="","",'COE.Client.Details'!Q815)</f>
        <v/>
      </c>
      <c r="H798" s="478">
        <f>IF(G798="","","US")</f>
        <v/>
      </c>
      <c r="I798" s="166">
        <f>IF('COE.Client.Details'!L815="","",'COE.Client.Details'!L815)</f>
        <v/>
      </c>
      <c r="J798" s="629">
        <f>IF('COE.Client.Details'!T815="","",'COE.Client.Details'!T815)</f>
        <v/>
      </c>
      <c r="K798" s="479">
        <f>IF(A798="","","0123000000002GvAAI")</f>
        <v/>
      </c>
      <c r="L798" s="479" t="n"/>
      <c r="M798" s="481">
        <f>IF('Multi Unit Grid'!$H$3="","",'Multi Unit Grid'!$H$3)</f>
        <v/>
      </c>
      <c r="N798" s="481">
        <f>IF('Multi Unit Grid'!$H$4="","",'Multi Unit Grid'!$H$4)</f>
        <v/>
      </c>
      <c r="O798" s="483" t="n"/>
      <c r="P798" s="482">
        <f>IF('COE.Client.Details'!E815="","",'COE.Client.Details'!E815)</f>
        <v/>
      </c>
      <c r="Q798" s="483" t="n"/>
    </row>
    <row r="799">
      <c r="A799" s="232">
        <f>IF('Multi Unit Grid'!C810="","",'Multi Unit Grid'!C810)</f>
        <v/>
      </c>
      <c r="B799" s="473">
        <f>IF('Product Selections'!D813="","",'Product Selections'!D813)</f>
        <v/>
      </c>
      <c r="C799" s="166">
        <f>IF('COE.Client.Details'!K816="","",'COE.Client.Details'!K816)</f>
        <v/>
      </c>
      <c r="D799" s="473">
        <f>IF('COE.Client.Details'!M816="","",'COE.Client.Details'!M816)</f>
        <v/>
      </c>
      <c r="E799" s="473">
        <f>IF('COE.Client.Details'!O816="","",'COE.Client.Details'!O816)</f>
        <v/>
      </c>
      <c r="F799" s="473">
        <f>IF('COE.Client.Details'!P816="","",'COE.Client.Details'!P816)</f>
        <v/>
      </c>
      <c r="G799" s="473">
        <f>IF('COE.Client.Details'!Q816="","",'COE.Client.Details'!Q816)</f>
        <v/>
      </c>
      <c r="H799" s="478">
        <f>IF(G799="","","US")</f>
        <v/>
      </c>
      <c r="I799" s="166">
        <f>IF('COE.Client.Details'!L816="","",'COE.Client.Details'!L816)</f>
        <v/>
      </c>
      <c r="J799" s="629">
        <f>IF('COE.Client.Details'!T816="","",'COE.Client.Details'!T816)</f>
        <v/>
      </c>
      <c r="K799" s="479">
        <f>IF(A799="","","0123000000002GvAAI")</f>
        <v/>
      </c>
      <c r="L799" s="479" t="n"/>
      <c r="M799" s="481">
        <f>IF('Multi Unit Grid'!$H$3="","",'Multi Unit Grid'!$H$3)</f>
        <v/>
      </c>
      <c r="N799" s="481">
        <f>IF('Multi Unit Grid'!$H$4="","",'Multi Unit Grid'!$H$4)</f>
        <v/>
      </c>
      <c r="O799" s="483" t="n"/>
      <c r="P799" s="482">
        <f>IF('COE.Client.Details'!E816="","",'COE.Client.Details'!E816)</f>
        <v/>
      </c>
      <c r="Q799" s="483" t="n"/>
    </row>
    <row r="800">
      <c r="A800" s="232">
        <f>IF('Multi Unit Grid'!C811="","",'Multi Unit Grid'!C811)</f>
        <v/>
      </c>
      <c r="B800" s="473">
        <f>IF('Product Selections'!D814="","",'Product Selections'!D814)</f>
        <v/>
      </c>
      <c r="C800" s="166">
        <f>IF('COE.Client.Details'!K817="","",'COE.Client.Details'!K817)</f>
        <v/>
      </c>
      <c r="D800" s="473">
        <f>IF('COE.Client.Details'!M817="","",'COE.Client.Details'!M817)</f>
        <v/>
      </c>
      <c r="E800" s="473">
        <f>IF('COE.Client.Details'!O817="","",'COE.Client.Details'!O817)</f>
        <v/>
      </c>
      <c r="F800" s="473">
        <f>IF('COE.Client.Details'!P817="","",'COE.Client.Details'!P817)</f>
        <v/>
      </c>
      <c r="G800" s="473">
        <f>IF('COE.Client.Details'!Q817="","",'COE.Client.Details'!Q817)</f>
        <v/>
      </c>
      <c r="H800" s="478">
        <f>IF(G800="","","US")</f>
        <v/>
      </c>
      <c r="I800" s="166">
        <f>IF('COE.Client.Details'!L817="","",'COE.Client.Details'!L817)</f>
        <v/>
      </c>
      <c r="J800" s="629">
        <f>IF('COE.Client.Details'!T817="","",'COE.Client.Details'!T817)</f>
        <v/>
      </c>
      <c r="K800" s="479">
        <f>IF(A800="","","0123000000002GvAAI")</f>
        <v/>
      </c>
      <c r="L800" s="479" t="n"/>
      <c r="M800" s="481">
        <f>IF('Multi Unit Grid'!$H$3="","",'Multi Unit Grid'!$H$3)</f>
        <v/>
      </c>
      <c r="N800" s="481">
        <f>IF('Multi Unit Grid'!$H$4="","",'Multi Unit Grid'!$H$4)</f>
        <v/>
      </c>
      <c r="O800" s="483" t="n"/>
      <c r="P800" s="482">
        <f>IF('COE.Client.Details'!E817="","",'COE.Client.Details'!E817)</f>
        <v/>
      </c>
      <c r="Q800" s="483" t="n"/>
    </row>
    <row r="801">
      <c r="A801" s="232">
        <f>IF('Multi Unit Grid'!C812="","",'Multi Unit Grid'!C812)</f>
        <v/>
      </c>
      <c r="B801" s="473">
        <f>IF('Product Selections'!D815="","",'Product Selections'!D815)</f>
        <v/>
      </c>
      <c r="C801" s="166">
        <f>IF('COE.Client.Details'!K818="","",'COE.Client.Details'!K818)</f>
        <v/>
      </c>
      <c r="D801" s="473">
        <f>IF('COE.Client.Details'!M818="","",'COE.Client.Details'!M818)</f>
        <v/>
      </c>
      <c r="E801" s="473">
        <f>IF('COE.Client.Details'!O818="","",'COE.Client.Details'!O818)</f>
        <v/>
      </c>
      <c r="F801" s="473">
        <f>IF('COE.Client.Details'!P818="","",'COE.Client.Details'!P818)</f>
        <v/>
      </c>
      <c r="G801" s="473">
        <f>IF('COE.Client.Details'!Q818="","",'COE.Client.Details'!Q818)</f>
        <v/>
      </c>
      <c r="H801" s="478">
        <f>IF(G801="","","US")</f>
        <v/>
      </c>
      <c r="I801" s="166">
        <f>IF('COE.Client.Details'!L818="","",'COE.Client.Details'!L818)</f>
        <v/>
      </c>
      <c r="J801" s="629">
        <f>IF('COE.Client.Details'!T818="","",'COE.Client.Details'!T818)</f>
        <v/>
      </c>
      <c r="K801" s="479">
        <f>IF(A801="","","0123000000002GvAAI")</f>
        <v/>
      </c>
      <c r="L801" s="479" t="n"/>
      <c r="M801" s="481">
        <f>IF('Multi Unit Grid'!$H$3="","",'Multi Unit Grid'!$H$3)</f>
        <v/>
      </c>
      <c r="N801" s="481">
        <f>IF('Multi Unit Grid'!$H$4="","",'Multi Unit Grid'!$H$4)</f>
        <v/>
      </c>
      <c r="O801" s="483" t="n"/>
      <c r="P801" s="482">
        <f>IF('COE.Client.Details'!E818="","",'COE.Client.Details'!E818)</f>
        <v/>
      </c>
      <c r="Q801" s="483" t="n"/>
    </row>
    <row r="802">
      <c r="A802" s="232">
        <f>IF('Multi Unit Grid'!C813="","",'Multi Unit Grid'!C813)</f>
        <v/>
      </c>
      <c r="B802" s="473">
        <f>IF('Product Selections'!D816="","",'Product Selections'!D816)</f>
        <v/>
      </c>
      <c r="C802" s="166">
        <f>IF('COE.Client.Details'!K819="","",'COE.Client.Details'!K819)</f>
        <v/>
      </c>
      <c r="D802" s="473">
        <f>IF('COE.Client.Details'!M819="","",'COE.Client.Details'!M819)</f>
        <v/>
      </c>
      <c r="E802" s="473">
        <f>IF('COE.Client.Details'!O819="","",'COE.Client.Details'!O819)</f>
        <v/>
      </c>
      <c r="F802" s="473">
        <f>IF('COE.Client.Details'!P819="","",'COE.Client.Details'!P819)</f>
        <v/>
      </c>
      <c r="G802" s="473">
        <f>IF('COE.Client.Details'!Q819="","",'COE.Client.Details'!Q819)</f>
        <v/>
      </c>
      <c r="H802" s="478">
        <f>IF(G802="","","US")</f>
        <v/>
      </c>
      <c r="I802" s="166">
        <f>IF('COE.Client.Details'!L819="","",'COE.Client.Details'!L819)</f>
        <v/>
      </c>
      <c r="J802" s="629">
        <f>IF('COE.Client.Details'!T819="","",'COE.Client.Details'!T819)</f>
        <v/>
      </c>
      <c r="K802" s="479">
        <f>IF(A802="","","0123000000002GvAAI")</f>
        <v/>
      </c>
      <c r="L802" s="479" t="n"/>
      <c r="M802" s="481">
        <f>IF('Multi Unit Grid'!$H$3="","",'Multi Unit Grid'!$H$3)</f>
        <v/>
      </c>
      <c r="N802" s="481">
        <f>IF('Multi Unit Grid'!$H$4="","",'Multi Unit Grid'!$H$4)</f>
        <v/>
      </c>
      <c r="O802" s="483" t="n"/>
      <c r="P802" s="482">
        <f>IF('COE.Client.Details'!E819="","",'COE.Client.Details'!E819)</f>
        <v/>
      </c>
      <c r="Q802" s="483" t="n"/>
    </row>
    <row r="803">
      <c r="A803" s="232">
        <f>IF('Multi Unit Grid'!C814="","",'Multi Unit Grid'!C814)</f>
        <v/>
      </c>
      <c r="B803" s="473">
        <f>IF('Product Selections'!D817="","",'Product Selections'!D817)</f>
        <v/>
      </c>
      <c r="C803" s="166">
        <f>IF('COE.Client.Details'!K820="","",'COE.Client.Details'!K820)</f>
        <v/>
      </c>
      <c r="D803" s="473">
        <f>IF('COE.Client.Details'!M820="","",'COE.Client.Details'!M820)</f>
        <v/>
      </c>
      <c r="E803" s="473">
        <f>IF('COE.Client.Details'!O820="","",'COE.Client.Details'!O820)</f>
        <v/>
      </c>
      <c r="F803" s="473">
        <f>IF('COE.Client.Details'!P820="","",'COE.Client.Details'!P820)</f>
        <v/>
      </c>
      <c r="G803" s="473">
        <f>IF('COE.Client.Details'!Q820="","",'COE.Client.Details'!Q820)</f>
        <v/>
      </c>
      <c r="H803" s="478">
        <f>IF(G803="","","US")</f>
        <v/>
      </c>
      <c r="I803" s="166">
        <f>IF('COE.Client.Details'!L820="","",'COE.Client.Details'!L820)</f>
        <v/>
      </c>
      <c r="J803" s="629">
        <f>IF('COE.Client.Details'!T820="","",'COE.Client.Details'!T820)</f>
        <v/>
      </c>
      <c r="K803" s="479">
        <f>IF(A803="","","0123000000002GvAAI")</f>
        <v/>
      </c>
      <c r="L803" s="479" t="n"/>
      <c r="M803" s="481">
        <f>IF('Multi Unit Grid'!$H$3="","",'Multi Unit Grid'!$H$3)</f>
        <v/>
      </c>
      <c r="N803" s="481">
        <f>IF('Multi Unit Grid'!$H$4="","",'Multi Unit Grid'!$H$4)</f>
        <v/>
      </c>
      <c r="O803" s="483" t="n"/>
      <c r="P803" s="482">
        <f>IF('COE.Client.Details'!E820="","",'COE.Client.Details'!E820)</f>
        <v/>
      </c>
      <c r="Q803" s="483" t="n"/>
    </row>
    <row r="804">
      <c r="A804" s="232">
        <f>IF('Multi Unit Grid'!C815="","",'Multi Unit Grid'!C815)</f>
        <v/>
      </c>
      <c r="B804" s="473">
        <f>IF('Product Selections'!D818="","",'Product Selections'!D818)</f>
        <v/>
      </c>
      <c r="C804" s="166">
        <f>IF('COE.Client.Details'!K821="","",'COE.Client.Details'!K821)</f>
        <v/>
      </c>
      <c r="D804" s="473">
        <f>IF('COE.Client.Details'!M821="","",'COE.Client.Details'!M821)</f>
        <v/>
      </c>
      <c r="E804" s="473">
        <f>IF('COE.Client.Details'!O821="","",'COE.Client.Details'!O821)</f>
        <v/>
      </c>
      <c r="F804" s="473">
        <f>IF('COE.Client.Details'!P821="","",'COE.Client.Details'!P821)</f>
        <v/>
      </c>
      <c r="G804" s="473">
        <f>IF('COE.Client.Details'!Q821="","",'COE.Client.Details'!Q821)</f>
        <v/>
      </c>
      <c r="H804" s="478">
        <f>IF(G804="","","US")</f>
        <v/>
      </c>
      <c r="I804" s="166">
        <f>IF('COE.Client.Details'!L821="","",'COE.Client.Details'!L821)</f>
        <v/>
      </c>
      <c r="J804" s="629">
        <f>IF('COE.Client.Details'!T821="","",'COE.Client.Details'!T821)</f>
        <v/>
      </c>
      <c r="K804" s="479">
        <f>IF(A804="","","0123000000002GvAAI")</f>
        <v/>
      </c>
      <c r="L804" s="479" t="n"/>
      <c r="M804" s="481">
        <f>IF('Multi Unit Grid'!$H$3="","",'Multi Unit Grid'!$H$3)</f>
        <v/>
      </c>
      <c r="N804" s="481">
        <f>IF('Multi Unit Grid'!$H$4="","",'Multi Unit Grid'!$H$4)</f>
        <v/>
      </c>
      <c r="O804" s="483" t="n"/>
      <c r="P804" s="482">
        <f>IF('COE.Client.Details'!E821="","",'COE.Client.Details'!E821)</f>
        <v/>
      </c>
      <c r="Q804" s="483" t="n"/>
    </row>
    <row r="805">
      <c r="A805" s="232">
        <f>IF('Multi Unit Grid'!C816="","",'Multi Unit Grid'!C816)</f>
        <v/>
      </c>
      <c r="B805" s="473">
        <f>IF('Product Selections'!D819="","",'Product Selections'!D819)</f>
        <v/>
      </c>
      <c r="C805" s="166">
        <f>IF('COE.Client.Details'!K822="","",'COE.Client.Details'!K822)</f>
        <v/>
      </c>
      <c r="D805" s="473">
        <f>IF('COE.Client.Details'!M822="","",'COE.Client.Details'!M822)</f>
        <v/>
      </c>
      <c r="E805" s="473">
        <f>IF('COE.Client.Details'!O822="","",'COE.Client.Details'!O822)</f>
        <v/>
      </c>
      <c r="F805" s="473">
        <f>IF('COE.Client.Details'!P822="","",'COE.Client.Details'!P822)</f>
        <v/>
      </c>
      <c r="G805" s="473">
        <f>IF('COE.Client.Details'!Q822="","",'COE.Client.Details'!Q822)</f>
        <v/>
      </c>
      <c r="H805" s="478">
        <f>IF(G805="","","US")</f>
        <v/>
      </c>
      <c r="I805" s="166">
        <f>IF('COE.Client.Details'!L822="","",'COE.Client.Details'!L822)</f>
        <v/>
      </c>
      <c r="J805" s="629">
        <f>IF('COE.Client.Details'!T822="","",'COE.Client.Details'!T822)</f>
        <v/>
      </c>
      <c r="K805" s="479">
        <f>IF(A805="","","0123000000002GvAAI")</f>
        <v/>
      </c>
      <c r="L805" s="479" t="n"/>
      <c r="M805" s="481">
        <f>IF('Multi Unit Grid'!$H$3="","",'Multi Unit Grid'!$H$3)</f>
        <v/>
      </c>
      <c r="N805" s="481">
        <f>IF('Multi Unit Grid'!$H$4="","",'Multi Unit Grid'!$H$4)</f>
        <v/>
      </c>
      <c r="O805" s="483" t="n"/>
      <c r="P805" s="482">
        <f>IF('COE.Client.Details'!E822="","",'COE.Client.Details'!E822)</f>
        <v/>
      </c>
      <c r="Q805" s="483" t="n"/>
    </row>
    <row r="806">
      <c r="A806" s="232">
        <f>IF('Multi Unit Grid'!C817="","",'Multi Unit Grid'!C817)</f>
        <v/>
      </c>
      <c r="B806" s="473">
        <f>IF('Product Selections'!D820="","",'Product Selections'!D820)</f>
        <v/>
      </c>
      <c r="C806" s="166">
        <f>IF('COE.Client.Details'!K823="","",'COE.Client.Details'!K823)</f>
        <v/>
      </c>
      <c r="D806" s="473">
        <f>IF('COE.Client.Details'!M823="","",'COE.Client.Details'!M823)</f>
        <v/>
      </c>
      <c r="E806" s="473">
        <f>IF('COE.Client.Details'!O823="","",'COE.Client.Details'!O823)</f>
        <v/>
      </c>
      <c r="F806" s="473">
        <f>IF('COE.Client.Details'!P823="","",'COE.Client.Details'!P823)</f>
        <v/>
      </c>
      <c r="G806" s="473">
        <f>IF('COE.Client.Details'!Q823="","",'COE.Client.Details'!Q823)</f>
        <v/>
      </c>
      <c r="H806" s="478">
        <f>IF(G806="","","US")</f>
        <v/>
      </c>
      <c r="I806" s="166">
        <f>IF('COE.Client.Details'!L823="","",'COE.Client.Details'!L823)</f>
        <v/>
      </c>
      <c r="J806" s="629">
        <f>IF('COE.Client.Details'!T823="","",'COE.Client.Details'!T823)</f>
        <v/>
      </c>
      <c r="K806" s="479">
        <f>IF(A806="","","0123000000002GvAAI")</f>
        <v/>
      </c>
      <c r="L806" s="479" t="n"/>
      <c r="M806" s="481">
        <f>IF('Multi Unit Grid'!$H$3="","",'Multi Unit Grid'!$H$3)</f>
        <v/>
      </c>
      <c r="N806" s="481">
        <f>IF('Multi Unit Grid'!$H$4="","",'Multi Unit Grid'!$H$4)</f>
        <v/>
      </c>
      <c r="O806" s="483" t="n"/>
      <c r="P806" s="482">
        <f>IF('COE.Client.Details'!E823="","",'COE.Client.Details'!E823)</f>
        <v/>
      </c>
      <c r="Q806" s="483" t="n"/>
    </row>
    <row r="807">
      <c r="A807" s="232">
        <f>IF('Multi Unit Grid'!C818="","",'Multi Unit Grid'!C818)</f>
        <v/>
      </c>
      <c r="B807" s="473">
        <f>IF('Product Selections'!D821="","",'Product Selections'!D821)</f>
        <v/>
      </c>
      <c r="C807" s="166">
        <f>IF('COE.Client.Details'!K824="","",'COE.Client.Details'!K824)</f>
        <v/>
      </c>
      <c r="D807" s="473">
        <f>IF('COE.Client.Details'!M824="","",'COE.Client.Details'!M824)</f>
        <v/>
      </c>
      <c r="E807" s="473">
        <f>IF('COE.Client.Details'!O824="","",'COE.Client.Details'!O824)</f>
        <v/>
      </c>
      <c r="F807" s="473">
        <f>IF('COE.Client.Details'!P824="","",'COE.Client.Details'!P824)</f>
        <v/>
      </c>
      <c r="G807" s="473">
        <f>IF('COE.Client.Details'!Q824="","",'COE.Client.Details'!Q824)</f>
        <v/>
      </c>
      <c r="H807" s="478">
        <f>IF(G807="","","US")</f>
        <v/>
      </c>
      <c r="I807" s="166">
        <f>IF('COE.Client.Details'!L824="","",'COE.Client.Details'!L824)</f>
        <v/>
      </c>
      <c r="J807" s="629">
        <f>IF('COE.Client.Details'!T824="","",'COE.Client.Details'!T824)</f>
        <v/>
      </c>
      <c r="K807" s="479">
        <f>IF(A807="","","0123000000002GvAAI")</f>
        <v/>
      </c>
      <c r="L807" s="479" t="n"/>
      <c r="M807" s="481">
        <f>IF('Multi Unit Grid'!$H$3="","",'Multi Unit Grid'!$H$3)</f>
        <v/>
      </c>
      <c r="N807" s="481">
        <f>IF('Multi Unit Grid'!$H$4="","",'Multi Unit Grid'!$H$4)</f>
        <v/>
      </c>
      <c r="O807" s="483" t="n"/>
      <c r="P807" s="482">
        <f>IF('COE.Client.Details'!E824="","",'COE.Client.Details'!E824)</f>
        <v/>
      </c>
      <c r="Q807" s="483" t="n"/>
    </row>
    <row r="808">
      <c r="A808" s="232">
        <f>IF('Multi Unit Grid'!C819="","",'Multi Unit Grid'!C819)</f>
        <v/>
      </c>
      <c r="B808" s="473">
        <f>IF('Product Selections'!D822="","",'Product Selections'!D822)</f>
        <v/>
      </c>
      <c r="C808" s="166">
        <f>IF('COE.Client.Details'!K825="","",'COE.Client.Details'!K825)</f>
        <v/>
      </c>
      <c r="D808" s="473">
        <f>IF('COE.Client.Details'!M825="","",'COE.Client.Details'!M825)</f>
        <v/>
      </c>
      <c r="E808" s="473">
        <f>IF('COE.Client.Details'!O825="","",'COE.Client.Details'!O825)</f>
        <v/>
      </c>
      <c r="F808" s="473">
        <f>IF('COE.Client.Details'!P825="","",'COE.Client.Details'!P825)</f>
        <v/>
      </c>
      <c r="G808" s="473">
        <f>IF('COE.Client.Details'!Q825="","",'COE.Client.Details'!Q825)</f>
        <v/>
      </c>
      <c r="H808" s="478">
        <f>IF(G808="","","US")</f>
        <v/>
      </c>
      <c r="I808" s="166">
        <f>IF('COE.Client.Details'!L825="","",'COE.Client.Details'!L825)</f>
        <v/>
      </c>
      <c r="J808" s="629">
        <f>IF('COE.Client.Details'!T825="","",'COE.Client.Details'!T825)</f>
        <v/>
      </c>
      <c r="K808" s="479">
        <f>IF(A808="","","0123000000002GvAAI")</f>
        <v/>
      </c>
      <c r="L808" s="479" t="n"/>
      <c r="M808" s="481">
        <f>IF('Multi Unit Grid'!$H$3="","",'Multi Unit Grid'!$H$3)</f>
        <v/>
      </c>
      <c r="N808" s="481">
        <f>IF('Multi Unit Grid'!$H$4="","",'Multi Unit Grid'!$H$4)</f>
        <v/>
      </c>
      <c r="O808" s="483" t="n"/>
      <c r="P808" s="482">
        <f>IF('COE.Client.Details'!E825="","",'COE.Client.Details'!E825)</f>
        <v/>
      </c>
      <c r="Q808" s="483" t="n"/>
    </row>
    <row r="809">
      <c r="A809" s="232">
        <f>IF('Multi Unit Grid'!C820="","",'Multi Unit Grid'!C820)</f>
        <v/>
      </c>
      <c r="B809" s="473">
        <f>IF('Product Selections'!D823="","",'Product Selections'!D823)</f>
        <v/>
      </c>
      <c r="C809" s="166">
        <f>IF('COE.Client.Details'!K826="","",'COE.Client.Details'!K826)</f>
        <v/>
      </c>
      <c r="D809" s="473">
        <f>IF('COE.Client.Details'!M826="","",'COE.Client.Details'!M826)</f>
        <v/>
      </c>
      <c r="E809" s="473">
        <f>IF('COE.Client.Details'!O826="","",'COE.Client.Details'!O826)</f>
        <v/>
      </c>
      <c r="F809" s="473">
        <f>IF('COE.Client.Details'!P826="","",'COE.Client.Details'!P826)</f>
        <v/>
      </c>
      <c r="G809" s="473">
        <f>IF('COE.Client.Details'!Q826="","",'COE.Client.Details'!Q826)</f>
        <v/>
      </c>
      <c r="H809" s="478">
        <f>IF(G809="","","US")</f>
        <v/>
      </c>
      <c r="I809" s="166">
        <f>IF('COE.Client.Details'!L826="","",'COE.Client.Details'!L826)</f>
        <v/>
      </c>
      <c r="J809" s="629">
        <f>IF('COE.Client.Details'!T826="","",'COE.Client.Details'!T826)</f>
        <v/>
      </c>
      <c r="K809" s="479">
        <f>IF(A809="","","0123000000002GvAAI")</f>
        <v/>
      </c>
      <c r="L809" s="479" t="n"/>
      <c r="M809" s="481">
        <f>IF('Multi Unit Grid'!$H$3="","",'Multi Unit Grid'!$H$3)</f>
        <v/>
      </c>
      <c r="N809" s="481">
        <f>IF('Multi Unit Grid'!$H$4="","",'Multi Unit Grid'!$H$4)</f>
        <v/>
      </c>
      <c r="O809" s="483" t="n"/>
      <c r="P809" s="482">
        <f>IF('COE.Client.Details'!E826="","",'COE.Client.Details'!E826)</f>
        <v/>
      </c>
      <c r="Q809" s="483" t="n"/>
    </row>
    <row r="810">
      <c r="A810" s="232">
        <f>IF('Multi Unit Grid'!C821="","",'Multi Unit Grid'!C821)</f>
        <v/>
      </c>
      <c r="B810" s="473">
        <f>IF('Product Selections'!D824="","",'Product Selections'!D824)</f>
        <v/>
      </c>
      <c r="C810" s="166">
        <f>IF('COE.Client.Details'!K827="","",'COE.Client.Details'!K827)</f>
        <v/>
      </c>
      <c r="D810" s="473">
        <f>IF('COE.Client.Details'!M827="","",'COE.Client.Details'!M827)</f>
        <v/>
      </c>
      <c r="E810" s="473">
        <f>IF('COE.Client.Details'!O827="","",'COE.Client.Details'!O827)</f>
        <v/>
      </c>
      <c r="F810" s="473">
        <f>IF('COE.Client.Details'!P827="","",'COE.Client.Details'!P827)</f>
        <v/>
      </c>
      <c r="G810" s="473">
        <f>IF('COE.Client.Details'!Q827="","",'COE.Client.Details'!Q827)</f>
        <v/>
      </c>
      <c r="H810" s="478">
        <f>IF(G810="","","US")</f>
        <v/>
      </c>
      <c r="I810" s="166">
        <f>IF('COE.Client.Details'!L827="","",'COE.Client.Details'!L827)</f>
        <v/>
      </c>
      <c r="J810" s="629">
        <f>IF('COE.Client.Details'!T827="","",'COE.Client.Details'!T827)</f>
        <v/>
      </c>
      <c r="K810" s="479">
        <f>IF(A810="","","0123000000002GvAAI")</f>
        <v/>
      </c>
      <c r="L810" s="479" t="n"/>
      <c r="M810" s="481">
        <f>IF('Multi Unit Grid'!$H$3="","",'Multi Unit Grid'!$H$3)</f>
        <v/>
      </c>
      <c r="N810" s="481">
        <f>IF('Multi Unit Grid'!$H$4="","",'Multi Unit Grid'!$H$4)</f>
        <v/>
      </c>
      <c r="O810" s="483" t="n"/>
      <c r="P810" s="482">
        <f>IF('COE.Client.Details'!E827="","",'COE.Client.Details'!E827)</f>
        <v/>
      </c>
      <c r="Q810" s="483" t="n"/>
    </row>
    <row r="811">
      <c r="A811" s="232">
        <f>IF('Multi Unit Grid'!C822="","",'Multi Unit Grid'!C822)</f>
        <v/>
      </c>
      <c r="B811" s="473">
        <f>IF('Product Selections'!D825="","",'Product Selections'!D825)</f>
        <v/>
      </c>
      <c r="C811" s="166">
        <f>IF('COE.Client.Details'!K828="","",'COE.Client.Details'!K828)</f>
        <v/>
      </c>
      <c r="D811" s="473">
        <f>IF('COE.Client.Details'!M828="","",'COE.Client.Details'!M828)</f>
        <v/>
      </c>
      <c r="E811" s="473">
        <f>IF('COE.Client.Details'!O828="","",'COE.Client.Details'!O828)</f>
        <v/>
      </c>
      <c r="F811" s="473">
        <f>IF('COE.Client.Details'!P828="","",'COE.Client.Details'!P828)</f>
        <v/>
      </c>
      <c r="G811" s="473">
        <f>IF('COE.Client.Details'!Q828="","",'COE.Client.Details'!Q828)</f>
        <v/>
      </c>
      <c r="H811" s="478">
        <f>IF(G811="","","US")</f>
        <v/>
      </c>
      <c r="I811" s="166">
        <f>IF('COE.Client.Details'!L828="","",'COE.Client.Details'!L828)</f>
        <v/>
      </c>
      <c r="J811" s="629">
        <f>IF('COE.Client.Details'!T828="","",'COE.Client.Details'!T828)</f>
        <v/>
      </c>
      <c r="K811" s="479">
        <f>IF(A811="","","0123000000002GvAAI")</f>
        <v/>
      </c>
      <c r="L811" s="479" t="n"/>
      <c r="M811" s="481">
        <f>IF('Multi Unit Grid'!$H$3="","",'Multi Unit Grid'!$H$3)</f>
        <v/>
      </c>
      <c r="N811" s="481">
        <f>IF('Multi Unit Grid'!$H$4="","",'Multi Unit Grid'!$H$4)</f>
        <v/>
      </c>
      <c r="O811" s="483" t="n"/>
      <c r="P811" s="482">
        <f>IF('COE.Client.Details'!E828="","",'COE.Client.Details'!E828)</f>
        <v/>
      </c>
      <c r="Q811" s="483" t="n"/>
    </row>
    <row r="812">
      <c r="A812" s="232">
        <f>IF('Multi Unit Grid'!C823="","",'Multi Unit Grid'!C823)</f>
        <v/>
      </c>
      <c r="B812" s="473">
        <f>IF('Product Selections'!D826="","",'Product Selections'!D826)</f>
        <v/>
      </c>
      <c r="C812" s="166">
        <f>IF('COE.Client.Details'!K829="","",'COE.Client.Details'!K829)</f>
        <v/>
      </c>
      <c r="D812" s="473">
        <f>IF('COE.Client.Details'!M829="","",'COE.Client.Details'!M829)</f>
        <v/>
      </c>
      <c r="E812" s="473">
        <f>IF('COE.Client.Details'!O829="","",'COE.Client.Details'!O829)</f>
        <v/>
      </c>
      <c r="F812" s="473">
        <f>IF('COE.Client.Details'!P829="","",'COE.Client.Details'!P829)</f>
        <v/>
      </c>
      <c r="G812" s="473">
        <f>IF('COE.Client.Details'!Q829="","",'COE.Client.Details'!Q829)</f>
        <v/>
      </c>
      <c r="H812" s="478">
        <f>IF(G812="","","US")</f>
        <v/>
      </c>
      <c r="I812" s="166">
        <f>IF('COE.Client.Details'!L829="","",'COE.Client.Details'!L829)</f>
        <v/>
      </c>
      <c r="J812" s="629">
        <f>IF('COE.Client.Details'!T829="","",'COE.Client.Details'!T829)</f>
        <v/>
      </c>
      <c r="K812" s="479">
        <f>IF(A812="","","0123000000002GvAAI")</f>
        <v/>
      </c>
      <c r="L812" s="479" t="n"/>
      <c r="M812" s="481">
        <f>IF('Multi Unit Grid'!$H$3="","",'Multi Unit Grid'!$H$3)</f>
        <v/>
      </c>
      <c r="N812" s="481">
        <f>IF('Multi Unit Grid'!$H$4="","",'Multi Unit Grid'!$H$4)</f>
        <v/>
      </c>
      <c r="O812" s="483" t="n"/>
      <c r="P812" s="482">
        <f>IF('COE.Client.Details'!E829="","",'COE.Client.Details'!E829)</f>
        <v/>
      </c>
      <c r="Q812" s="483" t="n"/>
    </row>
    <row r="813">
      <c r="A813" s="232">
        <f>IF('Multi Unit Grid'!C824="","",'Multi Unit Grid'!C824)</f>
        <v/>
      </c>
      <c r="B813" s="473">
        <f>IF('Product Selections'!D827="","",'Product Selections'!D827)</f>
        <v/>
      </c>
      <c r="C813" s="166">
        <f>IF('COE.Client.Details'!K830="","",'COE.Client.Details'!K830)</f>
        <v/>
      </c>
      <c r="D813" s="473">
        <f>IF('COE.Client.Details'!M830="","",'COE.Client.Details'!M830)</f>
        <v/>
      </c>
      <c r="E813" s="473">
        <f>IF('COE.Client.Details'!O830="","",'COE.Client.Details'!O830)</f>
        <v/>
      </c>
      <c r="F813" s="473">
        <f>IF('COE.Client.Details'!P830="","",'COE.Client.Details'!P830)</f>
        <v/>
      </c>
      <c r="G813" s="473">
        <f>IF('COE.Client.Details'!Q830="","",'COE.Client.Details'!Q830)</f>
        <v/>
      </c>
      <c r="H813" s="478">
        <f>IF(G813="","","US")</f>
        <v/>
      </c>
      <c r="I813" s="166">
        <f>IF('COE.Client.Details'!L830="","",'COE.Client.Details'!L830)</f>
        <v/>
      </c>
      <c r="J813" s="629">
        <f>IF('COE.Client.Details'!T830="","",'COE.Client.Details'!T830)</f>
        <v/>
      </c>
      <c r="K813" s="479">
        <f>IF(A813="","","0123000000002GvAAI")</f>
        <v/>
      </c>
      <c r="L813" s="479" t="n"/>
      <c r="M813" s="481">
        <f>IF('Multi Unit Grid'!$H$3="","",'Multi Unit Grid'!$H$3)</f>
        <v/>
      </c>
      <c r="N813" s="481">
        <f>IF('Multi Unit Grid'!$H$4="","",'Multi Unit Grid'!$H$4)</f>
        <v/>
      </c>
      <c r="O813" s="483" t="n"/>
      <c r="P813" s="482">
        <f>IF('COE.Client.Details'!E830="","",'COE.Client.Details'!E830)</f>
        <v/>
      </c>
      <c r="Q813" s="483" t="n"/>
    </row>
    <row r="814">
      <c r="A814" s="232">
        <f>IF('Multi Unit Grid'!C825="","",'Multi Unit Grid'!C825)</f>
        <v/>
      </c>
      <c r="B814" s="473">
        <f>IF('Product Selections'!D828="","",'Product Selections'!D828)</f>
        <v/>
      </c>
      <c r="C814" s="166">
        <f>IF('COE.Client.Details'!K831="","",'COE.Client.Details'!K831)</f>
        <v/>
      </c>
      <c r="D814" s="473">
        <f>IF('COE.Client.Details'!M831="","",'COE.Client.Details'!M831)</f>
        <v/>
      </c>
      <c r="E814" s="473">
        <f>IF('COE.Client.Details'!O831="","",'COE.Client.Details'!O831)</f>
        <v/>
      </c>
      <c r="F814" s="473">
        <f>IF('COE.Client.Details'!P831="","",'COE.Client.Details'!P831)</f>
        <v/>
      </c>
      <c r="G814" s="473">
        <f>IF('COE.Client.Details'!Q831="","",'COE.Client.Details'!Q831)</f>
        <v/>
      </c>
      <c r="H814" s="478">
        <f>IF(G814="","","US")</f>
        <v/>
      </c>
      <c r="I814" s="166">
        <f>IF('COE.Client.Details'!L831="","",'COE.Client.Details'!L831)</f>
        <v/>
      </c>
      <c r="J814" s="629">
        <f>IF('COE.Client.Details'!T831="","",'COE.Client.Details'!T831)</f>
        <v/>
      </c>
      <c r="K814" s="479">
        <f>IF(A814="","","0123000000002GvAAI")</f>
        <v/>
      </c>
      <c r="L814" s="479" t="n"/>
      <c r="M814" s="481">
        <f>IF('Multi Unit Grid'!$H$3="","",'Multi Unit Grid'!$H$3)</f>
        <v/>
      </c>
      <c r="N814" s="481">
        <f>IF('Multi Unit Grid'!$H$4="","",'Multi Unit Grid'!$H$4)</f>
        <v/>
      </c>
      <c r="O814" s="483" t="n"/>
      <c r="P814" s="482">
        <f>IF('COE.Client.Details'!E831="","",'COE.Client.Details'!E831)</f>
        <v/>
      </c>
      <c r="Q814" s="483" t="n"/>
    </row>
    <row r="815">
      <c r="A815" s="232">
        <f>IF('Multi Unit Grid'!C826="","",'Multi Unit Grid'!C826)</f>
        <v/>
      </c>
      <c r="B815" s="473">
        <f>IF('Product Selections'!D829="","",'Product Selections'!D829)</f>
        <v/>
      </c>
      <c r="C815" s="166">
        <f>IF('COE.Client.Details'!K832="","",'COE.Client.Details'!K832)</f>
        <v/>
      </c>
      <c r="D815" s="473">
        <f>IF('COE.Client.Details'!M832="","",'COE.Client.Details'!M832)</f>
        <v/>
      </c>
      <c r="E815" s="473">
        <f>IF('COE.Client.Details'!O832="","",'COE.Client.Details'!O832)</f>
        <v/>
      </c>
      <c r="F815" s="473">
        <f>IF('COE.Client.Details'!P832="","",'COE.Client.Details'!P832)</f>
        <v/>
      </c>
      <c r="G815" s="473">
        <f>IF('COE.Client.Details'!Q832="","",'COE.Client.Details'!Q832)</f>
        <v/>
      </c>
      <c r="H815" s="478">
        <f>IF(G815="","","US")</f>
        <v/>
      </c>
      <c r="I815" s="166">
        <f>IF('COE.Client.Details'!L832="","",'COE.Client.Details'!L832)</f>
        <v/>
      </c>
      <c r="J815" s="629">
        <f>IF('COE.Client.Details'!T832="","",'COE.Client.Details'!T832)</f>
        <v/>
      </c>
      <c r="K815" s="479">
        <f>IF(A815="","","0123000000002GvAAI")</f>
        <v/>
      </c>
      <c r="L815" s="479" t="n"/>
      <c r="M815" s="481">
        <f>IF('Multi Unit Grid'!$H$3="","",'Multi Unit Grid'!$H$3)</f>
        <v/>
      </c>
      <c r="N815" s="481">
        <f>IF('Multi Unit Grid'!$H$4="","",'Multi Unit Grid'!$H$4)</f>
        <v/>
      </c>
      <c r="O815" s="483" t="n"/>
      <c r="P815" s="482">
        <f>IF('COE.Client.Details'!E832="","",'COE.Client.Details'!E832)</f>
        <v/>
      </c>
      <c r="Q815" s="483" t="n"/>
    </row>
    <row r="816">
      <c r="A816" s="232">
        <f>IF('Multi Unit Grid'!C827="","",'Multi Unit Grid'!C827)</f>
        <v/>
      </c>
      <c r="B816" s="473">
        <f>IF('Product Selections'!D830="","",'Product Selections'!D830)</f>
        <v/>
      </c>
      <c r="C816" s="166">
        <f>IF('COE.Client.Details'!K833="","",'COE.Client.Details'!K833)</f>
        <v/>
      </c>
      <c r="D816" s="473">
        <f>IF('COE.Client.Details'!M833="","",'COE.Client.Details'!M833)</f>
        <v/>
      </c>
      <c r="E816" s="473">
        <f>IF('COE.Client.Details'!O833="","",'COE.Client.Details'!O833)</f>
        <v/>
      </c>
      <c r="F816" s="473">
        <f>IF('COE.Client.Details'!P833="","",'COE.Client.Details'!P833)</f>
        <v/>
      </c>
      <c r="G816" s="473">
        <f>IF('COE.Client.Details'!Q833="","",'COE.Client.Details'!Q833)</f>
        <v/>
      </c>
      <c r="H816" s="478">
        <f>IF(G816="","","US")</f>
        <v/>
      </c>
      <c r="I816" s="166">
        <f>IF('COE.Client.Details'!L833="","",'COE.Client.Details'!L833)</f>
        <v/>
      </c>
      <c r="J816" s="629">
        <f>IF('COE.Client.Details'!T833="","",'COE.Client.Details'!T833)</f>
        <v/>
      </c>
      <c r="K816" s="479">
        <f>IF(A816="","","0123000000002GvAAI")</f>
        <v/>
      </c>
      <c r="L816" s="479" t="n"/>
      <c r="M816" s="481">
        <f>IF('Multi Unit Grid'!$H$3="","",'Multi Unit Grid'!$H$3)</f>
        <v/>
      </c>
      <c r="N816" s="481">
        <f>IF('Multi Unit Grid'!$H$4="","",'Multi Unit Grid'!$H$4)</f>
        <v/>
      </c>
      <c r="O816" s="483" t="n"/>
      <c r="P816" s="482">
        <f>IF('COE.Client.Details'!E833="","",'COE.Client.Details'!E833)</f>
        <v/>
      </c>
      <c r="Q816" s="483" t="n"/>
    </row>
    <row r="817">
      <c r="A817" s="232">
        <f>IF('Multi Unit Grid'!C828="","",'Multi Unit Grid'!C828)</f>
        <v/>
      </c>
      <c r="B817" s="473">
        <f>IF('Product Selections'!D831="","",'Product Selections'!D831)</f>
        <v/>
      </c>
      <c r="C817" s="166">
        <f>IF('COE.Client.Details'!K834="","",'COE.Client.Details'!K834)</f>
        <v/>
      </c>
      <c r="D817" s="473">
        <f>IF('COE.Client.Details'!M834="","",'COE.Client.Details'!M834)</f>
        <v/>
      </c>
      <c r="E817" s="473">
        <f>IF('COE.Client.Details'!O834="","",'COE.Client.Details'!O834)</f>
        <v/>
      </c>
      <c r="F817" s="473">
        <f>IF('COE.Client.Details'!P834="","",'COE.Client.Details'!P834)</f>
        <v/>
      </c>
      <c r="G817" s="473">
        <f>IF('COE.Client.Details'!Q834="","",'COE.Client.Details'!Q834)</f>
        <v/>
      </c>
      <c r="H817" s="478">
        <f>IF(G817="","","US")</f>
        <v/>
      </c>
      <c r="I817" s="166">
        <f>IF('COE.Client.Details'!L834="","",'COE.Client.Details'!L834)</f>
        <v/>
      </c>
      <c r="J817" s="629">
        <f>IF('COE.Client.Details'!T834="","",'COE.Client.Details'!T834)</f>
        <v/>
      </c>
      <c r="K817" s="479">
        <f>IF(A817="","","0123000000002GvAAI")</f>
        <v/>
      </c>
      <c r="L817" s="479" t="n"/>
      <c r="M817" s="481">
        <f>IF('Multi Unit Grid'!$H$3="","",'Multi Unit Grid'!$H$3)</f>
        <v/>
      </c>
      <c r="N817" s="481">
        <f>IF('Multi Unit Grid'!$H$4="","",'Multi Unit Grid'!$H$4)</f>
        <v/>
      </c>
      <c r="O817" s="483" t="n"/>
      <c r="P817" s="482">
        <f>IF('COE.Client.Details'!E834="","",'COE.Client.Details'!E834)</f>
        <v/>
      </c>
      <c r="Q817" s="483" t="n"/>
    </row>
    <row r="818">
      <c r="A818" s="232">
        <f>IF('Multi Unit Grid'!C829="","",'Multi Unit Grid'!C829)</f>
        <v/>
      </c>
      <c r="B818" s="473">
        <f>IF('Product Selections'!D832="","",'Product Selections'!D832)</f>
        <v/>
      </c>
      <c r="C818" s="166">
        <f>IF('COE.Client.Details'!K835="","",'COE.Client.Details'!K835)</f>
        <v/>
      </c>
      <c r="D818" s="473">
        <f>IF('COE.Client.Details'!M835="","",'COE.Client.Details'!M835)</f>
        <v/>
      </c>
      <c r="E818" s="473">
        <f>IF('COE.Client.Details'!O835="","",'COE.Client.Details'!O835)</f>
        <v/>
      </c>
      <c r="F818" s="473">
        <f>IF('COE.Client.Details'!P835="","",'COE.Client.Details'!P835)</f>
        <v/>
      </c>
      <c r="G818" s="473">
        <f>IF('COE.Client.Details'!Q835="","",'COE.Client.Details'!Q835)</f>
        <v/>
      </c>
      <c r="H818" s="478">
        <f>IF(G818="","","US")</f>
        <v/>
      </c>
      <c r="I818" s="166">
        <f>IF('COE.Client.Details'!L835="","",'COE.Client.Details'!L835)</f>
        <v/>
      </c>
      <c r="J818" s="629">
        <f>IF('COE.Client.Details'!T835="","",'COE.Client.Details'!T835)</f>
        <v/>
      </c>
      <c r="K818" s="479">
        <f>IF(A818="","","0123000000002GvAAI")</f>
        <v/>
      </c>
      <c r="L818" s="479" t="n"/>
      <c r="M818" s="481">
        <f>IF('Multi Unit Grid'!$H$3="","",'Multi Unit Grid'!$H$3)</f>
        <v/>
      </c>
      <c r="N818" s="481">
        <f>IF('Multi Unit Grid'!$H$4="","",'Multi Unit Grid'!$H$4)</f>
        <v/>
      </c>
      <c r="O818" s="483" t="n"/>
      <c r="P818" s="482">
        <f>IF('COE.Client.Details'!E835="","",'COE.Client.Details'!E835)</f>
        <v/>
      </c>
      <c r="Q818" s="483" t="n"/>
    </row>
    <row r="819">
      <c r="A819" s="232">
        <f>IF('Multi Unit Grid'!C830="","",'Multi Unit Grid'!C830)</f>
        <v/>
      </c>
      <c r="B819" s="473">
        <f>IF('Product Selections'!D833="","",'Product Selections'!D833)</f>
        <v/>
      </c>
      <c r="C819" s="166">
        <f>IF('COE.Client.Details'!K836="","",'COE.Client.Details'!K836)</f>
        <v/>
      </c>
      <c r="D819" s="473">
        <f>IF('COE.Client.Details'!M836="","",'COE.Client.Details'!M836)</f>
        <v/>
      </c>
      <c r="E819" s="473">
        <f>IF('COE.Client.Details'!O836="","",'COE.Client.Details'!O836)</f>
        <v/>
      </c>
      <c r="F819" s="473">
        <f>IF('COE.Client.Details'!P836="","",'COE.Client.Details'!P836)</f>
        <v/>
      </c>
      <c r="G819" s="473">
        <f>IF('COE.Client.Details'!Q836="","",'COE.Client.Details'!Q836)</f>
        <v/>
      </c>
      <c r="H819" s="478">
        <f>IF(G819="","","US")</f>
        <v/>
      </c>
      <c r="I819" s="166">
        <f>IF('COE.Client.Details'!L836="","",'COE.Client.Details'!L836)</f>
        <v/>
      </c>
      <c r="J819" s="629">
        <f>IF('COE.Client.Details'!T836="","",'COE.Client.Details'!T836)</f>
        <v/>
      </c>
      <c r="K819" s="479">
        <f>IF(A819="","","0123000000002GvAAI")</f>
        <v/>
      </c>
      <c r="L819" s="479" t="n"/>
      <c r="M819" s="481">
        <f>IF('Multi Unit Grid'!$H$3="","",'Multi Unit Grid'!$H$3)</f>
        <v/>
      </c>
      <c r="N819" s="481">
        <f>IF('Multi Unit Grid'!$H$4="","",'Multi Unit Grid'!$H$4)</f>
        <v/>
      </c>
      <c r="O819" s="483" t="n"/>
      <c r="P819" s="482">
        <f>IF('COE.Client.Details'!E836="","",'COE.Client.Details'!E836)</f>
        <v/>
      </c>
      <c r="Q819" s="483" t="n"/>
    </row>
    <row r="820">
      <c r="A820" s="232">
        <f>IF('Multi Unit Grid'!C831="","",'Multi Unit Grid'!C831)</f>
        <v/>
      </c>
      <c r="B820" s="473">
        <f>IF('Product Selections'!D834="","",'Product Selections'!D834)</f>
        <v/>
      </c>
      <c r="C820" s="166">
        <f>IF('COE.Client.Details'!K837="","",'COE.Client.Details'!K837)</f>
        <v/>
      </c>
      <c r="D820" s="473">
        <f>IF('COE.Client.Details'!M837="","",'COE.Client.Details'!M837)</f>
        <v/>
      </c>
      <c r="E820" s="473">
        <f>IF('COE.Client.Details'!O837="","",'COE.Client.Details'!O837)</f>
        <v/>
      </c>
      <c r="F820" s="473">
        <f>IF('COE.Client.Details'!P837="","",'COE.Client.Details'!P837)</f>
        <v/>
      </c>
      <c r="G820" s="473">
        <f>IF('COE.Client.Details'!Q837="","",'COE.Client.Details'!Q837)</f>
        <v/>
      </c>
      <c r="H820" s="478">
        <f>IF(G820="","","US")</f>
        <v/>
      </c>
      <c r="I820" s="166">
        <f>IF('COE.Client.Details'!L837="","",'COE.Client.Details'!L837)</f>
        <v/>
      </c>
      <c r="J820" s="629">
        <f>IF('COE.Client.Details'!T837="","",'COE.Client.Details'!T837)</f>
        <v/>
      </c>
      <c r="K820" s="479">
        <f>IF(A820="","","0123000000002GvAAI")</f>
        <v/>
      </c>
      <c r="L820" s="479" t="n"/>
      <c r="M820" s="481">
        <f>IF('Multi Unit Grid'!$H$3="","",'Multi Unit Grid'!$H$3)</f>
        <v/>
      </c>
      <c r="N820" s="481">
        <f>IF('Multi Unit Grid'!$H$4="","",'Multi Unit Grid'!$H$4)</f>
        <v/>
      </c>
      <c r="O820" s="483" t="n"/>
      <c r="P820" s="482">
        <f>IF('COE.Client.Details'!E837="","",'COE.Client.Details'!E837)</f>
        <v/>
      </c>
      <c r="Q820" s="483" t="n"/>
    </row>
    <row r="821">
      <c r="A821" s="232">
        <f>IF('Multi Unit Grid'!C832="","",'Multi Unit Grid'!C832)</f>
        <v/>
      </c>
      <c r="B821" s="473">
        <f>IF('Product Selections'!D835="","",'Product Selections'!D835)</f>
        <v/>
      </c>
      <c r="C821" s="166">
        <f>IF('COE.Client.Details'!K838="","",'COE.Client.Details'!K838)</f>
        <v/>
      </c>
      <c r="D821" s="473">
        <f>IF('COE.Client.Details'!M838="","",'COE.Client.Details'!M838)</f>
        <v/>
      </c>
      <c r="E821" s="473">
        <f>IF('COE.Client.Details'!O838="","",'COE.Client.Details'!O838)</f>
        <v/>
      </c>
      <c r="F821" s="473">
        <f>IF('COE.Client.Details'!P838="","",'COE.Client.Details'!P838)</f>
        <v/>
      </c>
      <c r="G821" s="473">
        <f>IF('COE.Client.Details'!Q838="","",'COE.Client.Details'!Q838)</f>
        <v/>
      </c>
      <c r="H821" s="478">
        <f>IF(G821="","","US")</f>
        <v/>
      </c>
      <c r="I821" s="166">
        <f>IF('COE.Client.Details'!L838="","",'COE.Client.Details'!L838)</f>
        <v/>
      </c>
      <c r="J821" s="629">
        <f>IF('COE.Client.Details'!T838="","",'COE.Client.Details'!T838)</f>
        <v/>
      </c>
      <c r="K821" s="479">
        <f>IF(A821="","","0123000000002GvAAI")</f>
        <v/>
      </c>
      <c r="L821" s="479" t="n"/>
      <c r="M821" s="481">
        <f>IF('Multi Unit Grid'!$H$3="","",'Multi Unit Grid'!$H$3)</f>
        <v/>
      </c>
      <c r="N821" s="481">
        <f>IF('Multi Unit Grid'!$H$4="","",'Multi Unit Grid'!$H$4)</f>
        <v/>
      </c>
      <c r="O821" s="483" t="n"/>
      <c r="P821" s="482">
        <f>IF('COE.Client.Details'!E838="","",'COE.Client.Details'!E838)</f>
        <v/>
      </c>
      <c r="Q821" s="483" t="n"/>
    </row>
    <row r="822">
      <c r="A822" s="232">
        <f>IF('Multi Unit Grid'!C833="","",'Multi Unit Grid'!C833)</f>
        <v/>
      </c>
      <c r="B822" s="473">
        <f>IF('Product Selections'!D836="","",'Product Selections'!D836)</f>
        <v/>
      </c>
      <c r="C822" s="166">
        <f>IF('COE.Client.Details'!K839="","",'COE.Client.Details'!K839)</f>
        <v/>
      </c>
      <c r="D822" s="473">
        <f>IF('COE.Client.Details'!M839="","",'COE.Client.Details'!M839)</f>
        <v/>
      </c>
      <c r="E822" s="473">
        <f>IF('COE.Client.Details'!O839="","",'COE.Client.Details'!O839)</f>
        <v/>
      </c>
      <c r="F822" s="473">
        <f>IF('COE.Client.Details'!P839="","",'COE.Client.Details'!P839)</f>
        <v/>
      </c>
      <c r="G822" s="473">
        <f>IF('COE.Client.Details'!Q839="","",'COE.Client.Details'!Q839)</f>
        <v/>
      </c>
      <c r="H822" s="478">
        <f>IF(G822="","","US")</f>
        <v/>
      </c>
      <c r="I822" s="166">
        <f>IF('COE.Client.Details'!L839="","",'COE.Client.Details'!L839)</f>
        <v/>
      </c>
      <c r="J822" s="629">
        <f>IF('COE.Client.Details'!T839="","",'COE.Client.Details'!T839)</f>
        <v/>
      </c>
      <c r="K822" s="479">
        <f>IF(A822="","","0123000000002GvAAI")</f>
        <v/>
      </c>
      <c r="L822" s="479" t="n"/>
      <c r="M822" s="481">
        <f>IF('Multi Unit Grid'!$H$3="","",'Multi Unit Grid'!$H$3)</f>
        <v/>
      </c>
      <c r="N822" s="481">
        <f>IF('Multi Unit Grid'!$H$4="","",'Multi Unit Grid'!$H$4)</f>
        <v/>
      </c>
      <c r="O822" s="483" t="n"/>
      <c r="P822" s="482">
        <f>IF('COE.Client.Details'!E839="","",'COE.Client.Details'!E839)</f>
        <v/>
      </c>
      <c r="Q822" s="483" t="n"/>
    </row>
    <row r="823">
      <c r="A823" s="232">
        <f>IF('Multi Unit Grid'!C834="","",'Multi Unit Grid'!C834)</f>
        <v/>
      </c>
      <c r="B823" s="473">
        <f>IF('Product Selections'!D837="","",'Product Selections'!D837)</f>
        <v/>
      </c>
      <c r="C823" s="166">
        <f>IF('COE.Client.Details'!K840="","",'COE.Client.Details'!K840)</f>
        <v/>
      </c>
      <c r="D823" s="473">
        <f>IF('COE.Client.Details'!M840="","",'COE.Client.Details'!M840)</f>
        <v/>
      </c>
      <c r="E823" s="473">
        <f>IF('COE.Client.Details'!O840="","",'COE.Client.Details'!O840)</f>
        <v/>
      </c>
      <c r="F823" s="473">
        <f>IF('COE.Client.Details'!P840="","",'COE.Client.Details'!P840)</f>
        <v/>
      </c>
      <c r="G823" s="473">
        <f>IF('COE.Client.Details'!Q840="","",'COE.Client.Details'!Q840)</f>
        <v/>
      </c>
      <c r="H823" s="478">
        <f>IF(G823="","","US")</f>
        <v/>
      </c>
      <c r="I823" s="166">
        <f>IF('COE.Client.Details'!L840="","",'COE.Client.Details'!L840)</f>
        <v/>
      </c>
      <c r="J823" s="629">
        <f>IF('COE.Client.Details'!T840="","",'COE.Client.Details'!T840)</f>
        <v/>
      </c>
      <c r="K823" s="479">
        <f>IF(A823="","","0123000000002GvAAI")</f>
        <v/>
      </c>
      <c r="L823" s="479" t="n"/>
      <c r="M823" s="481">
        <f>IF('Multi Unit Grid'!$H$3="","",'Multi Unit Grid'!$H$3)</f>
        <v/>
      </c>
      <c r="N823" s="481">
        <f>IF('Multi Unit Grid'!$H$4="","",'Multi Unit Grid'!$H$4)</f>
        <v/>
      </c>
      <c r="O823" s="483" t="n"/>
      <c r="P823" s="482">
        <f>IF('COE.Client.Details'!E840="","",'COE.Client.Details'!E840)</f>
        <v/>
      </c>
      <c r="Q823" s="483" t="n"/>
    </row>
    <row r="824">
      <c r="A824" s="232">
        <f>IF('Multi Unit Grid'!C835="","",'Multi Unit Grid'!C835)</f>
        <v/>
      </c>
      <c r="B824" s="473">
        <f>IF('Product Selections'!D838="","",'Product Selections'!D838)</f>
        <v/>
      </c>
      <c r="C824" s="166">
        <f>IF('COE.Client.Details'!K841="","",'COE.Client.Details'!K841)</f>
        <v/>
      </c>
      <c r="D824" s="473">
        <f>IF('COE.Client.Details'!M841="","",'COE.Client.Details'!M841)</f>
        <v/>
      </c>
      <c r="E824" s="473">
        <f>IF('COE.Client.Details'!O841="","",'COE.Client.Details'!O841)</f>
        <v/>
      </c>
      <c r="F824" s="473">
        <f>IF('COE.Client.Details'!P841="","",'COE.Client.Details'!P841)</f>
        <v/>
      </c>
      <c r="G824" s="473">
        <f>IF('COE.Client.Details'!Q841="","",'COE.Client.Details'!Q841)</f>
        <v/>
      </c>
      <c r="H824" s="478">
        <f>IF(G824="","","US")</f>
        <v/>
      </c>
      <c r="I824" s="166">
        <f>IF('COE.Client.Details'!L841="","",'COE.Client.Details'!L841)</f>
        <v/>
      </c>
      <c r="J824" s="629">
        <f>IF('COE.Client.Details'!T841="","",'COE.Client.Details'!T841)</f>
        <v/>
      </c>
      <c r="K824" s="479">
        <f>IF(A824="","","0123000000002GvAAI")</f>
        <v/>
      </c>
      <c r="L824" s="479" t="n"/>
      <c r="M824" s="481">
        <f>IF('Multi Unit Grid'!$H$3="","",'Multi Unit Grid'!$H$3)</f>
        <v/>
      </c>
      <c r="N824" s="481">
        <f>IF('Multi Unit Grid'!$H$4="","",'Multi Unit Grid'!$H$4)</f>
        <v/>
      </c>
      <c r="O824" s="483" t="n"/>
      <c r="P824" s="482">
        <f>IF('COE.Client.Details'!E841="","",'COE.Client.Details'!E841)</f>
        <v/>
      </c>
      <c r="Q824" s="483" t="n"/>
    </row>
    <row r="825">
      <c r="A825" s="232">
        <f>IF('Multi Unit Grid'!C836="","",'Multi Unit Grid'!C836)</f>
        <v/>
      </c>
      <c r="B825" s="473">
        <f>IF('Product Selections'!D839="","",'Product Selections'!D839)</f>
        <v/>
      </c>
      <c r="C825" s="166">
        <f>IF('COE.Client.Details'!K842="","",'COE.Client.Details'!K842)</f>
        <v/>
      </c>
      <c r="D825" s="473">
        <f>IF('COE.Client.Details'!M842="","",'COE.Client.Details'!M842)</f>
        <v/>
      </c>
      <c r="E825" s="473">
        <f>IF('COE.Client.Details'!O842="","",'COE.Client.Details'!O842)</f>
        <v/>
      </c>
      <c r="F825" s="473">
        <f>IF('COE.Client.Details'!P842="","",'COE.Client.Details'!P842)</f>
        <v/>
      </c>
      <c r="G825" s="473">
        <f>IF('COE.Client.Details'!Q842="","",'COE.Client.Details'!Q842)</f>
        <v/>
      </c>
      <c r="H825" s="478">
        <f>IF(G825="","","US")</f>
        <v/>
      </c>
      <c r="I825" s="166">
        <f>IF('COE.Client.Details'!L842="","",'COE.Client.Details'!L842)</f>
        <v/>
      </c>
      <c r="J825" s="629">
        <f>IF('COE.Client.Details'!T842="","",'COE.Client.Details'!T842)</f>
        <v/>
      </c>
      <c r="K825" s="479">
        <f>IF(A825="","","0123000000002GvAAI")</f>
        <v/>
      </c>
      <c r="L825" s="479" t="n"/>
      <c r="M825" s="481">
        <f>IF('Multi Unit Grid'!$H$3="","",'Multi Unit Grid'!$H$3)</f>
        <v/>
      </c>
      <c r="N825" s="481">
        <f>IF('Multi Unit Grid'!$H$4="","",'Multi Unit Grid'!$H$4)</f>
        <v/>
      </c>
      <c r="O825" s="483" t="n"/>
      <c r="P825" s="482">
        <f>IF('COE.Client.Details'!E842="","",'COE.Client.Details'!E842)</f>
        <v/>
      </c>
      <c r="Q825" s="483" t="n"/>
    </row>
    <row r="826">
      <c r="A826" s="232">
        <f>IF('Multi Unit Grid'!C837="","",'Multi Unit Grid'!C837)</f>
        <v/>
      </c>
      <c r="B826" s="473">
        <f>IF('Product Selections'!D840="","",'Product Selections'!D840)</f>
        <v/>
      </c>
      <c r="C826" s="166">
        <f>IF('COE.Client.Details'!K843="","",'COE.Client.Details'!K843)</f>
        <v/>
      </c>
      <c r="D826" s="473">
        <f>IF('COE.Client.Details'!M843="","",'COE.Client.Details'!M843)</f>
        <v/>
      </c>
      <c r="E826" s="473">
        <f>IF('COE.Client.Details'!O843="","",'COE.Client.Details'!O843)</f>
        <v/>
      </c>
      <c r="F826" s="473">
        <f>IF('COE.Client.Details'!P843="","",'COE.Client.Details'!P843)</f>
        <v/>
      </c>
      <c r="G826" s="473">
        <f>IF('COE.Client.Details'!Q843="","",'COE.Client.Details'!Q843)</f>
        <v/>
      </c>
      <c r="H826" s="478">
        <f>IF(G826="","","US")</f>
        <v/>
      </c>
      <c r="I826" s="166">
        <f>IF('COE.Client.Details'!L843="","",'COE.Client.Details'!L843)</f>
        <v/>
      </c>
      <c r="J826" s="629">
        <f>IF('COE.Client.Details'!T843="","",'COE.Client.Details'!T843)</f>
        <v/>
      </c>
      <c r="K826" s="479">
        <f>IF(A826="","","0123000000002GvAAI")</f>
        <v/>
      </c>
      <c r="L826" s="479" t="n"/>
      <c r="M826" s="481">
        <f>IF('Multi Unit Grid'!$H$3="","",'Multi Unit Grid'!$H$3)</f>
        <v/>
      </c>
      <c r="N826" s="481">
        <f>IF('Multi Unit Grid'!$H$4="","",'Multi Unit Grid'!$H$4)</f>
        <v/>
      </c>
      <c r="O826" s="483" t="n"/>
      <c r="P826" s="482">
        <f>IF('COE.Client.Details'!E843="","",'COE.Client.Details'!E843)</f>
        <v/>
      </c>
      <c r="Q826" s="483" t="n"/>
    </row>
    <row r="827">
      <c r="A827" s="232">
        <f>IF('Multi Unit Grid'!C838="","",'Multi Unit Grid'!C838)</f>
        <v/>
      </c>
      <c r="B827" s="473">
        <f>IF('Product Selections'!D841="","",'Product Selections'!D841)</f>
        <v/>
      </c>
      <c r="C827" s="166">
        <f>IF('COE.Client.Details'!K844="","",'COE.Client.Details'!K844)</f>
        <v/>
      </c>
      <c r="D827" s="473">
        <f>IF('COE.Client.Details'!M844="","",'COE.Client.Details'!M844)</f>
        <v/>
      </c>
      <c r="E827" s="473">
        <f>IF('COE.Client.Details'!O844="","",'COE.Client.Details'!O844)</f>
        <v/>
      </c>
      <c r="F827" s="473">
        <f>IF('COE.Client.Details'!P844="","",'COE.Client.Details'!P844)</f>
        <v/>
      </c>
      <c r="G827" s="473">
        <f>IF('COE.Client.Details'!Q844="","",'COE.Client.Details'!Q844)</f>
        <v/>
      </c>
      <c r="H827" s="478">
        <f>IF(G827="","","US")</f>
        <v/>
      </c>
      <c r="I827" s="166">
        <f>IF('COE.Client.Details'!L844="","",'COE.Client.Details'!L844)</f>
        <v/>
      </c>
      <c r="J827" s="629">
        <f>IF('COE.Client.Details'!T844="","",'COE.Client.Details'!T844)</f>
        <v/>
      </c>
      <c r="K827" s="479">
        <f>IF(A827="","","0123000000002GvAAI")</f>
        <v/>
      </c>
      <c r="L827" s="479" t="n"/>
      <c r="M827" s="481">
        <f>IF('Multi Unit Grid'!$H$3="","",'Multi Unit Grid'!$H$3)</f>
        <v/>
      </c>
      <c r="N827" s="481">
        <f>IF('Multi Unit Grid'!$H$4="","",'Multi Unit Grid'!$H$4)</f>
        <v/>
      </c>
      <c r="O827" s="483" t="n"/>
      <c r="P827" s="482">
        <f>IF('COE.Client.Details'!E844="","",'COE.Client.Details'!E844)</f>
        <v/>
      </c>
      <c r="Q827" s="483" t="n"/>
    </row>
    <row r="828">
      <c r="A828" s="232">
        <f>IF('Multi Unit Grid'!C839="","",'Multi Unit Grid'!C839)</f>
        <v/>
      </c>
      <c r="B828" s="473">
        <f>IF('Product Selections'!D842="","",'Product Selections'!D842)</f>
        <v/>
      </c>
      <c r="C828" s="166">
        <f>IF('COE.Client.Details'!K845="","",'COE.Client.Details'!K845)</f>
        <v/>
      </c>
      <c r="D828" s="473">
        <f>IF('COE.Client.Details'!M845="","",'COE.Client.Details'!M845)</f>
        <v/>
      </c>
      <c r="E828" s="473">
        <f>IF('COE.Client.Details'!O845="","",'COE.Client.Details'!O845)</f>
        <v/>
      </c>
      <c r="F828" s="473">
        <f>IF('COE.Client.Details'!P845="","",'COE.Client.Details'!P845)</f>
        <v/>
      </c>
      <c r="G828" s="473">
        <f>IF('COE.Client.Details'!Q845="","",'COE.Client.Details'!Q845)</f>
        <v/>
      </c>
      <c r="H828" s="478">
        <f>IF(G828="","","US")</f>
        <v/>
      </c>
      <c r="I828" s="166">
        <f>IF('COE.Client.Details'!L845="","",'COE.Client.Details'!L845)</f>
        <v/>
      </c>
      <c r="J828" s="629">
        <f>IF('COE.Client.Details'!T845="","",'COE.Client.Details'!T845)</f>
        <v/>
      </c>
      <c r="K828" s="479">
        <f>IF(A828="","","0123000000002GvAAI")</f>
        <v/>
      </c>
      <c r="L828" s="479" t="n"/>
      <c r="M828" s="481">
        <f>IF('Multi Unit Grid'!$H$3="","",'Multi Unit Grid'!$H$3)</f>
        <v/>
      </c>
      <c r="N828" s="481">
        <f>IF('Multi Unit Grid'!$H$4="","",'Multi Unit Grid'!$H$4)</f>
        <v/>
      </c>
      <c r="O828" s="483" t="n"/>
      <c r="P828" s="482">
        <f>IF('COE.Client.Details'!E845="","",'COE.Client.Details'!E845)</f>
        <v/>
      </c>
      <c r="Q828" s="483" t="n"/>
    </row>
    <row r="829">
      <c r="A829" s="232">
        <f>IF('Multi Unit Grid'!C840="","",'Multi Unit Grid'!C840)</f>
        <v/>
      </c>
      <c r="B829" s="473">
        <f>IF('Product Selections'!D843="","",'Product Selections'!D843)</f>
        <v/>
      </c>
      <c r="C829" s="166">
        <f>IF('COE.Client.Details'!K846="","",'COE.Client.Details'!K846)</f>
        <v/>
      </c>
      <c r="D829" s="473">
        <f>IF('COE.Client.Details'!M846="","",'COE.Client.Details'!M846)</f>
        <v/>
      </c>
      <c r="E829" s="473">
        <f>IF('COE.Client.Details'!O846="","",'COE.Client.Details'!O846)</f>
        <v/>
      </c>
      <c r="F829" s="473">
        <f>IF('COE.Client.Details'!P846="","",'COE.Client.Details'!P846)</f>
        <v/>
      </c>
      <c r="G829" s="473">
        <f>IF('COE.Client.Details'!Q846="","",'COE.Client.Details'!Q846)</f>
        <v/>
      </c>
      <c r="H829" s="478">
        <f>IF(G829="","","US")</f>
        <v/>
      </c>
      <c r="I829" s="166">
        <f>IF('COE.Client.Details'!L846="","",'COE.Client.Details'!L846)</f>
        <v/>
      </c>
      <c r="J829" s="629">
        <f>IF('COE.Client.Details'!T846="","",'COE.Client.Details'!T846)</f>
        <v/>
      </c>
      <c r="K829" s="479">
        <f>IF(A829="","","0123000000002GvAAI")</f>
        <v/>
      </c>
      <c r="L829" s="479" t="n"/>
      <c r="M829" s="481">
        <f>IF('Multi Unit Grid'!$H$3="","",'Multi Unit Grid'!$H$3)</f>
        <v/>
      </c>
      <c r="N829" s="481">
        <f>IF('Multi Unit Grid'!$H$4="","",'Multi Unit Grid'!$H$4)</f>
        <v/>
      </c>
      <c r="O829" s="483" t="n"/>
      <c r="P829" s="482">
        <f>IF('COE.Client.Details'!E846="","",'COE.Client.Details'!E846)</f>
        <v/>
      </c>
      <c r="Q829" s="483" t="n"/>
    </row>
    <row r="830">
      <c r="A830" s="232">
        <f>IF('Multi Unit Grid'!C841="","",'Multi Unit Grid'!C841)</f>
        <v/>
      </c>
      <c r="B830" s="473">
        <f>IF('Product Selections'!D844="","",'Product Selections'!D844)</f>
        <v/>
      </c>
      <c r="C830" s="166">
        <f>IF('COE.Client.Details'!K847="","",'COE.Client.Details'!K847)</f>
        <v/>
      </c>
      <c r="D830" s="473">
        <f>IF('COE.Client.Details'!M847="","",'COE.Client.Details'!M847)</f>
        <v/>
      </c>
      <c r="E830" s="473">
        <f>IF('COE.Client.Details'!O847="","",'COE.Client.Details'!O847)</f>
        <v/>
      </c>
      <c r="F830" s="473">
        <f>IF('COE.Client.Details'!P847="","",'COE.Client.Details'!P847)</f>
        <v/>
      </c>
      <c r="G830" s="473">
        <f>IF('COE.Client.Details'!Q847="","",'COE.Client.Details'!Q847)</f>
        <v/>
      </c>
      <c r="H830" s="478">
        <f>IF(G830="","","US")</f>
        <v/>
      </c>
      <c r="I830" s="166">
        <f>IF('COE.Client.Details'!L847="","",'COE.Client.Details'!L847)</f>
        <v/>
      </c>
      <c r="J830" s="629">
        <f>IF('COE.Client.Details'!T847="","",'COE.Client.Details'!T847)</f>
        <v/>
      </c>
      <c r="K830" s="479">
        <f>IF(A830="","","0123000000002GvAAI")</f>
        <v/>
      </c>
      <c r="L830" s="479" t="n"/>
      <c r="M830" s="481">
        <f>IF('Multi Unit Grid'!$H$3="","",'Multi Unit Grid'!$H$3)</f>
        <v/>
      </c>
      <c r="N830" s="481">
        <f>IF('Multi Unit Grid'!$H$4="","",'Multi Unit Grid'!$H$4)</f>
        <v/>
      </c>
      <c r="O830" s="483" t="n"/>
      <c r="P830" s="482">
        <f>IF('COE.Client.Details'!E847="","",'COE.Client.Details'!E847)</f>
        <v/>
      </c>
      <c r="Q830" s="483" t="n"/>
    </row>
    <row r="831">
      <c r="A831" s="232">
        <f>IF('Multi Unit Grid'!C842="","",'Multi Unit Grid'!C842)</f>
        <v/>
      </c>
      <c r="B831" s="473">
        <f>IF('Product Selections'!D845="","",'Product Selections'!D845)</f>
        <v/>
      </c>
      <c r="C831" s="166">
        <f>IF('COE.Client.Details'!K848="","",'COE.Client.Details'!K848)</f>
        <v/>
      </c>
      <c r="D831" s="473">
        <f>IF('COE.Client.Details'!M848="","",'COE.Client.Details'!M848)</f>
        <v/>
      </c>
      <c r="E831" s="473">
        <f>IF('COE.Client.Details'!O848="","",'COE.Client.Details'!O848)</f>
        <v/>
      </c>
      <c r="F831" s="473">
        <f>IF('COE.Client.Details'!P848="","",'COE.Client.Details'!P848)</f>
        <v/>
      </c>
      <c r="G831" s="473">
        <f>IF('COE.Client.Details'!Q848="","",'COE.Client.Details'!Q848)</f>
        <v/>
      </c>
      <c r="H831" s="478">
        <f>IF(G831="","","US")</f>
        <v/>
      </c>
      <c r="I831" s="166">
        <f>IF('COE.Client.Details'!L848="","",'COE.Client.Details'!L848)</f>
        <v/>
      </c>
      <c r="J831" s="629">
        <f>IF('COE.Client.Details'!T848="","",'COE.Client.Details'!T848)</f>
        <v/>
      </c>
      <c r="K831" s="479">
        <f>IF(A831="","","0123000000002GvAAI")</f>
        <v/>
      </c>
      <c r="L831" s="479" t="n"/>
      <c r="M831" s="481">
        <f>IF('Multi Unit Grid'!$H$3="","",'Multi Unit Grid'!$H$3)</f>
        <v/>
      </c>
      <c r="N831" s="481">
        <f>IF('Multi Unit Grid'!$H$4="","",'Multi Unit Grid'!$H$4)</f>
        <v/>
      </c>
      <c r="O831" s="483" t="n"/>
      <c r="P831" s="482">
        <f>IF('COE.Client.Details'!E848="","",'COE.Client.Details'!E848)</f>
        <v/>
      </c>
      <c r="Q831" s="483" t="n"/>
    </row>
    <row r="832">
      <c r="A832" s="232">
        <f>IF('Multi Unit Grid'!C843="","",'Multi Unit Grid'!C843)</f>
        <v/>
      </c>
      <c r="B832" s="473">
        <f>IF('Product Selections'!D846="","",'Product Selections'!D846)</f>
        <v/>
      </c>
      <c r="C832" s="166">
        <f>IF('COE.Client.Details'!K849="","",'COE.Client.Details'!K849)</f>
        <v/>
      </c>
      <c r="D832" s="473">
        <f>IF('COE.Client.Details'!M849="","",'COE.Client.Details'!M849)</f>
        <v/>
      </c>
      <c r="E832" s="473">
        <f>IF('COE.Client.Details'!O849="","",'COE.Client.Details'!O849)</f>
        <v/>
      </c>
      <c r="F832" s="473">
        <f>IF('COE.Client.Details'!P849="","",'COE.Client.Details'!P849)</f>
        <v/>
      </c>
      <c r="G832" s="473">
        <f>IF('COE.Client.Details'!Q849="","",'COE.Client.Details'!Q849)</f>
        <v/>
      </c>
      <c r="H832" s="478">
        <f>IF(G832="","","US")</f>
        <v/>
      </c>
      <c r="I832" s="166">
        <f>IF('COE.Client.Details'!L849="","",'COE.Client.Details'!L849)</f>
        <v/>
      </c>
      <c r="J832" s="629">
        <f>IF('COE.Client.Details'!T849="","",'COE.Client.Details'!T849)</f>
        <v/>
      </c>
      <c r="K832" s="479">
        <f>IF(A832="","","0123000000002GvAAI")</f>
        <v/>
      </c>
      <c r="L832" s="479" t="n"/>
      <c r="M832" s="481">
        <f>IF('Multi Unit Grid'!$H$3="","",'Multi Unit Grid'!$H$3)</f>
        <v/>
      </c>
      <c r="N832" s="481">
        <f>IF('Multi Unit Grid'!$H$4="","",'Multi Unit Grid'!$H$4)</f>
        <v/>
      </c>
      <c r="O832" s="483" t="n"/>
      <c r="P832" s="482">
        <f>IF('COE.Client.Details'!E849="","",'COE.Client.Details'!E849)</f>
        <v/>
      </c>
      <c r="Q832" s="483" t="n"/>
    </row>
    <row r="833">
      <c r="A833" s="232">
        <f>IF('Multi Unit Grid'!C844="","",'Multi Unit Grid'!C844)</f>
        <v/>
      </c>
      <c r="B833" s="473">
        <f>IF('Product Selections'!D847="","",'Product Selections'!D847)</f>
        <v/>
      </c>
      <c r="C833" s="166">
        <f>IF('COE.Client.Details'!K850="","",'COE.Client.Details'!K850)</f>
        <v/>
      </c>
      <c r="D833" s="473">
        <f>IF('COE.Client.Details'!M850="","",'COE.Client.Details'!M850)</f>
        <v/>
      </c>
      <c r="E833" s="473">
        <f>IF('COE.Client.Details'!O850="","",'COE.Client.Details'!O850)</f>
        <v/>
      </c>
      <c r="F833" s="473">
        <f>IF('COE.Client.Details'!P850="","",'COE.Client.Details'!P850)</f>
        <v/>
      </c>
      <c r="G833" s="473">
        <f>IF('COE.Client.Details'!Q850="","",'COE.Client.Details'!Q850)</f>
        <v/>
      </c>
      <c r="H833" s="478">
        <f>IF(G833="","","US")</f>
        <v/>
      </c>
      <c r="I833" s="166">
        <f>IF('COE.Client.Details'!L850="","",'COE.Client.Details'!L850)</f>
        <v/>
      </c>
      <c r="J833" s="629">
        <f>IF('COE.Client.Details'!T850="","",'COE.Client.Details'!T850)</f>
        <v/>
      </c>
      <c r="K833" s="479">
        <f>IF(A833="","","0123000000002GvAAI")</f>
        <v/>
      </c>
      <c r="L833" s="479" t="n"/>
      <c r="M833" s="481">
        <f>IF('Multi Unit Grid'!$H$3="","",'Multi Unit Grid'!$H$3)</f>
        <v/>
      </c>
      <c r="N833" s="481">
        <f>IF('Multi Unit Grid'!$H$4="","",'Multi Unit Grid'!$H$4)</f>
        <v/>
      </c>
      <c r="O833" s="483" t="n"/>
      <c r="P833" s="482">
        <f>IF('COE.Client.Details'!E850="","",'COE.Client.Details'!E850)</f>
        <v/>
      </c>
      <c r="Q833" s="483" t="n"/>
    </row>
    <row r="834">
      <c r="A834" s="232">
        <f>IF('Multi Unit Grid'!C845="","",'Multi Unit Grid'!C845)</f>
        <v/>
      </c>
      <c r="B834" s="473">
        <f>IF('Product Selections'!D848="","",'Product Selections'!D848)</f>
        <v/>
      </c>
      <c r="C834" s="166">
        <f>IF('COE.Client.Details'!K851="","",'COE.Client.Details'!K851)</f>
        <v/>
      </c>
      <c r="D834" s="473">
        <f>IF('COE.Client.Details'!M851="","",'COE.Client.Details'!M851)</f>
        <v/>
      </c>
      <c r="E834" s="473">
        <f>IF('COE.Client.Details'!O851="","",'COE.Client.Details'!O851)</f>
        <v/>
      </c>
      <c r="F834" s="473">
        <f>IF('COE.Client.Details'!P851="","",'COE.Client.Details'!P851)</f>
        <v/>
      </c>
      <c r="G834" s="473">
        <f>IF('COE.Client.Details'!Q851="","",'COE.Client.Details'!Q851)</f>
        <v/>
      </c>
      <c r="H834" s="478">
        <f>IF(G834="","","US")</f>
        <v/>
      </c>
      <c r="I834" s="166">
        <f>IF('COE.Client.Details'!L851="","",'COE.Client.Details'!L851)</f>
        <v/>
      </c>
      <c r="J834" s="629">
        <f>IF('COE.Client.Details'!T851="","",'COE.Client.Details'!T851)</f>
        <v/>
      </c>
      <c r="K834" s="479">
        <f>IF(A834="","","0123000000002GvAAI")</f>
        <v/>
      </c>
      <c r="L834" s="479" t="n"/>
      <c r="M834" s="481">
        <f>IF('Multi Unit Grid'!$H$3="","",'Multi Unit Grid'!$H$3)</f>
        <v/>
      </c>
      <c r="N834" s="481">
        <f>IF('Multi Unit Grid'!$H$4="","",'Multi Unit Grid'!$H$4)</f>
        <v/>
      </c>
      <c r="O834" s="483" t="n"/>
      <c r="P834" s="482">
        <f>IF('COE.Client.Details'!E851="","",'COE.Client.Details'!E851)</f>
        <v/>
      </c>
      <c r="Q834" s="483" t="n"/>
    </row>
    <row r="835">
      <c r="A835" s="232">
        <f>IF('Multi Unit Grid'!C846="","",'Multi Unit Grid'!C846)</f>
        <v/>
      </c>
      <c r="B835" s="473">
        <f>IF('Product Selections'!D849="","",'Product Selections'!D849)</f>
        <v/>
      </c>
      <c r="C835" s="166">
        <f>IF('COE.Client.Details'!K852="","",'COE.Client.Details'!K852)</f>
        <v/>
      </c>
      <c r="D835" s="473">
        <f>IF('COE.Client.Details'!M852="","",'COE.Client.Details'!M852)</f>
        <v/>
      </c>
      <c r="E835" s="473">
        <f>IF('COE.Client.Details'!O852="","",'COE.Client.Details'!O852)</f>
        <v/>
      </c>
      <c r="F835" s="473">
        <f>IF('COE.Client.Details'!P852="","",'COE.Client.Details'!P852)</f>
        <v/>
      </c>
      <c r="G835" s="473">
        <f>IF('COE.Client.Details'!Q852="","",'COE.Client.Details'!Q852)</f>
        <v/>
      </c>
      <c r="H835" s="478">
        <f>IF(G835="","","US")</f>
        <v/>
      </c>
      <c r="I835" s="166">
        <f>IF('COE.Client.Details'!L852="","",'COE.Client.Details'!L852)</f>
        <v/>
      </c>
      <c r="J835" s="629">
        <f>IF('COE.Client.Details'!T852="","",'COE.Client.Details'!T852)</f>
        <v/>
      </c>
      <c r="K835" s="479">
        <f>IF(A835="","","0123000000002GvAAI")</f>
        <v/>
      </c>
      <c r="L835" s="479" t="n"/>
      <c r="M835" s="481">
        <f>IF('Multi Unit Grid'!$H$3="","",'Multi Unit Grid'!$H$3)</f>
        <v/>
      </c>
      <c r="N835" s="481">
        <f>IF('Multi Unit Grid'!$H$4="","",'Multi Unit Grid'!$H$4)</f>
        <v/>
      </c>
      <c r="O835" s="483" t="n"/>
      <c r="P835" s="482">
        <f>IF('COE.Client.Details'!E852="","",'COE.Client.Details'!E852)</f>
        <v/>
      </c>
      <c r="Q835" s="483" t="n"/>
    </row>
    <row r="836">
      <c r="A836" s="232">
        <f>IF('Multi Unit Grid'!C847="","",'Multi Unit Grid'!C847)</f>
        <v/>
      </c>
      <c r="B836" s="473">
        <f>IF('Product Selections'!D850="","",'Product Selections'!D850)</f>
        <v/>
      </c>
      <c r="C836" s="166">
        <f>IF('COE.Client.Details'!K853="","",'COE.Client.Details'!K853)</f>
        <v/>
      </c>
      <c r="D836" s="473">
        <f>IF('COE.Client.Details'!M853="","",'COE.Client.Details'!M853)</f>
        <v/>
      </c>
      <c r="E836" s="473">
        <f>IF('COE.Client.Details'!O853="","",'COE.Client.Details'!O853)</f>
        <v/>
      </c>
      <c r="F836" s="473">
        <f>IF('COE.Client.Details'!P853="","",'COE.Client.Details'!P853)</f>
        <v/>
      </c>
      <c r="G836" s="473">
        <f>IF('COE.Client.Details'!Q853="","",'COE.Client.Details'!Q853)</f>
        <v/>
      </c>
      <c r="H836" s="478">
        <f>IF(G836="","","US")</f>
        <v/>
      </c>
      <c r="I836" s="166">
        <f>IF('COE.Client.Details'!L853="","",'COE.Client.Details'!L853)</f>
        <v/>
      </c>
      <c r="J836" s="629">
        <f>IF('COE.Client.Details'!T853="","",'COE.Client.Details'!T853)</f>
        <v/>
      </c>
      <c r="K836" s="479">
        <f>IF(A836="","","0123000000002GvAAI")</f>
        <v/>
      </c>
      <c r="L836" s="479" t="n"/>
      <c r="M836" s="481">
        <f>IF('Multi Unit Grid'!$H$3="","",'Multi Unit Grid'!$H$3)</f>
        <v/>
      </c>
      <c r="N836" s="481">
        <f>IF('Multi Unit Grid'!$H$4="","",'Multi Unit Grid'!$H$4)</f>
        <v/>
      </c>
      <c r="O836" s="483" t="n"/>
      <c r="P836" s="482">
        <f>IF('COE.Client.Details'!E853="","",'COE.Client.Details'!E853)</f>
        <v/>
      </c>
      <c r="Q836" s="483" t="n"/>
    </row>
    <row r="837">
      <c r="A837" s="232">
        <f>IF('Multi Unit Grid'!C848="","",'Multi Unit Grid'!C848)</f>
        <v/>
      </c>
      <c r="B837" s="473">
        <f>IF('Product Selections'!D851="","",'Product Selections'!D851)</f>
        <v/>
      </c>
      <c r="C837" s="166">
        <f>IF('COE.Client.Details'!K854="","",'COE.Client.Details'!K854)</f>
        <v/>
      </c>
      <c r="D837" s="473">
        <f>IF('COE.Client.Details'!M854="","",'COE.Client.Details'!M854)</f>
        <v/>
      </c>
      <c r="E837" s="473">
        <f>IF('COE.Client.Details'!O854="","",'COE.Client.Details'!O854)</f>
        <v/>
      </c>
      <c r="F837" s="473">
        <f>IF('COE.Client.Details'!P854="","",'COE.Client.Details'!P854)</f>
        <v/>
      </c>
      <c r="G837" s="473">
        <f>IF('COE.Client.Details'!Q854="","",'COE.Client.Details'!Q854)</f>
        <v/>
      </c>
      <c r="H837" s="478">
        <f>IF(G837="","","US")</f>
        <v/>
      </c>
      <c r="I837" s="166">
        <f>IF('COE.Client.Details'!L854="","",'COE.Client.Details'!L854)</f>
        <v/>
      </c>
      <c r="J837" s="629">
        <f>IF('COE.Client.Details'!T854="","",'COE.Client.Details'!T854)</f>
        <v/>
      </c>
      <c r="K837" s="479">
        <f>IF(A837="","","0123000000002GvAAI")</f>
        <v/>
      </c>
      <c r="L837" s="479" t="n"/>
      <c r="M837" s="481">
        <f>IF('Multi Unit Grid'!$H$3="","",'Multi Unit Grid'!$H$3)</f>
        <v/>
      </c>
      <c r="N837" s="481">
        <f>IF('Multi Unit Grid'!$H$4="","",'Multi Unit Grid'!$H$4)</f>
        <v/>
      </c>
      <c r="O837" s="483" t="n"/>
      <c r="P837" s="482">
        <f>IF('COE.Client.Details'!E854="","",'COE.Client.Details'!E854)</f>
        <v/>
      </c>
      <c r="Q837" s="483" t="n"/>
    </row>
    <row r="838">
      <c r="A838" s="232">
        <f>IF('Multi Unit Grid'!C849="","",'Multi Unit Grid'!C849)</f>
        <v/>
      </c>
      <c r="B838" s="473">
        <f>IF('Product Selections'!D852="","",'Product Selections'!D852)</f>
        <v/>
      </c>
      <c r="C838" s="166">
        <f>IF('COE.Client.Details'!K855="","",'COE.Client.Details'!K855)</f>
        <v/>
      </c>
      <c r="D838" s="473">
        <f>IF('COE.Client.Details'!M855="","",'COE.Client.Details'!M855)</f>
        <v/>
      </c>
      <c r="E838" s="473">
        <f>IF('COE.Client.Details'!O855="","",'COE.Client.Details'!O855)</f>
        <v/>
      </c>
      <c r="F838" s="473">
        <f>IF('COE.Client.Details'!P855="","",'COE.Client.Details'!P855)</f>
        <v/>
      </c>
      <c r="G838" s="473">
        <f>IF('COE.Client.Details'!Q855="","",'COE.Client.Details'!Q855)</f>
        <v/>
      </c>
      <c r="H838" s="478">
        <f>IF(G838="","","US")</f>
        <v/>
      </c>
      <c r="I838" s="166">
        <f>IF('COE.Client.Details'!L855="","",'COE.Client.Details'!L855)</f>
        <v/>
      </c>
      <c r="J838" s="629">
        <f>IF('COE.Client.Details'!T855="","",'COE.Client.Details'!T855)</f>
        <v/>
      </c>
      <c r="K838" s="479">
        <f>IF(A838="","","0123000000002GvAAI")</f>
        <v/>
      </c>
      <c r="L838" s="479" t="n"/>
      <c r="M838" s="481">
        <f>IF('Multi Unit Grid'!$H$3="","",'Multi Unit Grid'!$H$3)</f>
        <v/>
      </c>
      <c r="N838" s="481">
        <f>IF('Multi Unit Grid'!$H$4="","",'Multi Unit Grid'!$H$4)</f>
        <v/>
      </c>
      <c r="O838" s="483" t="n"/>
      <c r="P838" s="482">
        <f>IF('COE.Client.Details'!E855="","",'COE.Client.Details'!E855)</f>
        <v/>
      </c>
      <c r="Q838" s="483" t="n"/>
    </row>
    <row r="839">
      <c r="A839" s="232">
        <f>IF('Multi Unit Grid'!C850="","",'Multi Unit Grid'!C850)</f>
        <v/>
      </c>
      <c r="B839" s="473">
        <f>IF('Product Selections'!D853="","",'Product Selections'!D853)</f>
        <v/>
      </c>
      <c r="C839" s="166">
        <f>IF('COE.Client.Details'!K856="","",'COE.Client.Details'!K856)</f>
        <v/>
      </c>
      <c r="D839" s="473">
        <f>IF('COE.Client.Details'!M856="","",'COE.Client.Details'!M856)</f>
        <v/>
      </c>
      <c r="E839" s="473">
        <f>IF('COE.Client.Details'!O856="","",'COE.Client.Details'!O856)</f>
        <v/>
      </c>
      <c r="F839" s="473">
        <f>IF('COE.Client.Details'!P856="","",'COE.Client.Details'!P856)</f>
        <v/>
      </c>
      <c r="G839" s="473">
        <f>IF('COE.Client.Details'!Q856="","",'COE.Client.Details'!Q856)</f>
        <v/>
      </c>
      <c r="H839" s="478">
        <f>IF(G839="","","US")</f>
        <v/>
      </c>
      <c r="I839" s="166">
        <f>IF('COE.Client.Details'!L856="","",'COE.Client.Details'!L856)</f>
        <v/>
      </c>
      <c r="J839" s="629">
        <f>IF('COE.Client.Details'!T856="","",'COE.Client.Details'!T856)</f>
        <v/>
      </c>
      <c r="K839" s="479">
        <f>IF(A839="","","0123000000002GvAAI")</f>
        <v/>
      </c>
      <c r="L839" s="479" t="n"/>
      <c r="M839" s="481">
        <f>IF('Multi Unit Grid'!$H$3="","",'Multi Unit Grid'!$H$3)</f>
        <v/>
      </c>
      <c r="N839" s="481">
        <f>IF('Multi Unit Grid'!$H$4="","",'Multi Unit Grid'!$H$4)</f>
        <v/>
      </c>
      <c r="O839" s="483" t="n"/>
      <c r="P839" s="482">
        <f>IF('COE.Client.Details'!E856="","",'COE.Client.Details'!E856)</f>
        <v/>
      </c>
      <c r="Q839" s="483" t="n"/>
    </row>
    <row r="840">
      <c r="A840" s="232">
        <f>IF('Multi Unit Grid'!C851="","",'Multi Unit Grid'!C851)</f>
        <v/>
      </c>
      <c r="B840" s="473">
        <f>IF('Product Selections'!D854="","",'Product Selections'!D854)</f>
        <v/>
      </c>
      <c r="C840" s="166">
        <f>IF('COE.Client.Details'!K857="","",'COE.Client.Details'!K857)</f>
        <v/>
      </c>
      <c r="D840" s="473">
        <f>IF('COE.Client.Details'!M857="","",'COE.Client.Details'!M857)</f>
        <v/>
      </c>
      <c r="E840" s="473">
        <f>IF('COE.Client.Details'!O857="","",'COE.Client.Details'!O857)</f>
        <v/>
      </c>
      <c r="F840" s="473">
        <f>IF('COE.Client.Details'!P857="","",'COE.Client.Details'!P857)</f>
        <v/>
      </c>
      <c r="G840" s="473">
        <f>IF('COE.Client.Details'!Q857="","",'COE.Client.Details'!Q857)</f>
        <v/>
      </c>
      <c r="H840" s="478">
        <f>IF(G840="","","US")</f>
        <v/>
      </c>
      <c r="I840" s="166">
        <f>IF('COE.Client.Details'!L857="","",'COE.Client.Details'!L857)</f>
        <v/>
      </c>
      <c r="J840" s="629">
        <f>IF('COE.Client.Details'!T857="","",'COE.Client.Details'!T857)</f>
        <v/>
      </c>
      <c r="K840" s="479">
        <f>IF(A840="","","0123000000002GvAAI")</f>
        <v/>
      </c>
      <c r="L840" s="479" t="n"/>
      <c r="M840" s="481">
        <f>IF('Multi Unit Grid'!$H$3="","",'Multi Unit Grid'!$H$3)</f>
        <v/>
      </c>
      <c r="N840" s="481">
        <f>IF('Multi Unit Grid'!$H$4="","",'Multi Unit Grid'!$H$4)</f>
        <v/>
      </c>
      <c r="O840" s="483" t="n"/>
      <c r="P840" s="482">
        <f>IF('COE.Client.Details'!E857="","",'COE.Client.Details'!E857)</f>
        <v/>
      </c>
      <c r="Q840" s="483" t="n"/>
    </row>
    <row r="841">
      <c r="A841" s="232">
        <f>IF('Multi Unit Grid'!C852="","",'Multi Unit Grid'!C852)</f>
        <v/>
      </c>
      <c r="B841" s="473">
        <f>IF('Product Selections'!D855="","",'Product Selections'!D855)</f>
        <v/>
      </c>
      <c r="C841" s="166">
        <f>IF('COE.Client.Details'!K858="","",'COE.Client.Details'!K858)</f>
        <v/>
      </c>
      <c r="D841" s="473">
        <f>IF('COE.Client.Details'!M858="","",'COE.Client.Details'!M858)</f>
        <v/>
      </c>
      <c r="E841" s="473">
        <f>IF('COE.Client.Details'!O858="","",'COE.Client.Details'!O858)</f>
        <v/>
      </c>
      <c r="F841" s="473">
        <f>IF('COE.Client.Details'!P858="","",'COE.Client.Details'!P858)</f>
        <v/>
      </c>
      <c r="G841" s="473">
        <f>IF('COE.Client.Details'!Q858="","",'COE.Client.Details'!Q858)</f>
        <v/>
      </c>
      <c r="H841" s="478">
        <f>IF(G841="","","US")</f>
        <v/>
      </c>
      <c r="I841" s="166">
        <f>IF('COE.Client.Details'!L858="","",'COE.Client.Details'!L858)</f>
        <v/>
      </c>
      <c r="J841" s="629">
        <f>IF('COE.Client.Details'!T858="","",'COE.Client.Details'!T858)</f>
        <v/>
      </c>
      <c r="K841" s="479">
        <f>IF(A841="","","0123000000002GvAAI")</f>
        <v/>
      </c>
      <c r="L841" s="479" t="n"/>
      <c r="M841" s="481">
        <f>IF('Multi Unit Grid'!$H$3="","",'Multi Unit Grid'!$H$3)</f>
        <v/>
      </c>
      <c r="N841" s="481">
        <f>IF('Multi Unit Grid'!$H$4="","",'Multi Unit Grid'!$H$4)</f>
        <v/>
      </c>
      <c r="O841" s="483" t="n"/>
      <c r="P841" s="482">
        <f>IF('COE.Client.Details'!E858="","",'COE.Client.Details'!E858)</f>
        <v/>
      </c>
      <c r="Q841" s="483" t="n"/>
    </row>
    <row r="842">
      <c r="A842" s="232">
        <f>IF('Multi Unit Grid'!C853="","",'Multi Unit Grid'!C853)</f>
        <v/>
      </c>
      <c r="B842" s="473">
        <f>IF('Product Selections'!D856="","",'Product Selections'!D856)</f>
        <v/>
      </c>
      <c r="C842" s="166">
        <f>IF('COE.Client.Details'!K859="","",'COE.Client.Details'!K859)</f>
        <v/>
      </c>
      <c r="D842" s="473">
        <f>IF('COE.Client.Details'!M859="","",'COE.Client.Details'!M859)</f>
        <v/>
      </c>
      <c r="E842" s="473">
        <f>IF('COE.Client.Details'!O859="","",'COE.Client.Details'!O859)</f>
        <v/>
      </c>
      <c r="F842" s="473">
        <f>IF('COE.Client.Details'!P859="","",'COE.Client.Details'!P859)</f>
        <v/>
      </c>
      <c r="G842" s="473">
        <f>IF('COE.Client.Details'!Q859="","",'COE.Client.Details'!Q859)</f>
        <v/>
      </c>
      <c r="H842" s="478">
        <f>IF(G842="","","US")</f>
        <v/>
      </c>
      <c r="I842" s="166">
        <f>IF('COE.Client.Details'!L859="","",'COE.Client.Details'!L859)</f>
        <v/>
      </c>
      <c r="J842" s="629">
        <f>IF('COE.Client.Details'!T859="","",'COE.Client.Details'!T859)</f>
        <v/>
      </c>
      <c r="K842" s="479">
        <f>IF(A842="","","0123000000002GvAAI")</f>
        <v/>
      </c>
      <c r="L842" s="479" t="n"/>
      <c r="M842" s="481">
        <f>IF('Multi Unit Grid'!$H$3="","",'Multi Unit Grid'!$H$3)</f>
        <v/>
      </c>
      <c r="N842" s="481">
        <f>IF('Multi Unit Grid'!$H$4="","",'Multi Unit Grid'!$H$4)</f>
        <v/>
      </c>
      <c r="O842" s="483" t="n"/>
      <c r="P842" s="482">
        <f>IF('COE.Client.Details'!E859="","",'COE.Client.Details'!E859)</f>
        <v/>
      </c>
      <c r="Q842" s="483" t="n"/>
    </row>
    <row r="843">
      <c r="A843" s="232">
        <f>IF('Multi Unit Grid'!C854="","",'Multi Unit Grid'!C854)</f>
        <v/>
      </c>
      <c r="B843" s="473">
        <f>IF('Product Selections'!D857="","",'Product Selections'!D857)</f>
        <v/>
      </c>
      <c r="C843" s="166">
        <f>IF('COE.Client.Details'!K860="","",'COE.Client.Details'!K860)</f>
        <v/>
      </c>
      <c r="D843" s="473">
        <f>IF('COE.Client.Details'!M860="","",'COE.Client.Details'!M860)</f>
        <v/>
      </c>
      <c r="E843" s="473">
        <f>IF('COE.Client.Details'!O860="","",'COE.Client.Details'!O860)</f>
        <v/>
      </c>
      <c r="F843" s="473">
        <f>IF('COE.Client.Details'!P860="","",'COE.Client.Details'!P860)</f>
        <v/>
      </c>
      <c r="G843" s="473">
        <f>IF('COE.Client.Details'!Q860="","",'COE.Client.Details'!Q860)</f>
        <v/>
      </c>
      <c r="H843" s="478">
        <f>IF(G843="","","US")</f>
        <v/>
      </c>
      <c r="I843" s="166">
        <f>IF('COE.Client.Details'!L860="","",'COE.Client.Details'!L860)</f>
        <v/>
      </c>
      <c r="J843" s="629">
        <f>IF('COE.Client.Details'!T860="","",'COE.Client.Details'!T860)</f>
        <v/>
      </c>
      <c r="K843" s="479">
        <f>IF(A843="","","0123000000002GvAAI")</f>
        <v/>
      </c>
      <c r="L843" s="479" t="n"/>
      <c r="M843" s="481">
        <f>IF('Multi Unit Grid'!$H$3="","",'Multi Unit Grid'!$H$3)</f>
        <v/>
      </c>
      <c r="N843" s="481">
        <f>IF('Multi Unit Grid'!$H$4="","",'Multi Unit Grid'!$H$4)</f>
        <v/>
      </c>
      <c r="O843" s="483" t="n"/>
      <c r="P843" s="482">
        <f>IF('COE.Client.Details'!E860="","",'COE.Client.Details'!E860)</f>
        <v/>
      </c>
      <c r="Q843" s="483" t="n"/>
    </row>
    <row r="844">
      <c r="A844" s="232">
        <f>IF('Multi Unit Grid'!C855="","",'Multi Unit Grid'!C855)</f>
        <v/>
      </c>
      <c r="B844" s="473">
        <f>IF('Product Selections'!D858="","",'Product Selections'!D858)</f>
        <v/>
      </c>
      <c r="C844" s="166">
        <f>IF('COE.Client.Details'!K861="","",'COE.Client.Details'!K861)</f>
        <v/>
      </c>
      <c r="D844" s="473">
        <f>IF('COE.Client.Details'!M861="","",'COE.Client.Details'!M861)</f>
        <v/>
      </c>
      <c r="E844" s="473">
        <f>IF('COE.Client.Details'!O861="","",'COE.Client.Details'!O861)</f>
        <v/>
      </c>
      <c r="F844" s="473">
        <f>IF('COE.Client.Details'!P861="","",'COE.Client.Details'!P861)</f>
        <v/>
      </c>
      <c r="G844" s="473">
        <f>IF('COE.Client.Details'!Q861="","",'COE.Client.Details'!Q861)</f>
        <v/>
      </c>
      <c r="H844" s="478">
        <f>IF(G844="","","US")</f>
        <v/>
      </c>
      <c r="I844" s="166">
        <f>IF('COE.Client.Details'!L861="","",'COE.Client.Details'!L861)</f>
        <v/>
      </c>
      <c r="J844" s="629">
        <f>IF('COE.Client.Details'!T861="","",'COE.Client.Details'!T861)</f>
        <v/>
      </c>
      <c r="K844" s="479">
        <f>IF(A844="","","0123000000002GvAAI")</f>
        <v/>
      </c>
      <c r="L844" s="479" t="n"/>
      <c r="M844" s="481">
        <f>IF('Multi Unit Grid'!$H$3="","",'Multi Unit Grid'!$H$3)</f>
        <v/>
      </c>
      <c r="N844" s="481">
        <f>IF('Multi Unit Grid'!$H$4="","",'Multi Unit Grid'!$H$4)</f>
        <v/>
      </c>
      <c r="O844" s="483" t="n"/>
      <c r="P844" s="482">
        <f>IF('COE.Client.Details'!E861="","",'COE.Client.Details'!E861)</f>
        <v/>
      </c>
      <c r="Q844" s="483" t="n"/>
    </row>
    <row r="845">
      <c r="A845" s="232">
        <f>IF('Multi Unit Grid'!C856="","",'Multi Unit Grid'!C856)</f>
        <v/>
      </c>
      <c r="B845" s="473">
        <f>IF('Product Selections'!D859="","",'Product Selections'!D859)</f>
        <v/>
      </c>
      <c r="C845" s="166">
        <f>IF('COE.Client.Details'!K862="","",'COE.Client.Details'!K862)</f>
        <v/>
      </c>
      <c r="D845" s="473">
        <f>IF('COE.Client.Details'!M862="","",'COE.Client.Details'!M862)</f>
        <v/>
      </c>
      <c r="E845" s="473">
        <f>IF('COE.Client.Details'!O862="","",'COE.Client.Details'!O862)</f>
        <v/>
      </c>
      <c r="F845" s="473">
        <f>IF('COE.Client.Details'!P862="","",'COE.Client.Details'!P862)</f>
        <v/>
      </c>
      <c r="G845" s="473">
        <f>IF('COE.Client.Details'!Q862="","",'COE.Client.Details'!Q862)</f>
        <v/>
      </c>
      <c r="H845" s="478">
        <f>IF(G845="","","US")</f>
        <v/>
      </c>
      <c r="I845" s="166">
        <f>IF('COE.Client.Details'!L862="","",'COE.Client.Details'!L862)</f>
        <v/>
      </c>
      <c r="J845" s="629">
        <f>IF('COE.Client.Details'!T862="","",'COE.Client.Details'!T862)</f>
        <v/>
      </c>
      <c r="K845" s="479">
        <f>IF(A845="","","0123000000002GvAAI")</f>
        <v/>
      </c>
      <c r="L845" s="479" t="n"/>
      <c r="M845" s="481">
        <f>IF('Multi Unit Grid'!$H$3="","",'Multi Unit Grid'!$H$3)</f>
        <v/>
      </c>
      <c r="N845" s="481">
        <f>IF('Multi Unit Grid'!$H$4="","",'Multi Unit Grid'!$H$4)</f>
        <v/>
      </c>
      <c r="O845" s="483" t="n"/>
      <c r="P845" s="482">
        <f>IF('COE.Client.Details'!E862="","",'COE.Client.Details'!E862)</f>
        <v/>
      </c>
      <c r="Q845" s="483" t="n"/>
    </row>
    <row r="846">
      <c r="A846" s="232">
        <f>IF('Multi Unit Grid'!C857="","",'Multi Unit Grid'!C857)</f>
        <v/>
      </c>
      <c r="B846" s="473">
        <f>IF('Product Selections'!D860="","",'Product Selections'!D860)</f>
        <v/>
      </c>
      <c r="C846" s="166">
        <f>IF('COE.Client.Details'!K863="","",'COE.Client.Details'!K863)</f>
        <v/>
      </c>
      <c r="D846" s="473">
        <f>IF('COE.Client.Details'!M863="","",'COE.Client.Details'!M863)</f>
        <v/>
      </c>
      <c r="E846" s="473">
        <f>IF('COE.Client.Details'!O863="","",'COE.Client.Details'!O863)</f>
        <v/>
      </c>
      <c r="F846" s="473">
        <f>IF('COE.Client.Details'!P863="","",'COE.Client.Details'!P863)</f>
        <v/>
      </c>
      <c r="G846" s="473">
        <f>IF('COE.Client.Details'!Q863="","",'COE.Client.Details'!Q863)</f>
        <v/>
      </c>
      <c r="H846" s="478">
        <f>IF(G846="","","US")</f>
        <v/>
      </c>
      <c r="I846" s="166">
        <f>IF('COE.Client.Details'!L863="","",'COE.Client.Details'!L863)</f>
        <v/>
      </c>
      <c r="J846" s="629">
        <f>IF('COE.Client.Details'!T863="","",'COE.Client.Details'!T863)</f>
        <v/>
      </c>
      <c r="K846" s="479">
        <f>IF(A846="","","0123000000002GvAAI")</f>
        <v/>
      </c>
      <c r="L846" s="479" t="n"/>
      <c r="M846" s="481">
        <f>IF('Multi Unit Grid'!$H$3="","",'Multi Unit Grid'!$H$3)</f>
        <v/>
      </c>
      <c r="N846" s="481">
        <f>IF('Multi Unit Grid'!$H$4="","",'Multi Unit Grid'!$H$4)</f>
        <v/>
      </c>
      <c r="O846" s="483" t="n"/>
      <c r="P846" s="482">
        <f>IF('COE.Client.Details'!E863="","",'COE.Client.Details'!E863)</f>
        <v/>
      </c>
      <c r="Q846" s="483" t="n"/>
    </row>
    <row r="847">
      <c r="A847" s="232">
        <f>IF('Multi Unit Grid'!C858="","",'Multi Unit Grid'!C858)</f>
        <v/>
      </c>
      <c r="B847" s="473">
        <f>IF('Product Selections'!D861="","",'Product Selections'!D861)</f>
        <v/>
      </c>
      <c r="C847" s="166">
        <f>IF('COE.Client.Details'!K864="","",'COE.Client.Details'!K864)</f>
        <v/>
      </c>
      <c r="D847" s="473">
        <f>IF('COE.Client.Details'!M864="","",'COE.Client.Details'!M864)</f>
        <v/>
      </c>
      <c r="E847" s="473">
        <f>IF('COE.Client.Details'!O864="","",'COE.Client.Details'!O864)</f>
        <v/>
      </c>
      <c r="F847" s="473">
        <f>IF('COE.Client.Details'!P864="","",'COE.Client.Details'!P864)</f>
        <v/>
      </c>
      <c r="G847" s="473">
        <f>IF('COE.Client.Details'!Q864="","",'COE.Client.Details'!Q864)</f>
        <v/>
      </c>
      <c r="H847" s="478">
        <f>IF(G847="","","US")</f>
        <v/>
      </c>
      <c r="I847" s="166">
        <f>IF('COE.Client.Details'!L864="","",'COE.Client.Details'!L864)</f>
        <v/>
      </c>
      <c r="J847" s="629">
        <f>IF('COE.Client.Details'!T864="","",'COE.Client.Details'!T864)</f>
        <v/>
      </c>
      <c r="K847" s="479">
        <f>IF(A847="","","0123000000002GvAAI")</f>
        <v/>
      </c>
      <c r="L847" s="479" t="n"/>
      <c r="M847" s="481">
        <f>IF('Multi Unit Grid'!$H$3="","",'Multi Unit Grid'!$H$3)</f>
        <v/>
      </c>
      <c r="N847" s="481">
        <f>IF('Multi Unit Grid'!$H$4="","",'Multi Unit Grid'!$H$4)</f>
        <v/>
      </c>
      <c r="O847" s="483" t="n"/>
      <c r="P847" s="482">
        <f>IF('COE.Client.Details'!E864="","",'COE.Client.Details'!E864)</f>
        <v/>
      </c>
      <c r="Q847" s="483" t="n"/>
    </row>
    <row r="848">
      <c r="A848" s="232">
        <f>IF('Multi Unit Grid'!C859="","",'Multi Unit Grid'!C859)</f>
        <v/>
      </c>
      <c r="B848" s="473">
        <f>IF('Product Selections'!D862="","",'Product Selections'!D862)</f>
        <v/>
      </c>
      <c r="C848" s="166">
        <f>IF('COE.Client.Details'!K865="","",'COE.Client.Details'!K865)</f>
        <v/>
      </c>
      <c r="D848" s="473">
        <f>IF('COE.Client.Details'!M865="","",'COE.Client.Details'!M865)</f>
        <v/>
      </c>
      <c r="E848" s="473">
        <f>IF('COE.Client.Details'!O865="","",'COE.Client.Details'!O865)</f>
        <v/>
      </c>
      <c r="F848" s="473">
        <f>IF('COE.Client.Details'!P865="","",'COE.Client.Details'!P865)</f>
        <v/>
      </c>
      <c r="G848" s="473">
        <f>IF('COE.Client.Details'!Q865="","",'COE.Client.Details'!Q865)</f>
        <v/>
      </c>
      <c r="H848" s="478">
        <f>IF(G848="","","US")</f>
        <v/>
      </c>
      <c r="I848" s="166">
        <f>IF('COE.Client.Details'!L865="","",'COE.Client.Details'!L865)</f>
        <v/>
      </c>
      <c r="J848" s="629">
        <f>IF('COE.Client.Details'!T865="","",'COE.Client.Details'!T865)</f>
        <v/>
      </c>
      <c r="K848" s="479">
        <f>IF(A848="","","0123000000002GvAAI")</f>
        <v/>
      </c>
      <c r="L848" s="479" t="n"/>
      <c r="M848" s="481">
        <f>IF('Multi Unit Grid'!$H$3="","",'Multi Unit Grid'!$H$3)</f>
        <v/>
      </c>
      <c r="N848" s="481">
        <f>IF('Multi Unit Grid'!$H$4="","",'Multi Unit Grid'!$H$4)</f>
        <v/>
      </c>
      <c r="O848" s="483" t="n"/>
      <c r="P848" s="482">
        <f>IF('COE.Client.Details'!E865="","",'COE.Client.Details'!E865)</f>
        <v/>
      </c>
      <c r="Q848" s="483" t="n"/>
    </row>
    <row r="849">
      <c r="A849" s="232">
        <f>IF('Multi Unit Grid'!C860="","",'Multi Unit Grid'!C860)</f>
        <v/>
      </c>
      <c r="B849" s="473">
        <f>IF('Product Selections'!D863="","",'Product Selections'!D863)</f>
        <v/>
      </c>
      <c r="C849" s="166">
        <f>IF('COE.Client.Details'!K866="","",'COE.Client.Details'!K866)</f>
        <v/>
      </c>
      <c r="D849" s="473">
        <f>IF('COE.Client.Details'!M866="","",'COE.Client.Details'!M866)</f>
        <v/>
      </c>
      <c r="E849" s="473">
        <f>IF('COE.Client.Details'!O866="","",'COE.Client.Details'!O866)</f>
        <v/>
      </c>
      <c r="F849" s="473">
        <f>IF('COE.Client.Details'!P866="","",'COE.Client.Details'!P866)</f>
        <v/>
      </c>
      <c r="G849" s="473">
        <f>IF('COE.Client.Details'!Q866="","",'COE.Client.Details'!Q866)</f>
        <v/>
      </c>
      <c r="H849" s="478">
        <f>IF(G849="","","US")</f>
        <v/>
      </c>
      <c r="I849" s="166">
        <f>IF('COE.Client.Details'!L866="","",'COE.Client.Details'!L866)</f>
        <v/>
      </c>
      <c r="J849" s="629">
        <f>IF('COE.Client.Details'!T866="","",'COE.Client.Details'!T866)</f>
        <v/>
      </c>
      <c r="K849" s="479">
        <f>IF(A849="","","0123000000002GvAAI")</f>
        <v/>
      </c>
      <c r="L849" s="479" t="n"/>
      <c r="M849" s="481">
        <f>IF('Multi Unit Grid'!$H$3="","",'Multi Unit Grid'!$H$3)</f>
        <v/>
      </c>
      <c r="N849" s="481">
        <f>IF('Multi Unit Grid'!$H$4="","",'Multi Unit Grid'!$H$4)</f>
        <v/>
      </c>
      <c r="O849" s="483" t="n"/>
      <c r="P849" s="482">
        <f>IF('COE.Client.Details'!E866="","",'COE.Client.Details'!E866)</f>
        <v/>
      </c>
      <c r="Q849" s="483" t="n"/>
    </row>
    <row r="850">
      <c r="A850" s="232">
        <f>IF('Multi Unit Grid'!C861="","",'Multi Unit Grid'!C861)</f>
        <v/>
      </c>
      <c r="B850" s="473">
        <f>IF('Product Selections'!D864="","",'Product Selections'!D864)</f>
        <v/>
      </c>
      <c r="C850" s="166">
        <f>IF('COE.Client.Details'!K867="","",'COE.Client.Details'!K867)</f>
        <v/>
      </c>
      <c r="D850" s="473">
        <f>IF('COE.Client.Details'!M867="","",'COE.Client.Details'!M867)</f>
        <v/>
      </c>
      <c r="E850" s="473">
        <f>IF('COE.Client.Details'!O867="","",'COE.Client.Details'!O867)</f>
        <v/>
      </c>
      <c r="F850" s="473">
        <f>IF('COE.Client.Details'!P867="","",'COE.Client.Details'!P867)</f>
        <v/>
      </c>
      <c r="G850" s="473">
        <f>IF('COE.Client.Details'!Q867="","",'COE.Client.Details'!Q867)</f>
        <v/>
      </c>
      <c r="H850" s="478">
        <f>IF(G850="","","US")</f>
        <v/>
      </c>
      <c r="I850" s="166">
        <f>IF('COE.Client.Details'!L867="","",'COE.Client.Details'!L867)</f>
        <v/>
      </c>
      <c r="J850" s="629">
        <f>IF('COE.Client.Details'!T867="","",'COE.Client.Details'!T867)</f>
        <v/>
      </c>
      <c r="K850" s="479">
        <f>IF(A850="","","0123000000002GvAAI")</f>
        <v/>
      </c>
      <c r="L850" s="479" t="n"/>
      <c r="M850" s="481">
        <f>IF('Multi Unit Grid'!$H$3="","",'Multi Unit Grid'!$H$3)</f>
        <v/>
      </c>
      <c r="N850" s="481">
        <f>IF('Multi Unit Grid'!$H$4="","",'Multi Unit Grid'!$H$4)</f>
        <v/>
      </c>
      <c r="O850" s="483" t="n"/>
      <c r="P850" s="482">
        <f>IF('COE.Client.Details'!E867="","",'COE.Client.Details'!E867)</f>
        <v/>
      </c>
      <c r="Q850" s="483" t="n"/>
    </row>
    <row r="851">
      <c r="A851" s="232">
        <f>IF('Multi Unit Grid'!C862="","",'Multi Unit Grid'!C862)</f>
        <v/>
      </c>
      <c r="B851" s="473">
        <f>IF('Product Selections'!D865="","",'Product Selections'!D865)</f>
        <v/>
      </c>
      <c r="C851" s="166">
        <f>IF('COE.Client.Details'!K868="","",'COE.Client.Details'!K868)</f>
        <v/>
      </c>
      <c r="D851" s="473">
        <f>IF('COE.Client.Details'!M868="","",'COE.Client.Details'!M868)</f>
        <v/>
      </c>
      <c r="E851" s="473">
        <f>IF('COE.Client.Details'!O868="","",'COE.Client.Details'!O868)</f>
        <v/>
      </c>
      <c r="F851" s="473">
        <f>IF('COE.Client.Details'!P868="","",'COE.Client.Details'!P868)</f>
        <v/>
      </c>
      <c r="G851" s="473">
        <f>IF('COE.Client.Details'!Q868="","",'COE.Client.Details'!Q868)</f>
        <v/>
      </c>
      <c r="H851" s="478">
        <f>IF(G851="","","US")</f>
        <v/>
      </c>
      <c r="I851" s="166">
        <f>IF('COE.Client.Details'!L868="","",'COE.Client.Details'!L868)</f>
        <v/>
      </c>
      <c r="J851" s="629">
        <f>IF('COE.Client.Details'!T868="","",'COE.Client.Details'!T868)</f>
        <v/>
      </c>
      <c r="K851" s="479">
        <f>IF(A851="","","0123000000002GvAAI")</f>
        <v/>
      </c>
      <c r="L851" s="479" t="n"/>
      <c r="M851" s="481">
        <f>IF('Multi Unit Grid'!$H$3="","",'Multi Unit Grid'!$H$3)</f>
        <v/>
      </c>
      <c r="N851" s="481">
        <f>IF('Multi Unit Grid'!$H$4="","",'Multi Unit Grid'!$H$4)</f>
        <v/>
      </c>
      <c r="O851" s="483" t="n"/>
      <c r="P851" s="482">
        <f>IF('COE.Client.Details'!E868="","",'COE.Client.Details'!E868)</f>
        <v/>
      </c>
      <c r="Q851" s="483" t="n"/>
    </row>
    <row r="852">
      <c r="A852" s="232">
        <f>IF('Multi Unit Grid'!C863="","",'Multi Unit Grid'!C863)</f>
        <v/>
      </c>
      <c r="B852" s="473">
        <f>IF('Product Selections'!D866="","",'Product Selections'!D866)</f>
        <v/>
      </c>
      <c r="C852" s="166">
        <f>IF('COE.Client.Details'!K869="","",'COE.Client.Details'!K869)</f>
        <v/>
      </c>
      <c r="D852" s="473">
        <f>IF('COE.Client.Details'!M869="","",'COE.Client.Details'!M869)</f>
        <v/>
      </c>
      <c r="E852" s="473">
        <f>IF('COE.Client.Details'!O869="","",'COE.Client.Details'!O869)</f>
        <v/>
      </c>
      <c r="F852" s="473">
        <f>IF('COE.Client.Details'!P869="","",'COE.Client.Details'!P869)</f>
        <v/>
      </c>
      <c r="G852" s="473">
        <f>IF('COE.Client.Details'!Q869="","",'COE.Client.Details'!Q869)</f>
        <v/>
      </c>
      <c r="H852" s="478">
        <f>IF(G852="","","US")</f>
        <v/>
      </c>
      <c r="I852" s="166">
        <f>IF('COE.Client.Details'!L869="","",'COE.Client.Details'!L869)</f>
        <v/>
      </c>
      <c r="J852" s="629">
        <f>IF('COE.Client.Details'!T869="","",'COE.Client.Details'!T869)</f>
        <v/>
      </c>
      <c r="K852" s="479">
        <f>IF(A852="","","0123000000002GvAAI")</f>
        <v/>
      </c>
      <c r="L852" s="479" t="n"/>
      <c r="M852" s="481">
        <f>IF('Multi Unit Grid'!$H$3="","",'Multi Unit Grid'!$H$3)</f>
        <v/>
      </c>
      <c r="N852" s="481">
        <f>IF('Multi Unit Grid'!$H$4="","",'Multi Unit Grid'!$H$4)</f>
        <v/>
      </c>
      <c r="O852" s="483" t="n"/>
      <c r="P852" s="482">
        <f>IF('COE.Client.Details'!E869="","",'COE.Client.Details'!E869)</f>
        <v/>
      </c>
      <c r="Q852" s="483" t="n"/>
    </row>
    <row r="853">
      <c r="A853" s="232">
        <f>IF('Multi Unit Grid'!C864="","",'Multi Unit Grid'!C864)</f>
        <v/>
      </c>
      <c r="B853" s="473">
        <f>IF('Product Selections'!D867="","",'Product Selections'!D867)</f>
        <v/>
      </c>
      <c r="C853" s="166">
        <f>IF('COE.Client.Details'!K870="","",'COE.Client.Details'!K870)</f>
        <v/>
      </c>
      <c r="D853" s="473">
        <f>IF('COE.Client.Details'!M870="","",'COE.Client.Details'!M870)</f>
        <v/>
      </c>
      <c r="E853" s="473">
        <f>IF('COE.Client.Details'!O870="","",'COE.Client.Details'!O870)</f>
        <v/>
      </c>
      <c r="F853" s="473">
        <f>IF('COE.Client.Details'!P870="","",'COE.Client.Details'!P870)</f>
        <v/>
      </c>
      <c r="G853" s="473">
        <f>IF('COE.Client.Details'!Q870="","",'COE.Client.Details'!Q870)</f>
        <v/>
      </c>
      <c r="H853" s="478">
        <f>IF(G853="","","US")</f>
        <v/>
      </c>
      <c r="I853" s="166">
        <f>IF('COE.Client.Details'!L870="","",'COE.Client.Details'!L870)</f>
        <v/>
      </c>
      <c r="J853" s="629">
        <f>IF('COE.Client.Details'!T870="","",'COE.Client.Details'!T870)</f>
        <v/>
      </c>
      <c r="K853" s="479">
        <f>IF(A853="","","0123000000002GvAAI")</f>
        <v/>
      </c>
      <c r="L853" s="479" t="n"/>
      <c r="M853" s="481">
        <f>IF('Multi Unit Grid'!$H$3="","",'Multi Unit Grid'!$H$3)</f>
        <v/>
      </c>
      <c r="N853" s="481">
        <f>IF('Multi Unit Grid'!$H$4="","",'Multi Unit Grid'!$H$4)</f>
        <v/>
      </c>
      <c r="O853" s="483" t="n"/>
      <c r="P853" s="482">
        <f>IF('COE.Client.Details'!E870="","",'COE.Client.Details'!E870)</f>
        <v/>
      </c>
      <c r="Q853" s="483" t="n"/>
    </row>
    <row r="854">
      <c r="A854" s="232">
        <f>IF('Multi Unit Grid'!C865="","",'Multi Unit Grid'!C865)</f>
        <v/>
      </c>
      <c r="B854" s="473">
        <f>IF('Product Selections'!D868="","",'Product Selections'!D868)</f>
        <v/>
      </c>
      <c r="C854" s="166">
        <f>IF('COE.Client.Details'!K871="","",'COE.Client.Details'!K871)</f>
        <v/>
      </c>
      <c r="D854" s="473">
        <f>IF('COE.Client.Details'!M871="","",'COE.Client.Details'!M871)</f>
        <v/>
      </c>
      <c r="E854" s="473">
        <f>IF('COE.Client.Details'!O871="","",'COE.Client.Details'!O871)</f>
        <v/>
      </c>
      <c r="F854" s="473">
        <f>IF('COE.Client.Details'!P871="","",'COE.Client.Details'!P871)</f>
        <v/>
      </c>
      <c r="G854" s="473">
        <f>IF('COE.Client.Details'!Q871="","",'COE.Client.Details'!Q871)</f>
        <v/>
      </c>
      <c r="H854" s="478">
        <f>IF(G854="","","US")</f>
        <v/>
      </c>
      <c r="I854" s="166">
        <f>IF('COE.Client.Details'!L871="","",'COE.Client.Details'!L871)</f>
        <v/>
      </c>
      <c r="J854" s="629">
        <f>IF('COE.Client.Details'!T871="","",'COE.Client.Details'!T871)</f>
        <v/>
      </c>
      <c r="K854" s="479">
        <f>IF(A854="","","0123000000002GvAAI")</f>
        <v/>
      </c>
      <c r="L854" s="479" t="n"/>
      <c r="M854" s="481">
        <f>IF('Multi Unit Grid'!$H$3="","",'Multi Unit Grid'!$H$3)</f>
        <v/>
      </c>
      <c r="N854" s="481">
        <f>IF('Multi Unit Grid'!$H$4="","",'Multi Unit Grid'!$H$4)</f>
        <v/>
      </c>
      <c r="O854" s="483" t="n"/>
      <c r="P854" s="482">
        <f>IF('COE.Client.Details'!E871="","",'COE.Client.Details'!E871)</f>
        <v/>
      </c>
      <c r="Q854" s="483" t="n"/>
    </row>
    <row r="855">
      <c r="A855" s="232">
        <f>IF('Multi Unit Grid'!C866="","",'Multi Unit Grid'!C866)</f>
        <v/>
      </c>
      <c r="B855" s="473">
        <f>IF('Product Selections'!D869="","",'Product Selections'!D869)</f>
        <v/>
      </c>
      <c r="C855" s="166">
        <f>IF('COE.Client.Details'!K872="","",'COE.Client.Details'!K872)</f>
        <v/>
      </c>
      <c r="D855" s="473">
        <f>IF('COE.Client.Details'!M872="","",'COE.Client.Details'!M872)</f>
        <v/>
      </c>
      <c r="E855" s="473">
        <f>IF('COE.Client.Details'!O872="","",'COE.Client.Details'!O872)</f>
        <v/>
      </c>
      <c r="F855" s="473">
        <f>IF('COE.Client.Details'!P872="","",'COE.Client.Details'!P872)</f>
        <v/>
      </c>
      <c r="G855" s="473">
        <f>IF('COE.Client.Details'!Q872="","",'COE.Client.Details'!Q872)</f>
        <v/>
      </c>
      <c r="H855" s="478">
        <f>IF(G855="","","US")</f>
        <v/>
      </c>
      <c r="I855" s="166">
        <f>IF('COE.Client.Details'!L872="","",'COE.Client.Details'!L872)</f>
        <v/>
      </c>
      <c r="J855" s="629">
        <f>IF('COE.Client.Details'!T872="","",'COE.Client.Details'!T872)</f>
        <v/>
      </c>
      <c r="K855" s="479">
        <f>IF(A855="","","0123000000002GvAAI")</f>
        <v/>
      </c>
      <c r="L855" s="479" t="n"/>
      <c r="M855" s="481">
        <f>IF('Multi Unit Grid'!$H$3="","",'Multi Unit Grid'!$H$3)</f>
        <v/>
      </c>
      <c r="N855" s="481">
        <f>IF('Multi Unit Grid'!$H$4="","",'Multi Unit Grid'!$H$4)</f>
        <v/>
      </c>
      <c r="O855" s="483" t="n"/>
      <c r="P855" s="482">
        <f>IF('COE.Client.Details'!E872="","",'COE.Client.Details'!E872)</f>
        <v/>
      </c>
      <c r="Q855" s="483" t="n"/>
    </row>
    <row r="856">
      <c r="A856" s="232">
        <f>IF('Multi Unit Grid'!C867="","",'Multi Unit Grid'!C867)</f>
        <v/>
      </c>
      <c r="B856" s="473">
        <f>IF('Product Selections'!D870="","",'Product Selections'!D870)</f>
        <v/>
      </c>
      <c r="C856" s="166">
        <f>IF('COE.Client.Details'!K873="","",'COE.Client.Details'!K873)</f>
        <v/>
      </c>
      <c r="D856" s="473">
        <f>IF('COE.Client.Details'!M873="","",'COE.Client.Details'!M873)</f>
        <v/>
      </c>
      <c r="E856" s="473">
        <f>IF('COE.Client.Details'!O873="","",'COE.Client.Details'!O873)</f>
        <v/>
      </c>
      <c r="F856" s="473">
        <f>IF('COE.Client.Details'!P873="","",'COE.Client.Details'!P873)</f>
        <v/>
      </c>
      <c r="G856" s="473">
        <f>IF('COE.Client.Details'!Q873="","",'COE.Client.Details'!Q873)</f>
        <v/>
      </c>
      <c r="H856" s="478">
        <f>IF(G856="","","US")</f>
        <v/>
      </c>
      <c r="I856" s="166">
        <f>IF('COE.Client.Details'!L873="","",'COE.Client.Details'!L873)</f>
        <v/>
      </c>
      <c r="J856" s="629">
        <f>IF('COE.Client.Details'!T873="","",'COE.Client.Details'!T873)</f>
        <v/>
      </c>
      <c r="K856" s="479">
        <f>IF(A856="","","0123000000002GvAAI")</f>
        <v/>
      </c>
      <c r="L856" s="479" t="n"/>
      <c r="M856" s="481">
        <f>IF('Multi Unit Grid'!$H$3="","",'Multi Unit Grid'!$H$3)</f>
        <v/>
      </c>
      <c r="N856" s="481">
        <f>IF('Multi Unit Grid'!$H$4="","",'Multi Unit Grid'!$H$4)</f>
        <v/>
      </c>
      <c r="O856" s="483" t="n"/>
      <c r="P856" s="482">
        <f>IF('COE.Client.Details'!E873="","",'COE.Client.Details'!E873)</f>
        <v/>
      </c>
      <c r="Q856" s="483" t="n"/>
    </row>
    <row r="857">
      <c r="A857" s="232">
        <f>IF('Multi Unit Grid'!C868="","",'Multi Unit Grid'!C868)</f>
        <v/>
      </c>
      <c r="B857" s="473">
        <f>IF('Product Selections'!D871="","",'Product Selections'!D871)</f>
        <v/>
      </c>
      <c r="C857" s="166">
        <f>IF('COE.Client.Details'!K874="","",'COE.Client.Details'!K874)</f>
        <v/>
      </c>
      <c r="D857" s="473">
        <f>IF('COE.Client.Details'!M874="","",'COE.Client.Details'!M874)</f>
        <v/>
      </c>
      <c r="E857" s="473">
        <f>IF('COE.Client.Details'!O874="","",'COE.Client.Details'!O874)</f>
        <v/>
      </c>
      <c r="F857" s="473">
        <f>IF('COE.Client.Details'!P874="","",'COE.Client.Details'!P874)</f>
        <v/>
      </c>
      <c r="G857" s="473">
        <f>IF('COE.Client.Details'!Q874="","",'COE.Client.Details'!Q874)</f>
        <v/>
      </c>
      <c r="H857" s="478">
        <f>IF(G857="","","US")</f>
        <v/>
      </c>
      <c r="I857" s="166">
        <f>IF('COE.Client.Details'!L874="","",'COE.Client.Details'!L874)</f>
        <v/>
      </c>
      <c r="J857" s="629">
        <f>IF('COE.Client.Details'!T874="","",'COE.Client.Details'!T874)</f>
        <v/>
      </c>
      <c r="K857" s="479">
        <f>IF(A857="","","0123000000002GvAAI")</f>
        <v/>
      </c>
      <c r="L857" s="479" t="n"/>
      <c r="M857" s="481">
        <f>IF('Multi Unit Grid'!$H$3="","",'Multi Unit Grid'!$H$3)</f>
        <v/>
      </c>
      <c r="N857" s="481">
        <f>IF('Multi Unit Grid'!$H$4="","",'Multi Unit Grid'!$H$4)</f>
        <v/>
      </c>
      <c r="O857" s="483" t="n"/>
      <c r="P857" s="482">
        <f>IF('COE.Client.Details'!E874="","",'COE.Client.Details'!E874)</f>
        <v/>
      </c>
      <c r="Q857" s="483" t="n"/>
    </row>
    <row r="858">
      <c r="A858" s="232">
        <f>IF('Multi Unit Grid'!C869="","",'Multi Unit Grid'!C869)</f>
        <v/>
      </c>
      <c r="B858" s="473">
        <f>IF('Product Selections'!D872="","",'Product Selections'!D872)</f>
        <v/>
      </c>
      <c r="C858" s="166">
        <f>IF('COE.Client.Details'!K875="","",'COE.Client.Details'!K875)</f>
        <v/>
      </c>
      <c r="D858" s="473">
        <f>IF('COE.Client.Details'!M875="","",'COE.Client.Details'!M875)</f>
        <v/>
      </c>
      <c r="E858" s="473">
        <f>IF('COE.Client.Details'!O875="","",'COE.Client.Details'!O875)</f>
        <v/>
      </c>
      <c r="F858" s="473">
        <f>IF('COE.Client.Details'!P875="","",'COE.Client.Details'!P875)</f>
        <v/>
      </c>
      <c r="G858" s="473">
        <f>IF('COE.Client.Details'!Q875="","",'COE.Client.Details'!Q875)</f>
        <v/>
      </c>
      <c r="H858" s="478">
        <f>IF(G858="","","US")</f>
        <v/>
      </c>
      <c r="I858" s="166">
        <f>IF('COE.Client.Details'!L875="","",'COE.Client.Details'!L875)</f>
        <v/>
      </c>
      <c r="J858" s="629">
        <f>IF('COE.Client.Details'!T875="","",'COE.Client.Details'!T875)</f>
        <v/>
      </c>
      <c r="K858" s="479">
        <f>IF(A858="","","0123000000002GvAAI")</f>
        <v/>
      </c>
      <c r="L858" s="479" t="n"/>
      <c r="M858" s="481">
        <f>IF('Multi Unit Grid'!$H$3="","",'Multi Unit Grid'!$H$3)</f>
        <v/>
      </c>
      <c r="N858" s="481">
        <f>IF('Multi Unit Grid'!$H$4="","",'Multi Unit Grid'!$H$4)</f>
        <v/>
      </c>
      <c r="O858" s="483" t="n"/>
      <c r="P858" s="482">
        <f>IF('COE.Client.Details'!E875="","",'COE.Client.Details'!E875)</f>
        <v/>
      </c>
      <c r="Q858" s="483" t="n"/>
    </row>
    <row r="859">
      <c r="A859" s="232">
        <f>IF('Multi Unit Grid'!C870="","",'Multi Unit Grid'!C870)</f>
        <v/>
      </c>
      <c r="B859" s="473">
        <f>IF('Product Selections'!D873="","",'Product Selections'!D873)</f>
        <v/>
      </c>
      <c r="C859" s="166">
        <f>IF('COE.Client.Details'!K876="","",'COE.Client.Details'!K876)</f>
        <v/>
      </c>
      <c r="D859" s="473">
        <f>IF('COE.Client.Details'!M876="","",'COE.Client.Details'!M876)</f>
        <v/>
      </c>
      <c r="E859" s="473">
        <f>IF('COE.Client.Details'!O876="","",'COE.Client.Details'!O876)</f>
        <v/>
      </c>
      <c r="F859" s="473">
        <f>IF('COE.Client.Details'!P876="","",'COE.Client.Details'!P876)</f>
        <v/>
      </c>
      <c r="G859" s="473">
        <f>IF('COE.Client.Details'!Q876="","",'COE.Client.Details'!Q876)</f>
        <v/>
      </c>
      <c r="H859" s="478">
        <f>IF(G859="","","US")</f>
        <v/>
      </c>
      <c r="I859" s="166">
        <f>IF('COE.Client.Details'!L876="","",'COE.Client.Details'!L876)</f>
        <v/>
      </c>
      <c r="J859" s="629">
        <f>IF('COE.Client.Details'!T876="","",'COE.Client.Details'!T876)</f>
        <v/>
      </c>
      <c r="K859" s="479">
        <f>IF(A859="","","0123000000002GvAAI")</f>
        <v/>
      </c>
      <c r="L859" s="479" t="n"/>
      <c r="M859" s="481">
        <f>IF('Multi Unit Grid'!$H$3="","",'Multi Unit Grid'!$H$3)</f>
        <v/>
      </c>
      <c r="N859" s="481">
        <f>IF('Multi Unit Grid'!$H$4="","",'Multi Unit Grid'!$H$4)</f>
        <v/>
      </c>
      <c r="O859" s="483" t="n"/>
      <c r="P859" s="482">
        <f>IF('COE.Client.Details'!E876="","",'COE.Client.Details'!E876)</f>
        <v/>
      </c>
      <c r="Q859" s="483" t="n"/>
    </row>
    <row r="860">
      <c r="A860" s="232">
        <f>IF('Multi Unit Grid'!C871="","",'Multi Unit Grid'!C871)</f>
        <v/>
      </c>
      <c r="B860" s="473">
        <f>IF('Product Selections'!D874="","",'Product Selections'!D874)</f>
        <v/>
      </c>
      <c r="C860" s="166">
        <f>IF('COE.Client.Details'!K877="","",'COE.Client.Details'!K877)</f>
        <v/>
      </c>
      <c r="D860" s="473">
        <f>IF('COE.Client.Details'!M877="","",'COE.Client.Details'!M877)</f>
        <v/>
      </c>
      <c r="E860" s="473">
        <f>IF('COE.Client.Details'!O877="","",'COE.Client.Details'!O877)</f>
        <v/>
      </c>
      <c r="F860" s="473">
        <f>IF('COE.Client.Details'!P877="","",'COE.Client.Details'!P877)</f>
        <v/>
      </c>
      <c r="G860" s="473">
        <f>IF('COE.Client.Details'!Q877="","",'COE.Client.Details'!Q877)</f>
        <v/>
      </c>
      <c r="H860" s="478">
        <f>IF(G860="","","US")</f>
        <v/>
      </c>
      <c r="I860" s="166">
        <f>IF('COE.Client.Details'!L877="","",'COE.Client.Details'!L877)</f>
        <v/>
      </c>
      <c r="J860" s="629">
        <f>IF('COE.Client.Details'!T877="","",'COE.Client.Details'!T877)</f>
        <v/>
      </c>
      <c r="K860" s="479">
        <f>IF(A860="","","0123000000002GvAAI")</f>
        <v/>
      </c>
      <c r="L860" s="479" t="n"/>
      <c r="M860" s="481">
        <f>IF('Multi Unit Grid'!$H$3="","",'Multi Unit Grid'!$H$3)</f>
        <v/>
      </c>
      <c r="N860" s="481">
        <f>IF('Multi Unit Grid'!$H$4="","",'Multi Unit Grid'!$H$4)</f>
        <v/>
      </c>
      <c r="O860" s="483" t="n"/>
      <c r="P860" s="482">
        <f>IF('COE.Client.Details'!E877="","",'COE.Client.Details'!E877)</f>
        <v/>
      </c>
      <c r="Q860" s="483" t="n"/>
    </row>
    <row r="861">
      <c r="A861" s="232">
        <f>IF('Multi Unit Grid'!C872="","",'Multi Unit Grid'!C872)</f>
        <v/>
      </c>
      <c r="B861" s="473">
        <f>IF('Product Selections'!D875="","",'Product Selections'!D875)</f>
        <v/>
      </c>
      <c r="C861" s="166">
        <f>IF('COE.Client.Details'!K878="","",'COE.Client.Details'!K878)</f>
        <v/>
      </c>
      <c r="D861" s="473">
        <f>IF('COE.Client.Details'!M878="","",'COE.Client.Details'!M878)</f>
        <v/>
      </c>
      <c r="E861" s="473">
        <f>IF('COE.Client.Details'!O878="","",'COE.Client.Details'!O878)</f>
        <v/>
      </c>
      <c r="F861" s="473">
        <f>IF('COE.Client.Details'!P878="","",'COE.Client.Details'!P878)</f>
        <v/>
      </c>
      <c r="G861" s="473">
        <f>IF('COE.Client.Details'!Q878="","",'COE.Client.Details'!Q878)</f>
        <v/>
      </c>
      <c r="H861" s="478">
        <f>IF(G861="","","US")</f>
        <v/>
      </c>
      <c r="I861" s="166">
        <f>IF('COE.Client.Details'!L878="","",'COE.Client.Details'!L878)</f>
        <v/>
      </c>
      <c r="J861" s="629">
        <f>IF('COE.Client.Details'!T878="","",'COE.Client.Details'!T878)</f>
        <v/>
      </c>
      <c r="K861" s="479">
        <f>IF(A861="","","0123000000002GvAAI")</f>
        <v/>
      </c>
      <c r="L861" s="479" t="n"/>
      <c r="M861" s="481">
        <f>IF('Multi Unit Grid'!$H$3="","",'Multi Unit Grid'!$H$3)</f>
        <v/>
      </c>
      <c r="N861" s="481">
        <f>IF('Multi Unit Grid'!$H$4="","",'Multi Unit Grid'!$H$4)</f>
        <v/>
      </c>
      <c r="O861" s="483" t="n"/>
      <c r="P861" s="482">
        <f>IF('COE.Client.Details'!E878="","",'COE.Client.Details'!E878)</f>
        <v/>
      </c>
      <c r="Q861" s="483" t="n"/>
    </row>
    <row r="862">
      <c r="A862" s="232">
        <f>IF('Multi Unit Grid'!C873="","",'Multi Unit Grid'!C873)</f>
        <v/>
      </c>
      <c r="B862" s="473">
        <f>IF('Product Selections'!D876="","",'Product Selections'!D876)</f>
        <v/>
      </c>
      <c r="C862" s="166">
        <f>IF('COE.Client.Details'!K879="","",'COE.Client.Details'!K879)</f>
        <v/>
      </c>
      <c r="D862" s="473">
        <f>IF('COE.Client.Details'!M879="","",'COE.Client.Details'!M879)</f>
        <v/>
      </c>
      <c r="E862" s="473">
        <f>IF('COE.Client.Details'!O879="","",'COE.Client.Details'!O879)</f>
        <v/>
      </c>
      <c r="F862" s="473">
        <f>IF('COE.Client.Details'!P879="","",'COE.Client.Details'!P879)</f>
        <v/>
      </c>
      <c r="G862" s="473">
        <f>IF('COE.Client.Details'!Q879="","",'COE.Client.Details'!Q879)</f>
        <v/>
      </c>
      <c r="H862" s="478">
        <f>IF(G862="","","US")</f>
        <v/>
      </c>
      <c r="I862" s="166">
        <f>IF('COE.Client.Details'!L879="","",'COE.Client.Details'!L879)</f>
        <v/>
      </c>
      <c r="J862" s="629">
        <f>IF('COE.Client.Details'!T879="","",'COE.Client.Details'!T879)</f>
        <v/>
      </c>
      <c r="K862" s="479">
        <f>IF(A862="","","0123000000002GvAAI")</f>
        <v/>
      </c>
      <c r="L862" s="479" t="n"/>
      <c r="M862" s="481">
        <f>IF('Multi Unit Grid'!$H$3="","",'Multi Unit Grid'!$H$3)</f>
        <v/>
      </c>
      <c r="N862" s="481">
        <f>IF('Multi Unit Grid'!$H$4="","",'Multi Unit Grid'!$H$4)</f>
        <v/>
      </c>
      <c r="O862" s="483" t="n"/>
      <c r="P862" s="482">
        <f>IF('COE.Client.Details'!E879="","",'COE.Client.Details'!E879)</f>
        <v/>
      </c>
      <c r="Q862" s="483" t="n"/>
    </row>
    <row r="863">
      <c r="A863" s="232">
        <f>IF('Multi Unit Grid'!C874="","",'Multi Unit Grid'!C874)</f>
        <v/>
      </c>
      <c r="B863" s="473">
        <f>IF('Product Selections'!D877="","",'Product Selections'!D877)</f>
        <v/>
      </c>
      <c r="C863" s="166">
        <f>IF('COE.Client.Details'!K880="","",'COE.Client.Details'!K880)</f>
        <v/>
      </c>
      <c r="D863" s="473">
        <f>IF('COE.Client.Details'!M880="","",'COE.Client.Details'!M880)</f>
        <v/>
      </c>
      <c r="E863" s="473">
        <f>IF('COE.Client.Details'!O880="","",'COE.Client.Details'!O880)</f>
        <v/>
      </c>
      <c r="F863" s="473">
        <f>IF('COE.Client.Details'!P880="","",'COE.Client.Details'!P880)</f>
        <v/>
      </c>
      <c r="G863" s="473">
        <f>IF('COE.Client.Details'!Q880="","",'COE.Client.Details'!Q880)</f>
        <v/>
      </c>
      <c r="H863" s="478">
        <f>IF(G863="","","US")</f>
        <v/>
      </c>
      <c r="I863" s="166">
        <f>IF('COE.Client.Details'!L880="","",'COE.Client.Details'!L880)</f>
        <v/>
      </c>
      <c r="J863" s="629">
        <f>IF('COE.Client.Details'!T880="","",'COE.Client.Details'!T880)</f>
        <v/>
      </c>
      <c r="K863" s="479">
        <f>IF(A863="","","0123000000002GvAAI")</f>
        <v/>
      </c>
      <c r="L863" s="479" t="n"/>
      <c r="M863" s="481">
        <f>IF('Multi Unit Grid'!$H$3="","",'Multi Unit Grid'!$H$3)</f>
        <v/>
      </c>
      <c r="N863" s="481">
        <f>IF('Multi Unit Grid'!$H$4="","",'Multi Unit Grid'!$H$4)</f>
        <v/>
      </c>
      <c r="O863" s="483" t="n"/>
      <c r="P863" s="482">
        <f>IF('COE.Client.Details'!E880="","",'COE.Client.Details'!E880)</f>
        <v/>
      </c>
      <c r="Q863" s="483" t="n"/>
    </row>
    <row r="864">
      <c r="A864" s="232">
        <f>IF('Multi Unit Grid'!C875="","",'Multi Unit Grid'!C875)</f>
        <v/>
      </c>
      <c r="B864" s="473">
        <f>IF('Product Selections'!D878="","",'Product Selections'!D878)</f>
        <v/>
      </c>
      <c r="C864" s="166">
        <f>IF('COE.Client.Details'!K881="","",'COE.Client.Details'!K881)</f>
        <v/>
      </c>
      <c r="D864" s="473">
        <f>IF('COE.Client.Details'!M881="","",'COE.Client.Details'!M881)</f>
        <v/>
      </c>
      <c r="E864" s="473">
        <f>IF('COE.Client.Details'!O881="","",'COE.Client.Details'!O881)</f>
        <v/>
      </c>
      <c r="F864" s="473">
        <f>IF('COE.Client.Details'!P881="","",'COE.Client.Details'!P881)</f>
        <v/>
      </c>
      <c r="G864" s="473">
        <f>IF('COE.Client.Details'!Q881="","",'COE.Client.Details'!Q881)</f>
        <v/>
      </c>
      <c r="H864" s="478">
        <f>IF(G864="","","US")</f>
        <v/>
      </c>
      <c r="I864" s="166">
        <f>IF('COE.Client.Details'!L881="","",'COE.Client.Details'!L881)</f>
        <v/>
      </c>
      <c r="J864" s="629">
        <f>IF('COE.Client.Details'!T881="","",'COE.Client.Details'!T881)</f>
        <v/>
      </c>
      <c r="K864" s="479">
        <f>IF(A864="","","0123000000002GvAAI")</f>
        <v/>
      </c>
      <c r="L864" s="479" t="n"/>
      <c r="M864" s="481">
        <f>IF('Multi Unit Grid'!$H$3="","",'Multi Unit Grid'!$H$3)</f>
        <v/>
      </c>
      <c r="N864" s="481">
        <f>IF('Multi Unit Grid'!$H$4="","",'Multi Unit Grid'!$H$4)</f>
        <v/>
      </c>
      <c r="O864" s="483" t="n"/>
      <c r="P864" s="482">
        <f>IF('COE.Client.Details'!E881="","",'COE.Client.Details'!E881)</f>
        <v/>
      </c>
      <c r="Q864" s="483" t="n"/>
    </row>
    <row r="865">
      <c r="A865" s="232">
        <f>IF('Multi Unit Grid'!C876="","",'Multi Unit Grid'!C876)</f>
        <v/>
      </c>
      <c r="B865" s="473">
        <f>IF('Product Selections'!D879="","",'Product Selections'!D879)</f>
        <v/>
      </c>
      <c r="C865" s="166">
        <f>IF('COE.Client.Details'!K882="","",'COE.Client.Details'!K882)</f>
        <v/>
      </c>
      <c r="D865" s="473">
        <f>IF('COE.Client.Details'!M882="","",'COE.Client.Details'!M882)</f>
        <v/>
      </c>
      <c r="E865" s="473">
        <f>IF('COE.Client.Details'!O882="","",'COE.Client.Details'!O882)</f>
        <v/>
      </c>
      <c r="F865" s="473">
        <f>IF('COE.Client.Details'!P882="","",'COE.Client.Details'!P882)</f>
        <v/>
      </c>
      <c r="G865" s="473">
        <f>IF('COE.Client.Details'!Q882="","",'COE.Client.Details'!Q882)</f>
        <v/>
      </c>
      <c r="H865" s="478">
        <f>IF(G865="","","US")</f>
        <v/>
      </c>
      <c r="I865" s="166">
        <f>IF('COE.Client.Details'!L882="","",'COE.Client.Details'!L882)</f>
        <v/>
      </c>
      <c r="J865" s="629">
        <f>IF('COE.Client.Details'!T882="","",'COE.Client.Details'!T882)</f>
        <v/>
      </c>
      <c r="K865" s="479">
        <f>IF(A865="","","0123000000002GvAAI")</f>
        <v/>
      </c>
      <c r="L865" s="479" t="n"/>
      <c r="M865" s="481">
        <f>IF('Multi Unit Grid'!$H$3="","",'Multi Unit Grid'!$H$3)</f>
        <v/>
      </c>
      <c r="N865" s="481">
        <f>IF('Multi Unit Grid'!$H$4="","",'Multi Unit Grid'!$H$4)</f>
        <v/>
      </c>
      <c r="O865" s="483" t="n"/>
      <c r="P865" s="482">
        <f>IF('COE.Client.Details'!E882="","",'COE.Client.Details'!E882)</f>
        <v/>
      </c>
      <c r="Q865" s="483" t="n"/>
    </row>
    <row r="866">
      <c r="A866" s="232">
        <f>IF('Multi Unit Grid'!C877="","",'Multi Unit Grid'!C877)</f>
        <v/>
      </c>
      <c r="B866" s="473">
        <f>IF('Product Selections'!D880="","",'Product Selections'!D880)</f>
        <v/>
      </c>
      <c r="C866" s="166">
        <f>IF('COE.Client.Details'!K883="","",'COE.Client.Details'!K883)</f>
        <v/>
      </c>
      <c r="D866" s="473">
        <f>IF('COE.Client.Details'!M883="","",'COE.Client.Details'!M883)</f>
        <v/>
      </c>
      <c r="E866" s="473">
        <f>IF('COE.Client.Details'!O883="","",'COE.Client.Details'!O883)</f>
        <v/>
      </c>
      <c r="F866" s="473">
        <f>IF('COE.Client.Details'!P883="","",'COE.Client.Details'!P883)</f>
        <v/>
      </c>
      <c r="G866" s="473">
        <f>IF('COE.Client.Details'!Q883="","",'COE.Client.Details'!Q883)</f>
        <v/>
      </c>
      <c r="H866" s="478">
        <f>IF(G866="","","US")</f>
        <v/>
      </c>
      <c r="I866" s="166">
        <f>IF('COE.Client.Details'!L883="","",'COE.Client.Details'!L883)</f>
        <v/>
      </c>
      <c r="J866" s="629">
        <f>IF('COE.Client.Details'!T883="","",'COE.Client.Details'!T883)</f>
        <v/>
      </c>
      <c r="K866" s="479">
        <f>IF(A866="","","0123000000002GvAAI")</f>
        <v/>
      </c>
      <c r="L866" s="479" t="n"/>
      <c r="M866" s="481">
        <f>IF('Multi Unit Grid'!$H$3="","",'Multi Unit Grid'!$H$3)</f>
        <v/>
      </c>
      <c r="N866" s="481">
        <f>IF('Multi Unit Grid'!$H$4="","",'Multi Unit Grid'!$H$4)</f>
        <v/>
      </c>
      <c r="O866" s="483" t="n"/>
      <c r="P866" s="482">
        <f>IF('COE.Client.Details'!E883="","",'COE.Client.Details'!E883)</f>
        <v/>
      </c>
      <c r="Q866" s="483" t="n"/>
    </row>
    <row r="867">
      <c r="A867" s="232">
        <f>IF('Multi Unit Grid'!C878="","",'Multi Unit Grid'!C878)</f>
        <v/>
      </c>
      <c r="B867" s="473">
        <f>IF('Product Selections'!D881="","",'Product Selections'!D881)</f>
        <v/>
      </c>
      <c r="C867" s="166">
        <f>IF('COE.Client.Details'!K884="","",'COE.Client.Details'!K884)</f>
        <v/>
      </c>
      <c r="D867" s="473">
        <f>IF('COE.Client.Details'!M884="","",'COE.Client.Details'!M884)</f>
        <v/>
      </c>
      <c r="E867" s="473">
        <f>IF('COE.Client.Details'!O884="","",'COE.Client.Details'!O884)</f>
        <v/>
      </c>
      <c r="F867" s="473">
        <f>IF('COE.Client.Details'!P884="","",'COE.Client.Details'!P884)</f>
        <v/>
      </c>
      <c r="G867" s="473">
        <f>IF('COE.Client.Details'!Q884="","",'COE.Client.Details'!Q884)</f>
        <v/>
      </c>
      <c r="H867" s="478">
        <f>IF(G867="","","US")</f>
        <v/>
      </c>
      <c r="I867" s="166">
        <f>IF('COE.Client.Details'!L884="","",'COE.Client.Details'!L884)</f>
        <v/>
      </c>
      <c r="J867" s="629">
        <f>IF('COE.Client.Details'!T884="","",'COE.Client.Details'!T884)</f>
        <v/>
      </c>
      <c r="K867" s="479">
        <f>IF(A867="","","0123000000002GvAAI")</f>
        <v/>
      </c>
      <c r="L867" s="479" t="n"/>
      <c r="M867" s="481">
        <f>IF('Multi Unit Grid'!$H$3="","",'Multi Unit Grid'!$H$3)</f>
        <v/>
      </c>
      <c r="N867" s="481">
        <f>IF('Multi Unit Grid'!$H$4="","",'Multi Unit Grid'!$H$4)</f>
        <v/>
      </c>
      <c r="O867" s="483" t="n"/>
      <c r="P867" s="482">
        <f>IF('COE.Client.Details'!E884="","",'COE.Client.Details'!E884)</f>
        <v/>
      </c>
      <c r="Q867" s="483" t="n"/>
    </row>
    <row r="868">
      <c r="A868" s="232">
        <f>IF('Multi Unit Grid'!C879="","",'Multi Unit Grid'!C879)</f>
        <v/>
      </c>
      <c r="B868" s="473">
        <f>IF('Product Selections'!D882="","",'Product Selections'!D882)</f>
        <v/>
      </c>
      <c r="C868" s="166">
        <f>IF('COE.Client.Details'!K885="","",'COE.Client.Details'!K885)</f>
        <v/>
      </c>
      <c r="D868" s="473">
        <f>IF('COE.Client.Details'!M885="","",'COE.Client.Details'!M885)</f>
        <v/>
      </c>
      <c r="E868" s="473">
        <f>IF('COE.Client.Details'!O885="","",'COE.Client.Details'!O885)</f>
        <v/>
      </c>
      <c r="F868" s="473">
        <f>IF('COE.Client.Details'!P885="","",'COE.Client.Details'!P885)</f>
        <v/>
      </c>
      <c r="G868" s="473">
        <f>IF('COE.Client.Details'!Q885="","",'COE.Client.Details'!Q885)</f>
        <v/>
      </c>
      <c r="H868" s="478">
        <f>IF(G868="","","US")</f>
        <v/>
      </c>
      <c r="I868" s="166">
        <f>IF('COE.Client.Details'!L885="","",'COE.Client.Details'!L885)</f>
        <v/>
      </c>
      <c r="J868" s="629">
        <f>IF('COE.Client.Details'!T885="","",'COE.Client.Details'!T885)</f>
        <v/>
      </c>
      <c r="K868" s="479">
        <f>IF(A868="","","0123000000002GvAAI")</f>
        <v/>
      </c>
      <c r="L868" s="479" t="n"/>
      <c r="M868" s="481">
        <f>IF('Multi Unit Grid'!$H$3="","",'Multi Unit Grid'!$H$3)</f>
        <v/>
      </c>
      <c r="N868" s="481">
        <f>IF('Multi Unit Grid'!$H$4="","",'Multi Unit Grid'!$H$4)</f>
        <v/>
      </c>
      <c r="O868" s="483" t="n"/>
      <c r="P868" s="482">
        <f>IF('COE.Client.Details'!E885="","",'COE.Client.Details'!E885)</f>
        <v/>
      </c>
      <c r="Q868" s="483" t="n"/>
    </row>
    <row r="869">
      <c r="A869" s="232">
        <f>IF('Multi Unit Grid'!C880="","",'Multi Unit Grid'!C880)</f>
        <v/>
      </c>
      <c r="B869" s="473">
        <f>IF('Product Selections'!D883="","",'Product Selections'!D883)</f>
        <v/>
      </c>
      <c r="C869" s="166">
        <f>IF('COE.Client.Details'!K886="","",'COE.Client.Details'!K886)</f>
        <v/>
      </c>
      <c r="D869" s="473">
        <f>IF('COE.Client.Details'!M886="","",'COE.Client.Details'!M886)</f>
        <v/>
      </c>
      <c r="E869" s="473">
        <f>IF('COE.Client.Details'!O886="","",'COE.Client.Details'!O886)</f>
        <v/>
      </c>
      <c r="F869" s="473">
        <f>IF('COE.Client.Details'!P886="","",'COE.Client.Details'!P886)</f>
        <v/>
      </c>
      <c r="G869" s="473">
        <f>IF('COE.Client.Details'!Q886="","",'COE.Client.Details'!Q886)</f>
        <v/>
      </c>
      <c r="H869" s="478">
        <f>IF(G869="","","US")</f>
        <v/>
      </c>
      <c r="I869" s="166">
        <f>IF('COE.Client.Details'!L886="","",'COE.Client.Details'!L886)</f>
        <v/>
      </c>
      <c r="J869" s="629">
        <f>IF('COE.Client.Details'!T886="","",'COE.Client.Details'!T886)</f>
        <v/>
      </c>
      <c r="K869" s="479">
        <f>IF(A869="","","0123000000002GvAAI")</f>
        <v/>
      </c>
      <c r="L869" s="479" t="n"/>
      <c r="M869" s="481">
        <f>IF('Multi Unit Grid'!$H$3="","",'Multi Unit Grid'!$H$3)</f>
        <v/>
      </c>
      <c r="N869" s="481">
        <f>IF('Multi Unit Grid'!$H$4="","",'Multi Unit Grid'!$H$4)</f>
        <v/>
      </c>
      <c r="O869" s="483" t="n"/>
      <c r="P869" s="482">
        <f>IF('COE.Client.Details'!E886="","",'COE.Client.Details'!E886)</f>
        <v/>
      </c>
      <c r="Q869" s="483" t="n"/>
    </row>
    <row r="870">
      <c r="A870" s="232">
        <f>IF('Multi Unit Grid'!C881="","",'Multi Unit Grid'!C881)</f>
        <v/>
      </c>
      <c r="B870" s="473">
        <f>IF('Product Selections'!D884="","",'Product Selections'!D884)</f>
        <v/>
      </c>
      <c r="C870" s="166">
        <f>IF('COE.Client.Details'!K887="","",'COE.Client.Details'!K887)</f>
        <v/>
      </c>
      <c r="D870" s="473">
        <f>IF('COE.Client.Details'!M887="","",'COE.Client.Details'!M887)</f>
        <v/>
      </c>
      <c r="E870" s="473">
        <f>IF('COE.Client.Details'!O887="","",'COE.Client.Details'!O887)</f>
        <v/>
      </c>
      <c r="F870" s="473">
        <f>IF('COE.Client.Details'!P887="","",'COE.Client.Details'!P887)</f>
        <v/>
      </c>
      <c r="G870" s="473">
        <f>IF('COE.Client.Details'!Q887="","",'COE.Client.Details'!Q887)</f>
        <v/>
      </c>
      <c r="H870" s="478">
        <f>IF(G870="","","US")</f>
        <v/>
      </c>
      <c r="I870" s="166">
        <f>IF('COE.Client.Details'!L887="","",'COE.Client.Details'!L887)</f>
        <v/>
      </c>
      <c r="J870" s="629">
        <f>IF('COE.Client.Details'!T887="","",'COE.Client.Details'!T887)</f>
        <v/>
      </c>
      <c r="K870" s="479">
        <f>IF(A870="","","0123000000002GvAAI")</f>
        <v/>
      </c>
      <c r="L870" s="479" t="n"/>
      <c r="M870" s="481">
        <f>IF('Multi Unit Grid'!$H$3="","",'Multi Unit Grid'!$H$3)</f>
        <v/>
      </c>
      <c r="N870" s="481">
        <f>IF('Multi Unit Grid'!$H$4="","",'Multi Unit Grid'!$H$4)</f>
        <v/>
      </c>
      <c r="O870" s="483" t="n"/>
      <c r="P870" s="482">
        <f>IF('COE.Client.Details'!E887="","",'COE.Client.Details'!E887)</f>
        <v/>
      </c>
      <c r="Q870" s="483" t="n"/>
    </row>
    <row r="871">
      <c r="A871" s="232">
        <f>IF('Multi Unit Grid'!C882="","",'Multi Unit Grid'!C882)</f>
        <v/>
      </c>
      <c r="B871" s="473">
        <f>IF('Product Selections'!D885="","",'Product Selections'!D885)</f>
        <v/>
      </c>
      <c r="C871" s="166">
        <f>IF('COE.Client.Details'!K888="","",'COE.Client.Details'!K888)</f>
        <v/>
      </c>
      <c r="D871" s="473">
        <f>IF('COE.Client.Details'!M888="","",'COE.Client.Details'!M888)</f>
        <v/>
      </c>
      <c r="E871" s="473">
        <f>IF('COE.Client.Details'!O888="","",'COE.Client.Details'!O888)</f>
        <v/>
      </c>
      <c r="F871" s="473">
        <f>IF('COE.Client.Details'!P888="","",'COE.Client.Details'!P888)</f>
        <v/>
      </c>
      <c r="G871" s="473">
        <f>IF('COE.Client.Details'!Q888="","",'COE.Client.Details'!Q888)</f>
        <v/>
      </c>
      <c r="H871" s="478">
        <f>IF(G871="","","US")</f>
        <v/>
      </c>
      <c r="I871" s="166">
        <f>IF('COE.Client.Details'!L888="","",'COE.Client.Details'!L888)</f>
        <v/>
      </c>
      <c r="J871" s="629">
        <f>IF('COE.Client.Details'!T888="","",'COE.Client.Details'!T888)</f>
        <v/>
      </c>
      <c r="K871" s="479">
        <f>IF(A871="","","0123000000002GvAAI")</f>
        <v/>
      </c>
      <c r="L871" s="479" t="n"/>
      <c r="M871" s="481">
        <f>IF('Multi Unit Grid'!$H$3="","",'Multi Unit Grid'!$H$3)</f>
        <v/>
      </c>
      <c r="N871" s="481">
        <f>IF('Multi Unit Grid'!$H$4="","",'Multi Unit Grid'!$H$4)</f>
        <v/>
      </c>
      <c r="O871" s="483" t="n"/>
      <c r="P871" s="482">
        <f>IF('COE.Client.Details'!E888="","",'COE.Client.Details'!E888)</f>
        <v/>
      </c>
      <c r="Q871" s="483" t="n"/>
    </row>
    <row r="872">
      <c r="A872" s="232">
        <f>IF('Multi Unit Grid'!C883="","",'Multi Unit Grid'!C883)</f>
        <v/>
      </c>
      <c r="B872" s="473">
        <f>IF('Product Selections'!D886="","",'Product Selections'!D886)</f>
        <v/>
      </c>
      <c r="C872" s="166">
        <f>IF('COE.Client.Details'!K889="","",'COE.Client.Details'!K889)</f>
        <v/>
      </c>
      <c r="D872" s="473">
        <f>IF('COE.Client.Details'!M889="","",'COE.Client.Details'!M889)</f>
        <v/>
      </c>
      <c r="E872" s="473">
        <f>IF('COE.Client.Details'!O889="","",'COE.Client.Details'!O889)</f>
        <v/>
      </c>
      <c r="F872" s="473">
        <f>IF('COE.Client.Details'!P889="","",'COE.Client.Details'!P889)</f>
        <v/>
      </c>
      <c r="G872" s="473">
        <f>IF('COE.Client.Details'!Q889="","",'COE.Client.Details'!Q889)</f>
        <v/>
      </c>
      <c r="H872" s="478">
        <f>IF(G872="","","US")</f>
        <v/>
      </c>
      <c r="I872" s="166">
        <f>IF('COE.Client.Details'!L889="","",'COE.Client.Details'!L889)</f>
        <v/>
      </c>
      <c r="J872" s="629">
        <f>IF('COE.Client.Details'!T889="","",'COE.Client.Details'!T889)</f>
        <v/>
      </c>
      <c r="K872" s="479">
        <f>IF(A872="","","0123000000002GvAAI")</f>
        <v/>
      </c>
      <c r="L872" s="479" t="n"/>
      <c r="M872" s="481">
        <f>IF('Multi Unit Grid'!$H$3="","",'Multi Unit Grid'!$H$3)</f>
        <v/>
      </c>
      <c r="N872" s="481">
        <f>IF('Multi Unit Grid'!$H$4="","",'Multi Unit Grid'!$H$4)</f>
        <v/>
      </c>
      <c r="O872" s="483" t="n"/>
      <c r="P872" s="482">
        <f>IF('COE.Client.Details'!E889="","",'COE.Client.Details'!E889)</f>
        <v/>
      </c>
      <c r="Q872" s="483" t="n"/>
    </row>
    <row r="873">
      <c r="A873" s="232">
        <f>IF('Multi Unit Grid'!C884="","",'Multi Unit Grid'!C884)</f>
        <v/>
      </c>
      <c r="B873" s="473">
        <f>IF('Product Selections'!D887="","",'Product Selections'!D887)</f>
        <v/>
      </c>
      <c r="C873" s="166">
        <f>IF('COE.Client.Details'!K890="","",'COE.Client.Details'!K890)</f>
        <v/>
      </c>
      <c r="D873" s="473">
        <f>IF('COE.Client.Details'!M890="","",'COE.Client.Details'!M890)</f>
        <v/>
      </c>
      <c r="E873" s="473">
        <f>IF('COE.Client.Details'!O890="","",'COE.Client.Details'!O890)</f>
        <v/>
      </c>
      <c r="F873" s="473">
        <f>IF('COE.Client.Details'!P890="","",'COE.Client.Details'!P890)</f>
        <v/>
      </c>
      <c r="G873" s="473">
        <f>IF('COE.Client.Details'!Q890="","",'COE.Client.Details'!Q890)</f>
        <v/>
      </c>
      <c r="H873" s="478">
        <f>IF(G873="","","US")</f>
        <v/>
      </c>
      <c r="I873" s="166">
        <f>IF('COE.Client.Details'!L890="","",'COE.Client.Details'!L890)</f>
        <v/>
      </c>
      <c r="J873" s="629">
        <f>IF('COE.Client.Details'!T890="","",'COE.Client.Details'!T890)</f>
        <v/>
      </c>
      <c r="K873" s="479">
        <f>IF(A873="","","0123000000002GvAAI")</f>
        <v/>
      </c>
      <c r="L873" s="479" t="n"/>
      <c r="M873" s="481">
        <f>IF('Multi Unit Grid'!$H$3="","",'Multi Unit Grid'!$H$3)</f>
        <v/>
      </c>
      <c r="N873" s="481">
        <f>IF('Multi Unit Grid'!$H$4="","",'Multi Unit Grid'!$H$4)</f>
        <v/>
      </c>
      <c r="O873" s="483" t="n"/>
      <c r="P873" s="482">
        <f>IF('COE.Client.Details'!E890="","",'COE.Client.Details'!E890)</f>
        <v/>
      </c>
      <c r="Q873" s="483" t="n"/>
    </row>
    <row r="874">
      <c r="A874" s="232">
        <f>IF('Multi Unit Grid'!C885="","",'Multi Unit Grid'!C885)</f>
        <v/>
      </c>
      <c r="B874" s="473">
        <f>IF('Product Selections'!D888="","",'Product Selections'!D888)</f>
        <v/>
      </c>
      <c r="C874" s="166">
        <f>IF('COE.Client.Details'!K891="","",'COE.Client.Details'!K891)</f>
        <v/>
      </c>
      <c r="D874" s="473">
        <f>IF('COE.Client.Details'!M891="","",'COE.Client.Details'!M891)</f>
        <v/>
      </c>
      <c r="E874" s="473">
        <f>IF('COE.Client.Details'!O891="","",'COE.Client.Details'!O891)</f>
        <v/>
      </c>
      <c r="F874" s="473">
        <f>IF('COE.Client.Details'!P891="","",'COE.Client.Details'!P891)</f>
        <v/>
      </c>
      <c r="G874" s="473">
        <f>IF('COE.Client.Details'!Q891="","",'COE.Client.Details'!Q891)</f>
        <v/>
      </c>
      <c r="H874" s="478">
        <f>IF(G874="","","US")</f>
        <v/>
      </c>
      <c r="I874" s="166">
        <f>IF('COE.Client.Details'!L891="","",'COE.Client.Details'!L891)</f>
        <v/>
      </c>
      <c r="J874" s="629">
        <f>IF('COE.Client.Details'!T891="","",'COE.Client.Details'!T891)</f>
        <v/>
      </c>
      <c r="K874" s="479">
        <f>IF(A874="","","0123000000002GvAAI")</f>
        <v/>
      </c>
      <c r="L874" s="479" t="n"/>
      <c r="M874" s="481">
        <f>IF('Multi Unit Grid'!$H$3="","",'Multi Unit Grid'!$H$3)</f>
        <v/>
      </c>
      <c r="N874" s="481">
        <f>IF('Multi Unit Grid'!$H$4="","",'Multi Unit Grid'!$H$4)</f>
        <v/>
      </c>
      <c r="O874" s="483" t="n"/>
      <c r="P874" s="482">
        <f>IF('COE.Client.Details'!E891="","",'COE.Client.Details'!E891)</f>
        <v/>
      </c>
      <c r="Q874" s="483" t="n"/>
    </row>
    <row r="875">
      <c r="A875" s="232">
        <f>IF('Multi Unit Grid'!C886="","",'Multi Unit Grid'!C886)</f>
        <v/>
      </c>
      <c r="B875" s="473">
        <f>IF('Product Selections'!D889="","",'Product Selections'!D889)</f>
        <v/>
      </c>
      <c r="C875" s="166">
        <f>IF('COE.Client.Details'!K892="","",'COE.Client.Details'!K892)</f>
        <v/>
      </c>
      <c r="D875" s="473">
        <f>IF('COE.Client.Details'!M892="","",'COE.Client.Details'!M892)</f>
        <v/>
      </c>
      <c r="E875" s="473">
        <f>IF('COE.Client.Details'!O892="","",'COE.Client.Details'!O892)</f>
        <v/>
      </c>
      <c r="F875" s="473">
        <f>IF('COE.Client.Details'!P892="","",'COE.Client.Details'!P892)</f>
        <v/>
      </c>
      <c r="G875" s="473">
        <f>IF('COE.Client.Details'!Q892="","",'COE.Client.Details'!Q892)</f>
        <v/>
      </c>
      <c r="H875" s="478">
        <f>IF(G875="","","US")</f>
        <v/>
      </c>
      <c r="I875" s="166">
        <f>IF('COE.Client.Details'!L892="","",'COE.Client.Details'!L892)</f>
        <v/>
      </c>
      <c r="J875" s="629">
        <f>IF('COE.Client.Details'!T892="","",'COE.Client.Details'!T892)</f>
        <v/>
      </c>
      <c r="K875" s="479">
        <f>IF(A875="","","0123000000002GvAAI")</f>
        <v/>
      </c>
      <c r="L875" s="479" t="n"/>
      <c r="M875" s="481">
        <f>IF('Multi Unit Grid'!$H$3="","",'Multi Unit Grid'!$H$3)</f>
        <v/>
      </c>
      <c r="N875" s="481">
        <f>IF('Multi Unit Grid'!$H$4="","",'Multi Unit Grid'!$H$4)</f>
        <v/>
      </c>
      <c r="O875" s="483" t="n"/>
      <c r="P875" s="482">
        <f>IF('COE.Client.Details'!E892="","",'COE.Client.Details'!E892)</f>
        <v/>
      </c>
      <c r="Q875" s="483" t="n"/>
    </row>
    <row r="876">
      <c r="A876" s="232">
        <f>IF('Multi Unit Grid'!C887="","",'Multi Unit Grid'!C887)</f>
        <v/>
      </c>
      <c r="B876" s="473">
        <f>IF('Product Selections'!D890="","",'Product Selections'!D890)</f>
        <v/>
      </c>
      <c r="C876" s="166">
        <f>IF('COE.Client.Details'!K893="","",'COE.Client.Details'!K893)</f>
        <v/>
      </c>
      <c r="D876" s="473">
        <f>IF('COE.Client.Details'!M893="","",'COE.Client.Details'!M893)</f>
        <v/>
      </c>
      <c r="E876" s="473">
        <f>IF('COE.Client.Details'!O893="","",'COE.Client.Details'!O893)</f>
        <v/>
      </c>
      <c r="F876" s="473">
        <f>IF('COE.Client.Details'!P893="","",'COE.Client.Details'!P893)</f>
        <v/>
      </c>
      <c r="G876" s="473">
        <f>IF('COE.Client.Details'!Q893="","",'COE.Client.Details'!Q893)</f>
        <v/>
      </c>
      <c r="H876" s="478">
        <f>IF(G876="","","US")</f>
        <v/>
      </c>
      <c r="I876" s="166">
        <f>IF('COE.Client.Details'!L893="","",'COE.Client.Details'!L893)</f>
        <v/>
      </c>
      <c r="J876" s="629">
        <f>IF('COE.Client.Details'!T893="","",'COE.Client.Details'!T893)</f>
        <v/>
      </c>
      <c r="K876" s="479">
        <f>IF(A876="","","0123000000002GvAAI")</f>
        <v/>
      </c>
      <c r="L876" s="479" t="n"/>
      <c r="M876" s="481">
        <f>IF('Multi Unit Grid'!$H$3="","",'Multi Unit Grid'!$H$3)</f>
        <v/>
      </c>
      <c r="N876" s="481">
        <f>IF('Multi Unit Grid'!$H$4="","",'Multi Unit Grid'!$H$4)</f>
        <v/>
      </c>
      <c r="O876" s="483" t="n"/>
      <c r="P876" s="482">
        <f>IF('COE.Client.Details'!E893="","",'COE.Client.Details'!E893)</f>
        <v/>
      </c>
      <c r="Q876" s="483" t="n"/>
    </row>
    <row r="877">
      <c r="A877" s="232">
        <f>IF('Multi Unit Grid'!C888="","",'Multi Unit Grid'!C888)</f>
        <v/>
      </c>
      <c r="B877" s="473">
        <f>IF('Product Selections'!D891="","",'Product Selections'!D891)</f>
        <v/>
      </c>
      <c r="C877" s="166">
        <f>IF('COE.Client.Details'!K894="","",'COE.Client.Details'!K894)</f>
        <v/>
      </c>
      <c r="D877" s="473">
        <f>IF('COE.Client.Details'!M894="","",'COE.Client.Details'!M894)</f>
        <v/>
      </c>
      <c r="E877" s="473">
        <f>IF('COE.Client.Details'!O894="","",'COE.Client.Details'!O894)</f>
        <v/>
      </c>
      <c r="F877" s="473">
        <f>IF('COE.Client.Details'!P894="","",'COE.Client.Details'!P894)</f>
        <v/>
      </c>
      <c r="G877" s="473">
        <f>IF('COE.Client.Details'!Q894="","",'COE.Client.Details'!Q894)</f>
        <v/>
      </c>
      <c r="H877" s="478">
        <f>IF(G877="","","US")</f>
        <v/>
      </c>
      <c r="I877" s="166">
        <f>IF('COE.Client.Details'!L894="","",'COE.Client.Details'!L894)</f>
        <v/>
      </c>
      <c r="J877" s="629">
        <f>IF('COE.Client.Details'!T894="","",'COE.Client.Details'!T894)</f>
        <v/>
      </c>
      <c r="K877" s="479">
        <f>IF(A877="","","0123000000002GvAAI")</f>
        <v/>
      </c>
      <c r="L877" s="479" t="n"/>
      <c r="M877" s="481">
        <f>IF('Multi Unit Grid'!$H$3="","",'Multi Unit Grid'!$H$3)</f>
        <v/>
      </c>
      <c r="N877" s="481">
        <f>IF('Multi Unit Grid'!$H$4="","",'Multi Unit Grid'!$H$4)</f>
        <v/>
      </c>
      <c r="O877" s="483" t="n"/>
      <c r="P877" s="482">
        <f>IF('COE.Client.Details'!E894="","",'COE.Client.Details'!E894)</f>
        <v/>
      </c>
      <c r="Q877" s="483" t="n"/>
    </row>
    <row r="878">
      <c r="A878" s="232">
        <f>IF('Multi Unit Grid'!C889="","",'Multi Unit Grid'!C889)</f>
        <v/>
      </c>
      <c r="B878" s="473">
        <f>IF('Product Selections'!D892="","",'Product Selections'!D892)</f>
        <v/>
      </c>
      <c r="C878" s="166">
        <f>IF('COE.Client.Details'!K895="","",'COE.Client.Details'!K895)</f>
        <v/>
      </c>
      <c r="D878" s="473">
        <f>IF('COE.Client.Details'!M895="","",'COE.Client.Details'!M895)</f>
        <v/>
      </c>
      <c r="E878" s="473">
        <f>IF('COE.Client.Details'!O895="","",'COE.Client.Details'!O895)</f>
        <v/>
      </c>
      <c r="F878" s="473">
        <f>IF('COE.Client.Details'!P895="","",'COE.Client.Details'!P895)</f>
        <v/>
      </c>
      <c r="G878" s="473">
        <f>IF('COE.Client.Details'!Q895="","",'COE.Client.Details'!Q895)</f>
        <v/>
      </c>
      <c r="H878" s="478">
        <f>IF(G878="","","US")</f>
        <v/>
      </c>
      <c r="I878" s="166">
        <f>IF('COE.Client.Details'!L895="","",'COE.Client.Details'!L895)</f>
        <v/>
      </c>
      <c r="J878" s="629">
        <f>IF('COE.Client.Details'!T895="","",'COE.Client.Details'!T895)</f>
        <v/>
      </c>
      <c r="K878" s="479">
        <f>IF(A878="","","0123000000002GvAAI")</f>
        <v/>
      </c>
      <c r="L878" s="479" t="n"/>
      <c r="M878" s="481">
        <f>IF('Multi Unit Grid'!$H$3="","",'Multi Unit Grid'!$H$3)</f>
        <v/>
      </c>
      <c r="N878" s="481">
        <f>IF('Multi Unit Grid'!$H$4="","",'Multi Unit Grid'!$H$4)</f>
        <v/>
      </c>
      <c r="O878" s="483" t="n"/>
      <c r="P878" s="482">
        <f>IF('COE.Client.Details'!E895="","",'COE.Client.Details'!E895)</f>
        <v/>
      </c>
      <c r="Q878" s="483" t="n"/>
    </row>
    <row r="879">
      <c r="A879" s="232">
        <f>IF('Multi Unit Grid'!C890="","",'Multi Unit Grid'!C890)</f>
        <v/>
      </c>
      <c r="B879" s="473">
        <f>IF('Product Selections'!D893="","",'Product Selections'!D893)</f>
        <v/>
      </c>
      <c r="C879" s="166">
        <f>IF('COE.Client.Details'!K896="","",'COE.Client.Details'!K896)</f>
        <v/>
      </c>
      <c r="D879" s="473">
        <f>IF('COE.Client.Details'!M896="","",'COE.Client.Details'!M896)</f>
        <v/>
      </c>
      <c r="E879" s="473">
        <f>IF('COE.Client.Details'!O896="","",'COE.Client.Details'!O896)</f>
        <v/>
      </c>
      <c r="F879" s="473">
        <f>IF('COE.Client.Details'!P896="","",'COE.Client.Details'!P896)</f>
        <v/>
      </c>
      <c r="G879" s="473">
        <f>IF('COE.Client.Details'!Q896="","",'COE.Client.Details'!Q896)</f>
        <v/>
      </c>
      <c r="H879" s="478">
        <f>IF(G879="","","US")</f>
        <v/>
      </c>
      <c r="I879" s="166">
        <f>IF('COE.Client.Details'!L896="","",'COE.Client.Details'!L896)</f>
        <v/>
      </c>
      <c r="J879" s="629">
        <f>IF('COE.Client.Details'!T896="","",'COE.Client.Details'!T896)</f>
        <v/>
      </c>
      <c r="K879" s="479">
        <f>IF(A879="","","0123000000002GvAAI")</f>
        <v/>
      </c>
      <c r="L879" s="479" t="n"/>
      <c r="M879" s="481">
        <f>IF('Multi Unit Grid'!$H$3="","",'Multi Unit Grid'!$H$3)</f>
        <v/>
      </c>
      <c r="N879" s="481">
        <f>IF('Multi Unit Grid'!$H$4="","",'Multi Unit Grid'!$H$4)</f>
        <v/>
      </c>
      <c r="O879" s="483" t="n"/>
      <c r="P879" s="482">
        <f>IF('COE.Client.Details'!E896="","",'COE.Client.Details'!E896)</f>
        <v/>
      </c>
      <c r="Q879" s="483" t="n"/>
    </row>
    <row r="880">
      <c r="A880" s="232">
        <f>IF('Multi Unit Grid'!C891="","",'Multi Unit Grid'!C891)</f>
        <v/>
      </c>
      <c r="B880" s="473">
        <f>IF('Product Selections'!D894="","",'Product Selections'!D894)</f>
        <v/>
      </c>
      <c r="C880" s="166">
        <f>IF('COE.Client.Details'!K897="","",'COE.Client.Details'!K897)</f>
        <v/>
      </c>
      <c r="D880" s="473">
        <f>IF('COE.Client.Details'!M897="","",'COE.Client.Details'!M897)</f>
        <v/>
      </c>
      <c r="E880" s="473">
        <f>IF('COE.Client.Details'!O897="","",'COE.Client.Details'!O897)</f>
        <v/>
      </c>
      <c r="F880" s="473">
        <f>IF('COE.Client.Details'!P897="","",'COE.Client.Details'!P897)</f>
        <v/>
      </c>
      <c r="G880" s="473">
        <f>IF('COE.Client.Details'!Q897="","",'COE.Client.Details'!Q897)</f>
        <v/>
      </c>
      <c r="H880" s="478">
        <f>IF(G880="","","US")</f>
        <v/>
      </c>
      <c r="I880" s="166">
        <f>IF('COE.Client.Details'!L897="","",'COE.Client.Details'!L897)</f>
        <v/>
      </c>
      <c r="J880" s="629">
        <f>IF('COE.Client.Details'!T897="","",'COE.Client.Details'!T897)</f>
        <v/>
      </c>
      <c r="K880" s="479">
        <f>IF(A880="","","0123000000002GvAAI")</f>
        <v/>
      </c>
      <c r="L880" s="479" t="n"/>
      <c r="M880" s="481">
        <f>IF('Multi Unit Grid'!$H$3="","",'Multi Unit Grid'!$H$3)</f>
        <v/>
      </c>
      <c r="N880" s="481">
        <f>IF('Multi Unit Grid'!$H$4="","",'Multi Unit Grid'!$H$4)</f>
        <v/>
      </c>
      <c r="O880" s="483" t="n"/>
      <c r="P880" s="482">
        <f>IF('COE.Client.Details'!E897="","",'COE.Client.Details'!E897)</f>
        <v/>
      </c>
      <c r="Q880" s="483" t="n"/>
    </row>
    <row r="881">
      <c r="A881" s="232">
        <f>IF('Multi Unit Grid'!C892="","",'Multi Unit Grid'!C892)</f>
        <v/>
      </c>
      <c r="B881" s="473">
        <f>IF('Product Selections'!D895="","",'Product Selections'!D895)</f>
        <v/>
      </c>
      <c r="C881" s="166">
        <f>IF('COE.Client.Details'!K898="","",'COE.Client.Details'!K898)</f>
        <v/>
      </c>
      <c r="D881" s="473">
        <f>IF('COE.Client.Details'!M898="","",'COE.Client.Details'!M898)</f>
        <v/>
      </c>
      <c r="E881" s="473">
        <f>IF('COE.Client.Details'!O898="","",'COE.Client.Details'!O898)</f>
        <v/>
      </c>
      <c r="F881" s="473">
        <f>IF('COE.Client.Details'!P898="","",'COE.Client.Details'!P898)</f>
        <v/>
      </c>
      <c r="G881" s="473">
        <f>IF('COE.Client.Details'!Q898="","",'COE.Client.Details'!Q898)</f>
        <v/>
      </c>
      <c r="H881" s="478">
        <f>IF(G881="","","US")</f>
        <v/>
      </c>
      <c r="I881" s="166">
        <f>IF('COE.Client.Details'!L898="","",'COE.Client.Details'!L898)</f>
        <v/>
      </c>
      <c r="J881" s="629">
        <f>IF('COE.Client.Details'!T898="","",'COE.Client.Details'!T898)</f>
        <v/>
      </c>
      <c r="K881" s="479">
        <f>IF(A881="","","0123000000002GvAAI")</f>
        <v/>
      </c>
      <c r="L881" s="479" t="n"/>
      <c r="M881" s="481">
        <f>IF('Multi Unit Grid'!$H$3="","",'Multi Unit Grid'!$H$3)</f>
        <v/>
      </c>
      <c r="N881" s="481">
        <f>IF('Multi Unit Grid'!$H$4="","",'Multi Unit Grid'!$H$4)</f>
        <v/>
      </c>
      <c r="O881" s="483" t="n"/>
      <c r="P881" s="482">
        <f>IF('COE.Client.Details'!E898="","",'COE.Client.Details'!E898)</f>
        <v/>
      </c>
      <c r="Q881" s="483" t="n"/>
    </row>
    <row r="882">
      <c r="A882" s="232">
        <f>IF('Multi Unit Grid'!C893="","",'Multi Unit Grid'!C893)</f>
        <v/>
      </c>
      <c r="B882" s="473">
        <f>IF('Product Selections'!D896="","",'Product Selections'!D896)</f>
        <v/>
      </c>
      <c r="C882" s="166">
        <f>IF('COE.Client.Details'!K899="","",'COE.Client.Details'!K899)</f>
        <v/>
      </c>
      <c r="D882" s="473">
        <f>IF('COE.Client.Details'!M899="","",'COE.Client.Details'!M899)</f>
        <v/>
      </c>
      <c r="E882" s="473">
        <f>IF('COE.Client.Details'!O899="","",'COE.Client.Details'!O899)</f>
        <v/>
      </c>
      <c r="F882" s="473">
        <f>IF('COE.Client.Details'!P899="","",'COE.Client.Details'!P899)</f>
        <v/>
      </c>
      <c r="G882" s="473">
        <f>IF('COE.Client.Details'!Q899="","",'COE.Client.Details'!Q899)</f>
        <v/>
      </c>
      <c r="H882" s="478">
        <f>IF(G882="","","US")</f>
        <v/>
      </c>
      <c r="I882" s="166">
        <f>IF('COE.Client.Details'!L899="","",'COE.Client.Details'!L899)</f>
        <v/>
      </c>
      <c r="J882" s="629">
        <f>IF('COE.Client.Details'!T899="","",'COE.Client.Details'!T899)</f>
        <v/>
      </c>
      <c r="K882" s="479">
        <f>IF(A882="","","0123000000002GvAAI")</f>
        <v/>
      </c>
      <c r="L882" s="479" t="n"/>
      <c r="M882" s="481">
        <f>IF('Multi Unit Grid'!$H$3="","",'Multi Unit Grid'!$H$3)</f>
        <v/>
      </c>
      <c r="N882" s="481">
        <f>IF('Multi Unit Grid'!$H$4="","",'Multi Unit Grid'!$H$4)</f>
        <v/>
      </c>
      <c r="O882" s="483" t="n"/>
      <c r="P882" s="482">
        <f>IF('COE.Client.Details'!E899="","",'COE.Client.Details'!E899)</f>
        <v/>
      </c>
      <c r="Q882" s="483" t="n"/>
    </row>
    <row r="883">
      <c r="A883" s="232">
        <f>IF('Multi Unit Grid'!C894="","",'Multi Unit Grid'!C894)</f>
        <v/>
      </c>
      <c r="B883" s="473">
        <f>IF('Product Selections'!D897="","",'Product Selections'!D897)</f>
        <v/>
      </c>
      <c r="C883" s="166">
        <f>IF('COE.Client.Details'!K900="","",'COE.Client.Details'!K900)</f>
        <v/>
      </c>
      <c r="D883" s="473">
        <f>IF('COE.Client.Details'!M900="","",'COE.Client.Details'!M900)</f>
        <v/>
      </c>
      <c r="E883" s="473">
        <f>IF('COE.Client.Details'!O900="","",'COE.Client.Details'!O900)</f>
        <v/>
      </c>
      <c r="F883" s="473">
        <f>IF('COE.Client.Details'!P900="","",'COE.Client.Details'!P900)</f>
        <v/>
      </c>
      <c r="G883" s="473">
        <f>IF('COE.Client.Details'!Q900="","",'COE.Client.Details'!Q900)</f>
        <v/>
      </c>
      <c r="H883" s="478">
        <f>IF(G883="","","US")</f>
        <v/>
      </c>
      <c r="I883" s="166">
        <f>IF('COE.Client.Details'!L900="","",'COE.Client.Details'!L900)</f>
        <v/>
      </c>
      <c r="J883" s="629">
        <f>IF('COE.Client.Details'!T900="","",'COE.Client.Details'!T900)</f>
        <v/>
      </c>
      <c r="K883" s="479">
        <f>IF(A883="","","0123000000002GvAAI")</f>
        <v/>
      </c>
      <c r="L883" s="479" t="n"/>
      <c r="M883" s="481">
        <f>IF('Multi Unit Grid'!$H$3="","",'Multi Unit Grid'!$H$3)</f>
        <v/>
      </c>
      <c r="N883" s="481">
        <f>IF('Multi Unit Grid'!$H$4="","",'Multi Unit Grid'!$H$4)</f>
        <v/>
      </c>
      <c r="O883" s="483" t="n"/>
      <c r="P883" s="482">
        <f>IF('COE.Client.Details'!E900="","",'COE.Client.Details'!E900)</f>
        <v/>
      </c>
      <c r="Q883" s="483" t="n"/>
    </row>
    <row r="884">
      <c r="A884" s="232">
        <f>IF('Multi Unit Grid'!C895="","",'Multi Unit Grid'!C895)</f>
        <v/>
      </c>
      <c r="B884" s="473">
        <f>IF('Product Selections'!D898="","",'Product Selections'!D898)</f>
        <v/>
      </c>
      <c r="C884" s="166">
        <f>IF('COE.Client.Details'!K901="","",'COE.Client.Details'!K901)</f>
        <v/>
      </c>
      <c r="D884" s="473">
        <f>IF('COE.Client.Details'!M901="","",'COE.Client.Details'!M901)</f>
        <v/>
      </c>
      <c r="E884" s="473">
        <f>IF('COE.Client.Details'!O901="","",'COE.Client.Details'!O901)</f>
        <v/>
      </c>
      <c r="F884" s="473">
        <f>IF('COE.Client.Details'!P901="","",'COE.Client.Details'!P901)</f>
        <v/>
      </c>
      <c r="G884" s="473">
        <f>IF('COE.Client.Details'!Q901="","",'COE.Client.Details'!Q901)</f>
        <v/>
      </c>
      <c r="H884" s="478">
        <f>IF(G884="","","US")</f>
        <v/>
      </c>
      <c r="I884" s="166">
        <f>IF('COE.Client.Details'!L901="","",'COE.Client.Details'!L901)</f>
        <v/>
      </c>
      <c r="J884" s="629">
        <f>IF('COE.Client.Details'!T901="","",'COE.Client.Details'!T901)</f>
        <v/>
      </c>
      <c r="K884" s="479">
        <f>IF(A884="","","0123000000002GvAAI")</f>
        <v/>
      </c>
      <c r="L884" s="479" t="n"/>
      <c r="M884" s="481">
        <f>IF('Multi Unit Grid'!$H$3="","",'Multi Unit Grid'!$H$3)</f>
        <v/>
      </c>
      <c r="N884" s="481">
        <f>IF('Multi Unit Grid'!$H$4="","",'Multi Unit Grid'!$H$4)</f>
        <v/>
      </c>
      <c r="O884" s="483" t="n"/>
      <c r="P884" s="482">
        <f>IF('COE.Client.Details'!E901="","",'COE.Client.Details'!E901)</f>
        <v/>
      </c>
      <c r="Q884" s="483" t="n"/>
    </row>
    <row r="885">
      <c r="A885" s="232">
        <f>IF('Multi Unit Grid'!C896="","",'Multi Unit Grid'!C896)</f>
        <v/>
      </c>
      <c r="B885" s="473">
        <f>IF('Product Selections'!D899="","",'Product Selections'!D899)</f>
        <v/>
      </c>
      <c r="C885" s="166">
        <f>IF('COE.Client.Details'!K902="","",'COE.Client.Details'!K902)</f>
        <v/>
      </c>
      <c r="D885" s="473">
        <f>IF('COE.Client.Details'!M902="","",'COE.Client.Details'!M902)</f>
        <v/>
      </c>
      <c r="E885" s="473">
        <f>IF('COE.Client.Details'!O902="","",'COE.Client.Details'!O902)</f>
        <v/>
      </c>
      <c r="F885" s="473">
        <f>IF('COE.Client.Details'!P902="","",'COE.Client.Details'!P902)</f>
        <v/>
      </c>
      <c r="G885" s="473">
        <f>IF('COE.Client.Details'!Q902="","",'COE.Client.Details'!Q902)</f>
        <v/>
      </c>
      <c r="H885" s="478">
        <f>IF(G885="","","US")</f>
        <v/>
      </c>
      <c r="I885" s="166">
        <f>IF('COE.Client.Details'!L902="","",'COE.Client.Details'!L902)</f>
        <v/>
      </c>
      <c r="J885" s="629">
        <f>IF('COE.Client.Details'!T902="","",'COE.Client.Details'!T902)</f>
        <v/>
      </c>
      <c r="K885" s="479">
        <f>IF(A885="","","0123000000002GvAAI")</f>
        <v/>
      </c>
      <c r="L885" s="479" t="n"/>
      <c r="M885" s="481">
        <f>IF('Multi Unit Grid'!$H$3="","",'Multi Unit Grid'!$H$3)</f>
        <v/>
      </c>
      <c r="N885" s="481">
        <f>IF('Multi Unit Grid'!$H$4="","",'Multi Unit Grid'!$H$4)</f>
        <v/>
      </c>
      <c r="O885" s="483" t="n"/>
      <c r="P885" s="482">
        <f>IF('COE.Client.Details'!E902="","",'COE.Client.Details'!E902)</f>
        <v/>
      </c>
      <c r="Q885" s="483" t="n"/>
    </row>
    <row r="886">
      <c r="A886" s="232">
        <f>IF('Multi Unit Grid'!C897="","",'Multi Unit Grid'!C897)</f>
        <v/>
      </c>
      <c r="B886" s="473">
        <f>IF('Product Selections'!D900="","",'Product Selections'!D900)</f>
        <v/>
      </c>
      <c r="C886" s="166">
        <f>IF('COE.Client.Details'!K903="","",'COE.Client.Details'!K903)</f>
        <v/>
      </c>
      <c r="D886" s="473">
        <f>IF('COE.Client.Details'!M903="","",'COE.Client.Details'!M903)</f>
        <v/>
      </c>
      <c r="E886" s="473">
        <f>IF('COE.Client.Details'!O903="","",'COE.Client.Details'!O903)</f>
        <v/>
      </c>
      <c r="F886" s="473">
        <f>IF('COE.Client.Details'!P903="","",'COE.Client.Details'!P903)</f>
        <v/>
      </c>
      <c r="G886" s="473">
        <f>IF('COE.Client.Details'!Q903="","",'COE.Client.Details'!Q903)</f>
        <v/>
      </c>
      <c r="H886" s="478">
        <f>IF(G886="","","US")</f>
        <v/>
      </c>
      <c r="I886" s="166">
        <f>IF('COE.Client.Details'!L903="","",'COE.Client.Details'!L903)</f>
        <v/>
      </c>
      <c r="J886" s="629">
        <f>IF('COE.Client.Details'!T903="","",'COE.Client.Details'!T903)</f>
        <v/>
      </c>
      <c r="K886" s="479">
        <f>IF(A886="","","0123000000002GvAAI")</f>
        <v/>
      </c>
      <c r="L886" s="479" t="n"/>
      <c r="M886" s="481">
        <f>IF('Multi Unit Grid'!$H$3="","",'Multi Unit Grid'!$H$3)</f>
        <v/>
      </c>
      <c r="N886" s="481">
        <f>IF('Multi Unit Grid'!$H$4="","",'Multi Unit Grid'!$H$4)</f>
        <v/>
      </c>
      <c r="O886" s="483" t="n"/>
      <c r="P886" s="482">
        <f>IF('COE.Client.Details'!E903="","",'COE.Client.Details'!E903)</f>
        <v/>
      </c>
      <c r="Q886" s="483" t="n"/>
    </row>
    <row r="887">
      <c r="A887" s="232">
        <f>IF('Multi Unit Grid'!C898="","",'Multi Unit Grid'!C898)</f>
        <v/>
      </c>
      <c r="B887" s="473">
        <f>IF('Product Selections'!D901="","",'Product Selections'!D901)</f>
        <v/>
      </c>
      <c r="C887" s="166">
        <f>IF('COE.Client.Details'!K904="","",'COE.Client.Details'!K904)</f>
        <v/>
      </c>
      <c r="D887" s="473">
        <f>IF('COE.Client.Details'!M904="","",'COE.Client.Details'!M904)</f>
        <v/>
      </c>
      <c r="E887" s="473">
        <f>IF('COE.Client.Details'!O904="","",'COE.Client.Details'!O904)</f>
        <v/>
      </c>
      <c r="F887" s="473">
        <f>IF('COE.Client.Details'!P904="","",'COE.Client.Details'!P904)</f>
        <v/>
      </c>
      <c r="G887" s="473">
        <f>IF('COE.Client.Details'!Q904="","",'COE.Client.Details'!Q904)</f>
        <v/>
      </c>
      <c r="H887" s="478">
        <f>IF(G887="","","US")</f>
        <v/>
      </c>
      <c r="I887" s="166">
        <f>IF('COE.Client.Details'!L904="","",'COE.Client.Details'!L904)</f>
        <v/>
      </c>
      <c r="J887" s="629">
        <f>IF('COE.Client.Details'!T904="","",'COE.Client.Details'!T904)</f>
        <v/>
      </c>
      <c r="K887" s="479">
        <f>IF(A887="","","0123000000002GvAAI")</f>
        <v/>
      </c>
      <c r="L887" s="479" t="n"/>
      <c r="M887" s="481">
        <f>IF('Multi Unit Grid'!$H$3="","",'Multi Unit Grid'!$H$3)</f>
        <v/>
      </c>
      <c r="N887" s="481">
        <f>IF('Multi Unit Grid'!$H$4="","",'Multi Unit Grid'!$H$4)</f>
        <v/>
      </c>
      <c r="O887" s="483" t="n"/>
      <c r="P887" s="482">
        <f>IF('COE.Client.Details'!E904="","",'COE.Client.Details'!E904)</f>
        <v/>
      </c>
      <c r="Q887" s="483" t="n"/>
    </row>
    <row r="888">
      <c r="A888" s="232">
        <f>IF('Multi Unit Grid'!C899="","",'Multi Unit Grid'!C899)</f>
        <v/>
      </c>
      <c r="B888" s="473">
        <f>IF('Product Selections'!D902="","",'Product Selections'!D902)</f>
        <v/>
      </c>
      <c r="C888" s="166">
        <f>IF('COE.Client.Details'!K905="","",'COE.Client.Details'!K905)</f>
        <v/>
      </c>
      <c r="D888" s="473">
        <f>IF('COE.Client.Details'!M905="","",'COE.Client.Details'!M905)</f>
        <v/>
      </c>
      <c r="E888" s="473">
        <f>IF('COE.Client.Details'!O905="","",'COE.Client.Details'!O905)</f>
        <v/>
      </c>
      <c r="F888" s="473">
        <f>IF('COE.Client.Details'!P905="","",'COE.Client.Details'!P905)</f>
        <v/>
      </c>
      <c r="G888" s="473">
        <f>IF('COE.Client.Details'!Q905="","",'COE.Client.Details'!Q905)</f>
        <v/>
      </c>
      <c r="H888" s="478">
        <f>IF(G888="","","US")</f>
        <v/>
      </c>
      <c r="I888" s="166">
        <f>IF('COE.Client.Details'!L905="","",'COE.Client.Details'!L905)</f>
        <v/>
      </c>
      <c r="J888" s="629">
        <f>IF('COE.Client.Details'!T905="","",'COE.Client.Details'!T905)</f>
        <v/>
      </c>
      <c r="K888" s="479">
        <f>IF(A888="","","0123000000002GvAAI")</f>
        <v/>
      </c>
      <c r="L888" s="479" t="n"/>
      <c r="M888" s="481">
        <f>IF('Multi Unit Grid'!$H$3="","",'Multi Unit Grid'!$H$3)</f>
        <v/>
      </c>
      <c r="N888" s="481">
        <f>IF('Multi Unit Grid'!$H$4="","",'Multi Unit Grid'!$H$4)</f>
        <v/>
      </c>
      <c r="O888" s="483" t="n"/>
      <c r="P888" s="482">
        <f>IF('COE.Client.Details'!E905="","",'COE.Client.Details'!E905)</f>
        <v/>
      </c>
      <c r="Q888" s="483" t="n"/>
    </row>
    <row r="889">
      <c r="A889" s="232">
        <f>IF('Multi Unit Grid'!C900="","",'Multi Unit Grid'!C900)</f>
        <v/>
      </c>
      <c r="B889" s="473">
        <f>IF('Product Selections'!D903="","",'Product Selections'!D903)</f>
        <v/>
      </c>
      <c r="C889" s="166">
        <f>IF('COE.Client.Details'!K906="","",'COE.Client.Details'!K906)</f>
        <v/>
      </c>
      <c r="D889" s="473">
        <f>IF('COE.Client.Details'!M906="","",'COE.Client.Details'!M906)</f>
        <v/>
      </c>
      <c r="E889" s="473">
        <f>IF('COE.Client.Details'!O906="","",'COE.Client.Details'!O906)</f>
        <v/>
      </c>
      <c r="F889" s="473">
        <f>IF('COE.Client.Details'!P906="","",'COE.Client.Details'!P906)</f>
        <v/>
      </c>
      <c r="G889" s="473">
        <f>IF('COE.Client.Details'!Q906="","",'COE.Client.Details'!Q906)</f>
        <v/>
      </c>
      <c r="H889" s="478">
        <f>IF(G889="","","US")</f>
        <v/>
      </c>
      <c r="I889" s="166">
        <f>IF('COE.Client.Details'!L906="","",'COE.Client.Details'!L906)</f>
        <v/>
      </c>
      <c r="J889" s="629">
        <f>IF('COE.Client.Details'!T906="","",'COE.Client.Details'!T906)</f>
        <v/>
      </c>
      <c r="K889" s="479">
        <f>IF(A889="","","0123000000002GvAAI")</f>
        <v/>
      </c>
      <c r="L889" s="479" t="n"/>
      <c r="M889" s="481">
        <f>IF('Multi Unit Grid'!$H$3="","",'Multi Unit Grid'!$H$3)</f>
        <v/>
      </c>
      <c r="N889" s="481">
        <f>IF('Multi Unit Grid'!$H$4="","",'Multi Unit Grid'!$H$4)</f>
        <v/>
      </c>
      <c r="O889" s="483" t="n"/>
      <c r="P889" s="482">
        <f>IF('COE.Client.Details'!E906="","",'COE.Client.Details'!E906)</f>
        <v/>
      </c>
      <c r="Q889" s="483" t="n"/>
    </row>
    <row r="890">
      <c r="A890" s="232">
        <f>IF('Multi Unit Grid'!C901="","",'Multi Unit Grid'!C901)</f>
        <v/>
      </c>
      <c r="B890" s="473">
        <f>IF('Product Selections'!D904="","",'Product Selections'!D904)</f>
        <v/>
      </c>
      <c r="C890" s="166">
        <f>IF('COE.Client.Details'!K907="","",'COE.Client.Details'!K907)</f>
        <v/>
      </c>
      <c r="D890" s="473">
        <f>IF('COE.Client.Details'!M907="","",'COE.Client.Details'!M907)</f>
        <v/>
      </c>
      <c r="E890" s="473">
        <f>IF('COE.Client.Details'!O907="","",'COE.Client.Details'!O907)</f>
        <v/>
      </c>
      <c r="F890" s="473">
        <f>IF('COE.Client.Details'!P907="","",'COE.Client.Details'!P907)</f>
        <v/>
      </c>
      <c r="G890" s="473">
        <f>IF('COE.Client.Details'!Q907="","",'COE.Client.Details'!Q907)</f>
        <v/>
      </c>
      <c r="H890" s="478">
        <f>IF(G890="","","US")</f>
        <v/>
      </c>
      <c r="I890" s="166">
        <f>IF('COE.Client.Details'!L907="","",'COE.Client.Details'!L907)</f>
        <v/>
      </c>
      <c r="J890" s="629">
        <f>IF('COE.Client.Details'!T907="","",'COE.Client.Details'!T907)</f>
        <v/>
      </c>
      <c r="K890" s="479">
        <f>IF(A890="","","0123000000002GvAAI")</f>
        <v/>
      </c>
      <c r="L890" s="479" t="n"/>
      <c r="M890" s="481">
        <f>IF('Multi Unit Grid'!$H$3="","",'Multi Unit Grid'!$H$3)</f>
        <v/>
      </c>
      <c r="N890" s="481">
        <f>IF('Multi Unit Grid'!$H$4="","",'Multi Unit Grid'!$H$4)</f>
        <v/>
      </c>
      <c r="O890" s="483" t="n"/>
      <c r="P890" s="482">
        <f>IF('COE.Client.Details'!E907="","",'COE.Client.Details'!E907)</f>
        <v/>
      </c>
      <c r="Q890" s="483" t="n"/>
    </row>
    <row r="891">
      <c r="A891" s="232">
        <f>IF('Multi Unit Grid'!C902="","",'Multi Unit Grid'!C902)</f>
        <v/>
      </c>
      <c r="B891" s="473">
        <f>IF('Product Selections'!D905="","",'Product Selections'!D905)</f>
        <v/>
      </c>
      <c r="C891" s="166">
        <f>IF('COE.Client.Details'!K908="","",'COE.Client.Details'!K908)</f>
        <v/>
      </c>
      <c r="D891" s="473">
        <f>IF('COE.Client.Details'!M908="","",'COE.Client.Details'!M908)</f>
        <v/>
      </c>
      <c r="E891" s="473">
        <f>IF('COE.Client.Details'!O908="","",'COE.Client.Details'!O908)</f>
        <v/>
      </c>
      <c r="F891" s="473">
        <f>IF('COE.Client.Details'!P908="","",'COE.Client.Details'!P908)</f>
        <v/>
      </c>
      <c r="G891" s="473">
        <f>IF('COE.Client.Details'!Q908="","",'COE.Client.Details'!Q908)</f>
        <v/>
      </c>
      <c r="H891" s="478">
        <f>IF(G891="","","US")</f>
        <v/>
      </c>
      <c r="I891" s="166">
        <f>IF('COE.Client.Details'!L908="","",'COE.Client.Details'!L908)</f>
        <v/>
      </c>
      <c r="J891" s="629">
        <f>IF('COE.Client.Details'!T908="","",'COE.Client.Details'!T908)</f>
        <v/>
      </c>
      <c r="K891" s="479">
        <f>IF(A891="","","0123000000002GvAAI")</f>
        <v/>
      </c>
      <c r="L891" s="479" t="n"/>
      <c r="M891" s="481">
        <f>IF('Multi Unit Grid'!$H$3="","",'Multi Unit Grid'!$H$3)</f>
        <v/>
      </c>
      <c r="N891" s="481">
        <f>IF('Multi Unit Grid'!$H$4="","",'Multi Unit Grid'!$H$4)</f>
        <v/>
      </c>
      <c r="O891" s="483" t="n"/>
      <c r="P891" s="482">
        <f>IF('COE.Client.Details'!E908="","",'COE.Client.Details'!E908)</f>
        <v/>
      </c>
      <c r="Q891" s="483" t="n"/>
    </row>
    <row r="892">
      <c r="A892" s="232">
        <f>IF('Multi Unit Grid'!C903="","",'Multi Unit Grid'!C903)</f>
        <v/>
      </c>
      <c r="B892" s="473">
        <f>IF('Product Selections'!D906="","",'Product Selections'!D906)</f>
        <v/>
      </c>
      <c r="C892" s="166">
        <f>IF('COE.Client.Details'!K909="","",'COE.Client.Details'!K909)</f>
        <v/>
      </c>
      <c r="D892" s="473">
        <f>IF('COE.Client.Details'!M909="","",'COE.Client.Details'!M909)</f>
        <v/>
      </c>
      <c r="E892" s="473">
        <f>IF('COE.Client.Details'!O909="","",'COE.Client.Details'!O909)</f>
        <v/>
      </c>
      <c r="F892" s="473">
        <f>IF('COE.Client.Details'!P909="","",'COE.Client.Details'!P909)</f>
        <v/>
      </c>
      <c r="G892" s="473">
        <f>IF('COE.Client.Details'!Q909="","",'COE.Client.Details'!Q909)</f>
        <v/>
      </c>
      <c r="H892" s="478">
        <f>IF(G892="","","US")</f>
        <v/>
      </c>
      <c r="I892" s="166">
        <f>IF('COE.Client.Details'!L909="","",'COE.Client.Details'!L909)</f>
        <v/>
      </c>
      <c r="J892" s="629">
        <f>IF('COE.Client.Details'!T909="","",'COE.Client.Details'!T909)</f>
        <v/>
      </c>
      <c r="K892" s="479">
        <f>IF(A892="","","0123000000002GvAAI")</f>
        <v/>
      </c>
      <c r="L892" s="479" t="n"/>
      <c r="M892" s="481">
        <f>IF('Multi Unit Grid'!$H$3="","",'Multi Unit Grid'!$H$3)</f>
        <v/>
      </c>
      <c r="N892" s="481">
        <f>IF('Multi Unit Grid'!$H$4="","",'Multi Unit Grid'!$H$4)</f>
        <v/>
      </c>
      <c r="O892" s="483" t="n"/>
      <c r="P892" s="482">
        <f>IF('COE.Client.Details'!E909="","",'COE.Client.Details'!E909)</f>
        <v/>
      </c>
      <c r="Q892" s="483" t="n"/>
    </row>
    <row r="893">
      <c r="A893" s="232">
        <f>IF('Multi Unit Grid'!C904="","",'Multi Unit Grid'!C904)</f>
        <v/>
      </c>
      <c r="B893" s="473">
        <f>IF('Product Selections'!D907="","",'Product Selections'!D907)</f>
        <v/>
      </c>
      <c r="C893" s="166">
        <f>IF('COE.Client.Details'!K910="","",'COE.Client.Details'!K910)</f>
        <v/>
      </c>
      <c r="D893" s="473">
        <f>IF('COE.Client.Details'!M910="","",'COE.Client.Details'!M910)</f>
        <v/>
      </c>
      <c r="E893" s="473">
        <f>IF('COE.Client.Details'!O910="","",'COE.Client.Details'!O910)</f>
        <v/>
      </c>
      <c r="F893" s="473">
        <f>IF('COE.Client.Details'!P910="","",'COE.Client.Details'!P910)</f>
        <v/>
      </c>
      <c r="G893" s="473">
        <f>IF('COE.Client.Details'!Q910="","",'COE.Client.Details'!Q910)</f>
        <v/>
      </c>
      <c r="H893" s="478">
        <f>IF(G893="","","US")</f>
        <v/>
      </c>
      <c r="I893" s="166">
        <f>IF('COE.Client.Details'!L910="","",'COE.Client.Details'!L910)</f>
        <v/>
      </c>
      <c r="J893" s="629">
        <f>IF('COE.Client.Details'!T910="","",'COE.Client.Details'!T910)</f>
        <v/>
      </c>
      <c r="K893" s="479">
        <f>IF(A893="","","0123000000002GvAAI")</f>
        <v/>
      </c>
      <c r="L893" s="479" t="n"/>
      <c r="M893" s="481">
        <f>IF('Multi Unit Grid'!$H$3="","",'Multi Unit Grid'!$H$3)</f>
        <v/>
      </c>
      <c r="N893" s="481">
        <f>IF('Multi Unit Grid'!$H$4="","",'Multi Unit Grid'!$H$4)</f>
        <v/>
      </c>
      <c r="O893" s="483" t="n"/>
      <c r="P893" s="482">
        <f>IF('COE.Client.Details'!E910="","",'COE.Client.Details'!E910)</f>
        <v/>
      </c>
      <c r="Q893" s="483" t="n"/>
    </row>
    <row r="894">
      <c r="A894" s="232">
        <f>IF('Multi Unit Grid'!C905="","",'Multi Unit Grid'!C905)</f>
        <v/>
      </c>
      <c r="B894" s="473">
        <f>IF('Product Selections'!D908="","",'Product Selections'!D908)</f>
        <v/>
      </c>
      <c r="C894" s="166">
        <f>IF('COE.Client.Details'!K911="","",'COE.Client.Details'!K911)</f>
        <v/>
      </c>
      <c r="D894" s="473">
        <f>IF('COE.Client.Details'!M911="","",'COE.Client.Details'!M911)</f>
        <v/>
      </c>
      <c r="E894" s="473">
        <f>IF('COE.Client.Details'!O911="","",'COE.Client.Details'!O911)</f>
        <v/>
      </c>
      <c r="F894" s="473">
        <f>IF('COE.Client.Details'!P911="","",'COE.Client.Details'!P911)</f>
        <v/>
      </c>
      <c r="G894" s="473">
        <f>IF('COE.Client.Details'!Q911="","",'COE.Client.Details'!Q911)</f>
        <v/>
      </c>
      <c r="H894" s="478">
        <f>IF(G894="","","US")</f>
        <v/>
      </c>
      <c r="I894" s="166">
        <f>IF('COE.Client.Details'!L911="","",'COE.Client.Details'!L911)</f>
        <v/>
      </c>
      <c r="J894" s="629">
        <f>IF('COE.Client.Details'!T911="","",'COE.Client.Details'!T911)</f>
        <v/>
      </c>
      <c r="K894" s="479">
        <f>IF(A894="","","0123000000002GvAAI")</f>
        <v/>
      </c>
      <c r="L894" s="479" t="n"/>
      <c r="M894" s="481">
        <f>IF('Multi Unit Grid'!$H$3="","",'Multi Unit Grid'!$H$3)</f>
        <v/>
      </c>
      <c r="N894" s="481">
        <f>IF('Multi Unit Grid'!$H$4="","",'Multi Unit Grid'!$H$4)</f>
        <v/>
      </c>
      <c r="O894" s="483" t="n"/>
      <c r="P894" s="482">
        <f>IF('COE.Client.Details'!E911="","",'COE.Client.Details'!E911)</f>
        <v/>
      </c>
      <c r="Q894" s="483" t="n"/>
    </row>
    <row r="895">
      <c r="A895" s="232">
        <f>IF('Multi Unit Grid'!C906="","",'Multi Unit Grid'!C906)</f>
        <v/>
      </c>
      <c r="B895" s="473">
        <f>IF('Product Selections'!D909="","",'Product Selections'!D909)</f>
        <v/>
      </c>
      <c r="C895" s="166">
        <f>IF('COE.Client.Details'!K912="","",'COE.Client.Details'!K912)</f>
        <v/>
      </c>
      <c r="D895" s="473">
        <f>IF('COE.Client.Details'!M912="","",'COE.Client.Details'!M912)</f>
        <v/>
      </c>
      <c r="E895" s="473">
        <f>IF('COE.Client.Details'!O912="","",'COE.Client.Details'!O912)</f>
        <v/>
      </c>
      <c r="F895" s="473">
        <f>IF('COE.Client.Details'!P912="","",'COE.Client.Details'!P912)</f>
        <v/>
      </c>
      <c r="G895" s="473">
        <f>IF('COE.Client.Details'!Q912="","",'COE.Client.Details'!Q912)</f>
        <v/>
      </c>
      <c r="H895" s="478">
        <f>IF(G895="","","US")</f>
        <v/>
      </c>
      <c r="I895" s="166">
        <f>IF('COE.Client.Details'!L912="","",'COE.Client.Details'!L912)</f>
        <v/>
      </c>
      <c r="J895" s="629">
        <f>IF('COE.Client.Details'!T912="","",'COE.Client.Details'!T912)</f>
        <v/>
      </c>
      <c r="K895" s="479">
        <f>IF(A895="","","0123000000002GvAAI")</f>
        <v/>
      </c>
      <c r="L895" s="479" t="n"/>
      <c r="M895" s="481">
        <f>IF('Multi Unit Grid'!$H$3="","",'Multi Unit Grid'!$H$3)</f>
        <v/>
      </c>
      <c r="N895" s="481">
        <f>IF('Multi Unit Grid'!$H$4="","",'Multi Unit Grid'!$H$4)</f>
        <v/>
      </c>
      <c r="O895" s="483" t="n"/>
      <c r="P895" s="482">
        <f>IF('COE.Client.Details'!E912="","",'COE.Client.Details'!E912)</f>
        <v/>
      </c>
      <c r="Q895" s="483" t="n"/>
    </row>
    <row r="896">
      <c r="A896" s="232">
        <f>IF('Multi Unit Grid'!C907="","",'Multi Unit Grid'!C907)</f>
        <v/>
      </c>
      <c r="B896" s="473">
        <f>IF('Product Selections'!D910="","",'Product Selections'!D910)</f>
        <v/>
      </c>
      <c r="C896" s="166">
        <f>IF('COE.Client.Details'!K913="","",'COE.Client.Details'!K913)</f>
        <v/>
      </c>
      <c r="D896" s="473">
        <f>IF('COE.Client.Details'!M913="","",'COE.Client.Details'!M913)</f>
        <v/>
      </c>
      <c r="E896" s="473">
        <f>IF('COE.Client.Details'!O913="","",'COE.Client.Details'!O913)</f>
        <v/>
      </c>
      <c r="F896" s="473">
        <f>IF('COE.Client.Details'!P913="","",'COE.Client.Details'!P913)</f>
        <v/>
      </c>
      <c r="G896" s="473">
        <f>IF('COE.Client.Details'!Q913="","",'COE.Client.Details'!Q913)</f>
        <v/>
      </c>
      <c r="H896" s="478">
        <f>IF(G896="","","US")</f>
        <v/>
      </c>
      <c r="I896" s="166">
        <f>IF('COE.Client.Details'!L913="","",'COE.Client.Details'!L913)</f>
        <v/>
      </c>
      <c r="J896" s="629">
        <f>IF('COE.Client.Details'!T913="","",'COE.Client.Details'!T913)</f>
        <v/>
      </c>
      <c r="K896" s="479">
        <f>IF(A896="","","0123000000002GvAAI")</f>
        <v/>
      </c>
      <c r="L896" s="479" t="n"/>
      <c r="M896" s="481">
        <f>IF('Multi Unit Grid'!$H$3="","",'Multi Unit Grid'!$H$3)</f>
        <v/>
      </c>
      <c r="N896" s="481">
        <f>IF('Multi Unit Grid'!$H$4="","",'Multi Unit Grid'!$H$4)</f>
        <v/>
      </c>
      <c r="O896" s="483" t="n"/>
      <c r="P896" s="482">
        <f>IF('COE.Client.Details'!E913="","",'COE.Client.Details'!E913)</f>
        <v/>
      </c>
      <c r="Q896" s="483" t="n"/>
    </row>
    <row r="897">
      <c r="A897" s="232">
        <f>IF('Multi Unit Grid'!C908="","",'Multi Unit Grid'!C908)</f>
        <v/>
      </c>
      <c r="B897" s="473">
        <f>IF('Product Selections'!D911="","",'Product Selections'!D911)</f>
        <v/>
      </c>
      <c r="C897" s="166">
        <f>IF('COE.Client.Details'!K914="","",'COE.Client.Details'!K914)</f>
        <v/>
      </c>
      <c r="D897" s="473">
        <f>IF('COE.Client.Details'!M914="","",'COE.Client.Details'!M914)</f>
        <v/>
      </c>
      <c r="E897" s="473">
        <f>IF('COE.Client.Details'!O914="","",'COE.Client.Details'!O914)</f>
        <v/>
      </c>
      <c r="F897" s="473">
        <f>IF('COE.Client.Details'!P914="","",'COE.Client.Details'!P914)</f>
        <v/>
      </c>
      <c r="G897" s="473">
        <f>IF('COE.Client.Details'!Q914="","",'COE.Client.Details'!Q914)</f>
        <v/>
      </c>
      <c r="H897" s="478">
        <f>IF(G897="","","US")</f>
        <v/>
      </c>
      <c r="I897" s="166">
        <f>IF('COE.Client.Details'!L914="","",'COE.Client.Details'!L914)</f>
        <v/>
      </c>
      <c r="J897" s="629">
        <f>IF('COE.Client.Details'!T914="","",'COE.Client.Details'!T914)</f>
        <v/>
      </c>
      <c r="K897" s="479">
        <f>IF(A897="","","0123000000002GvAAI")</f>
        <v/>
      </c>
      <c r="L897" s="479" t="n"/>
      <c r="M897" s="481">
        <f>IF('Multi Unit Grid'!$H$3="","",'Multi Unit Grid'!$H$3)</f>
        <v/>
      </c>
      <c r="N897" s="481">
        <f>IF('Multi Unit Grid'!$H$4="","",'Multi Unit Grid'!$H$4)</f>
        <v/>
      </c>
      <c r="O897" s="483" t="n"/>
      <c r="P897" s="482">
        <f>IF('COE.Client.Details'!E914="","",'COE.Client.Details'!E914)</f>
        <v/>
      </c>
      <c r="Q897" s="483" t="n"/>
    </row>
    <row r="898">
      <c r="A898" s="232">
        <f>IF('Multi Unit Grid'!C909="","",'Multi Unit Grid'!C909)</f>
        <v/>
      </c>
      <c r="B898" s="473">
        <f>IF('Product Selections'!D912="","",'Product Selections'!D912)</f>
        <v/>
      </c>
      <c r="C898" s="166">
        <f>IF('COE.Client.Details'!K915="","",'COE.Client.Details'!K915)</f>
        <v/>
      </c>
      <c r="D898" s="473">
        <f>IF('COE.Client.Details'!M915="","",'COE.Client.Details'!M915)</f>
        <v/>
      </c>
      <c r="E898" s="473">
        <f>IF('COE.Client.Details'!O915="","",'COE.Client.Details'!O915)</f>
        <v/>
      </c>
      <c r="F898" s="473">
        <f>IF('COE.Client.Details'!P915="","",'COE.Client.Details'!P915)</f>
        <v/>
      </c>
      <c r="G898" s="473">
        <f>IF('COE.Client.Details'!Q915="","",'COE.Client.Details'!Q915)</f>
        <v/>
      </c>
      <c r="H898" s="478">
        <f>IF(G898="","","US")</f>
        <v/>
      </c>
      <c r="I898" s="166">
        <f>IF('COE.Client.Details'!L915="","",'COE.Client.Details'!L915)</f>
        <v/>
      </c>
      <c r="J898" s="629">
        <f>IF('COE.Client.Details'!T915="","",'COE.Client.Details'!T915)</f>
        <v/>
      </c>
      <c r="K898" s="479">
        <f>IF(A898="","","0123000000002GvAAI")</f>
        <v/>
      </c>
      <c r="L898" s="479" t="n"/>
      <c r="M898" s="481">
        <f>IF('Multi Unit Grid'!$H$3="","",'Multi Unit Grid'!$H$3)</f>
        <v/>
      </c>
      <c r="N898" s="481">
        <f>IF('Multi Unit Grid'!$H$4="","",'Multi Unit Grid'!$H$4)</f>
        <v/>
      </c>
      <c r="O898" s="483" t="n"/>
      <c r="P898" s="482">
        <f>IF('COE.Client.Details'!E915="","",'COE.Client.Details'!E915)</f>
        <v/>
      </c>
      <c r="Q898" s="483" t="n"/>
    </row>
    <row r="899">
      <c r="A899" s="232">
        <f>IF('Multi Unit Grid'!C910="","",'Multi Unit Grid'!C910)</f>
        <v/>
      </c>
      <c r="B899" s="473">
        <f>IF('Product Selections'!D913="","",'Product Selections'!D913)</f>
        <v/>
      </c>
      <c r="C899" s="166">
        <f>IF('COE.Client.Details'!K916="","",'COE.Client.Details'!K916)</f>
        <v/>
      </c>
      <c r="D899" s="473">
        <f>IF('COE.Client.Details'!M916="","",'COE.Client.Details'!M916)</f>
        <v/>
      </c>
      <c r="E899" s="473">
        <f>IF('COE.Client.Details'!O916="","",'COE.Client.Details'!O916)</f>
        <v/>
      </c>
      <c r="F899" s="473">
        <f>IF('COE.Client.Details'!P916="","",'COE.Client.Details'!P916)</f>
        <v/>
      </c>
      <c r="G899" s="473">
        <f>IF('COE.Client.Details'!Q916="","",'COE.Client.Details'!Q916)</f>
        <v/>
      </c>
      <c r="H899" s="478">
        <f>IF(G899="","","US")</f>
        <v/>
      </c>
      <c r="I899" s="166">
        <f>IF('COE.Client.Details'!L916="","",'COE.Client.Details'!L916)</f>
        <v/>
      </c>
      <c r="J899" s="629">
        <f>IF('COE.Client.Details'!T916="","",'COE.Client.Details'!T916)</f>
        <v/>
      </c>
      <c r="K899" s="479">
        <f>IF(A899="","","0123000000002GvAAI")</f>
        <v/>
      </c>
      <c r="L899" s="479" t="n"/>
      <c r="M899" s="481">
        <f>IF('Multi Unit Grid'!$H$3="","",'Multi Unit Grid'!$H$3)</f>
        <v/>
      </c>
      <c r="N899" s="481">
        <f>IF('Multi Unit Grid'!$H$4="","",'Multi Unit Grid'!$H$4)</f>
        <v/>
      </c>
      <c r="O899" s="483" t="n"/>
      <c r="P899" s="482">
        <f>IF('COE.Client.Details'!E916="","",'COE.Client.Details'!E916)</f>
        <v/>
      </c>
      <c r="Q899" s="483" t="n"/>
    </row>
    <row r="900">
      <c r="A900" s="232">
        <f>IF('Multi Unit Grid'!C911="","",'Multi Unit Grid'!C911)</f>
        <v/>
      </c>
      <c r="B900" s="473">
        <f>IF('Product Selections'!D914="","",'Product Selections'!D914)</f>
        <v/>
      </c>
      <c r="C900" s="166">
        <f>IF('COE.Client.Details'!K917="","",'COE.Client.Details'!K917)</f>
        <v/>
      </c>
      <c r="D900" s="473">
        <f>IF('COE.Client.Details'!M917="","",'COE.Client.Details'!M917)</f>
        <v/>
      </c>
      <c r="E900" s="473">
        <f>IF('COE.Client.Details'!O917="","",'COE.Client.Details'!O917)</f>
        <v/>
      </c>
      <c r="F900" s="473">
        <f>IF('COE.Client.Details'!P917="","",'COE.Client.Details'!P917)</f>
        <v/>
      </c>
      <c r="G900" s="473">
        <f>IF('COE.Client.Details'!Q917="","",'COE.Client.Details'!Q917)</f>
        <v/>
      </c>
      <c r="H900" s="478">
        <f>IF(G900="","","US")</f>
        <v/>
      </c>
      <c r="I900" s="166">
        <f>IF('COE.Client.Details'!L917="","",'COE.Client.Details'!L917)</f>
        <v/>
      </c>
      <c r="J900" s="629">
        <f>IF('COE.Client.Details'!T917="","",'COE.Client.Details'!T917)</f>
        <v/>
      </c>
      <c r="K900" s="479">
        <f>IF(A900="","","0123000000002GvAAI")</f>
        <v/>
      </c>
      <c r="L900" s="479" t="n"/>
      <c r="M900" s="481">
        <f>IF('Multi Unit Grid'!$H$3="","",'Multi Unit Grid'!$H$3)</f>
        <v/>
      </c>
      <c r="N900" s="481">
        <f>IF('Multi Unit Grid'!$H$4="","",'Multi Unit Grid'!$H$4)</f>
        <v/>
      </c>
      <c r="O900" s="483" t="n"/>
      <c r="P900" s="482">
        <f>IF('COE.Client.Details'!E917="","",'COE.Client.Details'!E917)</f>
        <v/>
      </c>
      <c r="Q900" s="483" t="n"/>
    </row>
    <row r="901">
      <c r="A901" s="232">
        <f>IF('Multi Unit Grid'!C912="","",'Multi Unit Grid'!C912)</f>
        <v/>
      </c>
      <c r="B901" s="473">
        <f>IF('Product Selections'!D915="","",'Product Selections'!D915)</f>
        <v/>
      </c>
      <c r="C901" s="166">
        <f>IF('COE.Client.Details'!K918="","",'COE.Client.Details'!K918)</f>
        <v/>
      </c>
      <c r="D901" s="473">
        <f>IF('COE.Client.Details'!M918="","",'COE.Client.Details'!M918)</f>
        <v/>
      </c>
      <c r="E901" s="473">
        <f>IF('COE.Client.Details'!O918="","",'COE.Client.Details'!O918)</f>
        <v/>
      </c>
      <c r="F901" s="473">
        <f>IF('COE.Client.Details'!P918="","",'COE.Client.Details'!P918)</f>
        <v/>
      </c>
      <c r="G901" s="473">
        <f>IF('COE.Client.Details'!Q918="","",'COE.Client.Details'!Q918)</f>
        <v/>
      </c>
      <c r="H901" s="478">
        <f>IF(G901="","","US")</f>
        <v/>
      </c>
      <c r="I901" s="166">
        <f>IF('COE.Client.Details'!L918="","",'COE.Client.Details'!L918)</f>
        <v/>
      </c>
      <c r="J901" s="629">
        <f>IF('COE.Client.Details'!T918="","",'COE.Client.Details'!T918)</f>
        <v/>
      </c>
      <c r="K901" s="479">
        <f>IF(A901="","","0123000000002GvAAI")</f>
        <v/>
      </c>
      <c r="L901" s="479" t="n"/>
      <c r="M901" s="481">
        <f>IF('Multi Unit Grid'!$H$3="","",'Multi Unit Grid'!$H$3)</f>
        <v/>
      </c>
      <c r="N901" s="481">
        <f>IF('Multi Unit Grid'!$H$4="","",'Multi Unit Grid'!$H$4)</f>
        <v/>
      </c>
      <c r="O901" s="483" t="n"/>
      <c r="P901" s="482">
        <f>IF('COE.Client.Details'!E918="","",'COE.Client.Details'!E918)</f>
        <v/>
      </c>
      <c r="Q901" s="483" t="n"/>
    </row>
    <row r="902">
      <c r="A902" s="232">
        <f>IF('Multi Unit Grid'!C913="","",'Multi Unit Grid'!C913)</f>
        <v/>
      </c>
      <c r="B902" s="473">
        <f>IF('Product Selections'!D916="","",'Product Selections'!D916)</f>
        <v/>
      </c>
      <c r="C902" s="166">
        <f>IF('COE.Client.Details'!K919="","",'COE.Client.Details'!K919)</f>
        <v/>
      </c>
      <c r="D902" s="473">
        <f>IF('COE.Client.Details'!M919="","",'COE.Client.Details'!M919)</f>
        <v/>
      </c>
      <c r="E902" s="473">
        <f>IF('COE.Client.Details'!O919="","",'COE.Client.Details'!O919)</f>
        <v/>
      </c>
      <c r="F902" s="473">
        <f>IF('COE.Client.Details'!P919="","",'COE.Client.Details'!P919)</f>
        <v/>
      </c>
      <c r="G902" s="473">
        <f>IF('COE.Client.Details'!Q919="","",'COE.Client.Details'!Q919)</f>
        <v/>
      </c>
      <c r="H902" s="478">
        <f>IF(G902="","","US")</f>
        <v/>
      </c>
      <c r="I902" s="166">
        <f>IF('COE.Client.Details'!L919="","",'COE.Client.Details'!L919)</f>
        <v/>
      </c>
      <c r="J902" s="629">
        <f>IF('COE.Client.Details'!T919="","",'COE.Client.Details'!T919)</f>
        <v/>
      </c>
      <c r="K902" s="479">
        <f>IF(A902="","","0123000000002GvAAI")</f>
        <v/>
      </c>
      <c r="L902" s="479" t="n"/>
      <c r="M902" s="481">
        <f>IF('Multi Unit Grid'!$H$3="","",'Multi Unit Grid'!$H$3)</f>
        <v/>
      </c>
      <c r="N902" s="481">
        <f>IF('Multi Unit Grid'!$H$4="","",'Multi Unit Grid'!$H$4)</f>
        <v/>
      </c>
      <c r="O902" s="483" t="n"/>
      <c r="P902" s="482">
        <f>IF('COE.Client.Details'!E919="","",'COE.Client.Details'!E919)</f>
        <v/>
      </c>
      <c r="Q902" s="483" t="n"/>
    </row>
    <row r="903">
      <c r="A903" s="232">
        <f>IF('Multi Unit Grid'!C914="","",'Multi Unit Grid'!C914)</f>
        <v/>
      </c>
      <c r="B903" s="473">
        <f>IF('Product Selections'!D917="","",'Product Selections'!D917)</f>
        <v/>
      </c>
      <c r="C903" s="166">
        <f>IF('COE.Client.Details'!K920="","",'COE.Client.Details'!K920)</f>
        <v/>
      </c>
      <c r="D903" s="473">
        <f>IF('COE.Client.Details'!M920="","",'COE.Client.Details'!M920)</f>
        <v/>
      </c>
      <c r="E903" s="473">
        <f>IF('COE.Client.Details'!O920="","",'COE.Client.Details'!O920)</f>
        <v/>
      </c>
      <c r="F903" s="473">
        <f>IF('COE.Client.Details'!P920="","",'COE.Client.Details'!P920)</f>
        <v/>
      </c>
      <c r="G903" s="473">
        <f>IF('COE.Client.Details'!Q920="","",'COE.Client.Details'!Q920)</f>
        <v/>
      </c>
      <c r="H903" s="478">
        <f>IF(G903="","","US")</f>
        <v/>
      </c>
      <c r="I903" s="166">
        <f>IF('COE.Client.Details'!L920="","",'COE.Client.Details'!L920)</f>
        <v/>
      </c>
      <c r="J903" s="629">
        <f>IF('COE.Client.Details'!T920="","",'COE.Client.Details'!T920)</f>
        <v/>
      </c>
      <c r="K903" s="479">
        <f>IF(A903="","","0123000000002GvAAI")</f>
        <v/>
      </c>
      <c r="L903" s="479" t="n"/>
      <c r="M903" s="481">
        <f>IF('Multi Unit Grid'!$H$3="","",'Multi Unit Grid'!$H$3)</f>
        <v/>
      </c>
      <c r="N903" s="481">
        <f>IF('Multi Unit Grid'!$H$4="","",'Multi Unit Grid'!$H$4)</f>
        <v/>
      </c>
      <c r="O903" s="483" t="n"/>
      <c r="P903" s="482">
        <f>IF('COE.Client.Details'!E920="","",'COE.Client.Details'!E920)</f>
        <v/>
      </c>
      <c r="Q903" s="483" t="n"/>
    </row>
    <row r="904">
      <c r="A904" s="232">
        <f>IF('Multi Unit Grid'!C915="","",'Multi Unit Grid'!C915)</f>
        <v/>
      </c>
      <c r="B904" s="473">
        <f>IF('Product Selections'!D918="","",'Product Selections'!D918)</f>
        <v/>
      </c>
      <c r="C904" s="166">
        <f>IF('COE.Client.Details'!K921="","",'COE.Client.Details'!K921)</f>
        <v/>
      </c>
      <c r="D904" s="473">
        <f>IF('COE.Client.Details'!M921="","",'COE.Client.Details'!M921)</f>
        <v/>
      </c>
      <c r="E904" s="473">
        <f>IF('COE.Client.Details'!O921="","",'COE.Client.Details'!O921)</f>
        <v/>
      </c>
      <c r="F904" s="473">
        <f>IF('COE.Client.Details'!P921="","",'COE.Client.Details'!P921)</f>
        <v/>
      </c>
      <c r="G904" s="473">
        <f>IF('COE.Client.Details'!Q921="","",'COE.Client.Details'!Q921)</f>
        <v/>
      </c>
      <c r="H904" s="478">
        <f>IF(G904="","","US")</f>
        <v/>
      </c>
      <c r="I904" s="166">
        <f>IF('COE.Client.Details'!L921="","",'COE.Client.Details'!L921)</f>
        <v/>
      </c>
      <c r="J904" s="629">
        <f>IF('COE.Client.Details'!T921="","",'COE.Client.Details'!T921)</f>
        <v/>
      </c>
      <c r="K904" s="479">
        <f>IF(A904="","","0123000000002GvAAI")</f>
        <v/>
      </c>
      <c r="L904" s="479" t="n"/>
      <c r="M904" s="481">
        <f>IF('Multi Unit Grid'!$H$3="","",'Multi Unit Grid'!$H$3)</f>
        <v/>
      </c>
      <c r="N904" s="481">
        <f>IF('Multi Unit Grid'!$H$4="","",'Multi Unit Grid'!$H$4)</f>
        <v/>
      </c>
      <c r="O904" s="483" t="n"/>
      <c r="P904" s="482">
        <f>IF('COE.Client.Details'!E921="","",'COE.Client.Details'!E921)</f>
        <v/>
      </c>
      <c r="Q904" s="483" t="n"/>
    </row>
    <row r="905">
      <c r="A905" s="232">
        <f>IF('Multi Unit Grid'!C916="","",'Multi Unit Grid'!C916)</f>
        <v/>
      </c>
      <c r="B905" s="473">
        <f>IF('Product Selections'!D919="","",'Product Selections'!D919)</f>
        <v/>
      </c>
      <c r="C905" s="166">
        <f>IF('COE.Client.Details'!K922="","",'COE.Client.Details'!K922)</f>
        <v/>
      </c>
      <c r="D905" s="473">
        <f>IF('COE.Client.Details'!M922="","",'COE.Client.Details'!M922)</f>
        <v/>
      </c>
      <c r="E905" s="473">
        <f>IF('COE.Client.Details'!O922="","",'COE.Client.Details'!O922)</f>
        <v/>
      </c>
      <c r="F905" s="473">
        <f>IF('COE.Client.Details'!P922="","",'COE.Client.Details'!P922)</f>
        <v/>
      </c>
      <c r="G905" s="473">
        <f>IF('COE.Client.Details'!Q922="","",'COE.Client.Details'!Q922)</f>
        <v/>
      </c>
      <c r="H905" s="478">
        <f>IF(G905="","","US")</f>
        <v/>
      </c>
      <c r="I905" s="166">
        <f>IF('COE.Client.Details'!L922="","",'COE.Client.Details'!L922)</f>
        <v/>
      </c>
      <c r="J905" s="629">
        <f>IF('COE.Client.Details'!T922="","",'COE.Client.Details'!T922)</f>
        <v/>
      </c>
      <c r="K905" s="479">
        <f>IF(A905="","","0123000000002GvAAI")</f>
        <v/>
      </c>
      <c r="L905" s="479" t="n"/>
      <c r="M905" s="481">
        <f>IF('Multi Unit Grid'!$H$3="","",'Multi Unit Grid'!$H$3)</f>
        <v/>
      </c>
      <c r="N905" s="481">
        <f>IF('Multi Unit Grid'!$H$4="","",'Multi Unit Grid'!$H$4)</f>
        <v/>
      </c>
      <c r="O905" s="483" t="n"/>
      <c r="P905" s="482">
        <f>IF('COE.Client.Details'!E922="","",'COE.Client.Details'!E922)</f>
        <v/>
      </c>
      <c r="Q905" s="483" t="n"/>
    </row>
    <row r="906">
      <c r="A906" s="232">
        <f>IF('Multi Unit Grid'!C917="","",'Multi Unit Grid'!C917)</f>
        <v/>
      </c>
      <c r="B906" s="473">
        <f>IF('Product Selections'!D920="","",'Product Selections'!D920)</f>
        <v/>
      </c>
      <c r="C906" s="166">
        <f>IF('COE.Client.Details'!K923="","",'COE.Client.Details'!K923)</f>
        <v/>
      </c>
      <c r="D906" s="473">
        <f>IF('COE.Client.Details'!M923="","",'COE.Client.Details'!M923)</f>
        <v/>
      </c>
      <c r="E906" s="473">
        <f>IF('COE.Client.Details'!O923="","",'COE.Client.Details'!O923)</f>
        <v/>
      </c>
      <c r="F906" s="473">
        <f>IF('COE.Client.Details'!P923="","",'COE.Client.Details'!P923)</f>
        <v/>
      </c>
      <c r="G906" s="473">
        <f>IF('COE.Client.Details'!Q923="","",'COE.Client.Details'!Q923)</f>
        <v/>
      </c>
      <c r="H906" s="478">
        <f>IF(G906="","","US")</f>
        <v/>
      </c>
      <c r="I906" s="166">
        <f>IF('COE.Client.Details'!L923="","",'COE.Client.Details'!L923)</f>
        <v/>
      </c>
      <c r="J906" s="629">
        <f>IF('COE.Client.Details'!T923="","",'COE.Client.Details'!T923)</f>
        <v/>
      </c>
      <c r="K906" s="479">
        <f>IF(A906="","","0123000000002GvAAI")</f>
        <v/>
      </c>
      <c r="L906" s="479" t="n"/>
      <c r="M906" s="481">
        <f>IF('Multi Unit Grid'!$H$3="","",'Multi Unit Grid'!$H$3)</f>
        <v/>
      </c>
      <c r="N906" s="481">
        <f>IF('Multi Unit Grid'!$H$4="","",'Multi Unit Grid'!$H$4)</f>
        <v/>
      </c>
      <c r="O906" s="483" t="n"/>
      <c r="P906" s="482">
        <f>IF('COE.Client.Details'!E923="","",'COE.Client.Details'!E923)</f>
        <v/>
      </c>
      <c r="Q906" s="483" t="n"/>
    </row>
    <row r="907">
      <c r="A907" s="232">
        <f>IF('Multi Unit Grid'!C918="","",'Multi Unit Grid'!C918)</f>
        <v/>
      </c>
      <c r="B907" s="473">
        <f>IF('Product Selections'!D921="","",'Product Selections'!D921)</f>
        <v/>
      </c>
      <c r="C907" s="166">
        <f>IF('COE.Client.Details'!K924="","",'COE.Client.Details'!K924)</f>
        <v/>
      </c>
      <c r="D907" s="473">
        <f>IF('COE.Client.Details'!M924="","",'COE.Client.Details'!M924)</f>
        <v/>
      </c>
      <c r="E907" s="473">
        <f>IF('COE.Client.Details'!O924="","",'COE.Client.Details'!O924)</f>
        <v/>
      </c>
      <c r="F907" s="473">
        <f>IF('COE.Client.Details'!P924="","",'COE.Client.Details'!P924)</f>
        <v/>
      </c>
      <c r="G907" s="473">
        <f>IF('COE.Client.Details'!Q924="","",'COE.Client.Details'!Q924)</f>
        <v/>
      </c>
      <c r="H907" s="478">
        <f>IF(G907="","","US")</f>
        <v/>
      </c>
      <c r="I907" s="166">
        <f>IF('COE.Client.Details'!L924="","",'COE.Client.Details'!L924)</f>
        <v/>
      </c>
      <c r="J907" s="629">
        <f>IF('COE.Client.Details'!T924="","",'COE.Client.Details'!T924)</f>
        <v/>
      </c>
      <c r="K907" s="479">
        <f>IF(A907="","","0123000000002GvAAI")</f>
        <v/>
      </c>
      <c r="L907" s="479" t="n"/>
      <c r="M907" s="481">
        <f>IF('Multi Unit Grid'!$H$3="","",'Multi Unit Grid'!$H$3)</f>
        <v/>
      </c>
      <c r="N907" s="481">
        <f>IF('Multi Unit Grid'!$H$4="","",'Multi Unit Grid'!$H$4)</f>
        <v/>
      </c>
      <c r="O907" s="483" t="n"/>
      <c r="P907" s="482">
        <f>IF('COE.Client.Details'!E924="","",'COE.Client.Details'!E924)</f>
        <v/>
      </c>
      <c r="Q907" s="483" t="n"/>
    </row>
    <row r="908">
      <c r="A908" s="232">
        <f>IF('Multi Unit Grid'!C919="","",'Multi Unit Grid'!C919)</f>
        <v/>
      </c>
      <c r="B908" s="473">
        <f>IF('Product Selections'!D922="","",'Product Selections'!D922)</f>
        <v/>
      </c>
      <c r="C908" s="166">
        <f>IF('COE.Client.Details'!K925="","",'COE.Client.Details'!K925)</f>
        <v/>
      </c>
      <c r="D908" s="473">
        <f>IF('COE.Client.Details'!M925="","",'COE.Client.Details'!M925)</f>
        <v/>
      </c>
      <c r="E908" s="473">
        <f>IF('COE.Client.Details'!O925="","",'COE.Client.Details'!O925)</f>
        <v/>
      </c>
      <c r="F908" s="473">
        <f>IF('COE.Client.Details'!P925="","",'COE.Client.Details'!P925)</f>
        <v/>
      </c>
      <c r="G908" s="473">
        <f>IF('COE.Client.Details'!Q925="","",'COE.Client.Details'!Q925)</f>
        <v/>
      </c>
      <c r="H908" s="478">
        <f>IF(G908="","","US")</f>
        <v/>
      </c>
      <c r="I908" s="166">
        <f>IF('COE.Client.Details'!L925="","",'COE.Client.Details'!L925)</f>
        <v/>
      </c>
      <c r="J908" s="629">
        <f>IF('COE.Client.Details'!T925="","",'COE.Client.Details'!T925)</f>
        <v/>
      </c>
      <c r="K908" s="479">
        <f>IF(A908="","","0123000000002GvAAI")</f>
        <v/>
      </c>
      <c r="L908" s="479" t="n"/>
      <c r="M908" s="481">
        <f>IF('Multi Unit Grid'!$H$3="","",'Multi Unit Grid'!$H$3)</f>
        <v/>
      </c>
      <c r="N908" s="481">
        <f>IF('Multi Unit Grid'!$H$4="","",'Multi Unit Grid'!$H$4)</f>
        <v/>
      </c>
      <c r="O908" s="483" t="n"/>
      <c r="P908" s="482">
        <f>IF('COE.Client.Details'!E925="","",'COE.Client.Details'!E925)</f>
        <v/>
      </c>
      <c r="Q908" s="483" t="n"/>
    </row>
    <row r="909">
      <c r="A909" s="232">
        <f>IF('Multi Unit Grid'!C920="","",'Multi Unit Grid'!C920)</f>
        <v/>
      </c>
      <c r="B909" s="473">
        <f>IF('Product Selections'!D923="","",'Product Selections'!D923)</f>
        <v/>
      </c>
      <c r="C909" s="166">
        <f>IF('COE.Client.Details'!K926="","",'COE.Client.Details'!K926)</f>
        <v/>
      </c>
      <c r="D909" s="473">
        <f>IF('COE.Client.Details'!M926="","",'COE.Client.Details'!M926)</f>
        <v/>
      </c>
      <c r="E909" s="473">
        <f>IF('COE.Client.Details'!O926="","",'COE.Client.Details'!O926)</f>
        <v/>
      </c>
      <c r="F909" s="473">
        <f>IF('COE.Client.Details'!P926="","",'COE.Client.Details'!P926)</f>
        <v/>
      </c>
      <c r="G909" s="473">
        <f>IF('COE.Client.Details'!Q926="","",'COE.Client.Details'!Q926)</f>
        <v/>
      </c>
      <c r="H909" s="478">
        <f>IF(G909="","","US")</f>
        <v/>
      </c>
      <c r="I909" s="166">
        <f>IF('COE.Client.Details'!L926="","",'COE.Client.Details'!L926)</f>
        <v/>
      </c>
      <c r="J909" s="629">
        <f>IF('COE.Client.Details'!T926="","",'COE.Client.Details'!T926)</f>
        <v/>
      </c>
      <c r="K909" s="479">
        <f>IF(A909="","","0123000000002GvAAI")</f>
        <v/>
      </c>
      <c r="L909" s="479" t="n"/>
      <c r="M909" s="481">
        <f>IF('Multi Unit Grid'!$H$3="","",'Multi Unit Grid'!$H$3)</f>
        <v/>
      </c>
      <c r="N909" s="481">
        <f>IF('Multi Unit Grid'!$H$4="","",'Multi Unit Grid'!$H$4)</f>
        <v/>
      </c>
      <c r="O909" s="483" t="n"/>
      <c r="P909" s="482">
        <f>IF('COE.Client.Details'!E926="","",'COE.Client.Details'!E926)</f>
        <v/>
      </c>
      <c r="Q909" s="483" t="n"/>
    </row>
    <row r="910">
      <c r="A910" s="232">
        <f>IF('Multi Unit Grid'!C921="","",'Multi Unit Grid'!C921)</f>
        <v/>
      </c>
      <c r="B910" s="473">
        <f>IF('Product Selections'!D924="","",'Product Selections'!D924)</f>
        <v/>
      </c>
      <c r="C910" s="166">
        <f>IF('COE.Client.Details'!K927="","",'COE.Client.Details'!K927)</f>
        <v/>
      </c>
      <c r="D910" s="473">
        <f>IF('COE.Client.Details'!M927="","",'COE.Client.Details'!M927)</f>
        <v/>
      </c>
      <c r="E910" s="473">
        <f>IF('COE.Client.Details'!O927="","",'COE.Client.Details'!O927)</f>
        <v/>
      </c>
      <c r="F910" s="473">
        <f>IF('COE.Client.Details'!P927="","",'COE.Client.Details'!P927)</f>
        <v/>
      </c>
      <c r="G910" s="473">
        <f>IF('COE.Client.Details'!Q927="","",'COE.Client.Details'!Q927)</f>
        <v/>
      </c>
      <c r="H910" s="478">
        <f>IF(G910="","","US")</f>
        <v/>
      </c>
      <c r="I910" s="166">
        <f>IF('COE.Client.Details'!L927="","",'COE.Client.Details'!L927)</f>
        <v/>
      </c>
      <c r="J910" s="629">
        <f>IF('COE.Client.Details'!T927="","",'COE.Client.Details'!T927)</f>
        <v/>
      </c>
      <c r="K910" s="479">
        <f>IF(A910="","","0123000000002GvAAI")</f>
        <v/>
      </c>
      <c r="L910" s="479" t="n"/>
      <c r="M910" s="481">
        <f>IF('Multi Unit Grid'!$H$3="","",'Multi Unit Grid'!$H$3)</f>
        <v/>
      </c>
      <c r="N910" s="481">
        <f>IF('Multi Unit Grid'!$H$4="","",'Multi Unit Grid'!$H$4)</f>
        <v/>
      </c>
      <c r="O910" s="483" t="n"/>
      <c r="P910" s="482">
        <f>IF('COE.Client.Details'!E927="","",'COE.Client.Details'!E927)</f>
        <v/>
      </c>
      <c r="Q910" s="483" t="n"/>
    </row>
    <row r="911">
      <c r="A911" s="232">
        <f>IF('Multi Unit Grid'!C922="","",'Multi Unit Grid'!C922)</f>
        <v/>
      </c>
      <c r="B911" s="473">
        <f>IF('Product Selections'!D925="","",'Product Selections'!D925)</f>
        <v/>
      </c>
      <c r="C911" s="166">
        <f>IF('COE.Client.Details'!K928="","",'COE.Client.Details'!K928)</f>
        <v/>
      </c>
      <c r="D911" s="473">
        <f>IF('COE.Client.Details'!M928="","",'COE.Client.Details'!M928)</f>
        <v/>
      </c>
      <c r="E911" s="473">
        <f>IF('COE.Client.Details'!O928="","",'COE.Client.Details'!O928)</f>
        <v/>
      </c>
      <c r="F911" s="473">
        <f>IF('COE.Client.Details'!P928="","",'COE.Client.Details'!P928)</f>
        <v/>
      </c>
      <c r="G911" s="473">
        <f>IF('COE.Client.Details'!Q928="","",'COE.Client.Details'!Q928)</f>
        <v/>
      </c>
      <c r="H911" s="478">
        <f>IF(G911="","","US")</f>
        <v/>
      </c>
      <c r="I911" s="166">
        <f>IF('COE.Client.Details'!L928="","",'COE.Client.Details'!L928)</f>
        <v/>
      </c>
      <c r="J911" s="629">
        <f>IF('COE.Client.Details'!T928="","",'COE.Client.Details'!T928)</f>
        <v/>
      </c>
      <c r="K911" s="479">
        <f>IF(A911="","","0123000000002GvAAI")</f>
        <v/>
      </c>
      <c r="L911" s="479" t="n"/>
      <c r="M911" s="481">
        <f>IF('Multi Unit Grid'!$H$3="","",'Multi Unit Grid'!$H$3)</f>
        <v/>
      </c>
      <c r="N911" s="481">
        <f>IF('Multi Unit Grid'!$H$4="","",'Multi Unit Grid'!$H$4)</f>
        <v/>
      </c>
      <c r="O911" s="483" t="n"/>
      <c r="P911" s="482">
        <f>IF('COE.Client.Details'!E928="","",'COE.Client.Details'!E928)</f>
        <v/>
      </c>
      <c r="Q911" s="483" t="n"/>
    </row>
    <row r="912">
      <c r="A912" s="232">
        <f>IF('Multi Unit Grid'!C923="","",'Multi Unit Grid'!C923)</f>
        <v/>
      </c>
      <c r="B912" s="473">
        <f>IF('Product Selections'!D926="","",'Product Selections'!D926)</f>
        <v/>
      </c>
      <c r="C912" s="166">
        <f>IF('COE.Client.Details'!K929="","",'COE.Client.Details'!K929)</f>
        <v/>
      </c>
      <c r="D912" s="473">
        <f>IF('COE.Client.Details'!M929="","",'COE.Client.Details'!M929)</f>
        <v/>
      </c>
      <c r="E912" s="473">
        <f>IF('COE.Client.Details'!O929="","",'COE.Client.Details'!O929)</f>
        <v/>
      </c>
      <c r="F912" s="473">
        <f>IF('COE.Client.Details'!P929="","",'COE.Client.Details'!P929)</f>
        <v/>
      </c>
      <c r="G912" s="473">
        <f>IF('COE.Client.Details'!Q929="","",'COE.Client.Details'!Q929)</f>
        <v/>
      </c>
      <c r="H912" s="478">
        <f>IF(G912="","","US")</f>
        <v/>
      </c>
      <c r="I912" s="166">
        <f>IF('COE.Client.Details'!L929="","",'COE.Client.Details'!L929)</f>
        <v/>
      </c>
      <c r="J912" s="629">
        <f>IF('COE.Client.Details'!T929="","",'COE.Client.Details'!T929)</f>
        <v/>
      </c>
      <c r="K912" s="479">
        <f>IF(A912="","","0123000000002GvAAI")</f>
        <v/>
      </c>
      <c r="L912" s="479" t="n"/>
      <c r="M912" s="481">
        <f>IF('Multi Unit Grid'!$H$3="","",'Multi Unit Grid'!$H$3)</f>
        <v/>
      </c>
      <c r="N912" s="481">
        <f>IF('Multi Unit Grid'!$H$4="","",'Multi Unit Grid'!$H$4)</f>
        <v/>
      </c>
      <c r="O912" s="483" t="n"/>
      <c r="P912" s="482">
        <f>IF('COE.Client.Details'!E929="","",'COE.Client.Details'!E929)</f>
        <v/>
      </c>
      <c r="Q912" s="483" t="n"/>
    </row>
    <row r="913">
      <c r="A913" s="232">
        <f>IF('Multi Unit Grid'!C924="","",'Multi Unit Grid'!C924)</f>
        <v/>
      </c>
      <c r="B913" s="473">
        <f>IF('Product Selections'!D927="","",'Product Selections'!D927)</f>
        <v/>
      </c>
      <c r="C913" s="166">
        <f>IF('COE.Client.Details'!K930="","",'COE.Client.Details'!K930)</f>
        <v/>
      </c>
      <c r="D913" s="473">
        <f>IF('COE.Client.Details'!M930="","",'COE.Client.Details'!M930)</f>
        <v/>
      </c>
      <c r="E913" s="473">
        <f>IF('COE.Client.Details'!O930="","",'COE.Client.Details'!O930)</f>
        <v/>
      </c>
      <c r="F913" s="473">
        <f>IF('COE.Client.Details'!P930="","",'COE.Client.Details'!P930)</f>
        <v/>
      </c>
      <c r="G913" s="473">
        <f>IF('COE.Client.Details'!Q930="","",'COE.Client.Details'!Q930)</f>
        <v/>
      </c>
      <c r="H913" s="478">
        <f>IF(G913="","","US")</f>
        <v/>
      </c>
      <c r="I913" s="166">
        <f>IF('COE.Client.Details'!L930="","",'COE.Client.Details'!L930)</f>
        <v/>
      </c>
      <c r="J913" s="629">
        <f>IF('COE.Client.Details'!T930="","",'COE.Client.Details'!T930)</f>
        <v/>
      </c>
      <c r="K913" s="479">
        <f>IF(A913="","","0123000000002GvAAI")</f>
        <v/>
      </c>
      <c r="L913" s="479" t="n"/>
      <c r="M913" s="481">
        <f>IF('Multi Unit Grid'!$H$3="","",'Multi Unit Grid'!$H$3)</f>
        <v/>
      </c>
      <c r="N913" s="481">
        <f>IF('Multi Unit Grid'!$H$4="","",'Multi Unit Grid'!$H$4)</f>
        <v/>
      </c>
      <c r="O913" s="483" t="n"/>
      <c r="P913" s="482">
        <f>IF('COE.Client.Details'!E930="","",'COE.Client.Details'!E930)</f>
        <v/>
      </c>
      <c r="Q913" s="483" t="n"/>
    </row>
    <row r="914">
      <c r="A914" s="232">
        <f>IF('Multi Unit Grid'!C925="","",'Multi Unit Grid'!C925)</f>
        <v/>
      </c>
      <c r="B914" s="473">
        <f>IF('Product Selections'!D928="","",'Product Selections'!D928)</f>
        <v/>
      </c>
      <c r="C914" s="166">
        <f>IF('COE.Client.Details'!K931="","",'COE.Client.Details'!K931)</f>
        <v/>
      </c>
      <c r="D914" s="473">
        <f>IF('COE.Client.Details'!M931="","",'COE.Client.Details'!M931)</f>
        <v/>
      </c>
      <c r="E914" s="473">
        <f>IF('COE.Client.Details'!O931="","",'COE.Client.Details'!O931)</f>
        <v/>
      </c>
      <c r="F914" s="473">
        <f>IF('COE.Client.Details'!P931="","",'COE.Client.Details'!P931)</f>
        <v/>
      </c>
      <c r="G914" s="473">
        <f>IF('COE.Client.Details'!Q931="","",'COE.Client.Details'!Q931)</f>
        <v/>
      </c>
      <c r="H914" s="478">
        <f>IF(G914="","","US")</f>
        <v/>
      </c>
      <c r="I914" s="166">
        <f>IF('COE.Client.Details'!L931="","",'COE.Client.Details'!L931)</f>
        <v/>
      </c>
      <c r="J914" s="629">
        <f>IF('COE.Client.Details'!T931="","",'COE.Client.Details'!T931)</f>
        <v/>
      </c>
      <c r="K914" s="479">
        <f>IF(A914="","","0123000000002GvAAI")</f>
        <v/>
      </c>
      <c r="L914" s="479" t="n"/>
      <c r="M914" s="481">
        <f>IF('Multi Unit Grid'!$H$3="","",'Multi Unit Grid'!$H$3)</f>
        <v/>
      </c>
      <c r="N914" s="481">
        <f>IF('Multi Unit Grid'!$H$4="","",'Multi Unit Grid'!$H$4)</f>
        <v/>
      </c>
      <c r="O914" s="483" t="n"/>
      <c r="P914" s="482">
        <f>IF('COE.Client.Details'!E931="","",'COE.Client.Details'!E931)</f>
        <v/>
      </c>
      <c r="Q914" s="483" t="n"/>
    </row>
    <row r="915">
      <c r="A915" s="232">
        <f>IF('Multi Unit Grid'!C926="","",'Multi Unit Grid'!C926)</f>
        <v/>
      </c>
      <c r="B915" s="473">
        <f>IF('Product Selections'!D929="","",'Product Selections'!D929)</f>
        <v/>
      </c>
      <c r="C915" s="166">
        <f>IF('COE.Client.Details'!K932="","",'COE.Client.Details'!K932)</f>
        <v/>
      </c>
      <c r="D915" s="473">
        <f>IF('COE.Client.Details'!M932="","",'COE.Client.Details'!M932)</f>
        <v/>
      </c>
      <c r="E915" s="473">
        <f>IF('COE.Client.Details'!O932="","",'COE.Client.Details'!O932)</f>
        <v/>
      </c>
      <c r="F915" s="473">
        <f>IF('COE.Client.Details'!P932="","",'COE.Client.Details'!P932)</f>
        <v/>
      </c>
      <c r="G915" s="473">
        <f>IF('COE.Client.Details'!Q932="","",'COE.Client.Details'!Q932)</f>
        <v/>
      </c>
      <c r="H915" s="478">
        <f>IF(G915="","","US")</f>
        <v/>
      </c>
      <c r="I915" s="166">
        <f>IF('COE.Client.Details'!L932="","",'COE.Client.Details'!L932)</f>
        <v/>
      </c>
      <c r="J915" s="629">
        <f>IF('COE.Client.Details'!T932="","",'COE.Client.Details'!T932)</f>
        <v/>
      </c>
      <c r="K915" s="479">
        <f>IF(A915="","","0123000000002GvAAI")</f>
        <v/>
      </c>
      <c r="L915" s="479" t="n"/>
      <c r="M915" s="481">
        <f>IF('Multi Unit Grid'!$H$3="","",'Multi Unit Grid'!$H$3)</f>
        <v/>
      </c>
      <c r="N915" s="481">
        <f>IF('Multi Unit Grid'!$H$4="","",'Multi Unit Grid'!$H$4)</f>
        <v/>
      </c>
      <c r="O915" s="483" t="n"/>
      <c r="P915" s="482">
        <f>IF('COE.Client.Details'!E932="","",'COE.Client.Details'!E932)</f>
        <v/>
      </c>
      <c r="Q915" s="483" t="n"/>
    </row>
    <row r="916">
      <c r="A916" s="232">
        <f>IF('Multi Unit Grid'!C927="","",'Multi Unit Grid'!C927)</f>
        <v/>
      </c>
      <c r="B916" s="473">
        <f>IF('Product Selections'!D930="","",'Product Selections'!D930)</f>
        <v/>
      </c>
      <c r="C916" s="166">
        <f>IF('COE.Client.Details'!K933="","",'COE.Client.Details'!K933)</f>
        <v/>
      </c>
      <c r="D916" s="473">
        <f>IF('COE.Client.Details'!M933="","",'COE.Client.Details'!M933)</f>
        <v/>
      </c>
      <c r="E916" s="473">
        <f>IF('COE.Client.Details'!O933="","",'COE.Client.Details'!O933)</f>
        <v/>
      </c>
      <c r="F916" s="473">
        <f>IF('COE.Client.Details'!P933="","",'COE.Client.Details'!P933)</f>
        <v/>
      </c>
      <c r="G916" s="473">
        <f>IF('COE.Client.Details'!Q933="","",'COE.Client.Details'!Q933)</f>
        <v/>
      </c>
      <c r="H916" s="478">
        <f>IF(G916="","","US")</f>
        <v/>
      </c>
      <c r="I916" s="166">
        <f>IF('COE.Client.Details'!L933="","",'COE.Client.Details'!L933)</f>
        <v/>
      </c>
      <c r="J916" s="629">
        <f>IF('COE.Client.Details'!T933="","",'COE.Client.Details'!T933)</f>
        <v/>
      </c>
      <c r="K916" s="479">
        <f>IF(A916="","","0123000000002GvAAI")</f>
        <v/>
      </c>
      <c r="L916" s="479" t="n"/>
      <c r="M916" s="481">
        <f>IF('Multi Unit Grid'!$H$3="","",'Multi Unit Grid'!$H$3)</f>
        <v/>
      </c>
      <c r="N916" s="481">
        <f>IF('Multi Unit Grid'!$H$4="","",'Multi Unit Grid'!$H$4)</f>
        <v/>
      </c>
      <c r="O916" s="483" t="n"/>
      <c r="P916" s="482">
        <f>IF('COE.Client.Details'!E933="","",'COE.Client.Details'!E933)</f>
        <v/>
      </c>
      <c r="Q916" s="483" t="n"/>
    </row>
    <row r="917">
      <c r="A917" s="232">
        <f>IF('Multi Unit Grid'!C928="","",'Multi Unit Grid'!C928)</f>
        <v/>
      </c>
      <c r="B917" s="473">
        <f>IF('Product Selections'!D931="","",'Product Selections'!D931)</f>
        <v/>
      </c>
      <c r="C917" s="166">
        <f>IF('COE.Client.Details'!K934="","",'COE.Client.Details'!K934)</f>
        <v/>
      </c>
      <c r="D917" s="473">
        <f>IF('COE.Client.Details'!M934="","",'COE.Client.Details'!M934)</f>
        <v/>
      </c>
      <c r="E917" s="473">
        <f>IF('COE.Client.Details'!O934="","",'COE.Client.Details'!O934)</f>
        <v/>
      </c>
      <c r="F917" s="473">
        <f>IF('COE.Client.Details'!P934="","",'COE.Client.Details'!P934)</f>
        <v/>
      </c>
      <c r="G917" s="473">
        <f>IF('COE.Client.Details'!Q934="","",'COE.Client.Details'!Q934)</f>
        <v/>
      </c>
      <c r="H917" s="478">
        <f>IF(G917="","","US")</f>
        <v/>
      </c>
      <c r="I917" s="166">
        <f>IF('COE.Client.Details'!L934="","",'COE.Client.Details'!L934)</f>
        <v/>
      </c>
      <c r="J917" s="629">
        <f>IF('COE.Client.Details'!T934="","",'COE.Client.Details'!T934)</f>
        <v/>
      </c>
      <c r="K917" s="479">
        <f>IF(A917="","","0123000000002GvAAI")</f>
        <v/>
      </c>
      <c r="L917" s="479" t="n"/>
      <c r="M917" s="481">
        <f>IF('Multi Unit Grid'!$H$3="","",'Multi Unit Grid'!$H$3)</f>
        <v/>
      </c>
      <c r="N917" s="481">
        <f>IF('Multi Unit Grid'!$H$4="","",'Multi Unit Grid'!$H$4)</f>
        <v/>
      </c>
      <c r="O917" s="483" t="n"/>
      <c r="P917" s="482">
        <f>IF('COE.Client.Details'!E934="","",'COE.Client.Details'!E934)</f>
        <v/>
      </c>
      <c r="Q917" s="483" t="n"/>
    </row>
    <row r="918">
      <c r="A918" s="232">
        <f>IF('Multi Unit Grid'!C929="","",'Multi Unit Grid'!C929)</f>
        <v/>
      </c>
      <c r="B918" s="473">
        <f>IF('Product Selections'!D932="","",'Product Selections'!D932)</f>
        <v/>
      </c>
      <c r="C918" s="166">
        <f>IF('COE.Client.Details'!K935="","",'COE.Client.Details'!K935)</f>
        <v/>
      </c>
      <c r="D918" s="473">
        <f>IF('COE.Client.Details'!M935="","",'COE.Client.Details'!M935)</f>
        <v/>
      </c>
      <c r="E918" s="473">
        <f>IF('COE.Client.Details'!O935="","",'COE.Client.Details'!O935)</f>
        <v/>
      </c>
      <c r="F918" s="473">
        <f>IF('COE.Client.Details'!P935="","",'COE.Client.Details'!P935)</f>
        <v/>
      </c>
      <c r="G918" s="473">
        <f>IF('COE.Client.Details'!Q935="","",'COE.Client.Details'!Q935)</f>
        <v/>
      </c>
      <c r="H918" s="478">
        <f>IF(G918="","","US")</f>
        <v/>
      </c>
      <c r="I918" s="166">
        <f>IF('COE.Client.Details'!L935="","",'COE.Client.Details'!L935)</f>
        <v/>
      </c>
      <c r="J918" s="629">
        <f>IF('COE.Client.Details'!T935="","",'COE.Client.Details'!T935)</f>
        <v/>
      </c>
      <c r="K918" s="479">
        <f>IF(A918="","","0123000000002GvAAI")</f>
        <v/>
      </c>
      <c r="L918" s="479" t="n"/>
      <c r="M918" s="481">
        <f>IF('Multi Unit Grid'!$H$3="","",'Multi Unit Grid'!$H$3)</f>
        <v/>
      </c>
      <c r="N918" s="481">
        <f>IF('Multi Unit Grid'!$H$4="","",'Multi Unit Grid'!$H$4)</f>
        <v/>
      </c>
      <c r="O918" s="483" t="n"/>
      <c r="P918" s="482">
        <f>IF('COE.Client.Details'!E935="","",'COE.Client.Details'!E935)</f>
        <v/>
      </c>
      <c r="Q918" s="483" t="n"/>
    </row>
    <row r="919">
      <c r="A919" s="232">
        <f>IF('Multi Unit Grid'!C930="","",'Multi Unit Grid'!C930)</f>
        <v/>
      </c>
      <c r="B919" s="473">
        <f>IF('Product Selections'!D933="","",'Product Selections'!D933)</f>
        <v/>
      </c>
      <c r="C919" s="166">
        <f>IF('COE.Client.Details'!K936="","",'COE.Client.Details'!K936)</f>
        <v/>
      </c>
      <c r="D919" s="473">
        <f>IF('COE.Client.Details'!M936="","",'COE.Client.Details'!M936)</f>
        <v/>
      </c>
      <c r="E919" s="473">
        <f>IF('COE.Client.Details'!O936="","",'COE.Client.Details'!O936)</f>
        <v/>
      </c>
      <c r="F919" s="473">
        <f>IF('COE.Client.Details'!P936="","",'COE.Client.Details'!P936)</f>
        <v/>
      </c>
      <c r="G919" s="473">
        <f>IF('COE.Client.Details'!Q936="","",'COE.Client.Details'!Q936)</f>
        <v/>
      </c>
      <c r="H919" s="478">
        <f>IF(G919="","","US")</f>
        <v/>
      </c>
      <c r="I919" s="166">
        <f>IF('COE.Client.Details'!L936="","",'COE.Client.Details'!L936)</f>
        <v/>
      </c>
      <c r="J919" s="629">
        <f>IF('COE.Client.Details'!T936="","",'COE.Client.Details'!T936)</f>
        <v/>
      </c>
      <c r="K919" s="479">
        <f>IF(A919="","","0123000000002GvAAI")</f>
        <v/>
      </c>
      <c r="L919" s="479" t="n"/>
      <c r="M919" s="481">
        <f>IF('Multi Unit Grid'!$H$3="","",'Multi Unit Grid'!$H$3)</f>
        <v/>
      </c>
      <c r="N919" s="481">
        <f>IF('Multi Unit Grid'!$H$4="","",'Multi Unit Grid'!$H$4)</f>
        <v/>
      </c>
      <c r="O919" s="483" t="n"/>
      <c r="P919" s="482">
        <f>IF('COE.Client.Details'!E936="","",'COE.Client.Details'!E936)</f>
        <v/>
      </c>
      <c r="Q919" s="483" t="n"/>
    </row>
    <row r="920">
      <c r="A920" s="232">
        <f>IF('Multi Unit Grid'!C931="","",'Multi Unit Grid'!C931)</f>
        <v/>
      </c>
      <c r="B920" s="473">
        <f>IF('Product Selections'!D934="","",'Product Selections'!D934)</f>
        <v/>
      </c>
      <c r="C920" s="166">
        <f>IF('COE.Client.Details'!K937="","",'COE.Client.Details'!K937)</f>
        <v/>
      </c>
      <c r="D920" s="473">
        <f>IF('COE.Client.Details'!M937="","",'COE.Client.Details'!M937)</f>
        <v/>
      </c>
      <c r="E920" s="473">
        <f>IF('COE.Client.Details'!O937="","",'COE.Client.Details'!O937)</f>
        <v/>
      </c>
      <c r="F920" s="473">
        <f>IF('COE.Client.Details'!P937="","",'COE.Client.Details'!P937)</f>
        <v/>
      </c>
      <c r="G920" s="473">
        <f>IF('COE.Client.Details'!Q937="","",'COE.Client.Details'!Q937)</f>
        <v/>
      </c>
      <c r="H920" s="478">
        <f>IF(G920="","","US")</f>
        <v/>
      </c>
      <c r="I920" s="166">
        <f>IF('COE.Client.Details'!L937="","",'COE.Client.Details'!L937)</f>
        <v/>
      </c>
      <c r="J920" s="629">
        <f>IF('COE.Client.Details'!T937="","",'COE.Client.Details'!T937)</f>
        <v/>
      </c>
      <c r="K920" s="479">
        <f>IF(A920="","","0123000000002GvAAI")</f>
        <v/>
      </c>
      <c r="L920" s="479" t="n"/>
      <c r="M920" s="481">
        <f>IF('Multi Unit Grid'!$H$3="","",'Multi Unit Grid'!$H$3)</f>
        <v/>
      </c>
      <c r="N920" s="481">
        <f>IF('Multi Unit Grid'!$H$4="","",'Multi Unit Grid'!$H$4)</f>
        <v/>
      </c>
      <c r="O920" s="483" t="n"/>
      <c r="P920" s="482">
        <f>IF('COE.Client.Details'!E937="","",'COE.Client.Details'!E937)</f>
        <v/>
      </c>
      <c r="Q920" s="483" t="n"/>
    </row>
    <row r="921">
      <c r="A921" s="232">
        <f>IF('Multi Unit Grid'!C932="","",'Multi Unit Grid'!C932)</f>
        <v/>
      </c>
      <c r="B921" s="473">
        <f>IF('Product Selections'!D935="","",'Product Selections'!D935)</f>
        <v/>
      </c>
      <c r="C921" s="166">
        <f>IF('COE.Client.Details'!K938="","",'COE.Client.Details'!K938)</f>
        <v/>
      </c>
      <c r="D921" s="473">
        <f>IF('COE.Client.Details'!M938="","",'COE.Client.Details'!M938)</f>
        <v/>
      </c>
      <c r="E921" s="473">
        <f>IF('COE.Client.Details'!O938="","",'COE.Client.Details'!O938)</f>
        <v/>
      </c>
      <c r="F921" s="473">
        <f>IF('COE.Client.Details'!P938="","",'COE.Client.Details'!P938)</f>
        <v/>
      </c>
      <c r="G921" s="473">
        <f>IF('COE.Client.Details'!Q938="","",'COE.Client.Details'!Q938)</f>
        <v/>
      </c>
      <c r="H921" s="478">
        <f>IF(G921="","","US")</f>
        <v/>
      </c>
      <c r="I921" s="166">
        <f>IF('COE.Client.Details'!L938="","",'COE.Client.Details'!L938)</f>
        <v/>
      </c>
      <c r="J921" s="629">
        <f>IF('COE.Client.Details'!T938="","",'COE.Client.Details'!T938)</f>
        <v/>
      </c>
      <c r="K921" s="479">
        <f>IF(A921="","","0123000000002GvAAI")</f>
        <v/>
      </c>
      <c r="L921" s="479" t="n"/>
      <c r="M921" s="481">
        <f>IF('Multi Unit Grid'!$H$3="","",'Multi Unit Grid'!$H$3)</f>
        <v/>
      </c>
      <c r="N921" s="481">
        <f>IF('Multi Unit Grid'!$H$4="","",'Multi Unit Grid'!$H$4)</f>
        <v/>
      </c>
      <c r="O921" s="483" t="n"/>
      <c r="P921" s="482">
        <f>IF('COE.Client.Details'!E938="","",'COE.Client.Details'!E938)</f>
        <v/>
      </c>
      <c r="Q921" s="483" t="n"/>
    </row>
    <row r="922">
      <c r="A922" s="232">
        <f>IF('Multi Unit Grid'!C933="","",'Multi Unit Grid'!C933)</f>
        <v/>
      </c>
      <c r="B922" s="473">
        <f>IF('Product Selections'!D936="","",'Product Selections'!D936)</f>
        <v/>
      </c>
      <c r="C922" s="166">
        <f>IF('COE.Client.Details'!K939="","",'COE.Client.Details'!K939)</f>
        <v/>
      </c>
      <c r="D922" s="473">
        <f>IF('COE.Client.Details'!M939="","",'COE.Client.Details'!M939)</f>
        <v/>
      </c>
      <c r="E922" s="473">
        <f>IF('COE.Client.Details'!O939="","",'COE.Client.Details'!O939)</f>
        <v/>
      </c>
      <c r="F922" s="473">
        <f>IF('COE.Client.Details'!P939="","",'COE.Client.Details'!P939)</f>
        <v/>
      </c>
      <c r="G922" s="473">
        <f>IF('COE.Client.Details'!Q939="","",'COE.Client.Details'!Q939)</f>
        <v/>
      </c>
      <c r="H922" s="478">
        <f>IF(G922="","","US")</f>
        <v/>
      </c>
      <c r="I922" s="166">
        <f>IF('COE.Client.Details'!L939="","",'COE.Client.Details'!L939)</f>
        <v/>
      </c>
      <c r="J922" s="629">
        <f>IF('COE.Client.Details'!T939="","",'COE.Client.Details'!T939)</f>
        <v/>
      </c>
      <c r="K922" s="479">
        <f>IF(A922="","","0123000000002GvAAI")</f>
        <v/>
      </c>
      <c r="L922" s="479" t="n"/>
      <c r="M922" s="481">
        <f>IF('Multi Unit Grid'!$H$3="","",'Multi Unit Grid'!$H$3)</f>
        <v/>
      </c>
      <c r="N922" s="481">
        <f>IF('Multi Unit Grid'!$H$4="","",'Multi Unit Grid'!$H$4)</f>
        <v/>
      </c>
      <c r="O922" s="483" t="n"/>
      <c r="P922" s="482">
        <f>IF('COE.Client.Details'!E939="","",'COE.Client.Details'!E939)</f>
        <v/>
      </c>
      <c r="Q922" s="483" t="n"/>
    </row>
    <row r="923">
      <c r="A923" s="232">
        <f>IF('Multi Unit Grid'!C934="","",'Multi Unit Grid'!C934)</f>
        <v/>
      </c>
      <c r="B923" s="473">
        <f>IF('Product Selections'!D937="","",'Product Selections'!D937)</f>
        <v/>
      </c>
      <c r="C923" s="166">
        <f>IF('COE.Client.Details'!K940="","",'COE.Client.Details'!K940)</f>
        <v/>
      </c>
      <c r="D923" s="473">
        <f>IF('COE.Client.Details'!M940="","",'COE.Client.Details'!M940)</f>
        <v/>
      </c>
      <c r="E923" s="473">
        <f>IF('COE.Client.Details'!O940="","",'COE.Client.Details'!O940)</f>
        <v/>
      </c>
      <c r="F923" s="473">
        <f>IF('COE.Client.Details'!P940="","",'COE.Client.Details'!P940)</f>
        <v/>
      </c>
      <c r="G923" s="473">
        <f>IF('COE.Client.Details'!Q940="","",'COE.Client.Details'!Q940)</f>
        <v/>
      </c>
      <c r="H923" s="478">
        <f>IF(G923="","","US")</f>
        <v/>
      </c>
      <c r="I923" s="166">
        <f>IF('COE.Client.Details'!L940="","",'COE.Client.Details'!L940)</f>
        <v/>
      </c>
      <c r="J923" s="629">
        <f>IF('COE.Client.Details'!T940="","",'COE.Client.Details'!T940)</f>
        <v/>
      </c>
      <c r="K923" s="479">
        <f>IF(A923="","","0123000000002GvAAI")</f>
        <v/>
      </c>
      <c r="L923" s="479" t="n"/>
      <c r="M923" s="481">
        <f>IF('Multi Unit Grid'!$H$3="","",'Multi Unit Grid'!$H$3)</f>
        <v/>
      </c>
      <c r="N923" s="481">
        <f>IF('Multi Unit Grid'!$H$4="","",'Multi Unit Grid'!$H$4)</f>
        <v/>
      </c>
      <c r="O923" s="483" t="n"/>
      <c r="P923" s="482">
        <f>IF('COE.Client.Details'!E940="","",'COE.Client.Details'!E940)</f>
        <v/>
      </c>
      <c r="Q923" s="483" t="n"/>
    </row>
    <row r="924">
      <c r="A924" s="232">
        <f>IF('Multi Unit Grid'!C935="","",'Multi Unit Grid'!C935)</f>
        <v/>
      </c>
      <c r="B924" s="473">
        <f>IF('Product Selections'!D938="","",'Product Selections'!D938)</f>
        <v/>
      </c>
      <c r="C924" s="166">
        <f>IF('COE.Client.Details'!K941="","",'COE.Client.Details'!K941)</f>
        <v/>
      </c>
      <c r="D924" s="473">
        <f>IF('COE.Client.Details'!M941="","",'COE.Client.Details'!M941)</f>
        <v/>
      </c>
      <c r="E924" s="473">
        <f>IF('COE.Client.Details'!O941="","",'COE.Client.Details'!O941)</f>
        <v/>
      </c>
      <c r="F924" s="473">
        <f>IF('COE.Client.Details'!P941="","",'COE.Client.Details'!P941)</f>
        <v/>
      </c>
      <c r="G924" s="473">
        <f>IF('COE.Client.Details'!Q941="","",'COE.Client.Details'!Q941)</f>
        <v/>
      </c>
      <c r="H924" s="478">
        <f>IF(G924="","","US")</f>
        <v/>
      </c>
      <c r="I924" s="166">
        <f>IF('COE.Client.Details'!L941="","",'COE.Client.Details'!L941)</f>
        <v/>
      </c>
      <c r="J924" s="629">
        <f>IF('COE.Client.Details'!T941="","",'COE.Client.Details'!T941)</f>
        <v/>
      </c>
      <c r="K924" s="479">
        <f>IF(A924="","","0123000000002GvAAI")</f>
        <v/>
      </c>
      <c r="L924" s="479" t="n"/>
      <c r="M924" s="481">
        <f>IF('Multi Unit Grid'!$H$3="","",'Multi Unit Grid'!$H$3)</f>
        <v/>
      </c>
      <c r="N924" s="481">
        <f>IF('Multi Unit Grid'!$H$4="","",'Multi Unit Grid'!$H$4)</f>
        <v/>
      </c>
      <c r="O924" s="483" t="n"/>
      <c r="P924" s="482">
        <f>IF('COE.Client.Details'!E941="","",'COE.Client.Details'!E941)</f>
        <v/>
      </c>
      <c r="Q924" s="483" t="n"/>
    </row>
    <row r="925">
      <c r="A925" s="232">
        <f>IF('Multi Unit Grid'!C936="","",'Multi Unit Grid'!C936)</f>
        <v/>
      </c>
      <c r="B925" s="473">
        <f>IF('Product Selections'!D939="","",'Product Selections'!D939)</f>
        <v/>
      </c>
      <c r="C925" s="166">
        <f>IF('COE.Client.Details'!K942="","",'COE.Client.Details'!K942)</f>
        <v/>
      </c>
      <c r="D925" s="473">
        <f>IF('COE.Client.Details'!M942="","",'COE.Client.Details'!M942)</f>
        <v/>
      </c>
      <c r="E925" s="473">
        <f>IF('COE.Client.Details'!O942="","",'COE.Client.Details'!O942)</f>
        <v/>
      </c>
      <c r="F925" s="473">
        <f>IF('COE.Client.Details'!P942="","",'COE.Client.Details'!P942)</f>
        <v/>
      </c>
      <c r="G925" s="473">
        <f>IF('COE.Client.Details'!Q942="","",'COE.Client.Details'!Q942)</f>
        <v/>
      </c>
      <c r="H925" s="478">
        <f>IF(G925="","","US")</f>
        <v/>
      </c>
      <c r="I925" s="166">
        <f>IF('COE.Client.Details'!L942="","",'COE.Client.Details'!L942)</f>
        <v/>
      </c>
      <c r="J925" s="629">
        <f>IF('COE.Client.Details'!T942="","",'COE.Client.Details'!T942)</f>
        <v/>
      </c>
      <c r="K925" s="479">
        <f>IF(A925="","","0123000000002GvAAI")</f>
        <v/>
      </c>
      <c r="L925" s="479" t="n"/>
      <c r="M925" s="481">
        <f>IF('Multi Unit Grid'!$H$3="","",'Multi Unit Grid'!$H$3)</f>
        <v/>
      </c>
      <c r="N925" s="481">
        <f>IF('Multi Unit Grid'!$H$4="","",'Multi Unit Grid'!$H$4)</f>
        <v/>
      </c>
      <c r="O925" s="483" t="n"/>
      <c r="P925" s="482">
        <f>IF('COE.Client.Details'!E942="","",'COE.Client.Details'!E942)</f>
        <v/>
      </c>
      <c r="Q925" s="483" t="n"/>
    </row>
    <row r="926">
      <c r="A926" s="232">
        <f>IF('Multi Unit Grid'!C937="","",'Multi Unit Grid'!C937)</f>
        <v/>
      </c>
      <c r="B926" s="473">
        <f>IF('Product Selections'!D940="","",'Product Selections'!D940)</f>
        <v/>
      </c>
      <c r="C926" s="166">
        <f>IF('COE.Client.Details'!K943="","",'COE.Client.Details'!K943)</f>
        <v/>
      </c>
      <c r="D926" s="473">
        <f>IF('COE.Client.Details'!M943="","",'COE.Client.Details'!M943)</f>
        <v/>
      </c>
      <c r="E926" s="473">
        <f>IF('COE.Client.Details'!O943="","",'COE.Client.Details'!O943)</f>
        <v/>
      </c>
      <c r="F926" s="473">
        <f>IF('COE.Client.Details'!P943="","",'COE.Client.Details'!P943)</f>
        <v/>
      </c>
      <c r="G926" s="473">
        <f>IF('COE.Client.Details'!Q943="","",'COE.Client.Details'!Q943)</f>
        <v/>
      </c>
      <c r="H926" s="478">
        <f>IF(G926="","","US")</f>
        <v/>
      </c>
      <c r="I926" s="166">
        <f>IF('COE.Client.Details'!L943="","",'COE.Client.Details'!L943)</f>
        <v/>
      </c>
      <c r="J926" s="629">
        <f>IF('COE.Client.Details'!T943="","",'COE.Client.Details'!T943)</f>
        <v/>
      </c>
      <c r="K926" s="479">
        <f>IF(A926="","","0123000000002GvAAI")</f>
        <v/>
      </c>
      <c r="L926" s="479" t="n"/>
      <c r="M926" s="481">
        <f>IF('Multi Unit Grid'!$H$3="","",'Multi Unit Grid'!$H$3)</f>
        <v/>
      </c>
      <c r="N926" s="481">
        <f>IF('Multi Unit Grid'!$H$4="","",'Multi Unit Grid'!$H$4)</f>
        <v/>
      </c>
      <c r="O926" s="483" t="n"/>
      <c r="P926" s="482">
        <f>IF('COE.Client.Details'!E943="","",'COE.Client.Details'!E943)</f>
        <v/>
      </c>
      <c r="Q926" s="483" t="n"/>
    </row>
    <row r="927">
      <c r="A927" s="232">
        <f>IF('Multi Unit Grid'!C938="","",'Multi Unit Grid'!C938)</f>
        <v/>
      </c>
      <c r="B927" s="473">
        <f>IF('Product Selections'!D941="","",'Product Selections'!D941)</f>
        <v/>
      </c>
      <c r="C927" s="166">
        <f>IF('COE.Client.Details'!K944="","",'COE.Client.Details'!K944)</f>
        <v/>
      </c>
      <c r="D927" s="473">
        <f>IF('COE.Client.Details'!M944="","",'COE.Client.Details'!M944)</f>
        <v/>
      </c>
      <c r="E927" s="473">
        <f>IF('COE.Client.Details'!O944="","",'COE.Client.Details'!O944)</f>
        <v/>
      </c>
      <c r="F927" s="473">
        <f>IF('COE.Client.Details'!P944="","",'COE.Client.Details'!P944)</f>
        <v/>
      </c>
      <c r="G927" s="473">
        <f>IF('COE.Client.Details'!Q944="","",'COE.Client.Details'!Q944)</f>
        <v/>
      </c>
      <c r="H927" s="478">
        <f>IF(G927="","","US")</f>
        <v/>
      </c>
      <c r="I927" s="166">
        <f>IF('COE.Client.Details'!L944="","",'COE.Client.Details'!L944)</f>
        <v/>
      </c>
      <c r="J927" s="629">
        <f>IF('COE.Client.Details'!T944="","",'COE.Client.Details'!T944)</f>
        <v/>
      </c>
      <c r="K927" s="479">
        <f>IF(A927="","","0123000000002GvAAI")</f>
        <v/>
      </c>
      <c r="L927" s="479" t="n"/>
      <c r="M927" s="481">
        <f>IF('Multi Unit Grid'!$H$3="","",'Multi Unit Grid'!$H$3)</f>
        <v/>
      </c>
      <c r="N927" s="481">
        <f>IF('Multi Unit Grid'!$H$4="","",'Multi Unit Grid'!$H$4)</f>
        <v/>
      </c>
      <c r="O927" s="483" t="n"/>
      <c r="P927" s="482">
        <f>IF('COE.Client.Details'!E944="","",'COE.Client.Details'!E944)</f>
        <v/>
      </c>
      <c r="Q927" s="483" t="n"/>
    </row>
    <row r="928">
      <c r="A928" s="232">
        <f>IF('Multi Unit Grid'!C939="","",'Multi Unit Grid'!C939)</f>
        <v/>
      </c>
      <c r="B928" s="473">
        <f>IF('Product Selections'!D942="","",'Product Selections'!D942)</f>
        <v/>
      </c>
      <c r="C928" s="166">
        <f>IF('COE.Client.Details'!K945="","",'COE.Client.Details'!K945)</f>
        <v/>
      </c>
      <c r="D928" s="473">
        <f>IF('COE.Client.Details'!M945="","",'COE.Client.Details'!M945)</f>
        <v/>
      </c>
      <c r="E928" s="473">
        <f>IF('COE.Client.Details'!O945="","",'COE.Client.Details'!O945)</f>
        <v/>
      </c>
      <c r="F928" s="473">
        <f>IF('COE.Client.Details'!P945="","",'COE.Client.Details'!P945)</f>
        <v/>
      </c>
      <c r="G928" s="473">
        <f>IF('COE.Client.Details'!Q945="","",'COE.Client.Details'!Q945)</f>
        <v/>
      </c>
      <c r="H928" s="478">
        <f>IF(G928="","","US")</f>
        <v/>
      </c>
      <c r="I928" s="166">
        <f>IF('COE.Client.Details'!L945="","",'COE.Client.Details'!L945)</f>
        <v/>
      </c>
      <c r="J928" s="629">
        <f>IF('COE.Client.Details'!T945="","",'COE.Client.Details'!T945)</f>
        <v/>
      </c>
      <c r="K928" s="479">
        <f>IF(A928="","","0123000000002GvAAI")</f>
        <v/>
      </c>
      <c r="L928" s="479" t="n"/>
      <c r="M928" s="481">
        <f>IF('Multi Unit Grid'!$H$3="","",'Multi Unit Grid'!$H$3)</f>
        <v/>
      </c>
      <c r="N928" s="481">
        <f>IF('Multi Unit Grid'!$H$4="","",'Multi Unit Grid'!$H$4)</f>
        <v/>
      </c>
      <c r="O928" s="483" t="n"/>
      <c r="P928" s="482">
        <f>IF('COE.Client.Details'!E945="","",'COE.Client.Details'!E945)</f>
        <v/>
      </c>
      <c r="Q928" s="483" t="n"/>
    </row>
    <row r="929">
      <c r="A929" s="232">
        <f>IF('Multi Unit Grid'!C940="","",'Multi Unit Grid'!C940)</f>
        <v/>
      </c>
      <c r="B929" s="473">
        <f>IF('Product Selections'!D943="","",'Product Selections'!D943)</f>
        <v/>
      </c>
      <c r="C929" s="166">
        <f>IF('COE.Client.Details'!K946="","",'COE.Client.Details'!K946)</f>
        <v/>
      </c>
      <c r="D929" s="473">
        <f>IF('COE.Client.Details'!M946="","",'COE.Client.Details'!M946)</f>
        <v/>
      </c>
      <c r="E929" s="473">
        <f>IF('COE.Client.Details'!O946="","",'COE.Client.Details'!O946)</f>
        <v/>
      </c>
      <c r="F929" s="473">
        <f>IF('COE.Client.Details'!P946="","",'COE.Client.Details'!P946)</f>
        <v/>
      </c>
      <c r="G929" s="473">
        <f>IF('COE.Client.Details'!Q946="","",'COE.Client.Details'!Q946)</f>
        <v/>
      </c>
      <c r="H929" s="478">
        <f>IF(G929="","","US")</f>
        <v/>
      </c>
      <c r="I929" s="166">
        <f>IF('COE.Client.Details'!L946="","",'COE.Client.Details'!L946)</f>
        <v/>
      </c>
      <c r="J929" s="629">
        <f>IF('COE.Client.Details'!T946="","",'COE.Client.Details'!T946)</f>
        <v/>
      </c>
      <c r="K929" s="479">
        <f>IF(A929="","","0123000000002GvAAI")</f>
        <v/>
      </c>
      <c r="L929" s="479" t="n"/>
      <c r="M929" s="481">
        <f>IF('Multi Unit Grid'!$H$3="","",'Multi Unit Grid'!$H$3)</f>
        <v/>
      </c>
      <c r="N929" s="481">
        <f>IF('Multi Unit Grid'!$H$4="","",'Multi Unit Grid'!$H$4)</f>
        <v/>
      </c>
      <c r="O929" s="483" t="n"/>
      <c r="P929" s="482">
        <f>IF('COE.Client.Details'!E946="","",'COE.Client.Details'!E946)</f>
        <v/>
      </c>
      <c r="Q929" s="483" t="n"/>
    </row>
    <row r="930">
      <c r="A930" s="232">
        <f>IF('Multi Unit Grid'!C941="","",'Multi Unit Grid'!C941)</f>
        <v/>
      </c>
      <c r="B930" s="473">
        <f>IF('Product Selections'!D944="","",'Product Selections'!D944)</f>
        <v/>
      </c>
      <c r="C930" s="166">
        <f>IF('COE.Client.Details'!K947="","",'COE.Client.Details'!K947)</f>
        <v/>
      </c>
      <c r="D930" s="473">
        <f>IF('COE.Client.Details'!M947="","",'COE.Client.Details'!M947)</f>
        <v/>
      </c>
      <c r="E930" s="473">
        <f>IF('COE.Client.Details'!O947="","",'COE.Client.Details'!O947)</f>
        <v/>
      </c>
      <c r="F930" s="473">
        <f>IF('COE.Client.Details'!P947="","",'COE.Client.Details'!P947)</f>
        <v/>
      </c>
      <c r="G930" s="473">
        <f>IF('COE.Client.Details'!Q947="","",'COE.Client.Details'!Q947)</f>
        <v/>
      </c>
      <c r="H930" s="478">
        <f>IF(G930="","","US")</f>
        <v/>
      </c>
      <c r="I930" s="166">
        <f>IF('COE.Client.Details'!L947="","",'COE.Client.Details'!L947)</f>
        <v/>
      </c>
      <c r="J930" s="629">
        <f>IF('COE.Client.Details'!T947="","",'COE.Client.Details'!T947)</f>
        <v/>
      </c>
      <c r="K930" s="479">
        <f>IF(A930="","","0123000000002GvAAI")</f>
        <v/>
      </c>
      <c r="L930" s="479" t="n"/>
      <c r="M930" s="481">
        <f>IF('Multi Unit Grid'!$H$3="","",'Multi Unit Grid'!$H$3)</f>
        <v/>
      </c>
      <c r="N930" s="481">
        <f>IF('Multi Unit Grid'!$H$4="","",'Multi Unit Grid'!$H$4)</f>
        <v/>
      </c>
      <c r="O930" s="483" t="n"/>
      <c r="P930" s="482">
        <f>IF('COE.Client.Details'!E947="","",'COE.Client.Details'!E947)</f>
        <v/>
      </c>
      <c r="Q930" s="483" t="n"/>
    </row>
    <row r="931">
      <c r="A931" s="232">
        <f>IF('Multi Unit Grid'!C942="","",'Multi Unit Grid'!C942)</f>
        <v/>
      </c>
      <c r="B931" s="473">
        <f>IF('Product Selections'!D945="","",'Product Selections'!D945)</f>
        <v/>
      </c>
      <c r="C931" s="166">
        <f>IF('COE.Client.Details'!K948="","",'COE.Client.Details'!K948)</f>
        <v/>
      </c>
      <c r="D931" s="473">
        <f>IF('COE.Client.Details'!M948="","",'COE.Client.Details'!M948)</f>
        <v/>
      </c>
      <c r="E931" s="473">
        <f>IF('COE.Client.Details'!O948="","",'COE.Client.Details'!O948)</f>
        <v/>
      </c>
      <c r="F931" s="473">
        <f>IF('COE.Client.Details'!P948="","",'COE.Client.Details'!P948)</f>
        <v/>
      </c>
      <c r="G931" s="473">
        <f>IF('COE.Client.Details'!Q948="","",'COE.Client.Details'!Q948)</f>
        <v/>
      </c>
      <c r="H931" s="478">
        <f>IF(G931="","","US")</f>
        <v/>
      </c>
      <c r="I931" s="166">
        <f>IF('COE.Client.Details'!L948="","",'COE.Client.Details'!L948)</f>
        <v/>
      </c>
      <c r="J931" s="629">
        <f>IF('COE.Client.Details'!T948="","",'COE.Client.Details'!T948)</f>
        <v/>
      </c>
      <c r="K931" s="479">
        <f>IF(A931="","","0123000000002GvAAI")</f>
        <v/>
      </c>
      <c r="L931" s="479" t="n"/>
      <c r="M931" s="481">
        <f>IF('Multi Unit Grid'!$H$3="","",'Multi Unit Grid'!$H$3)</f>
        <v/>
      </c>
      <c r="N931" s="481">
        <f>IF('Multi Unit Grid'!$H$4="","",'Multi Unit Grid'!$H$4)</f>
        <v/>
      </c>
      <c r="O931" s="483" t="n"/>
      <c r="P931" s="482">
        <f>IF('COE.Client.Details'!E948="","",'COE.Client.Details'!E948)</f>
        <v/>
      </c>
      <c r="Q931" s="483" t="n"/>
    </row>
    <row r="932">
      <c r="A932" s="232">
        <f>IF('Multi Unit Grid'!C943="","",'Multi Unit Grid'!C943)</f>
        <v/>
      </c>
      <c r="B932" s="473">
        <f>IF('Product Selections'!D946="","",'Product Selections'!D946)</f>
        <v/>
      </c>
      <c r="C932" s="166">
        <f>IF('COE.Client.Details'!K949="","",'COE.Client.Details'!K949)</f>
        <v/>
      </c>
      <c r="D932" s="473">
        <f>IF('COE.Client.Details'!M949="","",'COE.Client.Details'!M949)</f>
        <v/>
      </c>
      <c r="E932" s="473">
        <f>IF('COE.Client.Details'!O949="","",'COE.Client.Details'!O949)</f>
        <v/>
      </c>
      <c r="F932" s="473">
        <f>IF('COE.Client.Details'!P949="","",'COE.Client.Details'!P949)</f>
        <v/>
      </c>
      <c r="G932" s="473">
        <f>IF('COE.Client.Details'!Q949="","",'COE.Client.Details'!Q949)</f>
        <v/>
      </c>
      <c r="H932" s="478">
        <f>IF(G932="","","US")</f>
        <v/>
      </c>
      <c r="I932" s="166">
        <f>IF('COE.Client.Details'!L949="","",'COE.Client.Details'!L949)</f>
        <v/>
      </c>
      <c r="J932" s="629">
        <f>IF('COE.Client.Details'!T949="","",'COE.Client.Details'!T949)</f>
        <v/>
      </c>
      <c r="K932" s="479">
        <f>IF(A932="","","0123000000002GvAAI")</f>
        <v/>
      </c>
      <c r="L932" s="479" t="n"/>
      <c r="M932" s="481">
        <f>IF('Multi Unit Grid'!$H$3="","",'Multi Unit Grid'!$H$3)</f>
        <v/>
      </c>
      <c r="N932" s="481">
        <f>IF('Multi Unit Grid'!$H$4="","",'Multi Unit Grid'!$H$4)</f>
        <v/>
      </c>
      <c r="O932" s="483" t="n"/>
      <c r="P932" s="482">
        <f>IF('COE.Client.Details'!E949="","",'COE.Client.Details'!E949)</f>
        <v/>
      </c>
      <c r="Q932" s="483" t="n"/>
    </row>
    <row r="933">
      <c r="A933" s="232">
        <f>IF('Multi Unit Grid'!C944="","",'Multi Unit Grid'!C944)</f>
        <v/>
      </c>
      <c r="B933" s="473">
        <f>IF('Product Selections'!D947="","",'Product Selections'!D947)</f>
        <v/>
      </c>
      <c r="C933" s="166">
        <f>IF('COE.Client.Details'!K950="","",'COE.Client.Details'!K950)</f>
        <v/>
      </c>
      <c r="D933" s="473">
        <f>IF('COE.Client.Details'!M950="","",'COE.Client.Details'!M950)</f>
        <v/>
      </c>
      <c r="E933" s="473">
        <f>IF('COE.Client.Details'!O950="","",'COE.Client.Details'!O950)</f>
        <v/>
      </c>
      <c r="F933" s="473">
        <f>IF('COE.Client.Details'!P950="","",'COE.Client.Details'!P950)</f>
        <v/>
      </c>
      <c r="G933" s="473">
        <f>IF('COE.Client.Details'!Q950="","",'COE.Client.Details'!Q950)</f>
        <v/>
      </c>
      <c r="H933" s="478">
        <f>IF(G933="","","US")</f>
        <v/>
      </c>
      <c r="I933" s="166">
        <f>IF('COE.Client.Details'!L950="","",'COE.Client.Details'!L950)</f>
        <v/>
      </c>
      <c r="J933" s="629">
        <f>IF('COE.Client.Details'!T950="","",'COE.Client.Details'!T950)</f>
        <v/>
      </c>
      <c r="K933" s="479">
        <f>IF(A933="","","0123000000002GvAAI")</f>
        <v/>
      </c>
      <c r="L933" s="479" t="n"/>
      <c r="M933" s="481">
        <f>IF('Multi Unit Grid'!$H$3="","",'Multi Unit Grid'!$H$3)</f>
        <v/>
      </c>
      <c r="N933" s="481">
        <f>IF('Multi Unit Grid'!$H$4="","",'Multi Unit Grid'!$H$4)</f>
        <v/>
      </c>
      <c r="O933" s="483" t="n"/>
      <c r="P933" s="482">
        <f>IF('COE.Client.Details'!E950="","",'COE.Client.Details'!E950)</f>
        <v/>
      </c>
      <c r="Q933" s="483" t="n"/>
    </row>
    <row r="934">
      <c r="A934" s="232">
        <f>IF('Multi Unit Grid'!C945="","",'Multi Unit Grid'!C945)</f>
        <v/>
      </c>
      <c r="B934" s="473">
        <f>IF('Product Selections'!D948="","",'Product Selections'!D948)</f>
        <v/>
      </c>
      <c r="C934" s="166">
        <f>IF('COE.Client.Details'!K951="","",'COE.Client.Details'!K951)</f>
        <v/>
      </c>
      <c r="D934" s="473">
        <f>IF('COE.Client.Details'!M951="","",'COE.Client.Details'!M951)</f>
        <v/>
      </c>
      <c r="E934" s="473">
        <f>IF('COE.Client.Details'!O951="","",'COE.Client.Details'!O951)</f>
        <v/>
      </c>
      <c r="F934" s="473">
        <f>IF('COE.Client.Details'!P951="","",'COE.Client.Details'!P951)</f>
        <v/>
      </c>
      <c r="G934" s="473">
        <f>IF('COE.Client.Details'!Q951="","",'COE.Client.Details'!Q951)</f>
        <v/>
      </c>
      <c r="H934" s="478">
        <f>IF(G934="","","US")</f>
        <v/>
      </c>
      <c r="I934" s="166">
        <f>IF('COE.Client.Details'!L951="","",'COE.Client.Details'!L951)</f>
        <v/>
      </c>
      <c r="J934" s="629">
        <f>IF('COE.Client.Details'!T951="","",'COE.Client.Details'!T951)</f>
        <v/>
      </c>
      <c r="K934" s="479">
        <f>IF(A934="","","0123000000002GvAAI")</f>
        <v/>
      </c>
      <c r="L934" s="479" t="n"/>
      <c r="M934" s="481">
        <f>IF('Multi Unit Grid'!$H$3="","",'Multi Unit Grid'!$H$3)</f>
        <v/>
      </c>
      <c r="N934" s="481">
        <f>IF('Multi Unit Grid'!$H$4="","",'Multi Unit Grid'!$H$4)</f>
        <v/>
      </c>
      <c r="O934" s="483" t="n"/>
      <c r="P934" s="482">
        <f>IF('COE.Client.Details'!E951="","",'COE.Client.Details'!E951)</f>
        <v/>
      </c>
      <c r="Q934" s="483" t="n"/>
    </row>
    <row r="935">
      <c r="A935" s="232">
        <f>IF('Multi Unit Grid'!C946="","",'Multi Unit Grid'!C946)</f>
        <v/>
      </c>
      <c r="B935" s="473">
        <f>IF('Product Selections'!D949="","",'Product Selections'!D949)</f>
        <v/>
      </c>
      <c r="C935" s="166">
        <f>IF('COE.Client.Details'!K952="","",'COE.Client.Details'!K952)</f>
        <v/>
      </c>
      <c r="D935" s="473">
        <f>IF('COE.Client.Details'!M952="","",'COE.Client.Details'!M952)</f>
        <v/>
      </c>
      <c r="E935" s="473">
        <f>IF('COE.Client.Details'!O952="","",'COE.Client.Details'!O952)</f>
        <v/>
      </c>
      <c r="F935" s="473">
        <f>IF('COE.Client.Details'!P952="","",'COE.Client.Details'!P952)</f>
        <v/>
      </c>
      <c r="G935" s="473">
        <f>IF('COE.Client.Details'!Q952="","",'COE.Client.Details'!Q952)</f>
        <v/>
      </c>
      <c r="H935" s="478">
        <f>IF(G935="","","US")</f>
        <v/>
      </c>
      <c r="I935" s="166">
        <f>IF('COE.Client.Details'!L952="","",'COE.Client.Details'!L952)</f>
        <v/>
      </c>
      <c r="J935" s="629">
        <f>IF('COE.Client.Details'!T952="","",'COE.Client.Details'!T952)</f>
        <v/>
      </c>
      <c r="K935" s="479">
        <f>IF(A935="","","0123000000002GvAAI")</f>
        <v/>
      </c>
      <c r="L935" s="479" t="n"/>
      <c r="M935" s="481">
        <f>IF('Multi Unit Grid'!$H$3="","",'Multi Unit Grid'!$H$3)</f>
        <v/>
      </c>
      <c r="N935" s="481">
        <f>IF('Multi Unit Grid'!$H$4="","",'Multi Unit Grid'!$H$4)</f>
        <v/>
      </c>
      <c r="O935" s="483" t="n"/>
      <c r="P935" s="482">
        <f>IF('COE.Client.Details'!E952="","",'COE.Client.Details'!E952)</f>
        <v/>
      </c>
      <c r="Q935" s="483" t="n"/>
    </row>
    <row r="936">
      <c r="A936" s="232">
        <f>IF('Multi Unit Grid'!C947="","",'Multi Unit Grid'!C947)</f>
        <v/>
      </c>
      <c r="B936" s="473">
        <f>IF('Product Selections'!D950="","",'Product Selections'!D950)</f>
        <v/>
      </c>
      <c r="C936" s="166">
        <f>IF('COE.Client.Details'!K953="","",'COE.Client.Details'!K953)</f>
        <v/>
      </c>
      <c r="D936" s="473">
        <f>IF('COE.Client.Details'!M953="","",'COE.Client.Details'!M953)</f>
        <v/>
      </c>
      <c r="E936" s="473">
        <f>IF('COE.Client.Details'!O953="","",'COE.Client.Details'!O953)</f>
        <v/>
      </c>
      <c r="F936" s="473">
        <f>IF('COE.Client.Details'!P953="","",'COE.Client.Details'!P953)</f>
        <v/>
      </c>
      <c r="G936" s="473">
        <f>IF('COE.Client.Details'!Q953="","",'COE.Client.Details'!Q953)</f>
        <v/>
      </c>
      <c r="H936" s="478">
        <f>IF(G936="","","US")</f>
        <v/>
      </c>
      <c r="I936" s="166">
        <f>IF('COE.Client.Details'!L953="","",'COE.Client.Details'!L953)</f>
        <v/>
      </c>
      <c r="J936" s="629">
        <f>IF('COE.Client.Details'!T953="","",'COE.Client.Details'!T953)</f>
        <v/>
      </c>
      <c r="K936" s="479">
        <f>IF(A936="","","0123000000002GvAAI")</f>
        <v/>
      </c>
      <c r="L936" s="479" t="n"/>
      <c r="M936" s="481">
        <f>IF('Multi Unit Grid'!$H$3="","",'Multi Unit Grid'!$H$3)</f>
        <v/>
      </c>
      <c r="N936" s="481">
        <f>IF('Multi Unit Grid'!$H$4="","",'Multi Unit Grid'!$H$4)</f>
        <v/>
      </c>
      <c r="O936" s="483" t="n"/>
      <c r="P936" s="482">
        <f>IF('COE.Client.Details'!E953="","",'COE.Client.Details'!E953)</f>
        <v/>
      </c>
      <c r="Q936" s="483" t="n"/>
    </row>
    <row r="937">
      <c r="A937" s="232">
        <f>IF('Multi Unit Grid'!C948="","",'Multi Unit Grid'!C948)</f>
        <v/>
      </c>
      <c r="B937" s="473">
        <f>IF('Product Selections'!D951="","",'Product Selections'!D951)</f>
        <v/>
      </c>
      <c r="C937" s="166">
        <f>IF('COE.Client.Details'!K954="","",'COE.Client.Details'!K954)</f>
        <v/>
      </c>
      <c r="D937" s="473">
        <f>IF('COE.Client.Details'!M954="","",'COE.Client.Details'!M954)</f>
        <v/>
      </c>
      <c r="E937" s="473">
        <f>IF('COE.Client.Details'!O954="","",'COE.Client.Details'!O954)</f>
        <v/>
      </c>
      <c r="F937" s="473">
        <f>IF('COE.Client.Details'!P954="","",'COE.Client.Details'!P954)</f>
        <v/>
      </c>
      <c r="G937" s="473">
        <f>IF('COE.Client.Details'!Q954="","",'COE.Client.Details'!Q954)</f>
        <v/>
      </c>
      <c r="H937" s="478">
        <f>IF(G937="","","US")</f>
        <v/>
      </c>
      <c r="I937" s="166">
        <f>IF('COE.Client.Details'!L954="","",'COE.Client.Details'!L954)</f>
        <v/>
      </c>
      <c r="J937" s="629">
        <f>IF('COE.Client.Details'!T954="","",'COE.Client.Details'!T954)</f>
        <v/>
      </c>
      <c r="K937" s="479">
        <f>IF(A937="","","0123000000002GvAAI")</f>
        <v/>
      </c>
      <c r="L937" s="479" t="n"/>
      <c r="M937" s="481">
        <f>IF('Multi Unit Grid'!$H$3="","",'Multi Unit Grid'!$H$3)</f>
        <v/>
      </c>
      <c r="N937" s="481">
        <f>IF('Multi Unit Grid'!$H$4="","",'Multi Unit Grid'!$H$4)</f>
        <v/>
      </c>
      <c r="O937" s="483" t="n"/>
      <c r="P937" s="482">
        <f>IF('COE.Client.Details'!E954="","",'COE.Client.Details'!E954)</f>
        <v/>
      </c>
      <c r="Q937" s="483" t="n"/>
    </row>
    <row r="938">
      <c r="A938" s="232">
        <f>IF('Multi Unit Grid'!C949="","",'Multi Unit Grid'!C949)</f>
        <v/>
      </c>
      <c r="B938" s="473">
        <f>IF('Product Selections'!D952="","",'Product Selections'!D952)</f>
        <v/>
      </c>
      <c r="C938" s="166">
        <f>IF('COE.Client.Details'!K955="","",'COE.Client.Details'!K955)</f>
        <v/>
      </c>
      <c r="D938" s="473">
        <f>IF('COE.Client.Details'!M955="","",'COE.Client.Details'!M955)</f>
        <v/>
      </c>
      <c r="E938" s="473">
        <f>IF('COE.Client.Details'!O955="","",'COE.Client.Details'!O955)</f>
        <v/>
      </c>
      <c r="F938" s="473">
        <f>IF('COE.Client.Details'!P955="","",'COE.Client.Details'!P955)</f>
        <v/>
      </c>
      <c r="G938" s="473">
        <f>IF('COE.Client.Details'!Q955="","",'COE.Client.Details'!Q955)</f>
        <v/>
      </c>
      <c r="H938" s="478">
        <f>IF(G938="","","US")</f>
        <v/>
      </c>
      <c r="I938" s="166">
        <f>IF('COE.Client.Details'!L955="","",'COE.Client.Details'!L955)</f>
        <v/>
      </c>
      <c r="J938" s="629">
        <f>IF('COE.Client.Details'!T955="","",'COE.Client.Details'!T955)</f>
        <v/>
      </c>
      <c r="K938" s="479">
        <f>IF(A938="","","0123000000002GvAAI")</f>
        <v/>
      </c>
      <c r="L938" s="479" t="n"/>
      <c r="M938" s="481">
        <f>IF('Multi Unit Grid'!$H$3="","",'Multi Unit Grid'!$H$3)</f>
        <v/>
      </c>
      <c r="N938" s="481">
        <f>IF('Multi Unit Grid'!$H$4="","",'Multi Unit Grid'!$H$4)</f>
        <v/>
      </c>
      <c r="O938" s="483" t="n"/>
      <c r="P938" s="482">
        <f>IF('COE.Client.Details'!E955="","",'COE.Client.Details'!E955)</f>
        <v/>
      </c>
      <c r="Q938" s="483" t="n"/>
    </row>
    <row r="939">
      <c r="A939" s="232">
        <f>IF('Multi Unit Grid'!C950="","",'Multi Unit Grid'!C950)</f>
        <v/>
      </c>
      <c r="B939" s="473">
        <f>IF('Product Selections'!D953="","",'Product Selections'!D953)</f>
        <v/>
      </c>
      <c r="C939" s="166">
        <f>IF('COE.Client.Details'!K956="","",'COE.Client.Details'!K956)</f>
        <v/>
      </c>
      <c r="D939" s="473">
        <f>IF('COE.Client.Details'!M956="","",'COE.Client.Details'!M956)</f>
        <v/>
      </c>
      <c r="E939" s="473">
        <f>IF('COE.Client.Details'!O956="","",'COE.Client.Details'!O956)</f>
        <v/>
      </c>
      <c r="F939" s="473">
        <f>IF('COE.Client.Details'!P956="","",'COE.Client.Details'!P956)</f>
        <v/>
      </c>
      <c r="G939" s="473">
        <f>IF('COE.Client.Details'!Q956="","",'COE.Client.Details'!Q956)</f>
        <v/>
      </c>
      <c r="H939" s="478">
        <f>IF(G939="","","US")</f>
        <v/>
      </c>
      <c r="I939" s="166">
        <f>IF('COE.Client.Details'!L956="","",'COE.Client.Details'!L956)</f>
        <v/>
      </c>
      <c r="J939" s="629">
        <f>IF('COE.Client.Details'!T956="","",'COE.Client.Details'!T956)</f>
        <v/>
      </c>
      <c r="K939" s="479">
        <f>IF(A939="","","0123000000002GvAAI")</f>
        <v/>
      </c>
      <c r="L939" s="479" t="n"/>
      <c r="M939" s="481">
        <f>IF('Multi Unit Grid'!$H$3="","",'Multi Unit Grid'!$H$3)</f>
        <v/>
      </c>
      <c r="N939" s="481">
        <f>IF('Multi Unit Grid'!$H$4="","",'Multi Unit Grid'!$H$4)</f>
        <v/>
      </c>
      <c r="O939" s="483" t="n"/>
      <c r="P939" s="482">
        <f>IF('COE.Client.Details'!E956="","",'COE.Client.Details'!E956)</f>
        <v/>
      </c>
      <c r="Q939" s="483" t="n"/>
    </row>
    <row r="940">
      <c r="A940" s="232">
        <f>IF('Multi Unit Grid'!C951="","",'Multi Unit Grid'!C951)</f>
        <v/>
      </c>
      <c r="B940" s="473">
        <f>IF('Product Selections'!D954="","",'Product Selections'!D954)</f>
        <v/>
      </c>
      <c r="C940" s="166">
        <f>IF('COE.Client.Details'!K957="","",'COE.Client.Details'!K957)</f>
        <v/>
      </c>
      <c r="D940" s="473">
        <f>IF('COE.Client.Details'!M957="","",'COE.Client.Details'!M957)</f>
        <v/>
      </c>
      <c r="E940" s="473">
        <f>IF('COE.Client.Details'!O957="","",'COE.Client.Details'!O957)</f>
        <v/>
      </c>
      <c r="F940" s="473">
        <f>IF('COE.Client.Details'!P957="","",'COE.Client.Details'!P957)</f>
        <v/>
      </c>
      <c r="G940" s="473">
        <f>IF('COE.Client.Details'!Q957="","",'COE.Client.Details'!Q957)</f>
        <v/>
      </c>
      <c r="H940" s="478">
        <f>IF(G940="","","US")</f>
        <v/>
      </c>
      <c r="I940" s="166">
        <f>IF('COE.Client.Details'!L957="","",'COE.Client.Details'!L957)</f>
        <v/>
      </c>
      <c r="J940" s="629">
        <f>IF('COE.Client.Details'!T957="","",'COE.Client.Details'!T957)</f>
        <v/>
      </c>
      <c r="K940" s="479">
        <f>IF(A940="","","0123000000002GvAAI")</f>
        <v/>
      </c>
      <c r="L940" s="479" t="n"/>
      <c r="M940" s="481">
        <f>IF('Multi Unit Grid'!$H$3="","",'Multi Unit Grid'!$H$3)</f>
        <v/>
      </c>
      <c r="N940" s="481">
        <f>IF('Multi Unit Grid'!$H$4="","",'Multi Unit Grid'!$H$4)</f>
        <v/>
      </c>
      <c r="O940" s="483" t="n"/>
      <c r="P940" s="482">
        <f>IF('COE.Client.Details'!E957="","",'COE.Client.Details'!E957)</f>
        <v/>
      </c>
      <c r="Q940" s="483" t="n"/>
    </row>
    <row r="941">
      <c r="A941" s="232">
        <f>IF('Multi Unit Grid'!C952="","",'Multi Unit Grid'!C952)</f>
        <v/>
      </c>
      <c r="B941" s="473">
        <f>IF('Product Selections'!D955="","",'Product Selections'!D955)</f>
        <v/>
      </c>
      <c r="C941" s="166">
        <f>IF('COE.Client.Details'!K958="","",'COE.Client.Details'!K958)</f>
        <v/>
      </c>
      <c r="D941" s="473">
        <f>IF('COE.Client.Details'!M958="","",'COE.Client.Details'!M958)</f>
        <v/>
      </c>
      <c r="E941" s="473">
        <f>IF('COE.Client.Details'!O958="","",'COE.Client.Details'!O958)</f>
        <v/>
      </c>
      <c r="F941" s="473">
        <f>IF('COE.Client.Details'!P958="","",'COE.Client.Details'!P958)</f>
        <v/>
      </c>
      <c r="G941" s="473">
        <f>IF('COE.Client.Details'!Q958="","",'COE.Client.Details'!Q958)</f>
        <v/>
      </c>
      <c r="H941" s="478">
        <f>IF(G941="","","US")</f>
        <v/>
      </c>
      <c r="I941" s="166">
        <f>IF('COE.Client.Details'!L958="","",'COE.Client.Details'!L958)</f>
        <v/>
      </c>
      <c r="J941" s="629">
        <f>IF('COE.Client.Details'!T958="","",'COE.Client.Details'!T958)</f>
        <v/>
      </c>
      <c r="K941" s="479">
        <f>IF(A941="","","0123000000002GvAAI")</f>
        <v/>
      </c>
      <c r="L941" s="479" t="n"/>
      <c r="M941" s="481">
        <f>IF('Multi Unit Grid'!$H$3="","",'Multi Unit Grid'!$H$3)</f>
        <v/>
      </c>
      <c r="N941" s="481">
        <f>IF('Multi Unit Grid'!$H$4="","",'Multi Unit Grid'!$H$4)</f>
        <v/>
      </c>
      <c r="O941" s="483" t="n"/>
      <c r="P941" s="482">
        <f>IF('COE.Client.Details'!E958="","",'COE.Client.Details'!E958)</f>
        <v/>
      </c>
      <c r="Q941" s="483" t="n"/>
    </row>
    <row r="942">
      <c r="A942" s="232">
        <f>IF('Multi Unit Grid'!C953="","",'Multi Unit Grid'!C953)</f>
        <v/>
      </c>
      <c r="B942" s="473">
        <f>IF('Product Selections'!D956="","",'Product Selections'!D956)</f>
        <v/>
      </c>
      <c r="C942" s="166">
        <f>IF('COE.Client.Details'!K959="","",'COE.Client.Details'!K959)</f>
        <v/>
      </c>
      <c r="D942" s="473">
        <f>IF('COE.Client.Details'!M959="","",'COE.Client.Details'!M959)</f>
        <v/>
      </c>
      <c r="E942" s="473">
        <f>IF('COE.Client.Details'!O959="","",'COE.Client.Details'!O959)</f>
        <v/>
      </c>
      <c r="F942" s="473">
        <f>IF('COE.Client.Details'!P959="","",'COE.Client.Details'!P959)</f>
        <v/>
      </c>
      <c r="G942" s="473">
        <f>IF('COE.Client.Details'!Q959="","",'COE.Client.Details'!Q959)</f>
        <v/>
      </c>
      <c r="H942" s="478">
        <f>IF(G942="","","US")</f>
        <v/>
      </c>
      <c r="I942" s="166">
        <f>IF('COE.Client.Details'!L959="","",'COE.Client.Details'!L959)</f>
        <v/>
      </c>
      <c r="J942" s="629">
        <f>IF('COE.Client.Details'!T959="","",'COE.Client.Details'!T959)</f>
        <v/>
      </c>
      <c r="K942" s="479">
        <f>IF(A942="","","0123000000002GvAAI")</f>
        <v/>
      </c>
      <c r="L942" s="479" t="n"/>
      <c r="M942" s="481">
        <f>IF('Multi Unit Grid'!$H$3="","",'Multi Unit Grid'!$H$3)</f>
        <v/>
      </c>
      <c r="N942" s="481">
        <f>IF('Multi Unit Grid'!$H$4="","",'Multi Unit Grid'!$H$4)</f>
        <v/>
      </c>
      <c r="O942" s="483" t="n"/>
      <c r="P942" s="482">
        <f>IF('COE.Client.Details'!E959="","",'COE.Client.Details'!E959)</f>
        <v/>
      </c>
      <c r="Q942" s="483" t="n"/>
    </row>
    <row r="943">
      <c r="A943" s="232">
        <f>IF('Multi Unit Grid'!C954="","",'Multi Unit Grid'!C954)</f>
        <v/>
      </c>
      <c r="B943" s="473">
        <f>IF('Product Selections'!D957="","",'Product Selections'!D957)</f>
        <v/>
      </c>
      <c r="C943" s="166">
        <f>IF('COE.Client.Details'!K960="","",'COE.Client.Details'!K960)</f>
        <v/>
      </c>
      <c r="D943" s="473">
        <f>IF('COE.Client.Details'!M960="","",'COE.Client.Details'!M960)</f>
        <v/>
      </c>
      <c r="E943" s="473">
        <f>IF('COE.Client.Details'!O960="","",'COE.Client.Details'!O960)</f>
        <v/>
      </c>
      <c r="F943" s="473">
        <f>IF('COE.Client.Details'!P960="","",'COE.Client.Details'!P960)</f>
        <v/>
      </c>
      <c r="G943" s="473">
        <f>IF('COE.Client.Details'!Q960="","",'COE.Client.Details'!Q960)</f>
        <v/>
      </c>
      <c r="H943" s="478">
        <f>IF(G943="","","US")</f>
        <v/>
      </c>
      <c r="I943" s="166">
        <f>IF('COE.Client.Details'!L960="","",'COE.Client.Details'!L960)</f>
        <v/>
      </c>
      <c r="J943" s="629">
        <f>IF('COE.Client.Details'!T960="","",'COE.Client.Details'!T960)</f>
        <v/>
      </c>
      <c r="K943" s="479">
        <f>IF(A943="","","0123000000002GvAAI")</f>
        <v/>
      </c>
      <c r="L943" s="479" t="n"/>
      <c r="M943" s="481">
        <f>IF('Multi Unit Grid'!$H$3="","",'Multi Unit Grid'!$H$3)</f>
        <v/>
      </c>
      <c r="N943" s="481">
        <f>IF('Multi Unit Grid'!$H$4="","",'Multi Unit Grid'!$H$4)</f>
        <v/>
      </c>
      <c r="O943" s="483" t="n"/>
      <c r="P943" s="482">
        <f>IF('COE.Client.Details'!E960="","",'COE.Client.Details'!E960)</f>
        <v/>
      </c>
      <c r="Q943" s="483" t="n"/>
    </row>
    <row r="944">
      <c r="A944" s="232">
        <f>IF('Multi Unit Grid'!C955="","",'Multi Unit Grid'!C955)</f>
        <v/>
      </c>
      <c r="B944" s="473">
        <f>IF('Product Selections'!D958="","",'Product Selections'!D958)</f>
        <v/>
      </c>
      <c r="C944" s="166">
        <f>IF('COE.Client.Details'!K961="","",'COE.Client.Details'!K961)</f>
        <v/>
      </c>
      <c r="D944" s="473">
        <f>IF('COE.Client.Details'!M961="","",'COE.Client.Details'!M961)</f>
        <v/>
      </c>
      <c r="E944" s="473">
        <f>IF('COE.Client.Details'!O961="","",'COE.Client.Details'!O961)</f>
        <v/>
      </c>
      <c r="F944" s="473">
        <f>IF('COE.Client.Details'!P961="","",'COE.Client.Details'!P961)</f>
        <v/>
      </c>
      <c r="G944" s="473">
        <f>IF('COE.Client.Details'!Q961="","",'COE.Client.Details'!Q961)</f>
        <v/>
      </c>
      <c r="H944" s="478">
        <f>IF(G944="","","US")</f>
        <v/>
      </c>
      <c r="I944" s="166">
        <f>IF('COE.Client.Details'!L961="","",'COE.Client.Details'!L961)</f>
        <v/>
      </c>
      <c r="J944" s="629">
        <f>IF('COE.Client.Details'!T961="","",'COE.Client.Details'!T961)</f>
        <v/>
      </c>
      <c r="K944" s="479">
        <f>IF(A944="","","0123000000002GvAAI")</f>
        <v/>
      </c>
      <c r="L944" s="479" t="n"/>
      <c r="M944" s="481">
        <f>IF('Multi Unit Grid'!$H$3="","",'Multi Unit Grid'!$H$3)</f>
        <v/>
      </c>
      <c r="N944" s="481">
        <f>IF('Multi Unit Grid'!$H$4="","",'Multi Unit Grid'!$H$4)</f>
        <v/>
      </c>
      <c r="O944" s="483" t="n"/>
      <c r="P944" s="482">
        <f>IF('COE.Client.Details'!E961="","",'COE.Client.Details'!E961)</f>
        <v/>
      </c>
      <c r="Q944" s="483" t="n"/>
    </row>
    <row r="945">
      <c r="A945" s="232">
        <f>IF('Multi Unit Grid'!C956="","",'Multi Unit Grid'!C956)</f>
        <v/>
      </c>
      <c r="B945" s="473">
        <f>IF('Product Selections'!D959="","",'Product Selections'!D959)</f>
        <v/>
      </c>
      <c r="C945" s="166">
        <f>IF('COE.Client.Details'!K962="","",'COE.Client.Details'!K962)</f>
        <v/>
      </c>
      <c r="D945" s="473">
        <f>IF('COE.Client.Details'!M962="","",'COE.Client.Details'!M962)</f>
        <v/>
      </c>
      <c r="E945" s="473">
        <f>IF('COE.Client.Details'!O962="","",'COE.Client.Details'!O962)</f>
        <v/>
      </c>
      <c r="F945" s="473">
        <f>IF('COE.Client.Details'!P962="","",'COE.Client.Details'!P962)</f>
        <v/>
      </c>
      <c r="G945" s="473">
        <f>IF('COE.Client.Details'!Q962="","",'COE.Client.Details'!Q962)</f>
        <v/>
      </c>
      <c r="H945" s="478">
        <f>IF(G945="","","US")</f>
        <v/>
      </c>
      <c r="I945" s="166">
        <f>IF('COE.Client.Details'!L962="","",'COE.Client.Details'!L962)</f>
        <v/>
      </c>
      <c r="J945" s="629">
        <f>IF('COE.Client.Details'!T962="","",'COE.Client.Details'!T962)</f>
        <v/>
      </c>
      <c r="K945" s="479">
        <f>IF(A945="","","0123000000002GvAAI")</f>
        <v/>
      </c>
      <c r="L945" s="479" t="n"/>
      <c r="M945" s="481">
        <f>IF('Multi Unit Grid'!$H$3="","",'Multi Unit Grid'!$H$3)</f>
        <v/>
      </c>
      <c r="N945" s="481">
        <f>IF('Multi Unit Grid'!$H$4="","",'Multi Unit Grid'!$H$4)</f>
        <v/>
      </c>
      <c r="O945" s="483" t="n"/>
      <c r="P945" s="482">
        <f>IF('COE.Client.Details'!E962="","",'COE.Client.Details'!E962)</f>
        <v/>
      </c>
      <c r="Q945" s="483" t="n"/>
    </row>
    <row r="946">
      <c r="A946" s="232">
        <f>IF('Multi Unit Grid'!C957="","",'Multi Unit Grid'!C957)</f>
        <v/>
      </c>
      <c r="B946" s="473">
        <f>IF('Product Selections'!D960="","",'Product Selections'!D960)</f>
        <v/>
      </c>
      <c r="C946" s="166">
        <f>IF('COE.Client.Details'!K963="","",'COE.Client.Details'!K963)</f>
        <v/>
      </c>
      <c r="D946" s="473">
        <f>IF('COE.Client.Details'!M963="","",'COE.Client.Details'!M963)</f>
        <v/>
      </c>
      <c r="E946" s="473">
        <f>IF('COE.Client.Details'!O963="","",'COE.Client.Details'!O963)</f>
        <v/>
      </c>
      <c r="F946" s="473">
        <f>IF('COE.Client.Details'!P963="","",'COE.Client.Details'!P963)</f>
        <v/>
      </c>
      <c r="G946" s="473">
        <f>IF('COE.Client.Details'!Q963="","",'COE.Client.Details'!Q963)</f>
        <v/>
      </c>
      <c r="H946" s="478">
        <f>IF(G946="","","US")</f>
        <v/>
      </c>
      <c r="I946" s="166">
        <f>IF('COE.Client.Details'!L963="","",'COE.Client.Details'!L963)</f>
        <v/>
      </c>
      <c r="J946" s="629">
        <f>IF('COE.Client.Details'!T963="","",'COE.Client.Details'!T963)</f>
        <v/>
      </c>
      <c r="K946" s="479">
        <f>IF(A946="","","0123000000002GvAAI")</f>
        <v/>
      </c>
      <c r="L946" s="479" t="n"/>
      <c r="M946" s="481">
        <f>IF('Multi Unit Grid'!$H$3="","",'Multi Unit Grid'!$H$3)</f>
        <v/>
      </c>
      <c r="N946" s="481">
        <f>IF('Multi Unit Grid'!$H$4="","",'Multi Unit Grid'!$H$4)</f>
        <v/>
      </c>
      <c r="O946" s="483" t="n"/>
      <c r="P946" s="482">
        <f>IF('COE.Client.Details'!E963="","",'COE.Client.Details'!E963)</f>
        <v/>
      </c>
      <c r="Q946" s="483" t="n"/>
    </row>
    <row r="947">
      <c r="A947" s="232">
        <f>IF('Multi Unit Grid'!C958="","",'Multi Unit Grid'!C958)</f>
        <v/>
      </c>
      <c r="B947" s="473">
        <f>IF('Product Selections'!D961="","",'Product Selections'!D961)</f>
        <v/>
      </c>
      <c r="C947" s="166">
        <f>IF('COE.Client.Details'!K964="","",'COE.Client.Details'!K964)</f>
        <v/>
      </c>
      <c r="D947" s="473">
        <f>IF('COE.Client.Details'!M964="","",'COE.Client.Details'!M964)</f>
        <v/>
      </c>
      <c r="E947" s="473">
        <f>IF('COE.Client.Details'!O964="","",'COE.Client.Details'!O964)</f>
        <v/>
      </c>
      <c r="F947" s="473">
        <f>IF('COE.Client.Details'!P964="","",'COE.Client.Details'!P964)</f>
        <v/>
      </c>
      <c r="G947" s="473">
        <f>IF('COE.Client.Details'!Q964="","",'COE.Client.Details'!Q964)</f>
        <v/>
      </c>
      <c r="H947" s="478">
        <f>IF(G947="","","US")</f>
        <v/>
      </c>
      <c r="I947" s="166">
        <f>IF('COE.Client.Details'!L964="","",'COE.Client.Details'!L964)</f>
        <v/>
      </c>
      <c r="J947" s="629">
        <f>IF('COE.Client.Details'!T964="","",'COE.Client.Details'!T964)</f>
        <v/>
      </c>
      <c r="K947" s="479">
        <f>IF(A947="","","0123000000002GvAAI")</f>
        <v/>
      </c>
      <c r="L947" s="479" t="n"/>
      <c r="M947" s="481">
        <f>IF('Multi Unit Grid'!$H$3="","",'Multi Unit Grid'!$H$3)</f>
        <v/>
      </c>
      <c r="N947" s="481">
        <f>IF('Multi Unit Grid'!$H$4="","",'Multi Unit Grid'!$H$4)</f>
        <v/>
      </c>
      <c r="O947" s="483" t="n"/>
      <c r="P947" s="482">
        <f>IF('COE.Client.Details'!E964="","",'COE.Client.Details'!E964)</f>
        <v/>
      </c>
      <c r="Q947" s="483" t="n"/>
    </row>
    <row r="948">
      <c r="A948" s="232">
        <f>IF('Multi Unit Grid'!C959="","",'Multi Unit Grid'!C959)</f>
        <v/>
      </c>
      <c r="B948" s="473">
        <f>IF('Product Selections'!D962="","",'Product Selections'!D962)</f>
        <v/>
      </c>
      <c r="C948" s="166">
        <f>IF('COE.Client.Details'!K965="","",'COE.Client.Details'!K965)</f>
        <v/>
      </c>
      <c r="D948" s="473">
        <f>IF('COE.Client.Details'!M965="","",'COE.Client.Details'!M965)</f>
        <v/>
      </c>
      <c r="E948" s="473">
        <f>IF('COE.Client.Details'!O965="","",'COE.Client.Details'!O965)</f>
        <v/>
      </c>
      <c r="F948" s="473">
        <f>IF('COE.Client.Details'!P965="","",'COE.Client.Details'!P965)</f>
        <v/>
      </c>
      <c r="G948" s="473">
        <f>IF('COE.Client.Details'!Q965="","",'COE.Client.Details'!Q965)</f>
        <v/>
      </c>
      <c r="H948" s="478">
        <f>IF(G948="","","US")</f>
        <v/>
      </c>
      <c r="I948" s="166">
        <f>IF('COE.Client.Details'!L965="","",'COE.Client.Details'!L965)</f>
        <v/>
      </c>
      <c r="J948" s="629">
        <f>IF('COE.Client.Details'!T965="","",'COE.Client.Details'!T965)</f>
        <v/>
      </c>
      <c r="K948" s="479">
        <f>IF(A948="","","0123000000002GvAAI")</f>
        <v/>
      </c>
      <c r="L948" s="479" t="n"/>
      <c r="M948" s="481">
        <f>IF('Multi Unit Grid'!$H$3="","",'Multi Unit Grid'!$H$3)</f>
        <v/>
      </c>
      <c r="N948" s="481">
        <f>IF('Multi Unit Grid'!$H$4="","",'Multi Unit Grid'!$H$4)</f>
        <v/>
      </c>
      <c r="O948" s="483" t="n"/>
      <c r="P948" s="482">
        <f>IF('COE.Client.Details'!E965="","",'COE.Client.Details'!E965)</f>
        <v/>
      </c>
      <c r="Q948" s="483" t="n"/>
    </row>
    <row r="949">
      <c r="A949" s="232">
        <f>IF('Multi Unit Grid'!C960="","",'Multi Unit Grid'!C960)</f>
        <v/>
      </c>
      <c r="B949" s="473">
        <f>IF('Product Selections'!D963="","",'Product Selections'!D963)</f>
        <v/>
      </c>
      <c r="C949" s="166">
        <f>IF('COE.Client.Details'!K966="","",'COE.Client.Details'!K966)</f>
        <v/>
      </c>
      <c r="D949" s="473">
        <f>IF('COE.Client.Details'!M966="","",'COE.Client.Details'!M966)</f>
        <v/>
      </c>
      <c r="E949" s="473">
        <f>IF('COE.Client.Details'!O966="","",'COE.Client.Details'!O966)</f>
        <v/>
      </c>
      <c r="F949" s="473">
        <f>IF('COE.Client.Details'!P966="","",'COE.Client.Details'!P966)</f>
        <v/>
      </c>
      <c r="G949" s="473">
        <f>IF('COE.Client.Details'!Q966="","",'COE.Client.Details'!Q966)</f>
        <v/>
      </c>
      <c r="H949" s="478">
        <f>IF(G949="","","US")</f>
        <v/>
      </c>
      <c r="I949" s="166">
        <f>IF('COE.Client.Details'!L966="","",'COE.Client.Details'!L966)</f>
        <v/>
      </c>
      <c r="J949" s="629">
        <f>IF('COE.Client.Details'!T966="","",'COE.Client.Details'!T966)</f>
        <v/>
      </c>
      <c r="K949" s="479">
        <f>IF(A949="","","0123000000002GvAAI")</f>
        <v/>
      </c>
      <c r="L949" s="479" t="n"/>
      <c r="M949" s="481">
        <f>IF('Multi Unit Grid'!$H$3="","",'Multi Unit Grid'!$H$3)</f>
        <v/>
      </c>
      <c r="N949" s="481">
        <f>IF('Multi Unit Grid'!$H$4="","",'Multi Unit Grid'!$H$4)</f>
        <v/>
      </c>
      <c r="O949" s="483" t="n"/>
      <c r="P949" s="482">
        <f>IF('COE.Client.Details'!E966="","",'COE.Client.Details'!E966)</f>
        <v/>
      </c>
      <c r="Q949" s="483" t="n"/>
    </row>
    <row r="950">
      <c r="A950" s="232">
        <f>IF('Multi Unit Grid'!C961="","",'Multi Unit Grid'!C961)</f>
        <v/>
      </c>
      <c r="B950" s="473">
        <f>IF('Product Selections'!D964="","",'Product Selections'!D964)</f>
        <v/>
      </c>
      <c r="C950" s="166">
        <f>IF('COE.Client.Details'!K967="","",'COE.Client.Details'!K967)</f>
        <v/>
      </c>
      <c r="D950" s="473">
        <f>IF('COE.Client.Details'!M967="","",'COE.Client.Details'!M967)</f>
        <v/>
      </c>
      <c r="E950" s="473">
        <f>IF('COE.Client.Details'!O967="","",'COE.Client.Details'!O967)</f>
        <v/>
      </c>
      <c r="F950" s="473">
        <f>IF('COE.Client.Details'!P967="","",'COE.Client.Details'!P967)</f>
        <v/>
      </c>
      <c r="G950" s="473">
        <f>IF('COE.Client.Details'!Q967="","",'COE.Client.Details'!Q967)</f>
        <v/>
      </c>
      <c r="H950" s="478">
        <f>IF(G950="","","US")</f>
        <v/>
      </c>
      <c r="I950" s="166">
        <f>IF('COE.Client.Details'!L967="","",'COE.Client.Details'!L967)</f>
        <v/>
      </c>
      <c r="J950" s="629">
        <f>IF('COE.Client.Details'!T967="","",'COE.Client.Details'!T967)</f>
        <v/>
      </c>
      <c r="K950" s="479">
        <f>IF(A950="","","0123000000002GvAAI")</f>
        <v/>
      </c>
      <c r="L950" s="479" t="n"/>
      <c r="M950" s="481">
        <f>IF('Multi Unit Grid'!$H$3="","",'Multi Unit Grid'!$H$3)</f>
        <v/>
      </c>
      <c r="N950" s="481">
        <f>IF('Multi Unit Grid'!$H$4="","",'Multi Unit Grid'!$H$4)</f>
        <v/>
      </c>
      <c r="O950" s="483" t="n"/>
      <c r="P950" s="482">
        <f>IF('COE.Client.Details'!E967="","",'COE.Client.Details'!E967)</f>
        <v/>
      </c>
      <c r="Q950" s="483" t="n"/>
    </row>
    <row r="951">
      <c r="A951" s="232">
        <f>IF('Multi Unit Grid'!C962="","",'Multi Unit Grid'!C962)</f>
        <v/>
      </c>
      <c r="B951" s="473">
        <f>IF('Product Selections'!D965="","",'Product Selections'!D965)</f>
        <v/>
      </c>
      <c r="C951" s="166">
        <f>IF('COE.Client.Details'!K968="","",'COE.Client.Details'!K968)</f>
        <v/>
      </c>
      <c r="D951" s="473">
        <f>IF('COE.Client.Details'!M968="","",'COE.Client.Details'!M968)</f>
        <v/>
      </c>
      <c r="E951" s="473">
        <f>IF('COE.Client.Details'!O968="","",'COE.Client.Details'!O968)</f>
        <v/>
      </c>
      <c r="F951" s="473">
        <f>IF('COE.Client.Details'!P968="","",'COE.Client.Details'!P968)</f>
        <v/>
      </c>
      <c r="G951" s="473">
        <f>IF('COE.Client.Details'!Q968="","",'COE.Client.Details'!Q968)</f>
        <v/>
      </c>
      <c r="H951" s="478">
        <f>IF(G951="","","US")</f>
        <v/>
      </c>
      <c r="I951" s="166">
        <f>IF('COE.Client.Details'!L968="","",'COE.Client.Details'!L968)</f>
        <v/>
      </c>
      <c r="J951" s="629">
        <f>IF('COE.Client.Details'!T968="","",'COE.Client.Details'!T968)</f>
        <v/>
      </c>
      <c r="K951" s="479">
        <f>IF(A951="","","0123000000002GvAAI")</f>
        <v/>
      </c>
      <c r="L951" s="479" t="n"/>
      <c r="M951" s="481">
        <f>IF('Multi Unit Grid'!$H$3="","",'Multi Unit Grid'!$H$3)</f>
        <v/>
      </c>
      <c r="N951" s="481">
        <f>IF('Multi Unit Grid'!$H$4="","",'Multi Unit Grid'!$H$4)</f>
        <v/>
      </c>
      <c r="O951" s="483" t="n"/>
      <c r="P951" s="482">
        <f>IF('COE.Client.Details'!E968="","",'COE.Client.Details'!E968)</f>
        <v/>
      </c>
      <c r="Q951" s="483" t="n"/>
    </row>
  </sheetData>
  <pageMargins left="0.7" right="0.7" top="0.75" bottom="0.75" header="0.3" footer="0.3"/>
  <pageSetup orientation="portrait" horizontalDpi="200" verticalDpi="2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T960"/>
  <sheetViews>
    <sheetView showGridLines="0" workbookViewId="0">
      <pane ySplit="1" topLeftCell="D2" activePane="bottomLeft" state="frozen"/>
      <selection pane="bottomLeft" activeCell="H3" sqref="H3:H14"/>
      <selection activeCell="D31" sqref="D31"/>
    </sheetView>
  </sheetViews>
  <sheetFormatPr baseColWidth="8" defaultColWidth="8.85546875" defaultRowHeight="14.45"/>
  <cols>
    <col width="17.85546875" bestFit="1" customWidth="1" min="1" max="1"/>
    <col width="28.42578125" bestFit="1" customWidth="1" min="2" max="2"/>
    <col width="10.7109375" bestFit="1" customWidth="1" min="3" max="3"/>
    <col width="30.5703125" bestFit="1" customWidth="1" min="4" max="4"/>
    <col width="14.85546875" bestFit="1" customWidth="1" min="5" max="5"/>
    <col width="21.28515625" bestFit="1" customWidth="1" min="6" max="6"/>
    <col width="23" bestFit="1" customWidth="1" min="7" max="7"/>
    <col width="22.140625" bestFit="1" customWidth="1" min="8" max="8"/>
    <col width="22.5703125" customWidth="1" min="9" max="9"/>
    <col width="25.140625" bestFit="1" customWidth="1" min="10" max="10"/>
    <col width="21.140625" bestFit="1" customWidth="1" min="11" max="12"/>
    <col width="20.42578125" bestFit="1" customWidth="1" min="13" max="13"/>
    <col width="13.7109375" bestFit="1" customWidth="1" min="14" max="14"/>
    <col width="11.42578125" bestFit="1" customWidth="1" style="506" min="15" max="15"/>
    <col width="28.28515625" bestFit="1" customWidth="1" min="16" max="16"/>
    <col width="28.28515625" customWidth="1" min="17" max="18"/>
    <col width="8.140625" bestFit="1" customWidth="1" min="19" max="19"/>
    <col width="37.28515625" customWidth="1" min="20" max="20"/>
  </cols>
  <sheetData>
    <row r="1">
      <c r="A1" s="485" t="inlineStr">
        <is>
          <t>ACCOUNT ID</t>
        </is>
      </c>
      <c r="B1" s="484" t="inlineStr">
        <is>
          <t>NAME</t>
        </is>
      </c>
      <c r="C1" s="484" t="inlineStr">
        <is>
          <t>TAX_ID__C</t>
        </is>
      </c>
      <c r="D1" s="484" t="inlineStr">
        <is>
          <t>Total Current Annualized Billings</t>
        </is>
      </c>
      <c r="E1" s="485" t="inlineStr">
        <is>
          <t>LEADSOURCE</t>
        </is>
      </c>
      <c r="F1" s="485" t="inlineStr">
        <is>
          <t>LEAD_SOURCE_NEW__C</t>
        </is>
      </c>
      <c r="G1" s="485" t="inlineStr">
        <is>
          <t>LEAD_SOURCE_DETAIL__C</t>
        </is>
      </c>
      <c r="H1" s="485" t="inlineStr">
        <is>
          <t>REFERRAL_PROGRAM__C</t>
        </is>
      </c>
      <c r="I1" s="486" t="inlineStr">
        <is>
          <t>Owner ID</t>
        </is>
      </c>
      <c r="J1" s="485" t="inlineStr">
        <is>
          <t>RECORD TYPE ID</t>
        </is>
      </c>
      <c r="K1" s="486" t="inlineStr">
        <is>
          <t>SOURCE_ACCOUNT__C</t>
        </is>
      </c>
      <c r="L1" s="486" t="inlineStr">
        <is>
          <t>SOURCE_CONTACT__C</t>
        </is>
      </c>
      <c r="M1" s="486" t="inlineStr">
        <is>
          <t>CAMPAIGNID</t>
        </is>
      </c>
      <c r="N1" s="485" t="inlineStr">
        <is>
          <t>STAGENAME</t>
        </is>
      </c>
      <c r="O1" s="474" t="inlineStr">
        <is>
          <t>CLOSE DATE</t>
        </is>
      </c>
      <c r="P1" s="485" t="inlineStr">
        <is>
          <t>REFERRING_SOURCE__C</t>
        </is>
      </c>
      <c r="Q1" s="503" t="inlineStr">
        <is>
          <t>Referring_DM_Name__c</t>
        </is>
      </c>
      <c r="R1" s="487" t="inlineStr">
        <is>
          <t>Forecast Category</t>
        </is>
      </c>
      <c r="S1" s="484" t="inlineStr">
        <is>
          <t>Client ID</t>
        </is>
      </c>
      <c r="T1" s="507" t="inlineStr">
        <is>
          <t>WC Opportunities to be Built for Payout</t>
        </is>
      </c>
    </row>
    <row r="2">
      <c r="A2" s="504" t="n"/>
      <c r="B2" s="504">
        <f>IF('Internal COE_Account Grid'!B2="","",'Internal COE_Account Grid'!B2)</f>
        <v/>
      </c>
      <c r="C2" s="504">
        <f>IF('Internal COE_Account Grid'!I2="","",'Internal COE_Account Grid'!I2)</f>
        <v/>
      </c>
      <c r="D2" s="631">
        <f>IF('Exhibit A'!K11="","",'Exhibit A'!K11)</f>
        <v/>
      </c>
      <c r="E2" s="480" t="inlineStr">
        <is>
          <t>External Referral</t>
        </is>
      </c>
      <c r="F2" s="480" t="inlineStr">
        <is>
          <t>External Referral</t>
        </is>
      </c>
      <c r="G2" s="480" t="inlineStr">
        <is>
          <t>Accountants/CPA</t>
        </is>
      </c>
      <c r="H2" s="480" t="inlineStr">
        <is>
          <t>Acquisition (Accountant)</t>
        </is>
      </c>
      <c r="I2" s="481">
        <f>IF('Multi Unit Grid'!$H$3="","",'Multi Unit Grid'!$H$3)</f>
        <v/>
      </c>
      <c r="J2" s="498" t="inlineStr">
        <is>
          <t>0123000000002GxAAI</t>
        </is>
      </c>
      <c r="K2" s="499" t="inlineStr">
        <is>
          <t>Accound ID</t>
        </is>
      </c>
      <c r="L2" s="499" t="inlineStr">
        <is>
          <t xml:space="preserve">Contact ID </t>
        </is>
      </c>
      <c r="M2" s="481" t="inlineStr">
        <is>
          <t xml:space="preserve">Camapign ID </t>
        </is>
      </c>
      <c r="N2" s="480" t="inlineStr">
        <is>
          <t>Gained Access</t>
        </is>
      </c>
      <c r="O2" s="500" t="n">
        <v>46199</v>
      </c>
      <c r="P2" s="480" t="inlineStr">
        <is>
          <t>ACQ_ProjectCBAL_123</t>
        </is>
      </c>
      <c r="Q2" s="501">
        <f>IF('Multi Unit Grid'!$G$3="","",'Multi Unit Grid'!$G$3)</f>
        <v/>
      </c>
      <c r="R2" s="482" t="n"/>
      <c r="S2" s="502">
        <f>IF('Multi Unit Grid'!$C$13="","",'Multi Unit Grid'!$C$13)</f>
        <v/>
      </c>
      <c r="T2" s="502">
        <f>IF('COE.Client.Details'!J19="","",'COE.Client.Details'!J19)</f>
        <v/>
      </c>
    </row>
    <row r="3">
      <c r="A3" s="504" t="n"/>
      <c r="B3" s="504">
        <f>IF('Internal COE_Account Grid'!B3="","",'Internal COE_Account Grid'!B3)</f>
        <v/>
      </c>
      <c r="C3" s="504">
        <f>IF('Internal COE_Account Grid'!I3="","",'Internal COE_Account Grid'!I3)</f>
        <v/>
      </c>
      <c r="D3" s="631">
        <f>IF('Exhibit A'!K12="","",'Exhibit A'!K12)</f>
        <v/>
      </c>
      <c r="E3" s="480" t="inlineStr">
        <is>
          <t>External Referral</t>
        </is>
      </c>
      <c r="F3" s="480" t="inlineStr">
        <is>
          <t>External Referral</t>
        </is>
      </c>
      <c r="G3" s="480" t="inlineStr">
        <is>
          <t>Accountants/CPA</t>
        </is>
      </c>
      <c r="H3" s="480" t="inlineStr">
        <is>
          <t>Acquisition (Accountant)</t>
        </is>
      </c>
      <c r="I3" s="481">
        <f>IF(B3="","",'Multi Unit Grid'!$H$3)</f>
        <v/>
      </c>
      <c r="J3" s="498" t="inlineStr">
        <is>
          <t>012400000005VyNAAU</t>
        </is>
      </c>
      <c r="K3" s="499" t="n"/>
      <c r="L3" s="499" t="n"/>
      <c r="M3" s="481" t="n"/>
      <c r="N3" s="480" t="n"/>
      <c r="O3" s="500" t="n"/>
      <c r="P3" s="480" t="n"/>
      <c r="Q3" s="501">
        <f>IF(B3="","",'Multi Unit Grid'!$G$3)</f>
        <v/>
      </c>
      <c r="R3" s="482" t="n"/>
      <c r="S3" s="502">
        <f>IF('Multi Unit Grid'!$C$13="","",'Multi Unit Grid'!$C$13)</f>
        <v/>
      </c>
      <c r="T3" s="502">
        <f>IF('COE.Client.Details'!J20="","",'COE.Client.Details'!J20)</f>
        <v/>
      </c>
    </row>
    <row r="4" ht="15" customHeight="1">
      <c r="A4" s="504" t="n"/>
      <c r="B4" s="504">
        <f>IF('Internal COE_Account Grid'!B4="","",'Internal COE_Account Grid'!B4)</f>
        <v/>
      </c>
      <c r="C4" s="504">
        <f>IF('Internal COE_Account Grid'!I4="","",'Internal COE_Account Grid'!I4)</f>
        <v/>
      </c>
      <c r="D4" s="631">
        <f>IF('Exhibit A'!K13="","",'Exhibit A'!K13)</f>
        <v/>
      </c>
      <c r="E4" s="480" t="inlineStr">
        <is>
          <t>External Referral</t>
        </is>
      </c>
      <c r="F4" s="480" t="inlineStr">
        <is>
          <t>External Referral</t>
        </is>
      </c>
      <c r="G4" s="480" t="inlineStr">
        <is>
          <t>Accountants/CPA</t>
        </is>
      </c>
      <c r="H4" s="480" t="inlineStr">
        <is>
          <t>Acquisition (Accountant)</t>
        </is>
      </c>
      <c r="I4" s="481">
        <f>IF(B4="","",'Multi Unit Grid'!$H$3)</f>
        <v/>
      </c>
      <c r="J4" s="166" t="n"/>
      <c r="K4" s="166" t="n"/>
      <c r="L4" s="166" t="n"/>
      <c r="M4" s="166" t="n"/>
      <c r="N4" s="166" t="n"/>
      <c r="O4" s="505" t="n"/>
      <c r="P4" s="166" t="n"/>
      <c r="Q4" s="501">
        <f>IF(B4="","",'Multi Unit Grid'!$G$3)</f>
        <v/>
      </c>
      <c r="R4" s="166" t="n"/>
      <c r="S4" s="502">
        <f>IF('Multi Unit Grid'!$C$13="","",'Multi Unit Grid'!$C$13)</f>
        <v/>
      </c>
      <c r="T4" s="502">
        <f>IF('COE.Client.Details'!J21="","",'COE.Client.Details'!J21)</f>
        <v/>
      </c>
    </row>
    <row r="5" ht="15" customHeight="1">
      <c r="A5" s="504" t="n"/>
      <c r="B5" s="504">
        <f>IF('Internal COE_Account Grid'!B5="","",'Internal COE_Account Grid'!B5)</f>
        <v/>
      </c>
      <c r="C5" s="504">
        <f>IF('Internal COE_Account Grid'!I5="","",'Internal COE_Account Grid'!I5)</f>
        <v/>
      </c>
      <c r="D5" s="631">
        <f>IF('Exhibit A'!K14="","",'Exhibit A'!K14)</f>
        <v/>
      </c>
      <c r="E5" s="480" t="inlineStr">
        <is>
          <t>External Referral</t>
        </is>
      </c>
      <c r="F5" s="480" t="inlineStr">
        <is>
          <t>External Referral</t>
        </is>
      </c>
      <c r="G5" s="480" t="inlineStr">
        <is>
          <t>Accountants/CPA</t>
        </is>
      </c>
      <c r="H5" s="480" t="inlineStr">
        <is>
          <t>Acquisition (Accountant)</t>
        </is>
      </c>
      <c r="I5" s="481">
        <f>IF(B5="","",'Multi Unit Grid'!$H$3)</f>
        <v/>
      </c>
      <c r="J5" s="166" t="n"/>
      <c r="K5" s="166" t="n"/>
      <c r="L5" s="166" t="n"/>
      <c r="M5" s="166" t="n"/>
      <c r="N5" s="166" t="n"/>
      <c r="O5" s="505" t="n"/>
      <c r="P5" s="166" t="n"/>
      <c r="Q5" s="501">
        <f>IF(B5="","",'Multi Unit Grid'!$G$3)</f>
        <v/>
      </c>
      <c r="R5" s="166" t="n"/>
      <c r="S5" s="502">
        <f>IF('Multi Unit Grid'!$C$13="","",'Multi Unit Grid'!$C$13)</f>
        <v/>
      </c>
      <c r="T5" s="502">
        <f>IF('COE.Client.Details'!J22="","",'COE.Client.Details'!J22)</f>
        <v/>
      </c>
    </row>
    <row r="6" ht="15" customHeight="1">
      <c r="A6" s="504" t="n"/>
      <c r="B6" s="504">
        <f>IF('Internal COE_Account Grid'!B6="","",'Internal COE_Account Grid'!B6)</f>
        <v/>
      </c>
      <c r="C6" s="504">
        <f>IF('Internal COE_Account Grid'!I6="","",'Internal COE_Account Grid'!I6)</f>
        <v/>
      </c>
      <c r="D6" s="631">
        <f>IF('Exhibit A'!K15="","",'Exhibit A'!K15)</f>
        <v/>
      </c>
      <c r="E6" s="480" t="inlineStr">
        <is>
          <t>External Referral</t>
        </is>
      </c>
      <c r="F6" s="480" t="inlineStr">
        <is>
          <t>External Referral</t>
        </is>
      </c>
      <c r="G6" s="480" t="inlineStr">
        <is>
          <t>Accountants/CPA</t>
        </is>
      </c>
      <c r="H6" s="480" t="inlineStr">
        <is>
          <t>Acquisition (Accountant)</t>
        </is>
      </c>
      <c r="I6" s="481">
        <f>IF(B6="","",'Multi Unit Grid'!$H$3)</f>
        <v/>
      </c>
      <c r="J6" s="166" t="n"/>
      <c r="K6" s="166" t="n"/>
      <c r="L6" s="166" t="n"/>
      <c r="M6" s="166" t="n"/>
      <c r="N6" s="166" t="n"/>
      <c r="O6" s="505" t="n"/>
      <c r="P6" s="166" t="n"/>
      <c r="Q6" s="501">
        <f>IF(B6="","",'Multi Unit Grid'!$G$3)</f>
        <v/>
      </c>
      <c r="R6" s="166" t="n"/>
      <c r="S6" s="502">
        <f>IF('Multi Unit Grid'!$C$13="","",'Multi Unit Grid'!$C$13)</f>
        <v/>
      </c>
      <c r="T6" s="502">
        <f>IF('COE.Client.Details'!J23="","",'COE.Client.Details'!J23)</f>
        <v/>
      </c>
    </row>
    <row r="7" ht="15" customHeight="1">
      <c r="A7" s="504" t="n"/>
      <c r="B7" s="504">
        <f>IF('Internal COE_Account Grid'!B7="","",'Internal COE_Account Grid'!B7)</f>
        <v/>
      </c>
      <c r="C7" s="504">
        <f>IF('Internal COE_Account Grid'!I7="","",'Internal COE_Account Grid'!I7)</f>
        <v/>
      </c>
      <c r="D7" s="631">
        <f>IF('Exhibit A'!K16="","",'Exhibit A'!K16)</f>
        <v/>
      </c>
      <c r="E7" s="480" t="inlineStr">
        <is>
          <t>External Referral</t>
        </is>
      </c>
      <c r="F7" s="480" t="inlineStr">
        <is>
          <t>External Referral</t>
        </is>
      </c>
      <c r="G7" s="480" t="inlineStr">
        <is>
          <t>Accountants/CPA</t>
        </is>
      </c>
      <c r="H7" s="480" t="inlineStr">
        <is>
          <t>Acquisition (Accountant)</t>
        </is>
      </c>
      <c r="I7" s="481">
        <f>IF(B7="","",'Multi Unit Grid'!$H$3)</f>
        <v/>
      </c>
      <c r="J7" s="166" t="n"/>
      <c r="K7" s="166" t="n"/>
      <c r="L7" s="166" t="n"/>
      <c r="M7" s="166" t="n"/>
      <c r="N7" s="166" t="n"/>
      <c r="O7" s="505" t="n"/>
      <c r="P7" s="166" t="n"/>
      <c r="Q7" s="501">
        <f>IF(B7="","",'Multi Unit Grid'!$G$3)</f>
        <v/>
      </c>
      <c r="R7" s="166" t="n"/>
      <c r="S7" s="502">
        <f>IF('Multi Unit Grid'!$C$13="","",'Multi Unit Grid'!$C$13)</f>
        <v/>
      </c>
      <c r="T7" s="502">
        <f>IF('COE.Client.Details'!J24="","",'COE.Client.Details'!J24)</f>
        <v/>
      </c>
    </row>
    <row r="8" ht="15" customHeight="1">
      <c r="A8" s="504" t="n"/>
      <c r="B8" s="504">
        <f>IF('Internal COE_Account Grid'!B8="","",'Internal COE_Account Grid'!B8)</f>
        <v/>
      </c>
      <c r="C8" s="504">
        <f>IF('Internal COE_Account Grid'!I8="","",'Internal COE_Account Grid'!I8)</f>
        <v/>
      </c>
      <c r="D8" s="631">
        <f>IF('Exhibit A'!K17="","",'Exhibit A'!K17)</f>
        <v/>
      </c>
      <c r="E8" s="480" t="inlineStr">
        <is>
          <t>External Referral</t>
        </is>
      </c>
      <c r="F8" s="480" t="inlineStr">
        <is>
          <t>External Referral</t>
        </is>
      </c>
      <c r="G8" s="480" t="inlineStr">
        <is>
          <t>Accountants/CPA</t>
        </is>
      </c>
      <c r="H8" s="480" t="inlineStr">
        <is>
          <t>Acquisition (Accountant)</t>
        </is>
      </c>
      <c r="I8" s="481">
        <f>IF(B8="","",'Multi Unit Grid'!$H$3)</f>
        <v/>
      </c>
      <c r="J8" s="166" t="n"/>
      <c r="K8" s="166" t="n"/>
      <c r="L8" s="166" t="n"/>
      <c r="M8" s="166" t="n"/>
      <c r="N8" s="166" t="n"/>
      <c r="O8" s="505" t="n"/>
      <c r="P8" s="166" t="n"/>
      <c r="Q8" s="501">
        <f>IF(B8="","",'Multi Unit Grid'!$G$3)</f>
        <v/>
      </c>
      <c r="R8" s="166" t="n"/>
      <c r="S8" s="502">
        <f>IF('Multi Unit Grid'!$C$13="","",'Multi Unit Grid'!$C$13)</f>
        <v/>
      </c>
      <c r="T8" s="502">
        <f>IF('COE.Client.Details'!J25="","",'COE.Client.Details'!J25)</f>
        <v/>
      </c>
    </row>
    <row r="9" ht="15" customHeight="1">
      <c r="A9" s="504" t="n"/>
      <c r="B9" s="504">
        <f>IF('Internal COE_Account Grid'!B9="","",'Internal COE_Account Grid'!B9)</f>
        <v/>
      </c>
      <c r="C9" s="504">
        <f>IF('Internal COE_Account Grid'!I9="","",'Internal COE_Account Grid'!I9)</f>
        <v/>
      </c>
      <c r="D9" s="631">
        <f>IF('Exhibit A'!K18="","",'Exhibit A'!K18)</f>
        <v/>
      </c>
      <c r="E9" s="480" t="inlineStr">
        <is>
          <t>External Referral</t>
        </is>
      </c>
      <c r="F9" s="480" t="inlineStr">
        <is>
          <t>External Referral</t>
        </is>
      </c>
      <c r="G9" s="480" t="inlineStr">
        <is>
          <t>Accountants/CPA</t>
        </is>
      </c>
      <c r="H9" s="480" t="inlineStr">
        <is>
          <t>Acquisition (Accountant)</t>
        </is>
      </c>
      <c r="I9" s="481">
        <f>IF(B9="","",'Multi Unit Grid'!$H$3)</f>
        <v/>
      </c>
      <c r="J9" s="166" t="n"/>
      <c r="K9" s="166" t="n"/>
      <c r="L9" s="166" t="n"/>
      <c r="M9" s="166" t="n"/>
      <c r="N9" s="166" t="n"/>
      <c r="O9" s="505" t="n"/>
      <c r="P9" s="166" t="n"/>
      <c r="Q9" s="501">
        <f>IF(B9="","",'Multi Unit Grid'!$G$3)</f>
        <v/>
      </c>
      <c r="R9" s="166" t="n"/>
      <c r="S9" s="502">
        <f>IF('Multi Unit Grid'!$C$13="","",'Multi Unit Grid'!$C$13)</f>
        <v/>
      </c>
      <c r="T9" s="502">
        <f>IF('COE.Client.Details'!J26="","",'COE.Client.Details'!J26)</f>
        <v/>
      </c>
    </row>
    <row r="10" ht="15" customHeight="1">
      <c r="A10" s="504" t="n"/>
      <c r="B10" s="504">
        <f>IF('Internal COE_Account Grid'!B10="","",'Internal COE_Account Grid'!B10)</f>
        <v/>
      </c>
      <c r="C10" s="504">
        <f>IF('Internal COE_Account Grid'!I10="","",'Internal COE_Account Grid'!I10)</f>
        <v/>
      </c>
      <c r="D10" s="631">
        <f>IF('Exhibit A'!K19="","",'Exhibit A'!K19)</f>
        <v/>
      </c>
      <c r="E10" s="480" t="inlineStr">
        <is>
          <t>External Referral</t>
        </is>
      </c>
      <c r="F10" s="480" t="inlineStr">
        <is>
          <t>External Referral</t>
        </is>
      </c>
      <c r="G10" s="480" t="inlineStr">
        <is>
          <t>Accountants/CPA</t>
        </is>
      </c>
      <c r="H10" s="480" t="inlineStr">
        <is>
          <t>Acquisition (Accountant)</t>
        </is>
      </c>
      <c r="I10" s="481">
        <f>IF(B10="","",'Multi Unit Grid'!$H$3)</f>
        <v/>
      </c>
      <c r="J10" s="166" t="n"/>
      <c r="K10" s="166" t="n"/>
      <c r="L10" s="166" t="n"/>
      <c r="M10" s="166" t="n"/>
      <c r="N10" s="166" t="n"/>
      <c r="O10" s="505" t="n"/>
      <c r="P10" s="166" t="n"/>
      <c r="Q10" s="501">
        <f>IF(B10="","",'Multi Unit Grid'!$G$3)</f>
        <v/>
      </c>
      <c r="R10" s="166" t="n"/>
      <c r="S10" s="502">
        <f>IF('Multi Unit Grid'!$C$13="","",'Multi Unit Grid'!$C$13)</f>
        <v/>
      </c>
      <c r="T10" s="502">
        <f>IF('COE.Client.Details'!J27="","",'COE.Client.Details'!J27)</f>
        <v/>
      </c>
    </row>
    <row r="11" ht="15" customHeight="1">
      <c r="A11" s="504" t="n"/>
      <c r="B11" s="504">
        <f>IF('Internal COE_Account Grid'!B11="","",'Internal COE_Account Grid'!B11)</f>
        <v/>
      </c>
      <c r="C11" s="504">
        <f>IF('Internal COE_Account Grid'!I11="","",'Internal COE_Account Grid'!I11)</f>
        <v/>
      </c>
      <c r="D11" s="631">
        <f>IF('Exhibit A'!K20="","",'Exhibit A'!K20)</f>
        <v/>
      </c>
      <c r="E11" s="480" t="inlineStr">
        <is>
          <t>External Referral</t>
        </is>
      </c>
      <c r="F11" s="480" t="inlineStr">
        <is>
          <t>External Referral</t>
        </is>
      </c>
      <c r="G11" s="480" t="inlineStr">
        <is>
          <t>Accountants/CPA</t>
        </is>
      </c>
      <c r="H11" s="480" t="inlineStr">
        <is>
          <t>Acquisition (Accountant)</t>
        </is>
      </c>
      <c r="I11" s="481">
        <f>IF(B11="","",'Multi Unit Grid'!$H$3)</f>
        <v/>
      </c>
      <c r="J11" s="166" t="n"/>
      <c r="K11" s="166" t="n"/>
      <c r="L11" s="166" t="n"/>
      <c r="M11" s="166" t="n"/>
      <c r="N11" s="166" t="n"/>
      <c r="O11" s="505" t="n"/>
      <c r="P11" s="166" t="n"/>
      <c r="Q11" s="501">
        <f>IF(B11="","",'Multi Unit Grid'!$G$3)</f>
        <v/>
      </c>
      <c r="R11" s="166" t="n"/>
      <c r="S11" s="502">
        <f>IF('Multi Unit Grid'!$C$13="","",'Multi Unit Grid'!$C$13)</f>
        <v/>
      </c>
      <c r="T11" s="502">
        <f>IF('COE.Client.Details'!J28="","",'COE.Client.Details'!J28)</f>
        <v/>
      </c>
    </row>
    <row r="12" ht="15" customHeight="1">
      <c r="A12" s="504" t="n"/>
      <c r="B12" s="504">
        <f>IF('Internal COE_Account Grid'!B12="","",'Internal COE_Account Grid'!B12)</f>
        <v/>
      </c>
      <c r="C12" s="504">
        <f>IF('Internal COE_Account Grid'!I12="","",'Internal COE_Account Grid'!I12)</f>
        <v/>
      </c>
      <c r="D12" s="631">
        <f>IF('Exhibit A'!K21="","",'Exhibit A'!K21)</f>
        <v/>
      </c>
      <c r="E12" s="480" t="inlineStr">
        <is>
          <t>External Referral</t>
        </is>
      </c>
      <c r="F12" s="480" t="inlineStr">
        <is>
          <t>External Referral</t>
        </is>
      </c>
      <c r="G12" s="480" t="inlineStr">
        <is>
          <t>Accountants/CPA</t>
        </is>
      </c>
      <c r="H12" s="480" t="inlineStr">
        <is>
          <t>Acquisition (Accountant)</t>
        </is>
      </c>
      <c r="I12" s="481">
        <f>IF(B12="","",'Multi Unit Grid'!$H$3)</f>
        <v/>
      </c>
      <c r="J12" s="166" t="n"/>
      <c r="K12" s="166" t="n"/>
      <c r="L12" s="166" t="n"/>
      <c r="M12" s="166" t="n"/>
      <c r="N12" s="166" t="n"/>
      <c r="O12" s="505" t="n"/>
      <c r="P12" s="166" t="n"/>
      <c r="Q12" s="501">
        <f>IF(B12="","",'Multi Unit Grid'!$G$3)</f>
        <v/>
      </c>
      <c r="R12" s="166" t="n"/>
      <c r="S12" s="502">
        <f>IF('Multi Unit Grid'!$C$13="","",'Multi Unit Grid'!$C$13)</f>
        <v/>
      </c>
      <c r="T12" s="502">
        <f>IF('COE.Client.Details'!J29="","",'COE.Client.Details'!J29)</f>
        <v/>
      </c>
    </row>
    <row r="13" ht="15" customHeight="1">
      <c r="A13" s="504" t="n"/>
      <c r="B13" s="504">
        <f>IF('Internal COE_Account Grid'!B13="","",'Internal COE_Account Grid'!B13)</f>
        <v/>
      </c>
      <c r="C13" s="504">
        <f>IF('Internal COE_Account Grid'!I13="","",'Internal COE_Account Grid'!I13)</f>
        <v/>
      </c>
      <c r="D13" s="631">
        <f>IF('Exhibit A'!K22="","",'Exhibit A'!K22)</f>
        <v/>
      </c>
      <c r="E13" s="480" t="inlineStr">
        <is>
          <t>External Referral</t>
        </is>
      </c>
      <c r="F13" s="480" t="inlineStr">
        <is>
          <t>External Referral</t>
        </is>
      </c>
      <c r="G13" s="480" t="inlineStr">
        <is>
          <t>Accountants/CPA</t>
        </is>
      </c>
      <c r="H13" s="480" t="inlineStr">
        <is>
          <t>Acquisition (Accountant)</t>
        </is>
      </c>
      <c r="I13" s="481">
        <f>IF(B13="","",'Multi Unit Grid'!$H$3)</f>
        <v/>
      </c>
      <c r="J13" s="166" t="n"/>
      <c r="K13" s="166" t="n"/>
      <c r="L13" s="166" t="n"/>
      <c r="M13" s="166" t="n"/>
      <c r="N13" s="166" t="n"/>
      <c r="O13" s="505" t="n"/>
      <c r="P13" s="166" t="n"/>
      <c r="Q13" s="501">
        <f>IF(B13="","",'Multi Unit Grid'!$G$3)</f>
        <v/>
      </c>
      <c r="R13" s="166" t="n"/>
      <c r="S13" s="502">
        <f>IF('Multi Unit Grid'!$C$13="","",'Multi Unit Grid'!$C$13)</f>
        <v/>
      </c>
      <c r="T13" s="502">
        <f>IF('COE.Client.Details'!J30="","",'COE.Client.Details'!J30)</f>
        <v/>
      </c>
    </row>
    <row r="14" ht="15" customHeight="1">
      <c r="A14" s="504" t="n"/>
      <c r="B14" s="504">
        <f>IF('Internal COE_Account Grid'!B14="","",'Internal COE_Account Grid'!B14)</f>
        <v/>
      </c>
      <c r="C14" s="504">
        <f>IF('Internal COE_Account Grid'!I14="","",'Internal COE_Account Grid'!I14)</f>
        <v/>
      </c>
      <c r="D14" s="631">
        <f>IF('Exhibit A'!K23="","",'Exhibit A'!K23)</f>
        <v/>
      </c>
      <c r="E14" s="480" t="inlineStr">
        <is>
          <t>External Referral</t>
        </is>
      </c>
      <c r="F14" s="480" t="inlineStr">
        <is>
          <t>External Referral</t>
        </is>
      </c>
      <c r="G14" s="480" t="inlineStr">
        <is>
          <t>Accountants/CPA</t>
        </is>
      </c>
      <c r="H14" s="480" t="inlineStr">
        <is>
          <t>Acquisition (Accountant)</t>
        </is>
      </c>
      <c r="I14" s="481">
        <f>IF(B14="","",'Multi Unit Grid'!$H$3)</f>
        <v/>
      </c>
      <c r="J14" s="166" t="n"/>
      <c r="K14" s="166" t="n"/>
      <c r="L14" s="166" t="n"/>
      <c r="M14" s="166" t="n"/>
      <c r="N14" s="166" t="n"/>
      <c r="O14" s="505" t="n"/>
      <c r="P14" s="166" t="n"/>
      <c r="Q14" s="501">
        <f>IF(B14="","",'Multi Unit Grid'!$G$3)</f>
        <v/>
      </c>
      <c r="R14" s="166" t="n"/>
      <c r="S14" s="502">
        <f>IF('Multi Unit Grid'!$C$13="","",'Multi Unit Grid'!$C$13)</f>
        <v/>
      </c>
      <c r="T14" s="502">
        <f>IF('COE.Client.Details'!J31="","",'COE.Client.Details'!J31)</f>
        <v/>
      </c>
    </row>
    <row r="15">
      <c r="A15" s="504" t="n"/>
      <c r="B15" s="504">
        <f>IF('Internal COE_Account Grid'!B15="","",'Internal COE_Account Grid'!B15)</f>
        <v/>
      </c>
      <c r="C15" s="504">
        <f>IF('Internal COE_Account Grid'!I15="","",'Internal COE_Account Grid'!I15)</f>
        <v/>
      </c>
      <c r="D15" s="631">
        <f>IF('Exhibit A'!K24="","",'Exhibit A'!K24)</f>
        <v/>
      </c>
      <c r="E15" s="166" t="n"/>
      <c r="F15" s="166" t="n"/>
      <c r="G15" s="166" t="n"/>
      <c r="H15" s="166" t="n"/>
      <c r="I15" s="481">
        <f>IF(B15="","",'Multi Unit Grid'!$H$3)</f>
        <v/>
      </c>
      <c r="J15" s="166" t="n"/>
      <c r="K15" s="166" t="n"/>
      <c r="L15" s="166" t="n"/>
      <c r="M15" s="166" t="n"/>
      <c r="N15" s="166" t="n"/>
      <c r="O15" s="505" t="n"/>
      <c r="P15" s="166" t="n"/>
      <c r="Q15" s="501">
        <f>IF(B15="","",'Multi Unit Grid'!$G$3)</f>
        <v/>
      </c>
      <c r="R15" s="166" t="n"/>
      <c r="S15" s="502">
        <f>IF('Multi Unit Grid'!$C$13="","",'Multi Unit Grid'!$C$13)</f>
        <v/>
      </c>
      <c r="T15" s="502">
        <f>IF('COE.Client.Details'!J32="","",'COE.Client.Details'!J32)</f>
        <v/>
      </c>
    </row>
    <row r="16">
      <c r="A16" s="504" t="n"/>
      <c r="B16" s="504">
        <f>IF('Internal COE_Account Grid'!B16="","",'Internal COE_Account Grid'!B16)</f>
        <v/>
      </c>
      <c r="C16" s="504">
        <f>IF('Internal COE_Account Grid'!I16="","",'Internal COE_Account Grid'!I16)</f>
        <v/>
      </c>
      <c r="D16" s="631">
        <f>IF('Exhibit A'!K25="","",'Exhibit A'!K25)</f>
        <v/>
      </c>
      <c r="E16" s="166" t="n"/>
      <c r="F16" s="166" t="n"/>
      <c r="G16" s="166" t="n"/>
      <c r="H16" s="166" t="n"/>
      <c r="I16" s="481">
        <f>IF(B16="","",'Multi Unit Grid'!$H$3)</f>
        <v/>
      </c>
      <c r="J16" s="166" t="n"/>
      <c r="K16" s="166" t="n"/>
      <c r="L16" s="166" t="n"/>
      <c r="M16" s="166" t="n"/>
      <c r="N16" s="166" t="n"/>
      <c r="O16" s="505" t="n"/>
      <c r="P16" s="166" t="n"/>
      <c r="Q16" s="501">
        <f>IF(B16="","",'Multi Unit Grid'!$G$3)</f>
        <v/>
      </c>
      <c r="R16" s="166" t="n"/>
      <c r="S16" s="502">
        <f>IF('Multi Unit Grid'!$C$13="","",'Multi Unit Grid'!$C$13)</f>
        <v/>
      </c>
      <c r="T16" s="502">
        <f>IF('COE.Client.Details'!J33="","",'COE.Client.Details'!J33)</f>
        <v/>
      </c>
    </row>
    <row r="17">
      <c r="A17" s="504" t="n"/>
      <c r="B17" s="504">
        <f>IF('Internal COE_Account Grid'!B17="","",'Internal COE_Account Grid'!B17)</f>
        <v/>
      </c>
      <c r="C17" s="504">
        <f>IF('Internal COE_Account Grid'!I17="","",'Internal COE_Account Grid'!I17)</f>
        <v/>
      </c>
      <c r="D17" s="631">
        <f>IF('Exhibit A'!K26="","",'Exhibit A'!K26)</f>
        <v/>
      </c>
      <c r="E17" s="166" t="n"/>
      <c r="F17" s="166" t="n"/>
      <c r="G17" s="166" t="n"/>
      <c r="H17" s="166" t="n"/>
      <c r="I17" s="481">
        <f>IF(B17="","",'Multi Unit Grid'!$H$3)</f>
        <v/>
      </c>
      <c r="J17" s="166" t="n"/>
      <c r="K17" s="166" t="n"/>
      <c r="L17" s="166" t="n"/>
      <c r="M17" s="166" t="n"/>
      <c r="N17" s="166" t="n"/>
      <c r="O17" s="505" t="n"/>
      <c r="P17" s="166" t="n"/>
      <c r="Q17" s="501">
        <f>IF(B17="","",'Multi Unit Grid'!$G$3)</f>
        <v/>
      </c>
      <c r="R17" s="166" t="n"/>
      <c r="S17" s="502">
        <f>IF('Multi Unit Grid'!$C$13="","",'Multi Unit Grid'!$C$13)</f>
        <v/>
      </c>
      <c r="T17" s="502">
        <f>IF('COE.Client.Details'!J34="","",'COE.Client.Details'!J34)</f>
        <v/>
      </c>
    </row>
    <row r="18">
      <c r="A18" s="504" t="n"/>
      <c r="B18" s="504">
        <f>IF('Internal COE_Account Grid'!B18="","",'Internal COE_Account Grid'!B18)</f>
        <v/>
      </c>
      <c r="C18" s="504">
        <f>IF('Internal COE_Account Grid'!I18="","",'Internal COE_Account Grid'!I18)</f>
        <v/>
      </c>
      <c r="D18" s="631">
        <f>IF('Exhibit A'!K27="","",'Exhibit A'!K27)</f>
        <v/>
      </c>
      <c r="E18" s="166" t="n"/>
      <c r="F18" s="166" t="n"/>
      <c r="G18" s="166" t="n"/>
      <c r="H18" s="166" t="n"/>
      <c r="I18" s="481">
        <f>IF(B18="","",'Multi Unit Grid'!$H$3)</f>
        <v/>
      </c>
      <c r="J18" s="166" t="n"/>
      <c r="K18" s="166" t="n"/>
      <c r="L18" s="166" t="n"/>
      <c r="M18" s="166" t="n"/>
      <c r="N18" s="166" t="n"/>
      <c r="O18" s="505" t="n"/>
      <c r="P18" s="166" t="n"/>
      <c r="Q18" s="501">
        <f>IF(B18="","",'Multi Unit Grid'!$G$3)</f>
        <v/>
      </c>
      <c r="R18" s="166" t="n"/>
      <c r="S18" s="502">
        <f>IF('Multi Unit Grid'!$C$13="","",'Multi Unit Grid'!$C$13)</f>
        <v/>
      </c>
      <c r="T18" s="502">
        <f>IF('COE.Client.Details'!J35="","",'COE.Client.Details'!J35)</f>
        <v/>
      </c>
    </row>
    <row r="19">
      <c r="A19" s="504" t="n"/>
      <c r="B19" s="504">
        <f>IF('Internal COE_Account Grid'!B19="","",'Internal COE_Account Grid'!B19)</f>
        <v/>
      </c>
      <c r="C19" s="504">
        <f>IF('Internal COE_Account Grid'!I19="","",'Internal COE_Account Grid'!I19)</f>
        <v/>
      </c>
      <c r="D19" s="631">
        <f>IF('Exhibit A'!K28="","",'Exhibit A'!K28)</f>
        <v/>
      </c>
      <c r="E19" s="166" t="n"/>
      <c r="F19" s="166" t="n"/>
      <c r="G19" s="166" t="n"/>
      <c r="H19" s="166" t="n"/>
      <c r="I19" s="481">
        <f>IF(B19="","",'Multi Unit Grid'!$H$3)</f>
        <v/>
      </c>
      <c r="J19" s="166" t="n"/>
      <c r="K19" s="166" t="n"/>
      <c r="L19" s="166" t="n"/>
      <c r="M19" s="166" t="n"/>
      <c r="N19" s="166" t="n"/>
      <c r="O19" s="505" t="n"/>
      <c r="P19" s="166" t="n"/>
      <c r="Q19" s="501">
        <f>IF(B19="","",'Multi Unit Grid'!$G$3)</f>
        <v/>
      </c>
      <c r="R19" s="166" t="n"/>
      <c r="S19" s="502">
        <f>IF('Multi Unit Grid'!$C$13="","",'Multi Unit Grid'!$C$13)</f>
        <v/>
      </c>
      <c r="T19" s="502">
        <f>IF('COE.Client.Details'!J36="","",'COE.Client.Details'!J36)</f>
        <v/>
      </c>
    </row>
    <row r="20">
      <c r="A20" s="504" t="n"/>
      <c r="B20" s="504">
        <f>IF('Internal COE_Account Grid'!B20="","",'Internal COE_Account Grid'!B20)</f>
        <v/>
      </c>
      <c r="C20" s="504">
        <f>IF('Internal COE_Account Grid'!I20="","",'Internal COE_Account Grid'!I20)</f>
        <v/>
      </c>
      <c r="D20" s="631">
        <f>IF('Exhibit A'!K29="","",'Exhibit A'!K29)</f>
        <v/>
      </c>
      <c r="E20" s="166" t="n"/>
      <c r="F20" s="166" t="n"/>
      <c r="G20" s="166" t="n"/>
      <c r="H20" s="166" t="n"/>
      <c r="I20" s="481">
        <f>IF(B20="","",'Multi Unit Grid'!$H$3)</f>
        <v/>
      </c>
      <c r="J20" s="166" t="n"/>
      <c r="K20" s="166" t="n"/>
      <c r="L20" s="166" t="n"/>
      <c r="M20" s="166" t="n"/>
      <c r="N20" s="166" t="n"/>
      <c r="O20" s="505" t="n"/>
      <c r="P20" s="166" t="n"/>
      <c r="Q20" s="501">
        <f>IF(B20="","",'Multi Unit Grid'!$G$3)</f>
        <v/>
      </c>
      <c r="R20" s="166" t="n"/>
      <c r="S20" s="502">
        <f>IF('Multi Unit Grid'!$C$13="","",'Multi Unit Grid'!$C$13)</f>
        <v/>
      </c>
      <c r="T20" s="502">
        <f>IF('COE.Client.Details'!J37="","",'COE.Client.Details'!J37)</f>
        <v/>
      </c>
    </row>
    <row r="21">
      <c r="A21" s="504" t="n"/>
      <c r="B21" s="504">
        <f>IF('Internal COE_Account Grid'!B21="","",'Internal COE_Account Grid'!B21)</f>
        <v/>
      </c>
      <c r="C21" s="504">
        <f>IF('Internal COE_Account Grid'!I21="","",'Internal COE_Account Grid'!I21)</f>
        <v/>
      </c>
      <c r="D21" s="631">
        <f>IF('Exhibit A'!K30="","",'Exhibit A'!K30)</f>
        <v/>
      </c>
      <c r="E21" s="166" t="n"/>
      <c r="F21" s="166" t="n"/>
      <c r="G21" s="166" t="n"/>
      <c r="H21" s="166" t="n"/>
      <c r="I21" s="481">
        <f>IF(B21="","",'Multi Unit Grid'!$H$3)</f>
        <v/>
      </c>
      <c r="J21" s="166" t="n"/>
      <c r="K21" s="166" t="n"/>
      <c r="L21" s="166" t="n"/>
      <c r="M21" s="166" t="n"/>
      <c r="N21" s="166" t="n"/>
      <c r="O21" s="505" t="n"/>
      <c r="P21" s="166" t="n"/>
      <c r="Q21" s="501">
        <f>IF(B21="","",'Multi Unit Grid'!$G$3)</f>
        <v/>
      </c>
      <c r="R21" s="166" t="n"/>
      <c r="S21" s="502">
        <f>IF('Multi Unit Grid'!$C$13="","",'Multi Unit Grid'!$C$13)</f>
        <v/>
      </c>
      <c r="T21" s="502">
        <f>IF('COE.Client.Details'!J38="","",'COE.Client.Details'!J38)</f>
        <v/>
      </c>
    </row>
    <row r="22">
      <c r="A22" s="504" t="n"/>
      <c r="B22" s="504">
        <f>IF('Internal COE_Account Grid'!B22="","",'Internal COE_Account Grid'!B22)</f>
        <v/>
      </c>
      <c r="C22" s="504">
        <f>IF('Internal COE_Account Grid'!I22="","",'Internal COE_Account Grid'!I22)</f>
        <v/>
      </c>
      <c r="D22" s="631">
        <f>IF('Exhibit A'!K31="","",'Exhibit A'!K31)</f>
        <v/>
      </c>
      <c r="E22" s="166" t="n"/>
      <c r="F22" s="166" t="n"/>
      <c r="G22" s="166" t="n"/>
      <c r="H22" s="166" t="n"/>
      <c r="I22" s="481">
        <f>IF(B22="","",'Multi Unit Grid'!$H$3)</f>
        <v/>
      </c>
      <c r="J22" s="166" t="n"/>
      <c r="K22" s="166" t="n"/>
      <c r="L22" s="166" t="n"/>
      <c r="M22" s="166" t="n"/>
      <c r="N22" s="166" t="n"/>
      <c r="O22" s="505" t="n"/>
      <c r="P22" s="166" t="n"/>
      <c r="Q22" s="501">
        <f>IF(B22="","",'Multi Unit Grid'!$G$3)</f>
        <v/>
      </c>
      <c r="R22" s="166" t="n"/>
      <c r="S22" s="502">
        <f>IF('Multi Unit Grid'!$C$13="","",'Multi Unit Grid'!$C$13)</f>
        <v/>
      </c>
      <c r="T22" s="502">
        <f>IF('COE.Client.Details'!J39="","",'COE.Client.Details'!J39)</f>
        <v/>
      </c>
    </row>
    <row r="23">
      <c r="A23" s="504" t="n"/>
      <c r="B23" s="504">
        <f>IF('Internal COE_Account Grid'!B23="","",'Internal COE_Account Grid'!B23)</f>
        <v/>
      </c>
      <c r="C23" s="504">
        <f>IF('Internal COE_Account Grid'!I23="","",'Internal COE_Account Grid'!I23)</f>
        <v/>
      </c>
      <c r="D23" s="631">
        <f>IF('Exhibit A'!K32="","",'Exhibit A'!K32)</f>
        <v/>
      </c>
      <c r="E23" s="166" t="n"/>
      <c r="F23" s="166" t="n"/>
      <c r="G23" s="166" t="n"/>
      <c r="H23" s="166" t="n"/>
      <c r="I23" s="481">
        <f>IF(B23="","",'Multi Unit Grid'!$H$3)</f>
        <v/>
      </c>
      <c r="J23" s="166" t="n"/>
      <c r="K23" s="166" t="n"/>
      <c r="L23" s="166" t="n"/>
      <c r="M23" s="166" t="n"/>
      <c r="N23" s="166" t="n"/>
      <c r="O23" s="505" t="n"/>
      <c r="P23" s="166" t="n"/>
      <c r="Q23" s="501">
        <f>IF(B23="","",'Multi Unit Grid'!$G$3)</f>
        <v/>
      </c>
      <c r="R23" s="166" t="n"/>
      <c r="S23" s="502">
        <f>IF('Multi Unit Grid'!$C$13="","",'Multi Unit Grid'!$C$13)</f>
        <v/>
      </c>
      <c r="T23" s="502">
        <f>IF('COE.Client.Details'!J40="","",'COE.Client.Details'!J40)</f>
        <v/>
      </c>
    </row>
    <row r="24">
      <c r="A24" s="504" t="n"/>
      <c r="B24" s="504">
        <f>IF('Internal COE_Account Grid'!B24="","",'Internal COE_Account Grid'!B24)</f>
        <v/>
      </c>
      <c r="C24" s="504">
        <f>IF('Internal COE_Account Grid'!I24="","",'Internal COE_Account Grid'!I24)</f>
        <v/>
      </c>
      <c r="D24" s="631">
        <f>IF('Exhibit A'!K33="","",'Exhibit A'!K33)</f>
        <v/>
      </c>
      <c r="E24" s="166" t="n"/>
      <c r="F24" s="166" t="n"/>
      <c r="G24" s="166" t="n"/>
      <c r="H24" s="166" t="n"/>
      <c r="I24" s="481">
        <f>IF(B24="","",'Multi Unit Grid'!$H$3)</f>
        <v/>
      </c>
      <c r="J24" s="166" t="n"/>
      <c r="K24" s="166" t="n"/>
      <c r="L24" s="166" t="n"/>
      <c r="M24" s="166" t="n"/>
      <c r="N24" s="166" t="n"/>
      <c r="O24" s="505" t="n"/>
      <c r="P24" s="166" t="n"/>
      <c r="Q24" s="501">
        <f>IF(B24="","",'Multi Unit Grid'!$G$3)</f>
        <v/>
      </c>
      <c r="R24" s="166" t="n"/>
      <c r="S24" s="502">
        <f>IF('Multi Unit Grid'!$C$13="","",'Multi Unit Grid'!$C$13)</f>
        <v/>
      </c>
      <c r="T24" s="502">
        <f>IF('COE.Client.Details'!J41="","",'COE.Client.Details'!J41)</f>
        <v/>
      </c>
    </row>
    <row r="25">
      <c r="A25" s="504" t="n"/>
      <c r="B25" s="504">
        <f>IF('Internal COE_Account Grid'!B25="","",'Internal COE_Account Grid'!B25)</f>
        <v/>
      </c>
      <c r="C25" s="504">
        <f>IF('Internal COE_Account Grid'!I25="","",'Internal COE_Account Grid'!I25)</f>
        <v/>
      </c>
      <c r="D25" s="631">
        <f>IF('Exhibit A'!K34="","",'Exhibit A'!K34)</f>
        <v/>
      </c>
      <c r="E25" s="166" t="n"/>
      <c r="F25" s="166" t="n"/>
      <c r="G25" s="166" t="n"/>
      <c r="H25" s="166" t="n"/>
      <c r="I25" s="481">
        <f>IF(B25="","",'Multi Unit Grid'!$H$3)</f>
        <v/>
      </c>
      <c r="J25" s="166" t="n"/>
      <c r="K25" s="166" t="n"/>
      <c r="L25" s="166" t="n"/>
      <c r="M25" s="166" t="n"/>
      <c r="N25" s="166" t="n"/>
      <c r="O25" s="505" t="n"/>
      <c r="P25" s="166" t="n"/>
      <c r="Q25" s="501">
        <f>IF(B25="","",'Multi Unit Grid'!$G$3)</f>
        <v/>
      </c>
      <c r="R25" s="166" t="n"/>
      <c r="S25" s="502">
        <f>IF('Multi Unit Grid'!$C$13="","",'Multi Unit Grid'!$C$13)</f>
        <v/>
      </c>
      <c r="T25" s="502">
        <f>IF('COE.Client.Details'!J42="","",'COE.Client.Details'!J42)</f>
        <v/>
      </c>
    </row>
    <row r="26">
      <c r="A26" s="504" t="n"/>
      <c r="B26" s="504">
        <f>IF('Internal COE_Account Grid'!B26="","",'Internal COE_Account Grid'!B26)</f>
        <v/>
      </c>
      <c r="C26" s="504">
        <f>IF('Internal COE_Account Grid'!I26="","",'Internal COE_Account Grid'!I26)</f>
        <v/>
      </c>
      <c r="D26" s="631">
        <f>IF('Exhibit A'!K35="","",'Exhibit A'!K35)</f>
        <v/>
      </c>
      <c r="E26" s="166" t="n"/>
      <c r="F26" s="166" t="n"/>
      <c r="G26" s="166" t="n"/>
      <c r="H26" s="166" t="n"/>
      <c r="I26" s="481">
        <f>IF(B26="","",'Multi Unit Grid'!$H$3)</f>
        <v/>
      </c>
      <c r="J26" s="166" t="n"/>
      <c r="K26" s="166" t="n"/>
      <c r="L26" s="166" t="n"/>
      <c r="M26" s="166" t="n"/>
      <c r="N26" s="166" t="n"/>
      <c r="O26" s="505" t="n"/>
      <c r="P26" s="166" t="n"/>
      <c r="Q26" s="501">
        <f>IF(B26="","",'Multi Unit Grid'!$G$3)</f>
        <v/>
      </c>
      <c r="R26" s="166" t="n"/>
      <c r="S26" s="502">
        <f>IF('Multi Unit Grid'!$C$13="","",'Multi Unit Grid'!$C$13)</f>
        <v/>
      </c>
      <c r="T26" s="502">
        <f>IF('COE.Client.Details'!J43="","",'COE.Client.Details'!J43)</f>
        <v/>
      </c>
    </row>
    <row r="27">
      <c r="A27" s="504" t="n"/>
      <c r="B27" s="504">
        <f>IF('Internal COE_Account Grid'!B27="","",'Internal COE_Account Grid'!B27)</f>
        <v/>
      </c>
      <c r="C27" s="504">
        <f>IF('Internal COE_Account Grid'!I27="","",'Internal COE_Account Grid'!I27)</f>
        <v/>
      </c>
      <c r="D27" s="631">
        <f>IF('Exhibit A'!K36="","",'Exhibit A'!K36)</f>
        <v/>
      </c>
      <c r="E27" s="166" t="n"/>
      <c r="F27" s="166" t="n"/>
      <c r="G27" s="166" t="n"/>
      <c r="H27" s="166" t="n"/>
      <c r="I27" s="481">
        <f>IF(B27="","",'Multi Unit Grid'!$H$3)</f>
        <v/>
      </c>
      <c r="J27" s="166" t="n"/>
      <c r="K27" s="166" t="n"/>
      <c r="L27" s="166" t="n"/>
      <c r="M27" s="166" t="n"/>
      <c r="N27" s="166" t="n"/>
      <c r="O27" s="505" t="n"/>
      <c r="P27" s="166" t="n"/>
      <c r="Q27" s="501">
        <f>IF(B27="","",'Multi Unit Grid'!$G$3)</f>
        <v/>
      </c>
      <c r="R27" s="166" t="n"/>
      <c r="S27" s="502">
        <f>IF('Multi Unit Grid'!$C$13="","",'Multi Unit Grid'!$C$13)</f>
        <v/>
      </c>
      <c r="T27" s="502">
        <f>IF('COE.Client.Details'!J44="","",'COE.Client.Details'!J44)</f>
        <v/>
      </c>
    </row>
    <row r="28">
      <c r="A28" s="504" t="n"/>
      <c r="B28" s="504">
        <f>IF('Internal COE_Account Grid'!B28="","",'Internal COE_Account Grid'!B28)</f>
        <v/>
      </c>
      <c r="C28" s="504">
        <f>IF('Internal COE_Account Grid'!I28="","",'Internal COE_Account Grid'!I28)</f>
        <v/>
      </c>
      <c r="D28" s="631">
        <f>IF('Exhibit A'!K37="","",'Exhibit A'!K37)</f>
        <v/>
      </c>
      <c r="E28" s="166" t="n"/>
      <c r="F28" s="166" t="n"/>
      <c r="G28" s="166" t="n"/>
      <c r="H28" s="166" t="n"/>
      <c r="I28" s="481">
        <f>IF(B28="","",'Multi Unit Grid'!$H$3)</f>
        <v/>
      </c>
      <c r="J28" s="166" t="n"/>
      <c r="K28" s="166" t="n"/>
      <c r="L28" s="166" t="n"/>
      <c r="M28" s="166" t="n"/>
      <c r="N28" s="166" t="n"/>
      <c r="O28" s="505" t="n"/>
      <c r="P28" s="166" t="n"/>
      <c r="Q28" s="501">
        <f>IF(B28="","",'Multi Unit Grid'!$G$3)</f>
        <v/>
      </c>
      <c r="R28" s="166" t="n"/>
      <c r="S28" s="502">
        <f>IF('Multi Unit Grid'!$C$13="","",'Multi Unit Grid'!$C$13)</f>
        <v/>
      </c>
      <c r="T28" s="502">
        <f>IF('COE.Client.Details'!J45="","",'COE.Client.Details'!J45)</f>
        <v/>
      </c>
    </row>
    <row r="29">
      <c r="A29" s="504" t="n"/>
      <c r="B29" s="504">
        <f>IF('Internal COE_Account Grid'!B29="","",'Internal COE_Account Grid'!B29)</f>
        <v/>
      </c>
      <c r="C29" s="504">
        <f>IF('Internal COE_Account Grid'!I29="","",'Internal COE_Account Grid'!I29)</f>
        <v/>
      </c>
      <c r="D29" s="631">
        <f>IF('Exhibit A'!K38="","",'Exhibit A'!K38)</f>
        <v/>
      </c>
      <c r="E29" s="166" t="n"/>
      <c r="F29" s="166" t="n"/>
      <c r="G29" s="166" t="n"/>
      <c r="H29" s="166" t="n"/>
      <c r="I29" s="481">
        <f>IF(B29="","",'Multi Unit Grid'!$H$3)</f>
        <v/>
      </c>
      <c r="J29" s="166" t="n"/>
      <c r="K29" s="166" t="n"/>
      <c r="L29" s="166" t="n"/>
      <c r="M29" s="166" t="n"/>
      <c r="N29" s="166" t="n"/>
      <c r="O29" s="505" t="n"/>
      <c r="P29" s="166" t="n"/>
      <c r="Q29" s="501">
        <f>IF(B29="","",'Multi Unit Grid'!$G$3)</f>
        <v/>
      </c>
      <c r="R29" s="166" t="n"/>
      <c r="S29" s="502">
        <f>IF('Multi Unit Grid'!$C$13="","",'Multi Unit Grid'!$C$13)</f>
        <v/>
      </c>
      <c r="T29" s="502">
        <f>IF('COE.Client.Details'!J46="","",'COE.Client.Details'!J46)</f>
        <v/>
      </c>
    </row>
    <row r="30">
      <c r="A30" s="504" t="n"/>
      <c r="B30" s="504">
        <f>IF('Internal COE_Account Grid'!B30="","",'Internal COE_Account Grid'!B30)</f>
        <v/>
      </c>
      <c r="C30" s="504">
        <f>IF('Internal COE_Account Grid'!I30="","",'Internal COE_Account Grid'!I30)</f>
        <v/>
      </c>
      <c r="D30" s="631">
        <f>IF('Exhibit A'!K39="","",'Exhibit A'!K39)</f>
        <v/>
      </c>
      <c r="E30" s="166" t="n"/>
      <c r="F30" s="166" t="n"/>
      <c r="G30" s="166" t="n"/>
      <c r="H30" s="166" t="n"/>
      <c r="I30" s="481">
        <f>IF(B30="","",'Multi Unit Grid'!$H$3)</f>
        <v/>
      </c>
      <c r="J30" s="166" t="n"/>
      <c r="K30" s="166" t="n"/>
      <c r="L30" s="166" t="n"/>
      <c r="M30" s="166" t="n"/>
      <c r="N30" s="166" t="n"/>
      <c r="O30" s="505" t="n"/>
      <c r="P30" s="166" t="n"/>
      <c r="Q30" s="501">
        <f>IF(B30="","",'Multi Unit Grid'!$G$3)</f>
        <v/>
      </c>
      <c r="R30" s="166" t="n"/>
      <c r="S30" s="502">
        <f>IF('Multi Unit Grid'!$C$13="","",'Multi Unit Grid'!$C$13)</f>
        <v/>
      </c>
      <c r="T30" s="502">
        <f>IF('COE.Client.Details'!J47="","",'COE.Client.Details'!J47)</f>
        <v/>
      </c>
    </row>
    <row r="31">
      <c r="A31" s="504" t="n"/>
      <c r="B31" s="504">
        <f>IF('Internal COE_Account Grid'!B31="","",'Internal COE_Account Grid'!B31)</f>
        <v/>
      </c>
      <c r="C31" s="504">
        <f>IF('Internal COE_Account Grid'!I31="","",'Internal COE_Account Grid'!I31)</f>
        <v/>
      </c>
      <c r="D31" s="631">
        <f>IF('Exhibit A'!K40="","",'Exhibit A'!K40)</f>
        <v/>
      </c>
      <c r="E31" s="166" t="n"/>
      <c r="F31" s="166" t="n"/>
      <c r="G31" s="166" t="n"/>
      <c r="H31" s="166" t="n"/>
      <c r="I31" s="481">
        <f>IF(B31="","",'Multi Unit Grid'!$H$3)</f>
        <v/>
      </c>
      <c r="J31" s="166" t="n"/>
      <c r="K31" s="166" t="n"/>
      <c r="L31" s="166" t="n"/>
      <c r="M31" s="166" t="n"/>
      <c r="N31" s="166" t="n"/>
      <c r="O31" s="505" t="n"/>
      <c r="P31" s="166" t="n"/>
      <c r="Q31" s="501">
        <f>IF(B31="","",'Multi Unit Grid'!$G$3)</f>
        <v/>
      </c>
      <c r="R31" s="166" t="n"/>
      <c r="S31" s="502">
        <f>IF('Multi Unit Grid'!$C$13="","",'Multi Unit Grid'!$C$13)</f>
        <v/>
      </c>
      <c r="T31" s="502">
        <f>IF('COE.Client.Details'!J48="","",'COE.Client.Details'!J48)</f>
        <v/>
      </c>
    </row>
    <row r="32">
      <c r="A32" s="504" t="n"/>
      <c r="B32" s="504">
        <f>IF('Internal COE_Account Grid'!B32="","",'Internal COE_Account Grid'!B32)</f>
        <v/>
      </c>
      <c r="C32" s="504">
        <f>IF('Internal COE_Account Grid'!I32="","",'Internal COE_Account Grid'!I32)</f>
        <v/>
      </c>
      <c r="D32" s="631">
        <f>IF('Exhibit A'!K41="","",'Exhibit A'!K41)</f>
        <v/>
      </c>
      <c r="E32" s="166" t="n"/>
      <c r="F32" s="166" t="n"/>
      <c r="G32" s="166" t="n"/>
      <c r="H32" s="166" t="n"/>
      <c r="I32" s="481">
        <f>IF(B32="","",'Multi Unit Grid'!$H$3)</f>
        <v/>
      </c>
      <c r="J32" s="166" t="n"/>
      <c r="K32" s="166" t="n"/>
      <c r="L32" s="166" t="n"/>
      <c r="M32" s="166" t="n"/>
      <c r="N32" s="166" t="n"/>
      <c r="O32" s="505" t="n"/>
      <c r="P32" s="166" t="n"/>
      <c r="Q32" s="501">
        <f>IF(B32="","",'Multi Unit Grid'!$G$3)</f>
        <v/>
      </c>
      <c r="R32" s="166" t="n"/>
      <c r="S32" s="502">
        <f>IF('Multi Unit Grid'!$C$13="","",'Multi Unit Grid'!$C$13)</f>
        <v/>
      </c>
      <c r="T32" s="502">
        <f>IF('COE.Client.Details'!J49="","",'COE.Client.Details'!J49)</f>
        <v/>
      </c>
    </row>
    <row r="33">
      <c r="A33" s="504" t="n"/>
      <c r="B33" s="504">
        <f>IF('Internal COE_Account Grid'!B33="","",'Internal COE_Account Grid'!B33)</f>
        <v/>
      </c>
      <c r="C33" s="504">
        <f>IF('Internal COE_Account Grid'!I33="","",'Internal COE_Account Grid'!I33)</f>
        <v/>
      </c>
      <c r="D33" s="631">
        <f>IF('Exhibit A'!K42="","",'Exhibit A'!K42)</f>
        <v/>
      </c>
      <c r="E33" s="166" t="n"/>
      <c r="F33" s="166" t="n"/>
      <c r="G33" s="166" t="n"/>
      <c r="H33" s="166" t="n"/>
      <c r="I33" s="481">
        <f>IF(B33="","",'Multi Unit Grid'!$H$3)</f>
        <v/>
      </c>
      <c r="J33" s="166" t="n"/>
      <c r="K33" s="166" t="n"/>
      <c r="L33" s="166" t="n"/>
      <c r="M33" s="166" t="n"/>
      <c r="N33" s="166" t="n"/>
      <c r="O33" s="505" t="n"/>
      <c r="P33" s="166" t="n"/>
      <c r="Q33" s="501">
        <f>IF(B33="","",'Multi Unit Grid'!$G$3)</f>
        <v/>
      </c>
      <c r="R33" s="166" t="n"/>
      <c r="S33" s="502">
        <f>IF('Multi Unit Grid'!$C$13="","",'Multi Unit Grid'!$C$13)</f>
        <v/>
      </c>
      <c r="T33" s="502">
        <f>IF('COE.Client.Details'!J50="","",'COE.Client.Details'!J50)</f>
        <v/>
      </c>
    </row>
    <row r="34">
      <c r="A34" s="504" t="n"/>
      <c r="B34" s="504">
        <f>IF('Internal COE_Account Grid'!B34="","",'Internal COE_Account Grid'!B34)</f>
        <v/>
      </c>
      <c r="C34" s="504">
        <f>IF('Internal COE_Account Grid'!I34="","",'Internal COE_Account Grid'!I34)</f>
        <v/>
      </c>
      <c r="D34" s="631">
        <f>IF('Exhibit A'!K43="","",'Exhibit A'!K43)</f>
        <v/>
      </c>
      <c r="E34" s="166" t="n"/>
      <c r="F34" s="166" t="n"/>
      <c r="G34" s="166" t="n"/>
      <c r="H34" s="166" t="n"/>
      <c r="I34" s="481">
        <f>IF(B34="","",'Multi Unit Grid'!$H$3)</f>
        <v/>
      </c>
      <c r="J34" s="166" t="n"/>
      <c r="K34" s="166" t="n"/>
      <c r="L34" s="166" t="n"/>
      <c r="M34" s="166" t="n"/>
      <c r="N34" s="166" t="n"/>
      <c r="O34" s="505" t="n"/>
      <c r="P34" s="166" t="n"/>
      <c r="Q34" s="501">
        <f>IF(B34="","",'Multi Unit Grid'!$G$3)</f>
        <v/>
      </c>
      <c r="R34" s="166" t="n"/>
      <c r="S34" s="502">
        <f>IF('Multi Unit Grid'!$C$13="","",'Multi Unit Grid'!$C$13)</f>
        <v/>
      </c>
      <c r="T34" s="502">
        <f>IF('COE.Client.Details'!J51="","",'COE.Client.Details'!J51)</f>
        <v/>
      </c>
    </row>
    <row r="35">
      <c r="A35" s="504" t="n"/>
      <c r="B35" s="504">
        <f>IF('Internal COE_Account Grid'!B35="","",'Internal COE_Account Grid'!B35)</f>
        <v/>
      </c>
      <c r="C35" s="504">
        <f>IF('Internal COE_Account Grid'!I35="","",'Internal COE_Account Grid'!I35)</f>
        <v/>
      </c>
      <c r="D35" s="631">
        <f>IF('Exhibit A'!K44="","",'Exhibit A'!K44)</f>
        <v/>
      </c>
      <c r="E35" s="166" t="n"/>
      <c r="F35" s="166" t="n"/>
      <c r="G35" s="166" t="n"/>
      <c r="H35" s="166" t="n"/>
      <c r="I35" s="481">
        <f>IF(B35="","",'Multi Unit Grid'!$H$3)</f>
        <v/>
      </c>
      <c r="J35" s="166" t="n"/>
      <c r="K35" s="166" t="n"/>
      <c r="L35" s="166" t="n"/>
      <c r="M35" s="166" t="n"/>
      <c r="N35" s="166" t="n"/>
      <c r="O35" s="505" t="n"/>
      <c r="P35" s="166" t="n"/>
      <c r="Q35" s="501">
        <f>IF(B35="","",'Multi Unit Grid'!$G$3)</f>
        <v/>
      </c>
      <c r="R35" s="166" t="n"/>
      <c r="S35" s="502">
        <f>IF('Multi Unit Grid'!$C$13="","",'Multi Unit Grid'!$C$13)</f>
        <v/>
      </c>
      <c r="T35" s="502">
        <f>IF('COE.Client.Details'!J52="","",'COE.Client.Details'!J52)</f>
        <v/>
      </c>
    </row>
    <row r="36">
      <c r="A36" s="504" t="n"/>
      <c r="B36" s="504">
        <f>IF('Internal COE_Account Grid'!B36="","",'Internal COE_Account Grid'!B36)</f>
        <v/>
      </c>
      <c r="C36" s="504">
        <f>IF('Internal COE_Account Grid'!I36="","",'Internal COE_Account Grid'!I36)</f>
        <v/>
      </c>
      <c r="D36" s="631">
        <f>IF('Exhibit A'!K45="","",'Exhibit A'!K45)</f>
        <v/>
      </c>
      <c r="E36" s="166" t="n"/>
      <c r="F36" s="166" t="n"/>
      <c r="G36" s="166" t="n"/>
      <c r="H36" s="166" t="n"/>
      <c r="I36" s="481">
        <f>IF(B36="","",'Multi Unit Grid'!$H$3)</f>
        <v/>
      </c>
      <c r="J36" s="166" t="n"/>
      <c r="K36" s="166" t="n"/>
      <c r="L36" s="166" t="n"/>
      <c r="M36" s="166" t="n"/>
      <c r="N36" s="166" t="n"/>
      <c r="O36" s="505" t="n"/>
      <c r="P36" s="166" t="n"/>
      <c r="Q36" s="501">
        <f>IF(B36="","",'Multi Unit Grid'!$G$3)</f>
        <v/>
      </c>
      <c r="R36" s="166" t="n"/>
      <c r="S36" s="502">
        <f>IF('Multi Unit Grid'!$C$13="","",'Multi Unit Grid'!$C$13)</f>
        <v/>
      </c>
      <c r="T36" s="502">
        <f>IF('COE.Client.Details'!J53="","",'COE.Client.Details'!J53)</f>
        <v/>
      </c>
    </row>
    <row r="37">
      <c r="A37" s="504" t="n"/>
      <c r="B37" s="504">
        <f>IF('Internal COE_Account Grid'!B37="","",'Internal COE_Account Grid'!B37)</f>
        <v/>
      </c>
      <c r="C37" s="504">
        <f>IF('Internal COE_Account Grid'!I37="","",'Internal COE_Account Grid'!I37)</f>
        <v/>
      </c>
      <c r="D37" s="631">
        <f>IF('Exhibit A'!K46="","",'Exhibit A'!K46)</f>
        <v/>
      </c>
      <c r="E37" s="166" t="n"/>
      <c r="F37" s="166" t="n"/>
      <c r="G37" s="166" t="n"/>
      <c r="H37" s="166" t="n"/>
      <c r="I37" s="481">
        <f>IF(B37="","",'Multi Unit Grid'!$H$3)</f>
        <v/>
      </c>
      <c r="J37" s="166" t="n"/>
      <c r="K37" s="166" t="n"/>
      <c r="L37" s="166" t="n"/>
      <c r="M37" s="166" t="n"/>
      <c r="N37" s="166" t="n"/>
      <c r="O37" s="505" t="n"/>
      <c r="P37" s="166" t="n"/>
      <c r="Q37" s="501">
        <f>IF(B37="","",'Multi Unit Grid'!$G$3)</f>
        <v/>
      </c>
      <c r="R37" s="166" t="n"/>
      <c r="S37" s="502">
        <f>IF('Multi Unit Grid'!$C$13="","",'Multi Unit Grid'!$C$13)</f>
        <v/>
      </c>
      <c r="T37" s="502">
        <f>IF('COE.Client.Details'!J54="","",'COE.Client.Details'!J54)</f>
        <v/>
      </c>
    </row>
    <row r="38">
      <c r="A38" s="504" t="n"/>
      <c r="B38" s="504">
        <f>IF('Internal COE_Account Grid'!B38="","",'Internal COE_Account Grid'!B38)</f>
        <v/>
      </c>
      <c r="C38" s="504">
        <f>IF('Internal COE_Account Grid'!I38="","",'Internal COE_Account Grid'!I38)</f>
        <v/>
      </c>
      <c r="D38" s="631">
        <f>IF('Exhibit A'!K47="","",'Exhibit A'!K47)</f>
        <v/>
      </c>
      <c r="E38" s="166" t="n"/>
      <c r="F38" s="166" t="n"/>
      <c r="G38" s="166" t="n"/>
      <c r="H38" s="166" t="n"/>
      <c r="I38" s="481">
        <f>IF(B38="","",'Multi Unit Grid'!$H$3)</f>
        <v/>
      </c>
      <c r="J38" s="166" t="n"/>
      <c r="K38" s="166" t="n"/>
      <c r="L38" s="166" t="n"/>
      <c r="M38" s="166" t="n"/>
      <c r="N38" s="166" t="n"/>
      <c r="O38" s="505" t="n"/>
      <c r="P38" s="166" t="n"/>
      <c r="Q38" s="501">
        <f>IF(B38="","",'Multi Unit Grid'!$G$3)</f>
        <v/>
      </c>
      <c r="R38" s="166" t="n"/>
      <c r="S38" s="502">
        <f>IF('Multi Unit Grid'!$C$13="","",'Multi Unit Grid'!$C$13)</f>
        <v/>
      </c>
      <c r="T38" s="502">
        <f>IF('COE.Client.Details'!J55="","",'COE.Client.Details'!J55)</f>
        <v/>
      </c>
    </row>
    <row r="39">
      <c r="A39" s="504" t="n"/>
      <c r="B39" s="504">
        <f>IF('Internal COE_Account Grid'!B39="","",'Internal COE_Account Grid'!B39)</f>
        <v/>
      </c>
      <c r="C39" s="504">
        <f>IF('Internal COE_Account Grid'!I39="","",'Internal COE_Account Grid'!I39)</f>
        <v/>
      </c>
      <c r="D39" s="631">
        <f>IF('Exhibit A'!K48="","",'Exhibit A'!K48)</f>
        <v/>
      </c>
      <c r="E39" s="166" t="n"/>
      <c r="F39" s="166" t="n"/>
      <c r="G39" s="166" t="n"/>
      <c r="H39" s="166" t="n"/>
      <c r="I39" s="481">
        <f>IF(B39="","",'Multi Unit Grid'!$H$3)</f>
        <v/>
      </c>
      <c r="J39" s="166" t="n"/>
      <c r="K39" s="166" t="n"/>
      <c r="L39" s="166" t="n"/>
      <c r="M39" s="166" t="n"/>
      <c r="N39" s="166" t="n"/>
      <c r="O39" s="505" t="n"/>
      <c r="P39" s="166" t="n"/>
      <c r="Q39" s="501">
        <f>IF(B39="","",'Multi Unit Grid'!$G$3)</f>
        <v/>
      </c>
      <c r="R39" s="166" t="n"/>
      <c r="S39" s="502">
        <f>IF('Multi Unit Grid'!$C$13="","",'Multi Unit Grid'!$C$13)</f>
        <v/>
      </c>
      <c r="T39" s="502">
        <f>IF('COE.Client.Details'!J56="","",'COE.Client.Details'!J56)</f>
        <v/>
      </c>
    </row>
    <row r="40">
      <c r="A40" s="504" t="n"/>
      <c r="B40" s="504">
        <f>IF('Internal COE_Account Grid'!B40="","",'Internal COE_Account Grid'!B40)</f>
        <v/>
      </c>
      <c r="C40" s="504">
        <f>IF('Internal COE_Account Grid'!I40="","",'Internal COE_Account Grid'!I40)</f>
        <v/>
      </c>
      <c r="D40" s="631">
        <f>IF('Exhibit A'!K49="","",'Exhibit A'!K49)</f>
        <v/>
      </c>
      <c r="E40" s="166" t="n"/>
      <c r="F40" s="166" t="n"/>
      <c r="G40" s="166" t="n"/>
      <c r="H40" s="166" t="n"/>
      <c r="I40" s="481">
        <f>IF(B40="","",'Multi Unit Grid'!$H$3)</f>
        <v/>
      </c>
      <c r="J40" s="166" t="n"/>
      <c r="K40" s="166" t="n"/>
      <c r="L40" s="166" t="n"/>
      <c r="M40" s="166" t="n"/>
      <c r="N40" s="166" t="n"/>
      <c r="O40" s="505" t="n"/>
      <c r="P40" s="166" t="n"/>
      <c r="Q40" s="501">
        <f>IF(B40="","",'Multi Unit Grid'!$G$3)</f>
        <v/>
      </c>
      <c r="R40" s="166" t="n"/>
      <c r="S40" s="502">
        <f>IF('Multi Unit Grid'!$C$13="","",'Multi Unit Grid'!$C$13)</f>
        <v/>
      </c>
      <c r="T40" s="502">
        <f>IF('COE.Client.Details'!J57="","",'COE.Client.Details'!J57)</f>
        <v/>
      </c>
    </row>
    <row r="41">
      <c r="A41" s="504" t="n"/>
      <c r="B41" s="504">
        <f>IF('Internal COE_Account Grid'!B41="","",'Internal COE_Account Grid'!B41)</f>
        <v/>
      </c>
      <c r="C41" s="504">
        <f>IF('Internal COE_Account Grid'!I41="","",'Internal COE_Account Grid'!I41)</f>
        <v/>
      </c>
      <c r="D41" s="631">
        <f>IF('Exhibit A'!K50="","",'Exhibit A'!K50)</f>
        <v/>
      </c>
      <c r="E41" s="166" t="n"/>
      <c r="F41" s="166" t="n"/>
      <c r="G41" s="166" t="n"/>
      <c r="H41" s="166" t="n"/>
      <c r="I41" s="481">
        <f>IF(B41="","",'Multi Unit Grid'!$H$3)</f>
        <v/>
      </c>
      <c r="J41" s="166" t="n"/>
      <c r="K41" s="166" t="n"/>
      <c r="L41" s="166" t="n"/>
      <c r="M41" s="166" t="n"/>
      <c r="N41" s="166" t="n"/>
      <c r="O41" s="505" t="n"/>
      <c r="P41" s="166" t="n"/>
      <c r="Q41" s="501">
        <f>IF(B41="","",'Multi Unit Grid'!$G$3)</f>
        <v/>
      </c>
      <c r="R41" s="166" t="n"/>
      <c r="S41" s="502">
        <f>IF('Multi Unit Grid'!$C$13="","",'Multi Unit Grid'!$C$13)</f>
        <v/>
      </c>
      <c r="T41" s="502">
        <f>IF('COE.Client.Details'!J58="","",'COE.Client.Details'!J58)</f>
        <v/>
      </c>
    </row>
    <row r="42">
      <c r="A42" s="504" t="n"/>
      <c r="B42" s="504">
        <f>IF('Internal COE_Account Grid'!B42="","",'Internal COE_Account Grid'!B42)</f>
        <v/>
      </c>
      <c r="C42" s="504">
        <f>IF('Internal COE_Account Grid'!I42="","",'Internal COE_Account Grid'!I42)</f>
        <v/>
      </c>
      <c r="D42" s="631">
        <f>IF('Exhibit A'!K51="","",'Exhibit A'!K51)</f>
        <v/>
      </c>
      <c r="E42" s="166" t="n"/>
      <c r="F42" s="166" t="n"/>
      <c r="G42" s="166" t="n"/>
      <c r="H42" s="166" t="n"/>
      <c r="I42" s="481">
        <f>IF(B42="","",'Multi Unit Grid'!$H$3)</f>
        <v/>
      </c>
      <c r="J42" s="166" t="n"/>
      <c r="K42" s="166" t="n"/>
      <c r="L42" s="166" t="n"/>
      <c r="M42" s="166" t="n"/>
      <c r="N42" s="166" t="n"/>
      <c r="O42" s="505" t="n"/>
      <c r="P42" s="166" t="n"/>
      <c r="Q42" s="501">
        <f>IF(B42="","",'Multi Unit Grid'!$G$3)</f>
        <v/>
      </c>
      <c r="R42" s="166" t="n"/>
      <c r="S42" s="502">
        <f>IF('Multi Unit Grid'!$C$13="","",'Multi Unit Grid'!$C$13)</f>
        <v/>
      </c>
      <c r="T42" s="502">
        <f>IF('COE.Client.Details'!J59="","",'COE.Client.Details'!J59)</f>
        <v/>
      </c>
    </row>
    <row r="43">
      <c r="A43" s="504" t="n"/>
      <c r="B43" s="504">
        <f>IF('Internal COE_Account Grid'!B43="","",'Internal COE_Account Grid'!B43)</f>
        <v/>
      </c>
      <c r="C43" s="504">
        <f>IF('Internal COE_Account Grid'!I43="","",'Internal COE_Account Grid'!I43)</f>
        <v/>
      </c>
      <c r="D43" s="631">
        <f>IF('Exhibit A'!K52="","",'Exhibit A'!K52)</f>
        <v/>
      </c>
      <c r="E43" s="166" t="n"/>
      <c r="F43" s="166" t="n"/>
      <c r="G43" s="166" t="n"/>
      <c r="H43" s="166" t="n"/>
      <c r="I43" s="481">
        <f>IF(B43="","",'Multi Unit Grid'!$H$3)</f>
        <v/>
      </c>
      <c r="J43" s="166" t="n"/>
      <c r="K43" s="166" t="n"/>
      <c r="L43" s="166" t="n"/>
      <c r="M43" s="166" t="n"/>
      <c r="N43" s="166" t="n"/>
      <c r="O43" s="505" t="n"/>
      <c r="P43" s="166" t="n"/>
      <c r="Q43" s="501">
        <f>IF(B43="","",'Multi Unit Grid'!$G$3)</f>
        <v/>
      </c>
      <c r="R43" s="166" t="n"/>
      <c r="S43" s="502">
        <f>IF('Multi Unit Grid'!$C$13="","",'Multi Unit Grid'!$C$13)</f>
        <v/>
      </c>
      <c r="T43" s="502">
        <f>IF('COE.Client.Details'!J60="","",'COE.Client.Details'!J60)</f>
        <v/>
      </c>
    </row>
    <row r="44">
      <c r="A44" s="504" t="n"/>
      <c r="B44" s="504">
        <f>IF('Internal COE_Account Grid'!B44="","",'Internal COE_Account Grid'!B44)</f>
        <v/>
      </c>
      <c r="C44" s="504">
        <f>IF('Internal COE_Account Grid'!I44="","",'Internal COE_Account Grid'!I44)</f>
        <v/>
      </c>
      <c r="D44" s="631">
        <f>IF('Exhibit A'!K53="","",'Exhibit A'!K53)</f>
        <v/>
      </c>
      <c r="E44" s="166" t="n"/>
      <c r="F44" s="166" t="n"/>
      <c r="G44" s="166" t="n"/>
      <c r="H44" s="166" t="n"/>
      <c r="I44" s="481">
        <f>IF(B44="","",'Multi Unit Grid'!$H$3)</f>
        <v/>
      </c>
      <c r="J44" s="166" t="n"/>
      <c r="K44" s="166" t="n"/>
      <c r="L44" s="166" t="n"/>
      <c r="M44" s="166" t="n"/>
      <c r="N44" s="166" t="n"/>
      <c r="O44" s="505" t="n"/>
      <c r="P44" s="166" t="n"/>
      <c r="Q44" s="501">
        <f>IF(B44="","",'Multi Unit Grid'!$G$3)</f>
        <v/>
      </c>
      <c r="R44" s="166" t="n"/>
      <c r="S44" s="502">
        <f>IF('Multi Unit Grid'!$C$13="","",'Multi Unit Grid'!$C$13)</f>
        <v/>
      </c>
      <c r="T44" s="502">
        <f>IF('COE.Client.Details'!J61="","",'COE.Client.Details'!J61)</f>
        <v/>
      </c>
    </row>
    <row r="45">
      <c r="A45" s="504" t="n"/>
      <c r="B45" s="504">
        <f>IF('Internal COE_Account Grid'!B45="","",'Internal COE_Account Grid'!B45)</f>
        <v/>
      </c>
      <c r="C45" s="504">
        <f>IF('Internal COE_Account Grid'!I45="","",'Internal COE_Account Grid'!I45)</f>
        <v/>
      </c>
      <c r="D45" s="631">
        <f>IF('Exhibit A'!K54="","",'Exhibit A'!K54)</f>
        <v/>
      </c>
      <c r="E45" s="166" t="n"/>
      <c r="F45" s="166" t="n"/>
      <c r="G45" s="166" t="n"/>
      <c r="H45" s="166" t="n"/>
      <c r="I45" s="481">
        <f>IF(B45="","",'Multi Unit Grid'!$H$3)</f>
        <v/>
      </c>
      <c r="J45" s="166" t="n"/>
      <c r="K45" s="166" t="n"/>
      <c r="L45" s="166" t="n"/>
      <c r="M45" s="166" t="n"/>
      <c r="N45" s="166" t="n"/>
      <c r="O45" s="505" t="n"/>
      <c r="P45" s="166" t="n"/>
      <c r="Q45" s="501">
        <f>IF(B45="","",'Multi Unit Grid'!$G$3)</f>
        <v/>
      </c>
      <c r="R45" s="166" t="n"/>
      <c r="S45" s="502">
        <f>IF('Multi Unit Grid'!$C$13="","",'Multi Unit Grid'!$C$13)</f>
        <v/>
      </c>
      <c r="T45" s="502">
        <f>IF('COE.Client.Details'!J62="","",'COE.Client.Details'!J62)</f>
        <v/>
      </c>
    </row>
    <row r="46">
      <c r="A46" s="504" t="n"/>
      <c r="B46" s="504">
        <f>IF('Internal COE_Account Grid'!B46="","",'Internal COE_Account Grid'!B46)</f>
        <v/>
      </c>
      <c r="C46" s="504">
        <f>IF('Internal COE_Account Grid'!I46="","",'Internal COE_Account Grid'!I46)</f>
        <v/>
      </c>
      <c r="D46" s="631">
        <f>IF('Exhibit A'!K55="","",'Exhibit A'!K55)</f>
        <v/>
      </c>
      <c r="E46" s="166" t="n"/>
      <c r="F46" s="166" t="n"/>
      <c r="G46" s="166" t="n"/>
      <c r="H46" s="166" t="n"/>
      <c r="I46" s="481">
        <f>IF(B46="","",'Multi Unit Grid'!$H$3)</f>
        <v/>
      </c>
      <c r="J46" s="166" t="n"/>
      <c r="K46" s="166" t="n"/>
      <c r="L46" s="166" t="n"/>
      <c r="M46" s="166" t="n"/>
      <c r="N46" s="166" t="n"/>
      <c r="O46" s="505" t="n"/>
      <c r="P46" s="166" t="n"/>
      <c r="Q46" s="501">
        <f>IF(B46="","",'Multi Unit Grid'!$G$3)</f>
        <v/>
      </c>
      <c r="R46" s="166" t="n"/>
      <c r="S46" s="502">
        <f>IF('Multi Unit Grid'!$C$13="","",'Multi Unit Grid'!$C$13)</f>
        <v/>
      </c>
      <c r="T46" s="502">
        <f>IF('COE.Client.Details'!J63="","",'COE.Client.Details'!J63)</f>
        <v/>
      </c>
    </row>
    <row r="47">
      <c r="A47" s="504" t="n"/>
      <c r="B47" s="504">
        <f>IF('Internal COE_Account Grid'!B47="","",'Internal COE_Account Grid'!B47)</f>
        <v/>
      </c>
      <c r="C47" s="504">
        <f>IF('Internal COE_Account Grid'!I47="","",'Internal COE_Account Grid'!I47)</f>
        <v/>
      </c>
      <c r="D47" s="631">
        <f>IF('Exhibit A'!K56="","",'Exhibit A'!K56)</f>
        <v/>
      </c>
      <c r="E47" s="166" t="n"/>
      <c r="F47" s="166" t="n"/>
      <c r="G47" s="166" t="n"/>
      <c r="H47" s="166" t="n"/>
      <c r="I47" s="481">
        <f>IF(B47="","",'Multi Unit Grid'!$H$3)</f>
        <v/>
      </c>
      <c r="J47" s="166" t="n"/>
      <c r="K47" s="166" t="n"/>
      <c r="L47" s="166" t="n"/>
      <c r="M47" s="166" t="n"/>
      <c r="N47" s="166" t="n"/>
      <c r="O47" s="505" t="n"/>
      <c r="P47" s="166" t="n"/>
      <c r="Q47" s="501">
        <f>IF(B47="","",'Multi Unit Grid'!$G$3)</f>
        <v/>
      </c>
      <c r="R47" s="166" t="n"/>
      <c r="S47" s="502">
        <f>IF('Multi Unit Grid'!$C$13="","",'Multi Unit Grid'!$C$13)</f>
        <v/>
      </c>
      <c r="T47" s="502">
        <f>IF('COE.Client.Details'!J64="","",'COE.Client.Details'!J64)</f>
        <v/>
      </c>
    </row>
    <row r="48">
      <c r="A48" s="504" t="n"/>
      <c r="B48" s="504">
        <f>IF('Internal COE_Account Grid'!B48="","",'Internal COE_Account Grid'!B48)</f>
        <v/>
      </c>
      <c r="C48" s="504">
        <f>IF('Internal COE_Account Grid'!I48="","",'Internal COE_Account Grid'!I48)</f>
        <v/>
      </c>
      <c r="D48" s="631">
        <f>IF('Exhibit A'!K57="","",'Exhibit A'!K57)</f>
        <v/>
      </c>
      <c r="E48" s="166" t="n"/>
      <c r="F48" s="166" t="n"/>
      <c r="G48" s="166" t="n"/>
      <c r="H48" s="166" t="n"/>
      <c r="I48" s="481">
        <f>IF(B48="","",'Multi Unit Grid'!$H$3)</f>
        <v/>
      </c>
      <c r="J48" s="166" t="n"/>
      <c r="K48" s="166" t="n"/>
      <c r="L48" s="166" t="n"/>
      <c r="M48" s="166" t="n"/>
      <c r="N48" s="166" t="n"/>
      <c r="O48" s="505" t="n"/>
      <c r="P48" s="166" t="n"/>
      <c r="Q48" s="501">
        <f>IF(B48="","",'Multi Unit Grid'!$G$3)</f>
        <v/>
      </c>
      <c r="R48" s="166" t="n"/>
      <c r="S48" s="502">
        <f>IF('Multi Unit Grid'!$C$13="","",'Multi Unit Grid'!$C$13)</f>
        <v/>
      </c>
      <c r="T48" s="502">
        <f>IF('COE.Client.Details'!J65="","",'COE.Client.Details'!J65)</f>
        <v/>
      </c>
    </row>
    <row r="49">
      <c r="A49" s="504" t="n"/>
      <c r="B49" s="504">
        <f>IF('Internal COE_Account Grid'!B49="","",'Internal COE_Account Grid'!B49)</f>
        <v/>
      </c>
      <c r="C49" s="504">
        <f>IF('Internal COE_Account Grid'!I49="","",'Internal COE_Account Grid'!I49)</f>
        <v/>
      </c>
      <c r="D49" s="631">
        <f>IF('Exhibit A'!K58="","",'Exhibit A'!K58)</f>
        <v/>
      </c>
      <c r="E49" s="166" t="n"/>
      <c r="F49" s="166" t="n"/>
      <c r="G49" s="166" t="n"/>
      <c r="H49" s="166" t="n"/>
      <c r="I49" s="481">
        <f>IF(B49="","",'Multi Unit Grid'!$H$3)</f>
        <v/>
      </c>
      <c r="J49" s="166" t="n"/>
      <c r="K49" s="166" t="n"/>
      <c r="L49" s="166" t="n"/>
      <c r="M49" s="166" t="n"/>
      <c r="N49" s="166" t="n"/>
      <c r="O49" s="505" t="n"/>
      <c r="P49" s="166" t="n"/>
      <c r="Q49" s="501">
        <f>IF(B49="","",'Multi Unit Grid'!$G$3)</f>
        <v/>
      </c>
      <c r="R49" s="166" t="n"/>
      <c r="S49" s="502">
        <f>IF('Multi Unit Grid'!$C$13="","",'Multi Unit Grid'!$C$13)</f>
        <v/>
      </c>
      <c r="T49" s="502">
        <f>IF('COE.Client.Details'!J66="","",'COE.Client.Details'!J66)</f>
        <v/>
      </c>
    </row>
    <row r="50">
      <c r="A50" s="504" t="n"/>
      <c r="B50" s="504">
        <f>IF('Internal COE_Account Grid'!B50="","",'Internal COE_Account Grid'!B50)</f>
        <v/>
      </c>
      <c r="C50" s="504">
        <f>IF('Internal COE_Account Grid'!I50="","",'Internal COE_Account Grid'!I50)</f>
        <v/>
      </c>
      <c r="D50" s="631">
        <f>IF('Exhibit A'!K59="","",'Exhibit A'!K59)</f>
        <v/>
      </c>
      <c r="E50" s="166" t="n"/>
      <c r="F50" s="166" t="n"/>
      <c r="G50" s="166" t="n"/>
      <c r="H50" s="166" t="n"/>
      <c r="I50" s="481">
        <f>IF(B50="","",'Multi Unit Grid'!$H$3)</f>
        <v/>
      </c>
      <c r="J50" s="166" t="n"/>
      <c r="K50" s="166" t="n"/>
      <c r="L50" s="166" t="n"/>
      <c r="M50" s="166" t="n"/>
      <c r="N50" s="166" t="n"/>
      <c r="O50" s="505" t="n"/>
      <c r="P50" s="166" t="n"/>
      <c r="Q50" s="501">
        <f>IF(B50="","",'Multi Unit Grid'!$G$3)</f>
        <v/>
      </c>
      <c r="R50" s="166" t="n"/>
      <c r="S50" s="502">
        <f>IF('Multi Unit Grid'!$C$13="","",'Multi Unit Grid'!$C$13)</f>
        <v/>
      </c>
      <c r="T50" s="502">
        <f>IF('COE.Client.Details'!J67="","",'COE.Client.Details'!J67)</f>
        <v/>
      </c>
    </row>
    <row r="51">
      <c r="A51" s="504" t="n"/>
      <c r="B51" s="504">
        <f>IF('Internal COE_Account Grid'!B51="","",'Internal COE_Account Grid'!B51)</f>
        <v/>
      </c>
      <c r="C51" s="504">
        <f>IF('Internal COE_Account Grid'!I51="","",'Internal COE_Account Grid'!I51)</f>
        <v/>
      </c>
      <c r="D51" s="631">
        <f>IF('Exhibit A'!K60="","",'Exhibit A'!K60)</f>
        <v/>
      </c>
      <c r="E51" s="166" t="n"/>
      <c r="F51" s="166" t="n"/>
      <c r="G51" s="166" t="n"/>
      <c r="H51" s="166" t="n"/>
      <c r="I51" s="481">
        <f>IF(B51="","",'Multi Unit Grid'!$H$3)</f>
        <v/>
      </c>
      <c r="J51" s="166" t="n"/>
      <c r="K51" s="166" t="n"/>
      <c r="L51" s="166" t="n"/>
      <c r="M51" s="166" t="n"/>
      <c r="N51" s="166" t="n"/>
      <c r="O51" s="505" t="n"/>
      <c r="P51" s="166" t="n"/>
      <c r="Q51" s="501">
        <f>IF(B51="","",'Multi Unit Grid'!$G$3)</f>
        <v/>
      </c>
      <c r="R51" s="166" t="n"/>
      <c r="S51" s="502">
        <f>IF('Multi Unit Grid'!$C$13="","",'Multi Unit Grid'!$C$13)</f>
        <v/>
      </c>
      <c r="T51" s="502">
        <f>IF('COE.Client.Details'!J68="","",'COE.Client.Details'!J68)</f>
        <v/>
      </c>
    </row>
    <row r="52">
      <c r="A52" s="504" t="n"/>
      <c r="B52" s="504">
        <f>IF('Internal COE_Account Grid'!B52="","",'Internal COE_Account Grid'!B52)</f>
        <v/>
      </c>
      <c r="C52" s="504">
        <f>IF('Internal COE_Account Grid'!I52="","",'Internal COE_Account Grid'!I52)</f>
        <v/>
      </c>
      <c r="D52" s="631">
        <f>IF('Exhibit A'!K61="","",'Exhibit A'!K61)</f>
        <v/>
      </c>
      <c r="E52" s="166" t="n"/>
      <c r="F52" s="166" t="n"/>
      <c r="G52" s="166" t="n"/>
      <c r="H52" s="166" t="n"/>
      <c r="I52" s="481">
        <f>IF(B52="","",'Multi Unit Grid'!$H$3)</f>
        <v/>
      </c>
      <c r="J52" s="166" t="n"/>
      <c r="K52" s="166" t="n"/>
      <c r="L52" s="166" t="n"/>
      <c r="M52" s="166" t="n"/>
      <c r="N52" s="166" t="n"/>
      <c r="O52" s="505" t="n"/>
      <c r="P52" s="166" t="n"/>
      <c r="Q52" s="501">
        <f>IF(B52="","",'Multi Unit Grid'!$G$3)</f>
        <v/>
      </c>
      <c r="R52" s="166" t="n"/>
      <c r="S52" s="502">
        <f>IF('Multi Unit Grid'!$C$13="","",'Multi Unit Grid'!$C$13)</f>
        <v/>
      </c>
      <c r="T52" s="502">
        <f>IF('COE.Client.Details'!J69="","",'COE.Client.Details'!J69)</f>
        <v/>
      </c>
    </row>
    <row r="53">
      <c r="A53" s="504" t="n"/>
      <c r="B53" s="504">
        <f>IF('Internal COE_Account Grid'!B53="","",'Internal COE_Account Grid'!B53)</f>
        <v/>
      </c>
      <c r="C53" s="504">
        <f>IF('Internal COE_Account Grid'!I53="","",'Internal COE_Account Grid'!I53)</f>
        <v/>
      </c>
      <c r="D53" s="631">
        <f>IF('Exhibit A'!K62="","",'Exhibit A'!K62)</f>
        <v/>
      </c>
      <c r="E53" s="166" t="n"/>
      <c r="F53" s="166" t="n"/>
      <c r="G53" s="166" t="n"/>
      <c r="H53" s="166" t="n"/>
      <c r="I53" s="481">
        <f>IF(B53="","",'Multi Unit Grid'!$H$3)</f>
        <v/>
      </c>
      <c r="J53" s="166" t="n"/>
      <c r="K53" s="166" t="n"/>
      <c r="L53" s="166" t="n"/>
      <c r="M53" s="166" t="n"/>
      <c r="N53" s="166" t="n"/>
      <c r="O53" s="505" t="n"/>
      <c r="P53" s="166" t="n"/>
      <c r="Q53" s="501">
        <f>IF(B53="","",'Multi Unit Grid'!$G$3)</f>
        <v/>
      </c>
      <c r="R53" s="166" t="n"/>
      <c r="S53" s="502">
        <f>IF('Multi Unit Grid'!$C$13="","",'Multi Unit Grid'!$C$13)</f>
        <v/>
      </c>
      <c r="T53" s="502">
        <f>IF('COE.Client.Details'!J70="","",'COE.Client.Details'!J70)</f>
        <v/>
      </c>
    </row>
    <row r="54">
      <c r="A54" s="504" t="n"/>
      <c r="B54" s="504">
        <f>IF('Internal COE_Account Grid'!B54="","",'Internal COE_Account Grid'!B54)</f>
        <v/>
      </c>
      <c r="C54" s="504">
        <f>IF('Internal COE_Account Grid'!I54="","",'Internal COE_Account Grid'!I54)</f>
        <v/>
      </c>
      <c r="D54" s="631">
        <f>IF('Exhibit A'!K63="","",'Exhibit A'!K63)</f>
        <v/>
      </c>
      <c r="E54" s="166" t="n"/>
      <c r="F54" s="166" t="n"/>
      <c r="G54" s="166" t="n"/>
      <c r="H54" s="166" t="n"/>
      <c r="I54" s="481">
        <f>IF(B54="","",'Multi Unit Grid'!$H$3)</f>
        <v/>
      </c>
      <c r="J54" s="166" t="n"/>
      <c r="K54" s="166" t="n"/>
      <c r="L54" s="166" t="n"/>
      <c r="M54" s="166" t="n"/>
      <c r="N54" s="166" t="n"/>
      <c r="O54" s="505" t="n"/>
      <c r="P54" s="166" t="n"/>
      <c r="Q54" s="501">
        <f>IF(B54="","",'Multi Unit Grid'!$G$3)</f>
        <v/>
      </c>
      <c r="R54" s="166" t="n"/>
      <c r="S54" s="502">
        <f>IF('Multi Unit Grid'!$C$13="","",'Multi Unit Grid'!$C$13)</f>
        <v/>
      </c>
      <c r="T54" s="502">
        <f>IF('COE.Client.Details'!J71="","",'COE.Client.Details'!J71)</f>
        <v/>
      </c>
    </row>
    <row r="55">
      <c r="A55" s="504" t="n"/>
      <c r="B55" s="504">
        <f>IF('Internal COE_Account Grid'!B55="","",'Internal COE_Account Grid'!B55)</f>
        <v/>
      </c>
      <c r="C55" s="504">
        <f>IF('Internal COE_Account Grid'!I55="","",'Internal COE_Account Grid'!I55)</f>
        <v/>
      </c>
      <c r="D55" s="631">
        <f>IF('Exhibit A'!K64="","",'Exhibit A'!K64)</f>
        <v/>
      </c>
      <c r="E55" s="166" t="n"/>
      <c r="F55" s="166" t="n"/>
      <c r="G55" s="166" t="n"/>
      <c r="H55" s="166" t="n"/>
      <c r="I55" s="481">
        <f>IF(B55="","",'Multi Unit Grid'!$H$3)</f>
        <v/>
      </c>
      <c r="J55" s="166" t="n"/>
      <c r="K55" s="166" t="n"/>
      <c r="L55" s="166" t="n"/>
      <c r="M55" s="166" t="n"/>
      <c r="N55" s="166" t="n"/>
      <c r="O55" s="505" t="n"/>
      <c r="P55" s="166" t="n"/>
      <c r="Q55" s="501">
        <f>IF(B55="","",'Multi Unit Grid'!$G$3)</f>
        <v/>
      </c>
      <c r="R55" s="166" t="n"/>
      <c r="S55" s="502">
        <f>IF('Multi Unit Grid'!$C$13="","",'Multi Unit Grid'!$C$13)</f>
        <v/>
      </c>
      <c r="T55" s="502">
        <f>IF('COE.Client.Details'!J72="","",'COE.Client.Details'!J72)</f>
        <v/>
      </c>
    </row>
    <row r="56">
      <c r="A56" s="504" t="n"/>
      <c r="B56" s="504">
        <f>IF('Internal COE_Account Grid'!B56="","",'Internal COE_Account Grid'!B56)</f>
        <v/>
      </c>
      <c r="C56" s="504">
        <f>IF('Internal COE_Account Grid'!I56="","",'Internal COE_Account Grid'!I56)</f>
        <v/>
      </c>
      <c r="D56" s="631">
        <f>IF('Exhibit A'!K65="","",'Exhibit A'!K65)</f>
        <v/>
      </c>
      <c r="E56" s="166" t="n"/>
      <c r="F56" s="166" t="n"/>
      <c r="G56" s="166" t="n"/>
      <c r="H56" s="166" t="n"/>
      <c r="I56" s="481">
        <f>IF(B56="","",'Multi Unit Grid'!$H$3)</f>
        <v/>
      </c>
      <c r="J56" s="166" t="n"/>
      <c r="K56" s="166" t="n"/>
      <c r="L56" s="166" t="n"/>
      <c r="M56" s="166" t="n"/>
      <c r="N56" s="166" t="n"/>
      <c r="O56" s="505" t="n"/>
      <c r="P56" s="166" t="n"/>
      <c r="Q56" s="501">
        <f>IF(B56="","",'Multi Unit Grid'!$G$3)</f>
        <v/>
      </c>
      <c r="R56" s="166" t="n"/>
      <c r="S56" s="502">
        <f>IF('Multi Unit Grid'!$C$13="","",'Multi Unit Grid'!$C$13)</f>
        <v/>
      </c>
      <c r="T56" s="502">
        <f>IF('COE.Client.Details'!J73="","",'COE.Client.Details'!J73)</f>
        <v/>
      </c>
    </row>
    <row r="57">
      <c r="A57" s="504" t="n"/>
      <c r="B57" s="504">
        <f>IF('Internal COE_Account Grid'!B57="","",'Internal COE_Account Grid'!B57)</f>
        <v/>
      </c>
      <c r="C57" s="504">
        <f>IF('Internal COE_Account Grid'!I57="","",'Internal COE_Account Grid'!I57)</f>
        <v/>
      </c>
      <c r="D57" s="631">
        <f>IF('Exhibit A'!K66="","",'Exhibit A'!K66)</f>
        <v/>
      </c>
      <c r="E57" s="166" t="n"/>
      <c r="F57" s="166" t="n"/>
      <c r="G57" s="166" t="n"/>
      <c r="H57" s="166" t="n"/>
      <c r="I57" s="481">
        <f>IF(B57="","",'Multi Unit Grid'!$H$3)</f>
        <v/>
      </c>
      <c r="J57" s="166" t="n"/>
      <c r="K57" s="166" t="n"/>
      <c r="L57" s="166" t="n"/>
      <c r="M57" s="166" t="n"/>
      <c r="N57" s="166" t="n"/>
      <c r="O57" s="505" t="n"/>
      <c r="P57" s="166" t="n"/>
      <c r="Q57" s="501">
        <f>IF(B57="","",'Multi Unit Grid'!$G$3)</f>
        <v/>
      </c>
      <c r="R57" s="166" t="n"/>
      <c r="S57" s="502">
        <f>IF('Multi Unit Grid'!$C$13="","",'Multi Unit Grid'!$C$13)</f>
        <v/>
      </c>
      <c r="T57" s="502">
        <f>IF('COE.Client.Details'!J74="","",'COE.Client.Details'!J74)</f>
        <v/>
      </c>
    </row>
    <row r="58">
      <c r="A58" s="504" t="n"/>
      <c r="B58" s="504">
        <f>IF('Internal COE_Account Grid'!B58="","",'Internal COE_Account Grid'!B58)</f>
        <v/>
      </c>
      <c r="C58" s="504">
        <f>IF('Internal COE_Account Grid'!I58="","",'Internal COE_Account Grid'!I58)</f>
        <v/>
      </c>
      <c r="D58" s="631">
        <f>IF('Exhibit A'!K67="","",'Exhibit A'!K67)</f>
        <v/>
      </c>
      <c r="E58" s="166" t="n"/>
      <c r="F58" s="166" t="n"/>
      <c r="G58" s="166" t="n"/>
      <c r="H58" s="166" t="n"/>
      <c r="I58" s="481">
        <f>IF(B58="","",'Multi Unit Grid'!$H$3)</f>
        <v/>
      </c>
      <c r="J58" s="166" t="n"/>
      <c r="K58" s="166" t="n"/>
      <c r="L58" s="166" t="n"/>
      <c r="M58" s="166" t="n"/>
      <c r="N58" s="166" t="n"/>
      <c r="O58" s="505" t="n"/>
      <c r="P58" s="166" t="n"/>
      <c r="Q58" s="501">
        <f>IF(B58="","",'Multi Unit Grid'!$G$3)</f>
        <v/>
      </c>
      <c r="R58" s="166" t="n"/>
      <c r="S58" s="502">
        <f>IF('Multi Unit Grid'!$C$13="","",'Multi Unit Grid'!$C$13)</f>
        <v/>
      </c>
      <c r="T58" s="502">
        <f>IF('COE.Client.Details'!J75="","",'COE.Client.Details'!J75)</f>
        <v/>
      </c>
    </row>
    <row r="59">
      <c r="A59" s="504" t="n"/>
      <c r="B59" s="504">
        <f>IF('Internal COE_Account Grid'!B59="","",'Internal COE_Account Grid'!B59)</f>
        <v/>
      </c>
      <c r="C59" s="504">
        <f>IF('Internal COE_Account Grid'!I59="","",'Internal COE_Account Grid'!I59)</f>
        <v/>
      </c>
      <c r="D59" s="631">
        <f>IF('Exhibit A'!K68="","",'Exhibit A'!K68)</f>
        <v/>
      </c>
      <c r="E59" s="166" t="n"/>
      <c r="F59" s="166" t="n"/>
      <c r="G59" s="166" t="n"/>
      <c r="H59" s="166" t="n"/>
      <c r="I59" s="481">
        <f>IF(B59="","",'Multi Unit Grid'!$H$3)</f>
        <v/>
      </c>
      <c r="J59" s="166" t="n"/>
      <c r="K59" s="166" t="n"/>
      <c r="L59" s="166" t="n"/>
      <c r="M59" s="166" t="n"/>
      <c r="N59" s="166" t="n"/>
      <c r="O59" s="505" t="n"/>
      <c r="P59" s="166" t="n"/>
      <c r="Q59" s="501">
        <f>IF(B59="","",'Multi Unit Grid'!$G$3)</f>
        <v/>
      </c>
      <c r="R59" s="166" t="n"/>
      <c r="S59" s="502">
        <f>IF('Multi Unit Grid'!$C$13="","",'Multi Unit Grid'!$C$13)</f>
        <v/>
      </c>
      <c r="T59" s="502">
        <f>IF('COE.Client.Details'!J76="","",'COE.Client.Details'!J76)</f>
        <v/>
      </c>
    </row>
    <row r="60">
      <c r="A60" s="504" t="n"/>
      <c r="B60" s="504">
        <f>IF('Internal COE_Account Grid'!B60="","",'Internal COE_Account Grid'!B60)</f>
        <v/>
      </c>
      <c r="C60" s="504">
        <f>IF('Internal COE_Account Grid'!I60="","",'Internal COE_Account Grid'!I60)</f>
        <v/>
      </c>
      <c r="D60" s="631">
        <f>IF('Exhibit A'!K69="","",'Exhibit A'!K69)</f>
        <v/>
      </c>
      <c r="E60" s="166" t="n"/>
      <c r="F60" s="166" t="n"/>
      <c r="G60" s="166" t="n"/>
      <c r="H60" s="166" t="n"/>
      <c r="I60" s="481">
        <f>IF(B60="","",'Multi Unit Grid'!$H$3)</f>
        <v/>
      </c>
      <c r="J60" s="166" t="n"/>
      <c r="K60" s="166" t="n"/>
      <c r="L60" s="166" t="n"/>
      <c r="M60" s="166" t="n"/>
      <c r="N60" s="166" t="n"/>
      <c r="O60" s="505" t="n"/>
      <c r="P60" s="166" t="n"/>
      <c r="Q60" s="501">
        <f>IF(B60="","",'Multi Unit Grid'!$G$3)</f>
        <v/>
      </c>
      <c r="R60" s="166" t="n"/>
      <c r="S60" s="502">
        <f>IF('Multi Unit Grid'!$C$13="","",'Multi Unit Grid'!$C$13)</f>
        <v/>
      </c>
      <c r="T60" s="502">
        <f>IF('COE.Client.Details'!J77="","",'COE.Client.Details'!J77)</f>
        <v/>
      </c>
    </row>
    <row r="61">
      <c r="A61" s="504" t="n"/>
      <c r="B61" s="504">
        <f>IF('Internal COE_Account Grid'!B61="","",'Internal COE_Account Grid'!B61)</f>
        <v/>
      </c>
      <c r="C61" s="504">
        <f>IF('Internal COE_Account Grid'!I61="","",'Internal COE_Account Grid'!I61)</f>
        <v/>
      </c>
      <c r="D61" s="631">
        <f>IF('Exhibit A'!K70="","",'Exhibit A'!K70)</f>
        <v/>
      </c>
      <c r="E61" s="166" t="n"/>
      <c r="F61" s="166" t="n"/>
      <c r="G61" s="166" t="n"/>
      <c r="H61" s="166" t="n"/>
      <c r="I61" s="481">
        <f>IF(B61="","",'Multi Unit Grid'!$H$3)</f>
        <v/>
      </c>
      <c r="J61" s="166" t="n"/>
      <c r="K61" s="166" t="n"/>
      <c r="L61" s="166" t="n"/>
      <c r="M61" s="166" t="n"/>
      <c r="N61" s="166" t="n"/>
      <c r="O61" s="505" t="n"/>
      <c r="P61" s="166" t="n"/>
      <c r="Q61" s="501">
        <f>IF(B61="","",'Multi Unit Grid'!$G$3)</f>
        <v/>
      </c>
      <c r="R61" s="166" t="n"/>
      <c r="S61" s="502">
        <f>IF('Multi Unit Grid'!$C$13="","",'Multi Unit Grid'!$C$13)</f>
        <v/>
      </c>
      <c r="T61" s="502">
        <f>IF('COE.Client.Details'!J78="","",'COE.Client.Details'!J78)</f>
        <v/>
      </c>
    </row>
    <row r="62">
      <c r="A62" s="504" t="n"/>
      <c r="B62" s="504">
        <f>IF('Internal COE_Account Grid'!B62="","",'Internal COE_Account Grid'!B62)</f>
        <v/>
      </c>
      <c r="C62" s="504">
        <f>IF('Internal COE_Account Grid'!I62="","",'Internal COE_Account Grid'!I62)</f>
        <v/>
      </c>
      <c r="D62" s="631">
        <f>IF('Exhibit A'!K71="","",'Exhibit A'!K71)</f>
        <v/>
      </c>
      <c r="E62" s="166" t="n"/>
      <c r="F62" s="166" t="n"/>
      <c r="G62" s="166" t="n"/>
      <c r="H62" s="166" t="n"/>
      <c r="I62" s="481">
        <f>IF(B62="","",'Multi Unit Grid'!$H$3)</f>
        <v/>
      </c>
      <c r="J62" s="166" t="n"/>
      <c r="K62" s="166" t="n"/>
      <c r="L62" s="166" t="n"/>
      <c r="M62" s="166" t="n"/>
      <c r="N62" s="166" t="n"/>
      <c r="O62" s="505" t="n"/>
      <c r="P62" s="166" t="n"/>
      <c r="Q62" s="501">
        <f>IF(B62="","",'Multi Unit Grid'!$G$3)</f>
        <v/>
      </c>
      <c r="R62" s="166" t="n"/>
      <c r="S62" s="502">
        <f>IF('Multi Unit Grid'!$C$13="","",'Multi Unit Grid'!$C$13)</f>
        <v/>
      </c>
      <c r="T62" s="502">
        <f>IF('COE.Client.Details'!J79="","",'COE.Client.Details'!J79)</f>
        <v/>
      </c>
    </row>
    <row r="63">
      <c r="A63" s="504" t="n"/>
      <c r="B63" s="504">
        <f>IF('Internal COE_Account Grid'!B63="","",'Internal COE_Account Grid'!B63)</f>
        <v/>
      </c>
      <c r="C63" s="504">
        <f>IF('Internal COE_Account Grid'!I63="","",'Internal COE_Account Grid'!I63)</f>
        <v/>
      </c>
      <c r="D63" s="631">
        <f>IF('Exhibit A'!K72="","",'Exhibit A'!K72)</f>
        <v/>
      </c>
      <c r="E63" s="166" t="n"/>
      <c r="F63" s="166" t="n"/>
      <c r="G63" s="166" t="n"/>
      <c r="H63" s="166" t="n"/>
      <c r="I63" s="481">
        <f>IF(B63="","",'Multi Unit Grid'!$H$3)</f>
        <v/>
      </c>
      <c r="J63" s="166" t="n"/>
      <c r="K63" s="166" t="n"/>
      <c r="L63" s="166" t="n"/>
      <c r="M63" s="166" t="n"/>
      <c r="N63" s="166" t="n"/>
      <c r="O63" s="505" t="n"/>
      <c r="P63" s="166" t="n"/>
      <c r="Q63" s="501">
        <f>IF(B63="","",'Multi Unit Grid'!$G$3)</f>
        <v/>
      </c>
      <c r="R63" s="166" t="n"/>
      <c r="S63" s="502">
        <f>IF('Multi Unit Grid'!$C$13="","",'Multi Unit Grid'!$C$13)</f>
        <v/>
      </c>
      <c r="T63" s="502">
        <f>IF('COE.Client.Details'!J80="","",'COE.Client.Details'!J80)</f>
        <v/>
      </c>
    </row>
    <row r="64">
      <c r="A64" s="504" t="n"/>
      <c r="B64" s="504">
        <f>IF('Internal COE_Account Grid'!B64="","",'Internal COE_Account Grid'!B64)</f>
        <v/>
      </c>
      <c r="C64" s="504">
        <f>IF('Internal COE_Account Grid'!I64="","",'Internal COE_Account Grid'!I64)</f>
        <v/>
      </c>
      <c r="D64" s="631">
        <f>IF('Exhibit A'!K73="","",'Exhibit A'!K73)</f>
        <v/>
      </c>
      <c r="E64" s="166" t="n"/>
      <c r="F64" s="166" t="n"/>
      <c r="G64" s="166" t="n"/>
      <c r="H64" s="166" t="n"/>
      <c r="I64" s="481">
        <f>IF(B64="","",'Multi Unit Grid'!$H$3)</f>
        <v/>
      </c>
      <c r="J64" s="166" t="n"/>
      <c r="K64" s="166" t="n"/>
      <c r="L64" s="166" t="n"/>
      <c r="M64" s="166" t="n"/>
      <c r="N64" s="166" t="n"/>
      <c r="O64" s="505" t="n"/>
      <c r="P64" s="166" t="n"/>
      <c r="Q64" s="501">
        <f>IF(B64="","",'Multi Unit Grid'!$G$3)</f>
        <v/>
      </c>
      <c r="R64" s="166" t="n"/>
      <c r="S64" s="502">
        <f>IF('Multi Unit Grid'!$C$13="","",'Multi Unit Grid'!$C$13)</f>
        <v/>
      </c>
      <c r="T64" s="502">
        <f>IF('COE.Client.Details'!J81="","",'COE.Client.Details'!J81)</f>
        <v/>
      </c>
    </row>
    <row r="65">
      <c r="A65" s="504" t="n"/>
      <c r="B65" s="504">
        <f>IF('Internal COE_Account Grid'!B65="","",'Internal COE_Account Grid'!B65)</f>
        <v/>
      </c>
      <c r="C65" s="504">
        <f>IF('Internal COE_Account Grid'!I65="","",'Internal COE_Account Grid'!I65)</f>
        <v/>
      </c>
      <c r="D65" s="631">
        <f>IF('Exhibit A'!K74="","",'Exhibit A'!K74)</f>
        <v/>
      </c>
      <c r="E65" s="166" t="n"/>
      <c r="F65" s="166" t="n"/>
      <c r="G65" s="166" t="n"/>
      <c r="H65" s="166" t="n"/>
      <c r="I65" s="481">
        <f>IF(B65="","",'Multi Unit Grid'!$H$3)</f>
        <v/>
      </c>
      <c r="J65" s="166" t="n"/>
      <c r="K65" s="166" t="n"/>
      <c r="L65" s="166" t="n"/>
      <c r="M65" s="166" t="n"/>
      <c r="N65" s="166" t="n"/>
      <c r="O65" s="505" t="n"/>
      <c r="P65" s="166" t="n"/>
      <c r="Q65" s="501">
        <f>IF(B65="","",'Multi Unit Grid'!$G$3)</f>
        <v/>
      </c>
      <c r="R65" s="166" t="n"/>
      <c r="S65" s="502">
        <f>IF('Multi Unit Grid'!$C$13="","",'Multi Unit Grid'!$C$13)</f>
        <v/>
      </c>
      <c r="T65" s="502">
        <f>IF('COE.Client.Details'!J82="","",'COE.Client.Details'!J82)</f>
        <v/>
      </c>
    </row>
    <row r="66">
      <c r="A66" s="504" t="n"/>
      <c r="B66" s="504">
        <f>IF('Internal COE_Account Grid'!B66="","",'Internal COE_Account Grid'!B66)</f>
        <v/>
      </c>
      <c r="C66" s="504">
        <f>IF('Internal COE_Account Grid'!I66="","",'Internal COE_Account Grid'!I66)</f>
        <v/>
      </c>
      <c r="D66" s="631">
        <f>IF('Exhibit A'!K75="","",'Exhibit A'!K75)</f>
        <v/>
      </c>
      <c r="E66" s="166" t="n"/>
      <c r="F66" s="166" t="n"/>
      <c r="G66" s="166" t="n"/>
      <c r="H66" s="166" t="n"/>
      <c r="I66" s="481">
        <f>IF(B66="","",'Multi Unit Grid'!$H$3)</f>
        <v/>
      </c>
      <c r="J66" s="166" t="n"/>
      <c r="K66" s="166" t="n"/>
      <c r="L66" s="166" t="n"/>
      <c r="M66" s="166" t="n"/>
      <c r="N66" s="166" t="n"/>
      <c r="O66" s="505" t="n"/>
      <c r="P66" s="166" t="n"/>
      <c r="Q66" s="501">
        <f>IF(B66="","",'Multi Unit Grid'!$G$3)</f>
        <v/>
      </c>
      <c r="R66" s="166" t="n"/>
      <c r="S66" s="502">
        <f>IF('Multi Unit Grid'!$C$13="","",'Multi Unit Grid'!$C$13)</f>
        <v/>
      </c>
      <c r="T66" s="502">
        <f>IF('COE.Client.Details'!J83="","",'COE.Client.Details'!J83)</f>
        <v/>
      </c>
    </row>
    <row r="67">
      <c r="A67" s="504" t="n"/>
      <c r="B67" s="504">
        <f>IF('Internal COE_Account Grid'!B67="","",'Internal COE_Account Grid'!B67)</f>
        <v/>
      </c>
      <c r="C67" s="504">
        <f>IF('Internal COE_Account Grid'!I67="","",'Internal COE_Account Grid'!I67)</f>
        <v/>
      </c>
      <c r="D67" s="631">
        <f>IF('Exhibit A'!K76="","",'Exhibit A'!K76)</f>
        <v/>
      </c>
      <c r="E67" s="166" t="n"/>
      <c r="F67" s="166" t="n"/>
      <c r="G67" s="166" t="n"/>
      <c r="H67" s="166" t="n"/>
      <c r="I67" s="481">
        <f>IF(B67="","",'Multi Unit Grid'!$H$3)</f>
        <v/>
      </c>
      <c r="J67" s="166" t="n"/>
      <c r="K67" s="166" t="n"/>
      <c r="L67" s="166" t="n"/>
      <c r="M67" s="166" t="n"/>
      <c r="N67" s="166" t="n"/>
      <c r="O67" s="505" t="n"/>
      <c r="P67" s="166" t="n"/>
      <c r="Q67" s="501">
        <f>IF(B67="","",'Multi Unit Grid'!$G$3)</f>
        <v/>
      </c>
      <c r="R67" s="166" t="n"/>
      <c r="S67" s="502">
        <f>IF('Multi Unit Grid'!$C$13="","",'Multi Unit Grid'!$C$13)</f>
        <v/>
      </c>
      <c r="T67" s="502">
        <f>IF('COE.Client.Details'!J84="","",'COE.Client.Details'!J84)</f>
        <v/>
      </c>
    </row>
    <row r="68">
      <c r="A68" s="504" t="n"/>
      <c r="B68" s="504">
        <f>IF('Internal COE_Account Grid'!B68="","",'Internal COE_Account Grid'!B68)</f>
        <v/>
      </c>
      <c r="C68" s="504">
        <f>IF('Internal COE_Account Grid'!I68="","",'Internal COE_Account Grid'!I68)</f>
        <v/>
      </c>
      <c r="D68" s="631">
        <f>IF('Exhibit A'!K77="","",'Exhibit A'!K77)</f>
        <v/>
      </c>
      <c r="E68" s="166" t="n"/>
      <c r="F68" s="166" t="n"/>
      <c r="G68" s="166" t="n"/>
      <c r="H68" s="166" t="n"/>
      <c r="I68" s="481">
        <f>IF(B68="","",'Multi Unit Grid'!$H$3)</f>
        <v/>
      </c>
      <c r="J68" s="166" t="n"/>
      <c r="K68" s="166" t="n"/>
      <c r="L68" s="166" t="n"/>
      <c r="M68" s="166" t="n"/>
      <c r="N68" s="166" t="n"/>
      <c r="O68" s="505" t="n"/>
      <c r="P68" s="166" t="n"/>
      <c r="Q68" s="501">
        <f>IF(B68="","",'Multi Unit Grid'!$G$3)</f>
        <v/>
      </c>
      <c r="R68" s="166" t="n"/>
      <c r="S68" s="502">
        <f>IF('Multi Unit Grid'!$C$13="","",'Multi Unit Grid'!$C$13)</f>
        <v/>
      </c>
      <c r="T68" s="502">
        <f>IF('COE.Client.Details'!J85="","",'COE.Client.Details'!J85)</f>
        <v/>
      </c>
    </row>
    <row r="69">
      <c r="A69" s="504" t="n"/>
      <c r="B69" s="504">
        <f>IF('Internal COE_Account Grid'!B69="","",'Internal COE_Account Grid'!B69)</f>
        <v/>
      </c>
      <c r="C69" s="504">
        <f>IF('Internal COE_Account Grid'!I69="","",'Internal COE_Account Grid'!I69)</f>
        <v/>
      </c>
      <c r="D69" s="631">
        <f>IF('Exhibit A'!K78="","",'Exhibit A'!K78)</f>
        <v/>
      </c>
      <c r="E69" s="166" t="n"/>
      <c r="F69" s="166" t="n"/>
      <c r="G69" s="166" t="n"/>
      <c r="H69" s="166" t="n"/>
      <c r="I69" s="481">
        <f>IF(B69="","",'Multi Unit Grid'!$H$3)</f>
        <v/>
      </c>
      <c r="J69" s="166" t="n"/>
      <c r="K69" s="166" t="n"/>
      <c r="L69" s="166" t="n"/>
      <c r="M69" s="166" t="n"/>
      <c r="N69" s="166" t="n"/>
      <c r="O69" s="505" t="n"/>
      <c r="P69" s="166" t="n"/>
      <c r="Q69" s="501">
        <f>IF(B69="","",'Multi Unit Grid'!$G$3)</f>
        <v/>
      </c>
      <c r="R69" s="166" t="n"/>
      <c r="S69" s="502">
        <f>IF('Multi Unit Grid'!$C$13="","",'Multi Unit Grid'!$C$13)</f>
        <v/>
      </c>
      <c r="T69" s="502">
        <f>IF('COE.Client.Details'!J86="","",'COE.Client.Details'!J86)</f>
        <v/>
      </c>
    </row>
    <row r="70">
      <c r="A70" s="504" t="n"/>
      <c r="B70" s="504">
        <f>IF('Internal COE_Account Grid'!B70="","",'Internal COE_Account Grid'!B70)</f>
        <v/>
      </c>
      <c r="C70" s="504">
        <f>IF('Internal COE_Account Grid'!I70="","",'Internal COE_Account Grid'!I70)</f>
        <v/>
      </c>
      <c r="D70" s="631">
        <f>IF('Exhibit A'!K79="","",'Exhibit A'!K79)</f>
        <v/>
      </c>
      <c r="E70" s="166" t="n"/>
      <c r="F70" s="166" t="n"/>
      <c r="G70" s="166" t="n"/>
      <c r="H70" s="166" t="n"/>
      <c r="I70" s="481">
        <f>IF(B70="","",'Multi Unit Grid'!$H$3)</f>
        <v/>
      </c>
      <c r="J70" s="166" t="n"/>
      <c r="K70" s="166" t="n"/>
      <c r="L70" s="166" t="n"/>
      <c r="M70" s="166" t="n"/>
      <c r="N70" s="166" t="n"/>
      <c r="O70" s="505" t="n"/>
      <c r="P70" s="166" t="n"/>
      <c r="Q70" s="501">
        <f>IF(B70="","",'Multi Unit Grid'!$G$3)</f>
        <v/>
      </c>
      <c r="R70" s="166" t="n"/>
      <c r="S70" s="502">
        <f>IF('Multi Unit Grid'!$C$13="","",'Multi Unit Grid'!$C$13)</f>
        <v/>
      </c>
      <c r="T70" s="502">
        <f>IF('COE.Client.Details'!J87="","",'COE.Client.Details'!J87)</f>
        <v/>
      </c>
    </row>
    <row r="71">
      <c r="A71" s="504" t="n"/>
      <c r="B71" s="504">
        <f>IF('Internal COE_Account Grid'!B71="","",'Internal COE_Account Grid'!B71)</f>
        <v/>
      </c>
      <c r="C71" s="504">
        <f>IF('Internal COE_Account Grid'!I71="","",'Internal COE_Account Grid'!I71)</f>
        <v/>
      </c>
      <c r="D71" s="631">
        <f>IF('Exhibit A'!K80="","",'Exhibit A'!K80)</f>
        <v/>
      </c>
      <c r="E71" s="166" t="n"/>
      <c r="F71" s="166" t="n"/>
      <c r="G71" s="166" t="n"/>
      <c r="H71" s="166" t="n"/>
      <c r="I71" s="481">
        <f>IF(B71="","",'Multi Unit Grid'!$H$3)</f>
        <v/>
      </c>
      <c r="J71" s="166" t="n"/>
      <c r="K71" s="166" t="n"/>
      <c r="L71" s="166" t="n"/>
      <c r="M71" s="166" t="n"/>
      <c r="N71" s="166" t="n"/>
      <c r="O71" s="505" t="n"/>
      <c r="P71" s="166" t="n"/>
      <c r="Q71" s="501">
        <f>IF(B71="","",'Multi Unit Grid'!$G$3)</f>
        <v/>
      </c>
      <c r="R71" s="166" t="n"/>
      <c r="S71" s="502">
        <f>IF('Multi Unit Grid'!$C$13="","",'Multi Unit Grid'!$C$13)</f>
        <v/>
      </c>
      <c r="T71" s="502">
        <f>IF('COE.Client.Details'!J88="","",'COE.Client.Details'!J88)</f>
        <v/>
      </c>
    </row>
    <row r="72">
      <c r="A72" s="504" t="n"/>
      <c r="B72" s="504">
        <f>IF('Internal COE_Account Grid'!B72="","",'Internal COE_Account Grid'!B72)</f>
        <v/>
      </c>
      <c r="C72" s="504">
        <f>IF('Internal COE_Account Grid'!I72="","",'Internal COE_Account Grid'!I72)</f>
        <v/>
      </c>
      <c r="D72" s="631">
        <f>IF('Exhibit A'!K81="","",'Exhibit A'!K81)</f>
        <v/>
      </c>
      <c r="E72" s="166" t="n"/>
      <c r="F72" s="166" t="n"/>
      <c r="G72" s="166" t="n"/>
      <c r="H72" s="166" t="n"/>
      <c r="I72" s="481">
        <f>IF(B72="","",'Multi Unit Grid'!$H$3)</f>
        <v/>
      </c>
      <c r="J72" s="166" t="n"/>
      <c r="K72" s="166" t="n"/>
      <c r="L72" s="166" t="n"/>
      <c r="M72" s="166" t="n"/>
      <c r="N72" s="166" t="n"/>
      <c r="O72" s="505" t="n"/>
      <c r="P72" s="166" t="n"/>
      <c r="Q72" s="501">
        <f>IF(B72="","",'Multi Unit Grid'!$G$3)</f>
        <v/>
      </c>
      <c r="R72" s="166" t="n"/>
      <c r="S72" s="502">
        <f>IF('Multi Unit Grid'!$C$13="","",'Multi Unit Grid'!$C$13)</f>
        <v/>
      </c>
      <c r="T72" s="502">
        <f>IF('COE.Client.Details'!J89="","",'COE.Client.Details'!J89)</f>
        <v/>
      </c>
    </row>
    <row r="73">
      <c r="A73" s="504" t="n"/>
      <c r="B73" s="504">
        <f>IF('Internal COE_Account Grid'!B73="","",'Internal COE_Account Grid'!B73)</f>
        <v/>
      </c>
      <c r="C73" s="504">
        <f>IF('Internal COE_Account Grid'!I73="","",'Internal COE_Account Grid'!I73)</f>
        <v/>
      </c>
      <c r="D73" s="631">
        <f>IF('Exhibit A'!K82="","",'Exhibit A'!K82)</f>
        <v/>
      </c>
      <c r="E73" s="166" t="n"/>
      <c r="F73" s="166" t="n"/>
      <c r="G73" s="166" t="n"/>
      <c r="H73" s="166" t="n"/>
      <c r="I73" s="481">
        <f>IF(B73="","",'Multi Unit Grid'!$H$3)</f>
        <v/>
      </c>
      <c r="J73" s="166" t="n"/>
      <c r="K73" s="166" t="n"/>
      <c r="L73" s="166" t="n"/>
      <c r="M73" s="166" t="n"/>
      <c r="N73" s="166" t="n"/>
      <c r="O73" s="505" t="n"/>
      <c r="P73" s="166" t="n"/>
      <c r="Q73" s="501">
        <f>IF(B73="","",'Multi Unit Grid'!$G$3)</f>
        <v/>
      </c>
      <c r="R73" s="166" t="n"/>
      <c r="S73" s="502">
        <f>IF('Multi Unit Grid'!$C$13="","",'Multi Unit Grid'!$C$13)</f>
        <v/>
      </c>
      <c r="T73" s="502">
        <f>IF('COE.Client.Details'!J90="","",'COE.Client.Details'!J90)</f>
        <v/>
      </c>
    </row>
    <row r="74">
      <c r="A74" s="504" t="n"/>
      <c r="B74" s="504">
        <f>IF('Internal COE_Account Grid'!B74="","",'Internal COE_Account Grid'!B74)</f>
        <v/>
      </c>
      <c r="C74" s="504">
        <f>IF('Internal COE_Account Grid'!I74="","",'Internal COE_Account Grid'!I74)</f>
        <v/>
      </c>
      <c r="D74" s="631">
        <f>IF('Exhibit A'!K83="","",'Exhibit A'!K83)</f>
        <v/>
      </c>
      <c r="E74" s="166" t="n"/>
      <c r="F74" s="166" t="n"/>
      <c r="G74" s="166" t="n"/>
      <c r="H74" s="166" t="n"/>
      <c r="I74" s="481">
        <f>IF(B74="","",'Multi Unit Grid'!$H$3)</f>
        <v/>
      </c>
      <c r="J74" s="166" t="n"/>
      <c r="K74" s="166" t="n"/>
      <c r="L74" s="166" t="n"/>
      <c r="M74" s="166" t="n"/>
      <c r="N74" s="166" t="n"/>
      <c r="O74" s="505" t="n"/>
      <c r="P74" s="166" t="n"/>
      <c r="Q74" s="501">
        <f>IF(B74="","",'Multi Unit Grid'!$G$3)</f>
        <v/>
      </c>
      <c r="R74" s="166" t="n"/>
      <c r="S74" s="502">
        <f>IF('Multi Unit Grid'!$C$13="","",'Multi Unit Grid'!$C$13)</f>
        <v/>
      </c>
      <c r="T74" s="502">
        <f>IF('COE.Client.Details'!J91="","",'COE.Client.Details'!J91)</f>
        <v/>
      </c>
    </row>
    <row r="75">
      <c r="A75" s="504" t="n"/>
      <c r="B75" s="504">
        <f>IF('Internal COE_Account Grid'!B75="","",'Internal COE_Account Grid'!B75)</f>
        <v/>
      </c>
      <c r="C75" s="504">
        <f>IF('Internal COE_Account Grid'!I75="","",'Internal COE_Account Grid'!I75)</f>
        <v/>
      </c>
      <c r="D75" s="631">
        <f>IF('Exhibit A'!K84="","",'Exhibit A'!K84)</f>
        <v/>
      </c>
      <c r="E75" s="166" t="n"/>
      <c r="F75" s="166" t="n"/>
      <c r="G75" s="166" t="n"/>
      <c r="H75" s="166" t="n"/>
      <c r="I75" s="481">
        <f>IF(B75="","",'Multi Unit Grid'!$H$3)</f>
        <v/>
      </c>
      <c r="J75" s="166" t="n"/>
      <c r="K75" s="166" t="n"/>
      <c r="L75" s="166" t="n"/>
      <c r="M75" s="166" t="n"/>
      <c r="N75" s="166" t="n"/>
      <c r="O75" s="505" t="n"/>
      <c r="P75" s="166" t="n"/>
      <c r="Q75" s="501">
        <f>IF(B75="","",'Multi Unit Grid'!$G$3)</f>
        <v/>
      </c>
      <c r="R75" s="166" t="n"/>
      <c r="S75" s="502">
        <f>IF('Multi Unit Grid'!$C$13="","",'Multi Unit Grid'!$C$13)</f>
        <v/>
      </c>
      <c r="T75" s="502">
        <f>IF('COE.Client.Details'!J92="","",'COE.Client.Details'!J92)</f>
        <v/>
      </c>
    </row>
    <row r="76">
      <c r="A76" s="504" t="n"/>
      <c r="B76" s="504">
        <f>IF('Internal COE_Account Grid'!B76="","",'Internal COE_Account Grid'!B76)</f>
        <v/>
      </c>
      <c r="C76" s="504">
        <f>IF('Internal COE_Account Grid'!I76="","",'Internal COE_Account Grid'!I76)</f>
        <v/>
      </c>
      <c r="D76" s="631">
        <f>IF('Exhibit A'!K85="","",'Exhibit A'!K85)</f>
        <v/>
      </c>
      <c r="E76" s="166" t="n"/>
      <c r="F76" s="166" t="n"/>
      <c r="G76" s="166" t="n"/>
      <c r="H76" s="166" t="n"/>
      <c r="I76" s="481">
        <f>IF(B76="","",'Multi Unit Grid'!$H$3)</f>
        <v/>
      </c>
      <c r="J76" s="166" t="n"/>
      <c r="K76" s="166" t="n"/>
      <c r="L76" s="166" t="n"/>
      <c r="M76" s="166" t="n"/>
      <c r="N76" s="166" t="n"/>
      <c r="O76" s="505" t="n"/>
      <c r="P76" s="166" t="n"/>
      <c r="Q76" s="501">
        <f>IF(B76="","",'Multi Unit Grid'!$G$3)</f>
        <v/>
      </c>
      <c r="R76" s="166" t="n"/>
      <c r="S76" s="502">
        <f>IF('Multi Unit Grid'!$C$13="","",'Multi Unit Grid'!$C$13)</f>
        <v/>
      </c>
      <c r="T76" s="502">
        <f>IF('COE.Client.Details'!J93="","",'COE.Client.Details'!J93)</f>
        <v/>
      </c>
    </row>
    <row r="77">
      <c r="A77" s="504" t="n"/>
      <c r="B77" s="504">
        <f>IF('Internal COE_Account Grid'!B77="","",'Internal COE_Account Grid'!B77)</f>
        <v/>
      </c>
      <c r="C77" s="504">
        <f>IF('Internal COE_Account Grid'!I77="","",'Internal COE_Account Grid'!I77)</f>
        <v/>
      </c>
      <c r="D77" s="631">
        <f>IF('Exhibit A'!K86="","",'Exhibit A'!K86)</f>
        <v/>
      </c>
      <c r="E77" s="166" t="n"/>
      <c r="F77" s="166" t="n"/>
      <c r="G77" s="166" t="n"/>
      <c r="H77" s="166" t="n"/>
      <c r="I77" s="481">
        <f>IF(B77="","",'Multi Unit Grid'!$H$3)</f>
        <v/>
      </c>
      <c r="J77" s="166" t="n"/>
      <c r="K77" s="166" t="n"/>
      <c r="L77" s="166" t="n"/>
      <c r="M77" s="166" t="n"/>
      <c r="N77" s="166" t="n"/>
      <c r="O77" s="505" t="n"/>
      <c r="P77" s="166" t="n"/>
      <c r="Q77" s="501">
        <f>IF(B77="","",'Multi Unit Grid'!$G$3)</f>
        <v/>
      </c>
      <c r="R77" s="166" t="n"/>
      <c r="S77" s="502">
        <f>IF('Multi Unit Grid'!$C$13="","",'Multi Unit Grid'!$C$13)</f>
        <v/>
      </c>
      <c r="T77" s="502">
        <f>IF('COE.Client.Details'!J94="","",'COE.Client.Details'!J94)</f>
        <v/>
      </c>
    </row>
    <row r="78">
      <c r="A78" s="504" t="n"/>
      <c r="B78" s="504">
        <f>IF('Internal COE_Account Grid'!B78="","",'Internal COE_Account Grid'!B78)</f>
        <v/>
      </c>
      <c r="C78" s="504">
        <f>IF('Internal COE_Account Grid'!I78="","",'Internal COE_Account Grid'!I78)</f>
        <v/>
      </c>
      <c r="D78" s="631">
        <f>IF('Exhibit A'!K87="","",'Exhibit A'!K87)</f>
        <v/>
      </c>
      <c r="E78" s="166" t="n"/>
      <c r="F78" s="166" t="n"/>
      <c r="G78" s="166" t="n"/>
      <c r="H78" s="166" t="n"/>
      <c r="I78" s="481">
        <f>IF(B78="","",'Multi Unit Grid'!$H$3)</f>
        <v/>
      </c>
      <c r="J78" s="166" t="n"/>
      <c r="K78" s="166" t="n"/>
      <c r="L78" s="166" t="n"/>
      <c r="M78" s="166" t="n"/>
      <c r="N78" s="166" t="n"/>
      <c r="O78" s="505" t="n"/>
      <c r="P78" s="166" t="n"/>
      <c r="Q78" s="501">
        <f>IF(B78="","",'Multi Unit Grid'!$G$3)</f>
        <v/>
      </c>
      <c r="R78" s="166" t="n"/>
      <c r="S78" s="502">
        <f>IF('Multi Unit Grid'!$C$13="","",'Multi Unit Grid'!$C$13)</f>
        <v/>
      </c>
      <c r="T78" s="502">
        <f>IF('COE.Client.Details'!J95="","",'COE.Client.Details'!J95)</f>
        <v/>
      </c>
    </row>
    <row r="79">
      <c r="A79" s="504" t="n"/>
      <c r="B79" s="504">
        <f>IF('Internal COE_Account Grid'!B79="","",'Internal COE_Account Grid'!B79)</f>
        <v/>
      </c>
      <c r="C79" s="504">
        <f>IF('Internal COE_Account Grid'!I79="","",'Internal COE_Account Grid'!I79)</f>
        <v/>
      </c>
      <c r="D79" s="631">
        <f>IF('Exhibit A'!K88="","",'Exhibit A'!K88)</f>
        <v/>
      </c>
      <c r="E79" s="166" t="n"/>
      <c r="F79" s="166" t="n"/>
      <c r="G79" s="166" t="n"/>
      <c r="H79" s="166" t="n"/>
      <c r="I79" s="481">
        <f>IF(B79="","",'Multi Unit Grid'!$H$3)</f>
        <v/>
      </c>
      <c r="J79" s="166" t="n"/>
      <c r="K79" s="166" t="n"/>
      <c r="L79" s="166" t="n"/>
      <c r="M79" s="166" t="n"/>
      <c r="N79" s="166" t="n"/>
      <c r="O79" s="505" t="n"/>
      <c r="P79" s="166" t="n"/>
      <c r="Q79" s="501">
        <f>IF(B79="","",'Multi Unit Grid'!$G$3)</f>
        <v/>
      </c>
      <c r="R79" s="166" t="n"/>
      <c r="S79" s="502">
        <f>IF('Multi Unit Grid'!$C$13="","",'Multi Unit Grid'!$C$13)</f>
        <v/>
      </c>
      <c r="T79" s="502">
        <f>IF('COE.Client.Details'!J96="","",'COE.Client.Details'!J96)</f>
        <v/>
      </c>
    </row>
    <row r="80">
      <c r="A80" s="504" t="n"/>
      <c r="B80" s="504">
        <f>IF('Internal COE_Account Grid'!B80="","",'Internal COE_Account Grid'!B80)</f>
        <v/>
      </c>
      <c r="C80" s="504">
        <f>IF('Internal COE_Account Grid'!I80="","",'Internal COE_Account Grid'!I80)</f>
        <v/>
      </c>
      <c r="D80" s="631">
        <f>IF('Exhibit A'!K89="","",'Exhibit A'!K89)</f>
        <v/>
      </c>
      <c r="E80" s="166" t="n"/>
      <c r="F80" s="166" t="n"/>
      <c r="G80" s="166" t="n"/>
      <c r="H80" s="166" t="n"/>
      <c r="I80" s="481">
        <f>IF(B80="","",'Multi Unit Grid'!$H$3)</f>
        <v/>
      </c>
      <c r="J80" s="166" t="n"/>
      <c r="K80" s="166" t="n"/>
      <c r="L80" s="166" t="n"/>
      <c r="M80" s="166" t="n"/>
      <c r="N80" s="166" t="n"/>
      <c r="O80" s="505" t="n"/>
      <c r="P80" s="166" t="n"/>
      <c r="Q80" s="501">
        <f>IF(B80="","",'Multi Unit Grid'!$G$3)</f>
        <v/>
      </c>
      <c r="R80" s="166" t="n"/>
      <c r="S80" s="502">
        <f>IF('Multi Unit Grid'!$C$13="","",'Multi Unit Grid'!$C$13)</f>
        <v/>
      </c>
      <c r="T80" s="502">
        <f>IF('COE.Client.Details'!J97="","",'COE.Client.Details'!J97)</f>
        <v/>
      </c>
    </row>
    <row r="81">
      <c r="A81" s="504" t="n"/>
      <c r="B81" s="504">
        <f>IF('Internal COE_Account Grid'!B81="","",'Internal COE_Account Grid'!B81)</f>
        <v/>
      </c>
      <c r="C81" s="504">
        <f>IF('Internal COE_Account Grid'!I81="","",'Internal COE_Account Grid'!I81)</f>
        <v/>
      </c>
      <c r="D81" s="631">
        <f>IF('Exhibit A'!K90="","",'Exhibit A'!K90)</f>
        <v/>
      </c>
      <c r="E81" s="166" t="n"/>
      <c r="F81" s="166" t="n"/>
      <c r="G81" s="166" t="n"/>
      <c r="H81" s="166" t="n"/>
      <c r="I81" s="481">
        <f>IF(B81="","",'Multi Unit Grid'!$H$3)</f>
        <v/>
      </c>
      <c r="J81" s="166" t="n"/>
      <c r="K81" s="166" t="n"/>
      <c r="L81" s="166" t="n"/>
      <c r="M81" s="166" t="n"/>
      <c r="N81" s="166" t="n"/>
      <c r="O81" s="505" t="n"/>
      <c r="P81" s="166" t="n"/>
      <c r="Q81" s="501">
        <f>IF(B81="","",'Multi Unit Grid'!$G$3)</f>
        <v/>
      </c>
      <c r="R81" s="166" t="n"/>
      <c r="S81" s="502">
        <f>IF('Multi Unit Grid'!$C$13="","",'Multi Unit Grid'!$C$13)</f>
        <v/>
      </c>
      <c r="T81" s="502">
        <f>IF('COE.Client.Details'!J98="","",'COE.Client.Details'!J98)</f>
        <v/>
      </c>
    </row>
    <row r="82">
      <c r="A82" s="504" t="n"/>
      <c r="B82" s="504">
        <f>IF('Internal COE_Account Grid'!B82="","",'Internal COE_Account Grid'!B82)</f>
        <v/>
      </c>
      <c r="C82" s="504">
        <f>IF('Internal COE_Account Grid'!I82="","",'Internal COE_Account Grid'!I82)</f>
        <v/>
      </c>
      <c r="D82" s="631">
        <f>IF('Exhibit A'!K91="","",'Exhibit A'!K91)</f>
        <v/>
      </c>
      <c r="E82" s="166" t="n"/>
      <c r="F82" s="166" t="n"/>
      <c r="G82" s="166" t="n"/>
      <c r="H82" s="166" t="n"/>
      <c r="I82" s="481">
        <f>IF(B82="","",'Multi Unit Grid'!$H$3)</f>
        <v/>
      </c>
      <c r="J82" s="166" t="n"/>
      <c r="K82" s="166" t="n"/>
      <c r="L82" s="166" t="n"/>
      <c r="M82" s="166" t="n"/>
      <c r="N82" s="166" t="n"/>
      <c r="O82" s="505" t="n"/>
      <c r="P82" s="166" t="n"/>
      <c r="Q82" s="501">
        <f>IF(B82="","",'Multi Unit Grid'!$G$3)</f>
        <v/>
      </c>
      <c r="R82" s="166" t="n"/>
      <c r="S82" s="502">
        <f>IF('Multi Unit Grid'!$C$13="","",'Multi Unit Grid'!$C$13)</f>
        <v/>
      </c>
      <c r="T82" s="502">
        <f>IF('COE.Client.Details'!J99="","",'COE.Client.Details'!J99)</f>
        <v/>
      </c>
    </row>
    <row r="83">
      <c r="A83" s="504" t="n"/>
      <c r="B83" s="504">
        <f>IF('Internal COE_Account Grid'!B83="","",'Internal COE_Account Grid'!B83)</f>
        <v/>
      </c>
      <c r="C83" s="504">
        <f>IF('Internal COE_Account Grid'!I83="","",'Internal COE_Account Grid'!I83)</f>
        <v/>
      </c>
      <c r="D83" s="631">
        <f>IF('Exhibit A'!K92="","",'Exhibit A'!K92)</f>
        <v/>
      </c>
      <c r="E83" s="166" t="n"/>
      <c r="F83" s="166" t="n"/>
      <c r="G83" s="166" t="n"/>
      <c r="H83" s="166" t="n"/>
      <c r="I83" s="481">
        <f>IF(B83="","",'Multi Unit Grid'!$H$3)</f>
        <v/>
      </c>
      <c r="J83" s="166" t="n"/>
      <c r="K83" s="166" t="n"/>
      <c r="L83" s="166" t="n"/>
      <c r="M83" s="166" t="n"/>
      <c r="N83" s="166" t="n"/>
      <c r="O83" s="505" t="n"/>
      <c r="P83" s="166" t="n"/>
      <c r="Q83" s="501">
        <f>IF(B83="","",'Multi Unit Grid'!$G$3)</f>
        <v/>
      </c>
      <c r="R83" s="166" t="n"/>
      <c r="S83" s="502">
        <f>IF('Multi Unit Grid'!$C$13="","",'Multi Unit Grid'!$C$13)</f>
        <v/>
      </c>
      <c r="T83" s="502">
        <f>IF('COE.Client.Details'!J100="","",'COE.Client.Details'!J100)</f>
        <v/>
      </c>
    </row>
    <row r="84">
      <c r="A84" s="504" t="n"/>
      <c r="B84" s="504">
        <f>IF('Internal COE_Account Grid'!B84="","",'Internal COE_Account Grid'!B84)</f>
        <v/>
      </c>
      <c r="C84" s="504">
        <f>IF('Internal COE_Account Grid'!I84="","",'Internal COE_Account Grid'!I84)</f>
        <v/>
      </c>
      <c r="D84" s="631">
        <f>IF('Exhibit A'!K93="","",'Exhibit A'!K93)</f>
        <v/>
      </c>
      <c r="E84" s="166" t="n"/>
      <c r="F84" s="166" t="n"/>
      <c r="G84" s="166" t="n"/>
      <c r="H84" s="166" t="n"/>
      <c r="I84" s="481">
        <f>IF(B84="","",'Multi Unit Grid'!$H$3)</f>
        <v/>
      </c>
      <c r="J84" s="166" t="n"/>
      <c r="K84" s="166" t="n"/>
      <c r="L84" s="166" t="n"/>
      <c r="M84" s="166" t="n"/>
      <c r="N84" s="166" t="n"/>
      <c r="O84" s="505" t="n"/>
      <c r="P84" s="166" t="n"/>
      <c r="Q84" s="501">
        <f>IF(B84="","",'Multi Unit Grid'!$G$3)</f>
        <v/>
      </c>
      <c r="R84" s="166" t="n"/>
      <c r="S84" s="502">
        <f>IF('Multi Unit Grid'!$C$13="","",'Multi Unit Grid'!$C$13)</f>
        <v/>
      </c>
      <c r="T84" s="502">
        <f>IF('COE.Client.Details'!J101="","",'COE.Client.Details'!J101)</f>
        <v/>
      </c>
    </row>
    <row r="85">
      <c r="A85" s="504" t="n"/>
      <c r="B85" s="504">
        <f>IF('Internal COE_Account Grid'!B85="","",'Internal COE_Account Grid'!B85)</f>
        <v/>
      </c>
      <c r="C85" s="504">
        <f>IF('Internal COE_Account Grid'!I85="","",'Internal COE_Account Grid'!I85)</f>
        <v/>
      </c>
      <c r="D85" s="631">
        <f>IF('Exhibit A'!K94="","",'Exhibit A'!K94)</f>
        <v/>
      </c>
      <c r="E85" s="166" t="n"/>
      <c r="F85" s="166" t="n"/>
      <c r="G85" s="166" t="n"/>
      <c r="H85" s="166" t="n"/>
      <c r="I85" s="481">
        <f>IF(B85="","",'Multi Unit Grid'!$H$3)</f>
        <v/>
      </c>
      <c r="J85" s="166" t="n"/>
      <c r="K85" s="166" t="n"/>
      <c r="L85" s="166" t="n"/>
      <c r="M85" s="166" t="n"/>
      <c r="N85" s="166" t="n"/>
      <c r="O85" s="505" t="n"/>
      <c r="P85" s="166" t="n"/>
      <c r="Q85" s="501">
        <f>IF(B85="","",'Multi Unit Grid'!$G$3)</f>
        <v/>
      </c>
      <c r="R85" s="166" t="n"/>
      <c r="S85" s="502">
        <f>IF('Multi Unit Grid'!$C$13="","",'Multi Unit Grid'!$C$13)</f>
        <v/>
      </c>
      <c r="T85" s="502">
        <f>IF('COE.Client.Details'!J102="","",'COE.Client.Details'!J102)</f>
        <v/>
      </c>
    </row>
    <row r="86">
      <c r="A86" s="504" t="n"/>
      <c r="B86" s="504">
        <f>IF('Internal COE_Account Grid'!B86="","",'Internal COE_Account Grid'!B86)</f>
        <v/>
      </c>
      <c r="C86" s="504">
        <f>IF('Internal COE_Account Grid'!I86="","",'Internal COE_Account Grid'!I86)</f>
        <v/>
      </c>
      <c r="D86" s="631">
        <f>IF('Exhibit A'!K95="","",'Exhibit A'!K95)</f>
        <v/>
      </c>
      <c r="E86" s="166" t="n"/>
      <c r="F86" s="166" t="n"/>
      <c r="G86" s="166" t="n"/>
      <c r="H86" s="166" t="n"/>
      <c r="I86" s="481">
        <f>IF(B86="","",'Multi Unit Grid'!$H$3)</f>
        <v/>
      </c>
      <c r="J86" s="166" t="n"/>
      <c r="K86" s="166" t="n"/>
      <c r="L86" s="166" t="n"/>
      <c r="M86" s="166" t="n"/>
      <c r="N86" s="166" t="n"/>
      <c r="O86" s="505" t="n"/>
      <c r="P86" s="166" t="n"/>
      <c r="Q86" s="501">
        <f>IF(B86="","",'Multi Unit Grid'!$G$3)</f>
        <v/>
      </c>
      <c r="R86" s="166" t="n"/>
      <c r="S86" s="502">
        <f>IF('Multi Unit Grid'!$C$13="","",'Multi Unit Grid'!$C$13)</f>
        <v/>
      </c>
      <c r="T86" s="502">
        <f>IF('COE.Client.Details'!J103="","",'COE.Client.Details'!J103)</f>
        <v/>
      </c>
    </row>
    <row r="87">
      <c r="A87" s="504" t="n"/>
      <c r="B87" s="504">
        <f>IF('Internal COE_Account Grid'!B87="","",'Internal COE_Account Grid'!B87)</f>
        <v/>
      </c>
      <c r="C87" s="504">
        <f>IF('Internal COE_Account Grid'!I87="","",'Internal COE_Account Grid'!I87)</f>
        <v/>
      </c>
      <c r="D87" s="631">
        <f>IF('Exhibit A'!K96="","",'Exhibit A'!K96)</f>
        <v/>
      </c>
      <c r="E87" s="166" t="n"/>
      <c r="F87" s="166" t="n"/>
      <c r="G87" s="166" t="n"/>
      <c r="H87" s="166" t="n"/>
      <c r="I87" s="481">
        <f>IF(B87="","",'Multi Unit Grid'!$H$3)</f>
        <v/>
      </c>
      <c r="J87" s="166" t="n"/>
      <c r="K87" s="166" t="n"/>
      <c r="L87" s="166" t="n"/>
      <c r="M87" s="166" t="n"/>
      <c r="N87" s="166" t="n"/>
      <c r="O87" s="505" t="n"/>
      <c r="P87" s="166" t="n"/>
      <c r="Q87" s="501">
        <f>IF(B87="","",'Multi Unit Grid'!$G$3)</f>
        <v/>
      </c>
      <c r="R87" s="166" t="n"/>
      <c r="S87" s="502">
        <f>IF('Multi Unit Grid'!$C$13="","",'Multi Unit Grid'!$C$13)</f>
        <v/>
      </c>
      <c r="T87" s="502">
        <f>IF('COE.Client.Details'!J104="","",'COE.Client.Details'!J104)</f>
        <v/>
      </c>
    </row>
    <row r="88">
      <c r="A88" s="504" t="n"/>
      <c r="B88" s="504">
        <f>IF('Internal COE_Account Grid'!B88="","",'Internal COE_Account Grid'!B88)</f>
        <v/>
      </c>
      <c r="C88" s="504">
        <f>IF('Internal COE_Account Grid'!I88="","",'Internal COE_Account Grid'!I88)</f>
        <v/>
      </c>
      <c r="D88" s="631">
        <f>IF('Exhibit A'!K97="","",'Exhibit A'!K97)</f>
        <v/>
      </c>
      <c r="E88" s="166" t="n"/>
      <c r="F88" s="166" t="n"/>
      <c r="G88" s="166" t="n"/>
      <c r="H88" s="166" t="n"/>
      <c r="I88" s="481">
        <f>IF(B88="","",'Multi Unit Grid'!$H$3)</f>
        <v/>
      </c>
      <c r="J88" s="166" t="n"/>
      <c r="K88" s="166" t="n"/>
      <c r="L88" s="166" t="n"/>
      <c r="M88" s="166" t="n"/>
      <c r="N88" s="166" t="n"/>
      <c r="O88" s="505" t="n"/>
      <c r="P88" s="166" t="n"/>
      <c r="Q88" s="501">
        <f>IF(B88="","",'Multi Unit Grid'!$G$3)</f>
        <v/>
      </c>
      <c r="R88" s="166" t="n"/>
      <c r="S88" s="502">
        <f>IF('Multi Unit Grid'!$C$13="","",'Multi Unit Grid'!$C$13)</f>
        <v/>
      </c>
      <c r="T88" s="502">
        <f>IF('COE.Client.Details'!J105="","",'COE.Client.Details'!J105)</f>
        <v/>
      </c>
    </row>
    <row r="89">
      <c r="A89" s="504" t="n"/>
      <c r="B89" s="504">
        <f>IF('Internal COE_Account Grid'!B89="","",'Internal COE_Account Grid'!B89)</f>
        <v/>
      </c>
      <c r="C89" s="504">
        <f>IF('Internal COE_Account Grid'!I89="","",'Internal COE_Account Grid'!I89)</f>
        <v/>
      </c>
      <c r="D89" s="631">
        <f>IF('Exhibit A'!K98="","",'Exhibit A'!K98)</f>
        <v/>
      </c>
      <c r="E89" s="166" t="n"/>
      <c r="F89" s="166" t="n"/>
      <c r="G89" s="166" t="n"/>
      <c r="H89" s="166" t="n"/>
      <c r="I89" s="481">
        <f>IF(B89="","",'Multi Unit Grid'!$H$3)</f>
        <v/>
      </c>
      <c r="J89" s="166" t="n"/>
      <c r="K89" s="166" t="n"/>
      <c r="L89" s="166" t="n"/>
      <c r="M89" s="166" t="n"/>
      <c r="N89" s="166" t="n"/>
      <c r="O89" s="505" t="n"/>
      <c r="P89" s="166" t="n"/>
      <c r="Q89" s="501">
        <f>IF(B89="","",'Multi Unit Grid'!$G$3)</f>
        <v/>
      </c>
      <c r="R89" s="166" t="n"/>
      <c r="S89" s="502">
        <f>IF('Multi Unit Grid'!$C$13="","",'Multi Unit Grid'!$C$13)</f>
        <v/>
      </c>
      <c r="T89" s="502">
        <f>IF('COE.Client.Details'!J106="","",'COE.Client.Details'!J106)</f>
        <v/>
      </c>
    </row>
    <row r="90">
      <c r="A90" s="504" t="n"/>
      <c r="B90" s="504">
        <f>IF('Internal COE_Account Grid'!B90="","",'Internal COE_Account Grid'!B90)</f>
        <v/>
      </c>
      <c r="C90" s="504">
        <f>IF('Internal COE_Account Grid'!I90="","",'Internal COE_Account Grid'!I90)</f>
        <v/>
      </c>
      <c r="D90" s="631">
        <f>IF('Exhibit A'!K99="","",'Exhibit A'!K99)</f>
        <v/>
      </c>
      <c r="E90" s="166" t="n"/>
      <c r="F90" s="166" t="n"/>
      <c r="G90" s="166" t="n"/>
      <c r="H90" s="166" t="n"/>
      <c r="I90" s="481">
        <f>IF(B90="","",'Multi Unit Grid'!$H$3)</f>
        <v/>
      </c>
      <c r="J90" s="166" t="n"/>
      <c r="K90" s="166" t="n"/>
      <c r="L90" s="166" t="n"/>
      <c r="M90" s="166" t="n"/>
      <c r="N90" s="166" t="n"/>
      <c r="O90" s="505" t="n"/>
      <c r="P90" s="166" t="n"/>
      <c r="Q90" s="501">
        <f>IF(B90="","",'Multi Unit Grid'!$G$3)</f>
        <v/>
      </c>
      <c r="R90" s="166" t="n"/>
      <c r="S90" s="502">
        <f>IF('Multi Unit Grid'!$C$13="","",'Multi Unit Grid'!$C$13)</f>
        <v/>
      </c>
      <c r="T90" s="502">
        <f>IF('COE.Client.Details'!J107="","",'COE.Client.Details'!J107)</f>
        <v/>
      </c>
    </row>
    <row r="91">
      <c r="A91" s="504" t="n"/>
      <c r="B91" s="504">
        <f>IF('Internal COE_Account Grid'!B91="","",'Internal COE_Account Grid'!B91)</f>
        <v/>
      </c>
      <c r="C91" s="504">
        <f>IF('Internal COE_Account Grid'!I91="","",'Internal COE_Account Grid'!I91)</f>
        <v/>
      </c>
      <c r="D91" s="631">
        <f>IF('Exhibit A'!K100="","",'Exhibit A'!K100)</f>
        <v/>
      </c>
      <c r="E91" s="166" t="n"/>
      <c r="F91" s="166" t="n"/>
      <c r="G91" s="166" t="n"/>
      <c r="H91" s="166" t="n"/>
      <c r="I91" s="481">
        <f>IF(B91="","",'Multi Unit Grid'!$H$3)</f>
        <v/>
      </c>
      <c r="J91" s="166" t="n"/>
      <c r="K91" s="166" t="n"/>
      <c r="L91" s="166" t="n"/>
      <c r="M91" s="166" t="n"/>
      <c r="N91" s="166" t="n"/>
      <c r="O91" s="505" t="n"/>
      <c r="P91" s="166" t="n"/>
      <c r="Q91" s="501">
        <f>IF(B91="","",'Multi Unit Grid'!$G$3)</f>
        <v/>
      </c>
      <c r="R91" s="166" t="n"/>
      <c r="S91" s="502">
        <f>IF('Multi Unit Grid'!$C$13="","",'Multi Unit Grid'!$C$13)</f>
        <v/>
      </c>
      <c r="T91" s="502">
        <f>IF('COE.Client.Details'!J108="","",'COE.Client.Details'!J108)</f>
        <v/>
      </c>
    </row>
    <row r="92">
      <c r="A92" s="504" t="n"/>
      <c r="B92" s="504">
        <f>IF('Internal COE_Account Grid'!B92="","",'Internal COE_Account Grid'!B92)</f>
        <v/>
      </c>
      <c r="C92" s="504">
        <f>IF('Internal COE_Account Grid'!I92="","",'Internal COE_Account Grid'!I92)</f>
        <v/>
      </c>
      <c r="D92" s="631">
        <f>IF('Exhibit A'!K101="","",'Exhibit A'!K101)</f>
        <v/>
      </c>
      <c r="E92" s="166" t="n"/>
      <c r="F92" s="166" t="n"/>
      <c r="G92" s="166" t="n"/>
      <c r="H92" s="166" t="n"/>
      <c r="I92" s="481">
        <f>IF(B92="","",'Multi Unit Grid'!$H$3)</f>
        <v/>
      </c>
      <c r="J92" s="166" t="n"/>
      <c r="K92" s="166" t="n"/>
      <c r="L92" s="166" t="n"/>
      <c r="M92" s="166" t="n"/>
      <c r="N92" s="166" t="n"/>
      <c r="O92" s="505" t="n"/>
      <c r="P92" s="166" t="n"/>
      <c r="Q92" s="501">
        <f>IF(B92="","",'Multi Unit Grid'!$G$3)</f>
        <v/>
      </c>
      <c r="R92" s="166" t="n"/>
      <c r="S92" s="502">
        <f>IF('Multi Unit Grid'!$C$13="","",'Multi Unit Grid'!$C$13)</f>
        <v/>
      </c>
      <c r="T92" s="502">
        <f>IF('COE.Client.Details'!J109="","",'COE.Client.Details'!J109)</f>
        <v/>
      </c>
    </row>
    <row r="93">
      <c r="A93" s="504" t="n"/>
      <c r="B93" s="504">
        <f>IF('Internal COE_Account Grid'!B93="","",'Internal COE_Account Grid'!B93)</f>
        <v/>
      </c>
      <c r="C93" s="504">
        <f>IF('Internal COE_Account Grid'!I93="","",'Internal COE_Account Grid'!I93)</f>
        <v/>
      </c>
      <c r="D93" s="631">
        <f>IF('Exhibit A'!K102="","",'Exhibit A'!K102)</f>
        <v/>
      </c>
      <c r="E93" s="166" t="n"/>
      <c r="F93" s="166" t="n"/>
      <c r="G93" s="166" t="n"/>
      <c r="H93" s="166" t="n"/>
      <c r="I93" s="481">
        <f>IF(B93="","",'Multi Unit Grid'!$H$3)</f>
        <v/>
      </c>
      <c r="J93" s="166" t="n"/>
      <c r="K93" s="166" t="n"/>
      <c r="L93" s="166" t="n"/>
      <c r="M93" s="166" t="n"/>
      <c r="N93" s="166" t="n"/>
      <c r="O93" s="505" t="n"/>
      <c r="P93" s="166" t="n"/>
      <c r="Q93" s="501">
        <f>IF(B93="","",'Multi Unit Grid'!$G$3)</f>
        <v/>
      </c>
      <c r="R93" s="166" t="n"/>
      <c r="S93" s="502">
        <f>IF('Multi Unit Grid'!$C$13="","",'Multi Unit Grid'!$C$13)</f>
        <v/>
      </c>
      <c r="T93" s="502">
        <f>IF('COE.Client.Details'!J110="","",'COE.Client.Details'!J110)</f>
        <v/>
      </c>
    </row>
    <row r="94">
      <c r="A94" s="504" t="n"/>
      <c r="B94" s="504">
        <f>IF('Internal COE_Account Grid'!B94="","",'Internal COE_Account Grid'!B94)</f>
        <v/>
      </c>
      <c r="C94" s="504">
        <f>IF('Internal COE_Account Grid'!I94="","",'Internal COE_Account Grid'!I94)</f>
        <v/>
      </c>
      <c r="D94" s="631">
        <f>IF('Exhibit A'!K103="","",'Exhibit A'!K103)</f>
        <v/>
      </c>
      <c r="E94" s="166" t="n"/>
      <c r="F94" s="166" t="n"/>
      <c r="G94" s="166" t="n"/>
      <c r="H94" s="166" t="n"/>
      <c r="I94" s="481">
        <f>IF(B94="","",'Multi Unit Grid'!$H$3)</f>
        <v/>
      </c>
      <c r="J94" s="166" t="n"/>
      <c r="K94" s="166" t="n"/>
      <c r="L94" s="166" t="n"/>
      <c r="M94" s="166" t="n"/>
      <c r="N94" s="166" t="n"/>
      <c r="O94" s="505" t="n"/>
      <c r="P94" s="166" t="n"/>
      <c r="Q94" s="501">
        <f>IF(B94="","",'Multi Unit Grid'!$G$3)</f>
        <v/>
      </c>
      <c r="R94" s="166" t="n"/>
      <c r="S94" s="502">
        <f>IF('Multi Unit Grid'!$C$13="","",'Multi Unit Grid'!$C$13)</f>
        <v/>
      </c>
      <c r="T94" s="502">
        <f>IF('COE.Client.Details'!J111="","",'COE.Client.Details'!J111)</f>
        <v/>
      </c>
    </row>
    <row r="95">
      <c r="A95" s="504" t="n"/>
      <c r="B95" s="504">
        <f>IF('Internal COE_Account Grid'!B95="","",'Internal COE_Account Grid'!B95)</f>
        <v/>
      </c>
      <c r="C95" s="504">
        <f>IF('Internal COE_Account Grid'!I95="","",'Internal COE_Account Grid'!I95)</f>
        <v/>
      </c>
      <c r="D95" s="631">
        <f>IF('Exhibit A'!K104="","",'Exhibit A'!K104)</f>
        <v/>
      </c>
      <c r="E95" s="166" t="n"/>
      <c r="F95" s="166" t="n"/>
      <c r="G95" s="166" t="n"/>
      <c r="H95" s="166" t="n"/>
      <c r="I95" s="481">
        <f>IF(B95="","",'Multi Unit Grid'!$H$3)</f>
        <v/>
      </c>
      <c r="J95" s="166" t="n"/>
      <c r="K95" s="166" t="n"/>
      <c r="L95" s="166" t="n"/>
      <c r="M95" s="166" t="n"/>
      <c r="N95" s="166" t="n"/>
      <c r="O95" s="505" t="n"/>
      <c r="P95" s="166" t="n"/>
      <c r="Q95" s="501">
        <f>IF(B95="","",'Multi Unit Grid'!$G$3)</f>
        <v/>
      </c>
      <c r="R95" s="166" t="n"/>
      <c r="S95" s="502">
        <f>IF('Multi Unit Grid'!$C$13="","",'Multi Unit Grid'!$C$13)</f>
        <v/>
      </c>
      <c r="T95" s="502">
        <f>IF('COE.Client.Details'!J112="","",'COE.Client.Details'!J112)</f>
        <v/>
      </c>
    </row>
    <row r="96">
      <c r="A96" s="504" t="n"/>
      <c r="B96" s="504">
        <f>IF('Internal COE_Account Grid'!B96="","",'Internal COE_Account Grid'!B96)</f>
        <v/>
      </c>
      <c r="C96" s="504">
        <f>IF('Internal COE_Account Grid'!I96="","",'Internal COE_Account Grid'!I96)</f>
        <v/>
      </c>
      <c r="D96" s="631">
        <f>IF('Exhibit A'!K105="","",'Exhibit A'!K105)</f>
        <v/>
      </c>
      <c r="E96" s="166" t="n"/>
      <c r="F96" s="166" t="n"/>
      <c r="G96" s="166" t="n"/>
      <c r="H96" s="166" t="n"/>
      <c r="I96" s="481">
        <f>IF(B96="","",'Multi Unit Grid'!$H$3)</f>
        <v/>
      </c>
      <c r="J96" s="166" t="n"/>
      <c r="K96" s="166" t="n"/>
      <c r="L96" s="166" t="n"/>
      <c r="M96" s="166" t="n"/>
      <c r="N96" s="166" t="n"/>
      <c r="O96" s="505" t="n"/>
      <c r="P96" s="166" t="n"/>
      <c r="Q96" s="501">
        <f>IF(B96="","",'Multi Unit Grid'!$G$3)</f>
        <v/>
      </c>
      <c r="R96" s="166" t="n"/>
      <c r="S96" s="502">
        <f>IF('Multi Unit Grid'!$C$13="","",'Multi Unit Grid'!$C$13)</f>
        <v/>
      </c>
      <c r="T96" s="502">
        <f>IF('COE.Client.Details'!J113="","",'COE.Client.Details'!J113)</f>
        <v/>
      </c>
    </row>
    <row r="97">
      <c r="A97" s="504" t="n"/>
      <c r="B97" s="504">
        <f>IF('Internal COE_Account Grid'!B97="","",'Internal COE_Account Grid'!B97)</f>
        <v/>
      </c>
      <c r="C97" s="504">
        <f>IF('Internal COE_Account Grid'!I97="","",'Internal COE_Account Grid'!I97)</f>
        <v/>
      </c>
      <c r="D97" s="631">
        <f>IF('Exhibit A'!K106="","",'Exhibit A'!K106)</f>
        <v/>
      </c>
      <c r="E97" s="166" t="n"/>
      <c r="F97" s="166" t="n"/>
      <c r="G97" s="166" t="n"/>
      <c r="H97" s="166" t="n"/>
      <c r="I97" s="481">
        <f>IF(B97="","",'Multi Unit Grid'!$H$3)</f>
        <v/>
      </c>
      <c r="J97" s="166" t="n"/>
      <c r="K97" s="166" t="n"/>
      <c r="L97" s="166" t="n"/>
      <c r="M97" s="166" t="n"/>
      <c r="N97" s="166" t="n"/>
      <c r="O97" s="505" t="n"/>
      <c r="P97" s="166" t="n"/>
      <c r="Q97" s="501">
        <f>IF(B97="","",'Multi Unit Grid'!$G$3)</f>
        <v/>
      </c>
      <c r="R97" s="166" t="n"/>
      <c r="S97" s="502">
        <f>IF('Multi Unit Grid'!$C$13="","",'Multi Unit Grid'!$C$13)</f>
        <v/>
      </c>
      <c r="T97" s="502">
        <f>IF('COE.Client.Details'!J114="","",'COE.Client.Details'!J114)</f>
        <v/>
      </c>
    </row>
    <row r="98">
      <c r="A98" s="504" t="n"/>
      <c r="B98" s="504">
        <f>IF('Internal COE_Account Grid'!B98="","",'Internal COE_Account Grid'!B98)</f>
        <v/>
      </c>
      <c r="C98" s="504">
        <f>IF('Internal COE_Account Grid'!I98="","",'Internal COE_Account Grid'!I98)</f>
        <v/>
      </c>
      <c r="D98" s="631">
        <f>IF('Exhibit A'!K107="","",'Exhibit A'!K107)</f>
        <v/>
      </c>
      <c r="E98" s="166" t="n"/>
      <c r="F98" s="166" t="n"/>
      <c r="G98" s="166" t="n"/>
      <c r="H98" s="166" t="n"/>
      <c r="I98" s="481">
        <f>IF(B98="","",'Multi Unit Grid'!$H$3)</f>
        <v/>
      </c>
      <c r="J98" s="166" t="n"/>
      <c r="K98" s="166" t="n"/>
      <c r="L98" s="166" t="n"/>
      <c r="M98" s="166" t="n"/>
      <c r="N98" s="166" t="n"/>
      <c r="O98" s="505" t="n"/>
      <c r="P98" s="166" t="n"/>
      <c r="Q98" s="501">
        <f>IF(B98="","",'Multi Unit Grid'!$G$3)</f>
        <v/>
      </c>
      <c r="R98" s="166" t="n"/>
      <c r="S98" s="502">
        <f>IF('Multi Unit Grid'!$C$13="","",'Multi Unit Grid'!$C$13)</f>
        <v/>
      </c>
      <c r="T98" s="502">
        <f>IF('COE.Client.Details'!J115="","",'COE.Client.Details'!J115)</f>
        <v/>
      </c>
    </row>
    <row r="99">
      <c r="A99" s="504" t="n"/>
      <c r="B99" s="504">
        <f>IF('Internal COE_Account Grid'!B99="","",'Internal COE_Account Grid'!B99)</f>
        <v/>
      </c>
      <c r="C99" s="504">
        <f>IF('Internal COE_Account Grid'!I99="","",'Internal COE_Account Grid'!I99)</f>
        <v/>
      </c>
      <c r="D99" s="631">
        <f>IF('Exhibit A'!K108="","",'Exhibit A'!K108)</f>
        <v/>
      </c>
      <c r="E99" s="166" t="n"/>
      <c r="F99" s="166" t="n"/>
      <c r="G99" s="166" t="n"/>
      <c r="H99" s="166" t="n"/>
      <c r="I99" s="481">
        <f>IF(B99="","",'Multi Unit Grid'!$H$3)</f>
        <v/>
      </c>
      <c r="J99" s="166" t="n"/>
      <c r="K99" s="166" t="n"/>
      <c r="L99" s="166" t="n"/>
      <c r="M99" s="166" t="n"/>
      <c r="N99" s="166" t="n"/>
      <c r="O99" s="505" t="n"/>
      <c r="P99" s="166" t="n"/>
      <c r="Q99" s="501">
        <f>IF(B99="","",'Multi Unit Grid'!$G$3)</f>
        <v/>
      </c>
      <c r="R99" s="166" t="n"/>
      <c r="S99" s="502">
        <f>IF('Multi Unit Grid'!$C$13="","",'Multi Unit Grid'!$C$13)</f>
        <v/>
      </c>
      <c r="T99" s="502">
        <f>IF('COE.Client.Details'!J116="","",'COE.Client.Details'!J116)</f>
        <v/>
      </c>
    </row>
    <row r="100">
      <c r="A100" s="504" t="n"/>
      <c r="B100" s="504">
        <f>IF('Internal COE_Account Grid'!B100="","",'Internal COE_Account Grid'!B100)</f>
        <v/>
      </c>
      <c r="C100" s="504">
        <f>IF('Internal COE_Account Grid'!I100="","",'Internal COE_Account Grid'!I100)</f>
        <v/>
      </c>
      <c r="D100" s="631">
        <f>IF('Exhibit A'!K109="","",'Exhibit A'!K109)</f>
        <v/>
      </c>
      <c r="E100" s="166" t="n"/>
      <c r="F100" s="166" t="n"/>
      <c r="G100" s="166" t="n"/>
      <c r="H100" s="166" t="n"/>
      <c r="I100" s="481">
        <f>IF(B100="","",'Multi Unit Grid'!$H$3)</f>
        <v/>
      </c>
      <c r="J100" s="166" t="n"/>
      <c r="K100" s="166" t="n"/>
      <c r="L100" s="166" t="n"/>
      <c r="M100" s="166" t="n"/>
      <c r="N100" s="166" t="n"/>
      <c r="O100" s="505" t="n"/>
      <c r="P100" s="166" t="n"/>
      <c r="Q100" s="501">
        <f>IF(B100="","",'Multi Unit Grid'!$G$3)</f>
        <v/>
      </c>
      <c r="R100" s="166" t="n"/>
      <c r="S100" s="502">
        <f>IF('Multi Unit Grid'!$C$13="","",'Multi Unit Grid'!$C$13)</f>
        <v/>
      </c>
      <c r="T100" s="502">
        <f>IF('COE.Client.Details'!J117="","",'COE.Client.Details'!J117)</f>
        <v/>
      </c>
    </row>
    <row r="101">
      <c r="A101" s="504" t="n"/>
      <c r="B101" s="504">
        <f>IF('Internal COE_Account Grid'!B101="","",'Internal COE_Account Grid'!B101)</f>
        <v/>
      </c>
      <c r="C101" s="504">
        <f>IF('Internal COE_Account Grid'!I101="","",'Internal COE_Account Grid'!I101)</f>
        <v/>
      </c>
      <c r="D101" s="631">
        <f>IF('Exhibit A'!K110="","",'Exhibit A'!K110)</f>
        <v/>
      </c>
      <c r="E101" s="166" t="n"/>
      <c r="F101" s="166" t="n"/>
      <c r="G101" s="166" t="n"/>
      <c r="H101" s="166" t="n"/>
      <c r="I101" s="481">
        <f>IF(B101="","",'Multi Unit Grid'!$H$3)</f>
        <v/>
      </c>
      <c r="J101" s="166" t="n"/>
      <c r="K101" s="166" t="n"/>
      <c r="L101" s="166" t="n"/>
      <c r="M101" s="166" t="n"/>
      <c r="N101" s="166" t="n"/>
      <c r="O101" s="505" t="n"/>
      <c r="P101" s="166" t="n"/>
      <c r="Q101" s="501">
        <f>IF(B101="","",'Multi Unit Grid'!$G$3)</f>
        <v/>
      </c>
      <c r="R101" s="166" t="n"/>
      <c r="S101" s="502">
        <f>IF('Multi Unit Grid'!$C$13="","",'Multi Unit Grid'!$C$13)</f>
        <v/>
      </c>
      <c r="T101" s="502">
        <f>IF('COE.Client.Details'!J118="","",'COE.Client.Details'!J118)</f>
        <v/>
      </c>
    </row>
    <row r="102">
      <c r="A102" s="504" t="n"/>
      <c r="B102" s="504">
        <f>IF('Internal COE_Account Grid'!B102="","",'Internal COE_Account Grid'!B102)</f>
        <v/>
      </c>
      <c r="C102" s="504">
        <f>IF('Internal COE_Account Grid'!I102="","",'Internal COE_Account Grid'!I102)</f>
        <v/>
      </c>
      <c r="D102" s="631">
        <f>IF('Exhibit A'!K111="","",'Exhibit A'!K111)</f>
        <v/>
      </c>
      <c r="E102" s="166" t="n"/>
      <c r="F102" s="166" t="n"/>
      <c r="G102" s="166" t="n"/>
      <c r="H102" s="166" t="n"/>
      <c r="I102" s="481">
        <f>IF(B102="","",'Multi Unit Grid'!$H$3)</f>
        <v/>
      </c>
      <c r="J102" s="166" t="n"/>
      <c r="K102" s="166" t="n"/>
      <c r="L102" s="166" t="n"/>
      <c r="M102" s="166" t="n"/>
      <c r="N102" s="166" t="n"/>
      <c r="O102" s="505" t="n"/>
      <c r="P102" s="166" t="n"/>
      <c r="Q102" s="501">
        <f>IF(B102="","",'Multi Unit Grid'!$G$3)</f>
        <v/>
      </c>
      <c r="R102" s="166" t="n"/>
      <c r="S102" s="502">
        <f>IF('Multi Unit Grid'!$C$13="","",'Multi Unit Grid'!$C$13)</f>
        <v/>
      </c>
      <c r="T102" s="502">
        <f>IF('COE.Client.Details'!J119="","",'COE.Client.Details'!J119)</f>
        <v/>
      </c>
    </row>
    <row r="103">
      <c r="A103" s="504" t="n"/>
      <c r="B103" s="504">
        <f>IF('Internal COE_Account Grid'!B103="","",'Internal COE_Account Grid'!B103)</f>
        <v/>
      </c>
      <c r="C103" s="504">
        <f>IF('Internal COE_Account Grid'!I103="","",'Internal COE_Account Grid'!I103)</f>
        <v/>
      </c>
      <c r="D103" s="631">
        <f>IF('Exhibit A'!K112="","",'Exhibit A'!K112)</f>
        <v/>
      </c>
      <c r="E103" s="166" t="n"/>
      <c r="F103" s="166" t="n"/>
      <c r="G103" s="166" t="n"/>
      <c r="H103" s="166" t="n"/>
      <c r="I103" s="481">
        <f>IF(B103="","",'Multi Unit Grid'!$H$3)</f>
        <v/>
      </c>
      <c r="J103" s="166" t="n"/>
      <c r="K103" s="166" t="n"/>
      <c r="L103" s="166" t="n"/>
      <c r="M103" s="166" t="n"/>
      <c r="N103" s="166" t="n"/>
      <c r="O103" s="505" t="n"/>
      <c r="P103" s="166" t="n"/>
      <c r="Q103" s="501">
        <f>IF(B103="","",'Multi Unit Grid'!$G$3)</f>
        <v/>
      </c>
      <c r="R103" s="166" t="n"/>
      <c r="S103" s="502">
        <f>IF('Multi Unit Grid'!$C$13="","",'Multi Unit Grid'!$C$13)</f>
        <v/>
      </c>
      <c r="T103" s="502">
        <f>IF('COE.Client.Details'!J120="","",'COE.Client.Details'!J120)</f>
        <v/>
      </c>
    </row>
    <row r="104">
      <c r="A104" s="504" t="n"/>
      <c r="B104" s="504">
        <f>IF('Internal COE_Account Grid'!B104="","",'Internal COE_Account Grid'!B104)</f>
        <v/>
      </c>
      <c r="C104" s="504">
        <f>IF('Internal COE_Account Grid'!I104="","",'Internal COE_Account Grid'!I104)</f>
        <v/>
      </c>
      <c r="D104" s="631">
        <f>IF('Exhibit A'!K113="","",'Exhibit A'!K113)</f>
        <v/>
      </c>
      <c r="E104" s="166" t="n"/>
      <c r="F104" s="166" t="n"/>
      <c r="G104" s="166" t="n"/>
      <c r="H104" s="166" t="n"/>
      <c r="I104" s="481">
        <f>IF(B104="","",'Multi Unit Grid'!$H$3)</f>
        <v/>
      </c>
      <c r="J104" s="166" t="n"/>
      <c r="K104" s="166" t="n"/>
      <c r="L104" s="166" t="n"/>
      <c r="M104" s="166" t="n"/>
      <c r="N104" s="166" t="n"/>
      <c r="O104" s="505" t="n"/>
      <c r="P104" s="166" t="n"/>
      <c r="Q104" s="501">
        <f>IF(B104="","",'Multi Unit Grid'!$G$3)</f>
        <v/>
      </c>
      <c r="R104" s="166" t="n"/>
      <c r="S104" s="502">
        <f>IF('Multi Unit Grid'!$C$13="","",'Multi Unit Grid'!$C$13)</f>
        <v/>
      </c>
      <c r="T104" s="502">
        <f>IF('COE.Client.Details'!J121="","",'COE.Client.Details'!J121)</f>
        <v/>
      </c>
    </row>
    <row r="105">
      <c r="A105" s="504" t="n"/>
      <c r="B105" s="504">
        <f>IF('Internal COE_Account Grid'!B105="","",'Internal COE_Account Grid'!B105)</f>
        <v/>
      </c>
      <c r="C105" s="504">
        <f>IF('Internal COE_Account Grid'!I105="","",'Internal COE_Account Grid'!I105)</f>
        <v/>
      </c>
      <c r="D105" s="631">
        <f>IF('Exhibit A'!K114="","",'Exhibit A'!K114)</f>
        <v/>
      </c>
      <c r="E105" s="166" t="n"/>
      <c r="F105" s="166" t="n"/>
      <c r="G105" s="166" t="n"/>
      <c r="H105" s="166" t="n"/>
      <c r="I105" s="481">
        <f>IF(B105="","",'Multi Unit Grid'!$H$3)</f>
        <v/>
      </c>
      <c r="J105" s="166" t="n"/>
      <c r="K105" s="166" t="n"/>
      <c r="L105" s="166" t="n"/>
      <c r="M105" s="166" t="n"/>
      <c r="N105" s="166" t="n"/>
      <c r="O105" s="505" t="n"/>
      <c r="P105" s="166" t="n"/>
      <c r="Q105" s="501">
        <f>IF(B105="","",'Multi Unit Grid'!$G$3)</f>
        <v/>
      </c>
      <c r="R105" s="166" t="n"/>
      <c r="S105" s="502">
        <f>IF('Multi Unit Grid'!$C$13="","",'Multi Unit Grid'!$C$13)</f>
        <v/>
      </c>
      <c r="T105" s="502">
        <f>IF('COE.Client.Details'!J122="","",'COE.Client.Details'!J122)</f>
        <v/>
      </c>
    </row>
    <row r="106">
      <c r="A106" s="504" t="n"/>
      <c r="B106" s="504">
        <f>IF('Internal COE_Account Grid'!B106="","",'Internal COE_Account Grid'!B106)</f>
        <v/>
      </c>
      <c r="C106" s="504">
        <f>IF('Internal COE_Account Grid'!I106="","",'Internal COE_Account Grid'!I106)</f>
        <v/>
      </c>
      <c r="D106" s="631">
        <f>IF('Exhibit A'!K115="","",'Exhibit A'!K115)</f>
        <v/>
      </c>
      <c r="E106" s="166" t="n"/>
      <c r="F106" s="166" t="n"/>
      <c r="G106" s="166" t="n"/>
      <c r="H106" s="166" t="n"/>
      <c r="I106" s="481">
        <f>IF(B106="","",'Multi Unit Grid'!$H$3)</f>
        <v/>
      </c>
      <c r="J106" s="166" t="n"/>
      <c r="K106" s="166" t="n"/>
      <c r="L106" s="166" t="n"/>
      <c r="M106" s="166" t="n"/>
      <c r="N106" s="166" t="n"/>
      <c r="O106" s="505" t="n"/>
      <c r="P106" s="166" t="n"/>
      <c r="Q106" s="501">
        <f>IF(B106="","",'Multi Unit Grid'!$G$3)</f>
        <v/>
      </c>
      <c r="R106" s="166" t="n"/>
      <c r="S106" s="502">
        <f>IF('Multi Unit Grid'!$C$13="","",'Multi Unit Grid'!$C$13)</f>
        <v/>
      </c>
      <c r="T106" s="502">
        <f>IF('COE.Client.Details'!J123="","",'COE.Client.Details'!J123)</f>
        <v/>
      </c>
    </row>
    <row r="107">
      <c r="A107" s="504" t="n"/>
      <c r="B107" s="504">
        <f>IF('Internal COE_Account Grid'!B107="","",'Internal COE_Account Grid'!B107)</f>
        <v/>
      </c>
      <c r="C107" s="504">
        <f>IF('Internal COE_Account Grid'!I107="","",'Internal COE_Account Grid'!I107)</f>
        <v/>
      </c>
      <c r="D107" s="631">
        <f>IF('Exhibit A'!K116="","",'Exhibit A'!K116)</f>
        <v/>
      </c>
      <c r="E107" s="166" t="n"/>
      <c r="F107" s="166" t="n"/>
      <c r="G107" s="166" t="n"/>
      <c r="H107" s="166" t="n"/>
      <c r="I107" s="481">
        <f>IF(B107="","",'Multi Unit Grid'!$H$3)</f>
        <v/>
      </c>
      <c r="J107" s="166" t="n"/>
      <c r="K107" s="166" t="n"/>
      <c r="L107" s="166" t="n"/>
      <c r="M107" s="166" t="n"/>
      <c r="N107" s="166" t="n"/>
      <c r="O107" s="505" t="n"/>
      <c r="P107" s="166" t="n"/>
      <c r="Q107" s="501">
        <f>IF(B107="","",'Multi Unit Grid'!$G$3)</f>
        <v/>
      </c>
      <c r="R107" s="166" t="n"/>
      <c r="S107" s="502">
        <f>IF('Multi Unit Grid'!$C$13="","",'Multi Unit Grid'!$C$13)</f>
        <v/>
      </c>
      <c r="T107" s="502">
        <f>IF('COE.Client.Details'!J124="","",'COE.Client.Details'!J124)</f>
        <v/>
      </c>
    </row>
    <row r="108">
      <c r="A108" s="504" t="n"/>
      <c r="B108" s="504">
        <f>IF('Internal COE_Account Grid'!B108="","",'Internal COE_Account Grid'!B108)</f>
        <v/>
      </c>
      <c r="C108" s="504">
        <f>IF('Internal COE_Account Grid'!I108="","",'Internal COE_Account Grid'!I108)</f>
        <v/>
      </c>
      <c r="D108" s="631">
        <f>IF('Exhibit A'!K117="","",'Exhibit A'!K117)</f>
        <v/>
      </c>
      <c r="E108" s="166" t="n"/>
      <c r="F108" s="166" t="n"/>
      <c r="G108" s="166" t="n"/>
      <c r="H108" s="166" t="n"/>
      <c r="I108" s="481">
        <f>IF(B108="","",'Multi Unit Grid'!$H$3)</f>
        <v/>
      </c>
      <c r="J108" s="166" t="n"/>
      <c r="K108" s="166" t="n"/>
      <c r="L108" s="166" t="n"/>
      <c r="M108" s="166" t="n"/>
      <c r="N108" s="166" t="n"/>
      <c r="O108" s="505" t="n"/>
      <c r="P108" s="166" t="n"/>
      <c r="Q108" s="501">
        <f>IF(B108="","",'Multi Unit Grid'!$G$3)</f>
        <v/>
      </c>
      <c r="R108" s="166" t="n"/>
      <c r="S108" s="502">
        <f>IF('Multi Unit Grid'!$C$13="","",'Multi Unit Grid'!$C$13)</f>
        <v/>
      </c>
      <c r="T108" s="502">
        <f>IF('COE.Client.Details'!J125="","",'COE.Client.Details'!J125)</f>
        <v/>
      </c>
    </row>
    <row r="109">
      <c r="A109" s="504" t="n"/>
      <c r="B109" s="504">
        <f>IF('Internal COE_Account Grid'!B109="","",'Internal COE_Account Grid'!B109)</f>
        <v/>
      </c>
      <c r="C109" s="504">
        <f>IF('Internal COE_Account Grid'!I109="","",'Internal COE_Account Grid'!I109)</f>
        <v/>
      </c>
      <c r="D109" s="631">
        <f>IF('Exhibit A'!K118="","",'Exhibit A'!K118)</f>
        <v/>
      </c>
      <c r="E109" s="166" t="n"/>
      <c r="F109" s="166" t="n"/>
      <c r="G109" s="166" t="n"/>
      <c r="H109" s="166" t="n"/>
      <c r="I109" s="481">
        <f>IF(B109="","",'Multi Unit Grid'!$H$3)</f>
        <v/>
      </c>
      <c r="J109" s="166" t="n"/>
      <c r="K109" s="166" t="n"/>
      <c r="L109" s="166" t="n"/>
      <c r="M109" s="166" t="n"/>
      <c r="N109" s="166" t="n"/>
      <c r="O109" s="505" t="n"/>
      <c r="P109" s="166" t="n"/>
      <c r="Q109" s="501">
        <f>IF(B109="","",'Multi Unit Grid'!$G$3)</f>
        <v/>
      </c>
      <c r="R109" s="166" t="n"/>
      <c r="S109" s="502">
        <f>IF('Multi Unit Grid'!$C$13="","",'Multi Unit Grid'!$C$13)</f>
        <v/>
      </c>
      <c r="T109" s="502">
        <f>IF('COE.Client.Details'!J126="","",'COE.Client.Details'!J126)</f>
        <v/>
      </c>
    </row>
    <row r="110">
      <c r="A110" s="504" t="n"/>
      <c r="B110" s="504">
        <f>IF('Internal COE_Account Grid'!B110="","",'Internal COE_Account Grid'!B110)</f>
        <v/>
      </c>
      <c r="C110" s="504">
        <f>IF('Internal COE_Account Grid'!I110="","",'Internal COE_Account Grid'!I110)</f>
        <v/>
      </c>
      <c r="D110" s="631">
        <f>IF('Exhibit A'!K119="","",'Exhibit A'!K119)</f>
        <v/>
      </c>
      <c r="E110" s="166" t="n"/>
      <c r="F110" s="166" t="n"/>
      <c r="G110" s="166" t="n"/>
      <c r="H110" s="166" t="n"/>
      <c r="I110" s="481">
        <f>IF(B110="","",'Multi Unit Grid'!$H$3)</f>
        <v/>
      </c>
      <c r="J110" s="166" t="n"/>
      <c r="K110" s="166" t="n"/>
      <c r="L110" s="166" t="n"/>
      <c r="M110" s="166" t="n"/>
      <c r="N110" s="166" t="n"/>
      <c r="O110" s="505" t="n"/>
      <c r="P110" s="166" t="n"/>
      <c r="Q110" s="501">
        <f>IF(B110="","",'Multi Unit Grid'!$G$3)</f>
        <v/>
      </c>
      <c r="R110" s="166" t="n"/>
      <c r="S110" s="502">
        <f>IF('Multi Unit Grid'!$C$13="","",'Multi Unit Grid'!$C$13)</f>
        <v/>
      </c>
      <c r="T110" s="502">
        <f>IF('COE.Client.Details'!J127="","",'COE.Client.Details'!J127)</f>
        <v/>
      </c>
    </row>
    <row r="111">
      <c r="A111" s="504" t="n"/>
      <c r="B111" s="504">
        <f>IF('Internal COE_Account Grid'!B111="","",'Internal COE_Account Grid'!B111)</f>
        <v/>
      </c>
      <c r="C111" s="504">
        <f>IF('Internal COE_Account Grid'!I111="","",'Internal COE_Account Grid'!I111)</f>
        <v/>
      </c>
      <c r="D111" s="631">
        <f>IF('Exhibit A'!K120="","",'Exhibit A'!K120)</f>
        <v/>
      </c>
      <c r="E111" s="166" t="n"/>
      <c r="F111" s="166" t="n"/>
      <c r="G111" s="166" t="n"/>
      <c r="H111" s="166" t="n"/>
      <c r="I111" s="481">
        <f>IF(B111="","",'Multi Unit Grid'!$H$3)</f>
        <v/>
      </c>
      <c r="J111" s="166" t="n"/>
      <c r="K111" s="166" t="n"/>
      <c r="L111" s="166" t="n"/>
      <c r="M111" s="166" t="n"/>
      <c r="N111" s="166" t="n"/>
      <c r="O111" s="505" t="n"/>
      <c r="P111" s="166" t="n"/>
      <c r="Q111" s="501">
        <f>IF(B111="","",'Multi Unit Grid'!$G$3)</f>
        <v/>
      </c>
      <c r="R111" s="166" t="n"/>
      <c r="S111" s="502">
        <f>IF('Multi Unit Grid'!$C$13="","",'Multi Unit Grid'!$C$13)</f>
        <v/>
      </c>
      <c r="T111" s="502">
        <f>IF('COE.Client.Details'!J128="","",'COE.Client.Details'!J128)</f>
        <v/>
      </c>
    </row>
    <row r="112">
      <c r="A112" s="504" t="n"/>
      <c r="B112" s="504">
        <f>IF('Internal COE_Account Grid'!B112="","",'Internal COE_Account Grid'!B112)</f>
        <v/>
      </c>
      <c r="C112" s="504">
        <f>IF('Internal COE_Account Grid'!I112="","",'Internal COE_Account Grid'!I112)</f>
        <v/>
      </c>
      <c r="D112" s="631">
        <f>IF('Exhibit A'!K121="","",'Exhibit A'!K121)</f>
        <v/>
      </c>
      <c r="E112" s="166" t="n"/>
      <c r="F112" s="166" t="n"/>
      <c r="G112" s="166" t="n"/>
      <c r="H112" s="166" t="n"/>
      <c r="I112" s="481">
        <f>IF(B112="","",'Multi Unit Grid'!$H$3)</f>
        <v/>
      </c>
      <c r="J112" s="166" t="n"/>
      <c r="K112" s="166" t="n"/>
      <c r="L112" s="166" t="n"/>
      <c r="M112" s="166" t="n"/>
      <c r="N112" s="166" t="n"/>
      <c r="O112" s="505" t="n"/>
      <c r="P112" s="166" t="n"/>
      <c r="Q112" s="501">
        <f>IF(B112="","",'Multi Unit Grid'!$G$3)</f>
        <v/>
      </c>
      <c r="R112" s="166" t="n"/>
      <c r="S112" s="502">
        <f>IF('Multi Unit Grid'!$C$13="","",'Multi Unit Grid'!$C$13)</f>
        <v/>
      </c>
      <c r="T112" s="502">
        <f>IF('COE.Client.Details'!J129="","",'COE.Client.Details'!J129)</f>
        <v/>
      </c>
    </row>
    <row r="113">
      <c r="A113" s="504" t="n"/>
      <c r="B113" s="504">
        <f>IF('Internal COE_Account Grid'!B113="","",'Internal COE_Account Grid'!B113)</f>
        <v/>
      </c>
      <c r="C113" s="504">
        <f>IF('Internal COE_Account Grid'!I113="","",'Internal COE_Account Grid'!I113)</f>
        <v/>
      </c>
      <c r="D113" s="631">
        <f>IF('Exhibit A'!K122="","",'Exhibit A'!K122)</f>
        <v/>
      </c>
      <c r="E113" s="166" t="n"/>
      <c r="F113" s="166" t="n"/>
      <c r="G113" s="166" t="n"/>
      <c r="H113" s="166" t="n"/>
      <c r="I113" s="481">
        <f>IF(B113="","",'Multi Unit Grid'!$H$3)</f>
        <v/>
      </c>
      <c r="J113" s="166" t="n"/>
      <c r="K113" s="166" t="n"/>
      <c r="L113" s="166" t="n"/>
      <c r="M113" s="166" t="n"/>
      <c r="N113" s="166" t="n"/>
      <c r="O113" s="505" t="n"/>
      <c r="P113" s="166" t="n"/>
      <c r="Q113" s="501">
        <f>IF(B113="","",'Multi Unit Grid'!$G$3)</f>
        <v/>
      </c>
      <c r="R113" s="166" t="n"/>
      <c r="S113" s="502">
        <f>IF('Multi Unit Grid'!$C$13="","",'Multi Unit Grid'!$C$13)</f>
        <v/>
      </c>
      <c r="T113" s="502">
        <f>IF('COE.Client.Details'!J130="","",'COE.Client.Details'!J130)</f>
        <v/>
      </c>
    </row>
    <row r="114">
      <c r="A114" s="504" t="n"/>
      <c r="B114" s="504">
        <f>IF('Internal COE_Account Grid'!B114="","",'Internal COE_Account Grid'!B114)</f>
        <v/>
      </c>
      <c r="C114" s="504">
        <f>IF('Internal COE_Account Grid'!I114="","",'Internal COE_Account Grid'!I114)</f>
        <v/>
      </c>
      <c r="D114" s="631">
        <f>IF('Exhibit A'!K123="","",'Exhibit A'!K123)</f>
        <v/>
      </c>
      <c r="E114" s="166" t="n"/>
      <c r="F114" s="166" t="n"/>
      <c r="G114" s="166" t="n"/>
      <c r="H114" s="166" t="n"/>
      <c r="I114" s="481">
        <f>IF(B114="","",'Multi Unit Grid'!$H$3)</f>
        <v/>
      </c>
      <c r="J114" s="166" t="n"/>
      <c r="K114" s="166" t="n"/>
      <c r="L114" s="166" t="n"/>
      <c r="M114" s="166" t="n"/>
      <c r="N114" s="166" t="n"/>
      <c r="O114" s="505" t="n"/>
      <c r="P114" s="166" t="n"/>
      <c r="Q114" s="501">
        <f>IF(B114="","",'Multi Unit Grid'!$G$3)</f>
        <v/>
      </c>
      <c r="R114" s="166" t="n"/>
      <c r="S114" s="502">
        <f>IF('Multi Unit Grid'!$C$13="","",'Multi Unit Grid'!$C$13)</f>
        <v/>
      </c>
      <c r="T114" s="502">
        <f>IF('COE.Client.Details'!J131="","",'COE.Client.Details'!J131)</f>
        <v/>
      </c>
    </row>
    <row r="115">
      <c r="A115" s="504" t="n"/>
      <c r="B115" s="504">
        <f>IF('Internal COE_Account Grid'!B115="","",'Internal COE_Account Grid'!B115)</f>
        <v/>
      </c>
      <c r="C115" s="504">
        <f>IF('Internal COE_Account Grid'!I115="","",'Internal COE_Account Grid'!I115)</f>
        <v/>
      </c>
      <c r="D115" s="631">
        <f>IF('Exhibit A'!K124="","",'Exhibit A'!K124)</f>
        <v/>
      </c>
      <c r="E115" s="166" t="n"/>
      <c r="F115" s="166" t="n"/>
      <c r="G115" s="166" t="n"/>
      <c r="H115" s="166" t="n"/>
      <c r="I115" s="481">
        <f>IF(B115="","",'Multi Unit Grid'!$H$3)</f>
        <v/>
      </c>
      <c r="J115" s="166" t="n"/>
      <c r="K115" s="166" t="n"/>
      <c r="L115" s="166" t="n"/>
      <c r="M115" s="166" t="n"/>
      <c r="N115" s="166" t="n"/>
      <c r="O115" s="505" t="n"/>
      <c r="P115" s="166" t="n"/>
      <c r="Q115" s="501">
        <f>IF(B115="","",'Multi Unit Grid'!$G$3)</f>
        <v/>
      </c>
      <c r="R115" s="166" t="n"/>
      <c r="S115" s="502">
        <f>IF('Multi Unit Grid'!$C$13="","",'Multi Unit Grid'!$C$13)</f>
        <v/>
      </c>
      <c r="T115" s="502">
        <f>IF('COE.Client.Details'!J132="","",'COE.Client.Details'!J132)</f>
        <v/>
      </c>
    </row>
    <row r="116">
      <c r="A116" s="504" t="n"/>
      <c r="B116" s="504">
        <f>IF('Internal COE_Account Grid'!B116="","",'Internal COE_Account Grid'!B116)</f>
        <v/>
      </c>
      <c r="C116" s="504">
        <f>IF('Internal COE_Account Grid'!I116="","",'Internal COE_Account Grid'!I116)</f>
        <v/>
      </c>
      <c r="D116" s="631">
        <f>IF('Exhibit A'!K125="","",'Exhibit A'!K125)</f>
        <v/>
      </c>
      <c r="E116" s="166" t="n"/>
      <c r="F116" s="166" t="n"/>
      <c r="G116" s="166" t="n"/>
      <c r="H116" s="166" t="n"/>
      <c r="I116" s="481">
        <f>IF(B116="","",'Multi Unit Grid'!$H$3)</f>
        <v/>
      </c>
      <c r="J116" s="166" t="n"/>
      <c r="K116" s="166" t="n"/>
      <c r="L116" s="166" t="n"/>
      <c r="M116" s="166" t="n"/>
      <c r="N116" s="166" t="n"/>
      <c r="O116" s="505" t="n"/>
      <c r="P116" s="166" t="n"/>
      <c r="Q116" s="501">
        <f>IF(B116="","",'Multi Unit Grid'!$G$3)</f>
        <v/>
      </c>
      <c r="R116" s="166" t="n"/>
      <c r="S116" s="502">
        <f>IF('Multi Unit Grid'!$C$13="","",'Multi Unit Grid'!$C$13)</f>
        <v/>
      </c>
      <c r="T116" s="502">
        <f>IF('COE.Client.Details'!J133="","",'COE.Client.Details'!J133)</f>
        <v/>
      </c>
    </row>
    <row r="117">
      <c r="A117" s="504" t="n"/>
      <c r="B117" s="504">
        <f>IF('Internal COE_Account Grid'!B117="","",'Internal COE_Account Grid'!B117)</f>
        <v/>
      </c>
      <c r="C117" s="504">
        <f>IF('Internal COE_Account Grid'!I117="","",'Internal COE_Account Grid'!I117)</f>
        <v/>
      </c>
      <c r="D117" s="631">
        <f>IF('Exhibit A'!K126="","",'Exhibit A'!K126)</f>
        <v/>
      </c>
      <c r="E117" s="166" t="n"/>
      <c r="F117" s="166" t="n"/>
      <c r="G117" s="166" t="n"/>
      <c r="H117" s="166" t="n"/>
      <c r="I117" s="481">
        <f>IF(B117="","",'Multi Unit Grid'!$H$3)</f>
        <v/>
      </c>
      <c r="J117" s="166" t="n"/>
      <c r="K117" s="166" t="n"/>
      <c r="L117" s="166" t="n"/>
      <c r="M117" s="166" t="n"/>
      <c r="N117" s="166" t="n"/>
      <c r="O117" s="505" t="n"/>
      <c r="P117" s="166" t="n"/>
      <c r="Q117" s="501">
        <f>IF(B117="","",'Multi Unit Grid'!$G$3)</f>
        <v/>
      </c>
      <c r="R117" s="166" t="n"/>
      <c r="S117" s="502">
        <f>IF('Multi Unit Grid'!$C$13="","",'Multi Unit Grid'!$C$13)</f>
        <v/>
      </c>
      <c r="T117" s="502">
        <f>IF('COE.Client.Details'!J134="","",'COE.Client.Details'!J134)</f>
        <v/>
      </c>
    </row>
    <row r="118">
      <c r="A118" s="504" t="n"/>
      <c r="B118" s="504">
        <f>IF('Internal COE_Account Grid'!B118="","",'Internal COE_Account Grid'!B118)</f>
        <v/>
      </c>
      <c r="C118" s="504">
        <f>IF('Internal COE_Account Grid'!I118="","",'Internal COE_Account Grid'!I118)</f>
        <v/>
      </c>
      <c r="D118" s="631">
        <f>IF('Exhibit A'!K127="","",'Exhibit A'!K127)</f>
        <v/>
      </c>
      <c r="E118" s="166" t="n"/>
      <c r="F118" s="166" t="n"/>
      <c r="G118" s="166" t="n"/>
      <c r="H118" s="166" t="n"/>
      <c r="I118" s="481">
        <f>IF(B118="","",'Multi Unit Grid'!$H$3)</f>
        <v/>
      </c>
      <c r="J118" s="166" t="n"/>
      <c r="K118" s="166" t="n"/>
      <c r="L118" s="166" t="n"/>
      <c r="M118" s="166" t="n"/>
      <c r="N118" s="166" t="n"/>
      <c r="O118" s="505" t="n"/>
      <c r="P118" s="166" t="n"/>
      <c r="Q118" s="501">
        <f>IF(B118="","",'Multi Unit Grid'!$G$3)</f>
        <v/>
      </c>
      <c r="R118" s="166" t="n"/>
      <c r="S118" s="502">
        <f>IF('Multi Unit Grid'!$C$13="","",'Multi Unit Grid'!$C$13)</f>
        <v/>
      </c>
      <c r="T118" s="502">
        <f>IF('COE.Client.Details'!J135="","",'COE.Client.Details'!J135)</f>
        <v/>
      </c>
    </row>
    <row r="119">
      <c r="A119" s="504" t="n"/>
      <c r="B119" s="504">
        <f>IF('Internal COE_Account Grid'!B119="","",'Internal COE_Account Grid'!B119)</f>
        <v/>
      </c>
      <c r="C119" s="504">
        <f>IF('Internal COE_Account Grid'!I119="","",'Internal COE_Account Grid'!I119)</f>
        <v/>
      </c>
      <c r="D119" s="631">
        <f>IF('Exhibit A'!K128="","",'Exhibit A'!K128)</f>
        <v/>
      </c>
      <c r="E119" s="166" t="n"/>
      <c r="F119" s="166" t="n"/>
      <c r="G119" s="166" t="n"/>
      <c r="H119" s="166" t="n"/>
      <c r="I119" s="481">
        <f>IF(B119="","",'Multi Unit Grid'!$H$3)</f>
        <v/>
      </c>
      <c r="J119" s="166" t="n"/>
      <c r="K119" s="166" t="n"/>
      <c r="L119" s="166" t="n"/>
      <c r="M119" s="166" t="n"/>
      <c r="N119" s="166" t="n"/>
      <c r="O119" s="505" t="n"/>
      <c r="P119" s="166" t="n"/>
      <c r="Q119" s="501">
        <f>IF(B119="","",'Multi Unit Grid'!$G$3)</f>
        <v/>
      </c>
      <c r="R119" s="166" t="n"/>
      <c r="S119" s="502">
        <f>IF('Multi Unit Grid'!$C$13="","",'Multi Unit Grid'!$C$13)</f>
        <v/>
      </c>
      <c r="T119" s="502">
        <f>IF('COE.Client.Details'!J136="","",'COE.Client.Details'!J136)</f>
        <v/>
      </c>
    </row>
    <row r="120">
      <c r="A120" s="504" t="n"/>
      <c r="B120" s="504">
        <f>IF('Internal COE_Account Grid'!B120="","",'Internal COE_Account Grid'!B120)</f>
        <v/>
      </c>
      <c r="C120" s="504">
        <f>IF('Internal COE_Account Grid'!I120="","",'Internal COE_Account Grid'!I120)</f>
        <v/>
      </c>
      <c r="D120" s="631">
        <f>IF('Exhibit A'!K129="","",'Exhibit A'!K129)</f>
        <v/>
      </c>
      <c r="E120" s="166" t="n"/>
      <c r="F120" s="166" t="n"/>
      <c r="G120" s="166" t="n"/>
      <c r="H120" s="166" t="n"/>
      <c r="I120" s="481">
        <f>IF(B120="","",'Multi Unit Grid'!$H$3)</f>
        <v/>
      </c>
      <c r="J120" s="166" t="n"/>
      <c r="K120" s="166" t="n"/>
      <c r="L120" s="166" t="n"/>
      <c r="M120" s="166" t="n"/>
      <c r="N120" s="166" t="n"/>
      <c r="O120" s="505" t="n"/>
      <c r="P120" s="166" t="n"/>
      <c r="Q120" s="501">
        <f>IF(B120="","",'Multi Unit Grid'!$G$3)</f>
        <v/>
      </c>
      <c r="R120" s="166" t="n"/>
      <c r="S120" s="502">
        <f>IF('Multi Unit Grid'!$C$13="","",'Multi Unit Grid'!$C$13)</f>
        <v/>
      </c>
      <c r="T120" s="502">
        <f>IF('COE.Client.Details'!J137="","",'COE.Client.Details'!J137)</f>
        <v/>
      </c>
    </row>
    <row r="121">
      <c r="A121" s="504" t="n"/>
      <c r="B121" s="504">
        <f>IF('Internal COE_Account Grid'!B121="","",'Internal COE_Account Grid'!B121)</f>
        <v/>
      </c>
      <c r="C121" s="504">
        <f>IF('Internal COE_Account Grid'!I121="","",'Internal COE_Account Grid'!I121)</f>
        <v/>
      </c>
      <c r="D121" s="631">
        <f>IF('Exhibit A'!K130="","",'Exhibit A'!K130)</f>
        <v/>
      </c>
      <c r="E121" s="166" t="n"/>
      <c r="F121" s="166" t="n"/>
      <c r="G121" s="166" t="n"/>
      <c r="H121" s="166" t="n"/>
      <c r="I121" s="481">
        <f>IF(B121="","",'Multi Unit Grid'!$H$3)</f>
        <v/>
      </c>
      <c r="J121" s="166" t="n"/>
      <c r="K121" s="166" t="n"/>
      <c r="L121" s="166" t="n"/>
      <c r="M121" s="166" t="n"/>
      <c r="N121" s="166" t="n"/>
      <c r="O121" s="505" t="n"/>
      <c r="P121" s="166" t="n"/>
      <c r="Q121" s="501">
        <f>IF(B121="","",'Multi Unit Grid'!$G$3)</f>
        <v/>
      </c>
      <c r="R121" s="166" t="n"/>
      <c r="S121" s="502">
        <f>IF('Multi Unit Grid'!$C$13="","",'Multi Unit Grid'!$C$13)</f>
        <v/>
      </c>
      <c r="T121" s="502">
        <f>IF('COE.Client.Details'!J138="","",'COE.Client.Details'!J138)</f>
        <v/>
      </c>
    </row>
    <row r="122">
      <c r="A122" s="504" t="n"/>
      <c r="B122" s="504">
        <f>IF('Internal COE_Account Grid'!B122="","",'Internal COE_Account Grid'!B122)</f>
        <v/>
      </c>
      <c r="C122" s="504">
        <f>IF('Internal COE_Account Grid'!I122="","",'Internal COE_Account Grid'!I122)</f>
        <v/>
      </c>
      <c r="D122" s="631">
        <f>IF('Exhibit A'!K131="","",'Exhibit A'!K131)</f>
        <v/>
      </c>
      <c r="E122" s="166" t="n"/>
      <c r="F122" s="166" t="n"/>
      <c r="G122" s="166" t="n"/>
      <c r="H122" s="166" t="n"/>
      <c r="I122" s="481">
        <f>IF(B122="","",'Multi Unit Grid'!$H$3)</f>
        <v/>
      </c>
      <c r="J122" s="166" t="n"/>
      <c r="K122" s="166" t="n"/>
      <c r="L122" s="166" t="n"/>
      <c r="M122" s="166" t="n"/>
      <c r="N122" s="166" t="n"/>
      <c r="O122" s="505" t="n"/>
      <c r="P122" s="166" t="n"/>
      <c r="Q122" s="501">
        <f>IF(B122="","",'Multi Unit Grid'!$G$3)</f>
        <v/>
      </c>
      <c r="R122" s="166" t="n"/>
      <c r="S122" s="502">
        <f>IF('Multi Unit Grid'!$C$13="","",'Multi Unit Grid'!$C$13)</f>
        <v/>
      </c>
      <c r="T122" s="502">
        <f>IF('COE.Client.Details'!J139="","",'COE.Client.Details'!J139)</f>
        <v/>
      </c>
    </row>
    <row r="123">
      <c r="A123" s="504" t="n"/>
      <c r="B123" s="504">
        <f>IF('Internal COE_Account Grid'!B123="","",'Internal COE_Account Grid'!B123)</f>
        <v/>
      </c>
      <c r="C123" s="504">
        <f>IF('Internal COE_Account Grid'!I123="","",'Internal COE_Account Grid'!I123)</f>
        <v/>
      </c>
      <c r="D123" s="631">
        <f>IF('Exhibit A'!K132="","",'Exhibit A'!K132)</f>
        <v/>
      </c>
      <c r="E123" s="166" t="n"/>
      <c r="F123" s="166" t="n"/>
      <c r="G123" s="166" t="n"/>
      <c r="H123" s="166" t="n"/>
      <c r="I123" s="481">
        <f>IF(B123="","",'Multi Unit Grid'!$H$3)</f>
        <v/>
      </c>
      <c r="J123" s="166" t="n"/>
      <c r="K123" s="166" t="n"/>
      <c r="L123" s="166" t="n"/>
      <c r="M123" s="166" t="n"/>
      <c r="N123" s="166" t="n"/>
      <c r="O123" s="505" t="n"/>
      <c r="P123" s="166" t="n"/>
      <c r="Q123" s="501">
        <f>IF(B123="","",'Multi Unit Grid'!$G$3)</f>
        <v/>
      </c>
      <c r="R123" s="166" t="n"/>
      <c r="S123" s="502">
        <f>IF('Multi Unit Grid'!$C$13="","",'Multi Unit Grid'!$C$13)</f>
        <v/>
      </c>
      <c r="T123" s="502">
        <f>IF('COE.Client.Details'!J140="","",'COE.Client.Details'!J140)</f>
        <v/>
      </c>
    </row>
    <row r="124">
      <c r="A124" s="504" t="n"/>
      <c r="B124" s="504">
        <f>IF('Internal COE_Account Grid'!B124="","",'Internal COE_Account Grid'!B124)</f>
        <v/>
      </c>
      <c r="C124" s="504">
        <f>IF('Internal COE_Account Grid'!I124="","",'Internal COE_Account Grid'!I124)</f>
        <v/>
      </c>
      <c r="D124" s="631">
        <f>IF('Exhibit A'!K133="","",'Exhibit A'!K133)</f>
        <v/>
      </c>
      <c r="E124" s="166" t="n"/>
      <c r="F124" s="166" t="n"/>
      <c r="G124" s="166" t="n"/>
      <c r="H124" s="166" t="n"/>
      <c r="I124" s="481">
        <f>IF(B124="","",'Multi Unit Grid'!$H$3)</f>
        <v/>
      </c>
      <c r="J124" s="166" t="n"/>
      <c r="K124" s="166" t="n"/>
      <c r="L124" s="166" t="n"/>
      <c r="M124" s="166" t="n"/>
      <c r="N124" s="166" t="n"/>
      <c r="O124" s="505" t="n"/>
      <c r="P124" s="166" t="n"/>
      <c r="Q124" s="501">
        <f>IF(B124="","",'Multi Unit Grid'!$G$3)</f>
        <v/>
      </c>
      <c r="R124" s="166" t="n"/>
      <c r="S124" s="502">
        <f>IF('Multi Unit Grid'!$C$13="","",'Multi Unit Grid'!$C$13)</f>
        <v/>
      </c>
      <c r="T124" s="502">
        <f>IF('COE.Client.Details'!J141="","",'COE.Client.Details'!J141)</f>
        <v/>
      </c>
    </row>
    <row r="125">
      <c r="A125" s="504" t="n"/>
      <c r="B125" s="504">
        <f>IF('Internal COE_Account Grid'!B125="","",'Internal COE_Account Grid'!B125)</f>
        <v/>
      </c>
      <c r="C125" s="504">
        <f>IF('Internal COE_Account Grid'!I125="","",'Internal COE_Account Grid'!I125)</f>
        <v/>
      </c>
      <c r="D125" s="631">
        <f>IF('Exhibit A'!K134="","",'Exhibit A'!K134)</f>
        <v/>
      </c>
      <c r="E125" s="166" t="n"/>
      <c r="F125" s="166" t="n"/>
      <c r="G125" s="166" t="n"/>
      <c r="H125" s="166" t="n"/>
      <c r="I125" s="481">
        <f>IF(B125="","",'Multi Unit Grid'!$H$3)</f>
        <v/>
      </c>
      <c r="J125" s="166" t="n"/>
      <c r="K125" s="166" t="n"/>
      <c r="L125" s="166" t="n"/>
      <c r="M125" s="166" t="n"/>
      <c r="N125" s="166" t="n"/>
      <c r="O125" s="505" t="n"/>
      <c r="P125" s="166" t="n"/>
      <c r="Q125" s="501">
        <f>IF(B125="","",'Multi Unit Grid'!$G$3)</f>
        <v/>
      </c>
      <c r="R125" s="166" t="n"/>
      <c r="S125" s="502">
        <f>IF('Multi Unit Grid'!$C$13="","",'Multi Unit Grid'!$C$13)</f>
        <v/>
      </c>
      <c r="T125" s="502">
        <f>IF('COE.Client.Details'!J142="","",'COE.Client.Details'!J142)</f>
        <v/>
      </c>
    </row>
    <row r="126">
      <c r="A126" s="504" t="n"/>
      <c r="B126" s="504">
        <f>IF('Internal COE_Account Grid'!B126="","",'Internal COE_Account Grid'!B126)</f>
        <v/>
      </c>
      <c r="C126" s="504">
        <f>IF('Internal COE_Account Grid'!I126="","",'Internal COE_Account Grid'!I126)</f>
        <v/>
      </c>
      <c r="D126" s="631">
        <f>IF('Exhibit A'!K135="","",'Exhibit A'!K135)</f>
        <v/>
      </c>
      <c r="E126" s="166" t="n"/>
      <c r="F126" s="166" t="n"/>
      <c r="G126" s="166" t="n"/>
      <c r="H126" s="166" t="n"/>
      <c r="I126" s="481">
        <f>IF(B126="","",'Multi Unit Grid'!$H$3)</f>
        <v/>
      </c>
      <c r="J126" s="166" t="n"/>
      <c r="K126" s="166" t="n"/>
      <c r="L126" s="166" t="n"/>
      <c r="M126" s="166" t="n"/>
      <c r="N126" s="166" t="n"/>
      <c r="O126" s="505" t="n"/>
      <c r="P126" s="166" t="n"/>
      <c r="Q126" s="501">
        <f>IF(B126="","",'Multi Unit Grid'!$G$3)</f>
        <v/>
      </c>
      <c r="R126" s="166" t="n"/>
      <c r="S126" s="502">
        <f>IF('Multi Unit Grid'!$C$13="","",'Multi Unit Grid'!$C$13)</f>
        <v/>
      </c>
      <c r="T126" s="502">
        <f>IF('COE.Client.Details'!J143="","",'COE.Client.Details'!J143)</f>
        <v/>
      </c>
    </row>
    <row r="127">
      <c r="A127" s="504" t="n"/>
      <c r="B127" s="504">
        <f>IF('Internal COE_Account Grid'!B127="","",'Internal COE_Account Grid'!B127)</f>
        <v/>
      </c>
      <c r="C127" s="504">
        <f>IF('Internal COE_Account Grid'!I127="","",'Internal COE_Account Grid'!I127)</f>
        <v/>
      </c>
      <c r="D127" s="631">
        <f>IF('Exhibit A'!K136="","",'Exhibit A'!K136)</f>
        <v/>
      </c>
      <c r="E127" s="166" t="n"/>
      <c r="F127" s="166" t="n"/>
      <c r="G127" s="166" t="n"/>
      <c r="H127" s="166" t="n"/>
      <c r="I127" s="481">
        <f>IF(B127="","",'Multi Unit Grid'!$H$3)</f>
        <v/>
      </c>
      <c r="J127" s="166" t="n"/>
      <c r="K127" s="166" t="n"/>
      <c r="L127" s="166" t="n"/>
      <c r="M127" s="166" t="n"/>
      <c r="N127" s="166" t="n"/>
      <c r="O127" s="505" t="n"/>
      <c r="P127" s="166" t="n"/>
      <c r="Q127" s="501">
        <f>IF(B127="","",'Multi Unit Grid'!$G$3)</f>
        <v/>
      </c>
      <c r="R127" s="166" t="n"/>
      <c r="S127" s="502">
        <f>IF('Multi Unit Grid'!$C$13="","",'Multi Unit Grid'!$C$13)</f>
        <v/>
      </c>
      <c r="T127" s="502">
        <f>IF('COE.Client.Details'!J144="","",'COE.Client.Details'!J144)</f>
        <v/>
      </c>
    </row>
    <row r="128">
      <c r="A128" s="504" t="n"/>
      <c r="B128" s="504">
        <f>IF('Internal COE_Account Grid'!B128="","",'Internal COE_Account Grid'!B128)</f>
        <v/>
      </c>
      <c r="C128" s="504">
        <f>IF('Internal COE_Account Grid'!I128="","",'Internal COE_Account Grid'!I128)</f>
        <v/>
      </c>
      <c r="D128" s="631">
        <f>IF('Exhibit A'!K137="","",'Exhibit A'!K137)</f>
        <v/>
      </c>
      <c r="E128" s="166" t="n"/>
      <c r="F128" s="166" t="n"/>
      <c r="G128" s="166" t="n"/>
      <c r="H128" s="166" t="n"/>
      <c r="I128" s="481">
        <f>IF(B128="","",'Multi Unit Grid'!$H$3)</f>
        <v/>
      </c>
      <c r="J128" s="166" t="n"/>
      <c r="K128" s="166" t="n"/>
      <c r="L128" s="166" t="n"/>
      <c r="M128" s="166" t="n"/>
      <c r="N128" s="166" t="n"/>
      <c r="O128" s="505" t="n"/>
      <c r="P128" s="166" t="n"/>
      <c r="Q128" s="501">
        <f>IF(B128="","",'Multi Unit Grid'!$G$3)</f>
        <v/>
      </c>
      <c r="R128" s="166" t="n"/>
      <c r="S128" s="502">
        <f>IF('Multi Unit Grid'!$C$13="","",'Multi Unit Grid'!$C$13)</f>
        <v/>
      </c>
      <c r="T128" s="502">
        <f>IF('COE.Client.Details'!J145="","",'COE.Client.Details'!J145)</f>
        <v/>
      </c>
    </row>
    <row r="129">
      <c r="A129" s="504" t="n"/>
      <c r="B129" s="504">
        <f>IF('Internal COE_Account Grid'!B129="","",'Internal COE_Account Grid'!B129)</f>
        <v/>
      </c>
      <c r="C129" s="504">
        <f>IF('Internal COE_Account Grid'!I129="","",'Internal COE_Account Grid'!I129)</f>
        <v/>
      </c>
      <c r="D129" s="631">
        <f>IF('Exhibit A'!K138="","",'Exhibit A'!K138)</f>
        <v/>
      </c>
      <c r="E129" s="166" t="n"/>
      <c r="F129" s="166" t="n"/>
      <c r="G129" s="166" t="n"/>
      <c r="H129" s="166" t="n"/>
      <c r="I129" s="481">
        <f>IF(B129="","",'Multi Unit Grid'!$H$3)</f>
        <v/>
      </c>
      <c r="J129" s="166" t="n"/>
      <c r="K129" s="166" t="n"/>
      <c r="L129" s="166" t="n"/>
      <c r="M129" s="166" t="n"/>
      <c r="N129" s="166" t="n"/>
      <c r="O129" s="505" t="n"/>
      <c r="P129" s="166" t="n"/>
      <c r="Q129" s="501">
        <f>IF(B129="","",'Multi Unit Grid'!$G$3)</f>
        <v/>
      </c>
      <c r="R129" s="166" t="n"/>
      <c r="S129" s="502">
        <f>IF('Multi Unit Grid'!$C$13="","",'Multi Unit Grid'!$C$13)</f>
        <v/>
      </c>
      <c r="T129" s="502">
        <f>IF('COE.Client.Details'!J146="","",'COE.Client.Details'!J146)</f>
        <v/>
      </c>
    </row>
    <row r="130">
      <c r="A130" s="504" t="n"/>
      <c r="B130" s="504">
        <f>IF('Internal COE_Account Grid'!B130="","",'Internal COE_Account Grid'!B130)</f>
        <v/>
      </c>
      <c r="C130" s="504">
        <f>IF('Internal COE_Account Grid'!I130="","",'Internal COE_Account Grid'!I130)</f>
        <v/>
      </c>
      <c r="D130" s="631">
        <f>IF('Exhibit A'!K139="","",'Exhibit A'!K139)</f>
        <v/>
      </c>
      <c r="E130" s="166" t="n"/>
      <c r="F130" s="166" t="n"/>
      <c r="G130" s="166" t="n"/>
      <c r="H130" s="166" t="n"/>
      <c r="I130" s="481">
        <f>IF(B130="","",'Multi Unit Grid'!$H$3)</f>
        <v/>
      </c>
      <c r="J130" s="166" t="n"/>
      <c r="K130" s="166" t="n"/>
      <c r="L130" s="166" t="n"/>
      <c r="M130" s="166" t="n"/>
      <c r="N130" s="166" t="n"/>
      <c r="O130" s="505" t="n"/>
      <c r="P130" s="166" t="n"/>
      <c r="Q130" s="501">
        <f>IF(B130="","",'Multi Unit Grid'!$G$3)</f>
        <v/>
      </c>
      <c r="R130" s="166" t="n"/>
      <c r="S130" s="502">
        <f>IF('Multi Unit Grid'!$C$13="","",'Multi Unit Grid'!$C$13)</f>
        <v/>
      </c>
      <c r="T130" s="502">
        <f>IF('COE.Client.Details'!J147="","",'COE.Client.Details'!J147)</f>
        <v/>
      </c>
    </row>
    <row r="131">
      <c r="A131" s="504" t="n"/>
      <c r="B131" s="504">
        <f>IF('Internal COE_Account Grid'!B131="","",'Internal COE_Account Grid'!B131)</f>
        <v/>
      </c>
      <c r="C131" s="504">
        <f>IF('Internal COE_Account Grid'!I131="","",'Internal COE_Account Grid'!I131)</f>
        <v/>
      </c>
      <c r="D131" s="631">
        <f>IF('Exhibit A'!K140="","",'Exhibit A'!K140)</f>
        <v/>
      </c>
      <c r="E131" s="166" t="n"/>
      <c r="F131" s="166" t="n"/>
      <c r="G131" s="166" t="n"/>
      <c r="H131" s="166" t="n"/>
      <c r="I131" s="481">
        <f>IF(B131="","",'Multi Unit Grid'!$H$3)</f>
        <v/>
      </c>
      <c r="J131" s="166" t="n"/>
      <c r="K131" s="166" t="n"/>
      <c r="L131" s="166" t="n"/>
      <c r="M131" s="166" t="n"/>
      <c r="N131" s="166" t="n"/>
      <c r="O131" s="505" t="n"/>
      <c r="P131" s="166" t="n"/>
      <c r="Q131" s="501">
        <f>IF(B131="","",'Multi Unit Grid'!$G$3)</f>
        <v/>
      </c>
      <c r="R131" s="166" t="n"/>
      <c r="S131" s="502">
        <f>IF('Multi Unit Grid'!$C$13="","",'Multi Unit Grid'!$C$13)</f>
        <v/>
      </c>
      <c r="T131" s="502">
        <f>IF('COE.Client.Details'!J148="","",'COE.Client.Details'!J148)</f>
        <v/>
      </c>
    </row>
    <row r="132">
      <c r="A132" s="504" t="n"/>
      <c r="B132" s="504">
        <f>IF('Internal COE_Account Grid'!B132="","",'Internal COE_Account Grid'!B132)</f>
        <v/>
      </c>
      <c r="C132" s="504">
        <f>IF('Internal COE_Account Grid'!I132="","",'Internal COE_Account Grid'!I132)</f>
        <v/>
      </c>
      <c r="D132" s="631">
        <f>IF('Exhibit A'!K141="","",'Exhibit A'!K141)</f>
        <v/>
      </c>
      <c r="E132" s="166" t="n"/>
      <c r="F132" s="166" t="n"/>
      <c r="G132" s="166" t="n"/>
      <c r="H132" s="166" t="n"/>
      <c r="I132" s="481">
        <f>IF(B132="","",'Multi Unit Grid'!$H$3)</f>
        <v/>
      </c>
      <c r="J132" s="166" t="n"/>
      <c r="K132" s="166" t="n"/>
      <c r="L132" s="166" t="n"/>
      <c r="M132" s="166" t="n"/>
      <c r="N132" s="166" t="n"/>
      <c r="O132" s="505" t="n"/>
      <c r="P132" s="166" t="n"/>
      <c r="Q132" s="501">
        <f>IF(B132="","",'Multi Unit Grid'!$G$3)</f>
        <v/>
      </c>
      <c r="R132" s="166" t="n"/>
      <c r="S132" s="502">
        <f>IF('Multi Unit Grid'!$C$13="","",'Multi Unit Grid'!$C$13)</f>
        <v/>
      </c>
      <c r="T132" s="502">
        <f>IF('COE.Client.Details'!J149="","",'COE.Client.Details'!J149)</f>
        <v/>
      </c>
    </row>
    <row r="133">
      <c r="A133" s="504" t="n"/>
      <c r="B133" s="504">
        <f>IF('Internal COE_Account Grid'!B133="","",'Internal COE_Account Grid'!B133)</f>
        <v/>
      </c>
      <c r="C133" s="504">
        <f>IF('Internal COE_Account Grid'!I133="","",'Internal COE_Account Grid'!I133)</f>
        <v/>
      </c>
      <c r="D133" s="631">
        <f>IF('Exhibit A'!K142="","",'Exhibit A'!K142)</f>
        <v/>
      </c>
      <c r="E133" s="166" t="n"/>
      <c r="F133" s="166" t="n"/>
      <c r="G133" s="166" t="n"/>
      <c r="H133" s="166" t="n"/>
      <c r="I133" s="481">
        <f>IF(B133="","",'Multi Unit Grid'!$H$3)</f>
        <v/>
      </c>
      <c r="J133" s="166" t="n"/>
      <c r="K133" s="166" t="n"/>
      <c r="L133" s="166" t="n"/>
      <c r="M133" s="166" t="n"/>
      <c r="N133" s="166" t="n"/>
      <c r="O133" s="505" t="n"/>
      <c r="P133" s="166" t="n"/>
      <c r="Q133" s="501">
        <f>IF(B133="","",'Multi Unit Grid'!$G$3)</f>
        <v/>
      </c>
      <c r="R133" s="166" t="n"/>
      <c r="S133" s="502">
        <f>IF('Multi Unit Grid'!$C$13="","",'Multi Unit Grid'!$C$13)</f>
        <v/>
      </c>
      <c r="T133" s="502">
        <f>IF('COE.Client.Details'!J150="","",'COE.Client.Details'!J150)</f>
        <v/>
      </c>
    </row>
    <row r="134">
      <c r="A134" s="504" t="n"/>
      <c r="B134" s="504">
        <f>IF('Internal COE_Account Grid'!B134="","",'Internal COE_Account Grid'!B134)</f>
        <v/>
      </c>
      <c r="C134" s="504">
        <f>IF('Internal COE_Account Grid'!I134="","",'Internal COE_Account Grid'!I134)</f>
        <v/>
      </c>
      <c r="D134" s="631">
        <f>IF('Exhibit A'!K143="","",'Exhibit A'!K143)</f>
        <v/>
      </c>
      <c r="E134" s="166" t="n"/>
      <c r="F134" s="166" t="n"/>
      <c r="G134" s="166" t="n"/>
      <c r="H134" s="166" t="n"/>
      <c r="I134" s="481">
        <f>IF(B134="","",'Multi Unit Grid'!$H$3)</f>
        <v/>
      </c>
      <c r="J134" s="166" t="n"/>
      <c r="K134" s="166" t="n"/>
      <c r="L134" s="166" t="n"/>
      <c r="M134" s="166" t="n"/>
      <c r="N134" s="166" t="n"/>
      <c r="O134" s="505" t="n"/>
      <c r="P134" s="166" t="n"/>
      <c r="Q134" s="501">
        <f>IF(B134="","",'Multi Unit Grid'!$G$3)</f>
        <v/>
      </c>
      <c r="R134" s="166" t="n"/>
      <c r="S134" s="502">
        <f>IF('Multi Unit Grid'!$C$13="","",'Multi Unit Grid'!$C$13)</f>
        <v/>
      </c>
      <c r="T134" s="502">
        <f>IF('COE.Client.Details'!J151="","",'COE.Client.Details'!J151)</f>
        <v/>
      </c>
    </row>
    <row r="135">
      <c r="A135" s="504" t="n"/>
      <c r="B135" s="504">
        <f>IF('Internal COE_Account Grid'!B135="","",'Internal COE_Account Grid'!B135)</f>
        <v/>
      </c>
      <c r="C135" s="504">
        <f>IF('Internal COE_Account Grid'!I135="","",'Internal COE_Account Grid'!I135)</f>
        <v/>
      </c>
      <c r="D135" s="631">
        <f>IF('Exhibit A'!K144="","",'Exhibit A'!K144)</f>
        <v/>
      </c>
      <c r="E135" s="166" t="n"/>
      <c r="F135" s="166" t="n"/>
      <c r="G135" s="166" t="n"/>
      <c r="H135" s="166" t="n"/>
      <c r="I135" s="481">
        <f>IF(B135="","",'Multi Unit Grid'!$H$3)</f>
        <v/>
      </c>
      <c r="J135" s="166" t="n"/>
      <c r="K135" s="166" t="n"/>
      <c r="L135" s="166" t="n"/>
      <c r="M135" s="166" t="n"/>
      <c r="N135" s="166" t="n"/>
      <c r="O135" s="505" t="n"/>
      <c r="P135" s="166" t="n"/>
      <c r="Q135" s="501">
        <f>IF(B135="","",'Multi Unit Grid'!$G$3)</f>
        <v/>
      </c>
      <c r="R135" s="166" t="n"/>
      <c r="S135" s="502">
        <f>IF('Multi Unit Grid'!$C$13="","",'Multi Unit Grid'!$C$13)</f>
        <v/>
      </c>
      <c r="T135" s="502">
        <f>IF('COE.Client.Details'!J152="","",'COE.Client.Details'!J152)</f>
        <v/>
      </c>
    </row>
    <row r="136">
      <c r="A136" s="504" t="n"/>
      <c r="B136" s="504">
        <f>IF('Internal COE_Account Grid'!B136="","",'Internal COE_Account Grid'!B136)</f>
        <v/>
      </c>
      <c r="C136" s="504">
        <f>IF('Internal COE_Account Grid'!I136="","",'Internal COE_Account Grid'!I136)</f>
        <v/>
      </c>
      <c r="D136" s="631">
        <f>IF('Exhibit A'!K145="","",'Exhibit A'!K145)</f>
        <v/>
      </c>
      <c r="E136" s="166" t="n"/>
      <c r="F136" s="166" t="n"/>
      <c r="G136" s="166" t="n"/>
      <c r="H136" s="166" t="n"/>
      <c r="I136" s="481">
        <f>IF(B136="","",'Multi Unit Grid'!$H$3)</f>
        <v/>
      </c>
      <c r="J136" s="166" t="n"/>
      <c r="K136" s="166" t="n"/>
      <c r="L136" s="166" t="n"/>
      <c r="M136" s="166" t="n"/>
      <c r="N136" s="166" t="n"/>
      <c r="O136" s="505" t="n"/>
      <c r="P136" s="166" t="n"/>
      <c r="Q136" s="501">
        <f>IF(B136="","",'Multi Unit Grid'!$G$3)</f>
        <v/>
      </c>
      <c r="R136" s="166" t="n"/>
      <c r="S136" s="502">
        <f>IF('Multi Unit Grid'!$C$13="","",'Multi Unit Grid'!$C$13)</f>
        <v/>
      </c>
      <c r="T136" s="502">
        <f>IF('COE.Client.Details'!J153="","",'COE.Client.Details'!J153)</f>
        <v/>
      </c>
    </row>
    <row r="137">
      <c r="A137" s="504" t="n"/>
      <c r="B137" s="504">
        <f>IF('Internal COE_Account Grid'!B137="","",'Internal COE_Account Grid'!B137)</f>
        <v/>
      </c>
      <c r="C137" s="504">
        <f>IF('Internal COE_Account Grid'!I137="","",'Internal COE_Account Grid'!I137)</f>
        <v/>
      </c>
      <c r="D137" s="631">
        <f>IF('Exhibit A'!K146="","",'Exhibit A'!K146)</f>
        <v/>
      </c>
      <c r="E137" s="166" t="n"/>
      <c r="F137" s="166" t="n"/>
      <c r="G137" s="166" t="n"/>
      <c r="H137" s="166" t="n"/>
      <c r="I137" s="481">
        <f>IF(B137="","",'Multi Unit Grid'!$H$3)</f>
        <v/>
      </c>
      <c r="J137" s="166" t="n"/>
      <c r="K137" s="166" t="n"/>
      <c r="L137" s="166" t="n"/>
      <c r="M137" s="166" t="n"/>
      <c r="N137" s="166" t="n"/>
      <c r="O137" s="505" t="n"/>
      <c r="P137" s="166" t="n"/>
      <c r="Q137" s="501">
        <f>IF(B137="","",'Multi Unit Grid'!$G$3)</f>
        <v/>
      </c>
      <c r="R137" s="166" t="n"/>
      <c r="S137" s="502">
        <f>IF('Multi Unit Grid'!$C$13="","",'Multi Unit Grid'!$C$13)</f>
        <v/>
      </c>
      <c r="T137" s="502">
        <f>IF('COE.Client.Details'!J154="","",'COE.Client.Details'!J154)</f>
        <v/>
      </c>
    </row>
    <row r="138">
      <c r="A138" s="504" t="n"/>
      <c r="B138" s="504">
        <f>IF('Internal COE_Account Grid'!B138="","",'Internal COE_Account Grid'!B138)</f>
        <v/>
      </c>
      <c r="C138" s="504">
        <f>IF('Internal COE_Account Grid'!I138="","",'Internal COE_Account Grid'!I138)</f>
        <v/>
      </c>
      <c r="D138" s="631">
        <f>IF('Exhibit A'!K147="","",'Exhibit A'!K147)</f>
        <v/>
      </c>
      <c r="E138" s="166" t="n"/>
      <c r="F138" s="166" t="n"/>
      <c r="G138" s="166" t="n"/>
      <c r="H138" s="166" t="n"/>
      <c r="I138" s="481">
        <f>IF(B138="","",'Multi Unit Grid'!$H$3)</f>
        <v/>
      </c>
      <c r="J138" s="166" t="n"/>
      <c r="K138" s="166" t="n"/>
      <c r="L138" s="166" t="n"/>
      <c r="M138" s="166" t="n"/>
      <c r="N138" s="166" t="n"/>
      <c r="O138" s="505" t="n"/>
      <c r="P138" s="166" t="n"/>
      <c r="Q138" s="501">
        <f>IF(B138="","",'Multi Unit Grid'!$G$3)</f>
        <v/>
      </c>
      <c r="R138" s="166" t="n"/>
      <c r="S138" s="502">
        <f>IF('Multi Unit Grid'!$C$13="","",'Multi Unit Grid'!$C$13)</f>
        <v/>
      </c>
      <c r="T138" s="502">
        <f>IF('COE.Client.Details'!J155="","",'COE.Client.Details'!J155)</f>
        <v/>
      </c>
    </row>
    <row r="139">
      <c r="A139" s="504" t="n"/>
      <c r="B139" s="504">
        <f>IF('Internal COE_Account Grid'!B139="","",'Internal COE_Account Grid'!B139)</f>
        <v/>
      </c>
      <c r="C139" s="504">
        <f>IF('Internal COE_Account Grid'!I139="","",'Internal COE_Account Grid'!I139)</f>
        <v/>
      </c>
      <c r="D139" s="631">
        <f>IF('Exhibit A'!K148="","",'Exhibit A'!K148)</f>
        <v/>
      </c>
      <c r="E139" s="166" t="n"/>
      <c r="F139" s="166" t="n"/>
      <c r="G139" s="166" t="n"/>
      <c r="H139" s="166" t="n"/>
      <c r="I139" s="481">
        <f>IF(B139="","",'Multi Unit Grid'!$H$3)</f>
        <v/>
      </c>
      <c r="J139" s="166" t="n"/>
      <c r="K139" s="166" t="n"/>
      <c r="L139" s="166" t="n"/>
      <c r="M139" s="166" t="n"/>
      <c r="N139" s="166" t="n"/>
      <c r="O139" s="505" t="n"/>
      <c r="P139" s="166" t="n"/>
      <c r="Q139" s="501">
        <f>IF(B139="","",'Multi Unit Grid'!$G$3)</f>
        <v/>
      </c>
      <c r="R139" s="166" t="n"/>
      <c r="S139" s="502">
        <f>IF('Multi Unit Grid'!$C$13="","",'Multi Unit Grid'!$C$13)</f>
        <v/>
      </c>
      <c r="T139" s="502">
        <f>IF('COE.Client.Details'!J156="","",'COE.Client.Details'!J156)</f>
        <v/>
      </c>
    </row>
    <row r="140">
      <c r="A140" s="504" t="n"/>
      <c r="B140" s="504">
        <f>IF('Internal COE_Account Grid'!B140="","",'Internal COE_Account Grid'!B140)</f>
        <v/>
      </c>
      <c r="C140" s="504">
        <f>IF('Internal COE_Account Grid'!I140="","",'Internal COE_Account Grid'!I140)</f>
        <v/>
      </c>
      <c r="D140" s="631">
        <f>IF('Exhibit A'!K149="","",'Exhibit A'!K149)</f>
        <v/>
      </c>
      <c r="E140" s="166" t="n"/>
      <c r="F140" s="166" t="n"/>
      <c r="G140" s="166" t="n"/>
      <c r="H140" s="166" t="n"/>
      <c r="I140" s="481">
        <f>IF(B140="","",'Multi Unit Grid'!$H$3)</f>
        <v/>
      </c>
      <c r="J140" s="166" t="n"/>
      <c r="K140" s="166" t="n"/>
      <c r="L140" s="166" t="n"/>
      <c r="M140" s="166" t="n"/>
      <c r="N140" s="166" t="n"/>
      <c r="O140" s="505" t="n"/>
      <c r="P140" s="166" t="n"/>
      <c r="Q140" s="501">
        <f>IF(B140="","",'Multi Unit Grid'!$G$3)</f>
        <v/>
      </c>
      <c r="R140" s="166" t="n"/>
      <c r="S140" s="502">
        <f>IF('Multi Unit Grid'!$C$13="","",'Multi Unit Grid'!$C$13)</f>
        <v/>
      </c>
      <c r="T140" s="502">
        <f>IF('COE.Client.Details'!J157="","",'COE.Client.Details'!J157)</f>
        <v/>
      </c>
    </row>
    <row r="141">
      <c r="A141" s="504" t="n"/>
      <c r="B141" s="504">
        <f>IF('Internal COE_Account Grid'!B141="","",'Internal COE_Account Grid'!B141)</f>
        <v/>
      </c>
      <c r="C141" s="504">
        <f>IF('Internal COE_Account Grid'!I141="","",'Internal COE_Account Grid'!I141)</f>
        <v/>
      </c>
      <c r="D141" s="631">
        <f>IF('Exhibit A'!K150="","",'Exhibit A'!K150)</f>
        <v/>
      </c>
      <c r="E141" s="166" t="n"/>
      <c r="F141" s="166" t="n"/>
      <c r="G141" s="166" t="n"/>
      <c r="H141" s="166" t="n"/>
      <c r="I141" s="481">
        <f>IF(B141="","",'Multi Unit Grid'!$H$3)</f>
        <v/>
      </c>
      <c r="J141" s="166" t="n"/>
      <c r="K141" s="166" t="n"/>
      <c r="L141" s="166" t="n"/>
      <c r="M141" s="166" t="n"/>
      <c r="N141" s="166" t="n"/>
      <c r="O141" s="505" t="n"/>
      <c r="P141" s="166" t="n"/>
      <c r="Q141" s="501">
        <f>IF(B141="","",'Multi Unit Grid'!$G$3)</f>
        <v/>
      </c>
      <c r="R141" s="166" t="n"/>
      <c r="S141" s="502">
        <f>IF('Multi Unit Grid'!$C$13="","",'Multi Unit Grid'!$C$13)</f>
        <v/>
      </c>
      <c r="T141" s="502">
        <f>IF('COE.Client.Details'!J158="","",'COE.Client.Details'!J158)</f>
        <v/>
      </c>
    </row>
    <row r="142">
      <c r="A142" s="504" t="n"/>
      <c r="B142" s="504">
        <f>IF('Internal COE_Account Grid'!B142="","",'Internal COE_Account Grid'!B142)</f>
        <v/>
      </c>
      <c r="C142" s="504">
        <f>IF('Internal COE_Account Grid'!I142="","",'Internal COE_Account Grid'!I142)</f>
        <v/>
      </c>
      <c r="D142" s="631">
        <f>IF('Exhibit A'!K151="","",'Exhibit A'!K151)</f>
        <v/>
      </c>
      <c r="E142" s="166" t="n"/>
      <c r="F142" s="166" t="n"/>
      <c r="G142" s="166" t="n"/>
      <c r="H142" s="166" t="n"/>
      <c r="I142" s="481">
        <f>IF(B142="","",'Multi Unit Grid'!$H$3)</f>
        <v/>
      </c>
      <c r="J142" s="166" t="n"/>
      <c r="K142" s="166" t="n"/>
      <c r="L142" s="166" t="n"/>
      <c r="M142" s="166" t="n"/>
      <c r="N142" s="166" t="n"/>
      <c r="O142" s="505" t="n"/>
      <c r="P142" s="166" t="n"/>
      <c r="Q142" s="501">
        <f>IF(B142="","",'Multi Unit Grid'!$G$3)</f>
        <v/>
      </c>
      <c r="R142" s="166" t="n"/>
      <c r="S142" s="502">
        <f>IF('Multi Unit Grid'!$C$13="","",'Multi Unit Grid'!$C$13)</f>
        <v/>
      </c>
      <c r="T142" s="502">
        <f>IF('COE.Client.Details'!J159="","",'COE.Client.Details'!J159)</f>
        <v/>
      </c>
    </row>
    <row r="143">
      <c r="A143" s="504" t="n"/>
      <c r="B143" s="504">
        <f>IF('Internal COE_Account Grid'!B143="","",'Internal COE_Account Grid'!B143)</f>
        <v/>
      </c>
      <c r="C143" s="504">
        <f>IF('Internal COE_Account Grid'!I143="","",'Internal COE_Account Grid'!I143)</f>
        <v/>
      </c>
      <c r="D143" s="631">
        <f>IF('Exhibit A'!K152="","",'Exhibit A'!K152)</f>
        <v/>
      </c>
      <c r="E143" s="166" t="n"/>
      <c r="F143" s="166" t="n"/>
      <c r="G143" s="166" t="n"/>
      <c r="H143" s="166" t="n"/>
      <c r="I143" s="481">
        <f>IF(B143="","",'Multi Unit Grid'!$H$3)</f>
        <v/>
      </c>
      <c r="J143" s="166" t="n"/>
      <c r="K143" s="166" t="n"/>
      <c r="L143" s="166" t="n"/>
      <c r="M143" s="166" t="n"/>
      <c r="N143" s="166" t="n"/>
      <c r="O143" s="505" t="n"/>
      <c r="P143" s="166" t="n"/>
      <c r="Q143" s="501">
        <f>IF(B143="","",'Multi Unit Grid'!$G$3)</f>
        <v/>
      </c>
      <c r="R143" s="166" t="n"/>
      <c r="S143" s="502">
        <f>IF('Multi Unit Grid'!$C$13="","",'Multi Unit Grid'!$C$13)</f>
        <v/>
      </c>
      <c r="T143" s="502">
        <f>IF('COE.Client.Details'!J160="","",'COE.Client.Details'!J160)</f>
        <v/>
      </c>
    </row>
    <row r="144">
      <c r="A144" s="504" t="n"/>
      <c r="B144" s="504">
        <f>IF('Internal COE_Account Grid'!B144="","",'Internal COE_Account Grid'!B144)</f>
        <v/>
      </c>
      <c r="C144" s="504">
        <f>IF('Internal COE_Account Grid'!I144="","",'Internal COE_Account Grid'!I144)</f>
        <v/>
      </c>
      <c r="D144" s="631">
        <f>IF('Exhibit A'!K153="","",'Exhibit A'!K153)</f>
        <v/>
      </c>
      <c r="E144" s="166" t="n"/>
      <c r="F144" s="166" t="n"/>
      <c r="G144" s="166" t="n"/>
      <c r="H144" s="166" t="n"/>
      <c r="I144" s="481">
        <f>IF(B144="","",'Multi Unit Grid'!$H$3)</f>
        <v/>
      </c>
      <c r="J144" s="166" t="n"/>
      <c r="K144" s="166" t="n"/>
      <c r="L144" s="166" t="n"/>
      <c r="M144" s="166" t="n"/>
      <c r="N144" s="166" t="n"/>
      <c r="O144" s="505" t="n"/>
      <c r="P144" s="166" t="n"/>
      <c r="Q144" s="501">
        <f>IF(B144="","",'Multi Unit Grid'!$G$3)</f>
        <v/>
      </c>
      <c r="R144" s="166" t="n"/>
      <c r="S144" s="502">
        <f>IF('Multi Unit Grid'!$C$13="","",'Multi Unit Grid'!$C$13)</f>
        <v/>
      </c>
      <c r="T144" s="502">
        <f>IF('COE.Client.Details'!J161="","",'COE.Client.Details'!J161)</f>
        <v/>
      </c>
    </row>
    <row r="145">
      <c r="A145" s="504" t="n"/>
      <c r="B145" s="504">
        <f>IF('Internal COE_Account Grid'!B145="","",'Internal COE_Account Grid'!B145)</f>
        <v/>
      </c>
      <c r="C145" s="504">
        <f>IF('Internal COE_Account Grid'!I145="","",'Internal COE_Account Grid'!I145)</f>
        <v/>
      </c>
      <c r="D145" s="631">
        <f>IF('Exhibit A'!K154="","",'Exhibit A'!K154)</f>
        <v/>
      </c>
      <c r="E145" s="166" t="n"/>
      <c r="F145" s="166" t="n"/>
      <c r="G145" s="166" t="n"/>
      <c r="H145" s="166" t="n"/>
      <c r="I145" s="481">
        <f>IF(B145="","",'Multi Unit Grid'!$H$3)</f>
        <v/>
      </c>
      <c r="J145" s="166" t="n"/>
      <c r="K145" s="166" t="n"/>
      <c r="L145" s="166" t="n"/>
      <c r="M145" s="166" t="n"/>
      <c r="N145" s="166" t="n"/>
      <c r="O145" s="505" t="n"/>
      <c r="P145" s="166" t="n"/>
      <c r="Q145" s="501">
        <f>IF(B145="","",'Multi Unit Grid'!$G$3)</f>
        <v/>
      </c>
      <c r="R145" s="166" t="n"/>
      <c r="S145" s="502">
        <f>IF('Multi Unit Grid'!$C$13="","",'Multi Unit Grid'!$C$13)</f>
        <v/>
      </c>
      <c r="T145" s="502">
        <f>IF('COE.Client.Details'!J162="","",'COE.Client.Details'!J162)</f>
        <v/>
      </c>
    </row>
    <row r="146">
      <c r="A146" s="504" t="n"/>
      <c r="B146" s="504">
        <f>IF('Internal COE_Account Grid'!B146="","",'Internal COE_Account Grid'!B146)</f>
        <v/>
      </c>
      <c r="C146" s="504">
        <f>IF('Internal COE_Account Grid'!I146="","",'Internal COE_Account Grid'!I146)</f>
        <v/>
      </c>
      <c r="D146" s="631">
        <f>IF('Exhibit A'!K155="","",'Exhibit A'!K155)</f>
        <v/>
      </c>
      <c r="E146" s="166" t="n"/>
      <c r="F146" s="166" t="n"/>
      <c r="G146" s="166" t="n"/>
      <c r="H146" s="166" t="n"/>
      <c r="I146" s="481">
        <f>IF(B146="","",'Multi Unit Grid'!$H$3)</f>
        <v/>
      </c>
      <c r="J146" s="166" t="n"/>
      <c r="K146" s="166" t="n"/>
      <c r="L146" s="166" t="n"/>
      <c r="M146" s="166" t="n"/>
      <c r="N146" s="166" t="n"/>
      <c r="O146" s="505" t="n"/>
      <c r="P146" s="166" t="n"/>
      <c r="Q146" s="501">
        <f>IF(B146="","",'Multi Unit Grid'!$G$3)</f>
        <v/>
      </c>
      <c r="R146" s="166" t="n"/>
      <c r="S146" s="502">
        <f>IF('Multi Unit Grid'!$C$13="","",'Multi Unit Grid'!$C$13)</f>
        <v/>
      </c>
      <c r="T146" s="502">
        <f>IF('COE.Client.Details'!J163="","",'COE.Client.Details'!J163)</f>
        <v/>
      </c>
    </row>
    <row r="147">
      <c r="A147" s="504" t="n"/>
      <c r="B147" s="504">
        <f>IF('Internal COE_Account Grid'!B147="","",'Internal COE_Account Grid'!B147)</f>
        <v/>
      </c>
      <c r="C147" s="504">
        <f>IF('Internal COE_Account Grid'!I147="","",'Internal COE_Account Grid'!I147)</f>
        <v/>
      </c>
      <c r="D147" s="631">
        <f>IF('Exhibit A'!K156="","",'Exhibit A'!K156)</f>
        <v/>
      </c>
      <c r="E147" s="166" t="n"/>
      <c r="F147" s="166" t="n"/>
      <c r="G147" s="166" t="n"/>
      <c r="H147" s="166" t="n"/>
      <c r="I147" s="481">
        <f>IF(B147="","",'Multi Unit Grid'!$H$3)</f>
        <v/>
      </c>
      <c r="J147" s="166" t="n"/>
      <c r="K147" s="166" t="n"/>
      <c r="L147" s="166" t="n"/>
      <c r="M147" s="166" t="n"/>
      <c r="N147" s="166" t="n"/>
      <c r="O147" s="505" t="n"/>
      <c r="P147" s="166" t="n"/>
      <c r="Q147" s="501">
        <f>IF(B147="","",'Multi Unit Grid'!$G$3)</f>
        <v/>
      </c>
      <c r="R147" s="166" t="n"/>
      <c r="S147" s="502">
        <f>IF('Multi Unit Grid'!$C$13="","",'Multi Unit Grid'!$C$13)</f>
        <v/>
      </c>
      <c r="T147" s="502">
        <f>IF('COE.Client.Details'!J164="","",'COE.Client.Details'!J164)</f>
        <v/>
      </c>
    </row>
    <row r="148">
      <c r="A148" s="504" t="n"/>
      <c r="B148" s="504">
        <f>IF('Internal COE_Account Grid'!B148="","",'Internal COE_Account Grid'!B148)</f>
        <v/>
      </c>
      <c r="C148" s="504">
        <f>IF('Internal COE_Account Grid'!I148="","",'Internal COE_Account Grid'!I148)</f>
        <v/>
      </c>
      <c r="D148" s="631">
        <f>IF('Exhibit A'!K157="","",'Exhibit A'!K157)</f>
        <v/>
      </c>
      <c r="E148" s="166" t="n"/>
      <c r="F148" s="166" t="n"/>
      <c r="G148" s="166" t="n"/>
      <c r="H148" s="166" t="n"/>
      <c r="I148" s="481">
        <f>IF(B148="","",'Multi Unit Grid'!$H$3)</f>
        <v/>
      </c>
      <c r="J148" s="166" t="n"/>
      <c r="K148" s="166" t="n"/>
      <c r="L148" s="166" t="n"/>
      <c r="M148" s="166" t="n"/>
      <c r="N148" s="166" t="n"/>
      <c r="O148" s="505" t="n"/>
      <c r="P148" s="166" t="n"/>
      <c r="Q148" s="501">
        <f>IF(B148="","",'Multi Unit Grid'!$G$3)</f>
        <v/>
      </c>
      <c r="R148" s="166" t="n"/>
      <c r="S148" s="502">
        <f>IF('Multi Unit Grid'!$C$13="","",'Multi Unit Grid'!$C$13)</f>
        <v/>
      </c>
      <c r="T148" s="502">
        <f>IF('COE.Client.Details'!J165="","",'COE.Client.Details'!J165)</f>
        <v/>
      </c>
    </row>
    <row r="149">
      <c r="A149" s="504" t="n"/>
      <c r="B149" s="504">
        <f>IF('Internal COE_Account Grid'!B149="","",'Internal COE_Account Grid'!B149)</f>
        <v/>
      </c>
      <c r="C149" s="504">
        <f>IF('Internal COE_Account Grid'!I149="","",'Internal COE_Account Grid'!I149)</f>
        <v/>
      </c>
      <c r="D149" s="631">
        <f>IF('Exhibit A'!K158="","",'Exhibit A'!K158)</f>
        <v/>
      </c>
      <c r="E149" s="166" t="n"/>
      <c r="F149" s="166" t="n"/>
      <c r="G149" s="166" t="n"/>
      <c r="H149" s="166" t="n"/>
      <c r="I149" s="481">
        <f>IF(B149="","",'Multi Unit Grid'!$H$3)</f>
        <v/>
      </c>
      <c r="J149" s="166" t="n"/>
      <c r="K149" s="166" t="n"/>
      <c r="L149" s="166" t="n"/>
      <c r="M149" s="166" t="n"/>
      <c r="N149" s="166" t="n"/>
      <c r="O149" s="505" t="n"/>
      <c r="P149" s="166" t="n"/>
      <c r="Q149" s="501">
        <f>IF(B149="","",'Multi Unit Grid'!$G$3)</f>
        <v/>
      </c>
      <c r="R149" s="166" t="n"/>
      <c r="S149" s="502">
        <f>IF('Multi Unit Grid'!$C$13="","",'Multi Unit Grid'!$C$13)</f>
        <v/>
      </c>
      <c r="T149" s="502">
        <f>IF('COE.Client.Details'!J166="","",'COE.Client.Details'!J166)</f>
        <v/>
      </c>
    </row>
    <row r="150">
      <c r="A150" s="504" t="n"/>
      <c r="B150" s="504">
        <f>IF('Internal COE_Account Grid'!B150="","",'Internal COE_Account Grid'!B150)</f>
        <v/>
      </c>
      <c r="C150" s="504">
        <f>IF('Internal COE_Account Grid'!I150="","",'Internal COE_Account Grid'!I150)</f>
        <v/>
      </c>
      <c r="D150" s="631">
        <f>IF('Exhibit A'!K159="","",'Exhibit A'!K159)</f>
        <v/>
      </c>
      <c r="E150" s="166" t="n"/>
      <c r="F150" s="166" t="n"/>
      <c r="G150" s="166" t="n"/>
      <c r="H150" s="166" t="n"/>
      <c r="I150" s="481">
        <f>IF(B150="","",'Multi Unit Grid'!$H$3)</f>
        <v/>
      </c>
      <c r="J150" s="166" t="n"/>
      <c r="K150" s="166" t="n"/>
      <c r="L150" s="166" t="n"/>
      <c r="M150" s="166" t="n"/>
      <c r="N150" s="166" t="n"/>
      <c r="O150" s="505" t="n"/>
      <c r="P150" s="166" t="n"/>
      <c r="Q150" s="501">
        <f>IF(B150="","",'Multi Unit Grid'!$G$3)</f>
        <v/>
      </c>
      <c r="R150" s="166" t="n"/>
      <c r="S150" s="502">
        <f>IF('Multi Unit Grid'!$C$13="","",'Multi Unit Grid'!$C$13)</f>
        <v/>
      </c>
      <c r="T150" s="502">
        <f>IF('COE.Client.Details'!J167="","",'COE.Client.Details'!J167)</f>
        <v/>
      </c>
    </row>
    <row r="151">
      <c r="A151" s="504" t="n"/>
      <c r="B151" s="504">
        <f>IF('Internal COE_Account Grid'!B151="","",'Internal COE_Account Grid'!B151)</f>
        <v/>
      </c>
      <c r="C151" s="504">
        <f>IF('Internal COE_Account Grid'!I151="","",'Internal COE_Account Grid'!I151)</f>
        <v/>
      </c>
      <c r="D151" s="631">
        <f>IF('Exhibit A'!K160="","",'Exhibit A'!K160)</f>
        <v/>
      </c>
      <c r="E151" s="166" t="n"/>
      <c r="F151" s="166" t="n"/>
      <c r="G151" s="166" t="n"/>
      <c r="H151" s="166" t="n"/>
      <c r="I151" s="481">
        <f>IF(B151="","",'Multi Unit Grid'!$H$3)</f>
        <v/>
      </c>
      <c r="J151" s="166" t="n"/>
      <c r="K151" s="166" t="n"/>
      <c r="L151" s="166" t="n"/>
      <c r="M151" s="166" t="n"/>
      <c r="N151" s="166" t="n"/>
      <c r="O151" s="505" t="n"/>
      <c r="P151" s="166" t="n"/>
      <c r="Q151" s="501">
        <f>IF(B151="","",'Multi Unit Grid'!$G$3)</f>
        <v/>
      </c>
      <c r="R151" s="166" t="n"/>
      <c r="S151" s="502">
        <f>IF('Multi Unit Grid'!$C$13="","",'Multi Unit Grid'!$C$13)</f>
        <v/>
      </c>
      <c r="T151" s="502">
        <f>IF('COE.Client.Details'!J168="","",'COE.Client.Details'!J168)</f>
        <v/>
      </c>
    </row>
    <row r="152">
      <c r="A152" s="504" t="n"/>
      <c r="B152" s="504">
        <f>IF('Internal COE_Account Grid'!B152="","",'Internal COE_Account Grid'!B152)</f>
        <v/>
      </c>
      <c r="C152" s="504">
        <f>IF('Internal COE_Account Grid'!I152="","",'Internal COE_Account Grid'!I152)</f>
        <v/>
      </c>
      <c r="D152" s="631">
        <f>IF('Exhibit A'!K161="","",'Exhibit A'!K161)</f>
        <v/>
      </c>
      <c r="E152" s="166" t="n"/>
      <c r="F152" s="166" t="n"/>
      <c r="G152" s="166" t="n"/>
      <c r="H152" s="166" t="n"/>
      <c r="I152" s="481">
        <f>IF(B152="","",'Multi Unit Grid'!$H$3)</f>
        <v/>
      </c>
      <c r="J152" s="166" t="n"/>
      <c r="K152" s="166" t="n"/>
      <c r="L152" s="166" t="n"/>
      <c r="M152" s="166" t="n"/>
      <c r="N152" s="166" t="n"/>
      <c r="O152" s="505" t="n"/>
      <c r="P152" s="166" t="n"/>
      <c r="Q152" s="501">
        <f>IF(B152="","",'Multi Unit Grid'!$G$3)</f>
        <v/>
      </c>
      <c r="R152" s="166" t="n"/>
      <c r="S152" s="502">
        <f>IF('Multi Unit Grid'!$C$13="","",'Multi Unit Grid'!$C$13)</f>
        <v/>
      </c>
      <c r="T152" s="502">
        <f>IF('COE.Client.Details'!J169="","",'COE.Client.Details'!J169)</f>
        <v/>
      </c>
    </row>
    <row r="153">
      <c r="A153" s="504" t="n"/>
      <c r="B153" s="504">
        <f>IF('Internal COE_Account Grid'!B153="","",'Internal COE_Account Grid'!B153)</f>
        <v/>
      </c>
      <c r="C153" s="504">
        <f>IF('Internal COE_Account Grid'!I153="","",'Internal COE_Account Grid'!I153)</f>
        <v/>
      </c>
      <c r="D153" s="631">
        <f>IF('Exhibit A'!K162="","",'Exhibit A'!K162)</f>
        <v/>
      </c>
      <c r="E153" s="166" t="n"/>
      <c r="F153" s="166" t="n"/>
      <c r="G153" s="166" t="n"/>
      <c r="H153" s="166" t="n"/>
      <c r="I153" s="481">
        <f>IF(B153="","",'Multi Unit Grid'!$H$3)</f>
        <v/>
      </c>
      <c r="J153" s="166" t="n"/>
      <c r="K153" s="166" t="n"/>
      <c r="L153" s="166" t="n"/>
      <c r="M153" s="166" t="n"/>
      <c r="N153" s="166" t="n"/>
      <c r="O153" s="505" t="n"/>
      <c r="P153" s="166" t="n"/>
      <c r="Q153" s="501">
        <f>IF(B153="","",'Multi Unit Grid'!$G$3)</f>
        <v/>
      </c>
      <c r="R153" s="166" t="n"/>
      <c r="S153" s="502">
        <f>IF('Multi Unit Grid'!$C$13="","",'Multi Unit Grid'!$C$13)</f>
        <v/>
      </c>
      <c r="T153" s="502">
        <f>IF('COE.Client.Details'!J170="","",'COE.Client.Details'!J170)</f>
        <v/>
      </c>
    </row>
    <row r="154">
      <c r="A154" s="504" t="n"/>
      <c r="B154" s="504">
        <f>IF('Internal COE_Account Grid'!B154="","",'Internal COE_Account Grid'!B154)</f>
        <v/>
      </c>
      <c r="C154" s="504">
        <f>IF('Internal COE_Account Grid'!I154="","",'Internal COE_Account Grid'!I154)</f>
        <v/>
      </c>
      <c r="D154" s="631">
        <f>IF('Exhibit A'!K163="","",'Exhibit A'!K163)</f>
        <v/>
      </c>
      <c r="E154" s="166" t="n"/>
      <c r="F154" s="166" t="n"/>
      <c r="G154" s="166" t="n"/>
      <c r="H154" s="166" t="n"/>
      <c r="I154" s="481">
        <f>IF(B154="","",'Multi Unit Grid'!$H$3)</f>
        <v/>
      </c>
      <c r="J154" s="166" t="n"/>
      <c r="K154" s="166" t="n"/>
      <c r="L154" s="166" t="n"/>
      <c r="M154" s="166" t="n"/>
      <c r="N154" s="166" t="n"/>
      <c r="O154" s="505" t="n"/>
      <c r="P154" s="166" t="n"/>
      <c r="Q154" s="501">
        <f>IF(B154="","",'Multi Unit Grid'!$G$3)</f>
        <v/>
      </c>
      <c r="R154" s="166" t="n"/>
      <c r="S154" s="502">
        <f>IF('Multi Unit Grid'!$C$13="","",'Multi Unit Grid'!$C$13)</f>
        <v/>
      </c>
      <c r="T154" s="502">
        <f>IF('COE.Client.Details'!J171="","",'COE.Client.Details'!J171)</f>
        <v/>
      </c>
    </row>
    <row r="155">
      <c r="A155" s="504" t="n"/>
      <c r="B155" s="504">
        <f>IF('Internal COE_Account Grid'!B155="","",'Internal COE_Account Grid'!B155)</f>
        <v/>
      </c>
      <c r="C155" s="504">
        <f>IF('Internal COE_Account Grid'!I155="","",'Internal COE_Account Grid'!I155)</f>
        <v/>
      </c>
      <c r="D155" s="631">
        <f>IF('Exhibit A'!K164="","",'Exhibit A'!K164)</f>
        <v/>
      </c>
      <c r="E155" s="166" t="n"/>
      <c r="F155" s="166" t="n"/>
      <c r="G155" s="166" t="n"/>
      <c r="H155" s="166" t="n"/>
      <c r="I155" s="481">
        <f>IF(B155="","",'Multi Unit Grid'!$H$3)</f>
        <v/>
      </c>
      <c r="J155" s="166" t="n"/>
      <c r="K155" s="166" t="n"/>
      <c r="L155" s="166" t="n"/>
      <c r="M155" s="166" t="n"/>
      <c r="N155" s="166" t="n"/>
      <c r="O155" s="505" t="n"/>
      <c r="P155" s="166" t="n"/>
      <c r="Q155" s="501">
        <f>IF(B155="","",'Multi Unit Grid'!$G$3)</f>
        <v/>
      </c>
      <c r="R155" s="166" t="n"/>
      <c r="S155" s="502">
        <f>IF('Multi Unit Grid'!$C$13="","",'Multi Unit Grid'!$C$13)</f>
        <v/>
      </c>
      <c r="T155" s="502">
        <f>IF('COE.Client.Details'!J172="","",'COE.Client.Details'!J172)</f>
        <v/>
      </c>
    </row>
    <row r="156">
      <c r="A156" s="504" t="n"/>
      <c r="B156" s="504">
        <f>IF('Internal COE_Account Grid'!B156="","",'Internal COE_Account Grid'!B156)</f>
        <v/>
      </c>
      <c r="C156" s="504">
        <f>IF('Internal COE_Account Grid'!I156="","",'Internal COE_Account Grid'!I156)</f>
        <v/>
      </c>
      <c r="D156" s="631">
        <f>IF('Exhibit A'!K165="","",'Exhibit A'!K165)</f>
        <v/>
      </c>
      <c r="E156" s="166" t="n"/>
      <c r="F156" s="166" t="n"/>
      <c r="G156" s="166" t="n"/>
      <c r="H156" s="166" t="n"/>
      <c r="I156" s="481">
        <f>IF(B156="","",'Multi Unit Grid'!$H$3)</f>
        <v/>
      </c>
      <c r="J156" s="166" t="n"/>
      <c r="K156" s="166" t="n"/>
      <c r="L156" s="166" t="n"/>
      <c r="M156" s="166" t="n"/>
      <c r="N156" s="166" t="n"/>
      <c r="O156" s="505" t="n"/>
      <c r="P156" s="166" t="n"/>
      <c r="Q156" s="501">
        <f>IF(B156="","",'Multi Unit Grid'!$G$3)</f>
        <v/>
      </c>
      <c r="R156" s="166" t="n"/>
      <c r="S156" s="502">
        <f>IF('Multi Unit Grid'!$C$13="","",'Multi Unit Grid'!$C$13)</f>
        <v/>
      </c>
      <c r="T156" s="502">
        <f>IF('COE.Client.Details'!J173="","",'COE.Client.Details'!J173)</f>
        <v/>
      </c>
    </row>
    <row r="157">
      <c r="A157" s="504" t="n"/>
      <c r="B157" s="504">
        <f>IF('Internal COE_Account Grid'!B157="","",'Internal COE_Account Grid'!B157)</f>
        <v/>
      </c>
      <c r="C157" s="504">
        <f>IF('Internal COE_Account Grid'!I157="","",'Internal COE_Account Grid'!I157)</f>
        <v/>
      </c>
      <c r="D157" s="631">
        <f>IF('Exhibit A'!K166="","",'Exhibit A'!K166)</f>
        <v/>
      </c>
      <c r="E157" s="166" t="n"/>
      <c r="F157" s="166" t="n"/>
      <c r="G157" s="166" t="n"/>
      <c r="H157" s="166" t="n"/>
      <c r="I157" s="481">
        <f>IF(B157="","",'Multi Unit Grid'!$H$3)</f>
        <v/>
      </c>
      <c r="J157" s="166" t="n"/>
      <c r="K157" s="166" t="n"/>
      <c r="L157" s="166" t="n"/>
      <c r="M157" s="166" t="n"/>
      <c r="N157" s="166" t="n"/>
      <c r="O157" s="505" t="n"/>
      <c r="P157" s="166" t="n"/>
      <c r="Q157" s="501">
        <f>IF(B157="","",'Multi Unit Grid'!$G$3)</f>
        <v/>
      </c>
      <c r="R157" s="166" t="n"/>
      <c r="S157" s="502">
        <f>IF('Multi Unit Grid'!$C$13="","",'Multi Unit Grid'!$C$13)</f>
        <v/>
      </c>
      <c r="T157" s="502">
        <f>IF('COE.Client.Details'!J174="","",'COE.Client.Details'!J174)</f>
        <v/>
      </c>
    </row>
    <row r="158">
      <c r="A158" s="504" t="n"/>
      <c r="B158" s="504">
        <f>IF('Internal COE_Account Grid'!B158="","",'Internal COE_Account Grid'!B158)</f>
        <v/>
      </c>
      <c r="C158" s="504">
        <f>IF('Internal COE_Account Grid'!I158="","",'Internal COE_Account Grid'!I158)</f>
        <v/>
      </c>
      <c r="D158" s="631">
        <f>IF('Exhibit A'!K167="","",'Exhibit A'!K167)</f>
        <v/>
      </c>
      <c r="E158" s="166" t="n"/>
      <c r="F158" s="166" t="n"/>
      <c r="G158" s="166" t="n"/>
      <c r="H158" s="166" t="n"/>
      <c r="I158" s="481">
        <f>IF(B158="","",'Multi Unit Grid'!$H$3)</f>
        <v/>
      </c>
      <c r="J158" s="166" t="n"/>
      <c r="K158" s="166" t="n"/>
      <c r="L158" s="166" t="n"/>
      <c r="M158" s="166" t="n"/>
      <c r="N158" s="166" t="n"/>
      <c r="O158" s="505" t="n"/>
      <c r="P158" s="166" t="n"/>
      <c r="Q158" s="501">
        <f>IF(B158="","",'Multi Unit Grid'!$G$3)</f>
        <v/>
      </c>
      <c r="R158" s="166" t="n"/>
      <c r="S158" s="502">
        <f>IF('Multi Unit Grid'!$C$13="","",'Multi Unit Grid'!$C$13)</f>
        <v/>
      </c>
      <c r="T158" s="502">
        <f>IF('COE.Client.Details'!J175="","",'COE.Client.Details'!J175)</f>
        <v/>
      </c>
    </row>
    <row r="159">
      <c r="A159" s="504" t="n"/>
      <c r="B159" s="504">
        <f>IF('Internal COE_Account Grid'!B159="","",'Internal COE_Account Grid'!B159)</f>
        <v/>
      </c>
      <c r="C159" s="504">
        <f>IF('Internal COE_Account Grid'!I159="","",'Internal COE_Account Grid'!I159)</f>
        <v/>
      </c>
      <c r="D159" s="631">
        <f>IF('Exhibit A'!K168="","",'Exhibit A'!K168)</f>
        <v/>
      </c>
      <c r="E159" s="166" t="n"/>
      <c r="F159" s="166" t="n"/>
      <c r="G159" s="166" t="n"/>
      <c r="H159" s="166" t="n"/>
      <c r="I159" s="481">
        <f>IF(B159="","",'Multi Unit Grid'!$H$3)</f>
        <v/>
      </c>
      <c r="J159" s="166" t="n"/>
      <c r="K159" s="166" t="n"/>
      <c r="L159" s="166" t="n"/>
      <c r="M159" s="166" t="n"/>
      <c r="N159" s="166" t="n"/>
      <c r="O159" s="505" t="n"/>
      <c r="P159" s="166" t="n"/>
      <c r="Q159" s="501">
        <f>IF(B159="","",'Multi Unit Grid'!$G$3)</f>
        <v/>
      </c>
      <c r="R159" s="166" t="n"/>
      <c r="S159" s="502">
        <f>IF('Multi Unit Grid'!$C$13="","",'Multi Unit Grid'!$C$13)</f>
        <v/>
      </c>
      <c r="T159" s="502">
        <f>IF('COE.Client.Details'!J176="","",'COE.Client.Details'!J176)</f>
        <v/>
      </c>
    </row>
    <row r="160">
      <c r="A160" s="504" t="n"/>
      <c r="B160" s="504">
        <f>IF('Internal COE_Account Grid'!B160="","",'Internal COE_Account Grid'!B160)</f>
        <v/>
      </c>
      <c r="C160" s="504">
        <f>IF('Internal COE_Account Grid'!I160="","",'Internal COE_Account Grid'!I160)</f>
        <v/>
      </c>
      <c r="D160" s="631">
        <f>IF('Exhibit A'!K169="","",'Exhibit A'!K169)</f>
        <v/>
      </c>
      <c r="E160" s="166" t="n"/>
      <c r="F160" s="166" t="n"/>
      <c r="G160" s="166" t="n"/>
      <c r="H160" s="166" t="n"/>
      <c r="I160" s="481">
        <f>IF(B160="","",'Multi Unit Grid'!$H$3)</f>
        <v/>
      </c>
      <c r="J160" s="166" t="n"/>
      <c r="K160" s="166" t="n"/>
      <c r="L160" s="166" t="n"/>
      <c r="M160" s="166" t="n"/>
      <c r="N160" s="166" t="n"/>
      <c r="O160" s="505" t="n"/>
      <c r="P160" s="166" t="n"/>
      <c r="Q160" s="501">
        <f>IF(B160="","",'Multi Unit Grid'!$G$3)</f>
        <v/>
      </c>
      <c r="R160" s="166" t="n"/>
      <c r="S160" s="502">
        <f>IF('Multi Unit Grid'!$C$13="","",'Multi Unit Grid'!$C$13)</f>
        <v/>
      </c>
      <c r="T160" s="502">
        <f>IF('COE.Client.Details'!J177="","",'COE.Client.Details'!J177)</f>
        <v/>
      </c>
    </row>
    <row r="161">
      <c r="A161" s="504" t="n"/>
      <c r="B161" s="504">
        <f>IF('Internal COE_Account Grid'!B161="","",'Internal COE_Account Grid'!B161)</f>
        <v/>
      </c>
      <c r="C161" s="504">
        <f>IF('Internal COE_Account Grid'!I161="","",'Internal COE_Account Grid'!I161)</f>
        <v/>
      </c>
      <c r="D161" s="631">
        <f>IF('Exhibit A'!K170="","",'Exhibit A'!K170)</f>
        <v/>
      </c>
      <c r="E161" s="166" t="n"/>
      <c r="F161" s="166" t="n"/>
      <c r="G161" s="166" t="n"/>
      <c r="H161" s="166" t="n"/>
      <c r="I161" s="481">
        <f>IF(B161="","",'Multi Unit Grid'!$H$3)</f>
        <v/>
      </c>
      <c r="J161" s="166" t="n"/>
      <c r="K161" s="166" t="n"/>
      <c r="L161" s="166" t="n"/>
      <c r="M161" s="166" t="n"/>
      <c r="N161" s="166" t="n"/>
      <c r="O161" s="505" t="n"/>
      <c r="P161" s="166" t="n"/>
      <c r="Q161" s="501">
        <f>IF(B161="","",'Multi Unit Grid'!$G$3)</f>
        <v/>
      </c>
      <c r="R161" s="166" t="n"/>
      <c r="S161" s="502">
        <f>IF('Multi Unit Grid'!$C$13="","",'Multi Unit Grid'!$C$13)</f>
        <v/>
      </c>
      <c r="T161" s="502">
        <f>IF('COE.Client.Details'!J178="","",'COE.Client.Details'!J178)</f>
        <v/>
      </c>
    </row>
    <row r="162">
      <c r="A162" s="504" t="n"/>
      <c r="B162" s="504">
        <f>IF('Internal COE_Account Grid'!B162="","",'Internal COE_Account Grid'!B162)</f>
        <v/>
      </c>
      <c r="C162" s="504">
        <f>IF('Internal COE_Account Grid'!I162="","",'Internal COE_Account Grid'!I162)</f>
        <v/>
      </c>
      <c r="D162" s="631">
        <f>IF('Exhibit A'!K171="","",'Exhibit A'!K171)</f>
        <v/>
      </c>
      <c r="E162" s="166" t="n"/>
      <c r="F162" s="166" t="n"/>
      <c r="G162" s="166" t="n"/>
      <c r="H162" s="166" t="n"/>
      <c r="I162" s="481">
        <f>IF(B162="","",'Multi Unit Grid'!$H$3)</f>
        <v/>
      </c>
      <c r="J162" s="166" t="n"/>
      <c r="K162" s="166" t="n"/>
      <c r="L162" s="166" t="n"/>
      <c r="M162" s="166" t="n"/>
      <c r="N162" s="166" t="n"/>
      <c r="O162" s="505" t="n"/>
      <c r="P162" s="166" t="n"/>
      <c r="Q162" s="501">
        <f>IF(B162="","",'Multi Unit Grid'!$G$3)</f>
        <v/>
      </c>
      <c r="R162" s="166" t="n"/>
      <c r="S162" s="502">
        <f>IF('Multi Unit Grid'!$C$13="","",'Multi Unit Grid'!$C$13)</f>
        <v/>
      </c>
      <c r="T162" s="502">
        <f>IF('COE.Client.Details'!J179="","",'COE.Client.Details'!J179)</f>
        <v/>
      </c>
    </row>
    <row r="163">
      <c r="A163" s="504" t="n"/>
      <c r="B163" s="504">
        <f>IF('Internal COE_Account Grid'!B163="","",'Internal COE_Account Grid'!B163)</f>
        <v/>
      </c>
      <c r="C163" s="504">
        <f>IF('Internal COE_Account Grid'!I163="","",'Internal COE_Account Grid'!I163)</f>
        <v/>
      </c>
      <c r="D163" s="631">
        <f>IF('Exhibit A'!K172="","",'Exhibit A'!K172)</f>
        <v/>
      </c>
      <c r="E163" s="166" t="n"/>
      <c r="F163" s="166" t="n"/>
      <c r="G163" s="166" t="n"/>
      <c r="H163" s="166" t="n"/>
      <c r="I163" s="481">
        <f>IF(B163="","",'Multi Unit Grid'!$H$3)</f>
        <v/>
      </c>
      <c r="J163" s="166" t="n"/>
      <c r="K163" s="166" t="n"/>
      <c r="L163" s="166" t="n"/>
      <c r="M163" s="166" t="n"/>
      <c r="N163" s="166" t="n"/>
      <c r="O163" s="505" t="n"/>
      <c r="P163" s="166" t="n"/>
      <c r="Q163" s="501">
        <f>IF(B163="","",'Multi Unit Grid'!$G$3)</f>
        <v/>
      </c>
      <c r="R163" s="166" t="n"/>
      <c r="S163" s="502">
        <f>IF('Multi Unit Grid'!$C$13="","",'Multi Unit Grid'!$C$13)</f>
        <v/>
      </c>
      <c r="T163" s="502">
        <f>IF('COE.Client.Details'!J180="","",'COE.Client.Details'!J180)</f>
        <v/>
      </c>
    </row>
    <row r="164">
      <c r="A164" s="504" t="n"/>
      <c r="B164" s="504">
        <f>IF('Internal COE_Account Grid'!B164="","",'Internal COE_Account Grid'!B164)</f>
        <v/>
      </c>
      <c r="C164" s="504">
        <f>IF('Internal COE_Account Grid'!I164="","",'Internal COE_Account Grid'!I164)</f>
        <v/>
      </c>
      <c r="D164" s="631">
        <f>IF('Exhibit A'!K173="","",'Exhibit A'!K173)</f>
        <v/>
      </c>
      <c r="E164" s="166" t="n"/>
      <c r="F164" s="166" t="n"/>
      <c r="G164" s="166" t="n"/>
      <c r="H164" s="166" t="n"/>
      <c r="I164" s="481">
        <f>IF(B164="","",'Multi Unit Grid'!$H$3)</f>
        <v/>
      </c>
      <c r="J164" s="166" t="n"/>
      <c r="K164" s="166" t="n"/>
      <c r="L164" s="166" t="n"/>
      <c r="M164" s="166" t="n"/>
      <c r="N164" s="166" t="n"/>
      <c r="O164" s="505" t="n"/>
      <c r="P164" s="166" t="n"/>
      <c r="Q164" s="501">
        <f>IF(B164="","",'Multi Unit Grid'!$G$3)</f>
        <v/>
      </c>
      <c r="R164" s="166" t="n"/>
      <c r="S164" s="502">
        <f>IF('Multi Unit Grid'!$C$13="","",'Multi Unit Grid'!$C$13)</f>
        <v/>
      </c>
      <c r="T164" s="502">
        <f>IF('COE.Client.Details'!J181="","",'COE.Client.Details'!J181)</f>
        <v/>
      </c>
    </row>
    <row r="165">
      <c r="A165" s="504" t="n"/>
      <c r="B165" s="504">
        <f>IF('Internal COE_Account Grid'!B165="","",'Internal COE_Account Grid'!B165)</f>
        <v/>
      </c>
      <c r="C165" s="504">
        <f>IF('Internal COE_Account Grid'!I165="","",'Internal COE_Account Grid'!I165)</f>
        <v/>
      </c>
      <c r="D165" s="631">
        <f>IF('Exhibit A'!K174="","",'Exhibit A'!K174)</f>
        <v/>
      </c>
      <c r="E165" s="166" t="n"/>
      <c r="F165" s="166" t="n"/>
      <c r="G165" s="166" t="n"/>
      <c r="H165" s="166" t="n"/>
      <c r="I165" s="481">
        <f>IF(B165="","",'Multi Unit Grid'!$H$3)</f>
        <v/>
      </c>
      <c r="J165" s="166" t="n"/>
      <c r="K165" s="166" t="n"/>
      <c r="L165" s="166" t="n"/>
      <c r="M165" s="166" t="n"/>
      <c r="N165" s="166" t="n"/>
      <c r="O165" s="505" t="n"/>
      <c r="P165" s="166" t="n"/>
      <c r="Q165" s="501">
        <f>IF(B165="","",'Multi Unit Grid'!$G$3)</f>
        <v/>
      </c>
      <c r="R165" s="166" t="n"/>
      <c r="S165" s="502">
        <f>IF('Multi Unit Grid'!$C$13="","",'Multi Unit Grid'!$C$13)</f>
        <v/>
      </c>
      <c r="T165" s="502">
        <f>IF('COE.Client.Details'!J182="","",'COE.Client.Details'!J182)</f>
        <v/>
      </c>
    </row>
    <row r="166">
      <c r="A166" s="504" t="n"/>
      <c r="B166" s="504">
        <f>IF('Internal COE_Account Grid'!B166="","",'Internal COE_Account Grid'!B166)</f>
        <v/>
      </c>
      <c r="C166" s="504">
        <f>IF('Internal COE_Account Grid'!I166="","",'Internal COE_Account Grid'!I166)</f>
        <v/>
      </c>
      <c r="D166" s="631">
        <f>IF('Exhibit A'!K175="","",'Exhibit A'!K175)</f>
        <v/>
      </c>
      <c r="E166" s="166" t="n"/>
      <c r="F166" s="166" t="n"/>
      <c r="G166" s="166" t="n"/>
      <c r="H166" s="166" t="n"/>
      <c r="I166" s="481">
        <f>IF(B166="","",'Multi Unit Grid'!$H$3)</f>
        <v/>
      </c>
      <c r="J166" s="166" t="n"/>
      <c r="K166" s="166" t="n"/>
      <c r="L166" s="166" t="n"/>
      <c r="M166" s="166" t="n"/>
      <c r="N166" s="166" t="n"/>
      <c r="O166" s="505" t="n"/>
      <c r="P166" s="166" t="n"/>
      <c r="Q166" s="501">
        <f>IF(B166="","",'Multi Unit Grid'!$G$3)</f>
        <v/>
      </c>
      <c r="R166" s="166" t="n"/>
      <c r="S166" s="502">
        <f>IF('Multi Unit Grid'!$C$13="","",'Multi Unit Grid'!$C$13)</f>
        <v/>
      </c>
      <c r="T166" s="502">
        <f>IF('COE.Client.Details'!J183="","",'COE.Client.Details'!J183)</f>
        <v/>
      </c>
    </row>
    <row r="167">
      <c r="A167" s="504" t="n"/>
      <c r="B167" s="504">
        <f>IF('Internal COE_Account Grid'!B167="","",'Internal COE_Account Grid'!B167)</f>
        <v/>
      </c>
      <c r="C167" s="504">
        <f>IF('Internal COE_Account Grid'!I167="","",'Internal COE_Account Grid'!I167)</f>
        <v/>
      </c>
      <c r="D167" s="631">
        <f>IF('Exhibit A'!K176="","",'Exhibit A'!K176)</f>
        <v/>
      </c>
      <c r="E167" s="166" t="n"/>
      <c r="F167" s="166" t="n"/>
      <c r="G167" s="166" t="n"/>
      <c r="H167" s="166" t="n"/>
      <c r="I167" s="481">
        <f>IF(B167="","",'Multi Unit Grid'!$H$3)</f>
        <v/>
      </c>
      <c r="J167" s="166" t="n"/>
      <c r="K167" s="166" t="n"/>
      <c r="L167" s="166" t="n"/>
      <c r="M167" s="166" t="n"/>
      <c r="N167" s="166" t="n"/>
      <c r="O167" s="505" t="n"/>
      <c r="P167" s="166" t="n"/>
      <c r="Q167" s="501">
        <f>IF(B167="","",'Multi Unit Grid'!$G$3)</f>
        <v/>
      </c>
      <c r="R167" s="166" t="n"/>
      <c r="S167" s="502">
        <f>IF('Multi Unit Grid'!$C$13="","",'Multi Unit Grid'!$C$13)</f>
        <v/>
      </c>
      <c r="T167" s="502">
        <f>IF('COE.Client.Details'!J184="","",'COE.Client.Details'!J184)</f>
        <v/>
      </c>
    </row>
    <row r="168">
      <c r="A168" s="504" t="n"/>
      <c r="B168" s="504">
        <f>IF('Internal COE_Account Grid'!B168="","",'Internal COE_Account Grid'!B168)</f>
        <v/>
      </c>
      <c r="C168" s="504">
        <f>IF('Internal COE_Account Grid'!I168="","",'Internal COE_Account Grid'!I168)</f>
        <v/>
      </c>
      <c r="D168" s="631">
        <f>IF('Exhibit A'!K177="","",'Exhibit A'!K177)</f>
        <v/>
      </c>
      <c r="E168" s="166" t="n"/>
      <c r="F168" s="166" t="n"/>
      <c r="G168" s="166" t="n"/>
      <c r="H168" s="166" t="n"/>
      <c r="I168" s="481">
        <f>IF(B168="","",'Multi Unit Grid'!$H$3)</f>
        <v/>
      </c>
      <c r="J168" s="166" t="n"/>
      <c r="K168" s="166" t="n"/>
      <c r="L168" s="166" t="n"/>
      <c r="M168" s="166" t="n"/>
      <c r="N168" s="166" t="n"/>
      <c r="O168" s="505" t="n"/>
      <c r="P168" s="166" t="n"/>
      <c r="Q168" s="501">
        <f>IF(B168="","",'Multi Unit Grid'!$G$3)</f>
        <v/>
      </c>
      <c r="R168" s="166" t="n"/>
      <c r="S168" s="502">
        <f>IF('Multi Unit Grid'!$C$13="","",'Multi Unit Grid'!$C$13)</f>
        <v/>
      </c>
      <c r="T168" s="502">
        <f>IF('COE.Client.Details'!J185="","",'COE.Client.Details'!J185)</f>
        <v/>
      </c>
    </row>
    <row r="169">
      <c r="A169" s="504" t="n"/>
      <c r="B169" s="504">
        <f>IF('Internal COE_Account Grid'!B169="","",'Internal COE_Account Grid'!B169)</f>
        <v/>
      </c>
      <c r="C169" s="504">
        <f>IF('Internal COE_Account Grid'!I169="","",'Internal COE_Account Grid'!I169)</f>
        <v/>
      </c>
      <c r="D169" s="631">
        <f>IF('Exhibit A'!K178="","",'Exhibit A'!K178)</f>
        <v/>
      </c>
      <c r="E169" s="166" t="n"/>
      <c r="F169" s="166" t="n"/>
      <c r="G169" s="166" t="n"/>
      <c r="H169" s="166" t="n"/>
      <c r="I169" s="481">
        <f>IF(B169="","",'Multi Unit Grid'!$H$3)</f>
        <v/>
      </c>
      <c r="J169" s="166" t="n"/>
      <c r="K169" s="166" t="n"/>
      <c r="L169" s="166" t="n"/>
      <c r="M169" s="166" t="n"/>
      <c r="N169" s="166" t="n"/>
      <c r="O169" s="505" t="n"/>
      <c r="P169" s="166" t="n"/>
      <c r="Q169" s="501">
        <f>IF(B169="","",'Multi Unit Grid'!$G$3)</f>
        <v/>
      </c>
      <c r="R169" s="166" t="n"/>
      <c r="S169" s="502">
        <f>IF('Multi Unit Grid'!$C$13="","",'Multi Unit Grid'!$C$13)</f>
        <v/>
      </c>
      <c r="T169" s="502">
        <f>IF('COE.Client.Details'!J186="","",'COE.Client.Details'!J186)</f>
        <v/>
      </c>
    </row>
    <row r="170">
      <c r="A170" s="504" t="n"/>
      <c r="B170" s="504">
        <f>IF('Internal COE_Account Grid'!B170="","",'Internal COE_Account Grid'!B170)</f>
        <v/>
      </c>
      <c r="C170" s="504">
        <f>IF('Internal COE_Account Grid'!I170="","",'Internal COE_Account Grid'!I170)</f>
        <v/>
      </c>
      <c r="D170" s="631">
        <f>IF('Exhibit A'!K179="","",'Exhibit A'!K179)</f>
        <v/>
      </c>
      <c r="E170" s="166" t="n"/>
      <c r="F170" s="166" t="n"/>
      <c r="G170" s="166" t="n"/>
      <c r="H170" s="166" t="n"/>
      <c r="I170" s="481">
        <f>IF(B170="","",'Multi Unit Grid'!$H$3)</f>
        <v/>
      </c>
      <c r="J170" s="166" t="n"/>
      <c r="K170" s="166" t="n"/>
      <c r="L170" s="166" t="n"/>
      <c r="M170" s="166" t="n"/>
      <c r="N170" s="166" t="n"/>
      <c r="O170" s="505" t="n"/>
      <c r="P170" s="166" t="n"/>
      <c r="Q170" s="501">
        <f>IF(B170="","",'Multi Unit Grid'!$G$3)</f>
        <v/>
      </c>
      <c r="R170" s="166" t="n"/>
      <c r="S170" s="502">
        <f>IF('Multi Unit Grid'!$C$13="","",'Multi Unit Grid'!$C$13)</f>
        <v/>
      </c>
      <c r="T170" s="502">
        <f>IF('COE.Client.Details'!J187="","",'COE.Client.Details'!J187)</f>
        <v/>
      </c>
    </row>
    <row r="171">
      <c r="A171" s="504" t="n"/>
      <c r="B171" s="504">
        <f>IF('Internal COE_Account Grid'!B171="","",'Internal COE_Account Grid'!B171)</f>
        <v/>
      </c>
      <c r="C171" s="504">
        <f>IF('Internal COE_Account Grid'!I171="","",'Internal COE_Account Grid'!I171)</f>
        <v/>
      </c>
      <c r="D171" s="631">
        <f>IF('Exhibit A'!K180="","",'Exhibit A'!K180)</f>
        <v/>
      </c>
      <c r="E171" s="166" t="n"/>
      <c r="F171" s="166" t="n"/>
      <c r="G171" s="166" t="n"/>
      <c r="H171" s="166" t="n"/>
      <c r="I171" s="481">
        <f>IF(B171="","",'Multi Unit Grid'!$H$3)</f>
        <v/>
      </c>
      <c r="J171" s="166" t="n"/>
      <c r="K171" s="166" t="n"/>
      <c r="L171" s="166" t="n"/>
      <c r="M171" s="166" t="n"/>
      <c r="N171" s="166" t="n"/>
      <c r="O171" s="505" t="n"/>
      <c r="P171" s="166" t="n"/>
      <c r="Q171" s="501">
        <f>IF(B171="","",'Multi Unit Grid'!$G$3)</f>
        <v/>
      </c>
      <c r="R171" s="166" t="n"/>
      <c r="S171" s="502">
        <f>IF('Multi Unit Grid'!$C$13="","",'Multi Unit Grid'!$C$13)</f>
        <v/>
      </c>
      <c r="T171" s="502">
        <f>IF('COE.Client.Details'!J188="","",'COE.Client.Details'!J188)</f>
        <v/>
      </c>
    </row>
    <row r="172">
      <c r="A172" s="504" t="n"/>
      <c r="B172" s="504">
        <f>IF('Internal COE_Account Grid'!B172="","",'Internal COE_Account Grid'!B172)</f>
        <v/>
      </c>
      <c r="C172" s="504">
        <f>IF('Internal COE_Account Grid'!I172="","",'Internal COE_Account Grid'!I172)</f>
        <v/>
      </c>
      <c r="D172" s="631">
        <f>IF('Exhibit A'!K181="","",'Exhibit A'!K181)</f>
        <v/>
      </c>
      <c r="E172" s="166" t="n"/>
      <c r="F172" s="166" t="n"/>
      <c r="G172" s="166" t="n"/>
      <c r="H172" s="166" t="n"/>
      <c r="I172" s="481">
        <f>IF(B172="","",'Multi Unit Grid'!$H$3)</f>
        <v/>
      </c>
      <c r="J172" s="166" t="n"/>
      <c r="K172" s="166" t="n"/>
      <c r="L172" s="166" t="n"/>
      <c r="M172" s="166" t="n"/>
      <c r="N172" s="166" t="n"/>
      <c r="O172" s="505" t="n"/>
      <c r="P172" s="166" t="n"/>
      <c r="Q172" s="501">
        <f>IF(B172="","",'Multi Unit Grid'!$G$3)</f>
        <v/>
      </c>
      <c r="R172" s="166" t="n"/>
      <c r="S172" s="502">
        <f>IF('Multi Unit Grid'!$C$13="","",'Multi Unit Grid'!$C$13)</f>
        <v/>
      </c>
      <c r="T172" s="502">
        <f>IF('COE.Client.Details'!J189="","",'COE.Client.Details'!J189)</f>
        <v/>
      </c>
    </row>
    <row r="173">
      <c r="A173" s="504" t="n"/>
      <c r="B173" s="504">
        <f>IF('Internal COE_Account Grid'!B173="","",'Internal COE_Account Grid'!B173)</f>
        <v/>
      </c>
      <c r="C173" s="504">
        <f>IF('Internal COE_Account Grid'!I173="","",'Internal COE_Account Grid'!I173)</f>
        <v/>
      </c>
      <c r="D173" s="631">
        <f>IF('Exhibit A'!K182="","",'Exhibit A'!K182)</f>
        <v/>
      </c>
      <c r="E173" s="166" t="n"/>
      <c r="F173" s="166" t="n"/>
      <c r="G173" s="166" t="n"/>
      <c r="H173" s="166" t="n"/>
      <c r="I173" s="481">
        <f>IF(B173="","",'Multi Unit Grid'!$H$3)</f>
        <v/>
      </c>
      <c r="J173" s="166" t="n"/>
      <c r="K173" s="166" t="n"/>
      <c r="L173" s="166" t="n"/>
      <c r="M173" s="166" t="n"/>
      <c r="N173" s="166" t="n"/>
      <c r="O173" s="505" t="n"/>
      <c r="P173" s="166" t="n"/>
      <c r="Q173" s="501">
        <f>IF(B173="","",'Multi Unit Grid'!$G$3)</f>
        <v/>
      </c>
      <c r="R173" s="166" t="n"/>
      <c r="S173" s="502">
        <f>IF('Multi Unit Grid'!$C$13="","",'Multi Unit Grid'!$C$13)</f>
        <v/>
      </c>
      <c r="T173" s="502">
        <f>IF('COE.Client.Details'!J190="","",'COE.Client.Details'!J190)</f>
        <v/>
      </c>
    </row>
    <row r="174">
      <c r="A174" s="504" t="n"/>
      <c r="B174" s="504">
        <f>IF('Internal COE_Account Grid'!B174="","",'Internal COE_Account Grid'!B174)</f>
        <v/>
      </c>
      <c r="C174" s="504">
        <f>IF('Internal COE_Account Grid'!I174="","",'Internal COE_Account Grid'!I174)</f>
        <v/>
      </c>
      <c r="D174" s="631">
        <f>IF('Exhibit A'!K183="","",'Exhibit A'!K183)</f>
        <v/>
      </c>
      <c r="E174" s="166" t="n"/>
      <c r="F174" s="166" t="n"/>
      <c r="G174" s="166" t="n"/>
      <c r="H174" s="166" t="n"/>
      <c r="I174" s="481">
        <f>IF(B174="","",'Multi Unit Grid'!$H$3)</f>
        <v/>
      </c>
      <c r="J174" s="166" t="n"/>
      <c r="K174" s="166" t="n"/>
      <c r="L174" s="166" t="n"/>
      <c r="M174" s="166" t="n"/>
      <c r="N174" s="166" t="n"/>
      <c r="O174" s="505" t="n"/>
      <c r="P174" s="166" t="n"/>
      <c r="Q174" s="501">
        <f>IF(B174="","",'Multi Unit Grid'!$G$3)</f>
        <v/>
      </c>
      <c r="R174" s="166" t="n"/>
      <c r="S174" s="502">
        <f>IF('Multi Unit Grid'!$C$13="","",'Multi Unit Grid'!$C$13)</f>
        <v/>
      </c>
      <c r="T174" s="502">
        <f>IF('COE.Client.Details'!J191="","",'COE.Client.Details'!J191)</f>
        <v/>
      </c>
    </row>
    <row r="175">
      <c r="A175" s="504" t="n"/>
      <c r="B175" s="504">
        <f>IF('Internal COE_Account Grid'!B175="","",'Internal COE_Account Grid'!B175)</f>
        <v/>
      </c>
      <c r="C175" s="504">
        <f>IF('Internal COE_Account Grid'!I175="","",'Internal COE_Account Grid'!I175)</f>
        <v/>
      </c>
      <c r="D175" s="631">
        <f>IF('Exhibit A'!K184="","",'Exhibit A'!K184)</f>
        <v/>
      </c>
      <c r="E175" s="166" t="n"/>
      <c r="F175" s="166" t="n"/>
      <c r="G175" s="166" t="n"/>
      <c r="H175" s="166" t="n"/>
      <c r="I175" s="481">
        <f>IF(B175="","",'Multi Unit Grid'!$H$3)</f>
        <v/>
      </c>
      <c r="J175" s="166" t="n"/>
      <c r="K175" s="166" t="n"/>
      <c r="L175" s="166" t="n"/>
      <c r="M175" s="166" t="n"/>
      <c r="N175" s="166" t="n"/>
      <c r="O175" s="505" t="n"/>
      <c r="P175" s="166" t="n"/>
      <c r="Q175" s="501">
        <f>IF(B175="","",'Multi Unit Grid'!$G$3)</f>
        <v/>
      </c>
      <c r="R175" s="166" t="n"/>
      <c r="S175" s="502">
        <f>IF('Multi Unit Grid'!$C$13="","",'Multi Unit Grid'!$C$13)</f>
        <v/>
      </c>
      <c r="T175" s="502">
        <f>IF('COE.Client.Details'!J192="","",'COE.Client.Details'!J192)</f>
        <v/>
      </c>
    </row>
    <row r="176">
      <c r="A176" s="504" t="n"/>
      <c r="B176" s="504">
        <f>IF('Internal COE_Account Grid'!B176="","",'Internal COE_Account Grid'!B176)</f>
        <v/>
      </c>
      <c r="C176" s="504">
        <f>IF('Internal COE_Account Grid'!I176="","",'Internal COE_Account Grid'!I176)</f>
        <v/>
      </c>
      <c r="D176" s="631">
        <f>IF('Exhibit A'!K185="","",'Exhibit A'!K185)</f>
        <v/>
      </c>
      <c r="E176" s="166" t="n"/>
      <c r="F176" s="166" t="n"/>
      <c r="G176" s="166" t="n"/>
      <c r="H176" s="166" t="n"/>
      <c r="I176" s="481">
        <f>IF(B176="","",'Multi Unit Grid'!$H$3)</f>
        <v/>
      </c>
      <c r="J176" s="166" t="n"/>
      <c r="K176" s="166" t="n"/>
      <c r="L176" s="166" t="n"/>
      <c r="M176" s="166" t="n"/>
      <c r="N176" s="166" t="n"/>
      <c r="O176" s="505" t="n"/>
      <c r="P176" s="166" t="n"/>
      <c r="Q176" s="501">
        <f>IF(B176="","",'Multi Unit Grid'!$G$3)</f>
        <v/>
      </c>
      <c r="R176" s="166" t="n"/>
      <c r="S176" s="502">
        <f>IF('Multi Unit Grid'!$C$13="","",'Multi Unit Grid'!$C$13)</f>
        <v/>
      </c>
      <c r="T176" s="502">
        <f>IF('COE.Client.Details'!J193="","",'COE.Client.Details'!J193)</f>
        <v/>
      </c>
    </row>
    <row r="177">
      <c r="A177" s="504" t="n"/>
      <c r="B177" s="504">
        <f>IF('Internal COE_Account Grid'!B177="","",'Internal COE_Account Grid'!B177)</f>
        <v/>
      </c>
      <c r="C177" s="504">
        <f>IF('Internal COE_Account Grid'!I177="","",'Internal COE_Account Grid'!I177)</f>
        <v/>
      </c>
      <c r="D177" s="631">
        <f>IF('Exhibit A'!K186="","",'Exhibit A'!K186)</f>
        <v/>
      </c>
      <c r="E177" s="166" t="n"/>
      <c r="F177" s="166" t="n"/>
      <c r="G177" s="166" t="n"/>
      <c r="H177" s="166" t="n"/>
      <c r="I177" s="481">
        <f>IF(B177="","",'Multi Unit Grid'!$H$3)</f>
        <v/>
      </c>
      <c r="J177" s="166" t="n"/>
      <c r="K177" s="166" t="n"/>
      <c r="L177" s="166" t="n"/>
      <c r="M177" s="166" t="n"/>
      <c r="N177" s="166" t="n"/>
      <c r="O177" s="505" t="n"/>
      <c r="P177" s="166" t="n"/>
      <c r="Q177" s="501">
        <f>IF(B177="","",'Multi Unit Grid'!$G$3)</f>
        <v/>
      </c>
      <c r="R177" s="166" t="n"/>
      <c r="S177" s="502">
        <f>IF('Multi Unit Grid'!$C$13="","",'Multi Unit Grid'!$C$13)</f>
        <v/>
      </c>
      <c r="T177" s="502">
        <f>IF('COE.Client.Details'!J194="","",'COE.Client.Details'!J194)</f>
        <v/>
      </c>
    </row>
    <row r="178">
      <c r="A178" s="504" t="n"/>
      <c r="B178" s="504">
        <f>IF('Internal COE_Account Grid'!B178="","",'Internal COE_Account Grid'!B178)</f>
        <v/>
      </c>
      <c r="C178" s="504">
        <f>IF('Internal COE_Account Grid'!I178="","",'Internal COE_Account Grid'!I178)</f>
        <v/>
      </c>
      <c r="D178" s="631">
        <f>IF('Exhibit A'!K187="","",'Exhibit A'!K187)</f>
        <v/>
      </c>
      <c r="E178" s="166" t="n"/>
      <c r="F178" s="166" t="n"/>
      <c r="G178" s="166" t="n"/>
      <c r="H178" s="166" t="n"/>
      <c r="I178" s="481">
        <f>IF(B178="","",'Multi Unit Grid'!$H$3)</f>
        <v/>
      </c>
      <c r="J178" s="166" t="n"/>
      <c r="K178" s="166" t="n"/>
      <c r="L178" s="166" t="n"/>
      <c r="M178" s="166" t="n"/>
      <c r="N178" s="166" t="n"/>
      <c r="O178" s="505" t="n"/>
      <c r="P178" s="166" t="n"/>
      <c r="Q178" s="501">
        <f>IF(B178="","",'Multi Unit Grid'!$G$3)</f>
        <v/>
      </c>
      <c r="R178" s="166" t="n"/>
      <c r="S178" s="502">
        <f>IF('Multi Unit Grid'!$C$13="","",'Multi Unit Grid'!$C$13)</f>
        <v/>
      </c>
      <c r="T178" s="502">
        <f>IF('COE.Client.Details'!J195="","",'COE.Client.Details'!J195)</f>
        <v/>
      </c>
    </row>
    <row r="179">
      <c r="A179" s="504" t="n"/>
      <c r="B179" s="504">
        <f>IF('Internal COE_Account Grid'!B179="","",'Internal COE_Account Grid'!B179)</f>
        <v/>
      </c>
      <c r="C179" s="504">
        <f>IF('Internal COE_Account Grid'!I179="","",'Internal COE_Account Grid'!I179)</f>
        <v/>
      </c>
      <c r="D179" s="631">
        <f>IF('Exhibit A'!K188="","",'Exhibit A'!K188)</f>
        <v/>
      </c>
      <c r="E179" s="166" t="n"/>
      <c r="F179" s="166" t="n"/>
      <c r="G179" s="166" t="n"/>
      <c r="H179" s="166" t="n"/>
      <c r="I179" s="481">
        <f>IF(B179="","",'Multi Unit Grid'!$H$3)</f>
        <v/>
      </c>
      <c r="J179" s="166" t="n"/>
      <c r="K179" s="166" t="n"/>
      <c r="L179" s="166" t="n"/>
      <c r="M179" s="166" t="n"/>
      <c r="N179" s="166" t="n"/>
      <c r="O179" s="505" t="n"/>
      <c r="P179" s="166" t="n"/>
      <c r="Q179" s="501">
        <f>IF(B179="","",'Multi Unit Grid'!$G$3)</f>
        <v/>
      </c>
      <c r="R179" s="166" t="n"/>
      <c r="S179" s="502">
        <f>IF('Multi Unit Grid'!$C$13="","",'Multi Unit Grid'!$C$13)</f>
        <v/>
      </c>
      <c r="T179" s="502">
        <f>IF('COE.Client.Details'!J196="","",'COE.Client.Details'!J196)</f>
        <v/>
      </c>
    </row>
    <row r="180">
      <c r="A180" s="504" t="n"/>
      <c r="B180" s="504">
        <f>IF('Internal COE_Account Grid'!B180="","",'Internal COE_Account Grid'!B180)</f>
        <v/>
      </c>
      <c r="C180" s="504">
        <f>IF('Internal COE_Account Grid'!I180="","",'Internal COE_Account Grid'!I180)</f>
        <v/>
      </c>
      <c r="D180" s="631">
        <f>IF('Exhibit A'!K189="","",'Exhibit A'!K189)</f>
        <v/>
      </c>
      <c r="E180" s="166" t="n"/>
      <c r="F180" s="166" t="n"/>
      <c r="G180" s="166" t="n"/>
      <c r="H180" s="166" t="n"/>
      <c r="I180" s="481">
        <f>IF(B180="","",'Multi Unit Grid'!$H$3)</f>
        <v/>
      </c>
      <c r="J180" s="166" t="n"/>
      <c r="K180" s="166" t="n"/>
      <c r="L180" s="166" t="n"/>
      <c r="M180" s="166" t="n"/>
      <c r="N180" s="166" t="n"/>
      <c r="O180" s="505" t="n"/>
      <c r="P180" s="166" t="n"/>
      <c r="Q180" s="501">
        <f>IF(B180="","",'Multi Unit Grid'!$G$3)</f>
        <v/>
      </c>
      <c r="R180" s="166" t="n"/>
      <c r="S180" s="502">
        <f>IF('Multi Unit Grid'!$C$13="","",'Multi Unit Grid'!$C$13)</f>
        <v/>
      </c>
      <c r="T180" s="502">
        <f>IF('COE.Client.Details'!J197="","",'COE.Client.Details'!J197)</f>
        <v/>
      </c>
    </row>
    <row r="181">
      <c r="A181" s="504" t="n"/>
      <c r="B181" s="504">
        <f>IF('Internal COE_Account Grid'!B181="","",'Internal COE_Account Grid'!B181)</f>
        <v/>
      </c>
      <c r="C181" s="504">
        <f>IF('Internal COE_Account Grid'!I181="","",'Internal COE_Account Grid'!I181)</f>
        <v/>
      </c>
      <c r="D181" s="631">
        <f>IF('Exhibit A'!K190="","",'Exhibit A'!K190)</f>
        <v/>
      </c>
      <c r="E181" s="166" t="n"/>
      <c r="F181" s="166" t="n"/>
      <c r="G181" s="166" t="n"/>
      <c r="H181" s="166" t="n"/>
      <c r="I181" s="481">
        <f>IF(B181="","",'Multi Unit Grid'!$H$3)</f>
        <v/>
      </c>
      <c r="J181" s="166" t="n"/>
      <c r="K181" s="166" t="n"/>
      <c r="L181" s="166" t="n"/>
      <c r="M181" s="166" t="n"/>
      <c r="N181" s="166" t="n"/>
      <c r="O181" s="505" t="n"/>
      <c r="P181" s="166" t="n"/>
      <c r="Q181" s="501">
        <f>IF(B181="","",'Multi Unit Grid'!$G$3)</f>
        <v/>
      </c>
      <c r="R181" s="166" t="n"/>
      <c r="S181" s="502">
        <f>IF('Multi Unit Grid'!$C$13="","",'Multi Unit Grid'!$C$13)</f>
        <v/>
      </c>
      <c r="T181" s="502">
        <f>IF('COE.Client.Details'!J198="","",'COE.Client.Details'!J198)</f>
        <v/>
      </c>
    </row>
    <row r="182">
      <c r="A182" s="504" t="n"/>
      <c r="B182" s="504">
        <f>IF('Internal COE_Account Grid'!B182="","",'Internal COE_Account Grid'!B182)</f>
        <v/>
      </c>
      <c r="C182" s="504">
        <f>IF('Internal COE_Account Grid'!I182="","",'Internal COE_Account Grid'!I182)</f>
        <v/>
      </c>
      <c r="D182" s="631">
        <f>IF('Exhibit A'!K191="","",'Exhibit A'!K191)</f>
        <v/>
      </c>
      <c r="E182" s="166" t="n"/>
      <c r="F182" s="166" t="n"/>
      <c r="G182" s="166" t="n"/>
      <c r="H182" s="166" t="n"/>
      <c r="I182" s="481">
        <f>IF(B182="","",'Multi Unit Grid'!$H$3)</f>
        <v/>
      </c>
      <c r="J182" s="166" t="n"/>
      <c r="K182" s="166" t="n"/>
      <c r="L182" s="166" t="n"/>
      <c r="M182" s="166" t="n"/>
      <c r="N182" s="166" t="n"/>
      <c r="O182" s="505" t="n"/>
      <c r="P182" s="166" t="n"/>
      <c r="Q182" s="501">
        <f>IF(B182="","",'Multi Unit Grid'!$G$3)</f>
        <v/>
      </c>
      <c r="R182" s="166" t="n"/>
      <c r="S182" s="502">
        <f>IF('Multi Unit Grid'!$C$13="","",'Multi Unit Grid'!$C$13)</f>
        <v/>
      </c>
      <c r="T182" s="502">
        <f>IF('COE.Client.Details'!J199="","",'COE.Client.Details'!J199)</f>
        <v/>
      </c>
    </row>
    <row r="183">
      <c r="A183" s="504" t="n"/>
      <c r="B183" s="504">
        <f>IF('Internal COE_Account Grid'!B183="","",'Internal COE_Account Grid'!B183)</f>
        <v/>
      </c>
      <c r="C183" s="504">
        <f>IF('Internal COE_Account Grid'!I183="","",'Internal COE_Account Grid'!I183)</f>
        <v/>
      </c>
      <c r="D183" s="631">
        <f>IF('Exhibit A'!K192="","",'Exhibit A'!K192)</f>
        <v/>
      </c>
      <c r="E183" s="166" t="n"/>
      <c r="F183" s="166" t="n"/>
      <c r="G183" s="166" t="n"/>
      <c r="H183" s="166" t="n"/>
      <c r="I183" s="481">
        <f>IF(B183="","",'Multi Unit Grid'!$H$3)</f>
        <v/>
      </c>
      <c r="J183" s="166" t="n"/>
      <c r="K183" s="166" t="n"/>
      <c r="L183" s="166" t="n"/>
      <c r="M183" s="166" t="n"/>
      <c r="N183" s="166" t="n"/>
      <c r="O183" s="505" t="n"/>
      <c r="P183" s="166" t="n"/>
      <c r="Q183" s="501">
        <f>IF(B183="","",'Multi Unit Grid'!$G$3)</f>
        <v/>
      </c>
      <c r="R183" s="166" t="n"/>
      <c r="S183" s="502">
        <f>IF('Multi Unit Grid'!$C$13="","",'Multi Unit Grid'!$C$13)</f>
        <v/>
      </c>
      <c r="T183" s="502">
        <f>IF('COE.Client.Details'!J200="","",'COE.Client.Details'!J200)</f>
        <v/>
      </c>
    </row>
    <row r="184">
      <c r="A184" s="504" t="n"/>
      <c r="B184" s="504">
        <f>IF('Internal COE_Account Grid'!B184="","",'Internal COE_Account Grid'!B184)</f>
        <v/>
      </c>
      <c r="C184" s="504">
        <f>IF('Internal COE_Account Grid'!I184="","",'Internal COE_Account Grid'!I184)</f>
        <v/>
      </c>
      <c r="D184" s="631">
        <f>IF('Exhibit A'!K193="","",'Exhibit A'!K193)</f>
        <v/>
      </c>
      <c r="E184" s="166" t="n"/>
      <c r="F184" s="166" t="n"/>
      <c r="G184" s="166" t="n"/>
      <c r="H184" s="166" t="n"/>
      <c r="I184" s="481">
        <f>IF(B184="","",'Multi Unit Grid'!$H$3)</f>
        <v/>
      </c>
      <c r="J184" s="166" t="n"/>
      <c r="K184" s="166" t="n"/>
      <c r="L184" s="166" t="n"/>
      <c r="M184" s="166" t="n"/>
      <c r="N184" s="166" t="n"/>
      <c r="O184" s="505" t="n"/>
      <c r="P184" s="166" t="n"/>
      <c r="Q184" s="501">
        <f>IF(B184="","",'Multi Unit Grid'!$G$3)</f>
        <v/>
      </c>
      <c r="R184" s="166" t="n"/>
      <c r="S184" s="502">
        <f>IF('Multi Unit Grid'!$C$13="","",'Multi Unit Grid'!$C$13)</f>
        <v/>
      </c>
      <c r="T184" s="502">
        <f>IF('COE.Client.Details'!J201="","",'COE.Client.Details'!J201)</f>
        <v/>
      </c>
    </row>
    <row r="185">
      <c r="A185" s="504" t="n"/>
      <c r="B185" s="504">
        <f>IF('Internal COE_Account Grid'!B185="","",'Internal COE_Account Grid'!B185)</f>
        <v/>
      </c>
      <c r="C185" s="504">
        <f>IF('Internal COE_Account Grid'!I185="","",'Internal COE_Account Grid'!I185)</f>
        <v/>
      </c>
      <c r="D185" s="631">
        <f>IF('Exhibit A'!K194="","",'Exhibit A'!K194)</f>
        <v/>
      </c>
      <c r="E185" s="166" t="n"/>
      <c r="F185" s="166" t="n"/>
      <c r="G185" s="166" t="n"/>
      <c r="H185" s="166" t="n"/>
      <c r="I185" s="481">
        <f>IF(B185="","",'Multi Unit Grid'!$H$3)</f>
        <v/>
      </c>
      <c r="J185" s="166" t="n"/>
      <c r="K185" s="166" t="n"/>
      <c r="L185" s="166" t="n"/>
      <c r="M185" s="166" t="n"/>
      <c r="N185" s="166" t="n"/>
      <c r="O185" s="505" t="n"/>
      <c r="P185" s="166" t="n"/>
      <c r="Q185" s="501">
        <f>IF(B185="","",'Multi Unit Grid'!$G$3)</f>
        <v/>
      </c>
      <c r="R185" s="166" t="n"/>
      <c r="S185" s="502">
        <f>IF('Multi Unit Grid'!$C$13="","",'Multi Unit Grid'!$C$13)</f>
        <v/>
      </c>
      <c r="T185" s="502">
        <f>IF('COE.Client.Details'!J202="","",'COE.Client.Details'!J202)</f>
        <v/>
      </c>
    </row>
    <row r="186">
      <c r="A186" s="504" t="n"/>
      <c r="B186" s="504">
        <f>IF('Internal COE_Account Grid'!B186="","",'Internal COE_Account Grid'!B186)</f>
        <v/>
      </c>
      <c r="C186" s="504">
        <f>IF('Internal COE_Account Grid'!I186="","",'Internal COE_Account Grid'!I186)</f>
        <v/>
      </c>
      <c r="D186" s="631">
        <f>IF('Exhibit A'!K195="","",'Exhibit A'!K195)</f>
        <v/>
      </c>
      <c r="E186" s="166" t="n"/>
      <c r="F186" s="166" t="n"/>
      <c r="G186" s="166" t="n"/>
      <c r="H186" s="166" t="n"/>
      <c r="I186" s="481">
        <f>IF(B186="","",'Multi Unit Grid'!$H$3)</f>
        <v/>
      </c>
      <c r="J186" s="166" t="n"/>
      <c r="K186" s="166" t="n"/>
      <c r="L186" s="166" t="n"/>
      <c r="M186" s="166" t="n"/>
      <c r="N186" s="166" t="n"/>
      <c r="O186" s="505" t="n"/>
      <c r="P186" s="166" t="n"/>
      <c r="Q186" s="501">
        <f>IF(B186="","",'Multi Unit Grid'!$G$3)</f>
        <v/>
      </c>
      <c r="R186" s="166" t="n"/>
      <c r="S186" s="502">
        <f>IF('Multi Unit Grid'!$C$13="","",'Multi Unit Grid'!$C$13)</f>
        <v/>
      </c>
      <c r="T186" s="502">
        <f>IF('COE.Client.Details'!J203="","",'COE.Client.Details'!J203)</f>
        <v/>
      </c>
    </row>
    <row r="187">
      <c r="A187" s="504" t="n"/>
      <c r="B187" s="504">
        <f>IF('Internal COE_Account Grid'!B187="","",'Internal COE_Account Grid'!B187)</f>
        <v/>
      </c>
      <c r="C187" s="504">
        <f>IF('Internal COE_Account Grid'!I187="","",'Internal COE_Account Grid'!I187)</f>
        <v/>
      </c>
      <c r="D187" s="631">
        <f>IF('Exhibit A'!K196="","",'Exhibit A'!K196)</f>
        <v/>
      </c>
      <c r="E187" s="166" t="n"/>
      <c r="F187" s="166" t="n"/>
      <c r="G187" s="166" t="n"/>
      <c r="H187" s="166" t="n"/>
      <c r="I187" s="481">
        <f>IF(B187="","",'Multi Unit Grid'!$H$3)</f>
        <v/>
      </c>
      <c r="J187" s="166" t="n"/>
      <c r="K187" s="166" t="n"/>
      <c r="L187" s="166" t="n"/>
      <c r="M187" s="166" t="n"/>
      <c r="N187" s="166" t="n"/>
      <c r="O187" s="505" t="n"/>
      <c r="P187" s="166" t="n"/>
      <c r="Q187" s="501">
        <f>IF(B187="","",'Multi Unit Grid'!$G$3)</f>
        <v/>
      </c>
      <c r="R187" s="166" t="n"/>
      <c r="S187" s="502">
        <f>IF('Multi Unit Grid'!$C$13="","",'Multi Unit Grid'!$C$13)</f>
        <v/>
      </c>
      <c r="T187" s="502">
        <f>IF('COE.Client.Details'!J204="","",'COE.Client.Details'!J204)</f>
        <v/>
      </c>
    </row>
    <row r="188">
      <c r="A188" s="504" t="n"/>
      <c r="B188" s="504">
        <f>IF('Internal COE_Account Grid'!B188="","",'Internal COE_Account Grid'!B188)</f>
        <v/>
      </c>
      <c r="C188" s="504">
        <f>IF('Internal COE_Account Grid'!I188="","",'Internal COE_Account Grid'!I188)</f>
        <v/>
      </c>
      <c r="D188" s="631">
        <f>IF('Exhibit A'!K197="","",'Exhibit A'!K197)</f>
        <v/>
      </c>
      <c r="E188" s="166" t="n"/>
      <c r="F188" s="166" t="n"/>
      <c r="G188" s="166" t="n"/>
      <c r="H188" s="166" t="n"/>
      <c r="I188" s="481">
        <f>IF(B188="","",'Multi Unit Grid'!$H$3)</f>
        <v/>
      </c>
      <c r="J188" s="166" t="n"/>
      <c r="K188" s="166" t="n"/>
      <c r="L188" s="166" t="n"/>
      <c r="M188" s="166" t="n"/>
      <c r="N188" s="166" t="n"/>
      <c r="O188" s="505" t="n"/>
      <c r="P188" s="166" t="n"/>
      <c r="Q188" s="501">
        <f>IF(B188="","",'Multi Unit Grid'!$G$3)</f>
        <v/>
      </c>
      <c r="R188" s="166" t="n"/>
      <c r="S188" s="502">
        <f>IF('Multi Unit Grid'!$C$13="","",'Multi Unit Grid'!$C$13)</f>
        <v/>
      </c>
      <c r="T188" s="502">
        <f>IF('COE.Client.Details'!J205="","",'COE.Client.Details'!J205)</f>
        <v/>
      </c>
    </row>
    <row r="189">
      <c r="A189" s="504" t="n"/>
      <c r="B189" s="504">
        <f>IF('Internal COE_Account Grid'!B189="","",'Internal COE_Account Grid'!B189)</f>
        <v/>
      </c>
      <c r="C189" s="504">
        <f>IF('Internal COE_Account Grid'!I189="","",'Internal COE_Account Grid'!I189)</f>
        <v/>
      </c>
      <c r="D189" s="631">
        <f>IF('Exhibit A'!K198="","",'Exhibit A'!K198)</f>
        <v/>
      </c>
      <c r="E189" s="166" t="n"/>
      <c r="F189" s="166" t="n"/>
      <c r="G189" s="166" t="n"/>
      <c r="H189" s="166" t="n"/>
      <c r="I189" s="481">
        <f>IF(B189="","",'Multi Unit Grid'!$H$3)</f>
        <v/>
      </c>
      <c r="J189" s="166" t="n"/>
      <c r="K189" s="166" t="n"/>
      <c r="L189" s="166" t="n"/>
      <c r="M189" s="166" t="n"/>
      <c r="N189" s="166" t="n"/>
      <c r="O189" s="505" t="n"/>
      <c r="P189" s="166" t="n"/>
      <c r="Q189" s="501">
        <f>IF(B189="","",'Multi Unit Grid'!$G$3)</f>
        <v/>
      </c>
      <c r="R189" s="166" t="n"/>
      <c r="S189" s="502">
        <f>IF('Multi Unit Grid'!$C$13="","",'Multi Unit Grid'!$C$13)</f>
        <v/>
      </c>
      <c r="T189" s="502">
        <f>IF('COE.Client.Details'!J206="","",'COE.Client.Details'!J206)</f>
        <v/>
      </c>
    </row>
    <row r="190">
      <c r="A190" s="504" t="n"/>
      <c r="B190" s="504">
        <f>IF('Internal COE_Account Grid'!B190="","",'Internal COE_Account Grid'!B190)</f>
        <v/>
      </c>
      <c r="C190" s="504">
        <f>IF('Internal COE_Account Grid'!I190="","",'Internal COE_Account Grid'!I190)</f>
        <v/>
      </c>
      <c r="D190" s="631">
        <f>IF('Exhibit A'!K199="","",'Exhibit A'!K199)</f>
        <v/>
      </c>
      <c r="E190" s="166" t="n"/>
      <c r="F190" s="166" t="n"/>
      <c r="G190" s="166" t="n"/>
      <c r="H190" s="166" t="n"/>
      <c r="I190" s="481">
        <f>IF(B190="","",'Multi Unit Grid'!$H$3)</f>
        <v/>
      </c>
      <c r="J190" s="166" t="n"/>
      <c r="K190" s="166" t="n"/>
      <c r="L190" s="166" t="n"/>
      <c r="M190" s="166" t="n"/>
      <c r="N190" s="166" t="n"/>
      <c r="O190" s="505" t="n"/>
      <c r="P190" s="166" t="n"/>
      <c r="Q190" s="501">
        <f>IF(B190="","",'Multi Unit Grid'!$G$3)</f>
        <v/>
      </c>
      <c r="R190" s="166" t="n"/>
      <c r="S190" s="502">
        <f>IF('Multi Unit Grid'!$C$13="","",'Multi Unit Grid'!$C$13)</f>
        <v/>
      </c>
      <c r="T190" s="502">
        <f>IF('COE.Client.Details'!J207="","",'COE.Client.Details'!J207)</f>
        <v/>
      </c>
    </row>
    <row r="191">
      <c r="A191" s="504" t="n"/>
      <c r="B191" s="504">
        <f>IF('Internal COE_Account Grid'!B191="","",'Internal COE_Account Grid'!B191)</f>
        <v/>
      </c>
      <c r="C191" s="504">
        <f>IF('Internal COE_Account Grid'!I191="","",'Internal COE_Account Grid'!I191)</f>
        <v/>
      </c>
      <c r="D191" s="631">
        <f>IF('Exhibit A'!K200="","",'Exhibit A'!K200)</f>
        <v/>
      </c>
      <c r="E191" s="166" t="n"/>
      <c r="F191" s="166" t="n"/>
      <c r="G191" s="166" t="n"/>
      <c r="H191" s="166" t="n"/>
      <c r="I191" s="481">
        <f>IF(B191="","",'Multi Unit Grid'!$H$3)</f>
        <v/>
      </c>
      <c r="J191" s="166" t="n"/>
      <c r="K191" s="166" t="n"/>
      <c r="L191" s="166" t="n"/>
      <c r="M191" s="166" t="n"/>
      <c r="N191" s="166" t="n"/>
      <c r="O191" s="505" t="n"/>
      <c r="P191" s="166" t="n"/>
      <c r="Q191" s="501">
        <f>IF(B191="","",'Multi Unit Grid'!$G$3)</f>
        <v/>
      </c>
      <c r="R191" s="166" t="n"/>
      <c r="S191" s="502">
        <f>IF('Multi Unit Grid'!$C$13="","",'Multi Unit Grid'!$C$13)</f>
        <v/>
      </c>
      <c r="T191" s="502">
        <f>IF('COE.Client.Details'!J208="","",'COE.Client.Details'!J208)</f>
        <v/>
      </c>
    </row>
    <row r="192">
      <c r="A192" s="504" t="n"/>
      <c r="B192" s="504">
        <f>IF('Internal COE_Account Grid'!B192="","",'Internal COE_Account Grid'!B192)</f>
        <v/>
      </c>
      <c r="C192" s="504">
        <f>IF('Internal COE_Account Grid'!I192="","",'Internal COE_Account Grid'!I192)</f>
        <v/>
      </c>
      <c r="D192" s="631">
        <f>IF('Exhibit A'!K201="","",'Exhibit A'!K201)</f>
        <v/>
      </c>
      <c r="E192" s="166" t="n"/>
      <c r="F192" s="166" t="n"/>
      <c r="G192" s="166" t="n"/>
      <c r="H192" s="166" t="n"/>
      <c r="I192" s="481">
        <f>IF(B192="","",'Multi Unit Grid'!$H$3)</f>
        <v/>
      </c>
      <c r="J192" s="166" t="n"/>
      <c r="K192" s="166" t="n"/>
      <c r="L192" s="166" t="n"/>
      <c r="M192" s="166" t="n"/>
      <c r="N192" s="166" t="n"/>
      <c r="O192" s="505" t="n"/>
      <c r="P192" s="166" t="n"/>
      <c r="Q192" s="501">
        <f>IF(B192="","",'Multi Unit Grid'!$G$3)</f>
        <v/>
      </c>
      <c r="R192" s="166" t="n"/>
      <c r="S192" s="502">
        <f>IF('Multi Unit Grid'!$C$13="","",'Multi Unit Grid'!$C$13)</f>
        <v/>
      </c>
      <c r="T192" s="502">
        <f>IF('COE.Client.Details'!J209="","",'COE.Client.Details'!J209)</f>
        <v/>
      </c>
    </row>
    <row r="193">
      <c r="A193" s="504" t="n"/>
      <c r="B193" s="504">
        <f>IF('Internal COE_Account Grid'!B193="","",'Internal COE_Account Grid'!B193)</f>
        <v/>
      </c>
      <c r="C193" s="504">
        <f>IF('Internal COE_Account Grid'!I193="","",'Internal COE_Account Grid'!I193)</f>
        <v/>
      </c>
      <c r="D193" s="631">
        <f>IF('Exhibit A'!K202="","",'Exhibit A'!K202)</f>
        <v/>
      </c>
      <c r="E193" s="166" t="n"/>
      <c r="F193" s="166" t="n"/>
      <c r="G193" s="166" t="n"/>
      <c r="H193" s="166" t="n"/>
      <c r="I193" s="481">
        <f>IF(B193="","",'Multi Unit Grid'!$H$3)</f>
        <v/>
      </c>
      <c r="J193" s="166" t="n"/>
      <c r="K193" s="166" t="n"/>
      <c r="L193" s="166" t="n"/>
      <c r="M193" s="166" t="n"/>
      <c r="N193" s="166" t="n"/>
      <c r="O193" s="505" t="n"/>
      <c r="P193" s="166" t="n"/>
      <c r="Q193" s="501">
        <f>IF(B193="","",'Multi Unit Grid'!$G$3)</f>
        <v/>
      </c>
      <c r="R193" s="166" t="n"/>
      <c r="S193" s="502">
        <f>IF('Multi Unit Grid'!$C$13="","",'Multi Unit Grid'!$C$13)</f>
        <v/>
      </c>
      <c r="T193" s="502">
        <f>IF('COE.Client.Details'!J210="","",'COE.Client.Details'!J210)</f>
        <v/>
      </c>
    </row>
    <row r="194">
      <c r="A194" s="504" t="n"/>
      <c r="B194" s="504">
        <f>IF('Internal COE_Account Grid'!B194="","",'Internal COE_Account Grid'!B194)</f>
        <v/>
      </c>
      <c r="C194" s="504">
        <f>IF('Internal COE_Account Grid'!I194="","",'Internal COE_Account Grid'!I194)</f>
        <v/>
      </c>
      <c r="D194" s="631">
        <f>IF('Exhibit A'!K203="","",'Exhibit A'!K203)</f>
        <v/>
      </c>
      <c r="E194" s="166" t="n"/>
      <c r="F194" s="166" t="n"/>
      <c r="G194" s="166" t="n"/>
      <c r="H194" s="166" t="n"/>
      <c r="I194" s="481">
        <f>IF(B194="","",'Multi Unit Grid'!$H$3)</f>
        <v/>
      </c>
      <c r="J194" s="166" t="n"/>
      <c r="K194" s="166" t="n"/>
      <c r="L194" s="166" t="n"/>
      <c r="M194" s="166" t="n"/>
      <c r="N194" s="166" t="n"/>
      <c r="O194" s="505" t="n"/>
      <c r="P194" s="166" t="n"/>
      <c r="Q194" s="501">
        <f>IF(B194="","",'Multi Unit Grid'!$G$3)</f>
        <v/>
      </c>
      <c r="R194" s="166" t="n"/>
      <c r="S194" s="502">
        <f>IF('Multi Unit Grid'!$C$13="","",'Multi Unit Grid'!$C$13)</f>
        <v/>
      </c>
      <c r="T194" s="502">
        <f>IF('COE.Client.Details'!J211="","",'COE.Client.Details'!J211)</f>
        <v/>
      </c>
    </row>
    <row r="195">
      <c r="A195" s="504" t="n"/>
      <c r="B195" s="504">
        <f>IF('Internal COE_Account Grid'!B195="","",'Internal COE_Account Grid'!B195)</f>
        <v/>
      </c>
      <c r="C195" s="504">
        <f>IF('Internal COE_Account Grid'!I195="","",'Internal COE_Account Grid'!I195)</f>
        <v/>
      </c>
      <c r="D195" s="631">
        <f>IF('Exhibit A'!K204="","",'Exhibit A'!K204)</f>
        <v/>
      </c>
      <c r="E195" s="166" t="n"/>
      <c r="F195" s="166" t="n"/>
      <c r="G195" s="166" t="n"/>
      <c r="H195" s="166" t="n"/>
      <c r="I195" s="481">
        <f>IF(B195="","",'Multi Unit Grid'!$H$3)</f>
        <v/>
      </c>
      <c r="J195" s="166" t="n"/>
      <c r="K195" s="166" t="n"/>
      <c r="L195" s="166" t="n"/>
      <c r="M195" s="166" t="n"/>
      <c r="N195" s="166" t="n"/>
      <c r="O195" s="505" t="n"/>
      <c r="P195" s="166" t="n"/>
      <c r="Q195" s="501">
        <f>IF(B195="","",'Multi Unit Grid'!$G$3)</f>
        <v/>
      </c>
      <c r="R195" s="166" t="n"/>
      <c r="S195" s="502">
        <f>IF('Multi Unit Grid'!$C$13="","",'Multi Unit Grid'!$C$13)</f>
        <v/>
      </c>
      <c r="T195" s="502">
        <f>IF('COE.Client.Details'!J212="","",'COE.Client.Details'!J212)</f>
        <v/>
      </c>
    </row>
    <row r="196">
      <c r="A196" s="504" t="n"/>
      <c r="B196" s="504">
        <f>IF('Internal COE_Account Grid'!B196="","",'Internal COE_Account Grid'!B196)</f>
        <v/>
      </c>
      <c r="C196" s="504">
        <f>IF('Internal COE_Account Grid'!I196="","",'Internal COE_Account Grid'!I196)</f>
        <v/>
      </c>
      <c r="D196" s="631">
        <f>IF('Exhibit A'!K205="","",'Exhibit A'!K205)</f>
        <v/>
      </c>
      <c r="E196" s="166" t="n"/>
      <c r="F196" s="166" t="n"/>
      <c r="G196" s="166" t="n"/>
      <c r="H196" s="166" t="n"/>
      <c r="I196" s="481">
        <f>IF(B196="","",'Multi Unit Grid'!$H$3)</f>
        <v/>
      </c>
      <c r="J196" s="166" t="n"/>
      <c r="K196" s="166" t="n"/>
      <c r="L196" s="166" t="n"/>
      <c r="M196" s="166" t="n"/>
      <c r="N196" s="166" t="n"/>
      <c r="O196" s="505" t="n"/>
      <c r="P196" s="166" t="n"/>
      <c r="Q196" s="501">
        <f>IF(B196="","",'Multi Unit Grid'!$G$3)</f>
        <v/>
      </c>
      <c r="R196" s="166" t="n"/>
      <c r="S196" s="502">
        <f>IF('Multi Unit Grid'!$C$13="","",'Multi Unit Grid'!$C$13)</f>
        <v/>
      </c>
      <c r="T196" s="502">
        <f>IF('COE.Client.Details'!J213="","",'COE.Client.Details'!J213)</f>
        <v/>
      </c>
    </row>
    <row r="197">
      <c r="A197" s="504" t="n"/>
      <c r="B197" s="504">
        <f>IF('Internal COE_Account Grid'!B197="","",'Internal COE_Account Grid'!B197)</f>
        <v/>
      </c>
      <c r="C197" s="504">
        <f>IF('Internal COE_Account Grid'!I197="","",'Internal COE_Account Grid'!I197)</f>
        <v/>
      </c>
      <c r="D197" s="631">
        <f>IF('Exhibit A'!K206="","",'Exhibit A'!K206)</f>
        <v/>
      </c>
      <c r="E197" s="166" t="n"/>
      <c r="F197" s="166" t="n"/>
      <c r="G197" s="166" t="n"/>
      <c r="H197" s="166" t="n"/>
      <c r="I197" s="481">
        <f>IF(B197="","",'Multi Unit Grid'!$H$3)</f>
        <v/>
      </c>
      <c r="J197" s="166" t="n"/>
      <c r="K197" s="166" t="n"/>
      <c r="L197" s="166" t="n"/>
      <c r="M197" s="166" t="n"/>
      <c r="N197" s="166" t="n"/>
      <c r="O197" s="505" t="n"/>
      <c r="P197" s="166" t="n"/>
      <c r="Q197" s="501">
        <f>IF(B197="","",'Multi Unit Grid'!$G$3)</f>
        <v/>
      </c>
      <c r="R197" s="166" t="n"/>
      <c r="S197" s="502">
        <f>IF('Multi Unit Grid'!$C$13="","",'Multi Unit Grid'!$C$13)</f>
        <v/>
      </c>
      <c r="T197" s="502">
        <f>IF('COE.Client.Details'!J214="","",'COE.Client.Details'!J214)</f>
        <v/>
      </c>
    </row>
    <row r="198">
      <c r="A198" s="504" t="n"/>
      <c r="B198" s="504">
        <f>IF('Internal COE_Account Grid'!B198="","",'Internal COE_Account Grid'!B198)</f>
        <v/>
      </c>
      <c r="C198" s="504">
        <f>IF('Internal COE_Account Grid'!I198="","",'Internal COE_Account Grid'!I198)</f>
        <v/>
      </c>
      <c r="D198" s="631">
        <f>IF('Exhibit A'!K207="","",'Exhibit A'!K207)</f>
        <v/>
      </c>
      <c r="E198" s="166" t="n"/>
      <c r="F198" s="166" t="n"/>
      <c r="G198" s="166" t="n"/>
      <c r="H198" s="166" t="n"/>
      <c r="I198" s="481">
        <f>IF(B198="","",'Multi Unit Grid'!$H$3)</f>
        <v/>
      </c>
      <c r="J198" s="166" t="n"/>
      <c r="K198" s="166" t="n"/>
      <c r="L198" s="166" t="n"/>
      <c r="M198" s="166" t="n"/>
      <c r="N198" s="166" t="n"/>
      <c r="O198" s="505" t="n"/>
      <c r="P198" s="166" t="n"/>
      <c r="Q198" s="501">
        <f>IF(B198="","",'Multi Unit Grid'!$G$3)</f>
        <v/>
      </c>
      <c r="R198" s="166" t="n"/>
      <c r="S198" s="502">
        <f>IF('Multi Unit Grid'!$C$13="","",'Multi Unit Grid'!$C$13)</f>
        <v/>
      </c>
      <c r="T198" s="502">
        <f>IF('COE.Client.Details'!J215="","",'COE.Client.Details'!J215)</f>
        <v/>
      </c>
    </row>
    <row r="199">
      <c r="A199" s="504" t="n"/>
      <c r="B199" s="504">
        <f>IF('Internal COE_Account Grid'!B199="","",'Internal COE_Account Grid'!B199)</f>
        <v/>
      </c>
      <c r="C199" s="504">
        <f>IF('Internal COE_Account Grid'!I199="","",'Internal COE_Account Grid'!I199)</f>
        <v/>
      </c>
      <c r="D199" s="631">
        <f>IF('Exhibit A'!K208="","",'Exhibit A'!K208)</f>
        <v/>
      </c>
      <c r="E199" s="166" t="n"/>
      <c r="F199" s="166" t="n"/>
      <c r="G199" s="166" t="n"/>
      <c r="H199" s="166" t="n"/>
      <c r="I199" s="481">
        <f>IF(B199="","",'Multi Unit Grid'!$H$3)</f>
        <v/>
      </c>
      <c r="J199" s="166" t="n"/>
      <c r="K199" s="166" t="n"/>
      <c r="L199" s="166" t="n"/>
      <c r="M199" s="166" t="n"/>
      <c r="N199" s="166" t="n"/>
      <c r="O199" s="505" t="n"/>
      <c r="P199" s="166" t="n"/>
      <c r="Q199" s="501">
        <f>IF(B199="","",'Multi Unit Grid'!$G$3)</f>
        <v/>
      </c>
      <c r="R199" s="166" t="n"/>
      <c r="S199" s="502">
        <f>IF('Multi Unit Grid'!$C$13="","",'Multi Unit Grid'!$C$13)</f>
        <v/>
      </c>
      <c r="T199" s="502">
        <f>IF('COE.Client.Details'!J216="","",'COE.Client.Details'!J216)</f>
        <v/>
      </c>
    </row>
    <row r="200">
      <c r="A200" s="504" t="n"/>
      <c r="B200" s="504">
        <f>IF('Internal COE_Account Grid'!B200="","",'Internal COE_Account Grid'!B200)</f>
        <v/>
      </c>
      <c r="C200" s="504">
        <f>IF('Internal COE_Account Grid'!I200="","",'Internal COE_Account Grid'!I200)</f>
        <v/>
      </c>
      <c r="D200" s="631">
        <f>IF('Exhibit A'!K209="","",'Exhibit A'!K209)</f>
        <v/>
      </c>
      <c r="E200" s="166" t="n"/>
      <c r="F200" s="166" t="n"/>
      <c r="G200" s="166" t="n"/>
      <c r="H200" s="166" t="n"/>
      <c r="I200" s="481">
        <f>IF(B200="","",'Multi Unit Grid'!$H$3)</f>
        <v/>
      </c>
      <c r="J200" s="166" t="n"/>
      <c r="K200" s="166" t="n"/>
      <c r="L200" s="166" t="n"/>
      <c r="M200" s="166" t="n"/>
      <c r="N200" s="166" t="n"/>
      <c r="O200" s="505" t="n"/>
      <c r="P200" s="166" t="n"/>
      <c r="Q200" s="501">
        <f>IF(B200="","",'Multi Unit Grid'!$G$3)</f>
        <v/>
      </c>
      <c r="R200" s="166" t="n"/>
      <c r="S200" s="502">
        <f>IF('Multi Unit Grid'!$C$13="","",'Multi Unit Grid'!$C$13)</f>
        <v/>
      </c>
      <c r="T200" s="502">
        <f>IF('COE.Client.Details'!J217="","",'COE.Client.Details'!J217)</f>
        <v/>
      </c>
    </row>
    <row r="201">
      <c r="A201" s="504" t="n"/>
      <c r="B201" s="504">
        <f>IF('Internal COE_Account Grid'!B201="","",'Internal COE_Account Grid'!B201)</f>
        <v/>
      </c>
      <c r="C201" s="504">
        <f>IF('Internal COE_Account Grid'!I201="","",'Internal COE_Account Grid'!I201)</f>
        <v/>
      </c>
      <c r="D201" s="631">
        <f>IF('Exhibit A'!K210="","",'Exhibit A'!K210)</f>
        <v/>
      </c>
      <c r="E201" s="166" t="n"/>
      <c r="F201" s="166" t="n"/>
      <c r="G201" s="166" t="n"/>
      <c r="H201" s="166" t="n"/>
      <c r="I201" s="481">
        <f>IF(B201="","",'Multi Unit Grid'!$H$3)</f>
        <v/>
      </c>
      <c r="J201" s="166" t="n"/>
      <c r="K201" s="166" t="n"/>
      <c r="L201" s="166" t="n"/>
      <c r="M201" s="166" t="n"/>
      <c r="N201" s="166" t="n"/>
      <c r="O201" s="505" t="n"/>
      <c r="P201" s="166" t="n"/>
      <c r="Q201" s="501">
        <f>IF(B201="","",'Multi Unit Grid'!$G$3)</f>
        <v/>
      </c>
      <c r="R201" s="166" t="n"/>
      <c r="S201" s="502">
        <f>IF('Multi Unit Grid'!$C$13="","",'Multi Unit Grid'!$C$13)</f>
        <v/>
      </c>
      <c r="T201" s="502">
        <f>IF('COE.Client.Details'!J218="","",'COE.Client.Details'!J218)</f>
        <v/>
      </c>
    </row>
    <row r="202">
      <c r="A202" s="504" t="n"/>
      <c r="B202" s="504">
        <f>IF('Internal COE_Account Grid'!B202="","",'Internal COE_Account Grid'!B202)</f>
        <v/>
      </c>
      <c r="C202" s="504">
        <f>IF('Internal COE_Account Grid'!I202="","",'Internal COE_Account Grid'!I202)</f>
        <v/>
      </c>
      <c r="D202" s="631">
        <f>IF('Exhibit A'!K211="","",'Exhibit A'!K211)</f>
        <v/>
      </c>
      <c r="E202" s="166" t="n"/>
      <c r="F202" s="166" t="n"/>
      <c r="G202" s="166" t="n"/>
      <c r="H202" s="166" t="n"/>
      <c r="I202" s="481">
        <f>IF(B202="","",'Multi Unit Grid'!$H$3)</f>
        <v/>
      </c>
      <c r="J202" s="166" t="n"/>
      <c r="K202" s="166" t="n"/>
      <c r="L202" s="166" t="n"/>
      <c r="M202" s="166" t="n"/>
      <c r="N202" s="166" t="n"/>
      <c r="O202" s="505" t="n"/>
      <c r="P202" s="166" t="n"/>
      <c r="Q202" s="501">
        <f>IF(B202="","",'Multi Unit Grid'!$G$3)</f>
        <v/>
      </c>
      <c r="R202" s="166" t="n"/>
      <c r="S202" s="502">
        <f>IF('Multi Unit Grid'!$C$13="","",'Multi Unit Grid'!$C$13)</f>
        <v/>
      </c>
      <c r="T202" s="502">
        <f>IF('COE.Client.Details'!J219="","",'COE.Client.Details'!J219)</f>
        <v/>
      </c>
    </row>
    <row r="203">
      <c r="A203" s="504" t="n"/>
      <c r="B203" s="504">
        <f>IF('Internal COE_Account Grid'!B203="","",'Internal COE_Account Grid'!B203)</f>
        <v/>
      </c>
      <c r="C203" s="504">
        <f>IF('Internal COE_Account Grid'!I203="","",'Internal COE_Account Grid'!I203)</f>
        <v/>
      </c>
      <c r="D203" s="631">
        <f>IF('Exhibit A'!K212="","",'Exhibit A'!K212)</f>
        <v/>
      </c>
      <c r="E203" s="166" t="n"/>
      <c r="F203" s="166" t="n"/>
      <c r="G203" s="166" t="n"/>
      <c r="H203" s="166" t="n"/>
      <c r="I203" s="481">
        <f>IF(B203="","",'Multi Unit Grid'!$H$3)</f>
        <v/>
      </c>
      <c r="J203" s="166" t="n"/>
      <c r="K203" s="166" t="n"/>
      <c r="L203" s="166" t="n"/>
      <c r="M203" s="166" t="n"/>
      <c r="N203" s="166" t="n"/>
      <c r="O203" s="505" t="n"/>
      <c r="P203" s="166" t="n"/>
      <c r="Q203" s="501">
        <f>IF(B203="","",'Multi Unit Grid'!$G$3)</f>
        <v/>
      </c>
      <c r="R203" s="166" t="n"/>
      <c r="S203" s="502">
        <f>IF('Multi Unit Grid'!$C$13="","",'Multi Unit Grid'!$C$13)</f>
        <v/>
      </c>
      <c r="T203" s="502">
        <f>IF('COE.Client.Details'!J220="","",'COE.Client.Details'!J220)</f>
        <v/>
      </c>
    </row>
    <row r="204">
      <c r="A204" s="504" t="n"/>
      <c r="B204" s="504">
        <f>IF('Internal COE_Account Grid'!B204="","",'Internal COE_Account Grid'!B204)</f>
        <v/>
      </c>
      <c r="C204" s="504">
        <f>IF('Internal COE_Account Grid'!I204="","",'Internal COE_Account Grid'!I204)</f>
        <v/>
      </c>
      <c r="D204" s="631">
        <f>IF('Exhibit A'!K213="","",'Exhibit A'!K213)</f>
        <v/>
      </c>
      <c r="E204" s="166" t="n"/>
      <c r="F204" s="166" t="n"/>
      <c r="G204" s="166" t="n"/>
      <c r="H204" s="166" t="n"/>
      <c r="I204" s="481">
        <f>IF(B204="","",'Multi Unit Grid'!$H$3)</f>
        <v/>
      </c>
      <c r="J204" s="166" t="n"/>
      <c r="K204" s="166" t="n"/>
      <c r="L204" s="166" t="n"/>
      <c r="M204" s="166" t="n"/>
      <c r="N204" s="166" t="n"/>
      <c r="O204" s="505" t="n"/>
      <c r="P204" s="166" t="n"/>
      <c r="Q204" s="501">
        <f>IF(B204="","",'Multi Unit Grid'!$G$3)</f>
        <v/>
      </c>
      <c r="R204" s="166" t="n"/>
      <c r="S204" s="502">
        <f>IF('Multi Unit Grid'!$C$13="","",'Multi Unit Grid'!$C$13)</f>
        <v/>
      </c>
      <c r="T204" s="502">
        <f>IF('COE.Client.Details'!J221="","",'COE.Client.Details'!J221)</f>
        <v/>
      </c>
    </row>
    <row r="205">
      <c r="A205" s="504" t="n"/>
      <c r="B205" s="504">
        <f>IF('Internal COE_Account Grid'!B205="","",'Internal COE_Account Grid'!B205)</f>
        <v/>
      </c>
      <c r="C205" s="504">
        <f>IF('Internal COE_Account Grid'!I205="","",'Internal COE_Account Grid'!I205)</f>
        <v/>
      </c>
      <c r="D205" s="631">
        <f>IF('Exhibit A'!K214="","",'Exhibit A'!K214)</f>
        <v/>
      </c>
      <c r="E205" s="166" t="n"/>
      <c r="F205" s="166" t="n"/>
      <c r="G205" s="166" t="n"/>
      <c r="H205" s="166" t="n"/>
      <c r="I205" s="481">
        <f>IF(B205="","",'Multi Unit Grid'!$H$3)</f>
        <v/>
      </c>
      <c r="J205" s="166" t="n"/>
      <c r="K205" s="166" t="n"/>
      <c r="L205" s="166" t="n"/>
      <c r="M205" s="166" t="n"/>
      <c r="N205" s="166" t="n"/>
      <c r="O205" s="505" t="n"/>
      <c r="P205" s="166" t="n"/>
      <c r="Q205" s="501">
        <f>IF(B205="","",'Multi Unit Grid'!$G$3)</f>
        <v/>
      </c>
      <c r="R205" s="166" t="n"/>
      <c r="S205" s="502">
        <f>IF('Multi Unit Grid'!$C$13="","",'Multi Unit Grid'!$C$13)</f>
        <v/>
      </c>
      <c r="T205" s="502">
        <f>IF('COE.Client.Details'!J222="","",'COE.Client.Details'!J222)</f>
        <v/>
      </c>
    </row>
    <row r="206">
      <c r="A206" s="504" t="n"/>
      <c r="B206" s="504">
        <f>IF('Internal COE_Account Grid'!B206="","",'Internal COE_Account Grid'!B206)</f>
        <v/>
      </c>
      <c r="C206" s="504">
        <f>IF('Internal COE_Account Grid'!I206="","",'Internal COE_Account Grid'!I206)</f>
        <v/>
      </c>
      <c r="D206" s="631">
        <f>IF('Exhibit A'!K215="","",'Exhibit A'!K215)</f>
        <v/>
      </c>
      <c r="E206" s="166" t="n"/>
      <c r="F206" s="166" t="n"/>
      <c r="G206" s="166" t="n"/>
      <c r="H206" s="166" t="n"/>
      <c r="I206" s="481">
        <f>IF(B206="","",'Multi Unit Grid'!$H$3)</f>
        <v/>
      </c>
      <c r="J206" s="166" t="n"/>
      <c r="K206" s="166" t="n"/>
      <c r="L206" s="166" t="n"/>
      <c r="M206" s="166" t="n"/>
      <c r="N206" s="166" t="n"/>
      <c r="O206" s="505" t="n"/>
      <c r="P206" s="166" t="n"/>
      <c r="Q206" s="501">
        <f>IF(B206="","",'Multi Unit Grid'!$G$3)</f>
        <v/>
      </c>
      <c r="R206" s="166" t="n"/>
      <c r="S206" s="502">
        <f>IF('Multi Unit Grid'!$C$13="","",'Multi Unit Grid'!$C$13)</f>
        <v/>
      </c>
      <c r="T206" s="502">
        <f>IF('COE.Client.Details'!J223="","",'COE.Client.Details'!J223)</f>
        <v/>
      </c>
    </row>
    <row r="207">
      <c r="A207" s="504" t="n"/>
      <c r="B207" s="504">
        <f>IF('Internal COE_Account Grid'!B207="","",'Internal COE_Account Grid'!B207)</f>
        <v/>
      </c>
      <c r="C207" s="504">
        <f>IF('Internal COE_Account Grid'!I207="","",'Internal COE_Account Grid'!I207)</f>
        <v/>
      </c>
      <c r="D207" s="631">
        <f>IF('Exhibit A'!K216="","",'Exhibit A'!K216)</f>
        <v/>
      </c>
      <c r="E207" s="166" t="n"/>
      <c r="F207" s="166" t="n"/>
      <c r="G207" s="166" t="n"/>
      <c r="H207" s="166" t="n"/>
      <c r="I207" s="481">
        <f>IF(B207="","",'Multi Unit Grid'!$H$3)</f>
        <v/>
      </c>
      <c r="J207" s="166" t="n"/>
      <c r="K207" s="166" t="n"/>
      <c r="L207" s="166" t="n"/>
      <c r="M207" s="166" t="n"/>
      <c r="N207" s="166" t="n"/>
      <c r="O207" s="505" t="n"/>
      <c r="P207" s="166" t="n"/>
      <c r="Q207" s="501">
        <f>IF(B207="","",'Multi Unit Grid'!$G$3)</f>
        <v/>
      </c>
      <c r="R207" s="166" t="n"/>
      <c r="S207" s="502">
        <f>IF('Multi Unit Grid'!$C$13="","",'Multi Unit Grid'!$C$13)</f>
        <v/>
      </c>
      <c r="T207" s="502">
        <f>IF('COE.Client.Details'!J224="","",'COE.Client.Details'!J224)</f>
        <v/>
      </c>
    </row>
    <row r="208">
      <c r="A208" s="504" t="n"/>
      <c r="B208" s="504">
        <f>IF('Internal COE_Account Grid'!B208="","",'Internal COE_Account Grid'!B208)</f>
        <v/>
      </c>
      <c r="C208" s="504">
        <f>IF('Internal COE_Account Grid'!I208="","",'Internal COE_Account Grid'!I208)</f>
        <v/>
      </c>
      <c r="D208" s="631">
        <f>IF('Exhibit A'!K217="","",'Exhibit A'!K217)</f>
        <v/>
      </c>
      <c r="E208" s="166" t="n"/>
      <c r="F208" s="166" t="n"/>
      <c r="G208" s="166" t="n"/>
      <c r="H208" s="166" t="n"/>
      <c r="I208" s="481">
        <f>IF(B208="","",'Multi Unit Grid'!$H$3)</f>
        <v/>
      </c>
      <c r="J208" s="166" t="n"/>
      <c r="K208" s="166" t="n"/>
      <c r="L208" s="166" t="n"/>
      <c r="M208" s="166" t="n"/>
      <c r="N208" s="166" t="n"/>
      <c r="O208" s="505" t="n"/>
      <c r="P208" s="166" t="n"/>
      <c r="Q208" s="501">
        <f>IF(B208="","",'Multi Unit Grid'!$G$3)</f>
        <v/>
      </c>
      <c r="R208" s="166" t="n"/>
      <c r="S208" s="502">
        <f>IF('Multi Unit Grid'!$C$13="","",'Multi Unit Grid'!$C$13)</f>
        <v/>
      </c>
      <c r="T208" s="502">
        <f>IF('COE.Client.Details'!J225="","",'COE.Client.Details'!J225)</f>
        <v/>
      </c>
    </row>
    <row r="209">
      <c r="A209" s="504" t="n"/>
      <c r="B209" s="504">
        <f>IF('Internal COE_Account Grid'!B209="","",'Internal COE_Account Grid'!B209)</f>
        <v/>
      </c>
      <c r="C209" s="504">
        <f>IF('Internal COE_Account Grid'!I209="","",'Internal COE_Account Grid'!I209)</f>
        <v/>
      </c>
      <c r="D209" s="631">
        <f>IF('Exhibit A'!K218="","",'Exhibit A'!K218)</f>
        <v/>
      </c>
      <c r="E209" s="166" t="n"/>
      <c r="F209" s="166" t="n"/>
      <c r="G209" s="166" t="n"/>
      <c r="H209" s="166" t="n"/>
      <c r="I209" s="481">
        <f>IF(B209="","",'Multi Unit Grid'!$H$3)</f>
        <v/>
      </c>
      <c r="J209" s="166" t="n"/>
      <c r="K209" s="166" t="n"/>
      <c r="L209" s="166" t="n"/>
      <c r="M209" s="166" t="n"/>
      <c r="N209" s="166" t="n"/>
      <c r="O209" s="505" t="n"/>
      <c r="P209" s="166" t="n"/>
      <c r="Q209" s="501">
        <f>IF(B209="","",'Multi Unit Grid'!$G$3)</f>
        <v/>
      </c>
      <c r="R209" s="166" t="n"/>
      <c r="S209" s="502">
        <f>IF('Multi Unit Grid'!$C$13="","",'Multi Unit Grid'!$C$13)</f>
        <v/>
      </c>
      <c r="T209" s="502">
        <f>IF('COE.Client.Details'!J226="","",'COE.Client.Details'!J226)</f>
        <v/>
      </c>
    </row>
    <row r="210">
      <c r="A210" s="504" t="n"/>
      <c r="B210" s="504">
        <f>IF('Internal COE_Account Grid'!B210="","",'Internal COE_Account Grid'!B210)</f>
        <v/>
      </c>
      <c r="C210" s="504">
        <f>IF('Internal COE_Account Grid'!I210="","",'Internal COE_Account Grid'!I210)</f>
        <v/>
      </c>
      <c r="D210" s="631">
        <f>IF('Exhibit A'!K219="","",'Exhibit A'!K219)</f>
        <v/>
      </c>
      <c r="E210" s="166" t="n"/>
      <c r="F210" s="166" t="n"/>
      <c r="G210" s="166" t="n"/>
      <c r="H210" s="166" t="n"/>
      <c r="I210" s="481">
        <f>IF(B210="","",'Multi Unit Grid'!$H$3)</f>
        <v/>
      </c>
      <c r="J210" s="166" t="n"/>
      <c r="K210" s="166" t="n"/>
      <c r="L210" s="166" t="n"/>
      <c r="M210" s="166" t="n"/>
      <c r="N210" s="166" t="n"/>
      <c r="O210" s="505" t="n"/>
      <c r="P210" s="166" t="n"/>
      <c r="Q210" s="501">
        <f>IF(B210="","",'Multi Unit Grid'!$G$3)</f>
        <v/>
      </c>
      <c r="R210" s="166" t="n"/>
      <c r="S210" s="502">
        <f>IF('Multi Unit Grid'!$C$13="","",'Multi Unit Grid'!$C$13)</f>
        <v/>
      </c>
      <c r="T210" s="502">
        <f>IF('COE.Client.Details'!J227="","",'COE.Client.Details'!J227)</f>
        <v/>
      </c>
    </row>
    <row r="211">
      <c r="A211" s="504" t="n"/>
      <c r="B211" s="504">
        <f>IF('Internal COE_Account Grid'!B211="","",'Internal COE_Account Grid'!B211)</f>
        <v/>
      </c>
      <c r="C211" s="504">
        <f>IF('Internal COE_Account Grid'!I211="","",'Internal COE_Account Grid'!I211)</f>
        <v/>
      </c>
      <c r="D211" s="631">
        <f>IF('Exhibit A'!K220="","",'Exhibit A'!K220)</f>
        <v/>
      </c>
      <c r="E211" s="166" t="n"/>
      <c r="F211" s="166" t="n"/>
      <c r="G211" s="166" t="n"/>
      <c r="H211" s="166" t="n"/>
      <c r="I211" s="481">
        <f>IF(B211="","",'Multi Unit Grid'!$H$3)</f>
        <v/>
      </c>
      <c r="J211" s="166" t="n"/>
      <c r="K211" s="166" t="n"/>
      <c r="L211" s="166" t="n"/>
      <c r="M211" s="166" t="n"/>
      <c r="N211" s="166" t="n"/>
      <c r="O211" s="505" t="n"/>
      <c r="P211" s="166" t="n"/>
      <c r="Q211" s="501">
        <f>IF(B211="","",'Multi Unit Grid'!$G$3)</f>
        <v/>
      </c>
      <c r="R211" s="166" t="n"/>
      <c r="S211" s="502">
        <f>IF('Multi Unit Grid'!$C$13="","",'Multi Unit Grid'!$C$13)</f>
        <v/>
      </c>
      <c r="T211" s="502">
        <f>IF('COE.Client.Details'!J228="","",'COE.Client.Details'!J228)</f>
        <v/>
      </c>
    </row>
    <row r="212">
      <c r="A212" s="504" t="n"/>
      <c r="B212" s="504">
        <f>IF('Internal COE_Account Grid'!B212="","",'Internal COE_Account Grid'!B212)</f>
        <v/>
      </c>
      <c r="C212" s="504">
        <f>IF('Internal COE_Account Grid'!I212="","",'Internal COE_Account Grid'!I212)</f>
        <v/>
      </c>
      <c r="D212" s="631">
        <f>IF('Exhibit A'!K221="","",'Exhibit A'!K221)</f>
        <v/>
      </c>
      <c r="E212" s="166" t="n"/>
      <c r="F212" s="166" t="n"/>
      <c r="G212" s="166" t="n"/>
      <c r="H212" s="166" t="n"/>
      <c r="I212" s="481">
        <f>IF(B212="","",'Multi Unit Grid'!$H$3)</f>
        <v/>
      </c>
      <c r="J212" s="166" t="n"/>
      <c r="K212" s="166" t="n"/>
      <c r="L212" s="166" t="n"/>
      <c r="M212" s="166" t="n"/>
      <c r="N212" s="166" t="n"/>
      <c r="O212" s="505" t="n"/>
      <c r="P212" s="166" t="n"/>
      <c r="Q212" s="501">
        <f>IF(B212="","",'Multi Unit Grid'!$G$3)</f>
        <v/>
      </c>
      <c r="R212" s="166" t="n"/>
      <c r="S212" s="502">
        <f>IF('Multi Unit Grid'!$C$13="","",'Multi Unit Grid'!$C$13)</f>
        <v/>
      </c>
      <c r="T212" s="502">
        <f>IF('COE.Client.Details'!J229="","",'COE.Client.Details'!J229)</f>
        <v/>
      </c>
    </row>
    <row r="213">
      <c r="A213" s="504" t="n"/>
      <c r="B213" s="504">
        <f>IF('Internal COE_Account Grid'!B213="","",'Internal COE_Account Grid'!B213)</f>
        <v/>
      </c>
      <c r="C213" s="504">
        <f>IF('Internal COE_Account Grid'!I213="","",'Internal COE_Account Grid'!I213)</f>
        <v/>
      </c>
      <c r="D213" s="631">
        <f>IF('Exhibit A'!K222="","",'Exhibit A'!K222)</f>
        <v/>
      </c>
      <c r="E213" s="166" t="n"/>
      <c r="F213" s="166" t="n"/>
      <c r="G213" s="166" t="n"/>
      <c r="H213" s="166" t="n"/>
      <c r="I213" s="481">
        <f>IF(B213="","",'Multi Unit Grid'!$H$3)</f>
        <v/>
      </c>
      <c r="J213" s="166" t="n"/>
      <c r="K213" s="166" t="n"/>
      <c r="L213" s="166" t="n"/>
      <c r="M213" s="166" t="n"/>
      <c r="N213" s="166" t="n"/>
      <c r="O213" s="505" t="n"/>
      <c r="P213" s="166" t="n"/>
      <c r="Q213" s="501">
        <f>IF(B213="","",'Multi Unit Grid'!$G$3)</f>
        <v/>
      </c>
      <c r="R213" s="166" t="n"/>
      <c r="S213" s="502">
        <f>IF('Multi Unit Grid'!$C$13="","",'Multi Unit Grid'!$C$13)</f>
        <v/>
      </c>
      <c r="T213" s="502">
        <f>IF('COE.Client.Details'!J230="","",'COE.Client.Details'!J230)</f>
        <v/>
      </c>
    </row>
    <row r="214">
      <c r="A214" s="504" t="n"/>
      <c r="B214" s="504">
        <f>IF('Internal COE_Account Grid'!B214="","",'Internal COE_Account Grid'!B214)</f>
        <v/>
      </c>
      <c r="C214" s="504">
        <f>IF('Internal COE_Account Grid'!I214="","",'Internal COE_Account Grid'!I214)</f>
        <v/>
      </c>
      <c r="D214" s="631">
        <f>IF('Exhibit A'!K223="","",'Exhibit A'!K223)</f>
        <v/>
      </c>
      <c r="E214" s="166" t="n"/>
      <c r="F214" s="166" t="n"/>
      <c r="G214" s="166" t="n"/>
      <c r="H214" s="166" t="n"/>
      <c r="I214" s="481">
        <f>IF(B214="","",'Multi Unit Grid'!$H$3)</f>
        <v/>
      </c>
      <c r="J214" s="166" t="n"/>
      <c r="K214" s="166" t="n"/>
      <c r="L214" s="166" t="n"/>
      <c r="M214" s="166" t="n"/>
      <c r="N214" s="166" t="n"/>
      <c r="O214" s="505" t="n"/>
      <c r="P214" s="166" t="n"/>
      <c r="Q214" s="501">
        <f>IF(B214="","",'Multi Unit Grid'!$G$3)</f>
        <v/>
      </c>
      <c r="R214" s="166" t="n"/>
      <c r="S214" s="502">
        <f>IF('Multi Unit Grid'!$C$13="","",'Multi Unit Grid'!$C$13)</f>
        <v/>
      </c>
      <c r="T214" s="502">
        <f>IF('COE.Client.Details'!J231="","",'COE.Client.Details'!J231)</f>
        <v/>
      </c>
    </row>
    <row r="215">
      <c r="A215" s="504" t="n"/>
      <c r="B215" s="504">
        <f>IF('Internal COE_Account Grid'!B215="","",'Internal COE_Account Grid'!B215)</f>
        <v/>
      </c>
      <c r="C215" s="504">
        <f>IF('Internal COE_Account Grid'!I215="","",'Internal COE_Account Grid'!I215)</f>
        <v/>
      </c>
      <c r="D215" s="631">
        <f>IF('Exhibit A'!K224="","",'Exhibit A'!K224)</f>
        <v/>
      </c>
      <c r="E215" s="166" t="n"/>
      <c r="F215" s="166" t="n"/>
      <c r="G215" s="166" t="n"/>
      <c r="H215" s="166" t="n"/>
      <c r="I215" s="481">
        <f>IF(B215="","",'Multi Unit Grid'!$H$3)</f>
        <v/>
      </c>
      <c r="J215" s="166" t="n"/>
      <c r="K215" s="166" t="n"/>
      <c r="L215" s="166" t="n"/>
      <c r="M215" s="166" t="n"/>
      <c r="N215" s="166" t="n"/>
      <c r="O215" s="505" t="n"/>
      <c r="P215" s="166" t="n"/>
      <c r="Q215" s="501">
        <f>IF(B215="","",'Multi Unit Grid'!$G$3)</f>
        <v/>
      </c>
      <c r="R215" s="166" t="n"/>
      <c r="S215" s="502">
        <f>IF('Multi Unit Grid'!$C$13="","",'Multi Unit Grid'!$C$13)</f>
        <v/>
      </c>
      <c r="T215" s="502">
        <f>IF('COE.Client.Details'!J232="","",'COE.Client.Details'!J232)</f>
        <v/>
      </c>
    </row>
    <row r="216">
      <c r="A216" s="504" t="n"/>
      <c r="B216" s="504">
        <f>IF('Internal COE_Account Grid'!B216="","",'Internal COE_Account Grid'!B216)</f>
        <v/>
      </c>
      <c r="C216" s="504">
        <f>IF('Internal COE_Account Grid'!I216="","",'Internal COE_Account Grid'!I216)</f>
        <v/>
      </c>
      <c r="D216" s="631">
        <f>IF('Exhibit A'!K225="","",'Exhibit A'!K225)</f>
        <v/>
      </c>
      <c r="E216" s="166" t="n"/>
      <c r="F216" s="166" t="n"/>
      <c r="G216" s="166" t="n"/>
      <c r="H216" s="166" t="n"/>
      <c r="I216" s="481">
        <f>IF(B216="","",'Multi Unit Grid'!$H$3)</f>
        <v/>
      </c>
      <c r="J216" s="166" t="n"/>
      <c r="K216" s="166" t="n"/>
      <c r="L216" s="166" t="n"/>
      <c r="M216" s="166" t="n"/>
      <c r="N216" s="166" t="n"/>
      <c r="O216" s="505" t="n"/>
      <c r="P216" s="166" t="n"/>
      <c r="Q216" s="501">
        <f>IF(B216="","",'Multi Unit Grid'!$G$3)</f>
        <v/>
      </c>
      <c r="R216" s="166" t="n"/>
      <c r="S216" s="502">
        <f>IF('Multi Unit Grid'!$C$13="","",'Multi Unit Grid'!$C$13)</f>
        <v/>
      </c>
      <c r="T216" s="502">
        <f>IF('COE.Client.Details'!J233="","",'COE.Client.Details'!J233)</f>
        <v/>
      </c>
    </row>
    <row r="217">
      <c r="A217" s="504" t="n"/>
      <c r="B217" s="504">
        <f>IF('Internal COE_Account Grid'!B217="","",'Internal COE_Account Grid'!B217)</f>
        <v/>
      </c>
      <c r="C217" s="504">
        <f>IF('Internal COE_Account Grid'!I217="","",'Internal COE_Account Grid'!I217)</f>
        <v/>
      </c>
      <c r="D217" s="631">
        <f>IF('Exhibit A'!K226="","",'Exhibit A'!K226)</f>
        <v/>
      </c>
      <c r="E217" s="166" t="n"/>
      <c r="F217" s="166" t="n"/>
      <c r="G217" s="166" t="n"/>
      <c r="H217" s="166" t="n"/>
      <c r="I217" s="481">
        <f>IF(B217="","",'Multi Unit Grid'!$H$3)</f>
        <v/>
      </c>
      <c r="J217" s="166" t="n"/>
      <c r="K217" s="166" t="n"/>
      <c r="L217" s="166" t="n"/>
      <c r="M217" s="166" t="n"/>
      <c r="N217" s="166" t="n"/>
      <c r="O217" s="505" t="n"/>
      <c r="P217" s="166" t="n"/>
      <c r="Q217" s="501">
        <f>IF(B217="","",'Multi Unit Grid'!$G$3)</f>
        <v/>
      </c>
      <c r="R217" s="166" t="n"/>
      <c r="S217" s="502">
        <f>IF('Multi Unit Grid'!$C$13="","",'Multi Unit Grid'!$C$13)</f>
        <v/>
      </c>
      <c r="T217" s="502">
        <f>IF('COE.Client.Details'!J234="","",'COE.Client.Details'!J234)</f>
        <v/>
      </c>
    </row>
    <row r="218">
      <c r="A218" s="504" t="n"/>
      <c r="B218" s="504">
        <f>IF('Internal COE_Account Grid'!B218="","",'Internal COE_Account Grid'!B218)</f>
        <v/>
      </c>
      <c r="C218" s="504">
        <f>IF('Internal COE_Account Grid'!I218="","",'Internal COE_Account Grid'!I218)</f>
        <v/>
      </c>
      <c r="D218" s="631">
        <f>IF('Exhibit A'!K227="","",'Exhibit A'!K227)</f>
        <v/>
      </c>
      <c r="E218" s="166" t="n"/>
      <c r="F218" s="166" t="n"/>
      <c r="G218" s="166" t="n"/>
      <c r="H218" s="166" t="n"/>
      <c r="I218" s="481">
        <f>IF(B218="","",'Multi Unit Grid'!$H$3)</f>
        <v/>
      </c>
      <c r="J218" s="166" t="n"/>
      <c r="K218" s="166" t="n"/>
      <c r="L218" s="166" t="n"/>
      <c r="M218" s="166" t="n"/>
      <c r="N218" s="166" t="n"/>
      <c r="O218" s="505" t="n"/>
      <c r="P218" s="166" t="n"/>
      <c r="Q218" s="501">
        <f>IF(B218="","",'Multi Unit Grid'!$G$3)</f>
        <v/>
      </c>
      <c r="R218" s="166" t="n"/>
      <c r="S218" s="502">
        <f>IF('Multi Unit Grid'!$C$13="","",'Multi Unit Grid'!$C$13)</f>
        <v/>
      </c>
      <c r="T218" s="502">
        <f>IF('COE.Client.Details'!J235="","",'COE.Client.Details'!J235)</f>
        <v/>
      </c>
    </row>
    <row r="219">
      <c r="A219" s="504" t="n"/>
      <c r="B219" s="504">
        <f>IF('Internal COE_Account Grid'!B219="","",'Internal COE_Account Grid'!B219)</f>
        <v/>
      </c>
      <c r="C219" s="504">
        <f>IF('Internal COE_Account Grid'!I219="","",'Internal COE_Account Grid'!I219)</f>
        <v/>
      </c>
      <c r="D219" s="631">
        <f>IF('Exhibit A'!K228="","",'Exhibit A'!K228)</f>
        <v/>
      </c>
      <c r="E219" s="166" t="n"/>
      <c r="F219" s="166" t="n"/>
      <c r="G219" s="166" t="n"/>
      <c r="H219" s="166" t="n"/>
      <c r="I219" s="481">
        <f>IF(B219="","",'Multi Unit Grid'!$H$3)</f>
        <v/>
      </c>
      <c r="J219" s="166" t="n"/>
      <c r="K219" s="166" t="n"/>
      <c r="L219" s="166" t="n"/>
      <c r="M219" s="166" t="n"/>
      <c r="N219" s="166" t="n"/>
      <c r="O219" s="505" t="n"/>
      <c r="P219" s="166" t="n"/>
      <c r="Q219" s="501">
        <f>IF(B219="","",'Multi Unit Grid'!$G$3)</f>
        <v/>
      </c>
      <c r="R219" s="166" t="n"/>
      <c r="S219" s="502">
        <f>IF('Multi Unit Grid'!$C$13="","",'Multi Unit Grid'!$C$13)</f>
        <v/>
      </c>
      <c r="T219" s="502">
        <f>IF('COE.Client.Details'!J236="","",'COE.Client.Details'!J236)</f>
        <v/>
      </c>
    </row>
    <row r="220">
      <c r="A220" s="504" t="n"/>
      <c r="B220" s="504">
        <f>IF('Internal COE_Account Grid'!B220="","",'Internal COE_Account Grid'!B220)</f>
        <v/>
      </c>
      <c r="C220" s="504">
        <f>IF('Internal COE_Account Grid'!I220="","",'Internal COE_Account Grid'!I220)</f>
        <v/>
      </c>
      <c r="D220" s="631">
        <f>IF('Exhibit A'!K229="","",'Exhibit A'!K229)</f>
        <v/>
      </c>
      <c r="E220" s="166" t="n"/>
      <c r="F220" s="166" t="n"/>
      <c r="G220" s="166" t="n"/>
      <c r="H220" s="166" t="n"/>
      <c r="I220" s="481">
        <f>IF(B220="","",'Multi Unit Grid'!$H$3)</f>
        <v/>
      </c>
      <c r="J220" s="166" t="n"/>
      <c r="K220" s="166" t="n"/>
      <c r="L220" s="166" t="n"/>
      <c r="M220" s="166" t="n"/>
      <c r="N220" s="166" t="n"/>
      <c r="O220" s="505" t="n"/>
      <c r="P220" s="166" t="n"/>
      <c r="Q220" s="501">
        <f>IF(B220="","",'Multi Unit Grid'!$G$3)</f>
        <v/>
      </c>
      <c r="R220" s="166" t="n"/>
      <c r="S220" s="502">
        <f>IF('Multi Unit Grid'!$C$13="","",'Multi Unit Grid'!$C$13)</f>
        <v/>
      </c>
      <c r="T220" s="502">
        <f>IF('COE.Client.Details'!J237="","",'COE.Client.Details'!J237)</f>
        <v/>
      </c>
    </row>
    <row r="221">
      <c r="A221" s="504" t="n"/>
      <c r="B221" s="504">
        <f>IF('Internal COE_Account Grid'!B221="","",'Internal COE_Account Grid'!B221)</f>
        <v/>
      </c>
      <c r="C221" s="504">
        <f>IF('Internal COE_Account Grid'!I221="","",'Internal COE_Account Grid'!I221)</f>
        <v/>
      </c>
      <c r="D221" s="631">
        <f>IF('Exhibit A'!K230="","",'Exhibit A'!K230)</f>
        <v/>
      </c>
      <c r="E221" s="166" t="n"/>
      <c r="F221" s="166" t="n"/>
      <c r="G221" s="166" t="n"/>
      <c r="H221" s="166" t="n"/>
      <c r="I221" s="481">
        <f>IF(B221="","",'Multi Unit Grid'!$H$3)</f>
        <v/>
      </c>
      <c r="J221" s="166" t="n"/>
      <c r="K221" s="166" t="n"/>
      <c r="L221" s="166" t="n"/>
      <c r="M221" s="166" t="n"/>
      <c r="N221" s="166" t="n"/>
      <c r="O221" s="505" t="n"/>
      <c r="P221" s="166" t="n"/>
      <c r="Q221" s="501">
        <f>IF(B221="","",'Multi Unit Grid'!$G$3)</f>
        <v/>
      </c>
      <c r="R221" s="166" t="n"/>
      <c r="S221" s="502">
        <f>IF('Multi Unit Grid'!$C$13="","",'Multi Unit Grid'!$C$13)</f>
        <v/>
      </c>
      <c r="T221" s="502">
        <f>IF('COE.Client.Details'!J238="","",'COE.Client.Details'!J238)</f>
        <v/>
      </c>
    </row>
    <row r="222">
      <c r="A222" s="504" t="n"/>
      <c r="B222" s="504">
        <f>IF('Internal COE_Account Grid'!B222="","",'Internal COE_Account Grid'!B222)</f>
        <v/>
      </c>
      <c r="C222" s="504">
        <f>IF('Internal COE_Account Grid'!I222="","",'Internal COE_Account Grid'!I222)</f>
        <v/>
      </c>
      <c r="D222" s="631">
        <f>IF('Exhibit A'!K231="","",'Exhibit A'!K231)</f>
        <v/>
      </c>
      <c r="E222" s="166" t="n"/>
      <c r="F222" s="166" t="n"/>
      <c r="G222" s="166" t="n"/>
      <c r="H222" s="166" t="n"/>
      <c r="I222" s="481">
        <f>IF(B222="","",'Multi Unit Grid'!$H$3)</f>
        <v/>
      </c>
      <c r="J222" s="166" t="n"/>
      <c r="K222" s="166" t="n"/>
      <c r="L222" s="166" t="n"/>
      <c r="M222" s="166" t="n"/>
      <c r="N222" s="166" t="n"/>
      <c r="O222" s="505" t="n"/>
      <c r="P222" s="166" t="n"/>
      <c r="Q222" s="501">
        <f>IF(B222="","",'Multi Unit Grid'!$G$3)</f>
        <v/>
      </c>
      <c r="R222" s="166" t="n"/>
      <c r="S222" s="502">
        <f>IF('Multi Unit Grid'!$C$13="","",'Multi Unit Grid'!$C$13)</f>
        <v/>
      </c>
      <c r="T222" s="502">
        <f>IF('COE.Client.Details'!J239="","",'COE.Client.Details'!J239)</f>
        <v/>
      </c>
    </row>
    <row r="223">
      <c r="A223" s="504" t="n"/>
      <c r="B223" s="504">
        <f>IF('Internal COE_Account Grid'!B223="","",'Internal COE_Account Grid'!B223)</f>
        <v/>
      </c>
      <c r="C223" s="504">
        <f>IF('Internal COE_Account Grid'!I223="","",'Internal COE_Account Grid'!I223)</f>
        <v/>
      </c>
      <c r="D223" s="631">
        <f>IF('Exhibit A'!K232="","",'Exhibit A'!K232)</f>
        <v/>
      </c>
      <c r="E223" s="166" t="n"/>
      <c r="F223" s="166" t="n"/>
      <c r="G223" s="166" t="n"/>
      <c r="H223" s="166" t="n"/>
      <c r="I223" s="481">
        <f>IF(B223="","",'Multi Unit Grid'!$H$3)</f>
        <v/>
      </c>
      <c r="J223" s="166" t="n"/>
      <c r="K223" s="166" t="n"/>
      <c r="L223" s="166" t="n"/>
      <c r="M223" s="166" t="n"/>
      <c r="N223" s="166" t="n"/>
      <c r="O223" s="505" t="n"/>
      <c r="P223" s="166" t="n"/>
      <c r="Q223" s="501">
        <f>IF(B223="","",'Multi Unit Grid'!$G$3)</f>
        <v/>
      </c>
      <c r="R223" s="166" t="n"/>
      <c r="S223" s="502">
        <f>IF('Multi Unit Grid'!$C$13="","",'Multi Unit Grid'!$C$13)</f>
        <v/>
      </c>
      <c r="T223" s="502">
        <f>IF('COE.Client.Details'!J240="","",'COE.Client.Details'!J240)</f>
        <v/>
      </c>
    </row>
    <row r="224">
      <c r="A224" s="504" t="n"/>
      <c r="B224" s="504">
        <f>IF('Internal COE_Account Grid'!B224="","",'Internal COE_Account Grid'!B224)</f>
        <v/>
      </c>
      <c r="C224" s="504">
        <f>IF('Internal COE_Account Grid'!I224="","",'Internal COE_Account Grid'!I224)</f>
        <v/>
      </c>
      <c r="D224" s="631">
        <f>IF('Exhibit A'!K233="","",'Exhibit A'!K233)</f>
        <v/>
      </c>
      <c r="E224" s="166" t="n"/>
      <c r="F224" s="166" t="n"/>
      <c r="G224" s="166" t="n"/>
      <c r="H224" s="166" t="n"/>
      <c r="I224" s="481">
        <f>IF(B224="","",'Multi Unit Grid'!$H$3)</f>
        <v/>
      </c>
      <c r="J224" s="166" t="n"/>
      <c r="K224" s="166" t="n"/>
      <c r="L224" s="166" t="n"/>
      <c r="M224" s="166" t="n"/>
      <c r="N224" s="166" t="n"/>
      <c r="O224" s="505" t="n"/>
      <c r="P224" s="166" t="n"/>
      <c r="Q224" s="501">
        <f>IF(B224="","",'Multi Unit Grid'!$G$3)</f>
        <v/>
      </c>
      <c r="R224" s="166" t="n"/>
      <c r="S224" s="502">
        <f>IF('Multi Unit Grid'!$C$13="","",'Multi Unit Grid'!$C$13)</f>
        <v/>
      </c>
      <c r="T224" s="502">
        <f>IF('COE.Client.Details'!J241="","",'COE.Client.Details'!J241)</f>
        <v/>
      </c>
    </row>
    <row r="225">
      <c r="A225" s="504" t="n"/>
      <c r="B225" s="504">
        <f>IF('Internal COE_Account Grid'!B225="","",'Internal COE_Account Grid'!B225)</f>
        <v/>
      </c>
      <c r="C225" s="504">
        <f>IF('Internal COE_Account Grid'!I225="","",'Internal COE_Account Grid'!I225)</f>
        <v/>
      </c>
      <c r="D225" s="631">
        <f>IF('Exhibit A'!K234="","",'Exhibit A'!K234)</f>
        <v/>
      </c>
      <c r="E225" s="166" t="n"/>
      <c r="F225" s="166" t="n"/>
      <c r="G225" s="166" t="n"/>
      <c r="H225" s="166" t="n"/>
      <c r="I225" s="481">
        <f>IF(B225="","",'Multi Unit Grid'!$H$3)</f>
        <v/>
      </c>
      <c r="J225" s="166" t="n"/>
      <c r="K225" s="166" t="n"/>
      <c r="L225" s="166" t="n"/>
      <c r="M225" s="166" t="n"/>
      <c r="N225" s="166" t="n"/>
      <c r="O225" s="505" t="n"/>
      <c r="P225" s="166" t="n"/>
      <c r="Q225" s="501">
        <f>IF(B225="","",'Multi Unit Grid'!$G$3)</f>
        <v/>
      </c>
      <c r="R225" s="166" t="n"/>
      <c r="S225" s="502">
        <f>IF('Multi Unit Grid'!$C$13="","",'Multi Unit Grid'!$C$13)</f>
        <v/>
      </c>
      <c r="T225" s="502">
        <f>IF('COE.Client.Details'!J242="","",'COE.Client.Details'!J242)</f>
        <v/>
      </c>
    </row>
    <row r="226">
      <c r="A226" s="504" t="n"/>
      <c r="B226" s="504">
        <f>IF('Internal COE_Account Grid'!B226="","",'Internal COE_Account Grid'!B226)</f>
        <v/>
      </c>
      <c r="C226" s="504">
        <f>IF('Internal COE_Account Grid'!I226="","",'Internal COE_Account Grid'!I226)</f>
        <v/>
      </c>
      <c r="D226" s="631">
        <f>IF('Exhibit A'!K235="","",'Exhibit A'!K235)</f>
        <v/>
      </c>
      <c r="E226" s="166" t="n"/>
      <c r="F226" s="166" t="n"/>
      <c r="G226" s="166" t="n"/>
      <c r="H226" s="166" t="n"/>
      <c r="I226" s="481">
        <f>IF(B226="","",'Multi Unit Grid'!$H$3)</f>
        <v/>
      </c>
      <c r="J226" s="166" t="n"/>
      <c r="K226" s="166" t="n"/>
      <c r="L226" s="166" t="n"/>
      <c r="M226" s="166" t="n"/>
      <c r="N226" s="166" t="n"/>
      <c r="O226" s="505" t="n"/>
      <c r="P226" s="166" t="n"/>
      <c r="Q226" s="501">
        <f>IF(B226="","",'Multi Unit Grid'!$G$3)</f>
        <v/>
      </c>
      <c r="R226" s="166" t="n"/>
      <c r="S226" s="502">
        <f>IF('Multi Unit Grid'!$C$13="","",'Multi Unit Grid'!$C$13)</f>
        <v/>
      </c>
      <c r="T226" s="502">
        <f>IF('COE.Client.Details'!J243="","",'COE.Client.Details'!J243)</f>
        <v/>
      </c>
    </row>
    <row r="227">
      <c r="A227" s="504" t="n"/>
      <c r="B227" s="504">
        <f>IF('Internal COE_Account Grid'!B227="","",'Internal COE_Account Grid'!B227)</f>
        <v/>
      </c>
      <c r="C227" s="504">
        <f>IF('Internal COE_Account Grid'!I227="","",'Internal COE_Account Grid'!I227)</f>
        <v/>
      </c>
      <c r="D227" s="631">
        <f>IF('Exhibit A'!K236="","",'Exhibit A'!K236)</f>
        <v/>
      </c>
      <c r="E227" s="166" t="n"/>
      <c r="F227" s="166" t="n"/>
      <c r="G227" s="166" t="n"/>
      <c r="H227" s="166" t="n"/>
      <c r="I227" s="481">
        <f>IF(B227="","",'Multi Unit Grid'!$H$3)</f>
        <v/>
      </c>
      <c r="J227" s="166" t="n"/>
      <c r="K227" s="166" t="n"/>
      <c r="L227" s="166" t="n"/>
      <c r="M227" s="166" t="n"/>
      <c r="N227" s="166" t="n"/>
      <c r="O227" s="505" t="n"/>
      <c r="P227" s="166" t="n"/>
      <c r="Q227" s="501">
        <f>IF(B227="","",'Multi Unit Grid'!$G$3)</f>
        <v/>
      </c>
      <c r="R227" s="166" t="n"/>
      <c r="S227" s="502">
        <f>IF('Multi Unit Grid'!$C$13="","",'Multi Unit Grid'!$C$13)</f>
        <v/>
      </c>
      <c r="T227" s="502">
        <f>IF('COE.Client.Details'!J244="","",'COE.Client.Details'!J244)</f>
        <v/>
      </c>
    </row>
    <row r="228">
      <c r="A228" s="504" t="n"/>
      <c r="B228" s="504">
        <f>IF('Internal COE_Account Grid'!B228="","",'Internal COE_Account Grid'!B228)</f>
        <v/>
      </c>
      <c r="C228" s="504">
        <f>IF('Internal COE_Account Grid'!I228="","",'Internal COE_Account Grid'!I228)</f>
        <v/>
      </c>
      <c r="D228" s="631">
        <f>IF('Exhibit A'!K237="","",'Exhibit A'!K237)</f>
        <v/>
      </c>
      <c r="E228" s="166" t="n"/>
      <c r="F228" s="166" t="n"/>
      <c r="G228" s="166" t="n"/>
      <c r="H228" s="166" t="n"/>
      <c r="I228" s="481">
        <f>IF(B228="","",'Multi Unit Grid'!$H$3)</f>
        <v/>
      </c>
      <c r="J228" s="166" t="n"/>
      <c r="K228" s="166" t="n"/>
      <c r="L228" s="166" t="n"/>
      <c r="M228" s="166" t="n"/>
      <c r="N228" s="166" t="n"/>
      <c r="O228" s="505" t="n"/>
      <c r="P228" s="166" t="n"/>
      <c r="Q228" s="501">
        <f>IF(B228="","",'Multi Unit Grid'!$G$3)</f>
        <v/>
      </c>
      <c r="R228" s="166" t="n"/>
      <c r="S228" s="502">
        <f>IF('Multi Unit Grid'!$C$13="","",'Multi Unit Grid'!$C$13)</f>
        <v/>
      </c>
      <c r="T228" s="502">
        <f>IF('COE.Client.Details'!J245="","",'COE.Client.Details'!J245)</f>
        <v/>
      </c>
    </row>
    <row r="229">
      <c r="A229" s="504" t="n"/>
      <c r="B229" s="504">
        <f>IF('Internal COE_Account Grid'!B229="","",'Internal COE_Account Grid'!B229)</f>
        <v/>
      </c>
      <c r="C229" s="504">
        <f>IF('Internal COE_Account Grid'!I229="","",'Internal COE_Account Grid'!I229)</f>
        <v/>
      </c>
      <c r="D229" s="631">
        <f>IF('Exhibit A'!K238="","",'Exhibit A'!K238)</f>
        <v/>
      </c>
      <c r="E229" s="166" t="n"/>
      <c r="F229" s="166" t="n"/>
      <c r="G229" s="166" t="n"/>
      <c r="H229" s="166" t="n"/>
      <c r="I229" s="481">
        <f>IF(B229="","",'Multi Unit Grid'!$H$3)</f>
        <v/>
      </c>
      <c r="J229" s="166" t="n"/>
      <c r="K229" s="166" t="n"/>
      <c r="L229" s="166" t="n"/>
      <c r="M229" s="166" t="n"/>
      <c r="N229" s="166" t="n"/>
      <c r="O229" s="505" t="n"/>
      <c r="P229" s="166" t="n"/>
      <c r="Q229" s="501">
        <f>IF(B229="","",'Multi Unit Grid'!$G$3)</f>
        <v/>
      </c>
      <c r="R229" s="166" t="n"/>
      <c r="S229" s="502">
        <f>IF('Multi Unit Grid'!$C$13="","",'Multi Unit Grid'!$C$13)</f>
        <v/>
      </c>
      <c r="T229" s="502">
        <f>IF('COE.Client.Details'!J246="","",'COE.Client.Details'!J246)</f>
        <v/>
      </c>
    </row>
    <row r="230">
      <c r="A230" s="504" t="n"/>
      <c r="B230" s="504">
        <f>IF('Internal COE_Account Grid'!B230="","",'Internal COE_Account Grid'!B230)</f>
        <v/>
      </c>
      <c r="C230" s="504">
        <f>IF('Internal COE_Account Grid'!I230="","",'Internal COE_Account Grid'!I230)</f>
        <v/>
      </c>
      <c r="D230" s="631">
        <f>IF('Exhibit A'!K239="","",'Exhibit A'!K239)</f>
        <v/>
      </c>
      <c r="E230" s="166" t="n"/>
      <c r="F230" s="166" t="n"/>
      <c r="G230" s="166" t="n"/>
      <c r="H230" s="166" t="n"/>
      <c r="I230" s="481">
        <f>IF(B230="","",'Multi Unit Grid'!$H$3)</f>
        <v/>
      </c>
      <c r="J230" s="166" t="n"/>
      <c r="K230" s="166" t="n"/>
      <c r="L230" s="166" t="n"/>
      <c r="M230" s="166" t="n"/>
      <c r="N230" s="166" t="n"/>
      <c r="O230" s="505" t="n"/>
      <c r="P230" s="166" t="n"/>
      <c r="Q230" s="501">
        <f>IF(B230="","",'Multi Unit Grid'!$G$3)</f>
        <v/>
      </c>
      <c r="R230" s="166" t="n"/>
      <c r="S230" s="502">
        <f>IF('Multi Unit Grid'!$C$13="","",'Multi Unit Grid'!$C$13)</f>
        <v/>
      </c>
      <c r="T230" s="502">
        <f>IF('COE.Client.Details'!J247="","",'COE.Client.Details'!J247)</f>
        <v/>
      </c>
    </row>
    <row r="231">
      <c r="A231" s="504" t="n"/>
      <c r="B231" s="504">
        <f>IF('Internal COE_Account Grid'!B231="","",'Internal COE_Account Grid'!B231)</f>
        <v/>
      </c>
      <c r="C231" s="504">
        <f>IF('Internal COE_Account Grid'!I231="","",'Internal COE_Account Grid'!I231)</f>
        <v/>
      </c>
      <c r="D231" s="631">
        <f>IF('Exhibit A'!K240="","",'Exhibit A'!K240)</f>
        <v/>
      </c>
      <c r="E231" s="166" t="n"/>
      <c r="F231" s="166" t="n"/>
      <c r="G231" s="166" t="n"/>
      <c r="H231" s="166" t="n"/>
      <c r="I231" s="481">
        <f>IF(B231="","",'Multi Unit Grid'!$H$3)</f>
        <v/>
      </c>
      <c r="J231" s="166" t="n"/>
      <c r="K231" s="166" t="n"/>
      <c r="L231" s="166" t="n"/>
      <c r="M231" s="166" t="n"/>
      <c r="N231" s="166" t="n"/>
      <c r="O231" s="505" t="n"/>
      <c r="P231" s="166" t="n"/>
      <c r="Q231" s="501">
        <f>IF(B231="","",'Multi Unit Grid'!$G$3)</f>
        <v/>
      </c>
      <c r="R231" s="166" t="n"/>
      <c r="S231" s="502">
        <f>IF('Multi Unit Grid'!$C$13="","",'Multi Unit Grid'!$C$13)</f>
        <v/>
      </c>
      <c r="T231" s="502">
        <f>IF('COE.Client.Details'!J248="","",'COE.Client.Details'!J248)</f>
        <v/>
      </c>
    </row>
    <row r="232">
      <c r="A232" s="504" t="n"/>
      <c r="B232" s="504">
        <f>IF('Internal COE_Account Grid'!B232="","",'Internal COE_Account Grid'!B232)</f>
        <v/>
      </c>
      <c r="C232" s="504">
        <f>IF('Internal COE_Account Grid'!I232="","",'Internal COE_Account Grid'!I232)</f>
        <v/>
      </c>
      <c r="D232" s="631">
        <f>IF('Exhibit A'!K241="","",'Exhibit A'!K241)</f>
        <v/>
      </c>
      <c r="E232" s="166" t="n"/>
      <c r="F232" s="166" t="n"/>
      <c r="G232" s="166" t="n"/>
      <c r="H232" s="166" t="n"/>
      <c r="I232" s="481">
        <f>IF(B232="","",'Multi Unit Grid'!$H$3)</f>
        <v/>
      </c>
      <c r="J232" s="166" t="n"/>
      <c r="K232" s="166" t="n"/>
      <c r="L232" s="166" t="n"/>
      <c r="M232" s="166" t="n"/>
      <c r="N232" s="166" t="n"/>
      <c r="O232" s="505" t="n"/>
      <c r="P232" s="166" t="n"/>
      <c r="Q232" s="501">
        <f>IF(B232="","",'Multi Unit Grid'!$G$3)</f>
        <v/>
      </c>
      <c r="R232" s="166" t="n"/>
      <c r="S232" s="502">
        <f>IF('Multi Unit Grid'!$C$13="","",'Multi Unit Grid'!$C$13)</f>
        <v/>
      </c>
      <c r="T232" s="502">
        <f>IF('COE.Client.Details'!J249="","",'COE.Client.Details'!J249)</f>
        <v/>
      </c>
    </row>
    <row r="233">
      <c r="A233" s="504" t="n"/>
      <c r="B233" s="504">
        <f>IF('Internal COE_Account Grid'!B233="","",'Internal COE_Account Grid'!B233)</f>
        <v/>
      </c>
      <c r="C233" s="504">
        <f>IF('Internal COE_Account Grid'!I233="","",'Internal COE_Account Grid'!I233)</f>
        <v/>
      </c>
      <c r="D233" s="631">
        <f>IF('Exhibit A'!K242="","",'Exhibit A'!K242)</f>
        <v/>
      </c>
      <c r="E233" s="166" t="n"/>
      <c r="F233" s="166" t="n"/>
      <c r="G233" s="166" t="n"/>
      <c r="H233" s="166" t="n"/>
      <c r="I233" s="481">
        <f>IF(B233="","",'Multi Unit Grid'!$H$3)</f>
        <v/>
      </c>
      <c r="J233" s="166" t="n"/>
      <c r="K233" s="166" t="n"/>
      <c r="L233" s="166" t="n"/>
      <c r="M233" s="166" t="n"/>
      <c r="N233" s="166" t="n"/>
      <c r="O233" s="505" t="n"/>
      <c r="P233" s="166" t="n"/>
      <c r="Q233" s="501">
        <f>IF(B233="","",'Multi Unit Grid'!$G$3)</f>
        <v/>
      </c>
      <c r="R233" s="166" t="n"/>
      <c r="S233" s="502">
        <f>IF('Multi Unit Grid'!$C$13="","",'Multi Unit Grid'!$C$13)</f>
        <v/>
      </c>
      <c r="T233" s="502">
        <f>IF('COE.Client.Details'!J250="","",'COE.Client.Details'!J250)</f>
        <v/>
      </c>
    </row>
    <row r="234">
      <c r="A234" s="504" t="n"/>
      <c r="B234" s="504">
        <f>IF('Internal COE_Account Grid'!B234="","",'Internal COE_Account Grid'!B234)</f>
        <v/>
      </c>
      <c r="C234" s="504">
        <f>IF('Internal COE_Account Grid'!I234="","",'Internal COE_Account Grid'!I234)</f>
        <v/>
      </c>
      <c r="D234" s="631">
        <f>IF('Exhibit A'!K243="","",'Exhibit A'!K243)</f>
        <v/>
      </c>
      <c r="E234" s="166" t="n"/>
      <c r="F234" s="166" t="n"/>
      <c r="G234" s="166" t="n"/>
      <c r="H234" s="166" t="n"/>
      <c r="I234" s="481">
        <f>IF(B234="","",'Multi Unit Grid'!$H$3)</f>
        <v/>
      </c>
      <c r="J234" s="166" t="n"/>
      <c r="K234" s="166" t="n"/>
      <c r="L234" s="166" t="n"/>
      <c r="M234" s="166" t="n"/>
      <c r="N234" s="166" t="n"/>
      <c r="O234" s="505" t="n"/>
      <c r="P234" s="166" t="n"/>
      <c r="Q234" s="501">
        <f>IF(B234="","",'Multi Unit Grid'!$G$3)</f>
        <v/>
      </c>
      <c r="R234" s="166" t="n"/>
      <c r="S234" s="502">
        <f>IF('Multi Unit Grid'!$C$13="","",'Multi Unit Grid'!$C$13)</f>
        <v/>
      </c>
      <c r="T234" s="502">
        <f>IF('COE.Client.Details'!J251="","",'COE.Client.Details'!J251)</f>
        <v/>
      </c>
    </row>
    <row r="235">
      <c r="A235" s="504" t="n"/>
      <c r="B235" s="504">
        <f>IF('Internal COE_Account Grid'!B235="","",'Internal COE_Account Grid'!B235)</f>
        <v/>
      </c>
      <c r="C235" s="504">
        <f>IF('Internal COE_Account Grid'!I235="","",'Internal COE_Account Grid'!I235)</f>
        <v/>
      </c>
      <c r="D235" s="631">
        <f>IF('Exhibit A'!K244="","",'Exhibit A'!K244)</f>
        <v/>
      </c>
      <c r="E235" s="166" t="n"/>
      <c r="F235" s="166" t="n"/>
      <c r="G235" s="166" t="n"/>
      <c r="H235" s="166" t="n"/>
      <c r="I235" s="481">
        <f>IF(B235="","",'Multi Unit Grid'!$H$3)</f>
        <v/>
      </c>
      <c r="J235" s="166" t="n"/>
      <c r="K235" s="166" t="n"/>
      <c r="L235" s="166" t="n"/>
      <c r="M235" s="166" t="n"/>
      <c r="N235" s="166" t="n"/>
      <c r="O235" s="505" t="n"/>
      <c r="P235" s="166" t="n"/>
      <c r="Q235" s="501">
        <f>IF(B235="","",'Multi Unit Grid'!$G$3)</f>
        <v/>
      </c>
      <c r="R235" s="166" t="n"/>
      <c r="S235" s="502">
        <f>IF('Multi Unit Grid'!$C$13="","",'Multi Unit Grid'!$C$13)</f>
        <v/>
      </c>
      <c r="T235" s="502">
        <f>IF('COE.Client.Details'!J252="","",'COE.Client.Details'!J252)</f>
        <v/>
      </c>
    </row>
    <row r="236">
      <c r="A236" s="504" t="n"/>
      <c r="B236" s="504">
        <f>IF('Internal COE_Account Grid'!B236="","",'Internal COE_Account Grid'!B236)</f>
        <v/>
      </c>
      <c r="C236" s="504">
        <f>IF('Internal COE_Account Grid'!I236="","",'Internal COE_Account Grid'!I236)</f>
        <v/>
      </c>
      <c r="D236" s="631">
        <f>IF('Exhibit A'!K245="","",'Exhibit A'!K245)</f>
        <v/>
      </c>
      <c r="E236" s="166" t="n"/>
      <c r="F236" s="166" t="n"/>
      <c r="G236" s="166" t="n"/>
      <c r="H236" s="166" t="n"/>
      <c r="I236" s="481">
        <f>IF(B236="","",'Multi Unit Grid'!$H$3)</f>
        <v/>
      </c>
      <c r="J236" s="166" t="n"/>
      <c r="K236" s="166" t="n"/>
      <c r="L236" s="166" t="n"/>
      <c r="M236" s="166" t="n"/>
      <c r="N236" s="166" t="n"/>
      <c r="O236" s="505" t="n"/>
      <c r="P236" s="166" t="n"/>
      <c r="Q236" s="501">
        <f>IF(B236="","",'Multi Unit Grid'!$G$3)</f>
        <v/>
      </c>
      <c r="R236" s="166" t="n"/>
      <c r="S236" s="502">
        <f>IF('Multi Unit Grid'!$C$13="","",'Multi Unit Grid'!$C$13)</f>
        <v/>
      </c>
      <c r="T236" s="502">
        <f>IF('COE.Client.Details'!J253="","",'COE.Client.Details'!J253)</f>
        <v/>
      </c>
    </row>
    <row r="237">
      <c r="A237" s="504" t="n"/>
      <c r="B237" s="504">
        <f>IF('Internal COE_Account Grid'!B237="","",'Internal COE_Account Grid'!B237)</f>
        <v/>
      </c>
      <c r="C237" s="504">
        <f>IF('Internal COE_Account Grid'!I237="","",'Internal COE_Account Grid'!I237)</f>
        <v/>
      </c>
      <c r="D237" s="631">
        <f>IF('Exhibit A'!K246="","",'Exhibit A'!K246)</f>
        <v/>
      </c>
      <c r="E237" s="166" t="n"/>
      <c r="F237" s="166" t="n"/>
      <c r="G237" s="166" t="n"/>
      <c r="H237" s="166" t="n"/>
      <c r="I237" s="481">
        <f>IF(B237="","",'Multi Unit Grid'!$H$3)</f>
        <v/>
      </c>
      <c r="J237" s="166" t="n"/>
      <c r="K237" s="166" t="n"/>
      <c r="L237" s="166" t="n"/>
      <c r="M237" s="166" t="n"/>
      <c r="N237" s="166" t="n"/>
      <c r="O237" s="505" t="n"/>
      <c r="P237" s="166" t="n"/>
      <c r="Q237" s="501">
        <f>IF(B237="","",'Multi Unit Grid'!$G$3)</f>
        <v/>
      </c>
      <c r="R237" s="166" t="n"/>
      <c r="S237" s="502">
        <f>IF('Multi Unit Grid'!$C$13="","",'Multi Unit Grid'!$C$13)</f>
        <v/>
      </c>
      <c r="T237" s="502">
        <f>IF('COE.Client.Details'!J254="","",'COE.Client.Details'!J254)</f>
        <v/>
      </c>
    </row>
    <row r="238">
      <c r="A238" s="504" t="n"/>
      <c r="B238" s="504">
        <f>IF('Internal COE_Account Grid'!B238="","",'Internal COE_Account Grid'!B238)</f>
        <v/>
      </c>
      <c r="C238" s="504">
        <f>IF('Internal COE_Account Grid'!I238="","",'Internal COE_Account Grid'!I238)</f>
        <v/>
      </c>
      <c r="D238" s="631">
        <f>IF('Exhibit A'!K247="","",'Exhibit A'!K247)</f>
        <v/>
      </c>
      <c r="E238" s="166" t="n"/>
      <c r="F238" s="166" t="n"/>
      <c r="G238" s="166" t="n"/>
      <c r="H238" s="166" t="n"/>
      <c r="I238" s="481">
        <f>IF(B238="","",'Multi Unit Grid'!$H$3)</f>
        <v/>
      </c>
      <c r="J238" s="166" t="n"/>
      <c r="K238" s="166" t="n"/>
      <c r="L238" s="166" t="n"/>
      <c r="M238" s="166" t="n"/>
      <c r="N238" s="166" t="n"/>
      <c r="O238" s="505" t="n"/>
      <c r="P238" s="166" t="n"/>
      <c r="Q238" s="501">
        <f>IF(B238="","",'Multi Unit Grid'!$G$3)</f>
        <v/>
      </c>
      <c r="R238" s="166" t="n"/>
      <c r="S238" s="502">
        <f>IF('Multi Unit Grid'!$C$13="","",'Multi Unit Grid'!$C$13)</f>
        <v/>
      </c>
      <c r="T238" s="502">
        <f>IF('COE.Client.Details'!J255="","",'COE.Client.Details'!J255)</f>
        <v/>
      </c>
    </row>
    <row r="239">
      <c r="A239" s="504" t="n"/>
      <c r="B239" s="504">
        <f>IF('Internal COE_Account Grid'!B239="","",'Internal COE_Account Grid'!B239)</f>
        <v/>
      </c>
      <c r="C239" s="504">
        <f>IF('Internal COE_Account Grid'!I239="","",'Internal COE_Account Grid'!I239)</f>
        <v/>
      </c>
      <c r="D239" s="631">
        <f>IF('Exhibit A'!K248="","",'Exhibit A'!K248)</f>
        <v/>
      </c>
      <c r="E239" s="166" t="n"/>
      <c r="F239" s="166" t="n"/>
      <c r="G239" s="166" t="n"/>
      <c r="H239" s="166" t="n"/>
      <c r="I239" s="481">
        <f>IF(B239="","",'Multi Unit Grid'!$H$3)</f>
        <v/>
      </c>
      <c r="J239" s="166" t="n"/>
      <c r="K239" s="166" t="n"/>
      <c r="L239" s="166" t="n"/>
      <c r="M239" s="166" t="n"/>
      <c r="N239" s="166" t="n"/>
      <c r="O239" s="505" t="n"/>
      <c r="P239" s="166" t="n"/>
      <c r="Q239" s="501">
        <f>IF(B239="","",'Multi Unit Grid'!$G$3)</f>
        <v/>
      </c>
      <c r="R239" s="166" t="n"/>
      <c r="S239" s="502">
        <f>IF('Multi Unit Grid'!$C$13="","",'Multi Unit Grid'!$C$13)</f>
        <v/>
      </c>
      <c r="T239" s="502">
        <f>IF('COE.Client.Details'!J256="","",'COE.Client.Details'!J256)</f>
        <v/>
      </c>
    </row>
    <row r="240">
      <c r="A240" s="504" t="n"/>
      <c r="B240" s="504">
        <f>IF('Internal COE_Account Grid'!B240="","",'Internal COE_Account Grid'!B240)</f>
        <v/>
      </c>
      <c r="C240" s="504">
        <f>IF('Internal COE_Account Grid'!I240="","",'Internal COE_Account Grid'!I240)</f>
        <v/>
      </c>
      <c r="D240" s="631">
        <f>IF('Exhibit A'!K249="","",'Exhibit A'!K249)</f>
        <v/>
      </c>
      <c r="E240" s="166" t="n"/>
      <c r="F240" s="166" t="n"/>
      <c r="G240" s="166" t="n"/>
      <c r="H240" s="166" t="n"/>
      <c r="I240" s="481">
        <f>IF(B240="","",'Multi Unit Grid'!$H$3)</f>
        <v/>
      </c>
      <c r="J240" s="166" t="n"/>
      <c r="K240" s="166" t="n"/>
      <c r="L240" s="166" t="n"/>
      <c r="M240" s="166" t="n"/>
      <c r="N240" s="166" t="n"/>
      <c r="O240" s="505" t="n"/>
      <c r="P240" s="166" t="n"/>
      <c r="Q240" s="501">
        <f>IF(B240="","",'Multi Unit Grid'!$G$3)</f>
        <v/>
      </c>
      <c r="R240" s="166" t="n"/>
      <c r="S240" s="502">
        <f>IF('Multi Unit Grid'!$C$13="","",'Multi Unit Grid'!$C$13)</f>
        <v/>
      </c>
      <c r="T240" s="502">
        <f>IF('COE.Client.Details'!J257="","",'COE.Client.Details'!J257)</f>
        <v/>
      </c>
    </row>
    <row r="241">
      <c r="A241" s="504" t="n"/>
      <c r="B241" s="504">
        <f>IF('Internal COE_Account Grid'!B241="","",'Internal COE_Account Grid'!B241)</f>
        <v/>
      </c>
      <c r="C241" s="504">
        <f>IF('Internal COE_Account Grid'!I241="","",'Internal COE_Account Grid'!I241)</f>
        <v/>
      </c>
      <c r="D241" s="631">
        <f>IF('Exhibit A'!K250="","",'Exhibit A'!K250)</f>
        <v/>
      </c>
      <c r="E241" s="166" t="n"/>
      <c r="F241" s="166" t="n"/>
      <c r="G241" s="166" t="n"/>
      <c r="H241" s="166" t="n"/>
      <c r="I241" s="481">
        <f>IF(B241="","",'Multi Unit Grid'!$H$3)</f>
        <v/>
      </c>
      <c r="J241" s="166" t="n"/>
      <c r="K241" s="166" t="n"/>
      <c r="L241" s="166" t="n"/>
      <c r="M241" s="166" t="n"/>
      <c r="N241" s="166" t="n"/>
      <c r="O241" s="505" t="n"/>
      <c r="P241" s="166" t="n"/>
      <c r="Q241" s="501">
        <f>IF(B241="","",'Multi Unit Grid'!$G$3)</f>
        <v/>
      </c>
      <c r="R241" s="166" t="n"/>
      <c r="S241" s="502">
        <f>IF('Multi Unit Grid'!$C$13="","",'Multi Unit Grid'!$C$13)</f>
        <v/>
      </c>
      <c r="T241" s="502">
        <f>IF('COE.Client.Details'!J258="","",'COE.Client.Details'!J258)</f>
        <v/>
      </c>
    </row>
    <row r="242">
      <c r="A242" s="504" t="n"/>
      <c r="B242" s="504">
        <f>IF('Internal COE_Account Grid'!B242="","",'Internal COE_Account Grid'!B242)</f>
        <v/>
      </c>
      <c r="C242" s="504">
        <f>IF('Internal COE_Account Grid'!I242="","",'Internal COE_Account Grid'!I242)</f>
        <v/>
      </c>
      <c r="D242" s="631">
        <f>IF('Exhibit A'!K251="","",'Exhibit A'!K251)</f>
        <v/>
      </c>
      <c r="E242" s="166" t="n"/>
      <c r="F242" s="166" t="n"/>
      <c r="G242" s="166" t="n"/>
      <c r="H242" s="166" t="n"/>
      <c r="I242" s="481">
        <f>IF(B242="","",'Multi Unit Grid'!$H$3)</f>
        <v/>
      </c>
      <c r="J242" s="166" t="n"/>
      <c r="K242" s="166" t="n"/>
      <c r="L242" s="166" t="n"/>
      <c r="M242" s="166" t="n"/>
      <c r="N242" s="166" t="n"/>
      <c r="O242" s="505" t="n"/>
      <c r="P242" s="166" t="n"/>
      <c r="Q242" s="501">
        <f>IF(B242="","",'Multi Unit Grid'!$G$3)</f>
        <v/>
      </c>
      <c r="R242" s="166" t="n"/>
      <c r="S242" s="502">
        <f>IF('Multi Unit Grid'!$C$13="","",'Multi Unit Grid'!$C$13)</f>
        <v/>
      </c>
      <c r="T242" s="502">
        <f>IF('COE.Client.Details'!J259="","",'COE.Client.Details'!J259)</f>
        <v/>
      </c>
    </row>
    <row r="243">
      <c r="A243" s="504" t="n"/>
      <c r="B243" s="504">
        <f>IF('Internal COE_Account Grid'!B243="","",'Internal COE_Account Grid'!B243)</f>
        <v/>
      </c>
      <c r="C243" s="504">
        <f>IF('Internal COE_Account Grid'!I243="","",'Internal COE_Account Grid'!I243)</f>
        <v/>
      </c>
      <c r="D243" s="631">
        <f>IF('Exhibit A'!K252="","",'Exhibit A'!K252)</f>
        <v/>
      </c>
      <c r="E243" s="166" t="n"/>
      <c r="F243" s="166" t="n"/>
      <c r="G243" s="166" t="n"/>
      <c r="H243" s="166" t="n"/>
      <c r="I243" s="481">
        <f>IF(B243="","",'Multi Unit Grid'!$H$3)</f>
        <v/>
      </c>
      <c r="J243" s="166" t="n"/>
      <c r="K243" s="166" t="n"/>
      <c r="L243" s="166" t="n"/>
      <c r="M243" s="166" t="n"/>
      <c r="N243" s="166" t="n"/>
      <c r="O243" s="505" t="n"/>
      <c r="P243" s="166" t="n"/>
      <c r="Q243" s="501">
        <f>IF(B243="","",'Multi Unit Grid'!$G$3)</f>
        <v/>
      </c>
      <c r="R243" s="166" t="n"/>
      <c r="S243" s="502">
        <f>IF('Multi Unit Grid'!$C$13="","",'Multi Unit Grid'!$C$13)</f>
        <v/>
      </c>
      <c r="T243" s="502">
        <f>IF('COE.Client.Details'!J260="","",'COE.Client.Details'!J260)</f>
        <v/>
      </c>
    </row>
    <row r="244">
      <c r="A244" s="504" t="n"/>
      <c r="B244" s="504">
        <f>IF('Internal COE_Account Grid'!B244="","",'Internal COE_Account Grid'!B244)</f>
        <v/>
      </c>
      <c r="C244" s="504">
        <f>IF('Internal COE_Account Grid'!I244="","",'Internal COE_Account Grid'!I244)</f>
        <v/>
      </c>
      <c r="D244" s="631">
        <f>IF('Exhibit A'!K253="","",'Exhibit A'!K253)</f>
        <v/>
      </c>
      <c r="E244" s="166" t="n"/>
      <c r="F244" s="166" t="n"/>
      <c r="G244" s="166" t="n"/>
      <c r="H244" s="166" t="n"/>
      <c r="I244" s="481">
        <f>IF(B244="","",'Multi Unit Grid'!$H$3)</f>
        <v/>
      </c>
      <c r="J244" s="166" t="n"/>
      <c r="K244" s="166" t="n"/>
      <c r="L244" s="166" t="n"/>
      <c r="M244" s="166" t="n"/>
      <c r="N244" s="166" t="n"/>
      <c r="O244" s="505" t="n"/>
      <c r="P244" s="166" t="n"/>
      <c r="Q244" s="501">
        <f>IF(B244="","",'Multi Unit Grid'!$G$3)</f>
        <v/>
      </c>
      <c r="R244" s="166" t="n"/>
      <c r="S244" s="502">
        <f>IF('Multi Unit Grid'!$C$13="","",'Multi Unit Grid'!$C$13)</f>
        <v/>
      </c>
      <c r="T244" s="502">
        <f>IF('COE.Client.Details'!J261="","",'COE.Client.Details'!J261)</f>
        <v/>
      </c>
    </row>
    <row r="245">
      <c r="A245" s="504" t="n"/>
      <c r="B245" s="504">
        <f>IF('Internal COE_Account Grid'!B245="","",'Internal COE_Account Grid'!B245)</f>
        <v/>
      </c>
      <c r="C245" s="504">
        <f>IF('Internal COE_Account Grid'!I245="","",'Internal COE_Account Grid'!I245)</f>
        <v/>
      </c>
      <c r="D245" s="631">
        <f>IF('Exhibit A'!K254="","",'Exhibit A'!K254)</f>
        <v/>
      </c>
      <c r="E245" s="166" t="n"/>
      <c r="F245" s="166" t="n"/>
      <c r="G245" s="166" t="n"/>
      <c r="H245" s="166" t="n"/>
      <c r="I245" s="481">
        <f>IF(B245="","",'Multi Unit Grid'!$H$3)</f>
        <v/>
      </c>
      <c r="J245" s="166" t="n"/>
      <c r="K245" s="166" t="n"/>
      <c r="L245" s="166" t="n"/>
      <c r="M245" s="166" t="n"/>
      <c r="N245" s="166" t="n"/>
      <c r="O245" s="505" t="n"/>
      <c r="P245" s="166" t="n"/>
      <c r="Q245" s="501">
        <f>IF(B245="","",'Multi Unit Grid'!$G$3)</f>
        <v/>
      </c>
      <c r="R245" s="166" t="n"/>
      <c r="S245" s="502">
        <f>IF('Multi Unit Grid'!$C$13="","",'Multi Unit Grid'!$C$13)</f>
        <v/>
      </c>
      <c r="T245" s="502">
        <f>IF('COE.Client.Details'!J262="","",'COE.Client.Details'!J262)</f>
        <v/>
      </c>
    </row>
    <row r="246">
      <c r="A246" s="504" t="n"/>
      <c r="B246" s="504">
        <f>IF('Internal COE_Account Grid'!B246="","",'Internal COE_Account Grid'!B246)</f>
        <v/>
      </c>
      <c r="C246" s="504">
        <f>IF('Internal COE_Account Grid'!I246="","",'Internal COE_Account Grid'!I246)</f>
        <v/>
      </c>
      <c r="D246" s="631">
        <f>IF('Exhibit A'!K255="","",'Exhibit A'!K255)</f>
        <v/>
      </c>
      <c r="E246" s="166" t="n"/>
      <c r="F246" s="166" t="n"/>
      <c r="G246" s="166" t="n"/>
      <c r="H246" s="166" t="n"/>
      <c r="I246" s="481">
        <f>IF(B246="","",'Multi Unit Grid'!$H$3)</f>
        <v/>
      </c>
      <c r="J246" s="166" t="n"/>
      <c r="K246" s="166" t="n"/>
      <c r="L246" s="166" t="n"/>
      <c r="M246" s="166" t="n"/>
      <c r="N246" s="166" t="n"/>
      <c r="O246" s="505" t="n"/>
      <c r="P246" s="166" t="n"/>
      <c r="Q246" s="501">
        <f>IF(B246="","",'Multi Unit Grid'!$G$3)</f>
        <v/>
      </c>
      <c r="R246" s="166" t="n"/>
      <c r="S246" s="502">
        <f>IF('Multi Unit Grid'!$C$13="","",'Multi Unit Grid'!$C$13)</f>
        <v/>
      </c>
      <c r="T246" s="502">
        <f>IF('COE.Client.Details'!J263="","",'COE.Client.Details'!J263)</f>
        <v/>
      </c>
    </row>
    <row r="247">
      <c r="A247" s="504" t="n"/>
      <c r="B247" s="504">
        <f>IF('Internal COE_Account Grid'!B247="","",'Internal COE_Account Grid'!B247)</f>
        <v/>
      </c>
      <c r="C247" s="504">
        <f>IF('Internal COE_Account Grid'!I247="","",'Internal COE_Account Grid'!I247)</f>
        <v/>
      </c>
      <c r="D247" s="631">
        <f>IF('Exhibit A'!K256="","",'Exhibit A'!K256)</f>
        <v/>
      </c>
      <c r="E247" s="166" t="n"/>
      <c r="F247" s="166" t="n"/>
      <c r="G247" s="166" t="n"/>
      <c r="H247" s="166" t="n"/>
      <c r="I247" s="481">
        <f>IF(B247="","",'Multi Unit Grid'!$H$3)</f>
        <v/>
      </c>
      <c r="J247" s="166" t="n"/>
      <c r="K247" s="166" t="n"/>
      <c r="L247" s="166" t="n"/>
      <c r="M247" s="166" t="n"/>
      <c r="N247" s="166" t="n"/>
      <c r="O247" s="505" t="n"/>
      <c r="P247" s="166" t="n"/>
      <c r="Q247" s="501">
        <f>IF(B247="","",'Multi Unit Grid'!$G$3)</f>
        <v/>
      </c>
      <c r="R247" s="166" t="n"/>
      <c r="S247" s="502">
        <f>IF('Multi Unit Grid'!$C$13="","",'Multi Unit Grid'!$C$13)</f>
        <v/>
      </c>
      <c r="T247" s="502">
        <f>IF('COE.Client.Details'!J264="","",'COE.Client.Details'!J264)</f>
        <v/>
      </c>
    </row>
    <row r="248">
      <c r="A248" s="504" t="n"/>
      <c r="B248" s="504">
        <f>IF('Internal COE_Account Grid'!B248="","",'Internal COE_Account Grid'!B248)</f>
        <v/>
      </c>
      <c r="C248" s="504">
        <f>IF('Internal COE_Account Grid'!I248="","",'Internal COE_Account Grid'!I248)</f>
        <v/>
      </c>
      <c r="D248" s="631">
        <f>IF('Exhibit A'!K257="","",'Exhibit A'!K257)</f>
        <v/>
      </c>
      <c r="E248" s="166" t="n"/>
      <c r="F248" s="166" t="n"/>
      <c r="G248" s="166" t="n"/>
      <c r="H248" s="166" t="n"/>
      <c r="I248" s="481">
        <f>IF(B248="","",'Multi Unit Grid'!$H$3)</f>
        <v/>
      </c>
      <c r="J248" s="166" t="n"/>
      <c r="K248" s="166" t="n"/>
      <c r="L248" s="166" t="n"/>
      <c r="M248" s="166" t="n"/>
      <c r="N248" s="166" t="n"/>
      <c r="O248" s="505" t="n"/>
      <c r="P248" s="166" t="n"/>
      <c r="Q248" s="501">
        <f>IF(B248="","",'Multi Unit Grid'!$G$3)</f>
        <v/>
      </c>
      <c r="R248" s="166" t="n"/>
      <c r="S248" s="502">
        <f>IF('Multi Unit Grid'!$C$13="","",'Multi Unit Grid'!$C$13)</f>
        <v/>
      </c>
      <c r="T248" s="502">
        <f>IF('COE.Client.Details'!J265="","",'COE.Client.Details'!J265)</f>
        <v/>
      </c>
    </row>
    <row r="249">
      <c r="A249" s="504" t="n"/>
      <c r="B249" s="504">
        <f>IF('Internal COE_Account Grid'!B249="","",'Internal COE_Account Grid'!B249)</f>
        <v/>
      </c>
      <c r="C249" s="504">
        <f>IF('Internal COE_Account Grid'!I249="","",'Internal COE_Account Grid'!I249)</f>
        <v/>
      </c>
      <c r="D249" s="631">
        <f>IF('Exhibit A'!K258="","",'Exhibit A'!K258)</f>
        <v/>
      </c>
      <c r="E249" s="166" t="n"/>
      <c r="F249" s="166" t="n"/>
      <c r="G249" s="166" t="n"/>
      <c r="H249" s="166" t="n"/>
      <c r="I249" s="481">
        <f>IF(B249="","",'Multi Unit Grid'!$H$3)</f>
        <v/>
      </c>
      <c r="J249" s="166" t="n"/>
      <c r="K249" s="166" t="n"/>
      <c r="L249" s="166" t="n"/>
      <c r="M249" s="166" t="n"/>
      <c r="N249" s="166" t="n"/>
      <c r="O249" s="505" t="n"/>
      <c r="P249" s="166" t="n"/>
      <c r="Q249" s="501">
        <f>IF(B249="","",'Multi Unit Grid'!$G$3)</f>
        <v/>
      </c>
      <c r="R249" s="166" t="n"/>
      <c r="S249" s="502">
        <f>IF('Multi Unit Grid'!$C$13="","",'Multi Unit Grid'!$C$13)</f>
        <v/>
      </c>
      <c r="T249" s="502">
        <f>IF('COE.Client.Details'!J266="","",'COE.Client.Details'!J266)</f>
        <v/>
      </c>
    </row>
    <row r="250">
      <c r="A250" s="504" t="n"/>
      <c r="B250" s="504">
        <f>IF('Internal COE_Account Grid'!B250="","",'Internal COE_Account Grid'!B250)</f>
        <v/>
      </c>
      <c r="C250" s="504">
        <f>IF('Internal COE_Account Grid'!I250="","",'Internal COE_Account Grid'!I250)</f>
        <v/>
      </c>
      <c r="D250" s="631">
        <f>IF('Exhibit A'!K259="","",'Exhibit A'!K259)</f>
        <v/>
      </c>
      <c r="E250" s="166" t="n"/>
      <c r="F250" s="166" t="n"/>
      <c r="G250" s="166" t="n"/>
      <c r="H250" s="166" t="n"/>
      <c r="I250" s="481">
        <f>IF(B250="","",'Multi Unit Grid'!$H$3)</f>
        <v/>
      </c>
      <c r="J250" s="166" t="n"/>
      <c r="K250" s="166" t="n"/>
      <c r="L250" s="166" t="n"/>
      <c r="M250" s="166" t="n"/>
      <c r="N250" s="166" t="n"/>
      <c r="O250" s="505" t="n"/>
      <c r="P250" s="166" t="n"/>
      <c r="Q250" s="501">
        <f>IF(B250="","",'Multi Unit Grid'!$G$3)</f>
        <v/>
      </c>
      <c r="R250" s="166" t="n"/>
      <c r="S250" s="502">
        <f>IF('Multi Unit Grid'!$C$13="","",'Multi Unit Grid'!$C$13)</f>
        <v/>
      </c>
      <c r="T250" s="502">
        <f>IF('COE.Client.Details'!J267="","",'COE.Client.Details'!J267)</f>
        <v/>
      </c>
    </row>
    <row r="251">
      <c r="A251" s="504" t="n"/>
      <c r="B251" s="504">
        <f>IF('Internal COE_Account Grid'!B251="","",'Internal COE_Account Grid'!B251)</f>
        <v/>
      </c>
      <c r="C251" s="504">
        <f>IF('Internal COE_Account Grid'!I251="","",'Internal COE_Account Grid'!I251)</f>
        <v/>
      </c>
      <c r="D251" s="631">
        <f>IF('Exhibit A'!K260="","",'Exhibit A'!K260)</f>
        <v/>
      </c>
      <c r="E251" s="166" t="n"/>
      <c r="F251" s="166" t="n"/>
      <c r="G251" s="166" t="n"/>
      <c r="H251" s="166" t="n"/>
      <c r="I251" s="481">
        <f>IF(B251="","",'Multi Unit Grid'!$H$3)</f>
        <v/>
      </c>
      <c r="J251" s="166" t="n"/>
      <c r="K251" s="166" t="n"/>
      <c r="L251" s="166" t="n"/>
      <c r="M251" s="166" t="n"/>
      <c r="N251" s="166" t="n"/>
      <c r="O251" s="505" t="n"/>
      <c r="P251" s="166" t="n"/>
      <c r="Q251" s="501">
        <f>IF(B251="","",'Multi Unit Grid'!$G$3)</f>
        <v/>
      </c>
      <c r="R251" s="166" t="n"/>
      <c r="S251" s="502">
        <f>IF('Multi Unit Grid'!$C$13="","",'Multi Unit Grid'!$C$13)</f>
        <v/>
      </c>
      <c r="T251" s="502">
        <f>IF('COE.Client.Details'!J268="","",'COE.Client.Details'!J268)</f>
        <v/>
      </c>
    </row>
    <row r="252">
      <c r="A252" s="504" t="n"/>
      <c r="B252" s="504">
        <f>IF('Internal COE_Account Grid'!B252="","",'Internal COE_Account Grid'!B252)</f>
        <v/>
      </c>
      <c r="C252" s="504">
        <f>IF('Internal COE_Account Grid'!I252="","",'Internal COE_Account Grid'!I252)</f>
        <v/>
      </c>
      <c r="D252" s="631">
        <f>IF('Exhibit A'!K261="","",'Exhibit A'!K261)</f>
        <v/>
      </c>
      <c r="E252" s="166" t="n"/>
      <c r="F252" s="166" t="n"/>
      <c r="G252" s="166" t="n"/>
      <c r="H252" s="166" t="n"/>
      <c r="I252" s="481">
        <f>IF(B252="","",'Multi Unit Grid'!$H$3)</f>
        <v/>
      </c>
      <c r="J252" s="166" t="n"/>
      <c r="K252" s="166" t="n"/>
      <c r="L252" s="166" t="n"/>
      <c r="M252" s="166" t="n"/>
      <c r="N252" s="166" t="n"/>
      <c r="O252" s="505" t="n"/>
      <c r="P252" s="166" t="n"/>
      <c r="Q252" s="501">
        <f>IF(B252="","",'Multi Unit Grid'!$G$3)</f>
        <v/>
      </c>
      <c r="R252" s="166" t="n"/>
      <c r="S252" s="502">
        <f>IF('Multi Unit Grid'!$C$13="","",'Multi Unit Grid'!$C$13)</f>
        <v/>
      </c>
      <c r="T252" s="502">
        <f>IF('COE.Client.Details'!J269="","",'COE.Client.Details'!J269)</f>
        <v/>
      </c>
    </row>
    <row r="253">
      <c r="A253" s="504" t="n"/>
      <c r="B253" s="504">
        <f>IF('Internal COE_Account Grid'!B253="","",'Internal COE_Account Grid'!B253)</f>
        <v/>
      </c>
      <c r="C253" s="504">
        <f>IF('Internal COE_Account Grid'!I253="","",'Internal COE_Account Grid'!I253)</f>
        <v/>
      </c>
      <c r="D253" s="631">
        <f>IF('Exhibit A'!K262="","",'Exhibit A'!K262)</f>
        <v/>
      </c>
      <c r="E253" s="166" t="n"/>
      <c r="F253" s="166" t="n"/>
      <c r="G253" s="166" t="n"/>
      <c r="H253" s="166" t="n"/>
      <c r="I253" s="481">
        <f>IF(B253="","",'Multi Unit Grid'!$H$3)</f>
        <v/>
      </c>
      <c r="J253" s="166" t="n"/>
      <c r="K253" s="166" t="n"/>
      <c r="L253" s="166" t="n"/>
      <c r="M253" s="166" t="n"/>
      <c r="N253" s="166" t="n"/>
      <c r="O253" s="505" t="n"/>
      <c r="P253" s="166" t="n"/>
      <c r="Q253" s="501">
        <f>IF(B253="","",'Multi Unit Grid'!$G$3)</f>
        <v/>
      </c>
      <c r="R253" s="166" t="n"/>
      <c r="S253" s="502">
        <f>IF('Multi Unit Grid'!$C$13="","",'Multi Unit Grid'!$C$13)</f>
        <v/>
      </c>
      <c r="T253" s="502">
        <f>IF('COE.Client.Details'!J270="","",'COE.Client.Details'!J270)</f>
        <v/>
      </c>
    </row>
    <row r="254">
      <c r="A254" s="504" t="n"/>
      <c r="B254" s="504">
        <f>IF('Internal COE_Account Grid'!B254="","",'Internal COE_Account Grid'!B254)</f>
        <v/>
      </c>
      <c r="C254" s="504">
        <f>IF('Internal COE_Account Grid'!I254="","",'Internal COE_Account Grid'!I254)</f>
        <v/>
      </c>
      <c r="D254" s="631">
        <f>IF('Exhibit A'!K263="","",'Exhibit A'!K263)</f>
        <v/>
      </c>
      <c r="E254" s="166" t="n"/>
      <c r="F254" s="166" t="n"/>
      <c r="G254" s="166" t="n"/>
      <c r="H254" s="166" t="n"/>
      <c r="I254" s="481">
        <f>IF(B254="","",'Multi Unit Grid'!$H$3)</f>
        <v/>
      </c>
      <c r="J254" s="166" t="n"/>
      <c r="K254" s="166" t="n"/>
      <c r="L254" s="166" t="n"/>
      <c r="M254" s="166" t="n"/>
      <c r="N254" s="166" t="n"/>
      <c r="O254" s="505" t="n"/>
      <c r="P254" s="166" t="n"/>
      <c r="Q254" s="501">
        <f>IF(B254="","",'Multi Unit Grid'!$G$3)</f>
        <v/>
      </c>
      <c r="R254" s="166" t="n"/>
      <c r="S254" s="502">
        <f>IF('Multi Unit Grid'!$C$13="","",'Multi Unit Grid'!$C$13)</f>
        <v/>
      </c>
      <c r="T254" s="502">
        <f>IF('COE.Client.Details'!J271="","",'COE.Client.Details'!J271)</f>
        <v/>
      </c>
    </row>
    <row r="255">
      <c r="A255" s="504" t="n"/>
      <c r="B255" s="504">
        <f>IF('Internal COE_Account Grid'!B255="","",'Internal COE_Account Grid'!B255)</f>
        <v/>
      </c>
      <c r="C255" s="504">
        <f>IF('Internal COE_Account Grid'!I255="","",'Internal COE_Account Grid'!I255)</f>
        <v/>
      </c>
      <c r="D255" s="631">
        <f>IF('Exhibit A'!K264="","",'Exhibit A'!K264)</f>
        <v/>
      </c>
      <c r="E255" s="166" t="n"/>
      <c r="F255" s="166" t="n"/>
      <c r="G255" s="166" t="n"/>
      <c r="H255" s="166" t="n"/>
      <c r="I255" s="481">
        <f>IF(B255="","",'Multi Unit Grid'!$H$3)</f>
        <v/>
      </c>
      <c r="J255" s="166" t="n"/>
      <c r="K255" s="166" t="n"/>
      <c r="L255" s="166" t="n"/>
      <c r="M255" s="166" t="n"/>
      <c r="N255" s="166" t="n"/>
      <c r="O255" s="505" t="n"/>
      <c r="P255" s="166" t="n"/>
      <c r="Q255" s="501">
        <f>IF(B255="","",'Multi Unit Grid'!$G$3)</f>
        <v/>
      </c>
      <c r="R255" s="166" t="n"/>
      <c r="S255" s="502">
        <f>IF('Multi Unit Grid'!$C$13="","",'Multi Unit Grid'!$C$13)</f>
        <v/>
      </c>
      <c r="T255" s="502">
        <f>IF('COE.Client.Details'!J272="","",'COE.Client.Details'!J272)</f>
        <v/>
      </c>
    </row>
    <row r="256">
      <c r="A256" s="504" t="n"/>
      <c r="B256" s="504">
        <f>IF('Internal COE_Account Grid'!B256="","",'Internal COE_Account Grid'!B256)</f>
        <v/>
      </c>
      <c r="C256" s="504">
        <f>IF('Internal COE_Account Grid'!I256="","",'Internal COE_Account Grid'!I256)</f>
        <v/>
      </c>
      <c r="D256" s="631">
        <f>IF('Exhibit A'!K265="","",'Exhibit A'!K265)</f>
        <v/>
      </c>
      <c r="E256" s="166" t="n"/>
      <c r="F256" s="166" t="n"/>
      <c r="G256" s="166" t="n"/>
      <c r="H256" s="166" t="n"/>
      <c r="I256" s="481">
        <f>IF(B256="","",'Multi Unit Grid'!$H$3)</f>
        <v/>
      </c>
      <c r="J256" s="166" t="n"/>
      <c r="K256" s="166" t="n"/>
      <c r="L256" s="166" t="n"/>
      <c r="M256" s="166" t="n"/>
      <c r="N256" s="166" t="n"/>
      <c r="O256" s="505" t="n"/>
      <c r="P256" s="166" t="n"/>
      <c r="Q256" s="501">
        <f>IF(B256="","",'Multi Unit Grid'!$G$3)</f>
        <v/>
      </c>
      <c r="R256" s="166" t="n"/>
      <c r="S256" s="502">
        <f>IF('Multi Unit Grid'!$C$13="","",'Multi Unit Grid'!$C$13)</f>
        <v/>
      </c>
      <c r="T256" s="502">
        <f>IF('COE.Client.Details'!J273="","",'COE.Client.Details'!J273)</f>
        <v/>
      </c>
    </row>
    <row r="257">
      <c r="A257" s="504" t="n"/>
      <c r="B257" s="504">
        <f>IF('Internal COE_Account Grid'!B257="","",'Internal COE_Account Grid'!B257)</f>
        <v/>
      </c>
      <c r="C257" s="504">
        <f>IF('Internal COE_Account Grid'!I257="","",'Internal COE_Account Grid'!I257)</f>
        <v/>
      </c>
      <c r="D257" s="631">
        <f>IF('Exhibit A'!K266="","",'Exhibit A'!K266)</f>
        <v/>
      </c>
      <c r="E257" s="166" t="n"/>
      <c r="F257" s="166" t="n"/>
      <c r="G257" s="166" t="n"/>
      <c r="H257" s="166" t="n"/>
      <c r="I257" s="481">
        <f>IF(B257="","",'Multi Unit Grid'!$H$3)</f>
        <v/>
      </c>
      <c r="J257" s="166" t="n"/>
      <c r="K257" s="166" t="n"/>
      <c r="L257" s="166" t="n"/>
      <c r="M257" s="166" t="n"/>
      <c r="N257" s="166" t="n"/>
      <c r="O257" s="505" t="n"/>
      <c r="P257" s="166" t="n"/>
      <c r="Q257" s="501">
        <f>IF(B257="","",'Multi Unit Grid'!$G$3)</f>
        <v/>
      </c>
      <c r="R257" s="166" t="n"/>
      <c r="S257" s="502">
        <f>IF('Multi Unit Grid'!$C$13="","",'Multi Unit Grid'!$C$13)</f>
        <v/>
      </c>
      <c r="T257" s="502">
        <f>IF('COE.Client.Details'!J274="","",'COE.Client.Details'!J274)</f>
        <v/>
      </c>
    </row>
    <row r="258">
      <c r="A258" s="504" t="n"/>
      <c r="B258" s="504">
        <f>IF('Internal COE_Account Grid'!B258="","",'Internal COE_Account Grid'!B258)</f>
        <v/>
      </c>
      <c r="C258" s="504">
        <f>IF('Internal COE_Account Grid'!I258="","",'Internal COE_Account Grid'!I258)</f>
        <v/>
      </c>
      <c r="D258" s="631">
        <f>IF('Exhibit A'!K267="","",'Exhibit A'!K267)</f>
        <v/>
      </c>
      <c r="E258" s="166" t="n"/>
      <c r="F258" s="166" t="n"/>
      <c r="G258" s="166" t="n"/>
      <c r="H258" s="166" t="n"/>
      <c r="I258" s="481">
        <f>IF(B258="","",'Multi Unit Grid'!$H$3)</f>
        <v/>
      </c>
      <c r="J258" s="166" t="n"/>
      <c r="K258" s="166" t="n"/>
      <c r="L258" s="166" t="n"/>
      <c r="M258" s="166" t="n"/>
      <c r="N258" s="166" t="n"/>
      <c r="O258" s="505" t="n"/>
      <c r="P258" s="166" t="n"/>
      <c r="Q258" s="501">
        <f>IF(B258="","",'Multi Unit Grid'!$G$3)</f>
        <v/>
      </c>
      <c r="R258" s="166" t="n"/>
      <c r="S258" s="502">
        <f>IF('Multi Unit Grid'!$C$13="","",'Multi Unit Grid'!$C$13)</f>
        <v/>
      </c>
      <c r="T258" s="502">
        <f>IF('COE.Client.Details'!J275="","",'COE.Client.Details'!J275)</f>
        <v/>
      </c>
    </row>
    <row r="259">
      <c r="A259" s="504" t="n"/>
      <c r="B259" s="504">
        <f>IF('Internal COE_Account Grid'!B259="","",'Internal COE_Account Grid'!B259)</f>
        <v/>
      </c>
      <c r="C259" s="504">
        <f>IF('Internal COE_Account Grid'!I259="","",'Internal COE_Account Grid'!I259)</f>
        <v/>
      </c>
      <c r="D259" s="631">
        <f>IF('Exhibit A'!K268="","",'Exhibit A'!K268)</f>
        <v/>
      </c>
      <c r="E259" s="166" t="n"/>
      <c r="F259" s="166" t="n"/>
      <c r="G259" s="166" t="n"/>
      <c r="H259" s="166" t="n"/>
      <c r="I259" s="481">
        <f>IF(B259="","",'Multi Unit Grid'!$H$3)</f>
        <v/>
      </c>
      <c r="J259" s="166" t="n"/>
      <c r="K259" s="166" t="n"/>
      <c r="L259" s="166" t="n"/>
      <c r="M259" s="166" t="n"/>
      <c r="N259" s="166" t="n"/>
      <c r="O259" s="505" t="n"/>
      <c r="P259" s="166" t="n"/>
      <c r="Q259" s="501">
        <f>IF(B259="","",'Multi Unit Grid'!$G$3)</f>
        <v/>
      </c>
      <c r="R259" s="166" t="n"/>
      <c r="S259" s="502">
        <f>IF('Multi Unit Grid'!$C$13="","",'Multi Unit Grid'!$C$13)</f>
        <v/>
      </c>
      <c r="T259" s="502">
        <f>IF('COE.Client.Details'!J276="","",'COE.Client.Details'!J276)</f>
        <v/>
      </c>
    </row>
    <row r="260">
      <c r="A260" s="504" t="n"/>
      <c r="B260" s="504">
        <f>IF('Internal COE_Account Grid'!B260="","",'Internal COE_Account Grid'!B260)</f>
        <v/>
      </c>
      <c r="C260" s="504">
        <f>IF('Internal COE_Account Grid'!I260="","",'Internal COE_Account Grid'!I260)</f>
        <v/>
      </c>
      <c r="D260" s="631">
        <f>IF('Exhibit A'!K269="","",'Exhibit A'!K269)</f>
        <v/>
      </c>
      <c r="E260" s="166" t="n"/>
      <c r="F260" s="166" t="n"/>
      <c r="G260" s="166" t="n"/>
      <c r="H260" s="166" t="n"/>
      <c r="I260" s="481">
        <f>IF(B260="","",'Multi Unit Grid'!$H$3)</f>
        <v/>
      </c>
      <c r="J260" s="166" t="n"/>
      <c r="K260" s="166" t="n"/>
      <c r="L260" s="166" t="n"/>
      <c r="M260" s="166" t="n"/>
      <c r="N260" s="166" t="n"/>
      <c r="O260" s="505" t="n"/>
      <c r="P260" s="166" t="n"/>
      <c r="Q260" s="501">
        <f>IF(B260="","",'Multi Unit Grid'!$G$3)</f>
        <v/>
      </c>
      <c r="R260" s="166" t="n"/>
      <c r="S260" s="502">
        <f>IF('Multi Unit Grid'!$C$13="","",'Multi Unit Grid'!$C$13)</f>
        <v/>
      </c>
      <c r="T260" s="502">
        <f>IF('COE.Client.Details'!J277="","",'COE.Client.Details'!J277)</f>
        <v/>
      </c>
    </row>
    <row r="261">
      <c r="A261" s="504" t="n"/>
      <c r="B261" s="504">
        <f>IF('Internal COE_Account Grid'!B261="","",'Internal COE_Account Grid'!B261)</f>
        <v/>
      </c>
      <c r="C261" s="504">
        <f>IF('Internal COE_Account Grid'!I261="","",'Internal COE_Account Grid'!I261)</f>
        <v/>
      </c>
      <c r="D261" s="631">
        <f>IF('Exhibit A'!K270="","",'Exhibit A'!K270)</f>
        <v/>
      </c>
      <c r="E261" s="166" t="n"/>
      <c r="F261" s="166" t="n"/>
      <c r="G261" s="166" t="n"/>
      <c r="H261" s="166" t="n"/>
      <c r="I261" s="481">
        <f>IF(B261="","",'Multi Unit Grid'!$H$3)</f>
        <v/>
      </c>
      <c r="J261" s="166" t="n"/>
      <c r="K261" s="166" t="n"/>
      <c r="L261" s="166" t="n"/>
      <c r="M261" s="166" t="n"/>
      <c r="N261" s="166" t="n"/>
      <c r="O261" s="505" t="n"/>
      <c r="P261" s="166" t="n"/>
      <c r="Q261" s="501">
        <f>IF(B261="","",'Multi Unit Grid'!$G$3)</f>
        <v/>
      </c>
      <c r="R261" s="166" t="n"/>
      <c r="S261" s="502">
        <f>IF('Multi Unit Grid'!$C$13="","",'Multi Unit Grid'!$C$13)</f>
        <v/>
      </c>
      <c r="T261" s="502">
        <f>IF('COE.Client.Details'!J278="","",'COE.Client.Details'!J278)</f>
        <v/>
      </c>
    </row>
    <row r="262">
      <c r="A262" s="504" t="n"/>
      <c r="B262" s="504">
        <f>IF('Internal COE_Account Grid'!B262="","",'Internal COE_Account Grid'!B262)</f>
        <v/>
      </c>
      <c r="C262" s="504">
        <f>IF('Internal COE_Account Grid'!I262="","",'Internal COE_Account Grid'!I262)</f>
        <v/>
      </c>
      <c r="D262" s="631">
        <f>IF('Exhibit A'!K271="","",'Exhibit A'!K271)</f>
        <v/>
      </c>
      <c r="E262" s="166" t="n"/>
      <c r="F262" s="166" t="n"/>
      <c r="G262" s="166" t="n"/>
      <c r="H262" s="166" t="n"/>
      <c r="I262" s="481">
        <f>IF(B262="","",'Multi Unit Grid'!$H$3)</f>
        <v/>
      </c>
      <c r="J262" s="166" t="n"/>
      <c r="K262" s="166" t="n"/>
      <c r="L262" s="166" t="n"/>
      <c r="M262" s="166" t="n"/>
      <c r="N262" s="166" t="n"/>
      <c r="O262" s="505" t="n"/>
      <c r="P262" s="166" t="n"/>
      <c r="Q262" s="501">
        <f>IF(B262="","",'Multi Unit Grid'!$G$3)</f>
        <v/>
      </c>
      <c r="R262" s="166" t="n"/>
      <c r="S262" s="502">
        <f>IF('Multi Unit Grid'!$C$13="","",'Multi Unit Grid'!$C$13)</f>
        <v/>
      </c>
      <c r="T262" s="502">
        <f>IF('COE.Client.Details'!J279="","",'COE.Client.Details'!J279)</f>
        <v/>
      </c>
    </row>
    <row r="263">
      <c r="A263" s="504" t="n"/>
      <c r="B263" s="504">
        <f>IF('Internal COE_Account Grid'!B263="","",'Internal COE_Account Grid'!B263)</f>
        <v/>
      </c>
      <c r="C263" s="504">
        <f>IF('Internal COE_Account Grid'!I263="","",'Internal COE_Account Grid'!I263)</f>
        <v/>
      </c>
      <c r="D263" s="631">
        <f>IF('Exhibit A'!K272="","",'Exhibit A'!K272)</f>
        <v/>
      </c>
      <c r="E263" s="166" t="n"/>
      <c r="F263" s="166" t="n"/>
      <c r="G263" s="166" t="n"/>
      <c r="H263" s="166" t="n"/>
      <c r="I263" s="481">
        <f>IF(B263="","",'Multi Unit Grid'!$H$3)</f>
        <v/>
      </c>
      <c r="J263" s="166" t="n"/>
      <c r="K263" s="166" t="n"/>
      <c r="L263" s="166" t="n"/>
      <c r="M263" s="166" t="n"/>
      <c r="N263" s="166" t="n"/>
      <c r="O263" s="505" t="n"/>
      <c r="P263" s="166" t="n"/>
      <c r="Q263" s="501">
        <f>IF(B263="","",'Multi Unit Grid'!$G$3)</f>
        <v/>
      </c>
      <c r="R263" s="166" t="n"/>
      <c r="S263" s="502">
        <f>IF('Multi Unit Grid'!$C$13="","",'Multi Unit Grid'!$C$13)</f>
        <v/>
      </c>
      <c r="T263" s="502">
        <f>IF('COE.Client.Details'!J280="","",'COE.Client.Details'!J280)</f>
        <v/>
      </c>
    </row>
    <row r="264">
      <c r="A264" s="504" t="n"/>
      <c r="B264" s="504">
        <f>IF('Internal COE_Account Grid'!B264="","",'Internal COE_Account Grid'!B264)</f>
        <v/>
      </c>
      <c r="C264" s="504">
        <f>IF('Internal COE_Account Grid'!I264="","",'Internal COE_Account Grid'!I264)</f>
        <v/>
      </c>
      <c r="D264" s="631">
        <f>IF('Exhibit A'!K273="","",'Exhibit A'!K273)</f>
        <v/>
      </c>
      <c r="E264" s="166" t="n"/>
      <c r="F264" s="166" t="n"/>
      <c r="G264" s="166" t="n"/>
      <c r="H264" s="166" t="n"/>
      <c r="I264" s="481">
        <f>IF(B264="","",'Multi Unit Grid'!$H$3)</f>
        <v/>
      </c>
      <c r="J264" s="166" t="n"/>
      <c r="K264" s="166" t="n"/>
      <c r="L264" s="166" t="n"/>
      <c r="M264" s="166" t="n"/>
      <c r="N264" s="166" t="n"/>
      <c r="O264" s="505" t="n"/>
      <c r="P264" s="166" t="n"/>
      <c r="Q264" s="501">
        <f>IF(B264="","",'Multi Unit Grid'!$G$3)</f>
        <v/>
      </c>
      <c r="R264" s="166" t="n"/>
      <c r="S264" s="502">
        <f>IF('Multi Unit Grid'!$C$13="","",'Multi Unit Grid'!$C$13)</f>
        <v/>
      </c>
      <c r="T264" s="502">
        <f>IF('COE.Client.Details'!J281="","",'COE.Client.Details'!J281)</f>
        <v/>
      </c>
    </row>
    <row r="265">
      <c r="A265" s="504" t="n"/>
      <c r="B265" s="504">
        <f>IF('Internal COE_Account Grid'!B265="","",'Internal COE_Account Grid'!B265)</f>
        <v/>
      </c>
      <c r="C265" s="504">
        <f>IF('Internal COE_Account Grid'!I265="","",'Internal COE_Account Grid'!I265)</f>
        <v/>
      </c>
      <c r="D265" s="631">
        <f>IF('Exhibit A'!K274="","",'Exhibit A'!K274)</f>
        <v/>
      </c>
      <c r="E265" s="166" t="n"/>
      <c r="F265" s="166" t="n"/>
      <c r="G265" s="166" t="n"/>
      <c r="H265" s="166" t="n"/>
      <c r="I265" s="481">
        <f>IF(B265="","",'Multi Unit Grid'!$H$3)</f>
        <v/>
      </c>
      <c r="J265" s="166" t="n"/>
      <c r="K265" s="166" t="n"/>
      <c r="L265" s="166" t="n"/>
      <c r="M265" s="166" t="n"/>
      <c r="N265" s="166" t="n"/>
      <c r="O265" s="505" t="n"/>
      <c r="P265" s="166" t="n"/>
      <c r="Q265" s="501">
        <f>IF(B265="","",'Multi Unit Grid'!$G$3)</f>
        <v/>
      </c>
      <c r="R265" s="166" t="n"/>
      <c r="S265" s="502">
        <f>IF('Multi Unit Grid'!$C$13="","",'Multi Unit Grid'!$C$13)</f>
        <v/>
      </c>
      <c r="T265" s="502">
        <f>IF('COE.Client.Details'!J282="","",'COE.Client.Details'!J282)</f>
        <v/>
      </c>
    </row>
    <row r="266">
      <c r="A266" s="504" t="n"/>
      <c r="B266" s="504">
        <f>IF('Internal COE_Account Grid'!B266="","",'Internal COE_Account Grid'!B266)</f>
        <v/>
      </c>
      <c r="C266" s="504">
        <f>IF('Internal COE_Account Grid'!I266="","",'Internal COE_Account Grid'!I266)</f>
        <v/>
      </c>
      <c r="D266" s="631">
        <f>IF('Exhibit A'!K275="","",'Exhibit A'!K275)</f>
        <v/>
      </c>
      <c r="E266" s="166" t="n"/>
      <c r="F266" s="166" t="n"/>
      <c r="G266" s="166" t="n"/>
      <c r="H266" s="166" t="n"/>
      <c r="I266" s="481">
        <f>IF(B266="","",'Multi Unit Grid'!$H$3)</f>
        <v/>
      </c>
      <c r="J266" s="166" t="n"/>
      <c r="K266" s="166" t="n"/>
      <c r="L266" s="166" t="n"/>
      <c r="M266" s="166" t="n"/>
      <c r="N266" s="166" t="n"/>
      <c r="O266" s="505" t="n"/>
      <c r="P266" s="166" t="n"/>
      <c r="Q266" s="501">
        <f>IF(B266="","",'Multi Unit Grid'!$G$3)</f>
        <v/>
      </c>
      <c r="R266" s="166" t="n"/>
      <c r="S266" s="502">
        <f>IF('Multi Unit Grid'!$C$13="","",'Multi Unit Grid'!$C$13)</f>
        <v/>
      </c>
      <c r="T266" s="502">
        <f>IF('COE.Client.Details'!J283="","",'COE.Client.Details'!J283)</f>
        <v/>
      </c>
    </row>
    <row r="267">
      <c r="A267" s="504" t="n"/>
      <c r="B267" s="504">
        <f>IF('Internal COE_Account Grid'!B267="","",'Internal COE_Account Grid'!B267)</f>
        <v/>
      </c>
      <c r="C267" s="504">
        <f>IF('Internal COE_Account Grid'!I267="","",'Internal COE_Account Grid'!I267)</f>
        <v/>
      </c>
      <c r="D267" s="631">
        <f>IF('Exhibit A'!K276="","",'Exhibit A'!K276)</f>
        <v/>
      </c>
      <c r="E267" s="166" t="n"/>
      <c r="F267" s="166" t="n"/>
      <c r="G267" s="166" t="n"/>
      <c r="H267" s="166" t="n"/>
      <c r="I267" s="481">
        <f>IF(B267="","",'Multi Unit Grid'!$H$3)</f>
        <v/>
      </c>
      <c r="J267" s="166" t="n"/>
      <c r="K267" s="166" t="n"/>
      <c r="L267" s="166" t="n"/>
      <c r="M267" s="166" t="n"/>
      <c r="N267" s="166" t="n"/>
      <c r="O267" s="505" t="n"/>
      <c r="P267" s="166" t="n"/>
      <c r="Q267" s="501">
        <f>IF(B267="","",'Multi Unit Grid'!$G$3)</f>
        <v/>
      </c>
      <c r="R267" s="166" t="n"/>
      <c r="S267" s="502">
        <f>IF('Multi Unit Grid'!$C$13="","",'Multi Unit Grid'!$C$13)</f>
        <v/>
      </c>
      <c r="T267" s="502">
        <f>IF('COE.Client.Details'!J284="","",'COE.Client.Details'!J284)</f>
        <v/>
      </c>
    </row>
    <row r="268">
      <c r="A268" s="504" t="n"/>
      <c r="B268" s="504">
        <f>IF('Internal COE_Account Grid'!B268="","",'Internal COE_Account Grid'!B268)</f>
        <v/>
      </c>
      <c r="C268" s="504">
        <f>IF('Internal COE_Account Grid'!I268="","",'Internal COE_Account Grid'!I268)</f>
        <v/>
      </c>
      <c r="D268" s="631">
        <f>IF('Exhibit A'!K277="","",'Exhibit A'!K277)</f>
        <v/>
      </c>
      <c r="E268" s="166" t="n"/>
      <c r="F268" s="166" t="n"/>
      <c r="G268" s="166" t="n"/>
      <c r="H268" s="166" t="n"/>
      <c r="I268" s="481">
        <f>IF(B268="","",'Multi Unit Grid'!$H$3)</f>
        <v/>
      </c>
      <c r="J268" s="166" t="n"/>
      <c r="K268" s="166" t="n"/>
      <c r="L268" s="166" t="n"/>
      <c r="M268" s="166" t="n"/>
      <c r="N268" s="166" t="n"/>
      <c r="O268" s="505" t="n"/>
      <c r="P268" s="166" t="n"/>
      <c r="Q268" s="501">
        <f>IF(B268="","",'Multi Unit Grid'!$G$3)</f>
        <v/>
      </c>
      <c r="R268" s="166" t="n"/>
      <c r="S268" s="502">
        <f>IF('Multi Unit Grid'!$C$13="","",'Multi Unit Grid'!$C$13)</f>
        <v/>
      </c>
      <c r="T268" s="502">
        <f>IF('COE.Client.Details'!J285="","",'COE.Client.Details'!J285)</f>
        <v/>
      </c>
    </row>
    <row r="269">
      <c r="A269" s="504" t="n"/>
      <c r="B269" s="504">
        <f>IF('Internal COE_Account Grid'!B269="","",'Internal COE_Account Grid'!B269)</f>
        <v/>
      </c>
      <c r="C269" s="504">
        <f>IF('Internal COE_Account Grid'!I269="","",'Internal COE_Account Grid'!I269)</f>
        <v/>
      </c>
      <c r="D269" s="631">
        <f>IF('Exhibit A'!K278="","",'Exhibit A'!K278)</f>
        <v/>
      </c>
      <c r="E269" s="166" t="n"/>
      <c r="F269" s="166" t="n"/>
      <c r="G269" s="166" t="n"/>
      <c r="H269" s="166" t="n"/>
      <c r="I269" s="481">
        <f>IF(B269="","",'Multi Unit Grid'!$H$3)</f>
        <v/>
      </c>
      <c r="J269" s="166" t="n"/>
      <c r="K269" s="166" t="n"/>
      <c r="L269" s="166" t="n"/>
      <c r="M269" s="166" t="n"/>
      <c r="N269" s="166" t="n"/>
      <c r="O269" s="505" t="n"/>
      <c r="P269" s="166" t="n"/>
      <c r="Q269" s="501">
        <f>IF(B269="","",'Multi Unit Grid'!$G$3)</f>
        <v/>
      </c>
      <c r="R269" s="166" t="n"/>
      <c r="S269" s="502">
        <f>IF('Multi Unit Grid'!$C$13="","",'Multi Unit Grid'!$C$13)</f>
        <v/>
      </c>
      <c r="T269" s="502">
        <f>IF('COE.Client.Details'!J286="","",'COE.Client.Details'!J286)</f>
        <v/>
      </c>
    </row>
    <row r="270">
      <c r="A270" s="504" t="n"/>
      <c r="B270" s="504">
        <f>IF('Internal COE_Account Grid'!B270="","",'Internal COE_Account Grid'!B270)</f>
        <v/>
      </c>
      <c r="C270" s="504">
        <f>IF('Internal COE_Account Grid'!I270="","",'Internal COE_Account Grid'!I270)</f>
        <v/>
      </c>
      <c r="D270" s="631">
        <f>IF('Exhibit A'!K279="","",'Exhibit A'!K279)</f>
        <v/>
      </c>
      <c r="E270" s="166" t="n"/>
      <c r="F270" s="166" t="n"/>
      <c r="G270" s="166" t="n"/>
      <c r="H270" s="166" t="n"/>
      <c r="I270" s="481">
        <f>IF(B270="","",'Multi Unit Grid'!$H$3)</f>
        <v/>
      </c>
      <c r="J270" s="166" t="n"/>
      <c r="K270" s="166" t="n"/>
      <c r="L270" s="166" t="n"/>
      <c r="M270" s="166" t="n"/>
      <c r="N270" s="166" t="n"/>
      <c r="O270" s="505" t="n"/>
      <c r="P270" s="166" t="n"/>
      <c r="Q270" s="501">
        <f>IF(B270="","",'Multi Unit Grid'!$G$3)</f>
        <v/>
      </c>
      <c r="R270" s="166" t="n"/>
      <c r="S270" s="502">
        <f>IF('Multi Unit Grid'!$C$13="","",'Multi Unit Grid'!$C$13)</f>
        <v/>
      </c>
      <c r="T270" s="502">
        <f>IF('COE.Client.Details'!J287="","",'COE.Client.Details'!J287)</f>
        <v/>
      </c>
    </row>
    <row r="271">
      <c r="A271" s="504" t="n"/>
      <c r="B271" s="504">
        <f>IF('Internal COE_Account Grid'!B271="","",'Internal COE_Account Grid'!B271)</f>
        <v/>
      </c>
      <c r="C271" s="504">
        <f>IF('Internal COE_Account Grid'!I271="","",'Internal COE_Account Grid'!I271)</f>
        <v/>
      </c>
      <c r="D271" s="631">
        <f>IF('Exhibit A'!K280="","",'Exhibit A'!K280)</f>
        <v/>
      </c>
      <c r="E271" s="166" t="n"/>
      <c r="F271" s="166" t="n"/>
      <c r="G271" s="166" t="n"/>
      <c r="H271" s="166" t="n"/>
      <c r="I271" s="481">
        <f>IF(B271="","",'Multi Unit Grid'!$H$3)</f>
        <v/>
      </c>
      <c r="J271" s="166" t="n"/>
      <c r="K271" s="166" t="n"/>
      <c r="L271" s="166" t="n"/>
      <c r="M271" s="166" t="n"/>
      <c r="N271" s="166" t="n"/>
      <c r="O271" s="505" t="n"/>
      <c r="P271" s="166" t="n"/>
      <c r="Q271" s="501">
        <f>IF(B271="","",'Multi Unit Grid'!$G$3)</f>
        <v/>
      </c>
      <c r="R271" s="166" t="n"/>
      <c r="S271" s="502">
        <f>IF('Multi Unit Grid'!$C$13="","",'Multi Unit Grid'!$C$13)</f>
        <v/>
      </c>
      <c r="T271" s="502">
        <f>IF('COE.Client.Details'!J288="","",'COE.Client.Details'!J288)</f>
        <v/>
      </c>
    </row>
    <row r="272">
      <c r="A272" s="504" t="n"/>
      <c r="B272" s="504">
        <f>IF('Internal COE_Account Grid'!B272="","",'Internal COE_Account Grid'!B272)</f>
        <v/>
      </c>
      <c r="C272" s="504">
        <f>IF('Internal COE_Account Grid'!I272="","",'Internal COE_Account Grid'!I272)</f>
        <v/>
      </c>
      <c r="D272" s="631">
        <f>IF('Exhibit A'!K281="","",'Exhibit A'!K281)</f>
        <v/>
      </c>
      <c r="E272" s="166" t="n"/>
      <c r="F272" s="166" t="n"/>
      <c r="G272" s="166" t="n"/>
      <c r="H272" s="166" t="n"/>
      <c r="I272" s="481">
        <f>IF(B272="","",'Multi Unit Grid'!$H$3)</f>
        <v/>
      </c>
      <c r="J272" s="166" t="n"/>
      <c r="K272" s="166" t="n"/>
      <c r="L272" s="166" t="n"/>
      <c r="M272" s="166" t="n"/>
      <c r="N272" s="166" t="n"/>
      <c r="O272" s="505" t="n"/>
      <c r="P272" s="166" t="n"/>
      <c r="Q272" s="501">
        <f>IF(B272="","",'Multi Unit Grid'!$G$3)</f>
        <v/>
      </c>
      <c r="R272" s="166" t="n"/>
      <c r="S272" s="502">
        <f>IF('Multi Unit Grid'!$C$13="","",'Multi Unit Grid'!$C$13)</f>
        <v/>
      </c>
      <c r="T272" s="502">
        <f>IF('COE.Client.Details'!J289="","",'COE.Client.Details'!J289)</f>
        <v/>
      </c>
    </row>
    <row r="273">
      <c r="A273" s="504" t="n"/>
      <c r="B273" s="504">
        <f>IF('Internal COE_Account Grid'!B273="","",'Internal COE_Account Grid'!B273)</f>
        <v/>
      </c>
      <c r="C273" s="504">
        <f>IF('Internal COE_Account Grid'!I273="","",'Internal COE_Account Grid'!I273)</f>
        <v/>
      </c>
      <c r="D273" s="631">
        <f>IF('Exhibit A'!K282="","",'Exhibit A'!K282)</f>
        <v/>
      </c>
      <c r="E273" s="166" t="n"/>
      <c r="F273" s="166" t="n"/>
      <c r="G273" s="166" t="n"/>
      <c r="H273" s="166" t="n"/>
      <c r="I273" s="481">
        <f>IF(B273="","",'Multi Unit Grid'!$H$3)</f>
        <v/>
      </c>
      <c r="J273" s="166" t="n"/>
      <c r="K273" s="166" t="n"/>
      <c r="L273" s="166" t="n"/>
      <c r="M273" s="166" t="n"/>
      <c r="N273" s="166" t="n"/>
      <c r="O273" s="505" t="n"/>
      <c r="P273" s="166" t="n"/>
      <c r="Q273" s="501">
        <f>IF(B273="","",'Multi Unit Grid'!$G$3)</f>
        <v/>
      </c>
      <c r="R273" s="166" t="n"/>
      <c r="S273" s="502">
        <f>IF('Multi Unit Grid'!$C$13="","",'Multi Unit Grid'!$C$13)</f>
        <v/>
      </c>
      <c r="T273" s="502">
        <f>IF('COE.Client.Details'!J290="","",'COE.Client.Details'!J290)</f>
        <v/>
      </c>
    </row>
    <row r="274">
      <c r="A274" s="504" t="n"/>
      <c r="B274" s="504">
        <f>IF('Internal COE_Account Grid'!B274="","",'Internal COE_Account Grid'!B274)</f>
        <v/>
      </c>
      <c r="C274" s="504">
        <f>IF('Internal COE_Account Grid'!I274="","",'Internal COE_Account Grid'!I274)</f>
        <v/>
      </c>
      <c r="D274" s="631">
        <f>IF('Exhibit A'!K283="","",'Exhibit A'!K283)</f>
        <v/>
      </c>
      <c r="E274" s="166" t="n"/>
      <c r="F274" s="166" t="n"/>
      <c r="G274" s="166" t="n"/>
      <c r="H274" s="166" t="n"/>
      <c r="I274" s="481">
        <f>IF(B274="","",'Multi Unit Grid'!$H$3)</f>
        <v/>
      </c>
      <c r="J274" s="166" t="n"/>
      <c r="K274" s="166" t="n"/>
      <c r="L274" s="166" t="n"/>
      <c r="M274" s="166" t="n"/>
      <c r="N274" s="166" t="n"/>
      <c r="O274" s="505" t="n"/>
      <c r="P274" s="166" t="n"/>
      <c r="Q274" s="501">
        <f>IF(B274="","",'Multi Unit Grid'!$G$3)</f>
        <v/>
      </c>
      <c r="R274" s="166" t="n"/>
      <c r="S274" s="502">
        <f>IF('Multi Unit Grid'!$C$13="","",'Multi Unit Grid'!$C$13)</f>
        <v/>
      </c>
      <c r="T274" s="502">
        <f>IF('COE.Client.Details'!J291="","",'COE.Client.Details'!J291)</f>
        <v/>
      </c>
    </row>
    <row r="275">
      <c r="A275" s="504" t="n"/>
      <c r="B275" s="504">
        <f>IF('Internal COE_Account Grid'!B275="","",'Internal COE_Account Grid'!B275)</f>
        <v/>
      </c>
      <c r="C275" s="504">
        <f>IF('Internal COE_Account Grid'!I275="","",'Internal COE_Account Grid'!I275)</f>
        <v/>
      </c>
      <c r="D275" s="631">
        <f>IF('Exhibit A'!K284="","",'Exhibit A'!K284)</f>
        <v/>
      </c>
      <c r="E275" s="166" t="n"/>
      <c r="F275" s="166" t="n"/>
      <c r="G275" s="166" t="n"/>
      <c r="H275" s="166" t="n"/>
      <c r="I275" s="481">
        <f>IF(B275="","",'Multi Unit Grid'!$H$3)</f>
        <v/>
      </c>
      <c r="J275" s="166" t="n"/>
      <c r="K275" s="166" t="n"/>
      <c r="L275" s="166" t="n"/>
      <c r="M275" s="166" t="n"/>
      <c r="N275" s="166" t="n"/>
      <c r="O275" s="505" t="n"/>
      <c r="P275" s="166" t="n"/>
      <c r="Q275" s="501">
        <f>IF(B275="","",'Multi Unit Grid'!$G$3)</f>
        <v/>
      </c>
      <c r="R275" s="166" t="n"/>
      <c r="S275" s="502">
        <f>IF('Multi Unit Grid'!$C$13="","",'Multi Unit Grid'!$C$13)</f>
        <v/>
      </c>
      <c r="T275" s="502">
        <f>IF('COE.Client.Details'!J292="","",'COE.Client.Details'!J292)</f>
        <v/>
      </c>
    </row>
    <row r="276">
      <c r="A276" s="504" t="n"/>
      <c r="B276" s="504">
        <f>IF('Internal COE_Account Grid'!B276="","",'Internal COE_Account Grid'!B276)</f>
        <v/>
      </c>
      <c r="C276" s="504">
        <f>IF('Internal COE_Account Grid'!I276="","",'Internal COE_Account Grid'!I276)</f>
        <v/>
      </c>
      <c r="D276" s="631">
        <f>IF('Exhibit A'!K285="","",'Exhibit A'!K285)</f>
        <v/>
      </c>
      <c r="E276" s="166" t="n"/>
      <c r="F276" s="166" t="n"/>
      <c r="G276" s="166" t="n"/>
      <c r="H276" s="166" t="n"/>
      <c r="I276" s="481">
        <f>IF(B276="","",'Multi Unit Grid'!$H$3)</f>
        <v/>
      </c>
      <c r="J276" s="166" t="n"/>
      <c r="K276" s="166" t="n"/>
      <c r="L276" s="166" t="n"/>
      <c r="M276" s="166" t="n"/>
      <c r="N276" s="166" t="n"/>
      <c r="O276" s="505" t="n"/>
      <c r="P276" s="166" t="n"/>
      <c r="Q276" s="501">
        <f>IF(B276="","",'Multi Unit Grid'!$G$3)</f>
        <v/>
      </c>
      <c r="R276" s="166" t="n"/>
      <c r="S276" s="502">
        <f>IF('Multi Unit Grid'!$C$13="","",'Multi Unit Grid'!$C$13)</f>
        <v/>
      </c>
      <c r="T276" s="502">
        <f>IF('COE.Client.Details'!J293="","",'COE.Client.Details'!J293)</f>
        <v/>
      </c>
    </row>
    <row r="277">
      <c r="A277" s="504" t="n"/>
      <c r="B277" s="504">
        <f>IF('Internal COE_Account Grid'!B277="","",'Internal COE_Account Grid'!B277)</f>
        <v/>
      </c>
      <c r="C277" s="504">
        <f>IF('Internal COE_Account Grid'!I277="","",'Internal COE_Account Grid'!I277)</f>
        <v/>
      </c>
      <c r="D277" s="631">
        <f>IF('Exhibit A'!K286="","",'Exhibit A'!K286)</f>
        <v/>
      </c>
      <c r="E277" s="166" t="n"/>
      <c r="F277" s="166" t="n"/>
      <c r="G277" s="166" t="n"/>
      <c r="H277" s="166" t="n"/>
      <c r="I277" s="481">
        <f>IF(B277="","",'Multi Unit Grid'!$H$3)</f>
        <v/>
      </c>
      <c r="J277" s="166" t="n"/>
      <c r="K277" s="166" t="n"/>
      <c r="L277" s="166" t="n"/>
      <c r="M277" s="166" t="n"/>
      <c r="N277" s="166" t="n"/>
      <c r="O277" s="505" t="n"/>
      <c r="P277" s="166" t="n"/>
      <c r="Q277" s="501">
        <f>IF(B277="","",'Multi Unit Grid'!$G$3)</f>
        <v/>
      </c>
      <c r="R277" s="166" t="n"/>
      <c r="S277" s="502">
        <f>IF('Multi Unit Grid'!$C$13="","",'Multi Unit Grid'!$C$13)</f>
        <v/>
      </c>
      <c r="T277" s="502">
        <f>IF('COE.Client.Details'!J294="","",'COE.Client.Details'!J294)</f>
        <v/>
      </c>
    </row>
    <row r="278">
      <c r="A278" s="504" t="n"/>
      <c r="B278" s="504">
        <f>IF('Internal COE_Account Grid'!B278="","",'Internal COE_Account Grid'!B278)</f>
        <v/>
      </c>
      <c r="C278" s="504">
        <f>IF('Internal COE_Account Grid'!I278="","",'Internal COE_Account Grid'!I278)</f>
        <v/>
      </c>
      <c r="D278" s="631">
        <f>IF('Exhibit A'!K287="","",'Exhibit A'!K287)</f>
        <v/>
      </c>
      <c r="E278" s="166" t="n"/>
      <c r="F278" s="166" t="n"/>
      <c r="G278" s="166" t="n"/>
      <c r="H278" s="166" t="n"/>
      <c r="I278" s="481">
        <f>IF(B278="","",'Multi Unit Grid'!$H$3)</f>
        <v/>
      </c>
      <c r="J278" s="166" t="n"/>
      <c r="K278" s="166" t="n"/>
      <c r="L278" s="166" t="n"/>
      <c r="M278" s="166" t="n"/>
      <c r="N278" s="166" t="n"/>
      <c r="O278" s="505" t="n"/>
      <c r="P278" s="166" t="n"/>
      <c r="Q278" s="501">
        <f>IF(B278="","",'Multi Unit Grid'!$G$3)</f>
        <v/>
      </c>
      <c r="R278" s="166" t="n"/>
      <c r="S278" s="502">
        <f>IF('Multi Unit Grid'!$C$13="","",'Multi Unit Grid'!$C$13)</f>
        <v/>
      </c>
      <c r="T278" s="502">
        <f>IF('COE.Client.Details'!J295="","",'COE.Client.Details'!J295)</f>
        <v/>
      </c>
    </row>
    <row r="279">
      <c r="A279" s="504" t="n"/>
      <c r="B279" s="504">
        <f>IF('Internal COE_Account Grid'!B279="","",'Internal COE_Account Grid'!B279)</f>
        <v/>
      </c>
      <c r="C279" s="504">
        <f>IF('Internal COE_Account Grid'!I279="","",'Internal COE_Account Grid'!I279)</f>
        <v/>
      </c>
      <c r="D279" s="631">
        <f>IF('Exhibit A'!K288="","",'Exhibit A'!K288)</f>
        <v/>
      </c>
      <c r="E279" s="166" t="n"/>
      <c r="F279" s="166" t="n"/>
      <c r="G279" s="166" t="n"/>
      <c r="H279" s="166" t="n"/>
      <c r="I279" s="481">
        <f>IF(B279="","",'Multi Unit Grid'!$H$3)</f>
        <v/>
      </c>
      <c r="J279" s="166" t="n"/>
      <c r="K279" s="166" t="n"/>
      <c r="L279" s="166" t="n"/>
      <c r="M279" s="166" t="n"/>
      <c r="N279" s="166" t="n"/>
      <c r="O279" s="505" t="n"/>
      <c r="P279" s="166" t="n"/>
      <c r="Q279" s="501">
        <f>IF(B279="","",'Multi Unit Grid'!$G$3)</f>
        <v/>
      </c>
      <c r="R279" s="166" t="n"/>
      <c r="S279" s="502">
        <f>IF('Multi Unit Grid'!$C$13="","",'Multi Unit Grid'!$C$13)</f>
        <v/>
      </c>
      <c r="T279" s="502">
        <f>IF('COE.Client.Details'!J296="","",'COE.Client.Details'!J296)</f>
        <v/>
      </c>
    </row>
    <row r="280">
      <c r="A280" s="504" t="n"/>
      <c r="B280" s="504">
        <f>IF('Internal COE_Account Grid'!B280="","",'Internal COE_Account Grid'!B280)</f>
        <v/>
      </c>
      <c r="C280" s="504">
        <f>IF('Internal COE_Account Grid'!I280="","",'Internal COE_Account Grid'!I280)</f>
        <v/>
      </c>
      <c r="D280" s="631">
        <f>IF('Exhibit A'!K289="","",'Exhibit A'!K289)</f>
        <v/>
      </c>
      <c r="E280" s="166" t="n"/>
      <c r="F280" s="166" t="n"/>
      <c r="G280" s="166" t="n"/>
      <c r="H280" s="166" t="n"/>
      <c r="I280" s="481">
        <f>IF(B280="","",'Multi Unit Grid'!$H$3)</f>
        <v/>
      </c>
      <c r="J280" s="166" t="n"/>
      <c r="K280" s="166" t="n"/>
      <c r="L280" s="166" t="n"/>
      <c r="M280" s="166" t="n"/>
      <c r="N280" s="166" t="n"/>
      <c r="O280" s="505" t="n"/>
      <c r="P280" s="166" t="n"/>
      <c r="Q280" s="501">
        <f>IF(B280="","",'Multi Unit Grid'!$G$3)</f>
        <v/>
      </c>
      <c r="R280" s="166" t="n"/>
      <c r="S280" s="502">
        <f>IF('Multi Unit Grid'!$C$13="","",'Multi Unit Grid'!$C$13)</f>
        <v/>
      </c>
      <c r="T280" s="502">
        <f>IF('COE.Client.Details'!J297="","",'COE.Client.Details'!J297)</f>
        <v/>
      </c>
    </row>
    <row r="281">
      <c r="A281" s="504" t="n"/>
      <c r="B281" s="504">
        <f>IF('Internal COE_Account Grid'!B281="","",'Internal COE_Account Grid'!B281)</f>
        <v/>
      </c>
      <c r="C281" s="504">
        <f>IF('Internal COE_Account Grid'!I281="","",'Internal COE_Account Grid'!I281)</f>
        <v/>
      </c>
      <c r="D281" s="631">
        <f>IF('Exhibit A'!K290="","",'Exhibit A'!K290)</f>
        <v/>
      </c>
      <c r="E281" s="166" t="n"/>
      <c r="F281" s="166" t="n"/>
      <c r="G281" s="166" t="n"/>
      <c r="H281" s="166" t="n"/>
      <c r="I281" s="481">
        <f>IF(B281="","",'Multi Unit Grid'!$H$3)</f>
        <v/>
      </c>
      <c r="J281" s="166" t="n"/>
      <c r="K281" s="166" t="n"/>
      <c r="L281" s="166" t="n"/>
      <c r="M281" s="166" t="n"/>
      <c r="N281" s="166" t="n"/>
      <c r="O281" s="505" t="n"/>
      <c r="P281" s="166" t="n"/>
      <c r="Q281" s="501">
        <f>IF(B281="","",'Multi Unit Grid'!$G$3)</f>
        <v/>
      </c>
      <c r="R281" s="166" t="n"/>
      <c r="S281" s="502">
        <f>IF('Multi Unit Grid'!$C$13="","",'Multi Unit Grid'!$C$13)</f>
        <v/>
      </c>
      <c r="T281" s="502">
        <f>IF('COE.Client.Details'!J298="","",'COE.Client.Details'!J298)</f>
        <v/>
      </c>
    </row>
    <row r="282">
      <c r="A282" s="504" t="n"/>
      <c r="B282" s="504">
        <f>IF('Internal COE_Account Grid'!B282="","",'Internal COE_Account Grid'!B282)</f>
        <v/>
      </c>
      <c r="C282" s="504">
        <f>IF('Internal COE_Account Grid'!I282="","",'Internal COE_Account Grid'!I282)</f>
        <v/>
      </c>
      <c r="D282" s="631">
        <f>IF('Exhibit A'!K291="","",'Exhibit A'!K291)</f>
        <v/>
      </c>
      <c r="E282" s="166" t="n"/>
      <c r="F282" s="166" t="n"/>
      <c r="G282" s="166" t="n"/>
      <c r="H282" s="166" t="n"/>
      <c r="I282" s="481">
        <f>IF(B282="","",'Multi Unit Grid'!$H$3)</f>
        <v/>
      </c>
      <c r="J282" s="166" t="n"/>
      <c r="K282" s="166" t="n"/>
      <c r="L282" s="166" t="n"/>
      <c r="M282" s="166" t="n"/>
      <c r="N282" s="166" t="n"/>
      <c r="O282" s="505" t="n"/>
      <c r="P282" s="166" t="n"/>
      <c r="Q282" s="501">
        <f>IF(B282="","",'Multi Unit Grid'!$G$3)</f>
        <v/>
      </c>
      <c r="R282" s="166" t="n"/>
      <c r="S282" s="502">
        <f>IF('Multi Unit Grid'!$C$13="","",'Multi Unit Grid'!$C$13)</f>
        <v/>
      </c>
      <c r="T282" s="502">
        <f>IF('COE.Client.Details'!J299="","",'COE.Client.Details'!J299)</f>
        <v/>
      </c>
    </row>
    <row r="283">
      <c r="A283" s="504" t="n"/>
      <c r="B283" s="504">
        <f>IF('Internal COE_Account Grid'!B283="","",'Internal COE_Account Grid'!B283)</f>
        <v/>
      </c>
      <c r="C283" s="504">
        <f>IF('Internal COE_Account Grid'!I283="","",'Internal COE_Account Grid'!I283)</f>
        <v/>
      </c>
      <c r="D283" s="631">
        <f>IF('Exhibit A'!K292="","",'Exhibit A'!K292)</f>
        <v/>
      </c>
      <c r="E283" s="166" t="n"/>
      <c r="F283" s="166" t="n"/>
      <c r="G283" s="166" t="n"/>
      <c r="H283" s="166" t="n"/>
      <c r="I283" s="481">
        <f>IF(B283="","",'Multi Unit Grid'!$H$3)</f>
        <v/>
      </c>
      <c r="J283" s="166" t="n"/>
      <c r="K283" s="166" t="n"/>
      <c r="L283" s="166" t="n"/>
      <c r="M283" s="166" t="n"/>
      <c r="N283" s="166" t="n"/>
      <c r="O283" s="505" t="n"/>
      <c r="P283" s="166" t="n"/>
      <c r="Q283" s="501">
        <f>IF(B283="","",'Multi Unit Grid'!$G$3)</f>
        <v/>
      </c>
      <c r="R283" s="166" t="n"/>
      <c r="S283" s="502">
        <f>IF('Multi Unit Grid'!$C$13="","",'Multi Unit Grid'!$C$13)</f>
        <v/>
      </c>
      <c r="T283" s="502">
        <f>IF('COE.Client.Details'!J300="","",'COE.Client.Details'!J300)</f>
        <v/>
      </c>
    </row>
    <row r="284">
      <c r="A284" s="504" t="n"/>
      <c r="B284" s="504">
        <f>IF('Internal COE_Account Grid'!B284="","",'Internal COE_Account Grid'!B284)</f>
        <v/>
      </c>
      <c r="C284" s="504">
        <f>IF('Internal COE_Account Grid'!I284="","",'Internal COE_Account Grid'!I284)</f>
        <v/>
      </c>
      <c r="D284" s="631">
        <f>IF('Exhibit A'!K293="","",'Exhibit A'!K293)</f>
        <v/>
      </c>
      <c r="E284" s="166" t="n"/>
      <c r="F284" s="166" t="n"/>
      <c r="G284" s="166" t="n"/>
      <c r="H284" s="166" t="n"/>
      <c r="I284" s="481">
        <f>IF(B284="","",'Multi Unit Grid'!$H$3)</f>
        <v/>
      </c>
      <c r="J284" s="166" t="n"/>
      <c r="K284" s="166" t="n"/>
      <c r="L284" s="166" t="n"/>
      <c r="M284" s="166" t="n"/>
      <c r="N284" s="166" t="n"/>
      <c r="O284" s="505" t="n"/>
      <c r="P284" s="166" t="n"/>
      <c r="Q284" s="501">
        <f>IF(B284="","",'Multi Unit Grid'!$G$3)</f>
        <v/>
      </c>
      <c r="R284" s="166" t="n"/>
      <c r="S284" s="502">
        <f>IF('Multi Unit Grid'!$C$13="","",'Multi Unit Grid'!$C$13)</f>
        <v/>
      </c>
      <c r="T284" s="502">
        <f>IF('COE.Client.Details'!J301="","",'COE.Client.Details'!J301)</f>
        <v/>
      </c>
    </row>
    <row r="285">
      <c r="A285" s="504" t="n"/>
      <c r="B285" s="504">
        <f>IF('Internal COE_Account Grid'!B285="","",'Internal COE_Account Grid'!B285)</f>
        <v/>
      </c>
      <c r="C285" s="504">
        <f>IF('Internal COE_Account Grid'!I285="","",'Internal COE_Account Grid'!I285)</f>
        <v/>
      </c>
      <c r="D285" s="631">
        <f>IF('Exhibit A'!K294="","",'Exhibit A'!K294)</f>
        <v/>
      </c>
      <c r="E285" s="166" t="n"/>
      <c r="F285" s="166" t="n"/>
      <c r="G285" s="166" t="n"/>
      <c r="H285" s="166" t="n"/>
      <c r="I285" s="481">
        <f>IF(B285="","",'Multi Unit Grid'!$H$3)</f>
        <v/>
      </c>
      <c r="J285" s="166" t="n"/>
      <c r="K285" s="166" t="n"/>
      <c r="L285" s="166" t="n"/>
      <c r="M285" s="166" t="n"/>
      <c r="N285" s="166" t="n"/>
      <c r="O285" s="505" t="n"/>
      <c r="P285" s="166" t="n"/>
      <c r="Q285" s="501">
        <f>IF(B285="","",'Multi Unit Grid'!$G$3)</f>
        <v/>
      </c>
      <c r="R285" s="166" t="n"/>
      <c r="S285" s="502">
        <f>IF('Multi Unit Grid'!$C$13="","",'Multi Unit Grid'!$C$13)</f>
        <v/>
      </c>
      <c r="T285" s="502">
        <f>IF('COE.Client.Details'!J302="","",'COE.Client.Details'!J302)</f>
        <v/>
      </c>
    </row>
    <row r="286">
      <c r="A286" s="504" t="n"/>
      <c r="B286" s="504">
        <f>IF('Internal COE_Account Grid'!B286="","",'Internal COE_Account Grid'!B286)</f>
        <v/>
      </c>
      <c r="C286" s="504">
        <f>IF('Internal COE_Account Grid'!I286="","",'Internal COE_Account Grid'!I286)</f>
        <v/>
      </c>
      <c r="D286" s="631">
        <f>IF('Exhibit A'!K295="","",'Exhibit A'!K295)</f>
        <v/>
      </c>
      <c r="E286" s="166" t="n"/>
      <c r="F286" s="166" t="n"/>
      <c r="G286" s="166" t="n"/>
      <c r="H286" s="166" t="n"/>
      <c r="I286" s="481">
        <f>IF(B286="","",'Multi Unit Grid'!$H$3)</f>
        <v/>
      </c>
      <c r="J286" s="166" t="n"/>
      <c r="K286" s="166" t="n"/>
      <c r="L286" s="166" t="n"/>
      <c r="M286" s="166" t="n"/>
      <c r="N286" s="166" t="n"/>
      <c r="O286" s="505" t="n"/>
      <c r="P286" s="166" t="n"/>
      <c r="Q286" s="501">
        <f>IF(B286="","",'Multi Unit Grid'!$G$3)</f>
        <v/>
      </c>
      <c r="R286" s="166" t="n"/>
      <c r="S286" s="502">
        <f>IF('Multi Unit Grid'!$C$13="","",'Multi Unit Grid'!$C$13)</f>
        <v/>
      </c>
      <c r="T286" s="502">
        <f>IF('COE.Client.Details'!J303="","",'COE.Client.Details'!J303)</f>
        <v/>
      </c>
    </row>
    <row r="287">
      <c r="A287" s="504" t="n"/>
      <c r="B287" s="504">
        <f>IF('Internal COE_Account Grid'!B287="","",'Internal COE_Account Grid'!B287)</f>
        <v/>
      </c>
      <c r="C287" s="504">
        <f>IF('Internal COE_Account Grid'!I287="","",'Internal COE_Account Grid'!I287)</f>
        <v/>
      </c>
      <c r="D287" s="631">
        <f>IF('Exhibit A'!K296="","",'Exhibit A'!K296)</f>
        <v/>
      </c>
      <c r="E287" s="166" t="n"/>
      <c r="F287" s="166" t="n"/>
      <c r="G287" s="166" t="n"/>
      <c r="H287" s="166" t="n"/>
      <c r="I287" s="481">
        <f>IF(B287="","",'Multi Unit Grid'!$H$3)</f>
        <v/>
      </c>
      <c r="J287" s="166" t="n"/>
      <c r="K287" s="166" t="n"/>
      <c r="L287" s="166" t="n"/>
      <c r="M287" s="166" t="n"/>
      <c r="N287" s="166" t="n"/>
      <c r="O287" s="505" t="n"/>
      <c r="P287" s="166" t="n"/>
      <c r="Q287" s="501">
        <f>IF(B287="","",'Multi Unit Grid'!$G$3)</f>
        <v/>
      </c>
      <c r="R287" s="166" t="n"/>
      <c r="S287" s="502">
        <f>IF('Multi Unit Grid'!$C$13="","",'Multi Unit Grid'!$C$13)</f>
        <v/>
      </c>
      <c r="T287" s="502">
        <f>IF('COE.Client.Details'!J304="","",'COE.Client.Details'!J304)</f>
        <v/>
      </c>
    </row>
    <row r="288">
      <c r="A288" s="504" t="n"/>
      <c r="B288" s="504">
        <f>IF('Internal COE_Account Grid'!B288="","",'Internal COE_Account Grid'!B288)</f>
        <v/>
      </c>
      <c r="C288" s="504">
        <f>IF('Internal COE_Account Grid'!I288="","",'Internal COE_Account Grid'!I288)</f>
        <v/>
      </c>
      <c r="D288" s="631">
        <f>IF('Exhibit A'!K297="","",'Exhibit A'!K297)</f>
        <v/>
      </c>
      <c r="E288" s="166" t="n"/>
      <c r="F288" s="166" t="n"/>
      <c r="G288" s="166" t="n"/>
      <c r="H288" s="166" t="n"/>
      <c r="I288" s="481">
        <f>IF(B288="","",'Multi Unit Grid'!$H$3)</f>
        <v/>
      </c>
      <c r="J288" s="166" t="n"/>
      <c r="K288" s="166" t="n"/>
      <c r="L288" s="166" t="n"/>
      <c r="M288" s="166" t="n"/>
      <c r="N288" s="166" t="n"/>
      <c r="O288" s="505" t="n"/>
      <c r="P288" s="166" t="n"/>
      <c r="Q288" s="501">
        <f>IF(B288="","",'Multi Unit Grid'!$G$3)</f>
        <v/>
      </c>
      <c r="R288" s="166" t="n"/>
      <c r="S288" s="502">
        <f>IF('Multi Unit Grid'!$C$13="","",'Multi Unit Grid'!$C$13)</f>
        <v/>
      </c>
      <c r="T288" s="502">
        <f>IF('COE.Client.Details'!J305="","",'COE.Client.Details'!J305)</f>
        <v/>
      </c>
    </row>
    <row r="289">
      <c r="A289" s="504" t="n"/>
      <c r="B289" s="504">
        <f>IF('Internal COE_Account Grid'!B289="","",'Internal COE_Account Grid'!B289)</f>
        <v/>
      </c>
      <c r="C289" s="504">
        <f>IF('Internal COE_Account Grid'!I289="","",'Internal COE_Account Grid'!I289)</f>
        <v/>
      </c>
      <c r="D289" s="631">
        <f>IF('Exhibit A'!K298="","",'Exhibit A'!K298)</f>
        <v/>
      </c>
      <c r="E289" s="166" t="n"/>
      <c r="F289" s="166" t="n"/>
      <c r="G289" s="166" t="n"/>
      <c r="H289" s="166" t="n"/>
      <c r="I289" s="481">
        <f>IF(B289="","",'Multi Unit Grid'!$H$3)</f>
        <v/>
      </c>
      <c r="J289" s="166" t="n"/>
      <c r="K289" s="166" t="n"/>
      <c r="L289" s="166" t="n"/>
      <c r="M289" s="166" t="n"/>
      <c r="N289" s="166" t="n"/>
      <c r="O289" s="505" t="n"/>
      <c r="P289" s="166" t="n"/>
      <c r="Q289" s="501">
        <f>IF(B289="","",'Multi Unit Grid'!$G$3)</f>
        <v/>
      </c>
      <c r="R289" s="166" t="n"/>
      <c r="S289" s="502">
        <f>IF('Multi Unit Grid'!$C$13="","",'Multi Unit Grid'!$C$13)</f>
        <v/>
      </c>
      <c r="T289" s="502">
        <f>IF('COE.Client.Details'!J306="","",'COE.Client.Details'!J306)</f>
        <v/>
      </c>
    </row>
    <row r="290">
      <c r="A290" s="504" t="n"/>
      <c r="B290" s="504">
        <f>IF('Internal COE_Account Grid'!B290="","",'Internal COE_Account Grid'!B290)</f>
        <v/>
      </c>
      <c r="C290" s="504">
        <f>IF('Internal COE_Account Grid'!I290="","",'Internal COE_Account Grid'!I290)</f>
        <v/>
      </c>
      <c r="D290" s="631">
        <f>IF('Exhibit A'!K299="","",'Exhibit A'!K299)</f>
        <v/>
      </c>
      <c r="E290" s="166" t="n"/>
      <c r="F290" s="166" t="n"/>
      <c r="G290" s="166" t="n"/>
      <c r="H290" s="166" t="n"/>
      <c r="I290" s="481">
        <f>IF(B290="","",'Multi Unit Grid'!$H$3)</f>
        <v/>
      </c>
      <c r="J290" s="166" t="n"/>
      <c r="K290" s="166" t="n"/>
      <c r="L290" s="166" t="n"/>
      <c r="M290" s="166" t="n"/>
      <c r="N290" s="166" t="n"/>
      <c r="O290" s="505" t="n"/>
      <c r="P290" s="166" t="n"/>
      <c r="Q290" s="501">
        <f>IF(B290="","",'Multi Unit Grid'!$G$3)</f>
        <v/>
      </c>
      <c r="R290" s="166" t="n"/>
      <c r="S290" s="502">
        <f>IF('Multi Unit Grid'!$C$13="","",'Multi Unit Grid'!$C$13)</f>
        <v/>
      </c>
      <c r="T290" s="502">
        <f>IF('COE.Client.Details'!J307="","",'COE.Client.Details'!J307)</f>
        <v/>
      </c>
    </row>
    <row r="291">
      <c r="A291" s="504" t="n"/>
      <c r="B291" s="504">
        <f>IF('Internal COE_Account Grid'!B291="","",'Internal COE_Account Grid'!B291)</f>
        <v/>
      </c>
      <c r="C291" s="504">
        <f>IF('Internal COE_Account Grid'!I291="","",'Internal COE_Account Grid'!I291)</f>
        <v/>
      </c>
      <c r="D291" s="631">
        <f>IF('Exhibit A'!K300="","",'Exhibit A'!K300)</f>
        <v/>
      </c>
      <c r="E291" s="166" t="n"/>
      <c r="F291" s="166" t="n"/>
      <c r="G291" s="166" t="n"/>
      <c r="H291" s="166" t="n"/>
      <c r="I291" s="481">
        <f>IF(B291="","",'Multi Unit Grid'!$H$3)</f>
        <v/>
      </c>
      <c r="J291" s="166" t="n"/>
      <c r="K291" s="166" t="n"/>
      <c r="L291" s="166" t="n"/>
      <c r="M291" s="166" t="n"/>
      <c r="N291" s="166" t="n"/>
      <c r="O291" s="505" t="n"/>
      <c r="P291" s="166" t="n"/>
      <c r="Q291" s="501">
        <f>IF(B291="","",'Multi Unit Grid'!$G$3)</f>
        <v/>
      </c>
      <c r="R291" s="166" t="n"/>
      <c r="S291" s="502">
        <f>IF('Multi Unit Grid'!$C$13="","",'Multi Unit Grid'!$C$13)</f>
        <v/>
      </c>
      <c r="T291" s="502">
        <f>IF('COE.Client.Details'!J308="","",'COE.Client.Details'!J308)</f>
        <v/>
      </c>
    </row>
    <row r="292">
      <c r="A292" s="504" t="n"/>
      <c r="B292" s="504">
        <f>IF('Internal COE_Account Grid'!B292="","",'Internal COE_Account Grid'!B292)</f>
        <v/>
      </c>
      <c r="C292" s="504">
        <f>IF('Internal COE_Account Grid'!I292="","",'Internal COE_Account Grid'!I292)</f>
        <v/>
      </c>
      <c r="D292" s="631">
        <f>IF('Exhibit A'!K301="","",'Exhibit A'!K301)</f>
        <v/>
      </c>
      <c r="E292" s="166" t="n"/>
      <c r="F292" s="166" t="n"/>
      <c r="G292" s="166" t="n"/>
      <c r="H292" s="166" t="n"/>
      <c r="I292" s="481">
        <f>IF(B292="","",'Multi Unit Grid'!$H$3)</f>
        <v/>
      </c>
      <c r="J292" s="166" t="n"/>
      <c r="K292" s="166" t="n"/>
      <c r="L292" s="166" t="n"/>
      <c r="M292" s="166" t="n"/>
      <c r="N292" s="166" t="n"/>
      <c r="O292" s="505" t="n"/>
      <c r="P292" s="166" t="n"/>
      <c r="Q292" s="501">
        <f>IF(B292="","",'Multi Unit Grid'!$G$3)</f>
        <v/>
      </c>
      <c r="R292" s="166" t="n"/>
      <c r="S292" s="502">
        <f>IF('Multi Unit Grid'!$C$13="","",'Multi Unit Grid'!$C$13)</f>
        <v/>
      </c>
      <c r="T292" s="502">
        <f>IF('COE.Client.Details'!J309="","",'COE.Client.Details'!J309)</f>
        <v/>
      </c>
    </row>
    <row r="293">
      <c r="A293" s="504" t="n"/>
      <c r="B293" s="504">
        <f>IF('Internal COE_Account Grid'!B293="","",'Internal COE_Account Grid'!B293)</f>
        <v/>
      </c>
      <c r="C293" s="504">
        <f>IF('Internal COE_Account Grid'!I293="","",'Internal COE_Account Grid'!I293)</f>
        <v/>
      </c>
      <c r="D293" s="631">
        <f>IF('Exhibit A'!K302="","",'Exhibit A'!K302)</f>
        <v/>
      </c>
      <c r="E293" s="166" t="n"/>
      <c r="F293" s="166" t="n"/>
      <c r="G293" s="166" t="n"/>
      <c r="H293" s="166" t="n"/>
      <c r="I293" s="481">
        <f>IF(B293="","",'Multi Unit Grid'!$H$3)</f>
        <v/>
      </c>
      <c r="J293" s="166" t="n"/>
      <c r="K293" s="166" t="n"/>
      <c r="L293" s="166" t="n"/>
      <c r="M293" s="166" t="n"/>
      <c r="N293" s="166" t="n"/>
      <c r="O293" s="505" t="n"/>
      <c r="P293" s="166" t="n"/>
      <c r="Q293" s="501">
        <f>IF(B293="","",'Multi Unit Grid'!$G$3)</f>
        <v/>
      </c>
      <c r="R293" s="166" t="n"/>
      <c r="S293" s="502">
        <f>IF('Multi Unit Grid'!$C$13="","",'Multi Unit Grid'!$C$13)</f>
        <v/>
      </c>
      <c r="T293" s="502">
        <f>IF('COE.Client.Details'!J310="","",'COE.Client.Details'!J310)</f>
        <v/>
      </c>
    </row>
    <row r="294">
      <c r="A294" s="504" t="n"/>
      <c r="B294" s="504">
        <f>IF('Internal COE_Account Grid'!B294="","",'Internal COE_Account Grid'!B294)</f>
        <v/>
      </c>
      <c r="C294" s="504">
        <f>IF('Internal COE_Account Grid'!I294="","",'Internal COE_Account Grid'!I294)</f>
        <v/>
      </c>
      <c r="D294" s="631">
        <f>IF('Exhibit A'!K303="","",'Exhibit A'!K303)</f>
        <v/>
      </c>
      <c r="E294" s="166" t="n"/>
      <c r="F294" s="166" t="n"/>
      <c r="G294" s="166" t="n"/>
      <c r="H294" s="166" t="n"/>
      <c r="I294" s="481">
        <f>IF(B294="","",'Multi Unit Grid'!$H$3)</f>
        <v/>
      </c>
      <c r="J294" s="166" t="n"/>
      <c r="K294" s="166" t="n"/>
      <c r="L294" s="166" t="n"/>
      <c r="M294" s="166" t="n"/>
      <c r="N294" s="166" t="n"/>
      <c r="O294" s="505" t="n"/>
      <c r="P294" s="166" t="n"/>
      <c r="Q294" s="501">
        <f>IF(B294="","",'Multi Unit Grid'!$G$3)</f>
        <v/>
      </c>
      <c r="R294" s="166" t="n"/>
      <c r="S294" s="502">
        <f>IF('Multi Unit Grid'!$C$13="","",'Multi Unit Grid'!$C$13)</f>
        <v/>
      </c>
      <c r="T294" s="502">
        <f>IF('COE.Client.Details'!J311="","",'COE.Client.Details'!J311)</f>
        <v/>
      </c>
    </row>
    <row r="295">
      <c r="A295" s="504" t="n"/>
      <c r="B295" s="504">
        <f>IF('Internal COE_Account Grid'!B295="","",'Internal COE_Account Grid'!B295)</f>
        <v/>
      </c>
      <c r="C295" s="504">
        <f>IF('Internal COE_Account Grid'!I295="","",'Internal COE_Account Grid'!I295)</f>
        <v/>
      </c>
      <c r="D295" s="631">
        <f>IF('Exhibit A'!K304="","",'Exhibit A'!K304)</f>
        <v/>
      </c>
      <c r="E295" s="166" t="n"/>
      <c r="F295" s="166" t="n"/>
      <c r="G295" s="166" t="n"/>
      <c r="H295" s="166" t="n"/>
      <c r="I295" s="481">
        <f>IF(B295="","",'Multi Unit Grid'!$H$3)</f>
        <v/>
      </c>
      <c r="J295" s="166" t="n"/>
      <c r="K295" s="166" t="n"/>
      <c r="L295" s="166" t="n"/>
      <c r="M295" s="166" t="n"/>
      <c r="N295" s="166" t="n"/>
      <c r="O295" s="505" t="n"/>
      <c r="P295" s="166" t="n"/>
      <c r="Q295" s="501">
        <f>IF(B295="","",'Multi Unit Grid'!$G$3)</f>
        <v/>
      </c>
      <c r="R295" s="166" t="n"/>
      <c r="S295" s="502">
        <f>IF('Multi Unit Grid'!$C$13="","",'Multi Unit Grid'!$C$13)</f>
        <v/>
      </c>
      <c r="T295" s="502">
        <f>IF('COE.Client.Details'!J312="","",'COE.Client.Details'!J312)</f>
        <v/>
      </c>
    </row>
    <row r="296">
      <c r="A296" s="504" t="n"/>
      <c r="B296" s="504">
        <f>IF('Internal COE_Account Grid'!B296="","",'Internal COE_Account Grid'!B296)</f>
        <v/>
      </c>
      <c r="C296" s="504">
        <f>IF('Internal COE_Account Grid'!I296="","",'Internal COE_Account Grid'!I296)</f>
        <v/>
      </c>
      <c r="D296" s="631">
        <f>IF('Exhibit A'!K305="","",'Exhibit A'!K305)</f>
        <v/>
      </c>
      <c r="E296" s="166" t="n"/>
      <c r="F296" s="166" t="n"/>
      <c r="G296" s="166" t="n"/>
      <c r="H296" s="166" t="n"/>
      <c r="I296" s="481">
        <f>IF(B296="","",'Multi Unit Grid'!$H$3)</f>
        <v/>
      </c>
      <c r="J296" s="166" t="n"/>
      <c r="K296" s="166" t="n"/>
      <c r="L296" s="166" t="n"/>
      <c r="M296" s="166" t="n"/>
      <c r="N296" s="166" t="n"/>
      <c r="O296" s="505" t="n"/>
      <c r="P296" s="166" t="n"/>
      <c r="Q296" s="501">
        <f>IF(B296="","",'Multi Unit Grid'!$G$3)</f>
        <v/>
      </c>
      <c r="R296" s="166" t="n"/>
      <c r="S296" s="502">
        <f>IF('Multi Unit Grid'!$C$13="","",'Multi Unit Grid'!$C$13)</f>
        <v/>
      </c>
      <c r="T296" s="502">
        <f>IF('COE.Client.Details'!J313="","",'COE.Client.Details'!J313)</f>
        <v/>
      </c>
    </row>
    <row r="297">
      <c r="A297" s="504" t="n"/>
      <c r="B297" s="504">
        <f>IF('Internal COE_Account Grid'!B297="","",'Internal COE_Account Grid'!B297)</f>
        <v/>
      </c>
      <c r="C297" s="504">
        <f>IF('Internal COE_Account Grid'!I297="","",'Internal COE_Account Grid'!I297)</f>
        <v/>
      </c>
      <c r="D297" s="631">
        <f>IF('Exhibit A'!K306="","",'Exhibit A'!K306)</f>
        <v/>
      </c>
      <c r="E297" s="166" t="n"/>
      <c r="F297" s="166" t="n"/>
      <c r="G297" s="166" t="n"/>
      <c r="H297" s="166" t="n"/>
      <c r="I297" s="481">
        <f>IF(B297="","",'Multi Unit Grid'!$H$3)</f>
        <v/>
      </c>
      <c r="J297" s="166" t="n"/>
      <c r="K297" s="166" t="n"/>
      <c r="L297" s="166" t="n"/>
      <c r="M297" s="166" t="n"/>
      <c r="N297" s="166" t="n"/>
      <c r="O297" s="505" t="n"/>
      <c r="P297" s="166" t="n"/>
      <c r="Q297" s="501">
        <f>IF(B297="","",'Multi Unit Grid'!$G$3)</f>
        <v/>
      </c>
      <c r="R297" s="166" t="n"/>
      <c r="S297" s="502">
        <f>IF('Multi Unit Grid'!$C$13="","",'Multi Unit Grid'!$C$13)</f>
        <v/>
      </c>
      <c r="T297" s="502">
        <f>IF('COE.Client.Details'!J314="","",'COE.Client.Details'!J314)</f>
        <v/>
      </c>
    </row>
    <row r="298">
      <c r="A298" s="504" t="n"/>
      <c r="B298" s="504">
        <f>IF('Internal COE_Account Grid'!B298="","",'Internal COE_Account Grid'!B298)</f>
        <v/>
      </c>
      <c r="C298" s="504">
        <f>IF('Internal COE_Account Grid'!I298="","",'Internal COE_Account Grid'!I298)</f>
        <v/>
      </c>
      <c r="D298" s="631">
        <f>IF('Exhibit A'!K307="","",'Exhibit A'!K307)</f>
        <v/>
      </c>
      <c r="E298" s="166" t="n"/>
      <c r="F298" s="166" t="n"/>
      <c r="G298" s="166" t="n"/>
      <c r="H298" s="166" t="n"/>
      <c r="I298" s="481">
        <f>IF(B298="","",'Multi Unit Grid'!$H$3)</f>
        <v/>
      </c>
      <c r="J298" s="166" t="n"/>
      <c r="K298" s="166" t="n"/>
      <c r="L298" s="166" t="n"/>
      <c r="M298" s="166" t="n"/>
      <c r="N298" s="166" t="n"/>
      <c r="O298" s="505" t="n"/>
      <c r="P298" s="166" t="n"/>
      <c r="Q298" s="501">
        <f>IF(B298="","",'Multi Unit Grid'!$G$3)</f>
        <v/>
      </c>
      <c r="R298" s="166" t="n"/>
      <c r="S298" s="502">
        <f>IF('Multi Unit Grid'!$C$13="","",'Multi Unit Grid'!$C$13)</f>
        <v/>
      </c>
      <c r="T298" s="502">
        <f>IF('COE.Client.Details'!J315="","",'COE.Client.Details'!J315)</f>
        <v/>
      </c>
    </row>
    <row r="299">
      <c r="A299" s="504" t="n"/>
      <c r="B299" s="504">
        <f>IF('Internal COE_Account Grid'!B299="","",'Internal COE_Account Grid'!B299)</f>
        <v/>
      </c>
      <c r="C299" s="504">
        <f>IF('Internal COE_Account Grid'!I299="","",'Internal COE_Account Grid'!I299)</f>
        <v/>
      </c>
      <c r="D299" s="631">
        <f>IF('Exhibit A'!K308="","",'Exhibit A'!K308)</f>
        <v/>
      </c>
      <c r="E299" s="166" t="n"/>
      <c r="F299" s="166" t="n"/>
      <c r="G299" s="166" t="n"/>
      <c r="H299" s="166" t="n"/>
      <c r="I299" s="481">
        <f>IF(B299="","",'Multi Unit Grid'!$H$3)</f>
        <v/>
      </c>
      <c r="J299" s="166" t="n"/>
      <c r="K299" s="166" t="n"/>
      <c r="L299" s="166" t="n"/>
      <c r="M299" s="166" t="n"/>
      <c r="N299" s="166" t="n"/>
      <c r="O299" s="505" t="n"/>
      <c r="P299" s="166" t="n"/>
      <c r="Q299" s="501">
        <f>IF(B299="","",'Multi Unit Grid'!$G$3)</f>
        <v/>
      </c>
      <c r="R299" s="166" t="n"/>
      <c r="S299" s="502">
        <f>IF('Multi Unit Grid'!$C$13="","",'Multi Unit Grid'!$C$13)</f>
        <v/>
      </c>
      <c r="T299" s="502">
        <f>IF('COE.Client.Details'!J316="","",'COE.Client.Details'!J316)</f>
        <v/>
      </c>
    </row>
    <row r="300">
      <c r="A300" s="504" t="n"/>
      <c r="B300" s="504">
        <f>IF('Internal COE_Account Grid'!B300="","",'Internal COE_Account Grid'!B300)</f>
        <v/>
      </c>
      <c r="C300" s="504">
        <f>IF('Internal COE_Account Grid'!I300="","",'Internal COE_Account Grid'!I300)</f>
        <v/>
      </c>
      <c r="D300" s="631">
        <f>IF('Exhibit A'!K309="","",'Exhibit A'!K309)</f>
        <v/>
      </c>
      <c r="E300" s="166" t="n"/>
      <c r="F300" s="166" t="n"/>
      <c r="G300" s="166" t="n"/>
      <c r="H300" s="166" t="n"/>
      <c r="I300" s="481">
        <f>IF(B300="","",'Multi Unit Grid'!$H$3)</f>
        <v/>
      </c>
      <c r="J300" s="166" t="n"/>
      <c r="K300" s="166" t="n"/>
      <c r="L300" s="166" t="n"/>
      <c r="M300" s="166" t="n"/>
      <c r="N300" s="166" t="n"/>
      <c r="O300" s="505" t="n"/>
      <c r="P300" s="166" t="n"/>
      <c r="Q300" s="501">
        <f>IF(B300="","",'Multi Unit Grid'!$G$3)</f>
        <v/>
      </c>
      <c r="R300" s="166" t="n"/>
      <c r="S300" s="502">
        <f>IF('Multi Unit Grid'!$C$13="","",'Multi Unit Grid'!$C$13)</f>
        <v/>
      </c>
      <c r="T300" s="502">
        <f>IF('COE.Client.Details'!J317="","",'COE.Client.Details'!J317)</f>
        <v/>
      </c>
    </row>
    <row r="301">
      <c r="A301" s="504" t="n"/>
      <c r="B301" s="504">
        <f>IF('Internal COE_Account Grid'!B301="","",'Internal COE_Account Grid'!B301)</f>
        <v/>
      </c>
      <c r="C301" s="504">
        <f>IF('Internal COE_Account Grid'!I301="","",'Internal COE_Account Grid'!I301)</f>
        <v/>
      </c>
      <c r="D301" s="631">
        <f>IF('Exhibit A'!K310="","",'Exhibit A'!K310)</f>
        <v/>
      </c>
      <c r="E301" s="166" t="n"/>
      <c r="F301" s="166" t="n"/>
      <c r="G301" s="166" t="n"/>
      <c r="H301" s="166" t="n"/>
      <c r="I301" s="481">
        <f>IF(B301="","",'Multi Unit Grid'!$H$3)</f>
        <v/>
      </c>
      <c r="J301" s="166" t="n"/>
      <c r="K301" s="166" t="n"/>
      <c r="L301" s="166" t="n"/>
      <c r="M301" s="166" t="n"/>
      <c r="N301" s="166" t="n"/>
      <c r="O301" s="505" t="n"/>
      <c r="P301" s="166" t="n"/>
      <c r="Q301" s="501">
        <f>IF(B301="","",'Multi Unit Grid'!$G$3)</f>
        <v/>
      </c>
      <c r="R301" s="166" t="n"/>
      <c r="S301" s="502">
        <f>IF('Multi Unit Grid'!$C$13="","",'Multi Unit Grid'!$C$13)</f>
        <v/>
      </c>
      <c r="T301" s="502">
        <f>IF('COE.Client.Details'!J318="","",'COE.Client.Details'!J318)</f>
        <v/>
      </c>
    </row>
    <row r="302">
      <c r="A302" s="504" t="n"/>
      <c r="B302" s="504">
        <f>IF('Internal COE_Account Grid'!B302="","",'Internal COE_Account Grid'!B302)</f>
        <v/>
      </c>
      <c r="C302" s="504">
        <f>IF('Internal COE_Account Grid'!I302="","",'Internal COE_Account Grid'!I302)</f>
        <v/>
      </c>
      <c r="D302" s="631">
        <f>IF('Exhibit A'!K311="","",'Exhibit A'!K311)</f>
        <v/>
      </c>
      <c r="E302" s="166" t="n"/>
      <c r="F302" s="166" t="n"/>
      <c r="G302" s="166" t="n"/>
      <c r="H302" s="166" t="n"/>
      <c r="I302" s="481">
        <f>IF(B302="","",'Multi Unit Grid'!$H$3)</f>
        <v/>
      </c>
      <c r="J302" s="166" t="n"/>
      <c r="K302" s="166" t="n"/>
      <c r="L302" s="166" t="n"/>
      <c r="M302" s="166" t="n"/>
      <c r="N302" s="166" t="n"/>
      <c r="O302" s="505" t="n"/>
      <c r="P302" s="166" t="n"/>
      <c r="Q302" s="501">
        <f>IF(B302="","",'Multi Unit Grid'!$G$3)</f>
        <v/>
      </c>
      <c r="R302" s="166" t="n"/>
      <c r="S302" s="502">
        <f>IF('Multi Unit Grid'!$C$13="","",'Multi Unit Grid'!$C$13)</f>
        <v/>
      </c>
      <c r="T302" s="502">
        <f>IF('COE.Client.Details'!J319="","",'COE.Client.Details'!J319)</f>
        <v/>
      </c>
    </row>
    <row r="303">
      <c r="A303" s="504" t="n"/>
      <c r="B303" s="504">
        <f>IF('Internal COE_Account Grid'!B303="","",'Internal COE_Account Grid'!B303)</f>
        <v/>
      </c>
      <c r="C303" s="504">
        <f>IF('Internal COE_Account Grid'!I303="","",'Internal COE_Account Grid'!I303)</f>
        <v/>
      </c>
      <c r="D303" s="631">
        <f>IF('Exhibit A'!K312="","",'Exhibit A'!K312)</f>
        <v/>
      </c>
      <c r="E303" s="166" t="n"/>
      <c r="F303" s="166" t="n"/>
      <c r="G303" s="166" t="n"/>
      <c r="H303" s="166" t="n"/>
      <c r="I303" s="481">
        <f>IF(B303="","",'Multi Unit Grid'!$H$3)</f>
        <v/>
      </c>
      <c r="J303" s="166" t="n"/>
      <c r="K303" s="166" t="n"/>
      <c r="L303" s="166" t="n"/>
      <c r="M303" s="166" t="n"/>
      <c r="N303" s="166" t="n"/>
      <c r="O303" s="505" t="n"/>
      <c r="P303" s="166" t="n"/>
      <c r="Q303" s="501">
        <f>IF(B303="","",'Multi Unit Grid'!$G$3)</f>
        <v/>
      </c>
      <c r="R303" s="166" t="n"/>
      <c r="S303" s="502">
        <f>IF('Multi Unit Grid'!$C$13="","",'Multi Unit Grid'!$C$13)</f>
        <v/>
      </c>
      <c r="T303" s="502">
        <f>IF('COE.Client.Details'!J320="","",'COE.Client.Details'!J320)</f>
        <v/>
      </c>
    </row>
    <row r="304">
      <c r="A304" s="504" t="n"/>
      <c r="B304" s="504">
        <f>IF('Internal COE_Account Grid'!B304="","",'Internal COE_Account Grid'!B304)</f>
        <v/>
      </c>
      <c r="C304" s="504">
        <f>IF('Internal COE_Account Grid'!I304="","",'Internal COE_Account Grid'!I304)</f>
        <v/>
      </c>
      <c r="D304" s="631">
        <f>IF('Exhibit A'!K313="","",'Exhibit A'!K313)</f>
        <v/>
      </c>
      <c r="E304" s="166" t="n"/>
      <c r="F304" s="166" t="n"/>
      <c r="G304" s="166" t="n"/>
      <c r="H304" s="166" t="n"/>
      <c r="I304" s="481">
        <f>IF(B304="","",'Multi Unit Grid'!$H$3)</f>
        <v/>
      </c>
      <c r="J304" s="166" t="n"/>
      <c r="K304" s="166" t="n"/>
      <c r="L304" s="166" t="n"/>
      <c r="M304" s="166" t="n"/>
      <c r="N304" s="166" t="n"/>
      <c r="O304" s="505" t="n"/>
      <c r="P304" s="166" t="n"/>
      <c r="Q304" s="501">
        <f>IF(B304="","",'Multi Unit Grid'!$G$3)</f>
        <v/>
      </c>
      <c r="R304" s="166" t="n"/>
      <c r="S304" s="502">
        <f>IF('Multi Unit Grid'!$C$13="","",'Multi Unit Grid'!$C$13)</f>
        <v/>
      </c>
      <c r="T304" s="502">
        <f>IF('COE.Client.Details'!J321="","",'COE.Client.Details'!J321)</f>
        <v/>
      </c>
    </row>
    <row r="305">
      <c r="A305" s="504" t="n"/>
      <c r="B305" s="504">
        <f>IF('Internal COE_Account Grid'!B305="","",'Internal COE_Account Grid'!B305)</f>
        <v/>
      </c>
      <c r="C305" s="504">
        <f>IF('Internal COE_Account Grid'!I305="","",'Internal COE_Account Grid'!I305)</f>
        <v/>
      </c>
      <c r="D305" s="631">
        <f>IF('Exhibit A'!K314="","",'Exhibit A'!K314)</f>
        <v/>
      </c>
      <c r="E305" s="166" t="n"/>
      <c r="F305" s="166" t="n"/>
      <c r="G305" s="166" t="n"/>
      <c r="H305" s="166" t="n"/>
      <c r="I305" s="481">
        <f>IF(B305="","",'Multi Unit Grid'!$H$3)</f>
        <v/>
      </c>
      <c r="J305" s="166" t="n"/>
      <c r="K305" s="166" t="n"/>
      <c r="L305" s="166" t="n"/>
      <c r="M305" s="166" t="n"/>
      <c r="N305" s="166" t="n"/>
      <c r="O305" s="505" t="n"/>
      <c r="P305" s="166" t="n"/>
      <c r="Q305" s="501">
        <f>IF(B305="","",'Multi Unit Grid'!$G$3)</f>
        <v/>
      </c>
      <c r="R305" s="166" t="n"/>
      <c r="S305" s="502">
        <f>IF('Multi Unit Grid'!$C$13="","",'Multi Unit Grid'!$C$13)</f>
        <v/>
      </c>
      <c r="T305" s="502">
        <f>IF('COE.Client.Details'!J322="","",'COE.Client.Details'!J322)</f>
        <v/>
      </c>
    </row>
    <row r="306">
      <c r="A306" s="504" t="n"/>
      <c r="B306" s="504">
        <f>IF('Internal COE_Account Grid'!B306="","",'Internal COE_Account Grid'!B306)</f>
        <v/>
      </c>
      <c r="C306" s="504">
        <f>IF('Internal COE_Account Grid'!I306="","",'Internal COE_Account Grid'!I306)</f>
        <v/>
      </c>
      <c r="D306" s="631">
        <f>IF('Exhibit A'!K315="","",'Exhibit A'!K315)</f>
        <v/>
      </c>
      <c r="E306" s="166" t="n"/>
      <c r="F306" s="166" t="n"/>
      <c r="G306" s="166" t="n"/>
      <c r="H306" s="166" t="n"/>
      <c r="I306" s="481">
        <f>IF(B306="","",'Multi Unit Grid'!$H$3)</f>
        <v/>
      </c>
      <c r="J306" s="166" t="n"/>
      <c r="K306" s="166" t="n"/>
      <c r="L306" s="166" t="n"/>
      <c r="M306" s="166" t="n"/>
      <c r="N306" s="166" t="n"/>
      <c r="O306" s="505" t="n"/>
      <c r="P306" s="166" t="n"/>
      <c r="Q306" s="501">
        <f>IF(B306="","",'Multi Unit Grid'!$G$3)</f>
        <v/>
      </c>
      <c r="R306" s="166" t="n"/>
      <c r="S306" s="502">
        <f>IF('Multi Unit Grid'!$C$13="","",'Multi Unit Grid'!$C$13)</f>
        <v/>
      </c>
      <c r="T306" s="502">
        <f>IF('COE.Client.Details'!J323="","",'COE.Client.Details'!J323)</f>
        <v/>
      </c>
    </row>
    <row r="307">
      <c r="A307" s="504" t="n"/>
      <c r="B307" s="504">
        <f>IF('Internal COE_Account Grid'!B307="","",'Internal COE_Account Grid'!B307)</f>
        <v/>
      </c>
      <c r="C307" s="504">
        <f>IF('Internal COE_Account Grid'!I307="","",'Internal COE_Account Grid'!I307)</f>
        <v/>
      </c>
      <c r="D307" s="631">
        <f>IF('Exhibit A'!K316="","",'Exhibit A'!K316)</f>
        <v/>
      </c>
      <c r="E307" s="166" t="n"/>
      <c r="F307" s="166" t="n"/>
      <c r="G307" s="166" t="n"/>
      <c r="H307" s="166" t="n"/>
      <c r="I307" s="481">
        <f>IF(B307="","",'Multi Unit Grid'!$H$3)</f>
        <v/>
      </c>
      <c r="J307" s="166" t="n"/>
      <c r="K307" s="166" t="n"/>
      <c r="L307" s="166" t="n"/>
      <c r="M307" s="166" t="n"/>
      <c r="N307" s="166" t="n"/>
      <c r="O307" s="505" t="n"/>
      <c r="P307" s="166" t="n"/>
      <c r="Q307" s="501">
        <f>IF(B307="","",'Multi Unit Grid'!$G$3)</f>
        <v/>
      </c>
      <c r="R307" s="166" t="n"/>
      <c r="S307" s="502">
        <f>IF('Multi Unit Grid'!$C$13="","",'Multi Unit Grid'!$C$13)</f>
        <v/>
      </c>
      <c r="T307" s="502">
        <f>IF('COE.Client.Details'!J324="","",'COE.Client.Details'!J324)</f>
        <v/>
      </c>
    </row>
    <row r="308">
      <c r="A308" s="504" t="n"/>
      <c r="B308" s="504">
        <f>IF('Internal COE_Account Grid'!B308="","",'Internal COE_Account Grid'!B308)</f>
        <v/>
      </c>
      <c r="C308" s="504">
        <f>IF('Internal COE_Account Grid'!I308="","",'Internal COE_Account Grid'!I308)</f>
        <v/>
      </c>
      <c r="D308" s="631">
        <f>IF('Exhibit A'!K317="","",'Exhibit A'!K317)</f>
        <v/>
      </c>
      <c r="E308" s="166" t="n"/>
      <c r="F308" s="166" t="n"/>
      <c r="G308" s="166" t="n"/>
      <c r="H308" s="166" t="n"/>
      <c r="I308" s="481">
        <f>IF(B308="","",'Multi Unit Grid'!$H$3)</f>
        <v/>
      </c>
      <c r="J308" s="166" t="n"/>
      <c r="K308" s="166" t="n"/>
      <c r="L308" s="166" t="n"/>
      <c r="M308" s="166" t="n"/>
      <c r="N308" s="166" t="n"/>
      <c r="O308" s="505" t="n"/>
      <c r="P308" s="166" t="n"/>
      <c r="Q308" s="501">
        <f>IF(B308="","",'Multi Unit Grid'!$G$3)</f>
        <v/>
      </c>
      <c r="R308" s="166" t="n"/>
      <c r="S308" s="502">
        <f>IF('Multi Unit Grid'!$C$13="","",'Multi Unit Grid'!$C$13)</f>
        <v/>
      </c>
      <c r="T308" s="502">
        <f>IF('COE.Client.Details'!J325="","",'COE.Client.Details'!J325)</f>
        <v/>
      </c>
    </row>
    <row r="309">
      <c r="A309" s="504" t="n"/>
      <c r="B309" s="504">
        <f>IF('Internal COE_Account Grid'!B309="","",'Internal COE_Account Grid'!B309)</f>
        <v/>
      </c>
      <c r="C309" s="504">
        <f>IF('Internal COE_Account Grid'!I309="","",'Internal COE_Account Grid'!I309)</f>
        <v/>
      </c>
      <c r="D309" s="631">
        <f>IF('Exhibit A'!K318="","",'Exhibit A'!K318)</f>
        <v/>
      </c>
      <c r="E309" s="166" t="n"/>
      <c r="F309" s="166" t="n"/>
      <c r="G309" s="166" t="n"/>
      <c r="H309" s="166" t="n"/>
      <c r="I309" s="481">
        <f>IF(B309="","",'Multi Unit Grid'!$H$3)</f>
        <v/>
      </c>
      <c r="J309" s="166" t="n"/>
      <c r="K309" s="166" t="n"/>
      <c r="L309" s="166" t="n"/>
      <c r="M309" s="166" t="n"/>
      <c r="N309" s="166" t="n"/>
      <c r="O309" s="505" t="n"/>
      <c r="P309" s="166" t="n"/>
      <c r="Q309" s="501">
        <f>IF(B309="","",'Multi Unit Grid'!$G$3)</f>
        <v/>
      </c>
      <c r="R309" s="166" t="n"/>
      <c r="S309" s="502">
        <f>IF('Multi Unit Grid'!$C$13="","",'Multi Unit Grid'!$C$13)</f>
        <v/>
      </c>
      <c r="T309" s="502">
        <f>IF('COE.Client.Details'!J326="","",'COE.Client.Details'!J326)</f>
        <v/>
      </c>
    </row>
    <row r="310">
      <c r="A310" s="504" t="n"/>
      <c r="B310" s="504">
        <f>IF('Internal COE_Account Grid'!B310="","",'Internal COE_Account Grid'!B310)</f>
        <v/>
      </c>
      <c r="C310" s="504">
        <f>IF('Internal COE_Account Grid'!I310="","",'Internal COE_Account Grid'!I310)</f>
        <v/>
      </c>
      <c r="D310" s="631">
        <f>IF('Exhibit A'!K319="","",'Exhibit A'!K319)</f>
        <v/>
      </c>
      <c r="E310" s="166" t="n"/>
      <c r="F310" s="166" t="n"/>
      <c r="G310" s="166" t="n"/>
      <c r="H310" s="166" t="n"/>
      <c r="I310" s="481">
        <f>IF(B310="","",'Multi Unit Grid'!$H$3)</f>
        <v/>
      </c>
      <c r="J310" s="166" t="n"/>
      <c r="K310" s="166" t="n"/>
      <c r="L310" s="166" t="n"/>
      <c r="M310" s="166" t="n"/>
      <c r="N310" s="166" t="n"/>
      <c r="O310" s="505" t="n"/>
      <c r="P310" s="166" t="n"/>
      <c r="Q310" s="501">
        <f>IF(B310="","",'Multi Unit Grid'!$G$3)</f>
        <v/>
      </c>
      <c r="R310" s="166" t="n"/>
      <c r="S310" s="502">
        <f>IF('Multi Unit Grid'!$C$13="","",'Multi Unit Grid'!$C$13)</f>
        <v/>
      </c>
      <c r="T310" s="502">
        <f>IF('COE.Client.Details'!J327="","",'COE.Client.Details'!J327)</f>
        <v/>
      </c>
    </row>
    <row r="311">
      <c r="A311" s="504" t="n"/>
      <c r="B311" s="504">
        <f>IF('Internal COE_Account Grid'!B311="","",'Internal COE_Account Grid'!B311)</f>
        <v/>
      </c>
      <c r="C311" s="504">
        <f>IF('Internal COE_Account Grid'!I311="","",'Internal COE_Account Grid'!I311)</f>
        <v/>
      </c>
      <c r="D311" s="631">
        <f>IF('Exhibit A'!K320="","",'Exhibit A'!K320)</f>
        <v/>
      </c>
      <c r="E311" s="166" t="n"/>
      <c r="F311" s="166" t="n"/>
      <c r="G311" s="166" t="n"/>
      <c r="H311" s="166" t="n"/>
      <c r="I311" s="481">
        <f>IF(B311="","",'Multi Unit Grid'!$H$3)</f>
        <v/>
      </c>
      <c r="J311" s="166" t="n"/>
      <c r="K311" s="166" t="n"/>
      <c r="L311" s="166" t="n"/>
      <c r="M311" s="166" t="n"/>
      <c r="N311" s="166" t="n"/>
      <c r="O311" s="505" t="n"/>
      <c r="P311" s="166" t="n"/>
      <c r="Q311" s="501">
        <f>IF(B311="","",'Multi Unit Grid'!$G$3)</f>
        <v/>
      </c>
      <c r="R311" s="166" t="n"/>
      <c r="S311" s="502">
        <f>IF('Multi Unit Grid'!$C$13="","",'Multi Unit Grid'!$C$13)</f>
        <v/>
      </c>
      <c r="T311" s="502">
        <f>IF('COE.Client.Details'!J328="","",'COE.Client.Details'!J328)</f>
        <v/>
      </c>
    </row>
    <row r="312">
      <c r="A312" s="504" t="n"/>
      <c r="B312" s="504">
        <f>IF('Internal COE_Account Grid'!B312="","",'Internal COE_Account Grid'!B312)</f>
        <v/>
      </c>
      <c r="C312" s="504">
        <f>IF('Internal COE_Account Grid'!I312="","",'Internal COE_Account Grid'!I312)</f>
        <v/>
      </c>
      <c r="D312" s="631">
        <f>IF('Exhibit A'!K321="","",'Exhibit A'!K321)</f>
        <v/>
      </c>
      <c r="E312" s="166" t="n"/>
      <c r="F312" s="166" t="n"/>
      <c r="G312" s="166" t="n"/>
      <c r="H312" s="166" t="n"/>
      <c r="I312" s="481">
        <f>IF(B312="","",'Multi Unit Grid'!$H$3)</f>
        <v/>
      </c>
      <c r="J312" s="166" t="n"/>
      <c r="K312" s="166" t="n"/>
      <c r="L312" s="166" t="n"/>
      <c r="M312" s="166" t="n"/>
      <c r="N312" s="166" t="n"/>
      <c r="O312" s="505" t="n"/>
      <c r="P312" s="166" t="n"/>
      <c r="Q312" s="501">
        <f>IF(B312="","",'Multi Unit Grid'!$G$3)</f>
        <v/>
      </c>
      <c r="R312" s="166" t="n"/>
      <c r="S312" s="502">
        <f>IF('Multi Unit Grid'!$C$13="","",'Multi Unit Grid'!$C$13)</f>
        <v/>
      </c>
      <c r="T312" s="502">
        <f>IF('COE.Client.Details'!J329="","",'COE.Client.Details'!J329)</f>
        <v/>
      </c>
    </row>
    <row r="313">
      <c r="A313" s="504" t="n"/>
      <c r="B313" s="504">
        <f>IF('Internal COE_Account Grid'!B313="","",'Internal COE_Account Grid'!B313)</f>
        <v/>
      </c>
      <c r="C313" s="504">
        <f>IF('Internal COE_Account Grid'!I313="","",'Internal COE_Account Grid'!I313)</f>
        <v/>
      </c>
      <c r="D313" s="631">
        <f>IF('Exhibit A'!K322="","",'Exhibit A'!K322)</f>
        <v/>
      </c>
      <c r="E313" s="166" t="n"/>
      <c r="F313" s="166" t="n"/>
      <c r="G313" s="166" t="n"/>
      <c r="H313" s="166" t="n"/>
      <c r="I313" s="481">
        <f>IF(B313="","",'Multi Unit Grid'!$H$3)</f>
        <v/>
      </c>
      <c r="J313" s="166" t="n"/>
      <c r="K313" s="166" t="n"/>
      <c r="L313" s="166" t="n"/>
      <c r="M313" s="166" t="n"/>
      <c r="N313" s="166" t="n"/>
      <c r="O313" s="505" t="n"/>
      <c r="P313" s="166" t="n"/>
      <c r="Q313" s="501">
        <f>IF(B313="","",'Multi Unit Grid'!$G$3)</f>
        <v/>
      </c>
      <c r="R313" s="166" t="n"/>
      <c r="S313" s="502">
        <f>IF('Multi Unit Grid'!$C$13="","",'Multi Unit Grid'!$C$13)</f>
        <v/>
      </c>
      <c r="T313" s="502">
        <f>IF('COE.Client.Details'!J330="","",'COE.Client.Details'!J330)</f>
        <v/>
      </c>
    </row>
    <row r="314">
      <c r="A314" s="504" t="n"/>
      <c r="B314" s="504">
        <f>IF('Internal COE_Account Grid'!B314="","",'Internal COE_Account Grid'!B314)</f>
        <v/>
      </c>
      <c r="C314" s="504">
        <f>IF('Internal COE_Account Grid'!I314="","",'Internal COE_Account Grid'!I314)</f>
        <v/>
      </c>
      <c r="D314" s="631">
        <f>IF('Exhibit A'!K323="","",'Exhibit A'!K323)</f>
        <v/>
      </c>
      <c r="E314" s="166" t="n"/>
      <c r="F314" s="166" t="n"/>
      <c r="G314" s="166" t="n"/>
      <c r="H314" s="166" t="n"/>
      <c r="I314" s="481">
        <f>IF(B314="","",'Multi Unit Grid'!$H$3)</f>
        <v/>
      </c>
      <c r="J314" s="166" t="n"/>
      <c r="K314" s="166" t="n"/>
      <c r="L314" s="166" t="n"/>
      <c r="M314" s="166" t="n"/>
      <c r="N314" s="166" t="n"/>
      <c r="O314" s="505" t="n"/>
      <c r="P314" s="166" t="n"/>
      <c r="Q314" s="501">
        <f>IF(B314="","",'Multi Unit Grid'!$G$3)</f>
        <v/>
      </c>
      <c r="R314" s="166" t="n"/>
      <c r="S314" s="502">
        <f>IF('Multi Unit Grid'!$C$13="","",'Multi Unit Grid'!$C$13)</f>
        <v/>
      </c>
      <c r="T314" s="502">
        <f>IF('COE.Client.Details'!J331="","",'COE.Client.Details'!J331)</f>
        <v/>
      </c>
    </row>
    <row r="315">
      <c r="A315" s="504" t="n"/>
      <c r="B315" s="504">
        <f>IF('Internal COE_Account Grid'!B315="","",'Internal COE_Account Grid'!B315)</f>
        <v/>
      </c>
      <c r="C315" s="504">
        <f>IF('Internal COE_Account Grid'!I315="","",'Internal COE_Account Grid'!I315)</f>
        <v/>
      </c>
      <c r="D315" s="631">
        <f>IF('Exhibit A'!K324="","",'Exhibit A'!K324)</f>
        <v/>
      </c>
      <c r="E315" s="166" t="n"/>
      <c r="F315" s="166" t="n"/>
      <c r="G315" s="166" t="n"/>
      <c r="H315" s="166" t="n"/>
      <c r="I315" s="481">
        <f>IF(B315="","",'Multi Unit Grid'!$H$3)</f>
        <v/>
      </c>
      <c r="J315" s="166" t="n"/>
      <c r="K315" s="166" t="n"/>
      <c r="L315" s="166" t="n"/>
      <c r="M315" s="166" t="n"/>
      <c r="N315" s="166" t="n"/>
      <c r="O315" s="505" t="n"/>
      <c r="P315" s="166" t="n"/>
      <c r="Q315" s="501">
        <f>IF(B315="","",'Multi Unit Grid'!$G$3)</f>
        <v/>
      </c>
      <c r="R315" s="166" t="n"/>
      <c r="S315" s="502">
        <f>IF('Multi Unit Grid'!$C$13="","",'Multi Unit Grid'!$C$13)</f>
        <v/>
      </c>
      <c r="T315" s="502">
        <f>IF('COE.Client.Details'!J332="","",'COE.Client.Details'!J332)</f>
        <v/>
      </c>
    </row>
    <row r="316">
      <c r="A316" s="504" t="n"/>
      <c r="B316" s="504">
        <f>IF('Internal COE_Account Grid'!B316="","",'Internal COE_Account Grid'!B316)</f>
        <v/>
      </c>
      <c r="C316" s="504">
        <f>IF('Internal COE_Account Grid'!I316="","",'Internal COE_Account Grid'!I316)</f>
        <v/>
      </c>
      <c r="D316" s="631">
        <f>IF('Exhibit A'!K325="","",'Exhibit A'!K325)</f>
        <v/>
      </c>
      <c r="E316" s="166" t="n"/>
      <c r="F316" s="166" t="n"/>
      <c r="G316" s="166" t="n"/>
      <c r="H316" s="166" t="n"/>
      <c r="I316" s="481">
        <f>IF(B316="","",'Multi Unit Grid'!$H$3)</f>
        <v/>
      </c>
      <c r="J316" s="166" t="n"/>
      <c r="K316" s="166" t="n"/>
      <c r="L316" s="166" t="n"/>
      <c r="M316" s="166" t="n"/>
      <c r="N316" s="166" t="n"/>
      <c r="O316" s="505" t="n"/>
      <c r="P316" s="166" t="n"/>
      <c r="Q316" s="501">
        <f>IF(B316="","",'Multi Unit Grid'!$G$3)</f>
        <v/>
      </c>
      <c r="R316" s="166" t="n"/>
      <c r="S316" s="502">
        <f>IF('Multi Unit Grid'!$C$13="","",'Multi Unit Grid'!$C$13)</f>
        <v/>
      </c>
      <c r="T316" s="502">
        <f>IF('COE.Client.Details'!J333="","",'COE.Client.Details'!J333)</f>
        <v/>
      </c>
    </row>
    <row r="317">
      <c r="A317" s="504" t="n"/>
      <c r="B317" s="504">
        <f>IF('Internal COE_Account Grid'!B317="","",'Internal COE_Account Grid'!B317)</f>
        <v/>
      </c>
      <c r="C317" s="504">
        <f>IF('Internal COE_Account Grid'!I317="","",'Internal COE_Account Grid'!I317)</f>
        <v/>
      </c>
      <c r="D317" s="631">
        <f>IF('Exhibit A'!K326="","",'Exhibit A'!K326)</f>
        <v/>
      </c>
      <c r="E317" s="166" t="n"/>
      <c r="F317" s="166" t="n"/>
      <c r="G317" s="166" t="n"/>
      <c r="H317" s="166" t="n"/>
      <c r="I317" s="481">
        <f>IF(B317="","",'Multi Unit Grid'!$H$3)</f>
        <v/>
      </c>
      <c r="J317" s="166" t="n"/>
      <c r="K317" s="166" t="n"/>
      <c r="L317" s="166" t="n"/>
      <c r="M317" s="166" t="n"/>
      <c r="N317" s="166" t="n"/>
      <c r="O317" s="505" t="n"/>
      <c r="P317" s="166" t="n"/>
      <c r="Q317" s="501">
        <f>IF(B317="","",'Multi Unit Grid'!$G$3)</f>
        <v/>
      </c>
      <c r="R317" s="166" t="n"/>
      <c r="S317" s="502">
        <f>IF('Multi Unit Grid'!$C$13="","",'Multi Unit Grid'!$C$13)</f>
        <v/>
      </c>
      <c r="T317" s="502">
        <f>IF('COE.Client.Details'!J334="","",'COE.Client.Details'!J334)</f>
        <v/>
      </c>
    </row>
    <row r="318">
      <c r="A318" s="504" t="n"/>
      <c r="B318" s="504">
        <f>IF('Internal COE_Account Grid'!B318="","",'Internal COE_Account Grid'!B318)</f>
        <v/>
      </c>
      <c r="C318" s="504">
        <f>IF('Internal COE_Account Grid'!I318="","",'Internal COE_Account Grid'!I318)</f>
        <v/>
      </c>
      <c r="D318" s="631">
        <f>IF('Exhibit A'!K327="","",'Exhibit A'!K327)</f>
        <v/>
      </c>
      <c r="E318" s="166" t="n"/>
      <c r="F318" s="166" t="n"/>
      <c r="G318" s="166" t="n"/>
      <c r="H318" s="166" t="n"/>
      <c r="I318" s="481">
        <f>IF(B318="","",'Multi Unit Grid'!$H$3)</f>
        <v/>
      </c>
      <c r="J318" s="166" t="n"/>
      <c r="K318" s="166" t="n"/>
      <c r="L318" s="166" t="n"/>
      <c r="M318" s="166" t="n"/>
      <c r="N318" s="166" t="n"/>
      <c r="O318" s="505" t="n"/>
      <c r="P318" s="166" t="n"/>
      <c r="Q318" s="501">
        <f>IF(B318="","",'Multi Unit Grid'!$G$3)</f>
        <v/>
      </c>
      <c r="R318" s="166" t="n"/>
      <c r="S318" s="502">
        <f>IF('Multi Unit Grid'!$C$13="","",'Multi Unit Grid'!$C$13)</f>
        <v/>
      </c>
      <c r="T318" s="502">
        <f>IF('COE.Client.Details'!J335="","",'COE.Client.Details'!J335)</f>
        <v/>
      </c>
    </row>
    <row r="319">
      <c r="A319" s="504" t="n"/>
      <c r="B319" s="504">
        <f>IF('Internal COE_Account Grid'!B319="","",'Internal COE_Account Grid'!B319)</f>
        <v/>
      </c>
      <c r="C319" s="504">
        <f>IF('Internal COE_Account Grid'!I319="","",'Internal COE_Account Grid'!I319)</f>
        <v/>
      </c>
      <c r="D319" s="631">
        <f>IF('Exhibit A'!K328="","",'Exhibit A'!K328)</f>
        <v/>
      </c>
      <c r="E319" s="166" t="n"/>
      <c r="F319" s="166" t="n"/>
      <c r="G319" s="166" t="n"/>
      <c r="H319" s="166" t="n"/>
      <c r="I319" s="481">
        <f>IF(B319="","",'Multi Unit Grid'!$H$3)</f>
        <v/>
      </c>
      <c r="J319" s="166" t="n"/>
      <c r="K319" s="166" t="n"/>
      <c r="L319" s="166" t="n"/>
      <c r="M319" s="166" t="n"/>
      <c r="N319" s="166" t="n"/>
      <c r="O319" s="505" t="n"/>
      <c r="P319" s="166" t="n"/>
      <c r="Q319" s="501">
        <f>IF(B319="","",'Multi Unit Grid'!$G$3)</f>
        <v/>
      </c>
      <c r="R319" s="166" t="n"/>
      <c r="S319" s="502">
        <f>IF('Multi Unit Grid'!$C$13="","",'Multi Unit Grid'!$C$13)</f>
        <v/>
      </c>
      <c r="T319" s="502">
        <f>IF('COE.Client.Details'!J336="","",'COE.Client.Details'!J336)</f>
        <v/>
      </c>
    </row>
    <row r="320">
      <c r="A320" s="504" t="n"/>
      <c r="B320" s="504">
        <f>IF('Internal COE_Account Grid'!B320="","",'Internal COE_Account Grid'!B320)</f>
        <v/>
      </c>
      <c r="C320" s="504">
        <f>IF('Internal COE_Account Grid'!I320="","",'Internal COE_Account Grid'!I320)</f>
        <v/>
      </c>
      <c r="D320" s="631">
        <f>IF('Exhibit A'!K329="","",'Exhibit A'!K329)</f>
        <v/>
      </c>
      <c r="E320" s="166" t="n"/>
      <c r="F320" s="166" t="n"/>
      <c r="G320" s="166" t="n"/>
      <c r="H320" s="166" t="n"/>
      <c r="I320" s="481">
        <f>IF(B320="","",'Multi Unit Grid'!$H$3)</f>
        <v/>
      </c>
      <c r="J320" s="166" t="n"/>
      <c r="K320" s="166" t="n"/>
      <c r="L320" s="166" t="n"/>
      <c r="M320" s="166" t="n"/>
      <c r="N320" s="166" t="n"/>
      <c r="O320" s="505" t="n"/>
      <c r="P320" s="166" t="n"/>
      <c r="Q320" s="501">
        <f>IF(B320="","",'Multi Unit Grid'!$G$3)</f>
        <v/>
      </c>
      <c r="R320" s="166" t="n"/>
      <c r="S320" s="502">
        <f>IF('Multi Unit Grid'!$C$13="","",'Multi Unit Grid'!$C$13)</f>
        <v/>
      </c>
      <c r="T320" s="502">
        <f>IF('COE.Client.Details'!J337="","",'COE.Client.Details'!J337)</f>
        <v/>
      </c>
    </row>
    <row r="321">
      <c r="A321" s="504" t="n"/>
      <c r="B321" s="504">
        <f>IF('Internal COE_Account Grid'!B321="","",'Internal COE_Account Grid'!B321)</f>
        <v/>
      </c>
      <c r="C321" s="504">
        <f>IF('Internal COE_Account Grid'!I321="","",'Internal COE_Account Grid'!I321)</f>
        <v/>
      </c>
      <c r="D321" s="631">
        <f>IF('Exhibit A'!K330="","",'Exhibit A'!K330)</f>
        <v/>
      </c>
      <c r="E321" s="166" t="n"/>
      <c r="F321" s="166" t="n"/>
      <c r="G321" s="166" t="n"/>
      <c r="H321" s="166" t="n"/>
      <c r="I321" s="481">
        <f>IF(B321="","",'Multi Unit Grid'!$H$3)</f>
        <v/>
      </c>
      <c r="J321" s="166" t="n"/>
      <c r="K321" s="166" t="n"/>
      <c r="L321" s="166" t="n"/>
      <c r="M321" s="166" t="n"/>
      <c r="N321" s="166" t="n"/>
      <c r="O321" s="505" t="n"/>
      <c r="P321" s="166" t="n"/>
      <c r="Q321" s="501">
        <f>IF(B321="","",'Multi Unit Grid'!$G$3)</f>
        <v/>
      </c>
      <c r="R321" s="166" t="n"/>
      <c r="S321" s="502">
        <f>IF('Multi Unit Grid'!$C$13="","",'Multi Unit Grid'!$C$13)</f>
        <v/>
      </c>
      <c r="T321" s="502">
        <f>IF('COE.Client.Details'!J338="","",'COE.Client.Details'!J338)</f>
        <v/>
      </c>
    </row>
    <row r="322">
      <c r="A322" s="504" t="n"/>
      <c r="B322" s="504">
        <f>IF('Internal COE_Account Grid'!B322="","",'Internal COE_Account Grid'!B322)</f>
        <v/>
      </c>
      <c r="C322" s="504">
        <f>IF('Internal COE_Account Grid'!I322="","",'Internal COE_Account Grid'!I322)</f>
        <v/>
      </c>
      <c r="D322" s="631">
        <f>IF('Exhibit A'!K331="","",'Exhibit A'!K331)</f>
        <v/>
      </c>
      <c r="E322" s="166" t="n"/>
      <c r="F322" s="166" t="n"/>
      <c r="G322" s="166" t="n"/>
      <c r="H322" s="166" t="n"/>
      <c r="I322" s="481">
        <f>IF(B322="","",'Multi Unit Grid'!$H$3)</f>
        <v/>
      </c>
      <c r="J322" s="166" t="n"/>
      <c r="K322" s="166" t="n"/>
      <c r="L322" s="166" t="n"/>
      <c r="M322" s="166" t="n"/>
      <c r="N322" s="166" t="n"/>
      <c r="O322" s="505" t="n"/>
      <c r="P322" s="166" t="n"/>
      <c r="Q322" s="501">
        <f>IF(B322="","",'Multi Unit Grid'!$G$3)</f>
        <v/>
      </c>
      <c r="R322" s="166" t="n"/>
      <c r="S322" s="502">
        <f>IF('Multi Unit Grid'!$C$13="","",'Multi Unit Grid'!$C$13)</f>
        <v/>
      </c>
      <c r="T322" s="502">
        <f>IF('COE.Client.Details'!J339="","",'COE.Client.Details'!J339)</f>
        <v/>
      </c>
    </row>
    <row r="323">
      <c r="A323" s="504" t="n"/>
      <c r="B323" s="504">
        <f>IF('Internal COE_Account Grid'!B323="","",'Internal COE_Account Grid'!B323)</f>
        <v/>
      </c>
      <c r="C323" s="504">
        <f>IF('Internal COE_Account Grid'!I323="","",'Internal COE_Account Grid'!I323)</f>
        <v/>
      </c>
      <c r="D323" s="631">
        <f>IF('Exhibit A'!K332="","",'Exhibit A'!K332)</f>
        <v/>
      </c>
      <c r="E323" s="166" t="n"/>
      <c r="F323" s="166" t="n"/>
      <c r="G323" s="166" t="n"/>
      <c r="H323" s="166" t="n"/>
      <c r="I323" s="481">
        <f>IF(B323="","",'Multi Unit Grid'!$H$3)</f>
        <v/>
      </c>
      <c r="J323" s="166" t="n"/>
      <c r="K323" s="166" t="n"/>
      <c r="L323" s="166" t="n"/>
      <c r="M323" s="166" t="n"/>
      <c r="N323" s="166" t="n"/>
      <c r="O323" s="505" t="n"/>
      <c r="P323" s="166" t="n"/>
      <c r="Q323" s="501">
        <f>IF(B323="","",'Multi Unit Grid'!$G$3)</f>
        <v/>
      </c>
      <c r="R323" s="166" t="n"/>
      <c r="S323" s="502">
        <f>IF('Multi Unit Grid'!$C$13="","",'Multi Unit Grid'!$C$13)</f>
        <v/>
      </c>
      <c r="T323" s="502">
        <f>IF('COE.Client.Details'!J340="","",'COE.Client.Details'!J340)</f>
        <v/>
      </c>
    </row>
    <row r="324">
      <c r="A324" s="504" t="n"/>
      <c r="B324" s="504">
        <f>IF('Internal COE_Account Grid'!B324="","",'Internal COE_Account Grid'!B324)</f>
        <v/>
      </c>
      <c r="C324" s="504">
        <f>IF('Internal COE_Account Grid'!I324="","",'Internal COE_Account Grid'!I324)</f>
        <v/>
      </c>
      <c r="D324" s="631">
        <f>IF('Exhibit A'!K333="","",'Exhibit A'!K333)</f>
        <v/>
      </c>
      <c r="E324" s="166" t="n"/>
      <c r="F324" s="166" t="n"/>
      <c r="G324" s="166" t="n"/>
      <c r="H324" s="166" t="n"/>
      <c r="I324" s="481">
        <f>IF(B324="","",'Multi Unit Grid'!$H$3)</f>
        <v/>
      </c>
      <c r="J324" s="166" t="n"/>
      <c r="K324" s="166" t="n"/>
      <c r="L324" s="166" t="n"/>
      <c r="M324" s="166" t="n"/>
      <c r="N324" s="166" t="n"/>
      <c r="O324" s="505" t="n"/>
      <c r="P324" s="166" t="n"/>
      <c r="Q324" s="501">
        <f>IF(B324="","",'Multi Unit Grid'!$G$3)</f>
        <v/>
      </c>
      <c r="R324" s="166" t="n"/>
      <c r="S324" s="502">
        <f>IF('Multi Unit Grid'!$C$13="","",'Multi Unit Grid'!$C$13)</f>
        <v/>
      </c>
      <c r="T324" s="502">
        <f>IF('COE.Client.Details'!J341="","",'COE.Client.Details'!J341)</f>
        <v/>
      </c>
    </row>
    <row r="325">
      <c r="A325" s="504" t="n"/>
      <c r="B325" s="504">
        <f>IF('Internal COE_Account Grid'!B325="","",'Internal COE_Account Grid'!B325)</f>
        <v/>
      </c>
      <c r="C325" s="504">
        <f>IF('Internal COE_Account Grid'!I325="","",'Internal COE_Account Grid'!I325)</f>
        <v/>
      </c>
      <c r="D325" s="631">
        <f>IF('Exhibit A'!K334="","",'Exhibit A'!K334)</f>
        <v/>
      </c>
      <c r="E325" s="166" t="n"/>
      <c r="F325" s="166" t="n"/>
      <c r="G325" s="166" t="n"/>
      <c r="H325" s="166" t="n"/>
      <c r="I325" s="481">
        <f>IF(B325="","",'Multi Unit Grid'!$H$3)</f>
        <v/>
      </c>
      <c r="J325" s="166" t="n"/>
      <c r="K325" s="166" t="n"/>
      <c r="L325" s="166" t="n"/>
      <c r="M325" s="166" t="n"/>
      <c r="N325" s="166" t="n"/>
      <c r="O325" s="505" t="n"/>
      <c r="P325" s="166" t="n"/>
      <c r="Q325" s="501">
        <f>IF(B325="","",'Multi Unit Grid'!$G$3)</f>
        <v/>
      </c>
      <c r="R325" s="166" t="n"/>
      <c r="S325" s="502">
        <f>IF('Multi Unit Grid'!$C$13="","",'Multi Unit Grid'!$C$13)</f>
        <v/>
      </c>
      <c r="T325" s="502">
        <f>IF('COE.Client.Details'!J342="","",'COE.Client.Details'!J342)</f>
        <v/>
      </c>
    </row>
    <row r="326">
      <c r="A326" s="504" t="n"/>
      <c r="B326" s="504">
        <f>IF('Internal COE_Account Grid'!B326="","",'Internal COE_Account Grid'!B326)</f>
        <v/>
      </c>
      <c r="C326" s="504">
        <f>IF('Internal COE_Account Grid'!I326="","",'Internal COE_Account Grid'!I326)</f>
        <v/>
      </c>
      <c r="D326" s="631">
        <f>IF('Exhibit A'!K335="","",'Exhibit A'!K335)</f>
        <v/>
      </c>
      <c r="E326" s="166" t="n"/>
      <c r="F326" s="166" t="n"/>
      <c r="G326" s="166" t="n"/>
      <c r="H326" s="166" t="n"/>
      <c r="I326" s="481">
        <f>IF(B326="","",'Multi Unit Grid'!$H$3)</f>
        <v/>
      </c>
      <c r="J326" s="166" t="n"/>
      <c r="K326" s="166" t="n"/>
      <c r="L326" s="166" t="n"/>
      <c r="M326" s="166" t="n"/>
      <c r="N326" s="166" t="n"/>
      <c r="O326" s="505" t="n"/>
      <c r="P326" s="166" t="n"/>
      <c r="Q326" s="501">
        <f>IF(B326="","",'Multi Unit Grid'!$G$3)</f>
        <v/>
      </c>
      <c r="R326" s="166" t="n"/>
      <c r="S326" s="502">
        <f>IF('Multi Unit Grid'!$C$13="","",'Multi Unit Grid'!$C$13)</f>
        <v/>
      </c>
      <c r="T326" s="502">
        <f>IF('COE.Client.Details'!J343="","",'COE.Client.Details'!J343)</f>
        <v/>
      </c>
    </row>
    <row r="327">
      <c r="A327" s="504" t="n"/>
      <c r="B327" s="504">
        <f>IF('Internal COE_Account Grid'!B327="","",'Internal COE_Account Grid'!B327)</f>
        <v/>
      </c>
      <c r="C327" s="504">
        <f>IF('Internal COE_Account Grid'!I327="","",'Internal COE_Account Grid'!I327)</f>
        <v/>
      </c>
      <c r="D327" s="631">
        <f>IF('Exhibit A'!K336="","",'Exhibit A'!K336)</f>
        <v/>
      </c>
      <c r="E327" s="166" t="n"/>
      <c r="F327" s="166" t="n"/>
      <c r="G327" s="166" t="n"/>
      <c r="H327" s="166" t="n"/>
      <c r="I327" s="481">
        <f>IF(B327="","",'Multi Unit Grid'!$H$3)</f>
        <v/>
      </c>
      <c r="J327" s="166" t="n"/>
      <c r="K327" s="166" t="n"/>
      <c r="L327" s="166" t="n"/>
      <c r="M327" s="166" t="n"/>
      <c r="N327" s="166" t="n"/>
      <c r="O327" s="505" t="n"/>
      <c r="P327" s="166" t="n"/>
      <c r="Q327" s="501">
        <f>IF(B327="","",'Multi Unit Grid'!$G$3)</f>
        <v/>
      </c>
      <c r="R327" s="166" t="n"/>
      <c r="S327" s="502">
        <f>IF('Multi Unit Grid'!$C$13="","",'Multi Unit Grid'!$C$13)</f>
        <v/>
      </c>
      <c r="T327" s="502">
        <f>IF('COE.Client.Details'!J344="","",'COE.Client.Details'!J344)</f>
        <v/>
      </c>
    </row>
    <row r="328">
      <c r="A328" s="504" t="n"/>
      <c r="B328" s="504">
        <f>IF('Internal COE_Account Grid'!B328="","",'Internal COE_Account Grid'!B328)</f>
        <v/>
      </c>
      <c r="C328" s="504">
        <f>IF('Internal COE_Account Grid'!I328="","",'Internal COE_Account Grid'!I328)</f>
        <v/>
      </c>
      <c r="D328" s="631">
        <f>IF('Exhibit A'!K337="","",'Exhibit A'!K337)</f>
        <v/>
      </c>
      <c r="E328" s="166" t="n"/>
      <c r="F328" s="166" t="n"/>
      <c r="G328" s="166" t="n"/>
      <c r="H328" s="166" t="n"/>
      <c r="I328" s="481">
        <f>IF(B328="","",'Multi Unit Grid'!$H$3)</f>
        <v/>
      </c>
      <c r="J328" s="166" t="n"/>
      <c r="K328" s="166" t="n"/>
      <c r="L328" s="166" t="n"/>
      <c r="M328" s="166" t="n"/>
      <c r="N328" s="166" t="n"/>
      <c r="O328" s="505" t="n"/>
      <c r="P328" s="166" t="n"/>
      <c r="Q328" s="501">
        <f>IF(B328="","",'Multi Unit Grid'!$G$3)</f>
        <v/>
      </c>
      <c r="R328" s="166" t="n"/>
      <c r="S328" s="502">
        <f>IF('Multi Unit Grid'!$C$13="","",'Multi Unit Grid'!$C$13)</f>
        <v/>
      </c>
      <c r="T328" s="502">
        <f>IF('COE.Client.Details'!J345="","",'COE.Client.Details'!J345)</f>
        <v/>
      </c>
    </row>
    <row r="329">
      <c r="A329" s="504" t="n"/>
      <c r="B329" s="504">
        <f>IF('Internal COE_Account Grid'!B329="","",'Internal COE_Account Grid'!B329)</f>
        <v/>
      </c>
      <c r="C329" s="504">
        <f>IF('Internal COE_Account Grid'!I329="","",'Internal COE_Account Grid'!I329)</f>
        <v/>
      </c>
      <c r="D329" s="631">
        <f>IF('Exhibit A'!K338="","",'Exhibit A'!K338)</f>
        <v/>
      </c>
      <c r="E329" s="166" t="n"/>
      <c r="F329" s="166" t="n"/>
      <c r="G329" s="166" t="n"/>
      <c r="H329" s="166" t="n"/>
      <c r="I329" s="481">
        <f>IF(B329="","",'Multi Unit Grid'!$H$3)</f>
        <v/>
      </c>
      <c r="J329" s="166" t="n"/>
      <c r="K329" s="166" t="n"/>
      <c r="L329" s="166" t="n"/>
      <c r="M329" s="166" t="n"/>
      <c r="N329" s="166" t="n"/>
      <c r="O329" s="505" t="n"/>
      <c r="P329" s="166" t="n"/>
      <c r="Q329" s="501">
        <f>IF(B329="","",'Multi Unit Grid'!$G$3)</f>
        <v/>
      </c>
      <c r="R329" s="166" t="n"/>
      <c r="S329" s="502">
        <f>IF('Multi Unit Grid'!$C$13="","",'Multi Unit Grid'!$C$13)</f>
        <v/>
      </c>
      <c r="T329" s="502">
        <f>IF('COE.Client.Details'!J346="","",'COE.Client.Details'!J346)</f>
        <v/>
      </c>
    </row>
    <row r="330">
      <c r="A330" s="504" t="n"/>
      <c r="B330" s="504">
        <f>IF('Internal COE_Account Grid'!B330="","",'Internal COE_Account Grid'!B330)</f>
        <v/>
      </c>
      <c r="C330" s="504">
        <f>IF('Internal COE_Account Grid'!I330="","",'Internal COE_Account Grid'!I330)</f>
        <v/>
      </c>
      <c r="D330" s="631">
        <f>IF('Exhibit A'!K339="","",'Exhibit A'!K339)</f>
        <v/>
      </c>
      <c r="E330" s="166" t="n"/>
      <c r="F330" s="166" t="n"/>
      <c r="G330" s="166" t="n"/>
      <c r="H330" s="166" t="n"/>
      <c r="I330" s="481">
        <f>IF(B330="","",'Multi Unit Grid'!$H$3)</f>
        <v/>
      </c>
      <c r="J330" s="166" t="n"/>
      <c r="K330" s="166" t="n"/>
      <c r="L330" s="166" t="n"/>
      <c r="M330" s="166" t="n"/>
      <c r="N330" s="166" t="n"/>
      <c r="O330" s="505" t="n"/>
      <c r="P330" s="166" t="n"/>
      <c r="Q330" s="501">
        <f>IF(B330="","",'Multi Unit Grid'!$G$3)</f>
        <v/>
      </c>
      <c r="R330" s="166" t="n"/>
      <c r="S330" s="502">
        <f>IF('Multi Unit Grid'!$C$13="","",'Multi Unit Grid'!$C$13)</f>
        <v/>
      </c>
      <c r="T330" s="502">
        <f>IF('COE.Client.Details'!J347="","",'COE.Client.Details'!J347)</f>
        <v/>
      </c>
    </row>
    <row r="331">
      <c r="A331" s="504" t="n"/>
      <c r="B331" s="504">
        <f>IF('Internal COE_Account Grid'!B331="","",'Internal COE_Account Grid'!B331)</f>
        <v/>
      </c>
      <c r="C331" s="504">
        <f>IF('Internal COE_Account Grid'!I331="","",'Internal COE_Account Grid'!I331)</f>
        <v/>
      </c>
      <c r="D331" s="631">
        <f>IF('Exhibit A'!K340="","",'Exhibit A'!K340)</f>
        <v/>
      </c>
      <c r="E331" s="166" t="n"/>
      <c r="F331" s="166" t="n"/>
      <c r="G331" s="166" t="n"/>
      <c r="H331" s="166" t="n"/>
      <c r="I331" s="481">
        <f>IF(B331="","",'Multi Unit Grid'!$H$3)</f>
        <v/>
      </c>
      <c r="J331" s="166" t="n"/>
      <c r="K331" s="166" t="n"/>
      <c r="L331" s="166" t="n"/>
      <c r="M331" s="166" t="n"/>
      <c r="N331" s="166" t="n"/>
      <c r="O331" s="505" t="n"/>
      <c r="P331" s="166" t="n"/>
      <c r="Q331" s="501">
        <f>IF(B331="","",'Multi Unit Grid'!$G$3)</f>
        <v/>
      </c>
      <c r="R331" s="166" t="n"/>
      <c r="S331" s="502">
        <f>IF('Multi Unit Grid'!$C$13="","",'Multi Unit Grid'!$C$13)</f>
        <v/>
      </c>
      <c r="T331" s="502">
        <f>IF('COE.Client.Details'!J348="","",'COE.Client.Details'!J348)</f>
        <v/>
      </c>
    </row>
    <row r="332">
      <c r="A332" s="504" t="n"/>
      <c r="B332" s="504">
        <f>IF('Internal COE_Account Grid'!B332="","",'Internal COE_Account Grid'!B332)</f>
        <v/>
      </c>
      <c r="C332" s="504">
        <f>IF('Internal COE_Account Grid'!I332="","",'Internal COE_Account Grid'!I332)</f>
        <v/>
      </c>
      <c r="D332" s="631">
        <f>IF('Exhibit A'!K341="","",'Exhibit A'!K341)</f>
        <v/>
      </c>
      <c r="E332" s="166" t="n"/>
      <c r="F332" s="166" t="n"/>
      <c r="G332" s="166" t="n"/>
      <c r="H332" s="166" t="n"/>
      <c r="I332" s="481">
        <f>IF(B332="","",'Multi Unit Grid'!$H$3)</f>
        <v/>
      </c>
      <c r="J332" s="166" t="n"/>
      <c r="K332" s="166" t="n"/>
      <c r="L332" s="166" t="n"/>
      <c r="M332" s="166" t="n"/>
      <c r="N332" s="166" t="n"/>
      <c r="O332" s="505" t="n"/>
      <c r="P332" s="166" t="n"/>
      <c r="Q332" s="501">
        <f>IF(B332="","",'Multi Unit Grid'!$G$3)</f>
        <v/>
      </c>
      <c r="R332" s="166" t="n"/>
      <c r="S332" s="502">
        <f>IF('Multi Unit Grid'!$C$13="","",'Multi Unit Grid'!$C$13)</f>
        <v/>
      </c>
      <c r="T332" s="502">
        <f>IF('COE.Client.Details'!J349="","",'COE.Client.Details'!J349)</f>
        <v/>
      </c>
    </row>
    <row r="333">
      <c r="A333" s="504" t="n"/>
      <c r="B333" s="504">
        <f>IF('Internal COE_Account Grid'!B333="","",'Internal COE_Account Grid'!B333)</f>
        <v/>
      </c>
      <c r="C333" s="504">
        <f>IF('Internal COE_Account Grid'!I333="","",'Internal COE_Account Grid'!I333)</f>
        <v/>
      </c>
      <c r="D333" s="631">
        <f>IF('Exhibit A'!K342="","",'Exhibit A'!K342)</f>
        <v/>
      </c>
      <c r="E333" s="166" t="n"/>
      <c r="F333" s="166" t="n"/>
      <c r="G333" s="166" t="n"/>
      <c r="H333" s="166" t="n"/>
      <c r="I333" s="481">
        <f>IF(B333="","",'Multi Unit Grid'!$H$3)</f>
        <v/>
      </c>
      <c r="J333" s="166" t="n"/>
      <c r="K333" s="166" t="n"/>
      <c r="L333" s="166" t="n"/>
      <c r="M333" s="166" t="n"/>
      <c r="N333" s="166" t="n"/>
      <c r="O333" s="505" t="n"/>
      <c r="P333" s="166" t="n"/>
      <c r="Q333" s="501">
        <f>IF(B333="","",'Multi Unit Grid'!$G$3)</f>
        <v/>
      </c>
      <c r="R333" s="166" t="n"/>
      <c r="S333" s="502">
        <f>IF('Multi Unit Grid'!$C$13="","",'Multi Unit Grid'!$C$13)</f>
        <v/>
      </c>
      <c r="T333" s="502">
        <f>IF('COE.Client.Details'!J350="","",'COE.Client.Details'!J350)</f>
        <v/>
      </c>
    </row>
    <row r="334">
      <c r="A334" s="504" t="n"/>
      <c r="B334" s="504">
        <f>IF('Internal COE_Account Grid'!B334="","",'Internal COE_Account Grid'!B334)</f>
        <v/>
      </c>
      <c r="C334" s="504">
        <f>IF('Internal COE_Account Grid'!I334="","",'Internal COE_Account Grid'!I334)</f>
        <v/>
      </c>
      <c r="D334" s="631">
        <f>IF('Exhibit A'!K343="","",'Exhibit A'!K343)</f>
        <v/>
      </c>
      <c r="E334" s="166" t="n"/>
      <c r="F334" s="166" t="n"/>
      <c r="G334" s="166" t="n"/>
      <c r="H334" s="166" t="n"/>
      <c r="I334" s="481">
        <f>IF(B334="","",'Multi Unit Grid'!$H$3)</f>
        <v/>
      </c>
      <c r="J334" s="166" t="n"/>
      <c r="K334" s="166" t="n"/>
      <c r="L334" s="166" t="n"/>
      <c r="M334" s="166" t="n"/>
      <c r="N334" s="166" t="n"/>
      <c r="O334" s="505" t="n"/>
      <c r="P334" s="166" t="n"/>
      <c r="Q334" s="501">
        <f>IF(B334="","",'Multi Unit Grid'!$G$3)</f>
        <v/>
      </c>
      <c r="R334" s="166" t="n"/>
      <c r="S334" s="502">
        <f>IF('Multi Unit Grid'!$C$13="","",'Multi Unit Grid'!$C$13)</f>
        <v/>
      </c>
      <c r="T334" s="502">
        <f>IF('COE.Client.Details'!J351="","",'COE.Client.Details'!J351)</f>
        <v/>
      </c>
    </row>
    <row r="335">
      <c r="A335" s="504" t="n"/>
      <c r="B335" s="504">
        <f>IF('Internal COE_Account Grid'!B335="","",'Internal COE_Account Grid'!B335)</f>
        <v/>
      </c>
      <c r="C335" s="504">
        <f>IF('Internal COE_Account Grid'!I335="","",'Internal COE_Account Grid'!I335)</f>
        <v/>
      </c>
      <c r="D335" s="631">
        <f>IF('Exhibit A'!K344="","",'Exhibit A'!K344)</f>
        <v/>
      </c>
      <c r="E335" s="166" t="n"/>
      <c r="F335" s="166" t="n"/>
      <c r="G335" s="166" t="n"/>
      <c r="H335" s="166" t="n"/>
      <c r="I335" s="481">
        <f>IF(B335="","",'Multi Unit Grid'!$H$3)</f>
        <v/>
      </c>
      <c r="J335" s="166" t="n"/>
      <c r="K335" s="166" t="n"/>
      <c r="L335" s="166" t="n"/>
      <c r="M335" s="166" t="n"/>
      <c r="N335" s="166" t="n"/>
      <c r="O335" s="505" t="n"/>
      <c r="P335" s="166" t="n"/>
      <c r="Q335" s="501">
        <f>IF(B335="","",'Multi Unit Grid'!$G$3)</f>
        <v/>
      </c>
      <c r="R335" s="166" t="n"/>
      <c r="S335" s="502">
        <f>IF('Multi Unit Grid'!$C$13="","",'Multi Unit Grid'!$C$13)</f>
        <v/>
      </c>
      <c r="T335" s="502">
        <f>IF('COE.Client.Details'!J352="","",'COE.Client.Details'!J352)</f>
        <v/>
      </c>
    </row>
    <row r="336">
      <c r="A336" s="504" t="n"/>
      <c r="B336" s="504">
        <f>IF('Internal COE_Account Grid'!B336="","",'Internal COE_Account Grid'!B336)</f>
        <v/>
      </c>
      <c r="C336" s="504">
        <f>IF('Internal COE_Account Grid'!I336="","",'Internal COE_Account Grid'!I336)</f>
        <v/>
      </c>
      <c r="D336" s="631">
        <f>IF('Exhibit A'!K345="","",'Exhibit A'!K345)</f>
        <v/>
      </c>
      <c r="E336" s="166" t="n"/>
      <c r="F336" s="166" t="n"/>
      <c r="G336" s="166" t="n"/>
      <c r="H336" s="166" t="n"/>
      <c r="I336" s="481">
        <f>IF(B336="","",'Multi Unit Grid'!$H$3)</f>
        <v/>
      </c>
      <c r="J336" s="166" t="n"/>
      <c r="K336" s="166" t="n"/>
      <c r="L336" s="166" t="n"/>
      <c r="M336" s="166" t="n"/>
      <c r="N336" s="166" t="n"/>
      <c r="O336" s="505" t="n"/>
      <c r="P336" s="166" t="n"/>
      <c r="Q336" s="501">
        <f>IF(B336="","",'Multi Unit Grid'!$G$3)</f>
        <v/>
      </c>
      <c r="R336" s="166" t="n"/>
      <c r="S336" s="502">
        <f>IF('Multi Unit Grid'!$C$13="","",'Multi Unit Grid'!$C$13)</f>
        <v/>
      </c>
      <c r="T336" s="502">
        <f>IF('COE.Client.Details'!J353="","",'COE.Client.Details'!J353)</f>
        <v/>
      </c>
    </row>
    <row r="337">
      <c r="A337" s="504" t="n"/>
      <c r="B337" s="504">
        <f>IF('Internal COE_Account Grid'!B337="","",'Internal COE_Account Grid'!B337)</f>
        <v/>
      </c>
      <c r="C337" s="504">
        <f>IF('Internal COE_Account Grid'!I337="","",'Internal COE_Account Grid'!I337)</f>
        <v/>
      </c>
      <c r="D337" s="631">
        <f>IF('Exhibit A'!K346="","",'Exhibit A'!K346)</f>
        <v/>
      </c>
      <c r="E337" s="166" t="n"/>
      <c r="F337" s="166" t="n"/>
      <c r="G337" s="166" t="n"/>
      <c r="H337" s="166" t="n"/>
      <c r="I337" s="481">
        <f>IF(B337="","",'Multi Unit Grid'!$H$3)</f>
        <v/>
      </c>
      <c r="J337" s="166" t="n"/>
      <c r="K337" s="166" t="n"/>
      <c r="L337" s="166" t="n"/>
      <c r="M337" s="166" t="n"/>
      <c r="N337" s="166" t="n"/>
      <c r="O337" s="505" t="n"/>
      <c r="P337" s="166" t="n"/>
      <c r="Q337" s="501">
        <f>IF(B337="","",'Multi Unit Grid'!$G$3)</f>
        <v/>
      </c>
      <c r="R337" s="166" t="n"/>
      <c r="S337" s="502">
        <f>IF('Multi Unit Grid'!$C$13="","",'Multi Unit Grid'!$C$13)</f>
        <v/>
      </c>
      <c r="T337" s="502">
        <f>IF('COE.Client.Details'!J354="","",'COE.Client.Details'!J354)</f>
        <v/>
      </c>
    </row>
    <row r="338">
      <c r="A338" s="504" t="n"/>
      <c r="B338" s="504">
        <f>IF('Internal COE_Account Grid'!B338="","",'Internal COE_Account Grid'!B338)</f>
        <v/>
      </c>
      <c r="C338" s="504">
        <f>IF('Internal COE_Account Grid'!I338="","",'Internal COE_Account Grid'!I338)</f>
        <v/>
      </c>
      <c r="D338" s="631">
        <f>IF('Exhibit A'!K347="","",'Exhibit A'!K347)</f>
        <v/>
      </c>
      <c r="E338" s="166" t="n"/>
      <c r="F338" s="166" t="n"/>
      <c r="G338" s="166" t="n"/>
      <c r="H338" s="166" t="n"/>
      <c r="I338" s="481">
        <f>IF(B338="","",'Multi Unit Grid'!$H$3)</f>
        <v/>
      </c>
      <c r="J338" s="166" t="n"/>
      <c r="K338" s="166" t="n"/>
      <c r="L338" s="166" t="n"/>
      <c r="M338" s="166" t="n"/>
      <c r="N338" s="166" t="n"/>
      <c r="O338" s="505" t="n"/>
      <c r="P338" s="166" t="n"/>
      <c r="Q338" s="501">
        <f>IF(B338="","",'Multi Unit Grid'!$G$3)</f>
        <v/>
      </c>
      <c r="R338" s="166" t="n"/>
      <c r="S338" s="502">
        <f>IF('Multi Unit Grid'!$C$13="","",'Multi Unit Grid'!$C$13)</f>
        <v/>
      </c>
      <c r="T338" s="502">
        <f>IF('COE.Client.Details'!J355="","",'COE.Client.Details'!J355)</f>
        <v/>
      </c>
    </row>
    <row r="339">
      <c r="A339" s="504" t="n"/>
      <c r="B339" s="504">
        <f>IF('Internal COE_Account Grid'!B339="","",'Internal COE_Account Grid'!B339)</f>
        <v/>
      </c>
      <c r="C339" s="504">
        <f>IF('Internal COE_Account Grid'!I339="","",'Internal COE_Account Grid'!I339)</f>
        <v/>
      </c>
      <c r="D339" s="631">
        <f>IF('Exhibit A'!K348="","",'Exhibit A'!K348)</f>
        <v/>
      </c>
      <c r="E339" s="166" t="n"/>
      <c r="F339" s="166" t="n"/>
      <c r="G339" s="166" t="n"/>
      <c r="H339" s="166" t="n"/>
      <c r="I339" s="481">
        <f>IF(B339="","",'Multi Unit Grid'!$H$3)</f>
        <v/>
      </c>
      <c r="J339" s="166" t="n"/>
      <c r="K339" s="166" t="n"/>
      <c r="L339" s="166" t="n"/>
      <c r="M339" s="166" t="n"/>
      <c r="N339" s="166" t="n"/>
      <c r="O339" s="505" t="n"/>
      <c r="P339" s="166" t="n"/>
      <c r="Q339" s="501">
        <f>IF(B339="","",'Multi Unit Grid'!$G$3)</f>
        <v/>
      </c>
      <c r="R339" s="166" t="n"/>
      <c r="S339" s="502">
        <f>IF('Multi Unit Grid'!$C$13="","",'Multi Unit Grid'!$C$13)</f>
        <v/>
      </c>
      <c r="T339" s="502">
        <f>IF('COE.Client.Details'!J356="","",'COE.Client.Details'!J356)</f>
        <v/>
      </c>
    </row>
    <row r="340">
      <c r="A340" s="504" t="n"/>
      <c r="B340" s="504">
        <f>IF('Internal COE_Account Grid'!B340="","",'Internal COE_Account Grid'!B340)</f>
        <v/>
      </c>
      <c r="C340" s="504">
        <f>IF('Internal COE_Account Grid'!I340="","",'Internal COE_Account Grid'!I340)</f>
        <v/>
      </c>
      <c r="D340" s="631">
        <f>IF('Exhibit A'!K349="","",'Exhibit A'!K349)</f>
        <v/>
      </c>
      <c r="E340" s="166" t="n"/>
      <c r="F340" s="166" t="n"/>
      <c r="G340" s="166" t="n"/>
      <c r="H340" s="166" t="n"/>
      <c r="I340" s="481">
        <f>IF(B340="","",'Multi Unit Grid'!$H$3)</f>
        <v/>
      </c>
      <c r="J340" s="166" t="n"/>
      <c r="K340" s="166" t="n"/>
      <c r="L340" s="166" t="n"/>
      <c r="M340" s="166" t="n"/>
      <c r="N340" s="166" t="n"/>
      <c r="O340" s="505" t="n"/>
      <c r="P340" s="166" t="n"/>
      <c r="Q340" s="501">
        <f>IF(B340="","",'Multi Unit Grid'!$G$3)</f>
        <v/>
      </c>
      <c r="R340" s="166" t="n"/>
      <c r="S340" s="502">
        <f>IF('Multi Unit Grid'!$C$13="","",'Multi Unit Grid'!$C$13)</f>
        <v/>
      </c>
      <c r="T340" s="502">
        <f>IF('COE.Client.Details'!J357="","",'COE.Client.Details'!J357)</f>
        <v/>
      </c>
    </row>
    <row r="341">
      <c r="A341" s="504" t="n"/>
      <c r="B341" s="504">
        <f>IF('Internal COE_Account Grid'!B341="","",'Internal COE_Account Grid'!B341)</f>
        <v/>
      </c>
      <c r="C341" s="504">
        <f>IF('Internal COE_Account Grid'!I341="","",'Internal COE_Account Grid'!I341)</f>
        <v/>
      </c>
      <c r="D341" s="631">
        <f>IF('Exhibit A'!K350="","",'Exhibit A'!K350)</f>
        <v/>
      </c>
      <c r="E341" s="166" t="n"/>
      <c r="F341" s="166" t="n"/>
      <c r="G341" s="166" t="n"/>
      <c r="H341" s="166" t="n"/>
      <c r="I341" s="481">
        <f>IF(B341="","",'Multi Unit Grid'!$H$3)</f>
        <v/>
      </c>
      <c r="J341" s="166" t="n"/>
      <c r="K341" s="166" t="n"/>
      <c r="L341" s="166" t="n"/>
      <c r="M341" s="166" t="n"/>
      <c r="N341" s="166" t="n"/>
      <c r="O341" s="505" t="n"/>
      <c r="P341" s="166" t="n"/>
      <c r="Q341" s="501">
        <f>IF(B341="","",'Multi Unit Grid'!$G$3)</f>
        <v/>
      </c>
      <c r="R341" s="166" t="n"/>
      <c r="S341" s="502">
        <f>IF('Multi Unit Grid'!$C$13="","",'Multi Unit Grid'!$C$13)</f>
        <v/>
      </c>
      <c r="T341" s="502">
        <f>IF('COE.Client.Details'!J358="","",'COE.Client.Details'!J358)</f>
        <v/>
      </c>
    </row>
    <row r="342">
      <c r="A342" s="504" t="n"/>
      <c r="B342" s="504">
        <f>IF('Internal COE_Account Grid'!B342="","",'Internal COE_Account Grid'!B342)</f>
        <v/>
      </c>
      <c r="C342" s="504">
        <f>IF('Internal COE_Account Grid'!I342="","",'Internal COE_Account Grid'!I342)</f>
        <v/>
      </c>
      <c r="D342" s="631">
        <f>IF('Exhibit A'!K351="","",'Exhibit A'!K351)</f>
        <v/>
      </c>
      <c r="E342" s="166" t="n"/>
      <c r="F342" s="166" t="n"/>
      <c r="G342" s="166" t="n"/>
      <c r="H342" s="166" t="n"/>
      <c r="I342" s="481">
        <f>IF(B342="","",'Multi Unit Grid'!$H$3)</f>
        <v/>
      </c>
      <c r="J342" s="166" t="n"/>
      <c r="K342" s="166" t="n"/>
      <c r="L342" s="166" t="n"/>
      <c r="M342" s="166" t="n"/>
      <c r="N342" s="166" t="n"/>
      <c r="O342" s="505" t="n"/>
      <c r="P342" s="166" t="n"/>
      <c r="Q342" s="501">
        <f>IF(B342="","",'Multi Unit Grid'!$G$3)</f>
        <v/>
      </c>
      <c r="R342" s="166" t="n"/>
      <c r="S342" s="502">
        <f>IF('Multi Unit Grid'!$C$13="","",'Multi Unit Grid'!$C$13)</f>
        <v/>
      </c>
      <c r="T342" s="502">
        <f>IF('COE.Client.Details'!J359="","",'COE.Client.Details'!J359)</f>
        <v/>
      </c>
    </row>
    <row r="343">
      <c r="A343" s="504" t="n"/>
      <c r="B343" s="504">
        <f>IF('Internal COE_Account Grid'!B343="","",'Internal COE_Account Grid'!B343)</f>
        <v/>
      </c>
      <c r="C343" s="504">
        <f>IF('Internal COE_Account Grid'!I343="","",'Internal COE_Account Grid'!I343)</f>
        <v/>
      </c>
      <c r="D343" s="631">
        <f>IF('Exhibit A'!K352="","",'Exhibit A'!K352)</f>
        <v/>
      </c>
      <c r="E343" s="166" t="n"/>
      <c r="F343" s="166" t="n"/>
      <c r="G343" s="166" t="n"/>
      <c r="H343" s="166" t="n"/>
      <c r="I343" s="481">
        <f>IF(B343="","",'Multi Unit Grid'!$H$3)</f>
        <v/>
      </c>
      <c r="J343" s="166" t="n"/>
      <c r="K343" s="166" t="n"/>
      <c r="L343" s="166" t="n"/>
      <c r="M343" s="166" t="n"/>
      <c r="N343" s="166" t="n"/>
      <c r="O343" s="505" t="n"/>
      <c r="P343" s="166" t="n"/>
      <c r="Q343" s="501">
        <f>IF(B343="","",'Multi Unit Grid'!$G$3)</f>
        <v/>
      </c>
      <c r="R343" s="166" t="n"/>
      <c r="S343" s="502">
        <f>IF('Multi Unit Grid'!$C$13="","",'Multi Unit Grid'!$C$13)</f>
        <v/>
      </c>
      <c r="T343" s="502">
        <f>IF('COE.Client.Details'!J360="","",'COE.Client.Details'!J360)</f>
        <v/>
      </c>
    </row>
    <row r="344">
      <c r="A344" s="504" t="n"/>
      <c r="B344" s="504">
        <f>IF('Internal COE_Account Grid'!B344="","",'Internal COE_Account Grid'!B344)</f>
        <v/>
      </c>
      <c r="C344" s="504">
        <f>IF('Internal COE_Account Grid'!I344="","",'Internal COE_Account Grid'!I344)</f>
        <v/>
      </c>
      <c r="D344" s="631">
        <f>IF('Exhibit A'!K353="","",'Exhibit A'!K353)</f>
        <v/>
      </c>
      <c r="E344" s="166" t="n"/>
      <c r="F344" s="166" t="n"/>
      <c r="G344" s="166" t="n"/>
      <c r="H344" s="166" t="n"/>
      <c r="I344" s="481">
        <f>IF(B344="","",'Multi Unit Grid'!$H$3)</f>
        <v/>
      </c>
      <c r="J344" s="166" t="n"/>
      <c r="K344" s="166" t="n"/>
      <c r="L344" s="166" t="n"/>
      <c r="M344" s="166" t="n"/>
      <c r="N344" s="166" t="n"/>
      <c r="O344" s="505" t="n"/>
      <c r="P344" s="166" t="n"/>
      <c r="Q344" s="501">
        <f>IF(B344="","",'Multi Unit Grid'!$G$3)</f>
        <v/>
      </c>
      <c r="R344" s="166" t="n"/>
      <c r="S344" s="502">
        <f>IF('Multi Unit Grid'!$C$13="","",'Multi Unit Grid'!$C$13)</f>
        <v/>
      </c>
      <c r="T344" s="502">
        <f>IF('COE.Client.Details'!J361="","",'COE.Client.Details'!J361)</f>
        <v/>
      </c>
    </row>
    <row r="345">
      <c r="A345" s="504" t="n"/>
      <c r="B345" s="504">
        <f>IF('Internal COE_Account Grid'!B345="","",'Internal COE_Account Grid'!B345)</f>
        <v/>
      </c>
      <c r="C345" s="504">
        <f>IF('Internal COE_Account Grid'!I345="","",'Internal COE_Account Grid'!I345)</f>
        <v/>
      </c>
      <c r="D345" s="631">
        <f>IF('Exhibit A'!K354="","",'Exhibit A'!K354)</f>
        <v/>
      </c>
      <c r="E345" s="166" t="n"/>
      <c r="F345" s="166" t="n"/>
      <c r="G345" s="166" t="n"/>
      <c r="H345" s="166" t="n"/>
      <c r="I345" s="481">
        <f>IF(B345="","",'Multi Unit Grid'!$H$3)</f>
        <v/>
      </c>
      <c r="J345" s="166" t="n"/>
      <c r="K345" s="166" t="n"/>
      <c r="L345" s="166" t="n"/>
      <c r="M345" s="166" t="n"/>
      <c r="N345" s="166" t="n"/>
      <c r="O345" s="505" t="n"/>
      <c r="P345" s="166" t="n"/>
      <c r="Q345" s="501">
        <f>IF(B345="","",'Multi Unit Grid'!$G$3)</f>
        <v/>
      </c>
      <c r="R345" s="166" t="n"/>
      <c r="S345" s="502">
        <f>IF('Multi Unit Grid'!$C$13="","",'Multi Unit Grid'!$C$13)</f>
        <v/>
      </c>
      <c r="T345" s="502">
        <f>IF('COE.Client.Details'!J362="","",'COE.Client.Details'!J362)</f>
        <v/>
      </c>
    </row>
    <row r="346">
      <c r="A346" s="504" t="n"/>
      <c r="B346" s="504">
        <f>IF('Internal COE_Account Grid'!B346="","",'Internal COE_Account Grid'!B346)</f>
        <v/>
      </c>
      <c r="C346" s="504">
        <f>IF('Internal COE_Account Grid'!I346="","",'Internal COE_Account Grid'!I346)</f>
        <v/>
      </c>
      <c r="D346" s="631">
        <f>IF('Exhibit A'!K355="","",'Exhibit A'!K355)</f>
        <v/>
      </c>
      <c r="E346" s="166" t="n"/>
      <c r="F346" s="166" t="n"/>
      <c r="G346" s="166" t="n"/>
      <c r="H346" s="166" t="n"/>
      <c r="I346" s="481">
        <f>IF(B346="","",'Multi Unit Grid'!$H$3)</f>
        <v/>
      </c>
      <c r="J346" s="166" t="n"/>
      <c r="K346" s="166" t="n"/>
      <c r="L346" s="166" t="n"/>
      <c r="M346" s="166" t="n"/>
      <c r="N346" s="166" t="n"/>
      <c r="O346" s="505" t="n"/>
      <c r="P346" s="166" t="n"/>
      <c r="Q346" s="501">
        <f>IF(B346="","",'Multi Unit Grid'!$G$3)</f>
        <v/>
      </c>
      <c r="R346" s="166" t="n"/>
      <c r="S346" s="502">
        <f>IF('Multi Unit Grid'!$C$13="","",'Multi Unit Grid'!$C$13)</f>
        <v/>
      </c>
      <c r="T346" s="502">
        <f>IF('COE.Client.Details'!J363="","",'COE.Client.Details'!J363)</f>
        <v/>
      </c>
    </row>
    <row r="347">
      <c r="A347" s="504" t="n"/>
      <c r="B347" s="504">
        <f>IF('Internal COE_Account Grid'!B347="","",'Internal COE_Account Grid'!B347)</f>
        <v/>
      </c>
      <c r="C347" s="504">
        <f>IF('Internal COE_Account Grid'!I347="","",'Internal COE_Account Grid'!I347)</f>
        <v/>
      </c>
      <c r="D347" s="631">
        <f>IF('Exhibit A'!K356="","",'Exhibit A'!K356)</f>
        <v/>
      </c>
      <c r="E347" s="166" t="n"/>
      <c r="F347" s="166" t="n"/>
      <c r="G347" s="166" t="n"/>
      <c r="H347" s="166" t="n"/>
      <c r="I347" s="481">
        <f>IF(B347="","",'Multi Unit Grid'!$H$3)</f>
        <v/>
      </c>
      <c r="J347" s="166" t="n"/>
      <c r="K347" s="166" t="n"/>
      <c r="L347" s="166" t="n"/>
      <c r="M347" s="166" t="n"/>
      <c r="N347" s="166" t="n"/>
      <c r="O347" s="505" t="n"/>
      <c r="P347" s="166" t="n"/>
      <c r="Q347" s="501">
        <f>IF(B347="","",'Multi Unit Grid'!$G$3)</f>
        <v/>
      </c>
      <c r="R347" s="166" t="n"/>
      <c r="S347" s="502">
        <f>IF('Multi Unit Grid'!$C$13="","",'Multi Unit Grid'!$C$13)</f>
        <v/>
      </c>
      <c r="T347" s="502">
        <f>IF('COE.Client.Details'!J364="","",'COE.Client.Details'!J364)</f>
        <v/>
      </c>
    </row>
    <row r="348">
      <c r="A348" s="504" t="n"/>
      <c r="B348" s="504">
        <f>IF('Internal COE_Account Grid'!B348="","",'Internal COE_Account Grid'!B348)</f>
        <v/>
      </c>
      <c r="C348" s="504">
        <f>IF('Internal COE_Account Grid'!I348="","",'Internal COE_Account Grid'!I348)</f>
        <v/>
      </c>
      <c r="D348" s="631">
        <f>IF('Exhibit A'!K357="","",'Exhibit A'!K357)</f>
        <v/>
      </c>
      <c r="E348" s="166" t="n"/>
      <c r="F348" s="166" t="n"/>
      <c r="G348" s="166" t="n"/>
      <c r="H348" s="166" t="n"/>
      <c r="I348" s="481">
        <f>IF(B348="","",'Multi Unit Grid'!$H$3)</f>
        <v/>
      </c>
      <c r="J348" s="166" t="n"/>
      <c r="K348" s="166" t="n"/>
      <c r="L348" s="166" t="n"/>
      <c r="M348" s="166" t="n"/>
      <c r="N348" s="166" t="n"/>
      <c r="O348" s="505" t="n"/>
      <c r="P348" s="166" t="n"/>
      <c r="Q348" s="501">
        <f>IF(B348="","",'Multi Unit Grid'!$G$3)</f>
        <v/>
      </c>
      <c r="R348" s="166" t="n"/>
      <c r="S348" s="502">
        <f>IF('Multi Unit Grid'!$C$13="","",'Multi Unit Grid'!$C$13)</f>
        <v/>
      </c>
      <c r="T348" s="502">
        <f>IF('COE.Client.Details'!J365="","",'COE.Client.Details'!J365)</f>
        <v/>
      </c>
    </row>
    <row r="349">
      <c r="A349" s="504" t="n"/>
      <c r="B349" s="504">
        <f>IF('Internal COE_Account Grid'!B349="","",'Internal COE_Account Grid'!B349)</f>
        <v/>
      </c>
      <c r="C349" s="504">
        <f>IF('Internal COE_Account Grid'!I349="","",'Internal COE_Account Grid'!I349)</f>
        <v/>
      </c>
      <c r="D349" s="631">
        <f>IF('Exhibit A'!K358="","",'Exhibit A'!K358)</f>
        <v/>
      </c>
      <c r="E349" s="166" t="n"/>
      <c r="F349" s="166" t="n"/>
      <c r="G349" s="166" t="n"/>
      <c r="H349" s="166" t="n"/>
      <c r="I349" s="481">
        <f>IF(B349="","",'Multi Unit Grid'!$H$3)</f>
        <v/>
      </c>
      <c r="J349" s="166" t="n"/>
      <c r="K349" s="166" t="n"/>
      <c r="L349" s="166" t="n"/>
      <c r="M349" s="166" t="n"/>
      <c r="N349" s="166" t="n"/>
      <c r="O349" s="505" t="n"/>
      <c r="P349" s="166" t="n"/>
      <c r="Q349" s="501">
        <f>IF(B349="","",'Multi Unit Grid'!$G$3)</f>
        <v/>
      </c>
      <c r="R349" s="166" t="n"/>
      <c r="S349" s="502">
        <f>IF('Multi Unit Grid'!$C$13="","",'Multi Unit Grid'!$C$13)</f>
        <v/>
      </c>
      <c r="T349" s="502">
        <f>IF('COE.Client.Details'!J366="","",'COE.Client.Details'!J366)</f>
        <v/>
      </c>
    </row>
    <row r="350">
      <c r="A350" s="504" t="n"/>
      <c r="B350" s="504">
        <f>IF('Internal COE_Account Grid'!B350="","",'Internal COE_Account Grid'!B350)</f>
        <v/>
      </c>
      <c r="C350" s="504">
        <f>IF('Internal COE_Account Grid'!I350="","",'Internal COE_Account Grid'!I350)</f>
        <v/>
      </c>
      <c r="D350" s="631">
        <f>IF('Exhibit A'!K359="","",'Exhibit A'!K359)</f>
        <v/>
      </c>
      <c r="E350" s="166" t="n"/>
      <c r="F350" s="166" t="n"/>
      <c r="G350" s="166" t="n"/>
      <c r="H350" s="166" t="n"/>
      <c r="I350" s="481">
        <f>IF(B350="","",'Multi Unit Grid'!$H$3)</f>
        <v/>
      </c>
      <c r="J350" s="166" t="n"/>
      <c r="K350" s="166" t="n"/>
      <c r="L350" s="166" t="n"/>
      <c r="M350" s="166" t="n"/>
      <c r="N350" s="166" t="n"/>
      <c r="O350" s="505" t="n"/>
      <c r="P350" s="166" t="n"/>
      <c r="Q350" s="501">
        <f>IF(B350="","",'Multi Unit Grid'!$G$3)</f>
        <v/>
      </c>
      <c r="R350" s="166" t="n"/>
      <c r="S350" s="502">
        <f>IF('Multi Unit Grid'!$C$13="","",'Multi Unit Grid'!$C$13)</f>
        <v/>
      </c>
      <c r="T350" s="502">
        <f>IF('COE.Client.Details'!J367="","",'COE.Client.Details'!J367)</f>
        <v/>
      </c>
    </row>
    <row r="351">
      <c r="A351" s="504" t="n"/>
      <c r="B351" s="504">
        <f>IF('Internal COE_Account Grid'!B351="","",'Internal COE_Account Grid'!B351)</f>
        <v/>
      </c>
      <c r="C351" s="504">
        <f>IF('Internal COE_Account Grid'!I351="","",'Internal COE_Account Grid'!I351)</f>
        <v/>
      </c>
      <c r="D351" s="631">
        <f>IF('Exhibit A'!K360="","",'Exhibit A'!K360)</f>
        <v/>
      </c>
      <c r="E351" s="166" t="n"/>
      <c r="F351" s="166" t="n"/>
      <c r="G351" s="166" t="n"/>
      <c r="H351" s="166" t="n"/>
      <c r="I351" s="481">
        <f>IF(B351="","",'Multi Unit Grid'!$H$3)</f>
        <v/>
      </c>
      <c r="J351" s="166" t="n"/>
      <c r="K351" s="166" t="n"/>
      <c r="L351" s="166" t="n"/>
      <c r="M351" s="166" t="n"/>
      <c r="N351" s="166" t="n"/>
      <c r="O351" s="505" t="n"/>
      <c r="P351" s="166" t="n"/>
      <c r="Q351" s="501">
        <f>IF(B351="","",'Multi Unit Grid'!$G$3)</f>
        <v/>
      </c>
      <c r="R351" s="166" t="n"/>
      <c r="S351" s="502">
        <f>IF('Multi Unit Grid'!$C$13="","",'Multi Unit Grid'!$C$13)</f>
        <v/>
      </c>
      <c r="T351" s="502">
        <f>IF('COE.Client.Details'!J368="","",'COE.Client.Details'!J368)</f>
        <v/>
      </c>
    </row>
    <row r="352">
      <c r="A352" s="504" t="n"/>
      <c r="B352" s="504">
        <f>IF('Internal COE_Account Grid'!B352="","",'Internal COE_Account Grid'!B352)</f>
        <v/>
      </c>
      <c r="C352" s="504">
        <f>IF('Internal COE_Account Grid'!I352="","",'Internal COE_Account Grid'!I352)</f>
        <v/>
      </c>
      <c r="D352" s="631">
        <f>IF('Exhibit A'!K361="","",'Exhibit A'!K361)</f>
        <v/>
      </c>
      <c r="E352" s="166" t="n"/>
      <c r="F352" s="166" t="n"/>
      <c r="G352" s="166" t="n"/>
      <c r="H352" s="166" t="n"/>
      <c r="I352" s="481">
        <f>IF(B352="","",'Multi Unit Grid'!$H$3)</f>
        <v/>
      </c>
      <c r="J352" s="166" t="n"/>
      <c r="K352" s="166" t="n"/>
      <c r="L352" s="166" t="n"/>
      <c r="M352" s="166" t="n"/>
      <c r="N352" s="166" t="n"/>
      <c r="O352" s="505" t="n"/>
      <c r="P352" s="166" t="n"/>
      <c r="Q352" s="501">
        <f>IF(B352="","",'Multi Unit Grid'!$G$3)</f>
        <v/>
      </c>
      <c r="R352" s="166" t="n"/>
      <c r="S352" s="502">
        <f>IF('Multi Unit Grid'!$C$13="","",'Multi Unit Grid'!$C$13)</f>
        <v/>
      </c>
      <c r="T352" s="502">
        <f>IF('COE.Client.Details'!J369="","",'COE.Client.Details'!J369)</f>
        <v/>
      </c>
    </row>
    <row r="353">
      <c r="A353" s="504" t="n"/>
      <c r="B353" s="504">
        <f>IF('Internal COE_Account Grid'!B353="","",'Internal COE_Account Grid'!B353)</f>
        <v/>
      </c>
      <c r="C353" s="504">
        <f>IF('Internal COE_Account Grid'!I353="","",'Internal COE_Account Grid'!I353)</f>
        <v/>
      </c>
      <c r="D353" s="631">
        <f>IF('Exhibit A'!K362="","",'Exhibit A'!K362)</f>
        <v/>
      </c>
      <c r="E353" s="166" t="n"/>
      <c r="F353" s="166" t="n"/>
      <c r="G353" s="166" t="n"/>
      <c r="H353" s="166" t="n"/>
      <c r="I353" s="481">
        <f>IF(B353="","",'Multi Unit Grid'!$H$3)</f>
        <v/>
      </c>
      <c r="J353" s="166" t="n"/>
      <c r="K353" s="166" t="n"/>
      <c r="L353" s="166" t="n"/>
      <c r="M353" s="166" t="n"/>
      <c r="N353" s="166" t="n"/>
      <c r="O353" s="505" t="n"/>
      <c r="P353" s="166" t="n"/>
      <c r="Q353" s="501">
        <f>IF(B353="","",'Multi Unit Grid'!$G$3)</f>
        <v/>
      </c>
      <c r="R353" s="166" t="n"/>
      <c r="S353" s="502">
        <f>IF('Multi Unit Grid'!$C$13="","",'Multi Unit Grid'!$C$13)</f>
        <v/>
      </c>
      <c r="T353" s="502">
        <f>IF('COE.Client.Details'!J370="","",'COE.Client.Details'!J370)</f>
        <v/>
      </c>
    </row>
    <row r="354">
      <c r="A354" s="504" t="n"/>
      <c r="B354" s="504">
        <f>IF('Internal COE_Account Grid'!B354="","",'Internal COE_Account Grid'!B354)</f>
        <v/>
      </c>
      <c r="C354" s="504">
        <f>IF('Internal COE_Account Grid'!I354="","",'Internal COE_Account Grid'!I354)</f>
        <v/>
      </c>
      <c r="D354" s="631">
        <f>IF('Exhibit A'!K363="","",'Exhibit A'!K363)</f>
        <v/>
      </c>
      <c r="E354" s="166" t="n"/>
      <c r="F354" s="166" t="n"/>
      <c r="G354" s="166" t="n"/>
      <c r="H354" s="166" t="n"/>
      <c r="I354" s="481">
        <f>IF(B354="","",'Multi Unit Grid'!$H$3)</f>
        <v/>
      </c>
      <c r="J354" s="166" t="n"/>
      <c r="K354" s="166" t="n"/>
      <c r="L354" s="166" t="n"/>
      <c r="M354" s="166" t="n"/>
      <c r="N354" s="166" t="n"/>
      <c r="O354" s="505" t="n"/>
      <c r="P354" s="166" t="n"/>
      <c r="Q354" s="501">
        <f>IF(B354="","",'Multi Unit Grid'!$G$3)</f>
        <v/>
      </c>
      <c r="R354" s="166" t="n"/>
      <c r="S354" s="502">
        <f>IF('Multi Unit Grid'!$C$13="","",'Multi Unit Grid'!$C$13)</f>
        <v/>
      </c>
      <c r="T354" s="502">
        <f>IF('COE.Client.Details'!J371="","",'COE.Client.Details'!J371)</f>
        <v/>
      </c>
    </row>
    <row r="355">
      <c r="A355" s="504" t="n"/>
      <c r="B355" s="504">
        <f>IF('Internal COE_Account Grid'!B355="","",'Internal COE_Account Grid'!B355)</f>
        <v/>
      </c>
      <c r="C355" s="504">
        <f>IF('Internal COE_Account Grid'!I355="","",'Internal COE_Account Grid'!I355)</f>
        <v/>
      </c>
      <c r="D355" s="631">
        <f>IF('Exhibit A'!K364="","",'Exhibit A'!K364)</f>
        <v/>
      </c>
      <c r="E355" s="166" t="n"/>
      <c r="F355" s="166" t="n"/>
      <c r="G355" s="166" t="n"/>
      <c r="H355" s="166" t="n"/>
      <c r="I355" s="481">
        <f>IF(B355="","",'Multi Unit Grid'!$H$3)</f>
        <v/>
      </c>
      <c r="J355" s="166" t="n"/>
      <c r="K355" s="166" t="n"/>
      <c r="L355" s="166" t="n"/>
      <c r="M355" s="166" t="n"/>
      <c r="N355" s="166" t="n"/>
      <c r="O355" s="505" t="n"/>
      <c r="P355" s="166" t="n"/>
      <c r="Q355" s="501">
        <f>IF(B355="","",'Multi Unit Grid'!$G$3)</f>
        <v/>
      </c>
      <c r="R355" s="166" t="n"/>
      <c r="S355" s="502">
        <f>IF('Multi Unit Grid'!$C$13="","",'Multi Unit Grid'!$C$13)</f>
        <v/>
      </c>
      <c r="T355" s="502">
        <f>IF('COE.Client.Details'!J372="","",'COE.Client.Details'!J372)</f>
        <v/>
      </c>
    </row>
    <row r="356">
      <c r="A356" s="504" t="n"/>
      <c r="B356" s="504">
        <f>IF('Internal COE_Account Grid'!B356="","",'Internal COE_Account Grid'!B356)</f>
        <v/>
      </c>
      <c r="C356" s="504">
        <f>IF('Internal COE_Account Grid'!I356="","",'Internal COE_Account Grid'!I356)</f>
        <v/>
      </c>
      <c r="D356" s="631">
        <f>IF('Exhibit A'!K365="","",'Exhibit A'!K365)</f>
        <v/>
      </c>
      <c r="E356" s="166" t="n"/>
      <c r="F356" s="166" t="n"/>
      <c r="G356" s="166" t="n"/>
      <c r="H356" s="166" t="n"/>
      <c r="I356" s="481">
        <f>IF(B356="","",'Multi Unit Grid'!$H$3)</f>
        <v/>
      </c>
      <c r="J356" s="166" t="n"/>
      <c r="K356" s="166" t="n"/>
      <c r="L356" s="166" t="n"/>
      <c r="M356" s="166" t="n"/>
      <c r="N356" s="166" t="n"/>
      <c r="O356" s="505" t="n"/>
      <c r="P356" s="166" t="n"/>
      <c r="Q356" s="501">
        <f>IF(B356="","",'Multi Unit Grid'!$G$3)</f>
        <v/>
      </c>
      <c r="R356" s="166" t="n"/>
      <c r="S356" s="502">
        <f>IF('Multi Unit Grid'!$C$13="","",'Multi Unit Grid'!$C$13)</f>
        <v/>
      </c>
      <c r="T356" s="502">
        <f>IF('COE.Client.Details'!J373="","",'COE.Client.Details'!J373)</f>
        <v/>
      </c>
    </row>
    <row r="357">
      <c r="A357" s="504" t="n"/>
      <c r="B357" s="504">
        <f>IF('Internal COE_Account Grid'!B357="","",'Internal COE_Account Grid'!B357)</f>
        <v/>
      </c>
      <c r="C357" s="504">
        <f>IF('Internal COE_Account Grid'!I357="","",'Internal COE_Account Grid'!I357)</f>
        <v/>
      </c>
      <c r="D357" s="631">
        <f>IF('Exhibit A'!K366="","",'Exhibit A'!K366)</f>
        <v/>
      </c>
      <c r="E357" s="166" t="n"/>
      <c r="F357" s="166" t="n"/>
      <c r="G357" s="166" t="n"/>
      <c r="H357" s="166" t="n"/>
      <c r="I357" s="481">
        <f>IF(B357="","",'Multi Unit Grid'!$H$3)</f>
        <v/>
      </c>
      <c r="J357" s="166" t="n"/>
      <c r="K357" s="166" t="n"/>
      <c r="L357" s="166" t="n"/>
      <c r="M357" s="166" t="n"/>
      <c r="N357" s="166" t="n"/>
      <c r="O357" s="505" t="n"/>
      <c r="P357" s="166" t="n"/>
      <c r="Q357" s="501">
        <f>IF(B357="","",'Multi Unit Grid'!$G$3)</f>
        <v/>
      </c>
      <c r="R357" s="166" t="n"/>
      <c r="S357" s="502">
        <f>IF('Multi Unit Grid'!$C$13="","",'Multi Unit Grid'!$C$13)</f>
        <v/>
      </c>
      <c r="T357" s="502">
        <f>IF('COE.Client.Details'!J374="","",'COE.Client.Details'!J374)</f>
        <v/>
      </c>
    </row>
    <row r="358">
      <c r="A358" s="504" t="n"/>
      <c r="B358" s="504">
        <f>IF('Internal COE_Account Grid'!B358="","",'Internal COE_Account Grid'!B358)</f>
        <v/>
      </c>
      <c r="C358" s="504">
        <f>IF('Internal COE_Account Grid'!I358="","",'Internal COE_Account Grid'!I358)</f>
        <v/>
      </c>
      <c r="D358" s="631">
        <f>IF('Exhibit A'!K367="","",'Exhibit A'!K367)</f>
        <v/>
      </c>
      <c r="E358" s="166" t="n"/>
      <c r="F358" s="166" t="n"/>
      <c r="G358" s="166" t="n"/>
      <c r="H358" s="166" t="n"/>
      <c r="I358" s="481">
        <f>IF(B358="","",'Multi Unit Grid'!$H$3)</f>
        <v/>
      </c>
      <c r="J358" s="166" t="n"/>
      <c r="K358" s="166" t="n"/>
      <c r="L358" s="166" t="n"/>
      <c r="M358" s="166" t="n"/>
      <c r="N358" s="166" t="n"/>
      <c r="O358" s="505" t="n"/>
      <c r="P358" s="166" t="n"/>
      <c r="Q358" s="501">
        <f>IF(B358="","",'Multi Unit Grid'!$G$3)</f>
        <v/>
      </c>
      <c r="R358" s="166" t="n"/>
      <c r="S358" s="502">
        <f>IF('Multi Unit Grid'!$C$13="","",'Multi Unit Grid'!$C$13)</f>
        <v/>
      </c>
      <c r="T358" s="502">
        <f>IF('COE.Client.Details'!J375="","",'COE.Client.Details'!J375)</f>
        <v/>
      </c>
    </row>
    <row r="359">
      <c r="A359" s="504" t="n"/>
      <c r="B359" s="504">
        <f>IF('Internal COE_Account Grid'!B359="","",'Internal COE_Account Grid'!B359)</f>
        <v/>
      </c>
      <c r="C359" s="504">
        <f>IF('Internal COE_Account Grid'!I359="","",'Internal COE_Account Grid'!I359)</f>
        <v/>
      </c>
      <c r="D359" s="631">
        <f>IF('Exhibit A'!K368="","",'Exhibit A'!K368)</f>
        <v/>
      </c>
      <c r="E359" s="166" t="n"/>
      <c r="F359" s="166" t="n"/>
      <c r="G359" s="166" t="n"/>
      <c r="H359" s="166" t="n"/>
      <c r="I359" s="481">
        <f>IF(B359="","",'Multi Unit Grid'!$H$3)</f>
        <v/>
      </c>
      <c r="J359" s="166" t="n"/>
      <c r="K359" s="166" t="n"/>
      <c r="L359" s="166" t="n"/>
      <c r="M359" s="166" t="n"/>
      <c r="N359" s="166" t="n"/>
      <c r="O359" s="505" t="n"/>
      <c r="P359" s="166" t="n"/>
      <c r="Q359" s="501">
        <f>IF(B359="","",'Multi Unit Grid'!$G$3)</f>
        <v/>
      </c>
      <c r="R359" s="166" t="n"/>
      <c r="S359" s="502">
        <f>IF('Multi Unit Grid'!$C$13="","",'Multi Unit Grid'!$C$13)</f>
        <v/>
      </c>
      <c r="T359" s="502">
        <f>IF('COE.Client.Details'!J376="","",'COE.Client.Details'!J376)</f>
        <v/>
      </c>
    </row>
    <row r="360">
      <c r="A360" s="504" t="n"/>
      <c r="B360" s="504">
        <f>IF('Internal COE_Account Grid'!B360="","",'Internal COE_Account Grid'!B360)</f>
        <v/>
      </c>
      <c r="C360" s="504">
        <f>IF('Internal COE_Account Grid'!I360="","",'Internal COE_Account Grid'!I360)</f>
        <v/>
      </c>
      <c r="D360" s="631">
        <f>IF('Exhibit A'!K369="","",'Exhibit A'!K369)</f>
        <v/>
      </c>
      <c r="E360" s="166" t="n"/>
      <c r="F360" s="166" t="n"/>
      <c r="G360" s="166" t="n"/>
      <c r="H360" s="166" t="n"/>
      <c r="I360" s="481">
        <f>IF(B360="","",'Multi Unit Grid'!$H$3)</f>
        <v/>
      </c>
      <c r="J360" s="166" t="n"/>
      <c r="K360" s="166" t="n"/>
      <c r="L360" s="166" t="n"/>
      <c r="M360" s="166" t="n"/>
      <c r="N360" s="166" t="n"/>
      <c r="O360" s="505" t="n"/>
      <c r="P360" s="166" t="n"/>
      <c r="Q360" s="501">
        <f>IF(B360="","",'Multi Unit Grid'!$G$3)</f>
        <v/>
      </c>
      <c r="R360" s="166" t="n"/>
      <c r="S360" s="502">
        <f>IF('Multi Unit Grid'!$C$13="","",'Multi Unit Grid'!$C$13)</f>
        <v/>
      </c>
      <c r="T360" s="502">
        <f>IF('COE.Client.Details'!J377="","",'COE.Client.Details'!J377)</f>
        <v/>
      </c>
    </row>
    <row r="361">
      <c r="A361" s="504" t="n"/>
      <c r="B361" s="504">
        <f>IF('Internal COE_Account Grid'!B361="","",'Internal COE_Account Grid'!B361)</f>
        <v/>
      </c>
      <c r="C361" s="504">
        <f>IF('Internal COE_Account Grid'!I361="","",'Internal COE_Account Grid'!I361)</f>
        <v/>
      </c>
      <c r="D361" s="631">
        <f>IF('Exhibit A'!K370="","",'Exhibit A'!K370)</f>
        <v/>
      </c>
      <c r="E361" s="166" t="n"/>
      <c r="F361" s="166" t="n"/>
      <c r="G361" s="166" t="n"/>
      <c r="H361" s="166" t="n"/>
      <c r="I361" s="481">
        <f>IF(B361="","",'Multi Unit Grid'!$H$3)</f>
        <v/>
      </c>
      <c r="J361" s="166" t="n"/>
      <c r="K361" s="166" t="n"/>
      <c r="L361" s="166" t="n"/>
      <c r="M361" s="166" t="n"/>
      <c r="N361" s="166" t="n"/>
      <c r="O361" s="505" t="n"/>
      <c r="P361" s="166" t="n"/>
      <c r="Q361" s="501">
        <f>IF(B361="","",'Multi Unit Grid'!$G$3)</f>
        <v/>
      </c>
      <c r="R361" s="166" t="n"/>
      <c r="S361" s="502">
        <f>IF('Multi Unit Grid'!$C$13="","",'Multi Unit Grid'!$C$13)</f>
        <v/>
      </c>
      <c r="T361" s="502">
        <f>IF('COE.Client.Details'!J378="","",'COE.Client.Details'!J378)</f>
        <v/>
      </c>
    </row>
    <row r="362">
      <c r="A362" s="504" t="n"/>
      <c r="B362" s="504">
        <f>IF('Internal COE_Account Grid'!B362="","",'Internal COE_Account Grid'!B362)</f>
        <v/>
      </c>
      <c r="C362" s="504">
        <f>IF('Internal COE_Account Grid'!I362="","",'Internal COE_Account Grid'!I362)</f>
        <v/>
      </c>
      <c r="D362" s="631">
        <f>IF('Exhibit A'!K371="","",'Exhibit A'!K371)</f>
        <v/>
      </c>
      <c r="E362" s="166" t="n"/>
      <c r="F362" s="166" t="n"/>
      <c r="G362" s="166" t="n"/>
      <c r="H362" s="166" t="n"/>
      <c r="I362" s="481">
        <f>IF(B362="","",'Multi Unit Grid'!$H$3)</f>
        <v/>
      </c>
      <c r="J362" s="166" t="n"/>
      <c r="K362" s="166" t="n"/>
      <c r="L362" s="166" t="n"/>
      <c r="M362" s="166" t="n"/>
      <c r="N362" s="166" t="n"/>
      <c r="O362" s="505" t="n"/>
      <c r="P362" s="166" t="n"/>
      <c r="Q362" s="501">
        <f>IF(B362="","",'Multi Unit Grid'!$G$3)</f>
        <v/>
      </c>
      <c r="R362" s="166" t="n"/>
      <c r="S362" s="502">
        <f>IF('Multi Unit Grid'!$C$13="","",'Multi Unit Grid'!$C$13)</f>
        <v/>
      </c>
      <c r="T362" s="502">
        <f>IF('COE.Client.Details'!J379="","",'COE.Client.Details'!J379)</f>
        <v/>
      </c>
    </row>
    <row r="363">
      <c r="A363" s="504" t="n"/>
      <c r="B363" s="504">
        <f>IF('Internal COE_Account Grid'!B363="","",'Internal COE_Account Grid'!B363)</f>
        <v/>
      </c>
      <c r="C363" s="504">
        <f>IF('Internal COE_Account Grid'!I363="","",'Internal COE_Account Grid'!I363)</f>
        <v/>
      </c>
      <c r="D363" s="631">
        <f>IF('Exhibit A'!K372="","",'Exhibit A'!K372)</f>
        <v/>
      </c>
      <c r="E363" s="166" t="n"/>
      <c r="F363" s="166" t="n"/>
      <c r="G363" s="166" t="n"/>
      <c r="H363" s="166" t="n"/>
      <c r="I363" s="481">
        <f>IF(B363="","",'Multi Unit Grid'!$H$3)</f>
        <v/>
      </c>
      <c r="J363" s="166" t="n"/>
      <c r="K363" s="166" t="n"/>
      <c r="L363" s="166" t="n"/>
      <c r="M363" s="166" t="n"/>
      <c r="N363" s="166" t="n"/>
      <c r="O363" s="505" t="n"/>
      <c r="P363" s="166" t="n"/>
      <c r="Q363" s="501">
        <f>IF(B363="","",'Multi Unit Grid'!$G$3)</f>
        <v/>
      </c>
      <c r="R363" s="166" t="n"/>
      <c r="S363" s="502">
        <f>IF('Multi Unit Grid'!$C$13="","",'Multi Unit Grid'!$C$13)</f>
        <v/>
      </c>
      <c r="T363" s="502">
        <f>IF('COE.Client.Details'!J380="","",'COE.Client.Details'!J380)</f>
        <v/>
      </c>
    </row>
    <row r="364">
      <c r="A364" s="504" t="n"/>
      <c r="B364" s="504">
        <f>IF('Internal COE_Account Grid'!B364="","",'Internal COE_Account Grid'!B364)</f>
        <v/>
      </c>
      <c r="C364" s="504">
        <f>IF('Internal COE_Account Grid'!I364="","",'Internal COE_Account Grid'!I364)</f>
        <v/>
      </c>
      <c r="D364" s="631">
        <f>IF('Exhibit A'!K373="","",'Exhibit A'!K373)</f>
        <v/>
      </c>
      <c r="E364" s="166" t="n"/>
      <c r="F364" s="166" t="n"/>
      <c r="G364" s="166" t="n"/>
      <c r="H364" s="166" t="n"/>
      <c r="I364" s="481">
        <f>IF(B364="","",'Multi Unit Grid'!$H$3)</f>
        <v/>
      </c>
      <c r="J364" s="166" t="n"/>
      <c r="K364" s="166" t="n"/>
      <c r="L364" s="166" t="n"/>
      <c r="M364" s="166" t="n"/>
      <c r="N364" s="166" t="n"/>
      <c r="O364" s="505" t="n"/>
      <c r="P364" s="166" t="n"/>
      <c r="Q364" s="501">
        <f>IF(B364="","",'Multi Unit Grid'!$G$3)</f>
        <v/>
      </c>
      <c r="R364" s="166" t="n"/>
      <c r="S364" s="502">
        <f>IF('Multi Unit Grid'!$C$13="","",'Multi Unit Grid'!$C$13)</f>
        <v/>
      </c>
      <c r="T364" s="502">
        <f>IF('COE.Client.Details'!J381="","",'COE.Client.Details'!J381)</f>
        <v/>
      </c>
    </row>
    <row r="365">
      <c r="A365" s="504" t="n"/>
      <c r="B365" s="504">
        <f>IF('Internal COE_Account Grid'!B365="","",'Internal COE_Account Grid'!B365)</f>
        <v/>
      </c>
      <c r="C365" s="504">
        <f>IF('Internal COE_Account Grid'!I365="","",'Internal COE_Account Grid'!I365)</f>
        <v/>
      </c>
      <c r="D365" s="631">
        <f>IF('Exhibit A'!K374="","",'Exhibit A'!K374)</f>
        <v/>
      </c>
      <c r="E365" s="166" t="n"/>
      <c r="F365" s="166" t="n"/>
      <c r="G365" s="166" t="n"/>
      <c r="H365" s="166" t="n"/>
      <c r="I365" s="481">
        <f>IF(B365="","",'Multi Unit Grid'!$H$3)</f>
        <v/>
      </c>
      <c r="J365" s="166" t="n"/>
      <c r="K365" s="166" t="n"/>
      <c r="L365" s="166" t="n"/>
      <c r="M365" s="166" t="n"/>
      <c r="N365" s="166" t="n"/>
      <c r="O365" s="505" t="n"/>
      <c r="P365" s="166" t="n"/>
      <c r="Q365" s="501">
        <f>IF(B365="","",'Multi Unit Grid'!$G$3)</f>
        <v/>
      </c>
      <c r="R365" s="166" t="n"/>
      <c r="S365" s="502">
        <f>IF('Multi Unit Grid'!$C$13="","",'Multi Unit Grid'!$C$13)</f>
        <v/>
      </c>
      <c r="T365" s="502">
        <f>IF('COE.Client.Details'!J382="","",'COE.Client.Details'!J382)</f>
        <v/>
      </c>
    </row>
    <row r="366">
      <c r="A366" s="504" t="n"/>
      <c r="B366" s="504">
        <f>IF('Internal COE_Account Grid'!B366="","",'Internal COE_Account Grid'!B366)</f>
        <v/>
      </c>
      <c r="C366" s="504">
        <f>IF('Internal COE_Account Grid'!I366="","",'Internal COE_Account Grid'!I366)</f>
        <v/>
      </c>
      <c r="D366" s="631">
        <f>IF('Exhibit A'!K375="","",'Exhibit A'!K375)</f>
        <v/>
      </c>
      <c r="E366" s="166" t="n"/>
      <c r="F366" s="166" t="n"/>
      <c r="G366" s="166" t="n"/>
      <c r="H366" s="166" t="n"/>
      <c r="I366" s="481">
        <f>IF(B366="","",'Multi Unit Grid'!$H$3)</f>
        <v/>
      </c>
      <c r="J366" s="166" t="n"/>
      <c r="K366" s="166" t="n"/>
      <c r="L366" s="166" t="n"/>
      <c r="M366" s="166" t="n"/>
      <c r="N366" s="166" t="n"/>
      <c r="O366" s="505" t="n"/>
      <c r="P366" s="166" t="n"/>
      <c r="Q366" s="501">
        <f>IF(B366="","",'Multi Unit Grid'!$G$3)</f>
        <v/>
      </c>
      <c r="R366" s="166" t="n"/>
      <c r="S366" s="502">
        <f>IF('Multi Unit Grid'!$C$13="","",'Multi Unit Grid'!$C$13)</f>
        <v/>
      </c>
      <c r="T366" s="502">
        <f>IF('COE.Client.Details'!J383="","",'COE.Client.Details'!J383)</f>
        <v/>
      </c>
    </row>
    <row r="367">
      <c r="A367" s="504" t="n"/>
      <c r="B367" s="504">
        <f>IF('Internal COE_Account Grid'!B367="","",'Internal COE_Account Grid'!B367)</f>
        <v/>
      </c>
      <c r="C367" s="504">
        <f>IF('Internal COE_Account Grid'!I367="","",'Internal COE_Account Grid'!I367)</f>
        <v/>
      </c>
      <c r="D367" s="631">
        <f>IF('Exhibit A'!K376="","",'Exhibit A'!K376)</f>
        <v/>
      </c>
      <c r="E367" s="166" t="n"/>
      <c r="F367" s="166" t="n"/>
      <c r="G367" s="166" t="n"/>
      <c r="H367" s="166" t="n"/>
      <c r="I367" s="481">
        <f>IF(B367="","",'Multi Unit Grid'!$H$3)</f>
        <v/>
      </c>
      <c r="J367" s="166" t="n"/>
      <c r="K367" s="166" t="n"/>
      <c r="L367" s="166" t="n"/>
      <c r="M367" s="166" t="n"/>
      <c r="N367" s="166" t="n"/>
      <c r="O367" s="505" t="n"/>
      <c r="P367" s="166" t="n"/>
      <c r="Q367" s="501">
        <f>IF(B367="","",'Multi Unit Grid'!$G$3)</f>
        <v/>
      </c>
      <c r="R367" s="166" t="n"/>
      <c r="S367" s="502">
        <f>IF('Multi Unit Grid'!$C$13="","",'Multi Unit Grid'!$C$13)</f>
        <v/>
      </c>
      <c r="T367" s="502">
        <f>IF('COE.Client.Details'!J384="","",'COE.Client.Details'!J384)</f>
        <v/>
      </c>
    </row>
    <row r="368">
      <c r="A368" s="504" t="n"/>
      <c r="B368" s="504">
        <f>IF('Internal COE_Account Grid'!B368="","",'Internal COE_Account Grid'!B368)</f>
        <v/>
      </c>
      <c r="C368" s="504">
        <f>IF('Internal COE_Account Grid'!I368="","",'Internal COE_Account Grid'!I368)</f>
        <v/>
      </c>
      <c r="D368" s="631">
        <f>IF('Exhibit A'!K377="","",'Exhibit A'!K377)</f>
        <v/>
      </c>
      <c r="E368" s="166" t="n"/>
      <c r="F368" s="166" t="n"/>
      <c r="G368" s="166" t="n"/>
      <c r="H368" s="166" t="n"/>
      <c r="I368" s="481">
        <f>IF(B368="","",'Multi Unit Grid'!$H$3)</f>
        <v/>
      </c>
      <c r="J368" s="166" t="n"/>
      <c r="K368" s="166" t="n"/>
      <c r="L368" s="166" t="n"/>
      <c r="M368" s="166" t="n"/>
      <c r="N368" s="166" t="n"/>
      <c r="O368" s="505" t="n"/>
      <c r="P368" s="166" t="n"/>
      <c r="Q368" s="501">
        <f>IF(B368="","",'Multi Unit Grid'!$G$3)</f>
        <v/>
      </c>
      <c r="R368" s="166" t="n"/>
      <c r="S368" s="502">
        <f>IF('Multi Unit Grid'!$C$13="","",'Multi Unit Grid'!$C$13)</f>
        <v/>
      </c>
      <c r="T368" s="502">
        <f>IF('COE.Client.Details'!J385="","",'COE.Client.Details'!J385)</f>
        <v/>
      </c>
    </row>
    <row r="369">
      <c r="A369" s="504" t="n"/>
      <c r="B369" s="504">
        <f>IF('Internal COE_Account Grid'!B369="","",'Internal COE_Account Grid'!B369)</f>
        <v/>
      </c>
      <c r="C369" s="504">
        <f>IF('Internal COE_Account Grid'!I369="","",'Internal COE_Account Grid'!I369)</f>
        <v/>
      </c>
      <c r="D369" s="631">
        <f>IF('Exhibit A'!K378="","",'Exhibit A'!K378)</f>
        <v/>
      </c>
      <c r="E369" s="166" t="n"/>
      <c r="F369" s="166" t="n"/>
      <c r="G369" s="166" t="n"/>
      <c r="H369" s="166" t="n"/>
      <c r="I369" s="481">
        <f>IF(B369="","",'Multi Unit Grid'!$H$3)</f>
        <v/>
      </c>
      <c r="J369" s="166" t="n"/>
      <c r="K369" s="166" t="n"/>
      <c r="L369" s="166" t="n"/>
      <c r="M369" s="166" t="n"/>
      <c r="N369" s="166" t="n"/>
      <c r="O369" s="505" t="n"/>
      <c r="P369" s="166" t="n"/>
      <c r="Q369" s="501">
        <f>IF(B369="","",'Multi Unit Grid'!$G$3)</f>
        <v/>
      </c>
      <c r="R369" s="166" t="n"/>
      <c r="S369" s="502">
        <f>IF('Multi Unit Grid'!$C$13="","",'Multi Unit Grid'!$C$13)</f>
        <v/>
      </c>
      <c r="T369" s="502">
        <f>IF('COE.Client.Details'!J386="","",'COE.Client.Details'!J386)</f>
        <v/>
      </c>
    </row>
    <row r="370">
      <c r="A370" s="504" t="n"/>
      <c r="B370" s="504">
        <f>IF('Internal COE_Account Grid'!B370="","",'Internal COE_Account Grid'!B370)</f>
        <v/>
      </c>
      <c r="C370" s="504">
        <f>IF('Internal COE_Account Grid'!I370="","",'Internal COE_Account Grid'!I370)</f>
        <v/>
      </c>
      <c r="D370" s="631">
        <f>IF('Exhibit A'!K379="","",'Exhibit A'!K379)</f>
        <v/>
      </c>
      <c r="E370" s="166" t="n"/>
      <c r="F370" s="166" t="n"/>
      <c r="G370" s="166" t="n"/>
      <c r="H370" s="166" t="n"/>
      <c r="I370" s="481">
        <f>IF(B370="","",'Multi Unit Grid'!$H$3)</f>
        <v/>
      </c>
      <c r="J370" s="166" t="n"/>
      <c r="K370" s="166" t="n"/>
      <c r="L370" s="166" t="n"/>
      <c r="M370" s="166" t="n"/>
      <c r="N370" s="166" t="n"/>
      <c r="O370" s="505" t="n"/>
      <c r="P370" s="166" t="n"/>
      <c r="Q370" s="501">
        <f>IF(B370="","",'Multi Unit Grid'!$G$3)</f>
        <v/>
      </c>
      <c r="R370" s="166" t="n"/>
      <c r="S370" s="502">
        <f>IF('Multi Unit Grid'!$C$13="","",'Multi Unit Grid'!$C$13)</f>
        <v/>
      </c>
      <c r="T370" s="502">
        <f>IF('COE.Client.Details'!J387="","",'COE.Client.Details'!J387)</f>
        <v/>
      </c>
    </row>
    <row r="371">
      <c r="A371" s="504" t="n"/>
      <c r="B371" s="504">
        <f>IF('Internal COE_Account Grid'!B371="","",'Internal COE_Account Grid'!B371)</f>
        <v/>
      </c>
      <c r="C371" s="504">
        <f>IF('Internal COE_Account Grid'!I371="","",'Internal COE_Account Grid'!I371)</f>
        <v/>
      </c>
      <c r="D371" s="631">
        <f>IF('Exhibit A'!K380="","",'Exhibit A'!K380)</f>
        <v/>
      </c>
      <c r="E371" s="166" t="n"/>
      <c r="F371" s="166" t="n"/>
      <c r="G371" s="166" t="n"/>
      <c r="H371" s="166" t="n"/>
      <c r="I371" s="481">
        <f>IF(B371="","",'Multi Unit Grid'!$H$3)</f>
        <v/>
      </c>
      <c r="J371" s="166" t="n"/>
      <c r="K371" s="166" t="n"/>
      <c r="L371" s="166" t="n"/>
      <c r="M371" s="166" t="n"/>
      <c r="N371" s="166" t="n"/>
      <c r="O371" s="505" t="n"/>
      <c r="P371" s="166" t="n"/>
      <c r="Q371" s="501">
        <f>IF(B371="","",'Multi Unit Grid'!$G$3)</f>
        <v/>
      </c>
      <c r="R371" s="166" t="n"/>
      <c r="S371" s="502">
        <f>IF('Multi Unit Grid'!$C$13="","",'Multi Unit Grid'!$C$13)</f>
        <v/>
      </c>
      <c r="T371" s="502">
        <f>IF('COE.Client.Details'!J388="","",'COE.Client.Details'!J388)</f>
        <v/>
      </c>
    </row>
    <row r="372">
      <c r="A372" s="504" t="n"/>
      <c r="B372" s="504">
        <f>IF('Internal COE_Account Grid'!B372="","",'Internal COE_Account Grid'!B372)</f>
        <v/>
      </c>
      <c r="C372" s="504">
        <f>IF('Internal COE_Account Grid'!I372="","",'Internal COE_Account Grid'!I372)</f>
        <v/>
      </c>
      <c r="D372" s="631">
        <f>IF('Exhibit A'!K381="","",'Exhibit A'!K381)</f>
        <v/>
      </c>
      <c r="E372" s="166" t="n"/>
      <c r="F372" s="166" t="n"/>
      <c r="G372" s="166" t="n"/>
      <c r="H372" s="166" t="n"/>
      <c r="I372" s="481">
        <f>IF(B372="","",'Multi Unit Grid'!$H$3)</f>
        <v/>
      </c>
      <c r="J372" s="166" t="n"/>
      <c r="K372" s="166" t="n"/>
      <c r="L372" s="166" t="n"/>
      <c r="M372" s="166" t="n"/>
      <c r="N372" s="166" t="n"/>
      <c r="O372" s="505" t="n"/>
      <c r="P372" s="166" t="n"/>
      <c r="Q372" s="501">
        <f>IF(B372="","",'Multi Unit Grid'!$G$3)</f>
        <v/>
      </c>
      <c r="R372" s="166" t="n"/>
      <c r="S372" s="502">
        <f>IF('Multi Unit Grid'!$C$13="","",'Multi Unit Grid'!$C$13)</f>
        <v/>
      </c>
      <c r="T372" s="502">
        <f>IF('COE.Client.Details'!J389="","",'COE.Client.Details'!J389)</f>
        <v/>
      </c>
    </row>
    <row r="373">
      <c r="A373" s="504" t="n"/>
      <c r="B373" s="504">
        <f>IF('Internal COE_Account Grid'!B373="","",'Internal COE_Account Grid'!B373)</f>
        <v/>
      </c>
      <c r="C373" s="504">
        <f>IF('Internal COE_Account Grid'!I373="","",'Internal COE_Account Grid'!I373)</f>
        <v/>
      </c>
      <c r="D373" s="631">
        <f>IF('Exhibit A'!K382="","",'Exhibit A'!K382)</f>
        <v/>
      </c>
      <c r="E373" s="166" t="n"/>
      <c r="F373" s="166" t="n"/>
      <c r="G373" s="166" t="n"/>
      <c r="H373" s="166" t="n"/>
      <c r="I373" s="481">
        <f>IF(B373="","",'Multi Unit Grid'!$H$3)</f>
        <v/>
      </c>
      <c r="J373" s="166" t="n"/>
      <c r="K373" s="166" t="n"/>
      <c r="L373" s="166" t="n"/>
      <c r="M373" s="166" t="n"/>
      <c r="N373" s="166" t="n"/>
      <c r="O373" s="505" t="n"/>
      <c r="P373" s="166" t="n"/>
      <c r="Q373" s="501">
        <f>IF(B373="","",'Multi Unit Grid'!$G$3)</f>
        <v/>
      </c>
      <c r="R373" s="166" t="n"/>
      <c r="S373" s="502">
        <f>IF('Multi Unit Grid'!$C$13="","",'Multi Unit Grid'!$C$13)</f>
        <v/>
      </c>
      <c r="T373" s="502">
        <f>IF('COE.Client.Details'!J390="","",'COE.Client.Details'!J390)</f>
        <v/>
      </c>
    </row>
    <row r="374">
      <c r="A374" s="504" t="n"/>
      <c r="B374" s="504">
        <f>IF('Internal COE_Account Grid'!B374="","",'Internal COE_Account Grid'!B374)</f>
        <v/>
      </c>
      <c r="C374" s="504">
        <f>IF('Internal COE_Account Grid'!I374="","",'Internal COE_Account Grid'!I374)</f>
        <v/>
      </c>
      <c r="D374" s="631">
        <f>IF('Exhibit A'!K383="","",'Exhibit A'!K383)</f>
        <v/>
      </c>
      <c r="E374" s="166" t="n"/>
      <c r="F374" s="166" t="n"/>
      <c r="G374" s="166" t="n"/>
      <c r="H374" s="166" t="n"/>
      <c r="I374" s="481">
        <f>IF(B374="","",'Multi Unit Grid'!$H$3)</f>
        <v/>
      </c>
      <c r="J374" s="166" t="n"/>
      <c r="K374" s="166" t="n"/>
      <c r="L374" s="166" t="n"/>
      <c r="M374" s="166" t="n"/>
      <c r="N374" s="166" t="n"/>
      <c r="O374" s="505" t="n"/>
      <c r="P374" s="166" t="n"/>
      <c r="Q374" s="501">
        <f>IF(B374="","",'Multi Unit Grid'!$G$3)</f>
        <v/>
      </c>
      <c r="R374" s="166" t="n"/>
      <c r="S374" s="502">
        <f>IF('Multi Unit Grid'!$C$13="","",'Multi Unit Grid'!$C$13)</f>
        <v/>
      </c>
      <c r="T374" s="502">
        <f>IF('COE.Client.Details'!J391="","",'COE.Client.Details'!J391)</f>
        <v/>
      </c>
    </row>
    <row r="375">
      <c r="A375" s="504" t="n"/>
      <c r="B375" s="504">
        <f>IF('Internal COE_Account Grid'!B375="","",'Internal COE_Account Grid'!B375)</f>
        <v/>
      </c>
      <c r="C375" s="504">
        <f>IF('Internal COE_Account Grid'!I375="","",'Internal COE_Account Grid'!I375)</f>
        <v/>
      </c>
      <c r="D375" s="631">
        <f>IF('Exhibit A'!K384="","",'Exhibit A'!K384)</f>
        <v/>
      </c>
      <c r="E375" s="166" t="n"/>
      <c r="F375" s="166" t="n"/>
      <c r="G375" s="166" t="n"/>
      <c r="H375" s="166" t="n"/>
      <c r="I375" s="481">
        <f>IF(B375="","",'Multi Unit Grid'!$H$3)</f>
        <v/>
      </c>
      <c r="J375" s="166" t="n"/>
      <c r="K375" s="166" t="n"/>
      <c r="L375" s="166" t="n"/>
      <c r="M375" s="166" t="n"/>
      <c r="N375" s="166" t="n"/>
      <c r="O375" s="505" t="n"/>
      <c r="P375" s="166" t="n"/>
      <c r="Q375" s="501">
        <f>IF(B375="","",'Multi Unit Grid'!$G$3)</f>
        <v/>
      </c>
      <c r="R375" s="166" t="n"/>
      <c r="S375" s="502">
        <f>IF('Multi Unit Grid'!$C$13="","",'Multi Unit Grid'!$C$13)</f>
        <v/>
      </c>
      <c r="T375" s="502">
        <f>IF('COE.Client.Details'!J392="","",'COE.Client.Details'!J392)</f>
        <v/>
      </c>
    </row>
    <row r="376">
      <c r="A376" s="504" t="n"/>
      <c r="B376" s="504">
        <f>IF('Internal COE_Account Grid'!B376="","",'Internal COE_Account Grid'!B376)</f>
        <v/>
      </c>
      <c r="C376" s="504">
        <f>IF('Internal COE_Account Grid'!I376="","",'Internal COE_Account Grid'!I376)</f>
        <v/>
      </c>
      <c r="D376" s="631">
        <f>IF('Exhibit A'!K385="","",'Exhibit A'!K385)</f>
        <v/>
      </c>
      <c r="E376" s="166" t="n"/>
      <c r="F376" s="166" t="n"/>
      <c r="G376" s="166" t="n"/>
      <c r="H376" s="166" t="n"/>
      <c r="I376" s="481">
        <f>IF(B376="","",'Multi Unit Grid'!$H$3)</f>
        <v/>
      </c>
      <c r="J376" s="166" t="n"/>
      <c r="K376" s="166" t="n"/>
      <c r="L376" s="166" t="n"/>
      <c r="M376" s="166" t="n"/>
      <c r="N376" s="166" t="n"/>
      <c r="O376" s="505" t="n"/>
      <c r="P376" s="166" t="n"/>
      <c r="Q376" s="501">
        <f>IF(B376="","",'Multi Unit Grid'!$G$3)</f>
        <v/>
      </c>
      <c r="R376" s="166" t="n"/>
      <c r="S376" s="502">
        <f>IF('Multi Unit Grid'!$C$13="","",'Multi Unit Grid'!$C$13)</f>
        <v/>
      </c>
      <c r="T376" s="502">
        <f>IF('COE.Client.Details'!J393="","",'COE.Client.Details'!J393)</f>
        <v/>
      </c>
    </row>
    <row r="377">
      <c r="A377" s="504" t="n"/>
      <c r="B377" s="504">
        <f>IF('Internal COE_Account Grid'!B377="","",'Internal COE_Account Grid'!B377)</f>
        <v/>
      </c>
      <c r="C377" s="504">
        <f>IF('Internal COE_Account Grid'!I377="","",'Internal COE_Account Grid'!I377)</f>
        <v/>
      </c>
      <c r="D377" s="631">
        <f>IF('Exhibit A'!K386="","",'Exhibit A'!K386)</f>
        <v/>
      </c>
      <c r="E377" s="166" t="n"/>
      <c r="F377" s="166" t="n"/>
      <c r="G377" s="166" t="n"/>
      <c r="H377" s="166" t="n"/>
      <c r="I377" s="481">
        <f>IF(B377="","",'Multi Unit Grid'!$H$3)</f>
        <v/>
      </c>
      <c r="J377" s="166" t="n"/>
      <c r="K377" s="166" t="n"/>
      <c r="L377" s="166" t="n"/>
      <c r="M377" s="166" t="n"/>
      <c r="N377" s="166" t="n"/>
      <c r="O377" s="505" t="n"/>
      <c r="P377" s="166" t="n"/>
      <c r="Q377" s="501">
        <f>IF(B377="","",'Multi Unit Grid'!$G$3)</f>
        <v/>
      </c>
      <c r="R377" s="166" t="n"/>
      <c r="S377" s="502">
        <f>IF('Multi Unit Grid'!$C$13="","",'Multi Unit Grid'!$C$13)</f>
        <v/>
      </c>
      <c r="T377" s="502">
        <f>IF('COE.Client.Details'!J394="","",'COE.Client.Details'!J394)</f>
        <v/>
      </c>
    </row>
    <row r="378">
      <c r="A378" s="504" t="n"/>
      <c r="B378" s="504">
        <f>IF('Internal COE_Account Grid'!B378="","",'Internal COE_Account Grid'!B378)</f>
        <v/>
      </c>
      <c r="C378" s="504">
        <f>IF('Internal COE_Account Grid'!I378="","",'Internal COE_Account Grid'!I378)</f>
        <v/>
      </c>
      <c r="D378" s="631">
        <f>IF('Exhibit A'!K387="","",'Exhibit A'!K387)</f>
        <v/>
      </c>
      <c r="E378" s="166" t="n"/>
      <c r="F378" s="166" t="n"/>
      <c r="G378" s="166" t="n"/>
      <c r="H378" s="166" t="n"/>
      <c r="I378" s="481">
        <f>IF(B378="","",'Multi Unit Grid'!$H$3)</f>
        <v/>
      </c>
      <c r="J378" s="166" t="n"/>
      <c r="K378" s="166" t="n"/>
      <c r="L378" s="166" t="n"/>
      <c r="M378" s="166" t="n"/>
      <c r="N378" s="166" t="n"/>
      <c r="O378" s="505" t="n"/>
      <c r="P378" s="166" t="n"/>
      <c r="Q378" s="501">
        <f>IF(B378="","",'Multi Unit Grid'!$G$3)</f>
        <v/>
      </c>
      <c r="R378" s="166" t="n"/>
      <c r="S378" s="502">
        <f>IF('Multi Unit Grid'!$C$13="","",'Multi Unit Grid'!$C$13)</f>
        <v/>
      </c>
      <c r="T378" s="502">
        <f>IF('COE.Client.Details'!J395="","",'COE.Client.Details'!J395)</f>
        <v/>
      </c>
    </row>
    <row r="379">
      <c r="A379" s="504" t="n"/>
      <c r="B379" s="504">
        <f>IF('Internal COE_Account Grid'!B379="","",'Internal COE_Account Grid'!B379)</f>
        <v/>
      </c>
      <c r="C379" s="504">
        <f>IF('Internal COE_Account Grid'!I379="","",'Internal COE_Account Grid'!I379)</f>
        <v/>
      </c>
      <c r="D379" s="631">
        <f>IF('Exhibit A'!K388="","",'Exhibit A'!K388)</f>
        <v/>
      </c>
      <c r="E379" s="166" t="n"/>
      <c r="F379" s="166" t="n"/>
      <c r="G379" s="166" t="n"/>
      <c r="H379" s="166" t="n"/>
      <c r="I379" s="481">
        <f>IF(B379="","",'Multi Unit Grid'!$H$3)</f>
        <v/>
      </c>
      <c r="J379" s="166" t="n"/>
      <c r="K379" s="166" t="n"/>
      <c r="L379" s="166" t="n"/>
      <c r="M379" s="166" t="n"/>
      <c r="N379" s="166" t="n"/>
      <c r="O379" s="505" t="n"/>
      <c r="P379" s="166" t="n"/>
      <c r="Q379" s="501">
        <f>IF(B379="","",'Multi Unit Grid'!$G$3)</f>
        <v/>
      </c>
      <c r="R379" s="166" t="n"/>
      <c r="S379" s="502">
        <f>IF('Multi Unit Grid'!$C$13="","",'Multi Unit Grid'!$C$13)</f>
        <v/>
      </c>
      <c r="T379" s="502">
        <f>IF('COE.Client.Details'!J396="","",'COE.Client.Details'!J396)</f>
        <v/>
      </c>
    </row>
    <row r="380">
      <c r="A380" s="504" t="n"/>
      <c r="B380" s="504">
        <f>IF('Internal COE_Account Grid'!B380="","",'Internal COE_Account Grid'!B380)</f>
        <v/>
      </c>
      <c r="C380" s="504">
        <f>IF('Internal COE_Account Grid'!I380="","",'Internal COE_Account Grid'!I380)</f>
        <v/>
      </c>
      <c r="D380" s="631">
        <f>IF('Exhibit A'!K389="","",'Exhibit A'!K389)</f>
        <v/>
      </c>
      <c r="E380" s="166" t="n"/>
      <c r="F380" s="166" t="n"/>
      <c r="G380" s="166" t="n"/>
      <c r="H380" s="166" t="n"/>
      <c r="I380" s="481">
        <f>IF(B380="","",'Multi Unit Grid'!$H$3)</f>
        <v/>
      </c>
      <c r="J380" s="166" t="n"/>
      <c r="K380" s="166" t="n"/>
      <c r="L380" s="166" t="n"/>
      <c r="M380" s="166" t="n"/>
      <c r="N380" s="166" t="n"/>
      <c r="O380" s="505" t="n"/>
      <c r="P380" s="166" t="n"/>
      <c r="Q380" s="501">
        <f>IF(B380="","",'Multi Unit Grid'!$G$3)</f>
        <v/>
      </c>
      <c r="R380" s="166" t="n"/>
      <c r="S380" s="502">
        <f>IF('Multi Unit Grid'!$C$13="","",'Multi Unit Grid'!$C$13)</f>
        <v/>
      </c>
      <c r="T380" s="502">
        <f>IF('COE.Client.Details'!J397="","",'COE.Client.Details'!J397)</f>
        <v/>
      </c>
    </row>
    <row r="381">
      <c r="A381" s="504" t="n"/>
      <c r="B381" s="504">
        <f>IF('Internal COE_Account Grid'!B381="","",'Internal COE_Account Grid'!B381)</f>
        <v/>
      </c>
      <c r="C381" s="504">
        <f>IF('Internal COE_Account Grid'!I381="","",'Internal COE_Account Grid'!I381)</f>
        <v/>
      </c>
      <c r="D381" s="631">
        <f>IF('Exhibit A'!K390="","",'Exhibit A'!K390)</f>
        <v/>
      </c>
      <c r="E381" s="166" t="n"/>
      <c r="F381" s="166" t="n"/>
      <c r="G381" s="166" t="n"/>
      <c r="H381" s="166" t="n"/>
      <c r="I381" s="481">
        <f>IF(B381="","",'Multi Unit Grid'!$H$3)</f>
        <v/>
      </c>
      <c r="J381" s="166" t="n"/>
      <c r="K381" s="166" t="n"/>
      <c r="L381" s="166" t="n"/>
      <c r="M381" s="166" t="n"/>
      <c r="N381" s="166" t="n"/>
      <c r="O381" s="505" t="n"/>
      <c r="P381" s="166" t="n"/>
      <c r="Q381" s="501">
        <f>IF(B381="","",'Multi Unit Grid'!$G$3)</f>
        <v/>
      </c>
      <c r="R381" s="166" t="n"/>
      <c r="S381" s="502">
        <f>IF('Multi Unit Grid'!$C$13="","",'Multi Unit Grid'!$C$13)</f>
        <v/>
      </c>
      <c r="T381" s="502">
        <f>IF('COE.Client.Details'!J398="","",'COE.Client.Details'!J398)</f>
        <v/>
      </c>
    </row>
    <row r="382">
      <c r="A382" s="504" t="n"/>
      <c r="B382" s="504">
        <f>IF('Internal COE_Account Grid'!B382="","",'Internal COE_Account Grid'!B382)</f>
        <v/>
      </c>
      <c r="C382" s="504">
        <f>IF('Internal COE_Account Grid'!I382="","",'Internal COE_Account Grid'!I382)</f>
        <v/>
      </c>
      <c r="D382" s="631">
        <f>IF('Exhibit A'!K391="","",'Exhibit A'!K391)</f>
        <v/>
      </c>
      <c r="E382" s="166" t="n"/>
      <c r="F382" s="166" t="n"/>
      <c r="G382" s="166" t="n"/>
      <c r="H382" s="166" t="n"/>
      <c r="I382" s="481">
        <f>IF(B382="","",'Multi Unit Grid'!$H$3)</f>
        <v/>
      </c>
      <c r="J382" s="166" t="n"/>
      <c r="K382" s="166" t="n"/>
      <c r="L382" s="166" t="n"/>
      <c r="M382" s="166" t="n"/>
      <c r="N382" s="166" t="n"/>
      <c r="O382" s="505" t="n"/>
      <c r="P382" s="166" t="n"/>
      <c r="Q382" s="501">
        <f>IF(B382="","",'Multi Unit Grid'!$G$3)</f>
        <v/>
      </c>
      <c r="R382" s="166" t="n"/>
      <c r="S382" s="502">
        <f>IF('Multi Unit Grid'!$C$13="","",'Multi Unit Grid'!$C$13)</f>
        <v/>
      </c>
      <c r="T382" s="502">
        <f>IF('COE.Client.Details'!J399="","",'COE.Client.Details'!J399)</f>
        <v/>
      </c>
    </row>
    <row r="383">
      <c r="A383" s="504" t="n"/>
      <c r="B383" s="504">
        <f>IF('Internal COE_Account Grid'!B383="","",'Internal COE_Account Grid'!B383)</f>
        <v/>
      </c>
      <c r="C383" s="504">
        <f>IF('Internal COE_Account Grid'!I383="","",'Internal COE_Account Grid'!I383)</f>
        <v/>
      </c>
      <c r="D383" s="631">
        <f>IF('Exhibit A'!K392="","",'Exhibit A'!K392)</f>
        <v/>
      </c>
      <c r="E383" s="166" t="n"/>
      <c r="F383" s="166" t="n"/>
      <c r="G383" s="166" t="n"/>
      <c r="H383" s="166" t="n"/>
      <c r="I383" s="481">
        <f>IF(B383="","",'Multi Unit Grid'!$H$3)</f>
        <v/>
      </c>
      <c r="J383" s="166" t="n"/>
      <c r="K383" s="166" t="n"/>
      <c r="L383" s="166" t="n"/>
      <c r="M383" s="166" t="n"/>
      <c r="N383" s="166" t="n"/>
      <c r="O383" s="505" t="n"/>
      <c r="P383" s="166" t="n"/>
      <c r="Q383" s="501">
        <f>IF(B383="","",'Multi Unit Grid'!$G$3)</f>
        <v/>
      </c>
      <c r="R383" s="166" t="n"/>
      <c r="S383" s="502">
        <f>IF('Multi Unit Grid'!$C$13="","",'Multi Unit Grid'!$C$13)</f>
        <v/>
      </c>
      <c r="T383" s="502">
        <f>IF('COE.Client.Details'!J400="","",'COE.Client.Details'!J400)</f>
        <v/>
      </c>
    </row>
    <row r="384">
      <c r="A384" s="504" t="n"/>
      <c r="B384" s="504">
        <f>IF('Internal COE_Account Grid'!B384="","",'Internal COE_Account Grid'!B384)</f>
        <v/>
      </c>
      <c r="C384" s="504">
        <f>IF('Internal COE_Account Grid'!I384="","",'Internal COE_Account Grid'!I384)</f>
        <v/>
      </c>
      <c r="D384" s="631">
        <f>IF('Exhibit A'!K393="","",'Exhibit A'!K393)</f>
        <v/>
      </c>
      <c r="E384" s="166" t="n"/>
      <c r="F384" s="166" t="n"/>
      <c r="G384" s="166" t="n"/>
      <c r="H384" s="166" t="n"/>
      <c r="I384" s="481">
        <f>IF(B384="","",'Multi Unit Grid'!$H$3)</f>
        <v/>
      </c>
      <c r="J384" s="166" t="n"/>
      <c r="K384" s="166" t="n"/>
      <c r="L384" s="166" t="n"/>
      <c r="M384" s="166" t="n"/>
      <c r="N384" s="166" t="n"/>
      <c r="O384" s="505" t="n"/>
      <c r="P384" s="166" t="n"/>
      <c r="Q384" s="501">
        <f>IF(B384="","",'Multi Unit Grid'!$G$3)</f>
        <v/>
      </c>
      <c r="R384" s="166" t="n"/>
      <c r="S384" s="502">
        <f>IF('Multi Unit Grid'!$C$13="","",'Multi Unit Grid'!$C$13)</f>
        <v/>
      </c>
      <c r="T384" s="502">
        <f>IF('COE.Client.Details'!J401="","",'COE.Client.Details'!J401)</f>
        <v/>
      </c>
    </row>
    <row r="385">
      <c r="A385" s="504" t="n"/>
      <c r="B385" s="504">
        <f>IF('Internal COE_Account Grid'!B385="","",'Internal COE_Account Grid'!B385)</f>
        <v/>
      </c>
      <c r="C385" s="504">
        <f>IF('Internal COE_Account Grid'!I385="","",'Internal COE_Account Grid'!I385)</f>
        <v/>
      </c>
      <c r="D385" s="631">
        <f>IF('Exhibit A'!K394="","",'Exhibit A'!K394)</f>
        <v/>
      </c>
      <c r="E385" s="166" t="n"/>
      <c r="F385" s="166" t="n"/>
      <c r="G385" s="166" t="n"/>
      <c r="H385" s="166" t="n"/>
      <c r="I385" s="481">
        <f>IF(B385="","",'Multi Unit Grid'!$H$3)</f>
        <v/>
      </c>
      <c r="J385" s="166" t="n"/>
      <c r="K385" s="166" t="n"/>
      <c r="L385" s="166" t="n"/>
      <c r="M385" s="166" t="n"/>
      <c r="N385" s="166" t="n"/>
      <c r="O385" s="505" t="n"/>
      <c r="P385" s="166" t="n"/>
      <c r="Q385" s="501">
        <f>IF(B385="","",'Multi Unit Grid'!$G$3)</f>
        <v/>
      </c>
      <c r="R385" s="166" t="n"/>
      <c r="S385" s="502">
        <f>IF('Multi Unit Grid'!$C$13="","",'Multi Unit Grid'!$C$13)</f>
        <v/>
      </c>
      <c r="T385" s="502">
        <f>IF('COE.Client.Details'!J402="","",'COE.Client.Details'!J402)</f>
        <v/>
      </c>
    </row>
    <row r="386">
      <c r="A386" s="504" t="n"/>
      <c r="B386" s="504">
        <f>IF('Internal COE_Account Grid'!B386="","",'Internal COE_Account Grid'!B386)</f>
        <v/>
      </c>
      <c r="C386" s="504">
        <f>IF('Internal COE_Account Grid'!I386="","",'Internal COE_Account Grid'!I386)</f>
        <v/>
      </c>
      <c r="D386" s="631">
        <f>IF('Exhibit A'!K395="","",'Exhibit A'!K395)</f>
        <v/>
      </c>
      <c r="E386" s="166" t="n"/>
      <c r="F386" s="166" t="n"/>
      <c r="G386" s="166" t="n"/>
      <c r="H386" s="166" t="n"/>
      <c r="I386" s="481">
        <f>IF(B386="","",'Multi Unit Grid'!$H$3)</f>
        <v/>
      </c>
      <c r="J386" s="166" t="n"/>
      <c r="K386" s="166" t="n"/>
      <c r="L386" s="166" t="n"/>
      <c r="M386" s="166" t="n"/>
      <c r="N386" s="166" t="n"/>
      <c r="O386" s="505" t="n"/>
      <c r="P386" s="166" t="n"/>
      <c r="Q386" s="501">
        <f>IF(B386="","",'Multi Unit Grid'!$G$3)</f>
        <v/>
      </c>
      <c r="R386" s="166" t="n"/>
      <c r="S386" s="502">
        <f>IF('Multi Unit Grid'!$C$13="","",'Multi Unit Grid'!$C$13)</f>
        <v/>
      </c>
      <c r="T386" s="502">
        <f>IF('COE.Client.Details'!J403="","",'COE.Client.Details'!J403)</f>
        <v/>
      </c>
    </row>
    <row r="387">
      <c r="A387" s="504" t="n"/>
      <c r="B387" s="504">
        <f>IF('Internal COE_Account Grid'!B387="","",'Internal COE_Account Grid'!B387)</f>
        <v/>
      </c>
      <c r="C387" s="504">
        <f>IF('Internal COE_Account Grid'!I387="","",'Internal COE_Account Grid'!I387)</f>
        <v/>
      </c>
      <c r="D387" s="631">
        <f>IF('Exhibit A'!K396="","",'Exhibit A'!K396)</f>
        <v/>
      </c>
      <c r="E387" s="166" t="n"/>
      <c r="F387" s="166" t="n"/>
      <c r="G387" s="166" t="n"/>
      <c r="H387" s="166" t="n"/>
      <c r="I387" s="481">
        <f>IF(B387="","",'Multi Unit Grid'!$H$3)</f>
        <v/>
      </c>
      <c r="J387" s="166" t="n"/>
      <c r="K387" s="166" t="n"/>
      <c r="L387" s="166" t="n"/>
      <c r="M387" s="166" t="n"/>
      <c r="N387" s="166" t="n"/>
      <c r="O387" s="505" t="n"/>
      <c r="P387" s="166" t="n"/>
      <c r="Q387" s="501">
        <f>IF(B387="","",'Multi Unit Grid'!$G$3)</f>
        <v/>
      </c>
      <c r="R387" s="166" t="n"/>
      <c r="S387" s="502">
        <f>IF('Multi Unit Grid'!$C$13="","",'Multi Unit Grid'!$C$13)</f>
        <v/>
      </c>
      <c r="T387" s="502">
        <f>IF('COE.Client.Details'!J404="","",'COE.Client.Details'!J404)</f>
        <v/>
      </c>
    </row>
    <row r="388">
      <c r="A388" s="504" t="n"/>
      <c r="B388" s="504">
        <f>IF('Internal COE_Account Grid'!B388="","",'Internal COE_Account Grid'!B388)</f>
        <v/>
      </c>
      <c r="C388" s="504">
        <f>IF('Internal COE_Account Grid'!I388="","",'Internal COE_Account Grid'!I388)</f>
        <v/>
      </c>
      <c r="D388" s="631">
        <f>IF('Exhibit A'!K397="","",'Exhibit A'!K397)</f>
        <v/>
      </c>
      <c r="E388" s="166" t="n"/>
      <c r="F388" s="166" t="n"/>
      <c r="G388" s="166" t="n"/>
      <c r="H388" s="166" t="n"/>
      <c r="I388" s="481">
        <f>IF(B388="","",'Multi Unit Grid'!$H$3)</f>
        <v/>
      </c>
      <c r="J388" s="166" t="n"/>
      <c r="K388" s="166" t="n"/>
      <c r="L388" s="166" t="n"/>
      <c r="M388" s="166" t="n"/>
      <c r="N388" s="166" t="n"/>
      <c r="O388" s="505" t="n"/>
      <c r="P388" s="166" t="n"/>
      <c r="Q388" s="501">
        <f>IF(B388="","",'Multi Unit Grid'!$G$3)</f>
        <v/>
      </c>
      <c r="R388" s="166" t="n"/>
      <c r="S388" s="502">
        <f>IF('Multi Unit Grid'!$C$13="","",'Multi Unit Grid'!$C$13)</f>
        <v/>
      </c>
      <c r="T388" s="502">
        <f>IF('COE.Client.Details'!J405="","",'COE.Client.Details'!J405)</f>
        <v/>
      </c>
    </row>
    <row r="389">
      <c r="A389" s="504" t="n"/>
      <c r="B389" s="504">
        <f>IF('Internal COE_Account Grid'!B389="","",'Internal COE_Account Grid'!B389)</f>
        <v/>
      </c>
      <c r="C389" s="504">
        <f>IF('Internal COE_Account Grid'!I389="","",'Internal COE_Account Grid'!I389)</f>
        <v/>
      </c>
      <c r="D389" s="631">
        <f>IF('Exhibit A'!K398="","",'Exhibit A'!K398)</f>
        <v/>
      </c>
      <c r="E389" s="166" t="n"/>
      <c r="F389" s="166" t="n"/>
      <c r="G389" s="166" t="n"/>
      <c r="H389" s="166" t="n"/>
      <c r="I389" s="481">
        <f>IF(B389="","",'Multi Unit Grid'!$H$3)</f>
        <v/>
      </c>
      <c r="J389" s="166" t="n"/>
      <c r="K389" s="166" t="n"/>
      <c r="L389" s="166" t="n"/>
      <c r="M389" s="166" t="n"/>
      <c r="N389" s="166" t="n"/>
      <c r="O389" s="505" t="n"/>
      <c r="P389" s="166" t="n"/>
      <c r="Q389" s="501">
        <f>IF(B389="","",'Multi Unit Grid'!$G$3)</f>
        <v/>
      </c>
      <c r="R389" s="166" t="n"/>
      <c r="S389" s="502">
        <f>IF('Multi Unit Grid'!$C$13="","",'Multi Unit Grid'!$C$13)</f>
        <v/>
      </c>
      <c r="T389" s="502">
        <f>IF('COE.Client.Details'!J406="","",'COE.Client.Details'!J406)</f>
        <v/>
      </c>
    </row>
    <row r="390">
      <c r="A390" s="504" t="n"/>
      <c r="B390" s="504">
        <f>IF('Internal COE_Account Grid'!B390="","",'Internal COE_Account Grid'!B390)</f>
        <v/>
      </c>
      <c r="C390" s="504">
        <f>IF('Internal COE_Account Grid'!I390="","",'Internal COE_Account Grid'!I390)</f>
        <v/>
      </c>
      <c r="D390" s="631">
        <f>IF('Exhibit A'!K399="","",'Exhibit A'!K399)</f>
        <v/>
      </c>
      <c r="E390" s="166" t="n"/>
      <c r="F390" s="166" t="n"/>
      <c r="G390" s="166" t="n"/>
      <c r="H390" s="166" t="n"/>
      <c r="I390" s="481">
        <f>IF(B390="","",'Multi Unit Grid'!$H$3)</f>
        <v/>
      </c>
      <c r="J390" s="166" t="n"/>
      <c r="K390" s="166" t="n"/>
      <c r="L390" s="166" t="n"/>
      <c r="M390" s="166" t="n"/>
      <c r="N390" s="166" t="n"/>
      <c r="O390" s="505" t="n"/>
      <c r="P390" s="166" t="n"/>
      <c r="Q390" s="501">
        <f>IF(B390="","",'Multi Unit Grid'!$G$3)</f>
        <v/>
      </c>
      <c r="R390" s="166" t="n"/>
      <c r="S390" s="502">
        <f>IF('Multi Unit Grid'!$C$13="","",'Multi Unit Grid'!$C$13)</f>
        <v/>
      </c>
      <c r="T390" s="502">
        <f>IF('COE.Client.Details'!J407="","",'COE.Client.Details'!J407)</f>
        <v/>
      </c>
    </row>
    <row r="391">
      <c r="A391" s="504" t="n"/>
      <c r="B391" s="504">
        <f>IF('Internal COE_Account Grid'!B391="","",'Internal COE_Account Grid'!B391)</f>
        <v/>
      </c>
      <c r="C391" s="504">
        <f>IF('Internal COE_Account Grid'!I391="","",'Internal COE_Account Grid'!I391)</f>
        <v/>
      </c>
      <c r="D391" s="631">
        <f>IF('Exhibit A'!K400="","",'Exhibit A'!K400)</f>
        <v/>
      </c>
      <c r="E391" s="166" t="n"/>
      <c r="F391" s="166" t="n"/>
      <c r="G391" s="166" t="n"/>
      <c r="H391" s="166" t="n"/>
      <c r="I391" s="481">
        <f>IF(B391="","",'Multi Unit Grid'!$H$3)</f>
        <v/>
      </c>
      <c r="J391" s="166" t="n"/>
      <c r="K391" s="166" t="n"/>
      <c r="L391" s="166" t="n"/>
      <c r="M391" s="166" t="n"/>
      <c r="N391" s="166" t="n"/>
      <c r="O391" s="505" t="n"/>
      <c r="P391" s="166" t="n"/>
      <c r="Q391" s="501">
        <f>IF(B391="","",'Multi Unit Grid'!$G$3)</f>
        <v/>
      </c>
      <c r="R391" s="166" t="n"/>
      <c r="S391" s="502">
        <f>IF('Multi Unit Grid'!$C$13="","",'Multi Unit Grid'!$C$13)</f>
        <v/>
      </c>
      <c r="T391" s="502">
        <f>IF('COE.Client.Details'!J408="","",'COE.Client.Details'!J408)</f>
        <v/>
      </c>
    </row>
    <row r="392">
      <c r="A392" s="504" t="n"/>
      <c r="B392" s="504">
        <f>IF('Internal COE_Account Grid'!B392="","",'Internal COE_Account Grid'!B392)</f>
        <v/>
      </c>
      <c r="C392" s="504">
        <f>IF('Internal COE_Account Grid'!I392="","",'Internal COE_Account Grid'!I392)</f>
        <v/>
      </c>
      <c r="D392" s="631">
        <f>IF('Exhibit A'!K401="","",'Exhibit A'!K401)</f>
        <v/>
      </c>
      <c r="E392" s="166" t="n"/>
      <c r="F392" s="166" t="n"/>
      <c r="G392" s="166" t="n"/>
      <c r="H392" s="166" t="n"/>
      <c r="I392" s="481">
        <f>IF(B392="","",'Multi Unit Grid'!$H$3)</f>
        <v/>
      </c>
      <c r="J392" s="166" t="n"/>
      <c r="K392" s="166" t="n"/>
      <c r="L392" s="166" t="n"/>
      <c r="M392" s="166" t="n"/>
      <c r="N392" s="166" t="n"/>
      <c r="O392" s="505" t="n"/>
      <c r="P392" s="166" t="n"/>
      <c r="Q392" s="501">
        <f>IF(B392="","",'Multi Unit Grid'!$G$3)</f>
        <v/>
      </c>
      <c r="R392" s="166" t="n"/>
      <c r="S392" s="502">
        <f>IF('Multi Unit Grid'!$C$13="","",'Multi Unit Grid'!$C$13)</f>
        <v/>
      </c>
      <c r="T392" s="502">
        <f>IF('COE.Client.Details'!J409="","",'COE.Client.Details'!J409)</f>
        <v/>
      </c>
    </row>
    <row r="393">
      <c r="A393" s="504" t="n"/>
      <c r="B393" s="504">
        <f>IF('Internal COE_Account Grid'!B393="","",'Internal COE_Account Grid'!B393)</f>
        <v/>
      </c>
      <c r="C393" s="504">
        <f>IF('Internal COE_Account Grid'!I393="","",'Internal COE_Account Grid'!I393)</f>
        <v/>
      </c>
      <c r="D393" s="631">
        <f>IF('Exhibit A'!K402="","",'Exhibit A'!K402)</f>
        <v/>
      </c>
      <c r="E393" s="166" t="n"/>
      <c r="F393" s="166" t="n"/>
      <c r="G393" s="166" t="n"/>
      <c r="H393" s="166" t="n"/>
      <c r="I393" s="481">
        <f>IF(B393="","",'Multi Unit Grid'!$H$3)</f>
        <v/>
      </c>
      <c r="J393" s="166" t="n"/>
      <c r="K393" s="166" t="n"/>
      <c r="L393" s="166" t="n"/>
      <c r="M393" s="166" t="n"/>
      <c r="N393" s="166" t="n"/>
      <c r="O393" s="505" t="n"/>
      <c r="P393" s="166" t="n"/>
      <c r="Q393" s="501">
        <f>IF(B393="","",'Multi Unit Grid'!$G$3)</f>
        <v/>
      </c>
      <c r="R393" s="166" t="n"/>
      <c r="S393" s="502">
        <f>IF('Multi Unit Grid'!$C$13="","",'Multi Unit Grid'!$C$13)</f>
        <v/>
      </c>
      <c r="T393" s="502">
        <f>IF('COE.Client.Details'!J410="","",'COE.Client.Details'!J410)</f>
        <v/>
      </c>
    </row>
    <row r="394">
      <c r="A394" s="504" t="n"/>
      <c r="B394" s="504">
        <f>IF('Internal COE_Account Grid'!B394="","",'Internal COE_Account Grid'!B394)</f>
        <v/>
      </c>
      <c r="C394" s="504">
        <f>IF('Internal COE_Account Grid'!I394="","",'Internal COE_Account Grid'!I394)</f>
        <v/>
      </c>
      <c r="D394" s="631">
        <f>IF('Exhibit A'!K403="","",'Exhibit A'!K403)</f>
        <v/>
      </c>
      <c r="E394" s="166" t="n"/>
      <c r="F394" s="166" t="n"/>
      <c r="G394" s="166" t="n"/>
      <c r="H394" s="166" t="n"/>
      <c r="I394" s="481">
        <f>IF(B394="","",'Multi Unit Grid'!$H$3)</f>
        <v/>
      </c>
      <c r="J394" s="166" t="n"/>
      <c r="K394" s="166" t="n"/>
      <c r="L394" s="166" t="n"/>
      <c r="M394" s="166" t="n"/>
      <c r="N394" s="166" t="n"/>
      <c r="O394" s="505" t="n"/>
      <c r="P394" s="166" t="n"/>
      <c r="Q394" s="501">
        <f>IF(B394="","",'Multi Unit Grid'!$G$3)</f>
        <v/>
      </c>
      <c r="R394" s="166" t="n"/>
      <c r="S394" s="502">
        <f>IF('Multi Unit Grid'!$C$13="","",'Multi Unit Grid'!$C$13)</f>
        <v/>
      </c>
      <c r="T394" s="502">
        <f>IF('COE.Client.Details'!J411="","",'COE.Client.Details'!J411)</f>
        <v/>
      </c>
    </row>
    <row r="395">
      <c r="A395" s="504" t="n"/>
      <c r="B395" s="504">
        <f>IF('Internal COE_Account Grid'!B395="","",'Internal COE_Account Grid'!B395)</f>
        <v/>
      </c>
      <c r="C395" s="504">
        <f>IF('Internal COE_Account Grid'!I395="","",'Internal COE_Account Grid'!I395)</f>
        <v/>
      </c>
      <c r="D395" s="631">
        <f>IF('Exhibit A'!K404="","",'Exhibit A'!K404)</f>
        <v/>
      </c>
      <c r="E395" s="166" t="n"/>
      <c r="F395" s="166" t="n"/>
      <c r="G395" s="166" t="n"/>
      <c r="H395" s="166" t="n"/>
      <c r="I395" s="481">
        <f>IF(B395="","",'Multi Unit Grid'!$H$3)</f>
        <v/>
      </c>
      <c r="J395" s="166" t="n"/>
      <c r="K395" s="166" t="n"/>
      <c r="L395" s="166" t="n"/>
      <c r="M395" s="166" t="n"/>
      <c r="N395" s="166" t="n"/>
      <c r="O395" s="505" t="n"/>
      <c r="P395" s="166" t="n"/>
      <c r="Q395" s="501">
        <f>IF(B395="","",'Multi Unit Grid'!$G$3)</f>
        <v/>
      </c>
      <c r="R395" s="166" t="n"/>
      <c r="S395" s="502">
        <f>IF('Multi Unit Grid'!$C$13="","",'Multi Unit Grid'!$C$13)</f>
        <v/>
      </c>
      <c r="T395" s="502">
        <f>IF('COE.Client.Details'!J412="","",'COE.Client.Details'!J412)</f>
        <v/>
      </c>
    </row>
    <row r="396">
      <c r="A396" s="504" t="n"/>
      <c r="B396" s="504">
        <f>IF('Internal COE_Account Grid'!B396="","",'Internal COE_Account Grid'!B396)</f>
        <v/>
      </c>
      <c r="C396" s="504">
        <f>IF('Internal COE_Account Grid'!I396="","",'Internal COE_Account Grid'!I396)</f>
        <v/>
      </c>
      <c r="D396" s="631">
        <f>IF('Exhibit A'!K405="","",'Exhibit A'!K405)</f>
        <v/>
      </c>
      <c r="E396" s="166" t="n"/>
      <c r="F396" s="166" t="n"/>
      <c r="G396" s="166" t="n"/>
      <c r="H396" s="166" t="n"/>
      <c r="I396" s="481">
        <f>IF(B396="","",'Multi Unit Grid'!$H$3)</f>
        <v/>
      </c>
      <c r="J396" s="166" t="n"/>
      <c r="K396" s="166" t="n"/>
      <c r="L396" s="166" t="n"/>
      <c r="M396" s="166" t="n"/>
      <c r="N396" s="166" t="n"/>
      <c r="O396" s="505" t="n"/>
      <c r="P396" s="166" t="n"/>
      <c r="Q396" s="501">
        <f>IF(B396="","",'Multi Unit Grid'!$G$3)</f>
        <v/>
      </c>
      <c r="R396" s="166" t="n"/>
      <c r="S396" s="502">
        <f>IF('Multi Unit Grid'!$C$13="","",'Multi Unit Grid'!$C$13)</f>
        <v/>
      </c>
      <c r="T396" s="502">
        <f>IF('COE.Client.Details'!J413="","",'COE.Client.Details'!J413)</f>
        <v/>
      </c>
    </row>
    <row r="397">
      <c r="A397" s="504" t="n"/>
      <c r="B397" s="504">
        <f>IF('Internal COE_Account Grid'!B397="","",'Internal COE_Account Grid'!B397)</f>
        <v/>
      </c>
      <c r="C397" s="504">
        <f>IF('Internal COE_Account Grid'!I397="","",'Internal COE_Account Grid'!I397)</f>
        <v/>
      </c>
      <c r="D397" s="631">
        <f>IF('Exhibit A'!K406="","",'Exhibit A'!K406)</f>
        <v/>
      </c>
      <c r="E397" s="166" t="n"/>
      <c r="F397" s="166" t="n"/>
      <c r="G397" s="166" t="n"/>
      <c r="H397" s="166" t="n"/>
      <c r="I397" s="481">
        <f>IF(B397="","",'Multi Unit Grid'!$H$3)</f>
        <v/>
      </c>
      <c r="J397" s="166" t="n"/>
      <c r="K397" s="166" t="n"/>
      <c r="L397" s="166" t="n"/>
      <c r="M397" s="166" t="n"/>
      <c r="N397" s="166" t="n"/>
      <c r="O397" s="505" t="n"/>
      <c r="P397" s="166" t="n"/>
      <c r="Q397" s="501">
        <f>IF(B397="","",'Multi Unit Grid'!$G$3)</f>
        <v/>
      </c>
      <c r="R397" s="166" t="n"/>
      <c r="S397" s="502">
        <f>IF('Multi Unit Grid'!$C$13="","",'Multi Unit Grid'!$C$13)</f>
        <v/>
      </c>
      <c r="T397" s="502">
        <f>IF('COE.Client.Details'!J414="","",'COE.Client.Details'!J414)</f>
        <v/>
      </c>
    </row>
    <row r="398">
      <c r="A398" s="504" t="n"/>
      <c r="B398" s="504">
        <f>IF('Internal COE_Account Grid'!B398="","",'Internal COE_Account Grid'!B398)</f>
        <v/>
      </c>
      <c r="C398" s="504">
        <f>IF('Internal COE_Account Grid'!I398="","",'Internal COE_Account Grid'!I398)</f>
        <v/>
      </c>
      <c r="D398" s="631">
        <f>IF('Exhibit A'!K407="","",'Exhibit A'!K407)</f>
        <v/>
      </c>
      <c r="E398" s="166" t="n"/>
      <c r="F398" s="166" t="n"/>
      <c r="G398" s="166" t="n"/>
      <c r="H398" s="166" t="n"/>
      <c r="I398" s="481">
        <f>IF(B398="","",'Multi Unit Grid'!$H$3)</f>
        <v/>
      </c>
      <c r="J398" s="166" t="n"/>
      <c r="K398" s="166" t="n"/>
      <c r="L398" s="166" t="n"/>
      <c r="M398" s="166" t="n"/>
      <c r="N398" s="166" t="n"/>
      <c r="O398" s="505" t="n"/>
      <c r="P398" s="166" t="n"/>
      <c r="Q398" s="501">
        <f>IF(B398="","",'Multi Unit Grid'!$G$3)</f>
        <v/>
      </c>
      <c r="R398" s="166" t="n"/>
      <c r="S398" s="502">
        <f>IF('Multi Unit Grid'!$C$13="","",'Multi Unit Grid'!$C$13)</f>
        <v/>
      </c>
      <c r="T398" s="502">
        <f>IF('COE.Client.Details'!J415="","",'COE.Client.Details'!J415)</f>
        <v/>
      </c>
    </row>
    <row r="399">
      <c r="A399" s="504" t="n"/>
      <c r="B399" s="504">
        <f>IF('Internal COE_Account Grid'!B399="","",'Internal COE_Account Grid'!B399)</f>
        <v/>
      </c>
      <c r="C399" s="504">
        <f>IF('Internal COE_Account Grid'!I399="","",'Internal COE_Account Grid'!I399)</f>
        <v/>
      </c>
      <c r="D399" s="631">
        <f>IF('Exhibit A'!K408="","",'Exhibit A'!K408)</f>
        <v/>
      </c>
      <c r="E399" s="166" t="n"/>
      <c r="F399" s="166" t="n"/>
      <c r="G399" s="166" t="n"/>
      <c r="H399" s="166" t="n"/>
      <c r="I399" s="481">
        <f>IF(B399="","",'Multi Unit Grid'!$H$3)</f>
        <v/>
      </c>
      <c r="J399" s="166" t="n"/>
      <c r="K399" s="166" t="n"/>
      <c r="L399" s="166" t="n"/>
      <c r="M399" s="166" t="n"/>
      <c r="N399" s="166" t="n"/>
      <c r="O399" s="505" t="n"/>
      <c r="P399" s="166" t="n"/>
      <c r="Q399" s="501">
        <f>IF(B399="","",'Multi Unit Grid'!$G$3)</f>
        <v/>
      </c>
      <c r="R399" s="166" t="n"/>
      <c r="S399" s="502">
        <f>IF('Multi Unit Grid'!$C$13="","",'Multi Unit Grid'!$C$13)</f>
        <v/>
      </c>
      <c r="T399" s="502">
        <f>IF('COE.Client.Details'!J416="","",'COE.Client.Details'!J416)</f>
        <v/>
      </c>
    </row>
    <row r="400">
      <c r="A400" s="504" t="n"/>
      <c r="B400" s="504">
        <f>IF('Internal COE_Account Grid'!B400="","",'Internal COE_Account Grid'!B400)</f>
        <v/>
      </c>
      <c r="C400" s="504">
        <f>IF('Internal COE_Account Grid'!I400="","",'Internal COE_Account Grid'!I400)</f>
        <v/>
      </c>
      <c r="D400" s="631">
        <f>IF('Exhibit A'!K409="","",'Exhibit A'!K409)</f>
        <v/>
      </c>
      <c r="E400" s="166" t="n"/>
      <c r="F400" s="166" t="n"/>
      <c r="G400" s="166" t="n"/>
      <c r="H400" s="166" t="n"/>
      <c r="I400" s="481">
        <f>IF(B400="","",'Multi Unit Grid'!$H$3)</f>
        <v/>
      </c>
      <c r="J400" s="166" t="n"/>
      <c r="K400" s="166" t="n"/>
      <c r="L400" s="166" t="n"/>
      <c r="M400" s="166" t="n"/>
      <c r="N400" s="166" t="n"/>
      <c r="O400" s="505" t="n"/>
      <c r="P400" s="166" t="n"/>
      <c r="Q400" s="501">
        <f>IF(B400="","",'Multi Unit Grid'!$G$3)</f>
        <v/>
      </c>
      <c r="R400" s="166" t="n"/>
      <c r="S400" s="502">
        <f>IF('Multi Unit Grid'!$C$13="","",'Multi Unit Grid'!$C$13)</f>
        <v/>
      </c>
      <c r="T400" s="502">
        <f>IF('COE.Client.Details'!J417="","",'COE.Client.Details'!J417)</f>
        <v/>
      </c>
    </row>
    <row r="401">
      <c r="A401" s="504" t="n"/>
      <c r="B401" s="504">
        <f>IF('Internal COE_Account Grid'!B401="","",'Internal COE_Account Grid'!B401)</f>
        <v/>
      </c>
      <c r="C401" s="504">
        <f>IF('Internal COE_Account Grid'!I401="","",'Internal COE_Account Grid'!I401)</f>
        <v/>
      </c>
      <c r="D401" s="631">
        <f>IF('Exhibit A'!K410="","",'Exhibit A'!K410)</f>
        <v/>
      </c>
      <c r="E401" s="166" t="n"/>
      <c r="F401" s="166" t="n"/>
      <c r="G401" s="166" t="n"/>
      <c r="H401" s="166" t="n"/>
      <c r="I401" s="481">
        <f>IF(B401="","",'Multi Unit Grid'!$H$3)</f>
        <v/>
      </c>
      <c r="J401" s="166" t="n"/>
      <c r="K401" s="166" t="n"/>
      <c r="L401" s="166" t="n"/>
      <c r="M401" s="166" t="n"/>
      <c r="N401" s="166" t="n"/>
      <c r="O401" s="505" t="n"/>
      <c r="P401" s="166" t="n"/>
      <c r="Q401" s="501">
        <f>IF(B401="","",'Multi Unit Grid'!$G$3)</f>
        <v/>
      </c>
      <c r="R401" s="166" t="n"/>
      <c r="S401" s="502">
        <f>IF('Multi Unit Grid'!$C$13="","",'Multi Unit Grid'!$C$13)</f>
        <v/>
      </c>
      <c r="T401" s="502">
        <f>IF('COE.Client.Details'!J418="","",'COE.Client.Details'!J418)</f>
        <v/>
      </c>
    </row>
    <row r="402">
      <c r="A402" s="504" t="n"/>
      <c r="B402" s="504">
        <f>IF('Internal COE_Account Grid'!B402="","",'Internal COE_Account Grid'!B402)</f>
        <v/>
      </c>
      <c r="C402" s="504">
        <f>IF('Internal COE_Account Grid'!I402="","",'Internal COE_Account Grid'!I402)</f>
        <v/>
      </c>
      <c r="D402" s="631">
        <f>IF('Exhibit A'!K411="","",'Exhibit A'!K411)</f>
        <v/>
      </c>
      <c r="E402" s="166" t="n"/>
      <c r="F402" s="166" t="n"/>
      <c r="G402" s="166" t="n"/>
      <c r="H402" s="166" t="n"/>
      <c r="I402" s="481">
        <f>IF(B402="","",'Multi Unit Grid'!$H$3)</f>
        <v/>
      </c>
      <c r="J402" s="166" t="n"/>
      <c r="K402" s="166" t="n"/>
      <c r="L402" s="166" t="n"/>
      <c r="M402" s="166" t="n"/>
      <c r="N402" s="166" t="n"/>
      <c r="O402" s="505" t="n"/>
      <c r="P402" s="166" t="n"/>
      <c r="Q402" s="501">
        <f>IF(B402="","",'Multi Unit Grid'!$G$3)</f>
        <v/>
      </c>
      <c r="R402" s="166" t="n"/>
      <c r="S402" s="502">
        <f>IF('Multi Unit Grid'!$C$13="","",'Multi Unit Grid'!$C$13)</f>
        <v/>
      </c>
      <c r="T402" s="502">
        <f>IF('COE.Client.Details'!J419="","",'COE.Client.Details'!J419)</f>
        <v/>
      </c>
    </row>
    <row r="403">
      <c r="A403" s="504" t="n"/>
      <c r="B403" s="504">
        <f>IF('Internal COE_Account Grid'!B403="","",'Internal COE_Account Grid'!B403)</f>
        <v/>
      </c>
      <c r="C403" s="504">
        <f>IF('Internal COE_Account Grid'!I403="","",'Internal COE_Account Grid'!I403)</f>
        <v/>
      </c>
      <c r="D403" s="631">
        <f>IF('Exhibit A'!K412="","",'Exhibit A'!K412)</f>
        <v/>
      </c>
      <c r="E403" s="166" t="n"/>
      <c r="F403" s="166" t="n"/>
      <c r="G403" s="166" t="n"/>
      <c r="H403" s="166" t="n"/>
      <c r="I403" s="481">
        <f>IF(B403="","",'Multi Unit Grid'!$H$3)</f>
        <v/>
      </c>
      <c r="J403" s="166" t="n"/>
      <c r="K403" s="166" t="n"/>
      <c r="L403" s="166" t="n"/>
      <c r="M403" s="166" t="n"/>
      <c r="N403" s="166" t="n"/>
      <c r="O403" s="505" t="n"/>
      <c r="P403" s="166" t="n"/>
      <c r="Q403" s="501">
        <f>IF(B403="","",'Multi Unit Grid'!$G$3)</f>
        <v/>
      </c>
      <c r="R403" s="166" t="n"/>
      <c r="S403" s="502">
        <f>IF('Multi Unit Grid'!$C$13="","",'Multi Unit Grid'!$C$13)</f>
        <v/>
      </c>
      <c r="T403" s="502">
        <f>IF('COE.Client.Details'!J420="","",'COE.Client.Details'!J420)</f>
        <v/>
      </c>
    </row>
    <row r="404">
      <c r="A404" s="504" t="n"/>
      <c r="B404" s="504">
        <f>IF('Internal COE_Account Grid'!B404="","",'Internal COE_Account Grid'!B404)</f>
        <v/>
      </c>
      <c r="C404" s="504">
        <f>IF('Internal COE_Account Grid'!I404="","",'Internal COE_Account Grid'!I404)</f>
        <v/>
      </c>
      <c r="D404" s="631">
        <f>IF('Exhibit A'!K413="","",'Exhibit A'!K413)</f>
        <v/>
      </c>
      <c r="E404" s="166" t="n"/>
      <c r="F404" s="166" t="n"/>
      <c r="G404" s="166" t="n"/>
      <c r="H404" s="166" t="n"/>
      <c r="I404" s="481">
        <f>IF(B404="","",'Multi Unit Grid'!$H$3)</f>
        <v/>
      </c>
      <c r="J404" s="166" t="n"/>
      <c r="K404" s="166" t="n"/>
      <c r="L404" s="166" t="n"/>
      <c r="M404" s="166" t="n"/>
      <c r="N404" s="166" t="n"/>
      <c r="O404" s="505" t="n"/>
      <c r="P404" s="166" t="n"/>
      <c r="Q404" s="501">
        <f>IF(B404="","",'Multi Unit Grid'!$G$3)</f>
        <v/>
      </c>
      <c r="R404" s="166" t="n"/>
      <c r="S404" s="502">
        <f>IF('Multi Unit Grid'!$C$13="","",'Multi Unit Grid'!$C$13)</f>
        <v/>
      </c>
      <c r="T404" s="502">
        <f>IF('COE.Client.Details'!J421="","",'COE.Client.Details'!J421)</f>
        <v/>
      </c>
    </row>
    <row r="405">
      <c r="A405" s="504" t="n"/>
      <c r="B405" s="504">
        <f>IF('Internal COE_Account Grid'!B405="","",'Internal COE_Account Grid'!B405)</f>
        <v/>
      </c>
      <c r="C405" s="504">
        <f>IF('Internal COE_Account Grid'!I405="","",'Internal COE_Account Grid'!I405)</f>
        <v/>
      </c>
      <c r="D405" s="631">
        <f>IF('Exhibit A'!K414="","",'Exhibit A'!K414)</f>
        <v/>
      </c>
      <c r="E405" s="166" t="n"/>
      <c r="F405" s="166" t="n"/>
      <c r="G405" s="166" t="n"/>
      <c r="H405" s="166" t="n"/>
      <c r="I405" s="481">
        <f>IF(B405="","",'Multi Unit Grid'!$H$3)</f>
        <v/>
      </c>
      <c r="J405" s="166" t="n"/>
      <c r="K405" s="166" t="n"/>
      <c r="L405" s="166" t="n"/>
      <c r="M405" s="166" t="n"/>
      <c r="N405" s="166" t="n"/>
      <c r="O405" s="505" t="n"/>
      <c r="P405" s="166" t="n"/>
      <c r="Q405" s="501">
        <f>IF(B405="","",'Multi Unit Grid'!$G$3)</f>
        <v/>
      </c>
      <c r="R405" s="166" t="n"/>
      <c r="S405" s="502">
        <f>IF('Multi Unit Grid'!$C$13="","",'Multi Unit Grid'!$C$13)</f>
        <v/>
      </c>
      <c r="T405" s="502">
        <f>IF('COE.Client.Details'!J422="","",'COE.Client.Details'!J422)</f>
        <v/>
      </c>
    </row>
    <row r="406">
      <c r="A406" s="504" t="n"/>
      <c r="B406" s="504">
        <f>IF('Internal COE_Account Grid'!B406="","",'Internal COE_Account Grid'!B406)</f>
        <v/>
      </c>
      <c r="C406" s="504">
        <f>IF('Internal COE_Account Grid'!I406="","",'Internal COE_Account Grid'!I406)</f>
        <v/>
      </c>
      <c r="D406" s="631">
        <f>IF('Exhibit A'!K415="","",'Exhibit A'!K415)</f>
        <v/>
      </c>
      <c r="E406" s="166" t="n"/>
      <c r="F406" s="166" t="n"/>
      <c r="G406" s="166" t="n"/>
      <c r="H406" s="166" t="n"/>
      <c r="I406" s="481">
        <f>IF(B406="","",'Multi Unit Grid'!$H$3)</f>
        <v/>
      </c>
      <c r="J406" s="166" t="n"/>
      <c r="K406" s="166" t="n"/>
      <c r="L406" s="166" t="n"/>
      <c r="M406" s="166" t="n"/>
      <c r="N406" s="166" t="n"/>
      <c r="O406" s="505" t="n"/>
      <c r="P406" s="166" t="n"/>
      <c r="Q406" s="501">
        <f>IF(B406="","",'Multi Unit Grid'!$G$3)</f>
        <v/>
      </c>
      <c r="R406" s="166" t="n"/>
      <c r="S406" s="502">
        <f>IF('Multi Unit Grid'!$C$13="","",'Multi Unit Grid'!$C$13)</f>
        <v/>
      </c>
      <c r="T406" s="502">
        <f>IF('COE.Client.Details'!J423="","",'COE.Client.Details'!J423)</f>
        <v/>
      </c>
    </row>
    <row r="407">
      <c r="A407" s="504" t="n"/>
      <c r="B407" s="504">
        <f>IF('Internal COE_Account Grid'!B407="","",'Internal COE_Account Grid'!B407)</f>
        <v/>
      </c>
      <c r="C407" s="504">
        <f>IF('Internal COE_Account Grid'!I407="","",'Internal COE_Account Grid'!I407)</f>
        <v/>
      </c>
      <c r="D407" s="631">
        <f>IF('Exhibit A'!K416="","",'Exhibit A'!K416)</f>
        <v/>
      </c>
      <c r="E407" s="166" t="n"/>
      <c r="F407" s="166" t="n"/>
      <c r="G407" s="166" t="n"/>
      <c r="H407" s="166" t="n"/>
      <c r="I407" s="481">
        <f>IF(B407="","",'Multi Unit Grid'!$H$3)</f>
        <v/>
      </c>
      <c r="J407" s="166" t="n"/>
      <c r="K407" s="166" t="n"/>
      <c r="L407" s="166" t="n"/>
      <c r="M407" s="166" t="n"/>
      <c r="N407" s="166" t="n"/>
      <c r="O407" s="505" t="n"/>
      <c r="P407" s="166" t="n"/>
      <c r="Q407" s="501">
        <f>IF(B407="","",'Multi Unit Grid'!$G$3)</f>
        <v/>
      </c>
      <c r="R407" s="166" t="n"/>
      <c r="S407" s="502">
        <f>IF('Multi Unit Grid'!$C$13="","",'Multi Unit Grid'!$C$13)</f>
        <v/>
      </c>
      <c r="T407" s="502">
        <f>IF('COE.Client.Details'!J424="","",'COE.Client.Details'!J424)</f>
        <v/>
      </c>
    </row>
    <row r="408">
      <c r="A408" s="504" t="n"/>
      <c r="B408" s="504">
        <f>IF('Internal COE_Account Grid'!B408="","",'Internal COE_Account Grid'!B408)</f>
        <v/>
      </c>
      <c r="C408" s="504">
        <f>IF('Internal COE_Account Grid'!I408="","",'Internal COE_Account Grid'!I408)</f>
        <v/>
      </c>
      <c r="D408" s="631">
        <f>IF('Exhibit A'!K417="","",'Exhibit A'!K417)</f>
        <v/>
      </c>
      <c r="E408" s="166" t="n"/>
      <c r="F408" s="166" t="n"/>
      <c r="G408" s="166" t="n"/>
      <c r="H408" s="166" t="n"/>
      <c r="I408" s="481">
        <f>IF(B408="","",'Multi Unit Grid'!$H$3)</f>
        <v/>
      </c>
      <c r="J408" s="166" t="n"/>
      <c r="K408" s="166" t="n"/>
      <c r="L408" s="166" t="n"/>
      <c r="M408" s="166" t="n"/>
      <c r="N408" s="166" t="n"/>
      <c r="O408" s="505" t="n"/>
      <c r="P408" s="166" t="n"/>
      <c r="Q408" s="501">
        <f>IF(B408="","",'Multi Unit Grid'!$G$3)</f>
        <v/>
      </c>
      <c r="R408" s="166" t="n"/>
      <c r="S408" s="502">
        <f>IF('Multi Unit Grid'!$C$13="","",'Multi Unit Grid'!$C$13)</f>
        <v/>
      </c>
      <c r="T408" s="502">
        <f>IF('COE.Client.Details'!J425="","",'COE.Client.Details'!J425)</f>
        <v/>
      </c>
    </row>
    <row r="409">
      <c r="A409" s="504" t="n"/>
      <c r="B409" s="504">
        <f>IF('Internal COE_Account Grid'!B409="","",'Internal COE_Account Grid'!B409)</f>
        <v/>
      </c>
      <c r="C409" s="504">
        <f>IF('Internal COE_Account Grid'!I409="","",'Internal COE_Account Grid'!I409)</f>
        <v/>
      </c>
      <c r="D409" s="631">
        <f>IF('Exhibit A'!K418="","",'Exhibit A'!K418)</f>
        <v/>
      </c>
      <c r="E409" s="166" t="n"/>
      <c r="F409" s="166" t="n"/>
      <c r="G409" s="166" t="n"/>
      <c r="H409" s="166" t="n"/>
      <c r="I409" s="481">
        <f>IF(B409="","",'Multi Unit Grid'!$H$3)</f>
        <v/>
      </c>
      <c r="J409" s="166" t="n"/>
      <c r="K409" s="166" t="n"/>
      <c r="L409" s="166" t="n"/>
      <c r="M409" s="166" t="n"/>
      <c r="N409" s="166" t="n"/>
      <c r="O409" s="505" t="n"/>
      <c r="P409" s="166" t="n"/>
      <c r="Q409" s="501">
        <f>IF(B409="","",'Multi Unit Grid'!$G$3)</f>
        <v/>
      </c>
      <c r="R409" s="166" t="n"/>
      <c r="S409" s="502">
        <f>IF('Multi Unit Grid'!$C$13="","",'Multi Unit Grid'!$C$13)</f>
        <v/>
      </c>
      <c r="T409" s="502">
        <f>IF('COE.Client.Details'!J426="","",'COE.Client.Details'!J426)</f>
        <v/>
      </c>
    </row>
    <row r="410">
      <c r="A410" s="504" t="n"/>
      <c r="B410" s="504">
        <f>IF('Internal COE_Account Grid'!B410="","",'Internal COE_Account Grid'!B410)</f>
        <v/>
      </c>
      <c r="C410" s="504">
        <f>IF('Internal COE_Account Grid'!I410="","",'Internal COE_Account Grid'!I410)</f>
        <v/>
      </c>
      <c r="D410" s="631">
        <f>IF('Exhibit A'!K419="","",'Exhibit A'!K419)</f>
        <v/>
      </c>
      <c r="E410" s="166" t="n"/>
      <c r="F410" s="166" t="n"/>
      <c r="G410" s="166" t="n"/>
      <c r="H410" s="166" t="n"/>
      <c r="I410" s="481">
        <f>IF(B410="","",'Multi Unit Grid'!$H$3)</f>
        <v/>
      </c>
      <c r="J410" s="166" t="n"/>
      <c r="K410" s="166" t="n"/>
      <c r="L410" s="166" t="n"/>
      <c r="M410" s="166" t="n"/>
      <c r="N410" s="166" t="n"/>
      <c r="O410" s="505" t="n"/>
      <c r="P410" s="166" t="n"/>
      <c r="Q410" s="501">
        <f>IF(B410="","",'Multi Unit Grid'!$G$3)</f>
        <v/>
      </c>
      <c r="R410" s="166" t="n"/>
      <c r="S410" s="502">
        <f>IF('Multi Unit Grid'!$C$13="","",'Multi Unit Grid'!$C$13)</f>
        <v/>
      </c>
      <c r="T410" s="502">
        <f>IF('COE.Client.Details'!J427="","",'COE.Client.Details'!J427)</f>
        <v/>
      </c>
    </row>
    <row r="411">
      <c r="A411" s="504" t="n"/>
      <c r="B411" s="504">
        <f>IF('Internal COE_Account Grid'!B411="","",'Internal COE_Account Grid'!B411)</f>
        <v/>
      </c>
      <c r="C411" s="504">
        <f>IF('Internal COE_Account Grid'!I411="","",'Internal COE_Account Grid'!I411)</f>
        <v/>
      </c>
      <c r="D411" s="631">
        <f>IF('Exhibit A'!K420="","",'Exhibit A'!K420)</f>
        <v/>
      </c>
      <c r="E411" s="166" t="n"/>
      <c r="F411" s="166" t="n"/>
      <c r="G411" s="166" t="n"/>
      <c r="H411" s="166" t="n"/>
      <c r="I411" s="481">
        <f>IF(B411="","",'Multi Unit Grid'!$H$3)</f>
        <v/>
      </c>
      <c r="J411" s="166" t="n"/>
      <c r="K411" s="166" t="n"/>
      <c r="L411" s="166" t="n"/>
      <c r="M411" s="166" t="n"/>
      <c r="N411" s="166" t="n"/>
      <c r="O411" s="505" t="n"/>
      <c r="P411" s="166" t="n"/>
      <c r="Q411" s="501">
        <f>IF(B411="","",'Multi Unit Grid'!$G$3)</f>
        <v/>
      </c>
      <c r="R411" s="166" t="n"/>
      <c r="S411" s="502">
        <f>IF('Multi Unit Grid'!$C$13="","",'Multi Unit Grid'!$C$13)</f>
        <v/>
      </c>
      <c r="T411" s="502">
        <f>IF('COE.Client.Details'!J428="","",'COE.Client.Details'!J428)</f>
        <v/>
      </c>
    </row>
    <row r="412">
      <c r="A412" s="504" t="n"/>
      <c r="B412" s="504">
        <f>IF('Internal COE_Account Grid'!B412="","",'Internal COE_Account Grid'!B412)</f>
        <v/>
      </c>
      <c r="C412" s="504">
        <f>IF('Internal COE_Account Grid'!I412="","",'Internal COE_Account Grid'!I412)</f>
        <v/>
      </c>
      <c r="D412" s="631">
        <f>IF('Exhibit A'!K421="","",'Exhibit A'!K421)</f>
        <v/>
      </c>
      <c r="E412" s="166" t="n"/>
      <c r="F412" s="166" t="n"/>
      <c r="G412" s="166" t="n"/>
      <c r="H412" s="166" t="n"/>
      <c r="I412" s="481">
        <f>IF(B412="","",'Multi Unit Grid'!$H$3)</f>
        <v/>
      </c>
      <c r="J412" s="166" t="n"/>
      <c r="K412" s="166" t="n"/>
      <c r="L412" s="166" t="n"/>
      <c r="M412" s="166" t="n"/>
      <c r="N412" s="166" t="n"/>
      <c r="O412" s="505" t="n"/>
      <c r="P412" s="166" t="n"/>
      <c r="Q412" s="501">
        <f>IF(B412="","",'Multi Unit Grid'!$G$3)</f>
        <v/>
      </c>
      <c r="R412" s="166" t="n"/>
      <c r="S412" s="502">
        <f>IF('Multi Unit Grid'!$C$13="","",'Multi Unit Grid'!$C$13)</f>
        <v/>
      </c>
      <c r="T412" s="502">
        <f>IF('COE.Client.Details'!J429="","",'COE.Client.Details'!J429)</f>
        <v/>
      </c>
    </row>
    <row r="413">
      <c r="A413" s="504" t="n"/>
      <c r="B413" s="504">
        <f>IF('Internal COE_Account Grid'!B413="","",'Internal COE_Account Grid'!B413)</f>
        <v/>
      </c>
      <c r="C413" s="504">
        <f>IF('Internal COE_Account Grid'!I413="","",'Internal COE_Account Grid'!I413)</f>
        <v/>
      </c>
      <c r="D413" s="631">
        <f>IF('Exhibit A'!K422="","",'Exhibit A'!K422)</f>
        <v/>
      </c>
      <c r="E413" s="166" t="n"/>
      <c r="F413" s="166" t="n"/>
      <c r="G413" s="166" t="n"/>
      <c r="H413" s="166" t="n"/>
      <c r="I413" s="481">
        <f>IF(B413="","",'Multi Unit Grid'!$H$3)</f>
        <v/>
      </c>
      <c r="J413" s="166" t="n"/>
      <c r="K413" s="166" t="n"/>
      <c r="L413" s="166" t="n"/>
      <c r="M413" s="166" t="n"/>
      <c r="N413" s="166" t="n"/>
      <c r="O413" s="505" t="n"/>
      <c r="P413" s="166" t="n"/>
      <c r="Q413" s="501">
        <f>IF(B413="","",'Multi Unit Grid'!$G$3)</f>
        <v/>
      </c>
      <c r="R413" s="166" t="n"/>
      <c r="S413" s="502">
        <f>IF('Multi Unit Grid'!$C$13="","",'Multi Unit Grid'!$C$13)</f>
        <v/>
      </c>
      <c r="T413" s="502">
        <f>IF('COE.Client.Details'!J430="","",'COE.Client.Details'!J430)</f>
        <v/>
      </c>
    </row>
    <row r="414">
      <c r="A414" s="504" t="n"/>
      <c r="B414" s="504">
        <f>IF('Internal COE_Account Grid'!B414="","",'Internal COE_Account Grid'!B414)</f>
        <v/>
      </c>
      <c r="C414" s="504">
        <f>IF('Internal COE_Account Grid'!I414="","",'Internal COE_Account Grid'!I414)</f>
        <v/>
      </c>
      <c r="D414" s="631">
        <f>IF('Exhibit A'!K423="","",'Exhibit A'!K423)</f>
        <v/>
      </c>
      <c r="E414" s="166" t="n"/>
      <c r="F414" s="166" t="n"/>
      <c r="G414" s="166" t="n"/>
      <c r="H414" s="166" t="n"/>
      <c r="I414" s="481">
        <f>IF(B414="","",'Multi Unit Grid'!$H$3)</f>
        <v/>
      </c>
      <c r="J414" s="166" t="n"/>
      <c r="K414" s="166" t="n"/>
      <c r="L414" s="166" t="n"/>
      <c r="M414" s="166" t="n"/>
      <c r="N414" s="166" t="n"/>
      <c r="O414" s="505" t="n"/>
      <c r="P414" s="166" t="n"/>
      <c r="Q414" s="501">
        <f>IF(B414="","",'Multi Unit Grid'!$G$3)</f>
        <v/>
      </c>
      <c r="R414" s="166" t="n"/>
      <c r="S414" s="502">
        <f>IF('Multi Unit Grid'!$C$13="","",'Multi Unit Grid'!$C$13)</f>
        <v/>
      </c>
      <c r="T414" s="502">
        <f>IF('COE.Client.Details'!J431="","",'COE.Client.Details'!J431)</f>
        <v/>
      </c>
    </row>
    <row r="415">
      <c r="A415" s="504" t="n"/>
      <c r="B415" s="504">
        <f>IF('Internal COE_Account Grid'!B415="","",'Internal COE_Account Grid'!B415)</f>
        <v/>
      </c>
      <c r="C415" s="504">
        <f>IF('Internal COE_Account Grid'!I415="","",'Internal COE_Account Grid'!I415)</f>
        <v/>
      </c>
      <c r="D415" s="631">
        <f>IF('Exhibit A'!K424="","",'Exhibit A'!K424)</f>
        <v/>
      </c>
      <c r="E415" s="166" t="n"/>
      <c r="F415" s="166" t="n"/>
      <c r="G415" s="166" t="n"/>
      <c r="H415" s="166" t="n"/>
      <c r="I415" s="481">
        <f>IF(B415="","",'Multi Unit Grid'!$H$3)</f>
        <v/>
      </c>
      <c r="J415" s="166" t="n"/>
      <c r="K415" s="166" t="n"/>
      <c r="L415" s="166" t="n"/>
      <c r="M415" s="166" t="n"/>
      <c r="N415" s="166" t="n"/>
      <c r="O415" s="505" t="n"/>
      <c r="P415" s="166" t="n"/>
      <c r="Q415" s="501">
        <f>IF(B415="","",'Multi Unit Grid'!$G$3)</f>
        <v/>
      </c>
      <c r="R415" s="166" t="n"/>
      <c r="S415" s="502">
        <f>IF('Multi Unit Grid'!$C$13="","",'Multi Unit Grid'!$C$13)</f>
        <v/>
      </c>
      <c r="T415" s="502">
        <f>IF('COE.Client.Details'!J432="","",'COE.Client.Details'!J432)</f>
        <v/>
      </c>
    </row>
    <row r="416">
      <c r="A416" s="504" t="n"/>
      <c r="B416" s="504">
        <f>IF('Internal COE_Account Grid'!B416="","",'Internal COE_Account Grid'!B416)</f>
        <v/>
      </c>
      <c r="C416" s="504">
        <f>IF('Internal COE_Account Grid'!I416="","",'Internal COE_Account Grid'!I416)</f>
        <v/>
      </c>
      <c r="D416" s="631">
        <f>IF('Exhibit A'!K425="","",'Exhibit A'!K425)</f>
        <v/>
      </c>
      <c r="E416" s="166" t="n"/>
      <c r="F416" s="166" t="n"/>
      <c r="G416" s="166" t="n"/>
      <c r="H416" s="166" t="n"/>
      <c r="I416" s="481">
        <f>IF(B416="","",'Multi Unit Grid'!$H$3)</f>
        <v/>
      </c>
      <c r="J416" s="166" t="n"/>
      <c r="K416" s="166" t="n"/>
      <c r="L416" s="166" t="n"/>
      <c r="M416" s="166" t="n"/>
      <c r="N416" s="166" t="n"/>
      <c r="O416" s="505" t="n"/>
      <c r="P416" s="166" t="n"/>
      <c r="Q416" s="501">
        <f>IF(B416="","",'Multi Unit Grid'!$G$3)</f>
        <v/>
      </c>
      <c r="R416" s="166" t="n"/>
      <c r="S416" s="502">
        <f>IF('Multi Unit Grid'!$C$13="","",'Multi Unit Grid'!$C$13)</f>
        <v/>
      </c>
      <c r="T416" s="502">
        <f>IF('COE.Client.Details'!J433="","",'COE.Client.Details'!J433)</f>
        <v/>
      </c>
    </row>
    <row r="417">
      <c r="A417" s="504" t="n"/>
      <c r="B417" s="504">
        <f>IF('Internal COE_Account Grid'!B417="","",'Internal COE_Account Grid'!B417)</f>
        <v/>
      </c>
      <c r="C417" s="504">
        <f>IF('Internal COE_Account Grid'!I417="","",'Internal COE_Account Grid'!I417)</f>
        <v/>
      </c>
      <c r="D417" s="631">
        <f>IF('Exhibit A'!K426="","",'Exhibit A'!K426)</f>
        <v/>
      </c>
      <c r="E417" s="166" t="n"/>
      <c r="F417" s="166" t="n"/>
      <c r="G417" s="166" t="n"/>
      <c r="H417" s="166" t="n"/>
      <c r="I417" s="481">
        <f>IF(B417="","",'Multi Unit Grid'!$H$3)</f>
        <v/>
      </c>
      <c r="J417" s="166" t="n"/>
      <c r="K417" s="166" t="n"/>
      <c r="L417" s="166" t="n"/>
      <c r="M417" s="166" t="n"/>
      <c r="N417" s="166" t="n"/>
      <c r="O417" s="505" t="n"/>
      <c r="P417" s="166" t="n"/>
      <c r="Q417" s="501">
        <f>IF(B417="","",'Multi Unit Grid'!$G$3)</f>
        <v/>
      </c>
      <c r="R417" s="166" t="n"/>
      <c r="S417" s="502">
        <f>IF('Multi Unit Grid'!$C$13="","",'Multi Unit Grid'!$C$13)</f>
        <v/>
      </c>
      <c r="T417" s="502">
        <f>IF('COE.Client.Details'!J434="","",'COE.Client.Details'!J434)</f>
        <v/>
      </c>
    </row>
    <row r="418">
      <c r="A418" s="504" t="n"/>
      <c r="B418" s="504">
        <f>IF('Internal COE_Account Grid'!B418="","",'Internal COE_Account Grid'!B418)</f>
        <v/>
      </c>
      <c r="C418" s="504">
        <f>IF('Internal COE_Account Grid'!I418="","",'Internal COE_Account Grid'!I418)</f>
        <v/>
      </c>
      <c r="D418" s="631">
        <f>IF('Exhibit A'!K427="","",'Exhibit A'!K427)</f>
        <v/>
      </c>
      <c r="E418" s="166" t="n"/>
      <c r="F418" s="166" t="n"/>
      <c r="G418" s="166" t="n"/>
      <c r="H418" s="166" t="n"/>
      <c r="I418" s="481">
        <f>IF(B418="","",'Multi Unit Grid'!$H$3)</f>
        <v/>
      </c>
      <c r="J418" s="166" t="n"/>
      <c r="K418" s="166" t="n"/>
      <c r="L418" s="166" t="n"/>
      <c r="M418" s="166" t="n"/>
      <c r="N418" s="166" t="n"/>
      <c r="O418" s="505" t="n"/>
      <c r="P418" s="166" t="n"/>
      <c r="Q418" s="501">
        <f>IF(B418="","",'Multi Unit Grid'!$G$3)</f>
        <v/>
      </c>
      <c r="R418" s="166" t="n"/>
      <c r="S418" s="502">
        <f>IF('Multi Unit Grid'!$C$13="","",'Multi Unit Grid'!$C$13)</f>
        <v/>
      </c>
      <c r="T418" s="502">
        <f>IF('COE.Client.Details'!J435="","",'COE.Client.Details'!J435)</f>
        <v/>
      </c>
    </row>
    <row r="419">
      <c r="A419" s="504" t="n"/>
      <c r="B419" s="504">
        <f>IF('Internal COE_Account Grid'!B419="","",'Internal COE_Account Grid'!B419)</f>
        <v/>
      </c>
      <c r="C419" s="504">
        <f>IF('Internal COE_Account Grid'!I419="","",'Internal COE_Account Grid'!I419)</f>
        <v/>
      </c>
      <c r="D419" s="631">
        <f>IF('Exhibit A'!K428="","",'Exhibit A'!K428)</f>
        <v/>
      </c>
      <c r="E419" s="166" t="n"/>
      <c r="F419" s="166" t="n"/>
      <c r="G419" s="166" t="n"/>
      <c r="H419" s="166" t="n"/>
      <c r="I419" s="481">
        <f>IF(B419="","",'Multi Unit Grid'!$H$3)</f>
        <v/>
      </c>
      <c r="J419" s="166" t="n"/>
      <c r="K419" s="166" t="n"/>
      <c r="L419" s="166" t="n"/>
      <c r="M419" s="166" t="n"/>
      <c r="N419" s="166" t="n"/>
      <c r="O419" s="505" t="n"/>
      <c r="P419" s="166" t="n"/>
      <c r="Q419" s="501">
        <f>IF(B419="","",'Multi Unit Grid'!$G$3)</f>
        <v/>
      </c>
      <c r="R419" s="166" t="n"/>
      <c r="S419" s="502">
        <f>IF('Multi Unit Grid'!$C$13="","",'Multi Unit Grid'!$C$13)</f>
        <v/>
      </c>
      <c r="T419" s="502">
        <f>IF('COE.Client.Details'!J436="","",'COE.Client.Details'!J436)</f>
        <v/>
      </c>
    </row>
    <row r="420">
      <c r="A420" s="504" t="n"/>
      <c r="B420" s="504">
        <f>IF('Internal COE_Account Grid'!B420="","",'Internal COE_Account Grid'!B420)</f>
        <v/>
      </c>
      <c r="C420" s="504">
        <f>IF('Internal COE_Account Grid'!I420="","",'Internal COE_Account Grid'!I420)</f>
        <v/>
      </c>
      <c r="D420" s="631">
        <f>IF('Exhibit A'!K429="","",'Exhibit A'!K429)</f>
        <v/>
      </c>
      <c r="E420" s="166" t="n"/>
      <c r="F420" s="166" t="n"/>
      <c r="G420" s="166" t="n"/>
      <c r="H420" s="166" t="n"/>
      <c r="I420" s="481">
        <f>IF(B420="","",'Multi Unit Grid'!$H$3)</f>
        <v/>
      </c>
      <c r="J420" s="166" t="n"/>
      <c r="K420" s="166" t="n"/>
      <c r="L420" s="166" t="n"/>
      <c r="M420" s="166" t="n"/>
      <c r="N420" s="166" t="n"/>
      <c r="O420" s="505" t="n"/>
      <c r="P420" s="166" t="n"/>
      <c r="Q420" s="501">
        <f>IF(B420="","",'Multi Unit Grid'!$G$3)</f>
        <v/>
      </c>
      <c r="R420" s="166" t="n"/>
      <c r="S420" s="502">
        <f>IF('Multi Unit Grid'!$C$13="","",'Multi Unit Grid'!$C$13)</f>
        <v/>
      </c>
      <c r="T420" s="502">
        <f>IF('COE.Client.Details'!J437="","",'COE.Client.Details'!J437)</f>
        <v/>
      </c>
    </row>
    <row r="421">
      <c r="A421" s="504" t="n"/>
      <c r="B421" s="504">
        <f>IF('Internal COE_Account Grid'!B421="","",'Internal COE_Account Grid'!B421)</f>
        <v/>
      </c>
      <c r="C421" s="504">
        <f>IF('Internal COE_Account Grid'!I421="","",'Internal COE_Account Grid'!I421)</f>
        <v/>
      </c>
      <c r="D421" s="631">
        <f>IF('Exhibit A'!K430="","",'Exhibit A'!K430)</f>
        <v/>
      </c>
      <c r="E421" s="166" t="n"/>
      <c r="F421" s="166" t="n"/>
      <c r="G421" s="166" t="n"/>
      <c r="H421" s="166" t="n"/>
      <c r="I421" s="481">
        <f>IF(B421="","",'Multi Unit Grid'!$H$3)</f>
        <v/>
      </c>
      <c r="J421" s="166" t="n"/>
      <c r="K421" s="166" t="n"/>
      <c r="L421" s="166" t="n"/>
      <c r="M421" s="166" t="n"/>
      <c r="N421" s="166" t="n"/>
      <c r="O421" s="505" t="n"/>
      <c r="P421" s="166" t="n"/>
      <c r="Q421" s="501">
        <f>IF(B421="","",'Multi Unit Grid'!$G$3)</f>
        <v/>
      </c>
      <c r="R421" s="166" t="n"/>
      <c r="S421" s="502">
        <f>IF('Multi Unit Grid'!$C$13="","",'Multi Unit Grid'!$C$13)</f>
        <v/>
      </c>
      <c r="T421" s="502">
        <f>IF('COE.Client.Details'!J438="","",'COE.Client.Details'!J438)</f>
        <v/>
      </c>
    </row>
    <row r="422">
      <c r="A422" s="504" t="n"/>
      <c r="B422" s="504">
        <f>IF('Internal COE_Account Grid'!B422="","",'Internal COE_Account Grid'!B422)</f>
        <v/>
      </c>
      <c r="C422" s="504">
        <f>IF('Internal COE_Account Grid'!I422="","",'Internal COE_Account Grid'!I422)</f>
        <v/>
      </c>
      <c r="D422" s="631">
        <f>IF('Exhibit A'!K431="","",'Exhibit A'!K431)</f>
        <v/>
      </c>
      <c r="E422" s="166" t="n"/>
      <c r="F422" s="166" t="n"/>
      <c r="G422" s="166" t="n"/>
      <c r="H422" s="166" t="n"/>
      <c r="I422" s="481">
        <f>IF(B422="","",'Multi Unit Grid'!$H$3)</f>
        <v/>
      </c>
      <c r="J422" s="166" t="n"/>
      <c r="K422" s="166" t="n"/>
      <c r="L422" s="166" t="n"/>
      <c r="M422" s="166" t="n"/>
      <c r="N422" s="166" t="n"/>
      <c r="O422" s="505" t="n"/>
      <c r="P422" s="166" t="n"/>
      <c r="Q422" s="501">
        <f>IF(B422="","",'Multi Unit Grid'!$G$3)</f>
        <v/>
      </c>
      <c r="R422" s="166" t="n"/>
      <c r="S422" s="502">
        <f>IF('Multi Unit Grid'!$C$13="","",'Multi Unit Grid'!$C$13)</f>
        <v/>
      </c>
      <c r="T422" s="502">
        <f>IF('COE.Client.Details'!J439="","",'COE.Client.Details'!J439)</f>
        <v/>
      </c>
    </row>
    <row r="423">
      <c r="A423" s="504" t="n"/>
      <c r="B423" s="504">
        <f>IF('Internal COE_Account Grid'!B423="","",'Internal COE_Account Grid'!B423)</f>
        <v/>
      </c>
      <c r="C423" s="504">
        <f>IF('Internal COE_Account Grid'!I423="","",'Internal COE_Account Grid'!I423)</f>
        <v/>
      </c>
      <c r="D423" s="631">
        <f>IF('Exhibit A'!K432="","",'Exhibit A'!K432)</f>
        <v/>
      </c>
      <c r="E423" s="166" t="n"/>
      <c r="F423" s="166" t="n"/>
      <c r="G423" s="166" t="n"/>
      <c r="H423" s="166" t="n"/>
      <c r="I423" s="481">
        <f>IF(B423="","",'Multi Unit Grid'!$H$3)</f>
        <v/>
      </c>
      <c r="J423" s="166" t="n"/>
      <c r="K423" s="166" t="n"/>
      <c r="L423" s="166" t="n"/>
      <c r="M423" s="166" t="n"/>
      <c r="N423" s="166" t="n"/>
      <c r="O423" s="505" t="n"/>
      <c r="P423" s="166" t="n"/>
      <c r="Q423" s="501">
        <f>IF(B423="","",'Multi Unit Grid'!$G$3)</f>
        <v/>
      </c>
      <c r="R423" s="166" t="n"/>
      <c r="S423" s="502">
        <f>IF('Multi Unit Grid'!$C$13="","",'Multi Unit Grid'!$C$13)</f>
        <v/>
      </c>
      <c r="T423" s="502">
        <f>IF('COE.Client.Details'!J440="","",'COE.Client.Details'!J440)</f>
        <v/>
      </c>
    </row>
    <row r="424">
      <c r="A424" s="504" t="n"/>
      <c r="B424" s="504">
        <f>IF('Internal COE_Account Grid'!B424="","",'Internal COE_Account Grid'!B424)</f>
        <v/>
      </c>
      <c r="C424" s="504">
        <f>IF('Internal COE_Account Grid'!I424="","",'Internal COE_Account Grid'!I424)</f>
        <v/>
      </c>
      <c r="D424" s="631">
        <f>IF('Exhibit A'!K433="","",'Exhibit A'!K433)</f>
        <v/>
      </c>
      <c r="E424" s="166" t="n"/>
      <c r="F424" s="166" t="n"/>
      <c r="G424" s="166" t="n"/>
      <c r="H424" s="166" t="n"/>
      <c r="I424" s="481">
        <f>IF(B424="","",'Multi Unit Grid'!$H$3)</f>
        <v/>
      </c>
      <c r="J424" s="166" t="n"/>
      <c r="K424" s="166" t="n"/>
      <c r="L424" s="166" t="n"/>
      <c r="M424" s="166" t="n"/>
      <c r="N424" s="166" t="n"/>
      <c r="O424" s="505" t="n"/>
      <c r="P424" s="166" t="n"/>
      <c r="Q424" s="501">
        <f>IF(B424="","",'Multi Unit Grid'!$G$3)</f>
        <v/>
      </c>
      <c r="R424" s="166" t="n"/>
      <c r="S424" s="502">
        <f>IF('Multi Unit Grid'!$C$13="","",'Multi Unit Grid'!$C$13)</f>
        <v/>
      </c>
      <c r="T424" s="502">
        <f>IF('COE.Client.Details'!J441="","",'COE.Client.Details'!J441)</f>
        <v/>
      </c>
    </row>
    <row r="425">
      <c r="A425" s="504" t="n"/>
      <c r="B425" s="504">
        <f>IF('Internal COE_Account Grid'!B425="","",'Internal COE_Account Grid'!B425)</f>
        <v/>
      </c>
      <c r="C425" s="504">
        <f>IF('Internal COE_Account Grid'!I425="","",'Internal COE_Account Grid'!I425)</f>
        <v/>
      </c>
      <c r="D425" s="631">
        <f>IF('Exhibit A'!K434="","",'Exhibit A'!K434)</f>
        <v/>
      </c>
      <c r="E425" s="166" t="n"/>
      <c r="F425" s="166" t="n"/>
      <c r="G425" s="166" t="n"/>
      <c r="H425" s="166" t="n"/>
      <c r="I425" s="481">
        <f>IF(B425="","",'Multi Unit Grid'!$H$3)</f>
        <v/>
      </c>
      <c r="J425" s="166" t="n"/>
      <c r="K425" s="166" t="n"/>
      <c r="L425" s="166" t="n"/>
      <c r="M425" s="166" t="n"/>
      <c r="N425" s="166" t="n"/>
      <c r="O425" s="505" t="n"/>
      <c r="P425" s="166" t="n"/>
      <c r="Q425" s="501">
        <f>IF(B425="","",'Multi Unit Grid'!$G$3)</f>
        <v/>
      </c>
      <c r="R425" s="166" t="n"/>
      <c r="S425" s="502">
        <f>IF('Multi Unit Grid'!$C$13="","",'Multi Unit Grid'!$C$13)</f>
        <v/>
      </c>
      <c r="T425" s="502">
        <f>IF('COE.Client.Details'!J442="","",'COE.Client.Details'!J442)</f>
        <v/>
      </c>
    </row>
    <row r="426">
      <c r="A426" s="504" t="n"/>
      <c r="B426" s="504">
        <f>IF('Internal COE_Account Grid'!B426="","",'Internal COE_Account Grid'!B426)</f>
        <v/>
      </c>
      <c r="C426" s="504">
        <f>IF('Internal COE_Account Grid'!I426="","",'Internal COE_Account Grid'!I426)</f>
        <v/>
      </c>
      <c r="D426" s="631">
        <f>IF('Exhibit A'!K435="","",'Exhibit A'!K435)</f>
        <v/>
      </c>
      <c r="E426" s="166" t="n"/>
      <c r="F426" s="166" t="n"/>
      <c r="G426" s="166" t="n"/>
      <c r="H426" s="166" t="n"/>
      <c r="I426" s="481">
        <f>IF(B426="","",'Multi Unit Grid'!$H$3)</f>
        <v/>
      </c>
      <c r="J426" s="166" t="n"/>
      <c r="K426" s="166" t="n"/>
      <c r="L426" s="166" t="n"/>
      <c r="M426" s="166" t="n"/>
      <c r="N426" s="166" t="n"/>
      <c r="O426" s="505" t="n"/>
      <c r="P426" s="166" t="n"/>
      <c r="Q426" s="501">
        <f>IF(B426="","",'Multi Unit Grid'!$G$3)</f>
        <v/>
      </c>
      <c r="R426" s="166" t="n"/>
      <c r="S426" s="502">
        <f>IF('Multi Unit Grid'!$C$13="","",'Multi Unit Grid'!$C$13)</f>
        <v/>
      </c>
      <c r="T426" s="502">
        <f>IF('COE.Client.Details'!J443="","",'COE.Client.Details'!J443)</f>
        <v/>
      </c>
    </row>
    <row r="427">
      <c r="A427" s="504" t="n"/>
      <c r="B427" s="504">
        <f>IF('Internal COE_Account Grid'!B427="","",'Internal COE_Account Grid'!B427)</f>
        <v/>
      </c>
      <c r="C427" s="504">
        <f>IF('Internal COE_Account Grid'!I427="","",'Internal COE_Account Grid'!I427)</f>
        <v/>
      </c>
      <c r="D427" s="631">
        <f>IF('Exhibit A'!K436="","",'Exhibit A'!K436)</f>
        <v/>
      </c>
      <c r="E427" s="166" t="n"/>
      <c r="F427" s="166" t="n"/>
      <c r="G427" s="166" t="n"/>
      <c r="H427" s="166" t="n"/>
      <c r="I427" s="481">
        <f>IF(B427="","",'Multi Unit Grid'!$H$3)</f>
        <v/>
      </c>
      <c r="J427" s="166" t="n"/>
      <c r="K427" s="166" t="n"/>
      <c r="L427" s="166" t="n"/>
      <c r="M427" s="166" t="n"/>
      <c r="N427" s="166" t="n"/>
      <c r="O427" s="505" t="n"/>
      <c r="P427" s="166" t="n"/>
      <c r="Q427" s="501">
        <f>IF(B427="","",'Multi Unit Grid'!$G$3)</f>
        <v/>
      </c>
      <c r="R427" s="166" t="n"/>
      <c r="S427" s="502">
        <f>IF('Multi Unit Grid'!$C$13="","",'Multi Unit Grid'!$C$13)</f>
        <v/>
      </c>
      <c r="T427" s="502">
        <f>IF('COE.Client.Details'!J444="","",'COE.Client.Details'!J444)</f>
        <v/>
      </c>
    </row>
    <row r="428">
      <c r="A428" s="504" t="n"/>
      <c r="B428" s="504">
        <f>IF('Internal COE_Account Grid'!B428="","",'Internal COE_Account Grid'!B428)</f>
        <v/>
      </c>
      <c r="C428" s="504">
        <f>IF('Internal COE_Account Grid'!I428="","",'Internal COE_Account Grid'!I428)</f>
        <v/>
      </c>
      <c r="D428" s="631">
        <f>IF('Exhibit A'!K437="","",'Exhibit A'!K437)</f>
        <v/>
      </c>
      <c r="E428" s="166" t="n"/>
      <c r="F428" s="166" t="n"/>
      <c r="G428" s="166" t="n"/>
      <c r="H428" s="166" t="n"/>
      <c r="I428" s="481">
        <f>IF(B428="","",'Multi Unit Grid'!$H$3)</f>
        <v/>
      </c>
      <c r="J428" s="166" t="n"/>
      <c r="K428" s="166" t="n"/>
      <c r="L428" s="166" t="n"/>
      <c r="M428" s="166" t="n"/>
      <c r="N428" s="166" t="n"/>
      <c r="O428" s="505" t="n"/>
      <c r="P428" s="166" t="n"/>
      <c r="Q428" s="501">
        <f>IF(B428="","",'Multi Unit Grid'!$G$3)</f>
        <v/>
      </c>
      <c r="R428" s="166" t="n"/>
      <c r="S428" s="502">
        <f>IF('Multi Unit Grid'!$C$13="","",'Multi Unit Grid'!$C$13)</f>
        <v/>
      </c>
      <c r="T428" s="502">
        <f>IF('COE.Client.Details'!J445="","",'COE.Client.Details'!J445)</f>
        <v/>
      </c>
    </row>
    <row r="429">
      <c r="A429" s="504" t="n"/>
      <c r="B429" s="504">
        <f>IF('Internal COE_Account Grid'!B429="","",'Internal COE_Account Grid'!B429)</f>
        <v/>
      </c>
      <c r="C429" s="504">
        <f>IF('Internal COE_Account Grid'!I429="","",'Internal COE_Account Grid'!I429)</f>
        <v/>
      </c>
      <c r="D429" s="631">
        <f>IF('Exhibit A'!K438="","",'Exhibit A'!K438)</f>
        <v/>
      </c>
      <c r="E429" s="166" t="n"/>
      <c r="F429" s="166" t="n"/>
      <c r="G429" s="166" t="n"/>
      <c r="H429" s="166" t="n"/>
      <c r="I429" s="481">
        <f>IF(B429="","",'Multi Unit Grid'!$H$3)</f>
        <v/>
      </c>
      <c r="J429" s="166" t="n"/>
      <c r="K429" s="166" t="n"/>
      <c r="L429" s="166" t="n"/>
      <c r="M429" s="166" t="n"/>
      <c r="N429" s="166" t="n"/>
      <c r="O429" s="505" t="n"/>
      <c r="P429" s="166" t="n"/>
      <c r="Q429" s="501">
        <f>IF(B429="","",'Multi Unit Grid'!$G$3)</f>
        <v/>
      </c>
      <c r="R429" s="166" t="n"/>
      <c r="S429" s="502">
        <f>IF('Multi Unit Grid'!$C$13="","",'Multi Unit Grid'!$C$13)</f>
        <v/>
      </c>
      <c r="T429" s="502">
        <f>IF('COE.Client.Details'!J446="","",'COE.Client.Details'!J446)</f>
        <v/>
      </c>
    </row>
    <row r="430">
      <c r="A430" s="504" t="n"/>
      <c r="B430" s="504">
        <f>IF('Internal COE_Account Grid'!B430="","",'Internal COE_Account Grid'!B430)</f>
        <v/>
      </c>
      <c r="C430" s="504">
        <f>IF('Internal COE_Account Grid'!I430="","",'Internal COE_Account Grid'!I430)</f>
        <v/>
      </c>
      <c r="D430" s="631">
        <f>IF('Exhibit A'!K439="","",'Exhibit A'!K439)</f>
        <v/>
      </c>
      <c r="E430" s="166" t="n"/>
      <c r="F430" s="166" t="n"/>
      <c r="G430" s="166" t="n"/>
      <c r="H430" s="166" t="n"/>
      <c r="I430" s="481">
        <f>IF(B430="","",'Multi Unit Grid'!$H$3)</f>
        <v/>
      </c>
      <c r="J430" s="166" t="n"/>
      <c r="K430" s="166" t="n"/>
      <c r="L430" s="166" t="n"/>
      <c r="M430" s="166" t="n"/>
      <c r="N430" s="166" t="n"/>
      <c r="O430" s="505" t="n"/>
      <c r="P430" s="166" t="n"/>
      <c r="Q430" s="501">
        <f>IF(B430="","",'Multi Unit Grid'!$G$3)</f>
        <v/>
      </c>
      <c r="R430" s="166" t="n"/>
      <c r="S430" s="502">
        <f>IF('Multi Unit Grid'!$C$13="","",'Multi Unit Grid'!$C$13)</f>
        <v/>
      </c>
      <c r="T430" s="502">
        <f>IF('COE.Client.Details'!J447="","",'COE.Client.Details'!J447)</f>
        <v/>
      </c>
    </row>
    <row r="431">
      <c r="A431" s="504" t="n"/>
      <c r="B431" s="504">
        <f>IF('Internal COE_Account Grid'!B431="","",'Internal COE_Account Grid'!B431)</f>
        <v/>
      </c>
      <c r="C431" s="504">
        <f>IF('Internal COE_Account Grid'!I431="","",'Internal COE_Account Grid'!I431)</f>
        <v/>
      </c>
      <c r="D431" s="631">
        <f>IF('Exhibit A'!K440="","",'Exhibit A'!K440)</f>
        <v/>
      </c>
      <c r="E431" s="166" t="n"/>
      <c r="F431" s="166" t="n"/>
      <c r="G431" s="166" t="n"/>
      <c r="H431" s="166" t="n"/>
      <c r="I431" s="481">
        <f>IF(B431="","",'Multi Unit Grid'!$H$3)</f>
        <v/>
      </c>
      <c r="J431" s="166" t="n"/>
      <c r="K431" s="166" t="n"/>
      <c r="L431" s="166" t="n"/>
      <c r="M431" s="166" t="n"/>
      <c r="N431" s="166" t="n"/>
      <c r="O431" s="505" t="n"/>
      <c r="P431" s="166" t="n"/>
      <c r="Q431" s="501">
        <f>IF(B431="","",'Multi Unit Grid'!$G$3)</f>
        <v/>
      </c>
      <c r="R431" s="166" t="n"/>
      <c r="S431" s="502">
        <f>IF('Multi Unit Grid'!$C$13="","",'Multi Unit Grid'!$C$13)</f>
        <v/>
      </c>
      <c r="T431" s="502">
        <f>IF('COE.Client.Details'!J448="","",'COE.Client.Details'!J448)</f>
        <v/>
      </c>
    </row>
    <row r="432">
      <c r="A432" s="504" t="n"/>
      <c r="B432" s="504">
        <f>IF('Internal COE_Account Grid'!B432="","",'Internal COE_Account Grid'!B432)</f>
        <v/>
      </c>
      <c r="C432" s="504">
        <f>IF('Internal COE_Account Grid'!I432="","",'Internal COE_Account Grid'!I432)</f>
        <v/>
      </c>
      <c r="D432" s="631">
        <f>IF('Exhibit A'!K441="","",'Exhibit A'!K441)</f>
        <v/>
      </c>
      <c r="E432" s="166" t="n"/>
      <c r="F432" s="166" t="n"/>
      <c r="G432" s="166" t="n"/>
      <c r="H432" s="166" t="n"/>
      <c r="I432" s="481">
        <f>IF(B432="","",'Multi Unit Grid'!$H$3)</f>
        <v/>
      </c>
      <c r="J432" s="166" t="n"/>
      <c r="K432" s="166" t="n"/>
      <c r="L432" s="166" t="n"/>
      <c r="M432" s="166" t="n"/>
      <c r="N432" s="166" t="n"/>
      <c r="O432" s="505" t="n"/>
      <c r="P432" s="166" t="n"/>
      <c r="Q432" s="501">
        <f>IF(B432="","",'Multi Unit Grid'!$G$3)</f>
        <v/>
      </c>
      <c r="R432" s="166" t="n"/>
      <c r="S432" s="502">
        <f>IF('Multi Unit Grid'!$C$13="","",'Multi Unit Grid'!$C$13)</f>
        <v/>
      </c>
      <c r="T432" s="502">
        <f>IF('COE.Client.Details'!J449="","",'COE.Client.Details'!J449)</f>
        <v/>
      </c>
    </row>
    <row r="433">
      <c r="A433" s="504" t="n"/>
      <c r="B433" s="504">
        <f>IF('Internal COE_Account Grid'!B433="","",'Internal COE_Account Grid'!B433)</f>
        <v/>
      </c>
      <c r="C433" s="504">
        <f>IF('Internal COE_Account Grid'!I433="","",'Internal COE_Account Grid'!I433)</f>
        <v/>
      </c>
      <c r="D433" s="631">
        <f>IF('Exhibit A'!K442="","",'Exhibit A'!K442)</f>
        <v/>
      </c>
      <c r="E433" s="166" t="n"/>
      <c r="F433" s="166" t="n"/>
      <c r="G433" s="166" t="n"/>
      <c r="H433" s="166" t="n"/>
      <c r="I433" s="481">
        <f>IF(B433="","",'Multi Unit Grid'!$H$3)</f>
        <v/>
      </c>
      <c r="J433" s="166" t="n"/>
      <c r="K433" s="166" t="n"/>
      <c r="L433" s="166" t="n"/>
      <c r="M433" s="166" t="n"/>
      <c r="N433" s="166" t="n"/>
      <c r="O433" s="505" t="n"/>
      <c r="P433" s="166" t="n"/>
      <c r="Q433" s="501">
        <f>IF(B433="","",'Multi Unit Grid'!$G$3)</f>
        <v/>
      </c>
      <c r="R433" s="166" t="n"/>
      <c r="S433" s="502">
        <f>IF('Multi Unit Grid'!$C$13="","",'Multi Unit Grid'!$C$13)</f>
        <v/>
      </c>
      <c r="T433" s="502">
        <f>IF('COE.Client.Details'!J450="","",'COE.Client.Details'!J450)</f>
        <v/>
      </c>
    </row>
    <row r="434">
      <c r="A434" s="504" t="n"/>
      <c r="B434" s="504">
        <f>IF('Internal COE_Account Grid'!B434="","",'Internal COE_Account Grid'!B434)</f>
        <v/>
      </c>
      <c r="C434" s="504">
        <f>IF('Internal COE_Account Grid'!I434="","",'Internal COE_Account Grid'!I434)</f>
        <v/>
      </c>
      <c r="D434" s="631">
        <f>IF('Exhibit A'!K443="","",'Exhibit A'!K443)</f>
        <v/>
      </c>
      <c r="E434" s="166" t="n"/>
      <c r="F434" s="166" t="n"/>
      <c r="G434" s="166" t="n"/>
      <c r="H434" s="166" t="n"/>
      <c r="I434" s="481">
        <f>IF(B434="","",'Multi Unit Grid'!$H$3)</f>
        <v/>
      </c>
      <c r="J434" s="166" t="n"/>
      <c r="K434" s="166" t="n"/>
      <c r="L434" s="166" t="n"/>
      <c r="M434" s="166" t="n"/>
      <c r="N434" s="166" t="n"/>
      <c r="O434" s="505" t="n"/>
      <c r="P434" s="166" t="n"/>
      <c r="Q434" s="501">
        <f>IF(B434="","",'Multi Unit Grid'!$G$3)</f>
        <v/>
      </c>
      <c r="R434" s="166" t="n"/>
      <c r="S434" s="502">
        <f>IF('Multi Unit Grid'!$C$13="","",'Multi Unit Grid'!$C$13)</f>
        <v/>
      </c>
      <c r="T434" s="502">
        <f>IF('COE.Client.Details'!J451="","",'COE.Client.Details'!J451)</f>
        <v/>
      </c>
    </row>
    <row r="435">
      <c r="A435" s="504" t="n"/>
      <c r="B435" s="504">
        <f>IF('Internal COE_Account Grid'!B435="","",'Internal COE_Account Grid'!B435)</f>
        <v/>
      </c>
      <c r="C435" s="504">
        <f>IF('Internal COE_Account Grid'!I435="","",'Internal COE_Account Grid'!I435)</f>
        <v/>
      </c>
      <c r="D435" s="631">
        <f>IF('Exhibit A'!K444="","",'Exhibit A'!K444)</f>
        <v/>
      </c>
      <c r="E435" s="166" t="n"/>
      <c r="F435" s="166" t="n"/>
      <c r="G435" s="166" t="n"/>
      <c r="H435" s="166" t="n"/>
      <c r="I435" s="481">
        <f>IF(B435="","",'Multi Unit Grid'!$H$3)</f>
        <v/>
      </c>
      <c r="J435" s="166" t="n"/>
      <c r="K435" s="166" t="n"/>
      <c r="L435" s="166" t="n"/>
      <c r="M435" s="166" t="n"/>
      <c r="N435" s="166" t="n"/>
      <c r="O435" s="505" t="n"/>
      <c r="P435" s="166" t="n"/>
      <c r="Q435" s="501">
        <f>IF(B435="","",'Multi Unit Grid'!$G$3)</f>
        <v/>
      </c>
      <c r="R435" s="166" t="n"/>
      <c r="S435" s="502">
        <f>IF('Multi Unit Grid'!$C$13="","",'Multi Unit Grid'!$C$13)</f>
        <v/>
      </c>
      <c r="T435" s="502">
        <f>IF('COE.Client.Details'!J452="","",'COE.Client.Details'!J452)</f>
        <v/>
      </c>
    </row>
    <row r="436">
      <c r="A436" s="504" t="n"/>
      <c r="B436" s="504">
        <f>IF('Internal COE_Account Grid'!B436="","",'Internal COE_Account Grid'!B436)</f>
        <v/>
      </c>
      <c r="C436" s="504">
        <f>IF('Internal COE_Account Grid'!I436="","",'Internal COE_Account Grid'!I436)</f>
        <v/>
      </c>
      <c r="D436" s="631">
        <f>IF('Exhibit A'!K445="","",'Exhibit A'!K445)</f>
        <v/>
      </c>
      <c r="E436" s="166" t="n"/>
      <c r="F436" s="166" t="n"/>
      <c r="G436" s="166" t="n"/>
      <c r="H436" s="166" t="n"/>
      <c r="I436" s="481">
        <f>IF(B436="","",'Multi Unit Grid'!$H$3)</f>
        <v/>
      </c>
      <c r="J436" s="166" t="n"/>
      <c r="K436" s="166" t="n"/>
      <c r="L436" s="166" t="n"/>
      <c r="M436" s="166" t="n"/>
      <c r="N436" s="166" t="n"/>
      <c r="O436" s="505" t="n"/>
      <c r="P436" s="166" t="n"/>
      <c r="Q436" s="501">
        <f>IF(B436="","",'Multi Unit Grid'!$G$3)</f>
        <v/>
      </c>
      <c r="R436" s="166" t="n"/>
      <c r="S436" s="502">
        <f>IF('Multi Unit Grid'!$C$13="","",'Multi Unit Grid'!$C$13)</f>
        <v/>
      </c>
      <c r="T436" s="502">
        <f>IF('COE.Client.Details'!J453="","",'COE.Client.Details'!J453)</f>
        <v/>
      </c>
    </row>
    <row r="437">
      <c r="A437" s="504" t="n"/>
      <c r="B437" s="504">
        <f>IF('Internal COE_Account Grid'!B437="","",'Internal COE_Account Grid'!B437)</f>
        <v/>
      </c>
      <c r="C437" s="504">
        <f>IF('Internal COE_Account Grid'!I437="","",'Internal COE_Account Grid'!I437)</f>
        <v/>
      </c>
      <c r="D437" s="631">
        <f>IF('Exhibit A'!K446="","",'Exhibit A'!K446)</f>
        <v/>
      </c>
      <c r="E437" s="166" t="n"/>
      <c r="F437" s="166" t="n"/>
      <c r="G437" s="166" t="n"/>
      <c r="H437" s="166" t="n"/>
      <c r="I437" s="481">
        <f>IF(B437="","",'Multi Unit Grid'!$H$3)</f>
        <v/>
      </c>
      <c r="J437" s="166" t="n"/>
      <c r="K437" s="166" t="n"/>
      <c r="L437" s="166" t="n"/>
      <c r="M437" s="166" t="n"/>
      <c r="N437" s="166" t="n"/>
      <c r="O437" s="505" t="n"/>
      <c r="P437" s="166" t="n"/>
      <c r="Q437" s="501">
        <f>IF(B437="","",'Multi Unit Grid'!$G$3)</f>
        <v/>
      </c>
      <c r="R437" s="166" t="n"/>
      <c r="S437" s="502">
        <f>IF('Multi Unit Grid'!$C$13="","",'Multi Unit Grid'!$C$13)</f>
        <v/>
      </c>
      <c r="T437" s="502">
        <f>IF('COE.Client.Details'!J454="","",'COE.Client.Details'!J454)</f>
        <v/>
      </c>
    </row>
    <row r="438">
      <c r="A438" s="504" t="n"/>
      <c r="B438" s="504">
        <f>IF('Internal COE_Account Grid'!B438="","",'Internal COE_Account Grid'!B438)</f>
        <v/>
      </c>
      <c r="C438" s="504">
        <f>IF('Internal COE_Account Grid'!I438="","",'Internal COE_Account Grid'!I438)</f>
        <v/>
      </c>
      <c r="D438" s="631">
        <f>IF('Exhibit A'!K447="","",'Exhibit A'!K447)</f>
        <v/>
      </c>
      <c r="E438" s="166" t="n"/>
      <c r="F438" s="166" t="n"/>
      <c r="G438" s="166" t="n"/>
      <c r="H438" s="166" t="n"/>
      <c r="I438" s="481">
        <f>IF(B438="","",'Multi Unit Grid'!$H$3)</f>
        <v/>
      </c>
      <c r="J438" s="166" t="n"/>
      <c r="K438" s="166" t="n"/>
      <c r="L438" s="166" t="n"/>
      <c r="M438" s="166" t="n"/>
      <c r="N438" s="166" t="n"/>
      <c r="O438" s="505" t="n"/>
      <c r="P438" s="166" t="n"/>
      <c r="Q438" s="501">
        <f>IF(B438="","",'Multi Unit Grid'!$G$3)</f>
        <v/>
      </c>
      <c r="R438" s="166" t="n"/>
      <c r="S438" s="502">
        <f>IF('Multi Unit Grid'!$C$13="","",'Multi Unit Grid'!$C$13)</f>
        <v/>
      </c>
      <c r="T438" s="502">
        <f>IF('COE.Client.Details'!J455="","",'COE.Client.Details'!J455)</f>
        <v/>
      </c>
    </row>
    <row r="439">
      <c r="A439" s="504" t="n"/>
      <c r="B439" s="504">
        <f>IF('Internal COE_Account Grid'!B439="","",'Internal COE_Account Grid'!B439)</f>
        <v/>
      </c>
      <c r="C439" s="504">
        <f>IF('Internal COE_Account Grid'!I439="","",'Internal COE_Account Grid'!I439)</f>
        <v/>
      </c>
      <c r="D439" s="631">
        <f>IF('Exhibit A'!K448="","",'Exhibit A'!K448)</f>
        <v/>
      </c>
      <c r="E439" s="166" t="n"/>
      <c r="F439" s="166" t="n"/>
      <c r="G439" s="166" t="n"/>
      <c r="H439" s="166" t="n"/>
      <c r="I439" s="481">
        <f>IF(B439="","",'Multi Unit Grid'!$H$3)</f>
        <v/>
      </c>
      <c r="J439" s="166" t="n"/>
      <c r="K439" s="166" t="n"/>
      <c r="L439" s="166" t="n"/>
      <c r="M439" s="166" t="n"/>
      <c r="N439" s="166" t="n"/>
      <c r="O439" s="505" t="n"/>
      <c r="P439" s="166" t="n"/>
      <c r="Q439" s="501">
        <f>IF(B439="","",'Multi Unit Grid'!$G$3)</f>
        <v/>
      </c>
      <c r="R439" s="166" t="n"/>
      <c r="S439" s="502">
        <f>IF('Multi Unit Grid'!$C$13="","",'Multi Unit Grid'!$C$13)</f>
        <v/>
      </c>
      <c r="T439" s="502">
        <f>IF('COE.Client.Details'!J456="","",'COE.Client.Details'!J456)</f>
        <v/>
      </c>
    </row>
    <row r="440">
      <c r="A440" s="504" t="n"/>
      <c r="B440" s="504">
        <f>IF('Internal COE_Account Grid'!B440="","",'Internal COE_Account Grid'!B440)</f>
        <v/>
      </c>
      <c r="C440" s="504">
        <f>IF('Internal COE_Account Grid'!I440="","",'Internal COE_Account Grid'!I440)</f>
        <v/>
      </c>
      <c r="D440" s="631">
        <f>IF('Exhibit A'!K449="","",'Exhibit A'!K449)</f>
        <v/>
      </c>
      <c r="E440" s="166" t="n"/>
      <c r="F440" s="166" t="n"/>
      <c r="G440" s="166" t="n"/>
      <c r="H440" s="166" t="n"/>
      <c r="I440" s="481">
        <f>IF(B440="","",'Multi Unit Grid'!$H$3)</f>
        <v/>
      </c>
      <c r="J440" s="166" t="n"/>
      <c r="K440" s="166" t="n"/>
      <c r="L440" s="166" t="n"/>
      <c r="M440" s="166" t="n"/>
      <c r="N440" s="166" t="n"/>
      <c r="O440" s="505" t="n"/>
      <c r="P440" s="166" t="n"/>
      <c r="Q440" s="501">
        <f>IF(B440="","",'Multi Unit Grid'!$G$3)</f>
        <v/>
      </c>
      <c r="R440" s="166" t="n"/>
      <c r="S440" s="502">
        <f>IF('Multi Unit Grid'!$C$13="","",'Multi Unit Grid'!$C$13)</f>
        <v/>
      </c>
      <c r="T440" s="502">
        <f>IF('COE.Client.Details'!J457="","",'COE.Client.Details'!J457)</f>
        <v/>
      </c>
    </row>
    <row r="441">
      <c r="A441" s="504" t="n"/>
      <c r="B441" s="504">
        <f>IF('Internal COE_Account Grid'!B441="","",'Internal COE_Account Grid'!B441)</f>
        <v/>
      </c>
      <c r="C441" s="504">
        <f>IF('Internal COE_Account Grid'!I441="","",'Internal COE_Account Grid'!I441)</f>
        <v/>
      </c>
      <c r="D441" s="631">
        <f>IF('Exhibit A'!K450="","",'Exhibit A'!K450)</f>
        <v/>
      </c>
      <c r="E441" s="166" t="n"/>
      <c r="F441" s="166" t="n"/>
      <c r="G441" s="166" t="n"/>
      <c r="H441" s="166" t="n"/>
      <c r="I441" s="481">
        <f>IF(B441="","",'Multi Unit Grid'!$H$3)</f>
        <v/>
      </c>
      <c r="J441" s="166" t="n"/>
      <c r="K441" s="166" t="n"/>
      <c r="L441" s="166" t="n"/>
      <c r="M441" s="166" t="n"/>
      <c r="N441" s="166" t="n"/>
      <c r="O441" s="505" t="n"/>
      <c r="P441" s="166" t="n"/>
      <c r="Q441" s="501">
        <f>IF(B441="","",'Multi Unit Grid'!$G$3)</f>
        <v/>
      </c>
      <c r="R441" s="166" t="n"/>
      <c r="S441" s="502">
        <f>IF('Multi Unit Grid'!$C$13="","",'Multi Unit Grid'!$C$13)</f>
        <v/>
      </c>
      <c r="T441" s="502">
        <f>IF('COE.Client.Details'!J458="","",'COE.Client.Details'!J458)</f>
        <v/>
      </c>
    </row>
    <row r="442">
      <c r="A442" s="504" t="n"/>
      <c r="B442" s="504">
        <f>IF('Internal COE_Account Grid'!B442="","",'Internal COE_Account Grid'!B442)</f>
        <v/>
      </c>
      <c r="C442" s="504">
        <f>IF('Internal COE_Account Grid'!I442="","",'Internal COE_Account Grid'!I442)</f>
        <v/>
      </c>
      <c r="D442" s="631">
        <f>IF('Exhibit A'!K451="","",'Exhibit A'!K451)</f>
        <v/>
      </c>
      <c r="E442" s="166" t="n"/>
      <c r="F442" s="166" t="n"/>
      <c r="G442" s="166" t="n"/>
      <c r="H442" s="166" t="n"/>
      <c r="I442" s="481">
        <f>IF(B442="","",'Multi Unit Grid'!$H$3)</f>
        <v/>
      </c>
      <c r="J442" s="166" t="n"/>
      <c r="K442" s="166" t="n"/>
      <c r="L442" s="166" t="n"/>
      <c r="M442" s="166" t="n"/>
      <c r="N442" s="166" t="n"/>
      <c r="O442" s="505" t="n"/>
      <c r="P442" s="166" t="n"/>
      <c r="Q442" s="501">
        <f>IF(B442="","",'Multi Unit Grid'!$G$3)</f>
        <v/>
      </c>
      <c r="R442" s="166" t="n"/>
      <c r="S442" s="502">
        <f>IF('Multi Unit Grid'!$C$13="","",'Multi Unit Grid'!$C$13)</f>
        <v/>
      </c>
      <c r="T442" s="502">
        <f>IF('COE.Client.Details'!J459="","",'COE.Client.Details'!J459)</f>
        <v/>
      </c>
    </row>
    <row r="443">
      <c r="A443" s="504" t="n"/>
      <c r="B443" s="504">
        <f>IF('Internal COE_Account Grid'!B443="","",'Internal COE_Account Grid'!B443)</f>
        <v/>
      </c>
      <c r="C443" s="504">
        <f>IF('Internal COE_Account Grid'!I443="","",'Internal COE_Account Grid'!I443)</f>
        <v/>
      </c>
      <c r="D443" s="631">
        <f>IF('Exhibit A'!K452="","",'Exhibit A'!K452)</f>
        <v/>
      </c>
      <c r="E443" s="166" t="n"/>
      <c r="F443" s="166" t="n"/>
      <c r="G443" s="166" t="n"/>
      <c r="H443" s="166" t="n"/>
      <c r="I443" s="481">
        <f>IF(B443="","",'Multi Unit Grid'!$H$3)</f>
        <v/>
      </c>
      <c r="J443" s="166" t="n"/>
      <c r="K443" s="166" t="n"/>
      <c r="L443" s="166" t="n"/>
      <c r="M443" s="166" t="n"/>
      <c r="N443" s="166" t="n"/>
      <c r="O443" s="505" t="n"/>
      <c r="P443" s="166" t="n"/>
      <c r="Q443" s="501">
        <f>IF(B443="","",'Multi Unit Grid'!$G$3)</f>
        <v/>
      </c>
      <c r="R443" s="166" t="n"/>
      <c r="S443" s="502">
        <f>IF('Multi Unit Grid'!$C$13="","",'Multi Unit Grid'!$C$13)</f>
        <v/>
      </c>
      <c r="T443" s="502">
        <f>IF('COE.Client.Details'!J460="","",'COE.Client.Details'!J460)</f>
        <v/>
      </c>
    </row>
    <row r="444">
      <c r="A444" s="504" t="n"/>
      <c r="B444" s="504">
        <f>IF('Internal COE_Account Grid'!B444="","",'Internal COE_Account Grid'!B444)</f>
        <v/>
      </c>
      <c r="C444" s="504">
        <f>IF('Internal COE_Account Grid'!I444="","",'Internal COE_Account Grid'!I444)</f>
        <v/>
      </c>
      <c r="D444" s="631">
        <f>IF('Exhibit A'!K453="","",'Exhibit A'!K453)</f>
        <v/>
      </c>
      <c r="E444" s="166" t="n"/>
      <c r="F444" s="166" t="n"/>
      <c r="G444" s="166" t="n"/>
      <c r="H444" s="166" t="n"/>
      <c r="I444" s="481">
        <f>IF(B444="","",'Multi Unit Grid'!$H$3)</f>
        <v/>
      </c>
      <c r="J444" s="166" t="n"/>
      <c r="K444" s="166" t="n"/>
      <c r="L444" s="166" t="n"/>
      <c r="M444" s="166" t="n"/>
      <c r="N444" s="166" t="n"/>
      <c r="O444" s="505" t="n"/>
      <c r="P444" s="166" t="n"/>
      <c r="Q444" s="501">
        <f>IF(B444="","",'Multi Unit Grid'!$G$3)</f>
        <v/>
      </c>
      <c r="R444" s="166" t="n"/>
      <c r="S444" s="502">
        <f>IF('Multi Unit Grid'!$C$13="","",'Multi Unit Grid'!$C$13)</f>
        <v/>
      </c>
      <c r="T444" s="502">
        <f>IF('COE.Client.Details'!J461="","",'COE.Client.Details'!J461)</f>
        <v/>
      </c>
    </row>
    <row r="445">
      <c r="A445" s="504" t="n"/>
      <c r="B445" s="504">
        <f>IF('Internal COE_Account Grid'!B445="","",'Internal COE_Account Grid'!B445)</f>
        <v/>
      </c>
      <c r="C445" s="504">
        <f>IF('Internal COE_Account Grid'!I445="","",'Internal COE_Account Grid'!I445)</f>
        <v/>
      </c>
      <c r="D445" s="631">
        <f>IF('Exhibit A'!K454="","",'Exhibit A'!K454)</f>
        <v/>
      </c>
      <c r="E445" s="166" t="n"/>
      <c r="F445" s="166" t="n"/>
      <c r="G445" s="166" t="n"/>
      <c r="H445" s="166" t="n"/>
      <c r="I445" s="481">
        <f>IF(B445="","",'Multi Unit Grid'!$H$3)</f>
        <v/>
      </c>
      <c r="J445" s="166" t="n"/>
      <c r="K445" s="166" t="n"/>
      <c r="L445" s="166" t="n"/>
      <c r="M445" s="166" t="n"/>
      <c r="N445" s="166" t="n"/>
      <c r="O445" s="505" t="n"/>
      <c r="P445" s="166" t="n"/>
      <c r="Q445" s="501">
        <f>IF(B445="","",'Multi Unit Grid'!$G$3)</f>
        <v/>
      </c>
      <c r="R445" s="166" t="n"/>
      <c r="S445" s="502">
        <f>IF('Multi Unit Grid'!$C$13="","",'Multi Unit Grid'!$C$13)</f>
        <v/>
      </c>
      <c r="T445" s="502">
        <f>IF('COE.Client.Details'!J462="","",'COE.Client.Details'!J462)</f>
        <v/>
      </c>
    </row>
    <row r="446">
      <c r="A446" s="504" t="n"/>
      <c r="B446" s="504">
        <f>IF('Internal COE_Account Grid'!B446="","",'Internal COE_Account Grid'!B446)</f>
        <v/>
      </c>
      <c r="C446" s="504">
        <f>IF('Internal COE_Account Grid'!I446="","",'Internal COE_Account Grid'!I446)</f>
        <v/>
      </c>
      <c r="D446" s="631">
        <f>IF('Exhibit A'!K455="","",'Exhibit A'!K455)</f>
        <v/>
      </c>
      <c r="E446" s="166" t="n"/>
      <c r="F446" s="166" t="n"/>
      <c r="G446" s="166" t="n"/>
      <c r="H446" s="166" t="n"/>
      <c r="I446" s="481">
        <f>IF(B446="","",'Multi Unit Grid'!$H$3)</f>
        <v/>
      </c>
      <c r="J446" s="166" t="n"/>
      <c r="K446" s="166" t="n"/>
      <c r="L446" s="166" t="n"/>
      <c r="M446" s="166" t="n"/>
      <c r="N446" s="166" t="n"/>
      <c r="O446" s="505" t="n"/>
      <c r="P446" s="166" t="n"/>
      <c r="Q446" s="501">
        <f>IF(B446="","",'Multi Unit Grid'!$G$3)</f>
        <v/>
      </c>
      <c r="R446" s="166" t="n"/>
      <c r="S446" s="502">
        <f>IF('Multi Unit Grid'!$C$13="","",'Multi Unit Grid'!$C$13)</f>
        <v/>
      </c>
      <c r="T446" s="502">
        <f>IF('COE.Client.Details'!J463="","",'COE.Client.Details'!J463)</f>
        <v/>
      </c>
    </row>
    <row r="447">
      <c r="A447" s="504" t="n"/>
      <c r="B447" s="504">
        <f>IF('Internal COE_Account Grid'!B447="","",'Internal COE_Account Grid'!B447)</f>
        <v/>
      </c>
      <c r="C447" s="504">
        <f>IF('Internal COE_Account Grid'!I447="","",'Internal COE_Account Grid'!I447)</f>
        <v/>
      </c>
      <c r="D447" s="631">
        <f>IF('Exhibit A'!K456="","",'Exhibit A'!K456)</f>
        <v/>
      </c>
      <c r="E447" s="166" t="n"/>
      <c r="F447" s="166" t="n"/>
      <c r="G447" s="166" t="n"/>
      <c r="H447" s="166" t="n"/>
      <c r="I447" s="481">
        <f>IF(B447="","",'Multi Unit Grid'!$H$3)</f>
        <v/>
      </c>
      <c r="J447" s="166" t="n"/>
      <c r="K447" s="166" t="n"/>
      <c r="L447" s="166" t="n"/>
      <c r="M447" s="166" t="n"/>
      <c r="N447" s="166" t="n"/>
      <c r="O447" s="505" t="n"/>
      <c r="P447" s="166" t="n"/>
      <c r="Q447" s="501">
        <f>IF(B447="","",'Multi Unit Grid'!$G$3)</f>
        <v/>
      </c>
      <c r="R447" s="166" t="n"/>
      <c r="S447" s="502">
        <f>IF('Multi Unit Grid'!$C$13="","",'Multi Unit Grid'!$C$13)</f>
        <v/>
      </c>
      <c r="T447" s="502">
        <f>IF('COE.Client.Details'!J464="","",'COE.Client.Details'!J464)</f>
        <v/>
      </c>
    </row>
    <row r="448">
      <c r="A448" s="504" t="n"/>
      <c r="B448" s="504">
        <f>IF('Internal COE_Account Grid'!B448="","",'Internal COE_Account Grid'!B448)</f>
        <v/>
      </c>
      <c r="C448" s="504">
        <f>IF('Internal COE_Account Grid'!I448="","",'Internal COE_Account Grid'!I448)</f>
        <v/>
      </c>
      <c r="D448" s="631">
        <f>IF('Exhibit A'!K457="","",'Exhibit A'!K457)</f>
        <v/>
      </c>
      <c r="E448" s="166" t="n"/>
      <c r="F448" s="166" t="n"/>
      <c r="G448" s="166" t="n"/>
      <c r="H448" s="166" t="n"/>
      <c r="I448" s="481">
        <f>IF(B448="","",'Multi Unit Grid'!$H$3)</f>
        <v/>
      </c>
      <c r="J448" s="166" t="n"/>
      <c r="K448" s="166" t="n"/>
      <c r="L448" s="166" t="n"/>
      <c r="M448" s="166" t="n"/>
      <c r="N448" s="166" t="n"/>
      <c r="O448" s="505" t="n"/>
      <c r="P448" s="166" t="n"/>
      <c r="Q448" s="501">
        <f>IF(B448="","",'Multi Unit Grid'!$G$3)</f>
        <v/>
      </c>
      <c r="R448" s="166" t="n"/>
      <c r="S448" s="502">
        <f>IF('Multi Unit Grid'!$C$13="","",'Multi Unit Grid'!$C$13)</f>
        <v/>
      </c>
      <c r="T448" s="502">
        <f>IF('COE.Client.Details'!J465="","",'COE.Client.Details'!J465)</f>
        <v/>
      </c>
    </row>
    <row r="449">
      <c r="A449" s="504" t="n"/>
      <c r="B449" s="504">
        <f>IF('Internal COE_Account Grid'!B449="","",'Internal COE_Account Grid'!B449)</f>
        <v/>
      </c>
      <c r="C449" s="504">
        <f>IF('Internal COE_Account Grid'!I449="","",'Internal COE_Account Grid'!I449)</f>
        <v/>
      </c>
      <c r="D449" s="631">
        <f>IF('Exhibit A'!K458="","",'Exhibit A'!K458)</f>
        <v/>
      </c>
      <c r="E449" s="166" t="n"/>
      <c r="F449" s="166" t="n"/>
      <c r="G449" s="166" t="n"/>
      <c r="H449" s="166" t="n"/>
      <c r="I449" s="481">
        <f>IF(B449="","",'Multi Unit Grid'!$H$3)</f>
        <v/>
      </c>
      <c r="J449" s="166" t="n"/>
      <c r="K449" s="166" t="n"/>
      <c r="L449" s="166" t="n"/>
      <c r="M449" s="166" t="n"/>
      <c r="N449" s="166" t="n"/>
      <c r="O449" s="505" t="n"/>
      <c r="P449" s="166" t="n"/>
      <c r="Q449" s="501">
        <f>IF(B449="","",'Multi Unit Grid'!$G$3)</f>
        <v/>
      </c>
      <c r="R449" s="166" t="n"/>
      <c r="S449" s="502">
        <f>IF('Multi Unit Grid'!$C$13="","",'Multi Unit Grid'!$C$13)</f>
        <v/>
      </c>
      <c r="T449" s="502">
        <f>IF('COE.Client.Details'!J466="","",'COE.Client.Details'!J466)</f>
        <v/>
      </c>
    </row>
    <row r="450">
      <c r="A450" s="504" t="n"/>
      <c r="B450" s="504">
        <f>IF('Internal COE_Account Grid'!B450="","",'Internal COE_Account Grid'!B450)</f>
        <v/>
      </c>
      <c r="C450" s="504">
        <f>IF('Internal COE_Account Grid'!I450="","",'Internal COE_Account Grid'!I450)</f>
        <v/>
      </c>
      <c r="D450" s="631">
        <f>IF('Exhibit A'!K459="","",'Exhibit A'!K459)</f>
        <v/>
      </c>
      <c r="E450" s="166" t="n"/>
      <c r="F450" s="166" t="n"/>
      <c r="G450" s="166" t="n"/>
      <c r="H450" s="166" t="n"/>
      <c r="I450" s="481">
        <f>IF(B450="","",'Multi Unit Grid'!$H$3)</f>
        <v/>
      </c>
      <c r="J450" s="166" t="n"/>
      <c r="K450" s="166" t="n"/>
      <c r="L450" s="166" t="n"/>
      <c r="M450" s="166" t="n"/>
      <c r="N450" s="166" t="n"/>
      <c r="O450" s="505" t="n"/>
      <c r="P450" s="166" t="n"/>
      <c r="Q450" s="501">
        <f>IF(B450="","",'Multi Unit Grid'!$G$3)</f>
        <v/>
      </c>
      <c r="R450" s="166" t="n"/>
      <c r="S450" s="502">
        <f>IF('Multi Unit Grid'!$C$13="","",'Multi Unit Grid'!$C$13)</f>
        <v/>
      </c>
      <c r="T450" s="502">
        <f>IF('COE.Client.Details'!J467="","",'COE.Client.Details'!J467)</f>
        <v/>
      </c>
    </row>
    <row r="451">
      <c r="A451" s="504" t="n"/>
      <c r="B451" s="504">
        <f>IF('Internal COE_Account Grid'!B451="","",'Internal COE_Account Grid'!B451)</f>
        <v/>
      </c>
      <c r="C451" s="504">
        <f>IF('Internal COE_Account Grid'!I451="","",'Internal COE_Account Grid'!I451)</f>
        <v/>
      </c>
      <c r="D451" s="631">
        <f>IF('Exhibit A'!K460="","",'Exhibit A'!K460)</f>
        <v/>
      </c>
      <c r="E451" s="166" t="n"/>
      <c r="F451" s="166" t="n"/>
      <c r="G451" s="166" t="n"/>
      <c r="H451" s="166" t="n"/>
      <c r="I451" s="481">
        <f>IF(B451="","",'Multi Unit Grid'!$H$3)</f>
        <v/>
      </c>
      <c r="J451" s="166" t="n"/>
      <c r="K451" s="166" t="n"/>
      <c r="L451" s="166" t="n"/>
      <c r="M451" s="166" t="n"/>
      <c r="N451" s="166" t="n"/>
      <c r="O451" s="505" t="n"/>
      <c r="P451" s="166" t="n"/>
      <c r="Q451" s="501">
        <f>IF(B451="","",'Multi Unit Grid'!$G$3)</f>
        <v/>
      </c>
      <c r="R451" s="166" t="n"/>
      <c r="S451" s="502">
        <f>IF('Multi Unit Grid'!$C$13="","",'Multi Unit Grid'!$C$13)</f>
        <v/>
      </c>
      <c r="T451" s="502">
        <f>IF('COE.Client.Details'!J468="","",'COE.Client.Details'!J468)</f>
        <v/>
      </c>
    </row>
    <row r="452">
      <c r="A452" s="504" t="n"/>
      <c r="B452" s="504">
        <f>IF('Internal COE_Account Grid'!B452="","",'Internal COE_Account Grid'!B452)</f>
        <v/>
      </c>
      <c r="C452" s="504">
        <f>IF('Internal COE_Account Grid'!I452="","",'Internal COE_Account Grid'!I452)</f>
        <v/>
      </c>
      <c r="D452" s="631">
        <f>IF('Exhibit A'!K461="","",'Exhibit A'!K461)</f>
        <v/>
      </c>
      <c r="E452" s="166" t="n"/>
      <c r="F452" s="166" t="n"/>
      <c r="G452" s="166" t="n"/>
      <c r="H452" s="166" t="n"/>
      <c r="I452" s="481">
        <f>IF(B452="","",'Multi Unit Grid'!$H$3)</f>
        <v/>
      </c>
      <c r="J452" s="166" t="n"/>
      <c r="K452" s="166" t="n"/>
      <c r="L452" s="166" t="n"/>
      <c r="M452" s="166" t="n"/>
      <c r="N452" s="166" t="n"/>
      <c r="O452" s="505" t="n"/>
      <c r="P452" s="166" t="n"/>
      <c r="Q452" s="501">
        <f>IF(B452="","",'Multi Unit Grid'!$G$3)</f>
        <v/>
      </c>
      <c r="R452" s="166" t="n"/>
      <c r="S452" s="502">
        <f>IF('Multi Unit Grid'!$C$13="","",'Multi Unit Grid'!$C$13)</f>
        <v/>
      </c>
      <c r="T452" s="502">
        <f>IF('COE.Client.Details'!J469="","",'COE.Client.Details'!J469)</f>
        <v/>
      </c>
    </row>
    <row r="453">
      <c r="A453" s="504" t="n"/>
      <c r="B453" s="504">
        <f>IF('Internal COE_Account Grid'!B453="","",'Internal COE_Account Grid'!B453)</f>
        <v/>
      </c>
      <c r="C453" s="504">
        <f>IF('Internal COE_Account Grid'!I453="","",'Internal COE_Account Grid'!I453)</f>
        <v/>
      </c>
      <c r="D453" s="631">
        <f>IF('Exhibit A'!K462="","",'Exhibit A'!K462)</f>
        <v/>
      </c>
      <c r="E453" s="166" t="n"/>
      <c r="F453" s="166" t="n"/>
      <c r="G453" s="166" t="n"/>
      <c r="H453" s="166" t="n"/>
      <c r="I453" s="481">
        <f>IF(B453="","",'Multi Unit Grid'!$H$3)</f>
        <v/>
      </c>
      <c r="J453" s="166" t="n"/>
      <c r="K453" s="166" t="n"/>
      <c r="L453" s="166" t="n"/>
      <c r="M453" s="166" t="n"/>
      <c r="N453" s="166" t="n"/>
      <c r="O453" s="505" t="n"/>
      <c r="P453" s="166" t="n"/>
      <c r="Q453" s="501">
        <f>IF(B453="","",'Multi Unit Grid'!$G$3)</f>
        <v/>
      </c>
      <c r="R453" s="166" t="n"/>
      <c r="S453" s="502">
        <f>IF('Multi Unit Grid'!$C$13="","",'Multi Unit Grid'!$C$13)</f>
        <v/>
      </c>
      <c r="T453" s="502">
        <f>IF('COE.Client.Details'!J470="","",'COE.Client.Details'!J470)</f>
        <v/>
      </c>
    </row>
    <row r="454">
      <c r="A454" s="504" t="n"/>
      <c r="B454" s="504">
        <f>IF('Internal COE_Account Grid'!B454="","",'Internal COE_Account Grid'!B454)</f>
        <v/>
      </c>
      <c r="C454" s="504">
        <f>IF('Internal COE_Account Grid'!I454="","",'Internal COE_Account Grid'!I454)</f>
        <v/>
      </c>
      <c r="D454" s="631">
        <f>IF('Exhibit A'!K463="","",'Exhibit A'!K463)</f>
        <v/>
      </c>
      <c r="E454" s="166" t="n"/>
      <c r="F454" s="166" t="n"/>
      <c r="G454" s="166" t="n"/>
      <c r="H454" s="166" t="n"/>
      <c r="I454" s="481">
        <f>IF(B454="","",'Multi Unit Grid'!$H$3)</f>
        <v/>
      </c>
      <c r="J454" s="166" t="n"/>
      <c r="K454" s="166" t="n"/>
      <c r="L454" s="166" t="n"/>
      <c r="M454" s="166" t="n"/>
      <c r="N454" s="166" t="n"/>
      <c r="O454" s="505" t="n"/>
      <c r="P454" s="166" t="n"/>
      <c r="Q454" s="501">
        <f>IF(B454="","",'Multi Unit Grid'!$G$3)</f>
        <v/>
      </c>
      <c r="R454" s="166" t="n"/>
      <c r="S454" s="502">
        <f>IF('Multi Unit Grid'!$C$13="","",'Multi Unit Grid'!$C$13)</f>
        <v/>
      </c>
      <c r="T454" s="502">
        <f>IF('COE.Client.Details'!J471="","",'COE.Client.Details'!J471)</f>
        <v/>
      </c>
    </row>
    <row r="455">
      <c r="A455" s="504" t="n"/>
      <c r="B455" s="504">
        <f>IF('Internal COE_Account Grid'!B455="","",'Internal COE_Account Grid'!B455)</f>
        <v/>
      </c>
      <c r="C455" s="504">
        <f>IF('Internal COE_Account Grid'!I455="","",'Internal COE_Account Grid'!I455)</f>
        <v/>
      </c>
      <c r="D455" s="631">
        <f>IF('Exhibit A'!K464="","",'Exhibit A'!K464)</f>
        <v/>
      </c>
      <c r="E455" s="166" t="n"/>
      <c r="F455" s="166" t="n"/>
      <c r="G455" s="166" t="n"/>
      <c r="H455" s="166" t="n"/>
      <c r="I455" s="481">
        <f>IF(B455="","",'Multi Unit Grid'!$H$3)</f>
        <v/>
      </c>
      <c r="J455" s="166" t="n"/>
      <c r="K455" s="166" t="n"/>
      <c r="L455" s="166" t="n"/>
      <c r="M455" s="166" t="n"/>
      <c r="N455" s="166" t="n"/>
      <c r="O455" s="505" t="n"/>
      <c r="P455" s="166" t="n"/>
      <c r="Q455" s="501">
        <f>IF(B455="","",'Multi Unit Grid'!$G$3)</f>
        <v/>
      </c>
      <c r="R455" s="166" t="n"/>
      <c r="S455" s="502">
        <f>IF('Multi Unit Grid'!$C$13="","",'Multi Unit Grid'!$C$13)</f>
        <v/>
      </c>
      <c r="T455" s="502">
        <f>IF('COE.Client.Details'!J472="","",'COE.Client.Details'!J472)</f>
        <v/>
      </c>
    </row>
    <row r="456">
      <c r="A456" s="504" t="n"/>
      <c r="B456" s="504">
        <f>IF('Internal COE_Account Grid'!B456="","",'Internal COE_Account Grid'!B456)</f>
        <v/>
      </c>
      <c r="C456" s="504">
        <f>IF('Internal COE_Account Grid'!I456="","",'Internal COE_Account Grid'!I456)</f>
        <v/>
      </c>
      <c r="D456" s="631">
        <f>IF('Exhibit A'!K465="","",'Exhibit A'!K465)</f>
        <v/>
      </c>
      <c r="E456" s="166" t="n"/>
      <c r="F456" s="166" t="n"/>
      <c r="G456" s="166" t="n"/>
      <c r="H456" s="166" t="n"/>
      <c r="I456" s="481">
        <f>IF(B456="","",'Multi Unit Grid'!$H$3)</f>
        <v/>
      </c>
      <c r="J456" s="166" t="n"/>
      <c r="K456" s="166" t="n"/>
      <c r="L456" s="166" t="n"/>
      <c r="M456" s="166" t="n"/>
      <c r="N456" s="166" t="n"/>
      <c r="O456" s="505" t="n"/>
      <c r="P456" s="166" t="n"/>
      <c r="Q456" s="501">
        <f>IF(B456="","",'Multi Unit Grid'!$G$3)</f>
        <v/>
      </c>
      <c r="R456" s="166" t="n"/>
      <c r="S456" s="502">
        <f>IF('Multi Unit Grid'!$C$13="","",'Multi Unit Grid'!$C$13)</f>
        <v/>
      </c>
      <c r="T456" s="502">
        <f>IF('COE.Client.Details'!J473="","",'COE.Client.Details'!J473)</f>
        <v/>
      </c>
    </row>
    <row r="457">
      <c r="A457" s="504" t="n"/>
      <c r="B457" s="504">
        <f>IF('Internal COE_Account Grid'!B457="","",'Internal COE_Account Grid'!B457)</f>
        <v/>
      </c>
      <c r="C457" s="504">
        <f>IF('Internal COE_Account Grid'!I457="","",'Internal COE_Account Grid'!I457)</f>
        <v/>
      </c>
      <c r="D457" s="631">
        <f>IF('Exhibit A'!K466="","",'Exhibit A'!K466)</f>
        <v/>
      </c>
      <c r="E457" s="166" t="n"/>
      <c r="F457" s="166" t="n"/>
      <c r="G457" s="166" t="n"/>
      <c r="H457" s="166" t="n"/>
      <c r="I457" s="481">
        <f>IF(B457="","",'Multi Unit Grid'!$H$3)</f>
        <v/>
      </c>
      <c r="J457" s="166" t="n"/>
      <c r="K457" s="166" t="n"/>
      <c r="L457" s="166" t="n"/>
      <c r="M457" s="166" t="n"/>
      <c r="N457" s="166" t="n"/>
      <c r="O457" s="505" t="n"/>
      <c r="P457" s="166" t="n"/>
      <c r="Q457" s="501">
        <f>IF(B457="","",'Multi Unit Grid'!$G$3)</f>
        <v/>
      </c>
      <c r="R457" s="166" t="n"/>
      <c r="S457" s="502">
        <f>IF('Multi Unit Grid'!$C$13="","",'Multi Unit Grid'!$C$13)</f>
        <v/>
      </c>
      <c r="T457" s="502">
        <f>IF('COE.Client.Details'!J474="","",'COE.Client.Details'!J474)</f>
        <v/>
      </c>
    </row>
    <row r="458">
      <c r="A458" s="504" t="n"/>
      <c r="B458" s="504">
        <f>IF('Internal COE_Account Grid'!B458="","",'Internal COE_Account Grid'!B458)</f>
        <v/>
      </c>
      <c r="C458" s="504">
        <f>IF('Internal COE_Account Grid'!I458="","",'Internal COE_Account Grid'!I458)</f>
        <v/>
      </c>
      <c r="D458" s="631">
        <f>IF('Exhibit A'!K467="","",'Exhibit A'!K467)</f>
        <v/>
      </c>
      <c r="E458" s="166" t="n"/>
      <c r="F458" s="166" t="n"/>
      <c r="G458" s="166" t="n"/>
      <c r="H458" s="166" t="n"/>
      <c r="I458" s="481">
        <f>IF(B458="","",'Multi Unit Grid'!$H$3)</f>
        <v/>
      </c>
      <c r="J458" s="166" t="n"/>
      <c r="K458" s="166" t="n"/>
      <c r="L458" s="166" t="n"/>
      <c r="M458" s="166" t="n"/>
      <c r="N458" s="166" t="n"/>
      <c r="O458" s="505" t="n"/>
      <c r="P458" s="166" t="n"/>
      <c r="Q458" s="501">
        <f>IF(B458="","",'Multi Unit Grid'!$G$3)</f>
        <v/>
      </c>
      <c r="R458" s="166" t="n"/>
      <c r="S458" s="502">
        <f>IF('Multi Unit Grid'!$C$13="","",'Multi Unit Grid'!$C$13)</f>
        <v/>
      </c>
      <c r="T458" s="502">
        <f>IF('COE.Client.Details'!J475="","",'COE.Client.Details'!J475)</f>
        <v/>
      </c>
    </row>
    <row r="459">
      <c r="A459" s="504" t="n"/>
      <c r="B459" s="504">
        <f>IF('Internal COE_Account Grid'!B459="","",'Internal COE_Account Grid'!B459)</f>
        <v/>
      </c>
      <c r="C459" s="504">
        <f>IF('Internal COE_Account Grid'!I459="","",'Internal COE_Account Grid'!I459)</f>
        <v/>
      </c>
      <c r="D459" s="631">
        <f>IF('Exhibit A'!K468="","",'Exhibit A'!K468)</f>
        <v/>
      </c>
      <c r="E459" s="166" t="n"/>
      <c r="F459" s="166" t="n"/>
      <c r="G459" s="166" t="n"/>
      <c r="H459" s="166" t="n"/>
      <c r="I459" s="481">
        <f>IF(B459="","",'Multi Unit Grid'!$H$3)</f>
        <v/>
      </c>
      <c r="J459" s="166" t="n"/>
      <c r="K459" s="166" t="n"/>
      <c r="L459" s="166" t="n"/>
      <c r="M459" s="166" t="n"/>
      <c r="N459" s="166" t="n"/>
      <c r="O459" s="505" t="n"/>
      <c r="P459" s="166" t="n"/>
      <c r="Q459" s="501">
        <f>IF(B459="","",'Multi Unit Grid'!$G$3)</f>
        <v/>
      </c>
      <c r="R459" s="166" t="n"/>
      <c r="S459" s="502">
        <f>IF('Multi Unit Grid'!$C$13="","",'Multi Unit Grid'!$C$13)</f>
        <v/>
      </c>
      <c r="T459" s="502">
        <f>IF('COE.Client.Details'!J476="","",'COE.Client.Details'!J476)</f>
        <v/>
      </c>
    </row>
    <row r="460">
      <c r="A460" s="504" t="n"/>
      <c r="B460" s="504">
        <f>IF('Internal COE_Account Grid'!B460="","",'Internal COE_Account Grid'!B460)</f>
        <v/>
      </c>
      <c r="C460" s="504">
        <f>IF('Internal COE_Account Grid'!I460="","",'Internal COE_Account Grid'!I460)</f>
        <v/>
      </c>
      <c r="D460" s="631">
        <f>IF('Exhibit A'!K469="","",'Exhibit A'!K469)</f>
        <v/>
      </c>
      <c r="E460" s="166" t="n"/>
      <c r="F460" s="166" t="n"/>
      <c r="G460" s="166" t="n"/>
      <c r="H460" s="166" t="n"/>
      <c r="I460" s="481">
        <f>IF(B460="","",'Multi Unit Grid'!$H$3)</f>
        <v/>
      </c>
      <c r="J460" s="166" t="n"/>
      <c r="K460" s="166" t="n"/>
      <c r="L460" s="166" t="n"/>
      <c r="M460" s="166" t="n"/>
      <c r="N460" s="166" t="n"/>
      <c r="O460" s="505" t="n"/>
      <c r="P460" s="166" t="n"/>
      <c r="Q460" s="501">
        <f>IF(B460="","",'Multi Unit Grid'!$G$3)</f>
        <v/>
      </c>
      <c r="R460" s="166" t="n"/>
      <c r="S460" s="502">
        <f>IF('Multi Unit Grid'!$C$13="","",'Multi Unit Grid'!$C$13)</f>
        <v/>
      </c>
      <c r="T460" s="502">
        <f>IF('COE.Client.Details'!J477="","",'COE.Client.Details'!J477)</f>
        <v/>
      </c>
    </row>
    <row r="461">
      <c r="A461" s="504" t="n"/>
      <c r="B461" s="504">
        <f>IF('Internal COE_Account Grid'!B461="","",'Internal COE_Account Grid'!B461)</f>
        <v/>
      </c>
      <c r="C461" s="504">
        <f>IF('Internal COE_Account Grid'!I461="","",'Internal COE_Account Grid'!I461)</f>
        <v/>
      </c>
      <c r="D461" s="631">
        <f>IF('Exhibit A'!K470="","",'Exhibit A'!K470)</f>
        <v/>
      </c>
      <c r="E461" s="166" t="n"/>
      <c r="F461" s="166" t="n"/>
      <c r="G461" s="166" t="n"/>
      <c r="H461" s="166" t="n"/>
      <c r="I461" s="481">
        <f>IF(B461="","",'Multi Unit Grid'!$H$3)</f>
        <v/>
      </c>
      <c r="J461" s="166" t="n"/>
      <c r="K461" s="166" t="n"/>
      <c r="L461" s="166" t="n"/>
      <c r="M461" s="166" t="n"/>
      <c r="N461" s="166" t="n"/>
      <c r="O461" s="505" t="n"/>
      <c r="P461" s="166" t="n"/>
      <c r="Q461" s="501">
        <f>IF(B461="","",'Multi Unit Grid'!$G$3)</f>
        <v/>
      </c>
      <c r="R461" s="166" t="n"/>
      <c r="S461" s="502">
        <f>IF('Multi Unit Grid'!$C$13="","",'Multi Unit Grid'!$C$13)</f>
        <v/>
      </c>
      <c r="T461" s="502">
        <f>IF('COE.Client.Details'!J478="","",'COE.Client.Details'!J478)</f>
        <v/>
      </c>
    </row>
    <row r="462">
      <c r="A462" s="504" t="n"/>
      <c r="B462" s="504">
        <f>IF('Internal COE_Account Grid'!B462="","",'Internal COE_Account Grid'!B462)</f>
        <v/>
      </c>
      <c r="C462" s="504">
        <f>IF('Internal COE_Account Grid'!I462="","",'Internal COE_Account Grid'!I462)</f>
        <v/>
      </c>
      <c r="D462" s="631">
        <f>IF('Exhibit A'!K471="","",'Exhibit A'!K471)</f>
        <v/>
      </c>
      <c r="E462" s="166" t="n"/>
      <c r="F462" s="166" t="n"/>
      <c r="G462" s="166" t="n"/>
      <c r="H462" s="166" t="n"/>
      <c r="I462" s="481">
        <f>IF(B462="","",'Multi Unit Grid'!$H$3)</f>
        <v/>
      </c>
      <c r="J462" s="166" t="n"/>
      <c r="K462" s="166" t="n"/>
      <c r="L462" s="166" t="n"/>
      <c r="M462" s="166" t="n"/>
      <c r="N462" s="166" t="n"/>
      <c r="O462" s="505" t="n"/>
      <c r="P462" s="166" t="n"/>
      <c r="Q462" s="501">
        <f>IF(B462="","",'Multi Unit Grid'!$G$3)</f>
        <v/>
      </c>
      <c r="R462" s="166" t="n"/>
      <c r="S462" s="502">
        <f>IF('Multi Unit Grid'!$C$13="","",'Multi Unit Grid'!$C$13)</f>
        <v/>
      </c>
      <c r="T462" s="502">
        <f>IF('COE.Client.Details'!J479="","",'COE.Client.Details'!J479)</f>
        <v/>
      </c>
    </row>
    <row r="463">
      <c r="A463" s="504" t="n"/>
      <c r="B463" s="504">
        <f>IF('Internal COE_Account Grid'!B463="","",'Internal COE_Account Grid'!B463)</f>
        <v/>
      </c>
      <c r="C463" s="504">
        <f>IF('Internal COE_Account Grid'!I463="","",'Internal COE_Account Grid'!I463)</f>
        <v/>
      </c>
      <c r="D463" s="631">
        <f>IF('Exhibit A'!K472="","",'Exhibit A'!K472)</f>
        <v/>
      </c>
      <c r="E463" s="166" t="n"/>
      <c r="F463" s="166" t="n"/>
      <c r="G463" s="166" t="n"/>
      <c r="H463" s="166" t="n"/>
      <c r="I463" s="481">
        <f>IF(B463="","",'Multi Unit Grid'!$H$3)</f>
        <v/>
      </c>
      <c r="J463" s="166" t="n"/>
      <c r="K463" s="166" t="n"/>
      <c r="L463" s="166" t="n"/>
      <c r="M463" s="166" t="n"/>
      <c r="N463" s="166" t="n"/>
      <c r="O463" s="505" t="n"/>
      <c r="P463" s="166" t="n"/>
      <c r="Q463" s="501">
        <f>IF(B463="","",'Multi Unit Grid'!$G$3)</f>
        <v/>
      </c>
      <c r="R463" s="166" t="n"/>
      <c r="S463" s="502">
        <f>IF('Multi Unit Grid'!$C$13="","",'Multi Unit Grid'!$C$13)</f>
        <v/>
      </c>
      <c r="T463" s="502">
        <f>IF('COE.Client.Details'!J480="","",'COE.Client.Details'!J480)</f>
        <v/>
      </c>
    </row>
    <row r="464">
      <c r="A464" s="504" t="n"/>
      <c r="B464" s="504">
        <f>IF('Internal COE_Account Grid'!B464="","",'Internal COE_Account Grid'!B464)</f>
        <v/>
      </c>
      <c r="C464" s="504">
        <f>IF('Internal COE_Account Grid'!I464="","",'Internal COE_Account Grid'!I464)</f>
        <v/>
      </c>
      <c r="D464" s="631">
        <f>IF('Exhibit A'!K473="","",'Exhibit A'!K473)</f>
        <v/>
      </c>
      <c r="E464" s="166" t="n"/>
      <c r="F464" s="166" t="n"/>
      <c r="G464" s="166" t="n"/>
      <c r="H464" s="166" t="n"/>
      <c r="I464" s="481">
        <f>IF(B464="","",'Multi Unit Grid'!$H$3)</f>
        <v/>
      </c>
      <c r="J464" s="166" t="n"/>
      <c r="K464" s="166" t="n"/>
      <c r="L464" s="166" t="n"/>
      <c r="M464" s="166" t="n"/>
      <c r="N464" s="166" t="n"/>
      <c r="O464" s="505" t="n"/>
      <c r="P464" s="166" t="n"/>
      <c r="Q464" s="501">
        <f>IF(B464="","",'Multi Unit Grid'!$G$3)</f>
        <v/>
      </c>
      <c r="R464" s="166" t="n"/>
      <c r="S464" s="502">
        <f>IF('Multi Unit Grid'!$C$13="","",'Multi Unit Grid'!$C$13)</f>
        <v/>
      </c>
      <c r="T464" s="502">
        <f>IF('COE.Client.Details'!J481="","",'COE.Client.Details'!J481)</f>
        <v/>
      </c>
    </row>
    <row r="465">
      <c r="A465" s="504" t="n"/>
      <c r="B465" s="504">
        <f>IF('Internal COE_Account Grid'!B465="","",'Internal COE_Account Grid'!B465)</f>
        <v/>
      </c>
      <c r="C465" s="504">
        <f>IF('Internal COE_Account Grid'!I465="","",'Internal COE_Account Grid'!I465)</f>
        <v/>
      </c>
      <c r="D465" s="631">
        <f>IF('Exhibit A'!K474="","",'Exhibit A'!K474)</f>
        <v/>
      </c>
      <c r="E465" s="166" t="n"/>
      <c r="F465" s="166" t="n"/>
      <c r="G465" s="166" t="n"/>
      <c r="H465" s="166" t="n"/>
      <c r="I465" s="481">
        <f>IF(B465="","",'Multi Unit Grid'!$H$3)</f>
        <v/>
      </c>
      <c r="J465" s="166" t="n"/>
      <c r="K465" s="166" t="n"/>
      <c r="L465" s="166" t="n"/>
      <c r="M465" s="166" t="n"/>
      <c r="N465" s="166" t="n"/>
      <c r="O465" s="505" t="n"/>
      <c r="P465" s="166" t="n"/>
      <c r="Q465" s="501">
        <f>IF(B465="","",'Multi Unit Grid'!$G$3)</f>
        <v/>
      </c>
      <c r="R465" s="166" t="n"/>
      <c r="S465" s="502">
        <f>IF('Multi Unit Grid'!$C$13="","",'Multi Unit Grid'!$C$13)</f>
        <v/>
      </c>
      <c r="T465" s="502">
        <f>IF('COE.Client.Details'!J482="","",'COE.Client.Details'!J482)</f>
        <v/>
      </c>
    </row>
    <row r="466">
      <c r="A466" s="504" t="n"/>
      <c r="B466" s="504">
        <f>IF('Internal COE_Account Grid'!B466="","",'Internal COE_Account Grid'!B466)</f>
        <v/>
      </c>
      <c r="C466" s="504">
        <f>IF('Internal COE_Account Grid'!I466="","",'Internal COE_Account Grid'!I466)</f>
        <v/>
      </c>
      <c r="D466" s="631">
        <f>IF('Exhibit A'!K475="","",'Exhibit A'!K475)</f>
        <v/>
      </c>
      <c r="E466" s="166" t="n"/>
      <c r="F466" s="166" t="n"/>
      <c r="G466" s="166" t="n"/>
      <c r="H466" s="166" t="n"/>
      <c r="I466" s="481">
        <f>IF(B466="","",'Multi Unit Grid'!$H$3)</f>
        <v/>
      </c>
      <c r="J466" s="166" t="n"/>
      <c r="K466" s="166" t="n"/>
      <c r="L466" s="166" t="n"/>
      <c r="M466" s="166" t="n"/>
      <c r="N466" s="166" t="n"/>
      <c r="O466" s="505" t="n"/>
      <c r="P466" s="166" t="n"/>
      <c r="Q466" s="501">
        <f>IF(B466="","",'Multi Unit Grid'!$G$3)</f>
        <v/>
      </c>
      <c r="R466" s="166" t="n"/>
      <c r="S466" s="502">
        <f>IF('Multi Unit Grid'!$C$13="","",'Multi Unit Grid'!$C$13)</f>
        <v/>
      </c>
      <c r="T466" s="502">
        <f>IF('COE.Client.Details'!J483="","",'COE.Client.Details'!J483)</f>
        <v/>
      </c>
    </row>
    <row r="467">
      <c r="A467" s="504" t="n"/>
      <c r="B467" s="504">
        <f>IF('Internal COE_Account Grid'!B467="","",'Internal COE_Account Grid'!B467)</f>
        <v/>
      </c>
      <c r="C467" s="504">
        <f>IF('Internal COE_Account Grid'!I467="","",'Internal COE_Account Grid'!I467)</f>
        <v/>
      </c>
      <c r="D467" s="631">
        <f>IF('Exhibit A'!K476="","",'Exhibit A'!K476)</f>
        <v/>
      </c>
      <c r="E467" s="166" t="n"/>
      <c r="F467" s="166" t="n"/>
      <c r="G467" s="166" t="n"/>
      <c r="H467" s="166" t="n"/>
      <c r="I467" s="481">
        <f>IF(B467="","",'Multi Unit Grid'!$H$3)</f>
        <v/>
      </c>
      <c r="J467" s="166" t="n"/>
      <c r="K467" s="166" t="n"/>
      <c r="L467" s="166" t="n"/>
      <c r="M467" s="166" t="n"/>
      <c r="N467" s="166" t="n"/>
      <c r="O467" s="505" t="n"/>
      <c r="P467" s="166" t="n"/>
      <c r="Q467" s="501">
        <f>IF(B467="","",'Multi Unit Grid'!$G$3)</f>
        <v/>
      </c>
      <c r="R467" s="166" t="n"/>
      <c r="S467" s="502">
        <f>IF('Multi Unit Grid'!$C$13="","",'Multi Unit Grid'!$C$13)</f>
        <v/>
      </c>
      <c r="T467" s="502">
        <f>IF('COE.Client.Details'!J484="","",'COE.Client.Details'!J484)</f>
        <v/>
      </c>
    </row>
    <row r="468">
      <c r="A468" s="504" t="n"/>
      <c r="B468" s="504">
        <f>IF('Internal COE_Account Grid'!B468="","",'Internal COE_Account Grid'!B468)</f>
        <v/>
      </c>
      <c r="C468" s="504">
        <f>IF('Internal COE_Account Grid'!I468="","",'Internal COE_Account Grid'!I468)</f>
        <v/>
      </c>
      <c r="D468" s="631">
        <f>IF('Exhibit A'!K477="","",'Exhibit A'!K477)</f>
        <v/>
      </c>
      <c r="E468" s="166" t="n"/>
      <c r="F468" s="166" t="n"/>
      <c r="G468" s="166" t="n"/>
      <c r="H468" s="166" t="n"/>
      <c r="I468" s="481">
        <f>IF(B468="","",'Multi Unit Grid'!$H$3)</f>
        <v/>
      </c>
      <c r="J468" s="166" t="n"/>
      <c r="K468" s="166" t="n"/>
      <c r="L468" s="166" t="n"/>
      <c r="M468" s="166" t="n"/>
      <c r="N468" s="166" t="n"/>
      <c r="O468" s="505" t="n"/>
      <c r="P468" s="166" t="n"/>
      <c r="Q468" s="501">
        <f>IF(B468="","",'Multi Unit Grid'!$G$3)</f>
        <v/>
      </c>
      <c r="R468" s="166" t="n"/>
      <c r="S468" s="502">
        <f>IF('Multi Unit Grid'!$C$13="","",'Multi Unit Grid'!$C$13)</f>
        <v/>
      </c>
      <c r="T468" s="502">
        <f>IF('COE.Client.Details'!J485="","",'COE.Client.Details'!J485)</f>
        <v/>
      </c>
    </row>
    <row r="469">
      <c r="A469" s="504" t="n"/>
      <c r="B469" s="504">
        <f>IF('Internal COE_Account Grid'!B469="","",'Internal COE_Account Grid'!B469)</f>
        <v/>
      </c>
      <c r="C469" s="504">
        <f>IF('Internal COE_Account Grid'!I469="","",'Internal COE_Account Grid'!I469)</f>
        <v/>
      </c>
      <c r="D469" s="631">
        <f>IF('Exhibit A'!K478="","",'Exhibit A'!K478)</f>
        <v/>
      </c>
      <c r="E469" s="166" t="n"/>
      <c r="F469" s="166" t="n"/>
      <c r="G469" s="166" t="n"/>
      <c r="H469" s="166" t="n"/>
      <c r="I469" s="481">
        <f>IF(B469="","",'Multi Unit Grid'!$H$3)</f>
        <v/>
      </c>
      <c r="J469" s="166" t="n"/>
      <c r="K469" s="166" t="n"/>
      <c r="L469" s="166" t="n"/>
      <c r="M469" s="166" t="n"/>
      <c r="N469" s="166" t="n"/>
      <c r="O469" s="505" t="n"/>
      <c r="P469" s="166" t="n"/>
      <c r="Q469" s="501">
        <f>IF(B469="","",'Multi Unit Grid'!$G$3)</f>
        <v/>
      </c>
      <c r="R469" s="166" t="n"/>
      <c r="S469" s="502">
        <f>IF('Multi Unit Grid'!$C$13="","",'Multi Unit Grid'!$C$13)</f>
        <v/>
      </c>
      <c r="T469" s="502">
        <f>IF('COE.Client.Details'!J486="","",'COE.Client.Details'!J486)</f>
        <v/>
      </c>
    </row>
    <row r="470">
      <c r="A470" s="504" t="n"/>
      <c r="B470" s="504">
        <f>IF('Internal COE_Account Grid'!B470="","",'Internal COE_Account Grid'!B470)</f>
        <v/>
      </c>
      <c r="C470" s="504">
        <f>IF('Internal COE_Account Grid'!I470="","",'Internal COE_Account Grid'!I470)</f>
        <v/>
      </c>
      <c r="D470" s="631">
        <f>IF('Exhibit A'!K479="","",'Exhibit A'!K479)</f>
        <v/>
      </c>
      <c r="E470" s="166" t="n"/>
      <c r="F470" s="166" t="n"/>
      <c r="G470" s="166" t="n"/>
      <c r="H470" s="166" t="n"/>
      <c r="I470" s="481">
        <f>IF(B470="","",'Multi Unit Grid'!$H$3)</f>
        <v/>
      </c>
      <c r="J470" s="166" t="n"/>
      <c r="K470" s="166" t="n"/>
      <c r="L470" s="166" t="n"/>
      <c r="M470" s="166" t="n"/>
      <c r="N470" s="166" t="n"/>
      <c r="O470" s="505" t="n"/>
      <c r="P470" s="166" t="n"/>
      <c r="Q470" s="501">
        <f>IF(B470="","",'Multi Unit Grid'!$G$3)</f>
        <v/>
      </c>
      <c r="R470" s="166" t="n"/>
      <c r="S470" s="502">
        <f>IF('Multi Unit Grid'!$C$13="","",'Multi Unit Grid'!$C$13)</f>
        <v/>
      </c>
      <c r="T470" s="502">
        <f>IF('COE.Client.Details'!J487="","",'COE.Client.Details'!J487)</f>
        <v/>
      </c>
    </row>
    <row r="471">
      <c r="A471" s="504" t="n"/>
      <c r="B471" s="504">
        <f>IF('Internal COE_Account Grid'!B471="","",'Internal COE_Account Grid'!B471)</f>
        <v/>
      </c>
      <c r="C471" s="504">
        <f>IF('Internal COE_Account Grid'!I471="","",'Internal COE_Account Grid'!I471)</f>
        <v/>
      </c>
      <c r="D471" s="631">
        <f>IF('Exhibit A'!K480="","",'Exhibit A'!K480)</f>
        <v/>
      </c>
      <c r="E471" s="166" t="n"/>
      <c r="F471" s="166" t="n"/>
      <c r="G471" s="166" t="n"/>
      <c r="H471" s="166" t="n"/>
      <c r="I471" s="481">
        <f>IF(B471="","",'Multi Unit Grid'!$H$3)</f>
        <v/>
      </c>
      <c r="J471" s="166" t="n"/>
      <c r="K471" s="166" t="n"/>
      <c r="L471" s="166" t="n"/>
      <c r="M471" s="166" t="n"/>
      <c r="N471" s="166" t="n"/>
      <c r="O471" s="505" t="n"/>
      <c r="P471" s="166" t="n"/>
      <c r="Q471" s="501">
        <f>IF(B471="","",'Multi Unit Grid'!$G$3)</f>
        <v/>
      </c>
      <c r="R471" s="166" t="n"/>
      <c r="S471" s="502">
        <f>IF('Multi Unit Grid'!$C$13="","",'Multi Unit Grid'!$C$13)</f>
        <v/>
      </c>
      <c r="T471" s="502">
        <f>IF('COE.Client.Details'!J488="","",'COE.Client.Details'!J488)</f>
        <v/>
      </c>
    </row>
    <row r="472">
      <c r="A472" s="504" t="n"/>
      <c r="B472" s="504">
        <f>IF('Internal COE_Account Grid'!B472="","",'Internal COE_Account Grid'!B472)</f>
        <v/>
      </c>
      <c r="C472" s="504">
        <f>IF('Internal COE_Account Grid'!I472="","",'Internal COE_Account Grid'!I472)</f>
        <v/>
      </c>
      <c r="D472" s="631">
        <f>IF('Exhibit A'!K481="","",'Exhibit A'!K481)</f>
        <v/>
      </c>
      <c r="E472" s="166" t="n"/>
      <c r="F472" s="166" t="n"/>
      <c r="G472" s="166" t="n"/>
      <c r="H472" s="166" t="n"/>
      <c r="I472" s="481">
        <f>IF(B472="","",'Multi Unit Grid'!$H$3)</f>
        <v/>
      </c>
      <c r="J472" s="166" t="n"/>
      <c r="K472" s="166" t="n"/>
      <c r="L472" s="166" t="n"/>
      <c r="M472" s="166" t="n"/>
      <c r="N472" s="166" t="n"/>
      <c r="O472" s="505" t="n"/>
      <c r="P472" s="166" t="n"/>
      <c r="Q472" s="501">
        <f>IF(B472="","",'Multi Unit Grid'!$G$3)</f>
        <v/>
      </c>
      <c r="R472" s="166" t="n"/>
      <c r="S472" s="502">
        <f>IF('Multi Unit Grid'!$C$13="","",'Multi Unit Grid'!$C$13)</f>
        <v/>
      </c>
      <c r="T472" s="502">
        <f>IF('COE.Client.Details'!J489="","",'COE.Client.Details'!J489)</f>
        <v/>
      </c>
    </row>
    <row r="473">
      <c r="A473" s="504" t="n"/>
      <c r="B473" s="504">
        <f>IF('Internal COE_Account Grid'!B473="","",'Internal COE_Account Grid'!B473)</f>
        <v/>
      </c>
      <c r="C473" s="504">
        <f>IF('Internal COE_Account Grid'!I473="","",'Internal COE_Account Grid'!I473)</f>
        <v/>
      </c>
      <c r="D473" s="631">
        <f>IF('Exhibit A'!K482="","",'Exhibit A'!K482)</f>
        <v/>
      </c>
      <c r="E473" s="166" t="n"/>
      <c r="F473" s="166" t="n"/>
      <c r="G473" s="166" t="n"/>
      <c r="H473" s="166" t="n"/>
      <c r="I473" s="481">
        <f>IF(B473="","",'Multi Unit Grid'!$H$3)</f>
        <v/>
      </c>
      <c r="J473" s="166" t="n"/>
      <c r="K473" s="166" t="n"/>
      <c r="L473" s="166" t="n"/>
      <c r="M473" s="166" t="n"/>
      <c r="N473" s="166" t="n"/>
      <c r="O473" s="505" t="n"/>
      <c r="P473" s="166" t="n"/>
      <c r="Q473" s="501">
        <f>IF(B473="","",'Multi Unit Grid'!$G$3)</f>
        <v/>
      </c>
      <c r="R473" s="166" t="n"/>
      <c r="S473" s="502">
        <f>IF('Multi Unit Grid'!$C$13="","",'Multi Unit Grid'!$C$13)</f>
        <v/>
      </c>
      <c r="T473" s="502">
        <f>IF('COE.Client.Details'!J490="","",'COE.Client.Details'!J490)</f>
        <v/>
      </c>
    </row>
    <row r="474">
      <c r="A474" s="504" t="n"/>
      <c r="B474" s="504">
        <f>IF('Internal COE_Account Grid'!B474="","",'Internal COE_Account Grid'!B474)</f>
        <v/>
      </c>
      <c r="C474" s="504">
        <f>IF('Internal COE_Account Grid'!I474="","",'Internal COE_Account Grid'!I474)</f>
        <v/>
      </c>
      <c r="D474" s="631">
        <f>IF('Exhibit A'!K483="","",'Exhibit A'!K483)</f>
        <v/>
      </c>
      <c r="E474" s="166" t="n"/>
      <c r="F474" s="166" t="n"/>
      <c r="G474" s="166" t="n"/>
      <c r="H474" s="166" t="n"/>
      <c r="I474" s="481">
        <f>IF(B474="","",'Multi Unit Grid'!$H$3)</f>
        <v/>
      </c>
      <c r="J474" s="166" t="n"/>
      <c r="K474" s="166" t="n"/>
      <c r="L474" s="166" t="n"/>
      <c r="M474" s="166" t="n"/>
      <c r="N474" s="166" t="n"/>
      <c r="O474" s="505" t="n"/>
      <c r="P474" s="166" t="n"/>
      <c r="Q474" s="501">
        <f>IF(B474="","",'Multi Unit Grid'!$G$3)</f>
        <v/>
      </c>
      <c r="R474" s="166" t="n"/>
      <c r="S474" s="502">
        <f>IF('Multi Unit Grid'!$C$13="","",'Multi Unit Grid'!$C$13)</f>
        <v/>
      </c>
      <c r="T474" s="502">
        <f>IF('COE.Client.Details'!J491="","",'COE.Client.Details'!J491)</f>
        <v/>
      </c>
    </row>
    <row r="475">
      <c r="A475" s="504" t="n"/>
      <c r="B475" s="504">
        <f>IF('Internal COE_Account Grid'!B475="","",'Internal COE_Account Grid'!B475)</f>
        <v/>
      </c>
      <c r="C475" s="504">
        <f>IF('Internal COE_Account Grid'!I475="","",'Internal COE_Account Grid'!I475)</f>
        <v/>
      </c>
      <c r="D475" s="631">
        <f>IF('Exhibit A'!K484="","",'Exhibit A'!K484)</f>
        <v/>
      </c>
      <c r="E475" s="166" t="n"/>
      <c r="F475" s="166" t="n"/>
      <c r="G475" s="166" t="n"/>
      <c r="H475" s="166" t="n"/>
      <c r="I475" s="481">
        <f>IF(B475="","",'Multi Unit Grid'!$H$3)</f>
        <v/>
      </c>
      <c r="J475" s="166" t="n"/>
      <c r="K475" s="166" t="n"/>
      <c r="L475" s="166" t="n"/>
      <c r="M475" s="166" t="n"/>
      <c r="N475" s="166" t="n"/>
      <c r="O475" s="505" t="n"/>
      <c r="P475" s="166" t="n"/>
      <c r="Q475" s="501">
        <f>IF(B475="","",'Multi Unit Grid'!$G$3)</f>
        <v/>
      </c>
      <c r="R475" s="166" t="n"/>
      <c r="S475" s="502">
        <f>IF('Multi Unit Grid'!$C$13="","",'Multi Unit Grid'!$C$13)</f>
        <v/>
      </c>
      <c r="T475" s="502">
        <f>IF('COE.Client.Details'!J492="","",'COE.Client.Details'!J492)</f>
        <v/>
      </c>
    </row>
    <row r="476">
      <c r="A476" s="504" t="n"/>
      <c r="B476" s="504">
        <f>IF('Internal COE_Account Grid'!B476="","",'Internal COE_Account Grid'!B476)</f>
        <v/>
      </c>
      <c r="C476" s="504">
        <f>IF('Internal COE_Account Grid'!I476="","",'Internal COE_Account Grid'!I476)</f>
        <v/>
      </c>
      <c r="D476" s="631">
        <f>IF('Exhibit A'!K485="","",'Exhibit A'!K485)</f>
        <v/>
      </c>
      <c r="E476" s="166" t="n"/>
      <c r="F476" s="166" t="n"/>
      <c r="G476" s="166" t="n"/>
      <c r="H476" s="166" t="n"/>
      <c r="I476" s="481">
        <f>IF(B476="","",'Multi Unit Grid'!$H$3)</f>
        <v/>
      </c>
      <c r="J476" s="166" t="n"/>
      <c r="K476" s="166" t="n"/>
      <c r="L476" s="166" t="n"/>
      <c r="M476" s="166" t="n"/>
      <c r="N476" s="166" t="n"/>
      <c r="O476" s="505" t="n"/>
      <c r="P476" s="166" t="n"/>
      <c r="Q476" s="501">
        <f>IF(B476="","",'Multi Unit Grid'!$G$3)</f>
        <v/>
      </c>
      <c r="R476" s="166" t="n"/>
      <c r="S476" s="502">
        <f>IF('Multi Unit Grid'!$C$13="","",'Multi Unit Grid'!$C$13)</f>
        <v/>
      </c>
      <c r="T476" s="502">
        <f>IF('COE.Client.Details'!J493="","",'COE.Client.Details'!J493)</f>
        <v/>
      </c>
    </row>
    <row r="477">
      <c r="A477" s="504" t="n"/>
      <c r="B477" s="504">
        <f>IF('Internal COE_Account Grid'!B477="","",'Internal COE_Account Grid'!B477)</f>
        <v/>
      </c>
      <c r="C477" s="504">
        <f>IF('Internal COE_Account Grid'!I477="","",'Internal COE_Account Grid'!I477)</f>
        <v/>
      </c>
      <c r="D477" s="631">
        <f>IF('Exhibit A'!K486="","",'Exhibit A'!K486)</f>
        <v/>
      </c>
      <c r="E477" s="166" t="n"/>
      <c r="F477" s="166" t="n"/>
      <c r="G477" s="166" t="n"/>
      <c r="H477" s="166" t="n"/>
      <c r="I477" s="481">
        <f>IF(B477="","",'Multi Unit Grid'!$H$3)</f>
        <v/>
      </c>
      <c r="J477" s="166" t="n"/>
      <c r="K477" s="166" t="n"/>
      <c r="L477" s="166" t="n"/>
      <c r="M477" s="166" t="n"/>
      <c r="N477" s="166" t="n"/>
      <c r="O477" s="505" t="n"/>
      <c r="P477" s="166" t="n"/>
      <c r="Q477" s="501">
        <f>IF(B477="","",'Multi Unit Grid'!$G$3)</f>
        <v/>
      </c>
      <c r="R477" s="166" t="n"/>
      <c r="S477" s="502">
        <f>IF('Multi Unit Grid'!$C$13="","",'Multi Unit Grid'!$C$13)</f>
        <v/>
      </c>
      <c r="T477" s="502">
        <f>IF('COE.Client.Details'!J494="","",'COE.Client.Details'!J494)</f>
        <v/>
      </c>
    </row>
    <row r="478">
      <c r="A478" s="504" t="n"/>
      <c r="B478" s="504">
        <f>IF('Internal COE_Account Grid'!B478="","",'Internal COE_Account Grid'!B478)</f>
        <v/>
      </c>
      <c r="C478" s="504">
        <f>IF('Internal COE_Account Grid'!I478="","",'Internal COE_Account Grid'!I478)</f>
        <v/>
      </c>
      <c r="D478" s="631">
        <f>IF('Exhibit A'!K487="","",'Exhibit A'!K487)</f>
        <v/>
      </c>
      <c r="E478" s="166" t="n"/>
      <c r="F478" s="166" t="n"/>
      <c r="G478" s="166" t="n"/>
      <c r="H478" s="166" t="n"/>
      <c r="I478" s="481">
        <f>IF(B478="","",'Multi Unit Grid'!$H$3)</f>
        <v/>
      </c>
      <c r="J478" s="166" t="n"/>
      <c r="K478" s="166" t="n"/>
      <c r="L478" s="166" t="n"/>
      <c r="M478" s="166" t="n"/>
      <c r="N478" s="166" t="n"/>
      <c r="O478" s="505" t="n"/>
      <c r="P478" s="166" t="n"/>
      <c r="Q478" s="501">
        <f>IF(B478="","",'Multi Unit Grid'!$G$3)</f>
        <v/>
      </c>
      <c r="R478" s="166" t="n"/>
      <c r="S478" s="502">
        <f>IF('Multi Unit Grid'!$C$13="","",'Multi Unit Grid'!$C$13)</f>
        <v/>
      </c>
      <c r="T478" s="502">
        <f>IF('COE.Client.Details'!J495="","",'COE.Client.Details'!J495)</f>
        <v/>
      </c>
    </row>
    <row r="479">
      <c r="A479" s="504" t="n"/>
      <c r="B479" s="504">
        <f>IF('Internal COE_Account Grid'!B479="","",'Internal COE_Account Grid'!B479)</f>
        <v/>
      </c>
      <c r="C479" s="504">
        <f>IF('Internal COE_Account Grid'!I479="","",'Internal COE_Account Grid'!I479)</f>
        <v/>
      </c>
      <c r="D479" s="631">
        <f>IF('Exhibit A'!K488="","",'Exhibit A'!K488)</f>
        <v/>
      </c>
      <c r="E479" s="166" t="n"/>
      <c r="F479" s="166" t="n"/>
      <c r="G479" s="166" t="n"/>
      <c r="H479" s="166" t="n"/>
      <c r="I479" s="481">
        <f>IF(B479="","",'Multi Unit Grid'!$H$3)</f>
        <v/>
      </c>
      <c r="J479" s="166" t="n"/>
      <c r="K479" s="166" t="n"/>
      <c r="L479" s="166" t="n"/>
      <c r="M479" s="166" t="n"/>
      <c r="N479" s="166" t="n"/>
      <c r="O479" s="505" t="n"/>
      <c r="P479" s="166" t="n"/>
      <c r="Q479" s="501">
        <f>IF(B479="","",'Multi Unit Grid'!$G$3)</f>
        <v/>
      </c>
      <c r="R479" s="166" t="n"/>
      <c r="S479" s="502">
        <f>IF('Multi Unit Grid'!$C$13="","",'Multi Unit Grid'!$C$13)</f>
        <v/>
      </c>
      <c r="T479" s="502">
        <f>IF('COE.Client.Details'!J496="","",'COE.Client.Details'!J496)</f>
        <v/>
      </c>
    </row>
    <row r="480">
      <c r="A480" s="504" t="n"/>
      <c r="B480" s="504">
        <f>IF('Internal COE_Account Grid'!B480="","",'Internal COE_Account Grid'!B480)</f>
        <v/>
      </c>
      <c r="C480" s="504">
        <f>IF('Internal COE_Account Grid'!I480="","",'Internal COE_Account Grid'!I480)</f>
        <v/>
      </c>
      <c r="D480" s="631">
        <f>IF('Exhibit A'!K489="","",'Exhibit A'!K489)</f>
        <v/>
      </c>
      <c r="E480" s="166" t="n"/>
      <c r="F480" s="166" t="n"/>
      <c r="G480" s="166" t="n"/>
      <c r="H480" s="166" t="n"/>
      <c r="I480" s="481">
        <f>IF(B480="","",'Multi Unit Grid'!$H$3)</f>
        <v/>
      </c>
      <c r="J480" s="166" t="n"/>
      <c r="K480" s="166" t="n"/>
      <c r="L480" s="166" t="n"/>
      <c r="M480" s="166" t="n"/>
      <c r="N480" s="166" t="n"/>
      <c r="O480" s="505" t="n"/>
      <c r="P480" s="166" t="n"/>
      <c r="Q480" s="501">
        <f>IF(B480="","",'Multi Unit Grid'!$G$3)</f>
        <v/>
      </c>
      <c r="R480" s="166" t="n"/>
      <c r="S480" s="502">
        <f>IF('Multi Unit Grid'!$C$13="","",'Multi Unit Grid'!$C$13)</f>
        <v/>
      </c>
      <c r="T480" s="502">
        <f>IF('COE.Client.Details'!J497="","",'COE.Client.Details'!J497)</f>
        <v/>
      </c>
    </row>
    <row r="481">
      <c r="A481" s="504" t="n"/>
      <c r="B481" s="504">
        <f>IF('Internal COE_Account Grid'!B481="","",'Internal COE_Account Grid'!B481)</f>
        <v/>
      </c>
      <c r="C481" s="504">
        <f>IF('Internal COE_Account Grid'!I481="","",'Internal COE_Account Grid'!I481)</f>
        <v/>
      </c>
      <c r="D481" s="631">
        <f>IF('Exhibit A'!K490="","",'Exhibit A'!K490)</f>
        <v/>
      </c>
      <c r="E481" s="166" t="n"/>
      <c r="F481" s="166" t="n"/>
      <c r="G481" s="166" t="n"/>
      <c r="H481" s="166" t="n"/>
      <c r="I481" s="481">
        <f>IF(B481="","",'Multi Unit Grid'!$H$3)</f>
        <v/>
      </c>
      <c r="J481" s="166" t="n"/>
      <c r="K481" s="166" t="n"/>
      <c r="L481" s="166" t="n"/>
      <c r="M481" s="166" t="n"/>
      <c r="N481" s="166" t="n"/>
      <c r="O481" s="505" t="n"/>
      <c r="P481" s="166" t="n"/>
      <c r="Q481" s="501">
        <f>IF(B481="","",'Multi Unit Grid'!$G$3)</f>
        <v/>
      </c>
      <c r="R481" s="166" t="n"/>
      <c r="S481" s="502">
        <f>IF('Multi Unit Grid'!$C$13="","",'Multi Unit Grid'!$C$13)</f>
        <v/>
      </c>
      <c r="T481" s="502">
        <f>IF('COE.Client.Details'!J498="","",'COE.Client.Details'!J498)</f>
        <v/>
      </c>
    </row>
    <row r="482">
      <c r="A482" s="504" t="n"/>
      <c r="B482" s="504">
        <f>IF('Internal COE_Account Grid'!B482="","",'Internal COE_Account Grid'!B482)</f>
        <v/>
      </c>
      <c r="C482" s="504">
        <f>IF('Internal COE_Account Grid'!I482="","",'Internal COE_Account Grid'!I482)</f>
        <v/>
      </c>
      <c r="D482" s="631">
        <f>IF('Exhibit A'!K491="","",'Exhibit A'!K491)</f>
        <v/>
      </c>
      <c r="E482" s="166" t="n"/>
      <c r="F482" s="166" t="n"/>
      <c r="G482" s="166" t="n"/>
      <c r="H482" s="166" t="n"/>
      <c r="I482" s="481">
        <f>IF(B482="","",'Multi Unit Grid'!$H$3)</f>
        <v/>
      </c>
      <c r="J482" s="166" t="n"/>
      <c r="K482" s="166" t="n"/>
      <c r="L482" s="166" t="n"/>
      <c r="M482" s="166" t="n"/>
      <c r="N482" s="166" t="n"/>
      <c r="O482" s="505" t="n"/>
      <c r="P482" s="166" t="n"/>
      <c r="Q482" s="501">
        <f>IF(B482="","",'Multi Unit Grid'!$G$3)</f>
        <v/>
      </c>
      <c r="R482" s="166" t="n"/>
      <c r="S482" s="502">
        <f>IF('Multi Unit Grid'!$C$13="","",'Multi Unit Grid'!$C$13)</f>
        <v/>
      </c>
      <c r="T482" s="502">
        <f>IF('COE.Client.Details'!J499="","",'COE.Client.Details'!J499)</f>
        <v/>
      </c>
    </row>
    <row r="483">
      <c r="A483" s="504" t="n"/>
      <c r="B483" s="504">
        <f>IF('Internal COE_Account Grid'!B483="","",'Internal COE_Account Grid'!B483)</f>
        <v/>
      </c>
      <c r="C483" s="504">
        <f>IF('Internal COE_Account Grid'!I483="","",'Internal COE_Account Grid'!I483)</f>
        <v/>
      </c>
      <c r="D483" s="631">
        <f>IF('Exhibit A'!K492="","",'Exhibit A'!K492)</f>
        <v/>
      </c>
      <c r="E483" s="166" t="n"/>
      <c r="F483" s="166" t="n"/>
      <c r="G483" s="166" t="n"/>
      <c r="H483" s="166" t="n"/>
      <c r="I483" s="481">
        <f>IF(B483="","",'Multi Unit Grid'!$H$3)</f>
        <v/>
      </c>
      <c r="J483" s="166" t="n"/>
      <c r="K483" s="166" t="n"/>
      <c r="L483" s="166" t="n"/>
      <c r="M483" s="166" t="n"/>
      <c r="N483" s="166" t="n"/>
      <c r="O483" s="505" t="n"/>
      <c r="P483" s="166" t="n"/>
      <c r="Q483" s="501">
        <f>IF(B483="","",'Multi Unit Grid'!$G$3)</f>
        <v/>
      </c>
      <c r="R483" s="166" t="n"/>
      <c r="S483" s="502">
        <f>IF('Multi Unit Grid'!$C$13="","",'Multi Unit Grid'!$C$13)</f>
        <v/>
      </c>
      <c r="T483" s="502">
        <f>IF('COE.Client.Details'!J500="","",'COE.Client.Details'!J500)</f>
        <v/>
      </c>
    </row>
    <row r="484">
      <c r="A484" s="504" t="n"/>
      <c r="B484" s="504">
        <f>IF('Internal COE_Account Grid'!B484="","",'Internal COE_Account Grid'!B484)</f>
        <v/>
      </c>
      <c r="C484" s="504">
        <f>IF('Internal COE_Account Grid'!I484="","",'Internal COE_Account Grid'!I484)</f>
        <v/>
      </c>
      <c r="D484" s="631">
        <f>IF('Exhibit A'!K493="","",'Exhibit A'!K493)</f>
        <v/>
      </c>
      <c r="E484" s="166" t="n"/>
      <c r="F484" s="166" t="n"/>
      <c r="G484" s="166" t="n"/>
      <c r="H484" s="166" t="n"/>
      <c r="I484" s="481">
        <f>IF(B484="","",'Multi Unit Grid'!$H$3)</f>
        <v/>
      </c>
      <c r="J484" s="166" t="n"/>
      <c r="K484" s="166" t="n"/>
      <c r="L484" s="166" t="n"/>
      <c r="M484" s="166" t="n"/>
      <c r="N484" s="166" t="n"/>
      <c r="O484" s="505" t="n"/>
      <c r="P484" s="166" t="n"/>
      <c r="Q484" s="501">
        <f>IF(B484="","",'Multi Unit Grid'!$G$3)</f>
        <v/>
      </c>
      <c r="R484" s="166" t="n"/>
      <c r="S484" s="502">
        <f>IF('Multi Unit Grid'!$C$13="","",'Multi Unit Grid'!$C$13)</f>
        <v/>
      </c>
      <c r="T484" s="502">
        <f>IF('COE.Client.Details'!J501="","",'COE.Client.Details'!J501)</f>
        <v/>
      </c>
    </row>
    <row r="485">
      <c r="A485" s="504" t="n"/>
      <c r="B485" s="504">
        <f>IF('Internal COE_Account Grid'!B485="","",'Internal COE_Account Grid'!B485)</f>
        <v/>
      </c>
      <c r="C485" s="504">
        <f>IF('Internal COE_Account Grid'!I485="","",'Internal COE_Account Grid'!I485)</f>
        <v/>
      </c>
      <c r="D485" s="631">
        <f>IF('Exhibit A'!K494="","",'Exhibit A'!K494)</f>
        <v/>
      </c>
      <c r="E485" s="166" t="n"/>
      <c r="F485" s="166" t="n"/>
      <c r="G485" s="166" t="n"/>
      <c r="H485" s="166" t="n"/>
      <c r="I485" s="481">
        <f>IF(B485="","",'Multi Unit Grid'!$H$3)</f>
        <v/>
      </c>
      <c r="J485" s="166" t="n"/>
      <c r="K485" s="166" t="n"/>
      <c r="L485" s="166" t="n"/>
      <c r="M485" s="166" t="n"/>
      <c r="N485" s="166" t="n"/>
      <c r="O485" s="505" t="n"/>
      <c r="P485" s="166" t="n"/>
      <c r="Q485" s="501">
        <f>IF(B485="","",'Multi Unit Grid'!$G$3)</f>
        <v/>
      </c>
      <c r="R485" s="166" t="n"/>
      <c r="S485" s="502">
        <f>IF('Multi Unit Grid'!$C$13="","",'Multi Unit Grid'!$C$13)</f>
        <v/>
      </c>
      <c r="T485" s="502">
        <f>IF('COE.Client.Details'!J502="","",'COE.Client.Details'!J502)</f>
        <v/>
      </c>
    </row>
    <row r="486">
      <c r="A486" s="504" t="n"/>
      <c r="B486" s="504">
        <f>IF('Internal COE_Account Grid'!B486="","",'Internal COE_Account Grid'!B486)</f>
        <v/>
      </c>
      <c r="C486" s="504">
        <f>IF('Internal COE_Account Grid'!I486="","",'Internal COE_Account Grid'!I486)</f>
        <v/>
      </c>
      <c r="D486" s="631">
        <f>IF('Exhibit A'!K495="","",'Exhibit A'!K495)</f>
        <v/>
      </c>
      <c r="E486" s="166" t="n"/>
      <c r="F486" s="166" t="n"/>
      <c r="G486" s="166" t="n"/>
      <c r="H486" s="166" t="n"/>
      <c r="I486" s="481">
        <f>IF(B486="","",'Multi Unit Grid'!$H$3)</f>
        <v/>
      </c>
      <c r="J486" s="166" t="n"/>
      <c r="K486" s="166" t="n"/>
      <c r="L486" s="166" t="n"/>
      <c r="M486" s="166" t="n"/>
      <c r="N486" s="166" t="n"/>
      <c r="O486" s="505" t="n"/>
      <c r="P486" s="166" t="n"/>
      <c r="Q486" s="501">
        <f>IF(B486="","",'Multi Unit Grid'!$G$3)</f>
        <v/>
      </c>
      <c r="R486" s="166" t="n"/>
      <c r="S486" s="502">
        <f>IF('Multi Unit Grid'!$C$13="","",'Multi Unit Grid'!$C$13)</f>
        <v/>
      </c>
      <c r="T486" s="502">
        <f>IF('COE.Client.Details'!J503="","",'COE.Client.Details'!J503)</f>
        <v/>
      </c>
    </row>
    <row r="487">
      <c r="A487" s="504" t="n"/>
      <c r="B487" s="504">
        <f>IF('Internal COE_Account Grid'!B487="","",'Internal COE_Account Grid'!B487)</f>
        <v/>
      </c>
      <c r="C487" s="504">
        <f>IF('Internal COE_Account Grid'!I487="","",'Internal COE_Account Grid'!I487)</f>
        <v/>
      </c>
      <c r="D487" s="631">
        <f>IF('Exhibit A'!K496="","",'Exhibit A'!K496)</f>
        <v/>
      </c>
      <c r="E487" s="166" t="n"/>
      <c r="F487" s="166" t="n"/>
      <c r="G487" s="166" t="n"/>
      <c r="H487" s="166" t="n"/>
      <c r="I487" s="481">
        <f>IF(B487="","",'Multi Unit Grid'!$H$3)</f>
        <v/>
      </c>
      <c r="J487" s="166" t="n"/>
      <c r="K487" s="166" t="n"/>
      <c r="L487" s="166" t="n"/>
      <c r="M487" s="166" t="n"/>
      <c r="N487" s="166" t="n"/>
      <c r="O487" s="505" t="n"/>
      <c r="P487" s="166" t="n"/>
      <c r="Q487" s="501">
        <f>IF(B487="","",'Multi Unit Grid'!$G$3)</f>
        <v/>
      </c>
      <c r="R487" s="166" t="n"/>
      <c r="S487" s="502">
        <f>IF('Multi Unit Grid'!$C$13="","",'Multi Unit Grid'!$C$13)</f>
        <v/>
      </c>
      <c r="T487" s="502">
        <f>IF('COE.Client.Details'!J504="","",'COE.Client.Details'!J504)</f>
        <v/>
      </c>
    </row>
    <row r="488">
      <c r="A488" s="504" t="n"/>
      <c r="B488" s="504">
        <f>IF('Internal COE_Account Grid'!B488="","",'Internal COE_Account Grid'!B488)</f>
        <v/>
      </c>
      <c r="C488" s="504">
        <f>IF('Internal COE_Account Grid'!I488="","",'Internal COE_Account Grid'!I488)</f>
        <v/>
      </c>
      <c r="D488" s="631">
        <f>IF('Exhibit A'!K497="","",'Exhibit A'!K497)</f>
        <v/>
      </c>
      <c r="E488" s="166" t="n"/>
      <c r="F488" s="166" t="n"/>
      <c r="G488" s="166" t="n"/>
      <c r="H488" s="166" t="n"/>
      <c r="I488" s="481">
        <f>IF(B488="","",'Multi Unit Grid'!$H$3)</f>
        <v/>
      </c>
      <c r="J488" s="166" t="n"/>
      <c r="K488" s="166" t="n"/>
      <c r="L488" s="166" t="n"/>
      <c r="M488" s="166" t="n"/>
      <c r="N488" s="166" t="n"/>
      <c r="O488" s="505" t="n"/>
      <c r="P488" s="166" t="n"/>
      <c r="Q488" s="501">
        <f>IF(B488="","",'Multi Unit Grid'!$G$3)</f>
        <v/>
      </c>
      <c r="R488" s="166" t="n"/>
      <c r="S488" s="502">
        <f>IF('Multi Unit Grid'!$C$13="","",'Multi Unit Grid'!$C$13)</f>
        <v/>
      </c>
      <c r="T488" s="502">
        <f>IF('COE.Client.Details'!J505="","",'COE.Client.Details'!J505)</f>
        <v/>
      </c>
    </row>
    <row r="489">
      <c r="A489" s="504" t="n"/>
      <c r="B489" s="504">
        <f>IF('Internal COE_Account Grid'!B489="","",'Internal COE_Account Grid'!B489)</f>
        <v/>
      </c>
      <c r="C489" s="504">
        <f>IF('Internal COE_Account Grid'!I489="","",'Internal COE_Account Grid'!I489)</f>
        <v/>
      </c>
      <c r="D489" s="631">
        <f>IF('Exhibit A'!K498="","",'Exhibit A'!K498)</f>
        <v/>
      </c>
      <c r="E489" s="166" t="n"/>
      <c r="F489" s="166" t="n"/>
      <c r="G489" s="166" t="n"/>
      <c r="H489" s="166" t="n"/>
      <c r="I489" s="481">
        <f>IF(B489="","",'Multi Unit Grid'!$H$3)</f>
        <v/>
      </c>
      <c r="J489" s="166" t="n"/>
      <c r="K489" s="166" t="n"/>
      <c r="L489" s="166" t="n"/>
      <c r="M489" s="166" t="n"/>
      <c r="N489" s="166" t="n"/>
      <c r="O489" s="505" t="n"/>
      <c r="P489" s="166" t="n"/>
      <c r="Q489" s="501">
        <f>IF(B489="","",'Multi Unit Grid'!$G$3)</f>
        <v/>
      </c>
      <c r="R489" s="166" t="n"/>
      <c r="S489" s="502">
        <f>IF('Multi Unit Grid'!$C$13="","",'Multi Unit Grid'!$C$13)</f>
        <v/>
      </c>
      <c r="T489" s="502">
        <f>IF('COE.Client.Details'!J506="","",'COE.Client.Details'!J506)</f>
        <v/>
      </c>
    </row>
    <row r="490">
      <c r="A490" s="504" t="n"/>
      <c r="B490" s="504">
        <f>IF('Internal COE_Account Grid'!B490="","",'Internal COE_Account Grid'!B490)</f>
        <v/>
      </c>
      <c r="C490" s="504">
        <f>IF('Internal COE_Account Grid'!I490="","",'Internal COE_Account Grid'!I490)</f>
        <v/>
      </c>
      <c r="D490" s="631">
        <f>IF('Exhibit A'!K499="","",'Exhibit A'!K499)</f>
        <v/>
      </c>
      <c r="E490" s="166" t="n"/>
      <c r="F490" s="166" t="n"/>
      <c r="G490" s="166" t="n"/>
      <c r="H490" s="166" t="n"/>
      <c r="I490" s="481">
        <f>IF(B490="","",'Multi Unit Grid'!$H$3)</f>
        <v/>
      </c>
      <c r="J490" s="166" t="n"/>
      <c r="K490" s="166" t="n"/>
      <c r="L490" s="166" t="n"/>
      <c r="M490" s="166" t="n"/>
      <c r="N490" s="166" t="n"/>
      <c r="O490" s="505" t="n"/>
      <c r="P490" s="166" t="n"/>
      <c r="Q490" s="501">
        <f>IF(B490="","",'Multi Unit Grid'!$G$3)</f>
        <v/>
      </c>
      <c r="R490" s="166" t="n"/>
      <c r="S490" s="502">
        <f>IF('Multi Unit Grid'!$C$13="","",'Multi Unit Grid'!$C$13)</f>
        <v/>
      </c>
      <c r="T490" s="502">
        <f>IF('COE.Client.Details'!J507="","",'COE.Client.Details'!J507)</f>
        <v/>
      </c>
    </row>
    <row r="491">
      <c r="A491" s="504" t="n"/>
      <c r="B491" s="504">
        <f>IF('Internal COE_Account Grid'!B491="","",'Internal COE_Account Grid'!B491)</f>
        <v/>
      </c>
      <c r="C491" s="504">
        <f>IF('Internal COE_Account Grid'!I491="","",'Internal COE_Account Grid'!I491)</f>
        <v/>
      </c>
      <c r="D491" s="631">
        <f>IF('Exhibit A'!K500="","",'Exhibit A'!K500)</f>
        <v/>
      </c>
      <c r="E491" s="166" t="n"/>
      <c r="F491" s="166" t="n"/>
      <c r="G491" s="166" t="n"/>
      <c r="H491" s="166" t="n"/>
      <c r="I491" s="481">
        <f>IF(B491="","",'Multi Unit Grid'!$H$3)</f>
        <v/>
      </c>
      <c r="J491" s="166" t="n"/>
      <c r="K491" s="166" t="n"/>
      <c r="L491" s="166" t="n"/>
      <c r="M491" s="166" t="n"/>
      <c r="N491" s="166" t="n"/>
      <c r="O491" s="505" t="n"/>
      <c r="P491" s="166" t="n"/>
      <c r="Q491" s="501">
        <f>IF(B491="","",'Multi Unit Grid'!$G$3)</f>
        <v/>
      </c>
      <c r="R491" s="166" t="n"/>
      <c r="S491" s="502">
        <f>IF('Multi Unit Grid'!$C$13="","",'Multi Unit Grid'!$C$13)</f>
        <v/>
      </c>
      <c r="T491" s="502">
        <f>IF('COE.Client.Details'!J508="","",'COE.Client.Details'!J508)</f>
        <v/>
      </c>
    </row>
    <row r="492">
      <c r="A492" s="504" t="n"/>
      <c r="B492" s="504">
        <f>IF('Internal COE_Account Grid'!B492="","",'Internal COE_Account Grid'!B492)</f>
        <v/>
      </c>
      <c r="C492" s="504">
        <f>IF('Internal COE_Account Grid'!I492="","",'Internal COE_Account Grid'!I492)</f>
        <v/>
      </c>
      <c r="D492" s="631">
        <f>IF('Exhibit A'!K501="","",'Exhibit A'!K501)</f>
        <v/>
      </c>
      <c r="E492" s="166" t="n"/>
      <c r="F492" s="166" t="n"/>
      <c r="G492" s="166" t="n"/>
      <c r="H492" s="166" t="n"/>
      <c r="I492" s="481">
        <f>IF(B492="","",'Multi Unit Grid'!$H$3)</f>
        <v/>
      </c>
      <c r="J492" s="166" t="n"/>
      <c r="K492" s="166" t="n"/>
      <c r="L492" s="166" t="n"/>
      <c r="M492" s="166" t="n"/>
      <c r="N492" s="166" t="n"/>
      <c r="O492" s="505" t="n"/>
      <c r="P492" s="166" t="n"/>
      <c r="Q492" s="501">
        <f>IF(B492="","",'Multi Unit Grid'!$G$3)</f>
        <v/>
      </c>
      <c r="R492" s="166" t="n"/>
      <c r="S492" s="502">
        <f>IF('Multi Unit Grid'!$C$13="","",'Multi Unit Grid'!$C$13)</f>
        <v/>
      </c>
      <c r="T492" s="502">
        <f>IF('COE.Client.Details'!J509="","",'COE.Client.Details'!J509)</f>
        <v/>
      </c>
    </row>
    <row r="493">
      <c r="A493" s="504" t="n"/>
      <c r="B493" s="504">
        <f>IF('Internal COE_Account Grid'!B493="","",'Internal COE_Account Grid'!B493)</f>
        <v/>
      </c>
      <c r="C493" s="504">
        <f>IF('Internal COE_Account Grid'!I493="","",'Internal COE_Account Grid'!I493)</f>
        <v/>
      </c>
      <c r="D493" s="631">
        <f>IF('Exhibit A'!K502="","",'Exhibit A'!K502)</f>
        <v/>
      </c>
      <c r="E493" s="166" t="n"/>
      <c r="F493" s="166" t="n"/>
      <c r="G493" s="166" t="n"/>
      <c r="H493" s="166" t="n"/>
      <c r="I493" s="481">
        <f>IF(B493="","",'Multi Unit Grid'!$H$3)</f>
        <v/>
      </c>
      <c r="J493" s="166" t="n"/>
      <c r="K493" s="166" t="n"/>
      <c r="L493" s="166" t="n"/>
      <c r="M493" s="166" t="n"/>
      <c r="N493" s="166" t="n"/>
      <c r="O493" s="505" t="n"/>
      <c r="P493" s="166" t="n"/>
      <c r="Q493" s="501">
        <f>IF(B493="","",'Multi Unit Grid'!$G$3)</f>
        <v/>
      </c>
      <c r="R493" s="166" t="n"/>
      <c r="S493" s="502">
        <f>IF('Multi Unit Grid'!$C$13="","",'Multi Unit Grid'!$C$13)</f>
        <v/>
      </c>
      <c r="T493" s="502">
        <f>IF('COE.Client.Details'!J510="","",'COE.Client.Details'!J510)</f>
        <v/>
      </c>
    </row>
    <row r="494">
      <c r="A494" s="504" t="n"/>
      <c r="B494" s="504">
        <f>IF('Internal COE_Account Grid'!B494="","",'Internal COE_Account Grid'!B494)</f>
        <v/>
      </c>
      <c r="C494" s="504">
        <f>IF('Internal COE_Account Grid'!I494="","",'Internal COE_Account Grid'!I494)</f>
        <v/>
      </c>
      <c r="D494" s="631">
        <f>IF('Exhibit A'!K503="","",'Exhibit A'!K503)</f>
        <v/>
      </c>
      <c r="E494" s="166" t="n"/>
      <c r="F494" s="166" t="n"/>
      <c r="G494" s="166" t="n"/>
      <c r="H494" s="166" t="n"/>
      <c r="I494" s="481">
        <f>IF(B494="","",'Multi Unit Grid'!$H$3)</f>
        <v/>
      </c>
      <c r="J494" s="166" t="n"/>
      <c r="K494" s="166" t="n"/>
      <c r="L494" s="166" t="n"/>
      <c r="M494" s="166" t="n"/>
      <c r="N494" s="166" t="n"/>
      <c r="O494" s="505" t="n"/>
      <c r="P494" s="166" t="n"/>
      <c r="Q494" s="501">
        <f>IF(B494="","",'Multi Unit Grid'!$G$3)</f>
        <v/>
      </c>
      <c r="R494" s="166" t="n"/>
      <c r="S494" s="502">
        <f>IF('Multi Unit Grid'!$C$13="","",'Multi Unit Grid'!$C$13)</f>
        <v/>
      </c>
      <c r="T494" s="502">
        <f>IF('COE.Client.Details'!J511="","",'COE.Client.Details'!J511)</f>
        <v/>
      </c>
    </row>
    <row r="495">
      <c r="A495" s="504" t="n"/>
      <c r="B495" s="504">
        <f>IF('Internal COE_Account Grid'!B495="","",'Internal COE_Account Grid'!B495)</f>
        <v/>
      </c>
      <c r="C495" s="504">
        <f>IF('Internal COE_Account Grid'!I495="","",'Internal COE_Account Grid'!I495)</f>
        <v/>
      </c>
      <c r="D495" s="631">
        <f>IF('Exhibit A'!K504="","",'Exhibit A'!K504)</f>
        <v/>
      </c>
      <c r="E495" s="166" t="n"/>
      <c r="F495" s="166" t="n"/>
      <c r="G495" s="166" t="n"/>
      <c r="H495" s="166" t="n"/>
      <c r="I495" s="481">
        <f>IF(B495="","",'Multi Unit Grid'!$H$3)</f>
        <v/>
      </c>
      <c r="J495" s="166" t="n"/>
      <c r="K495" s="166" t="n"/>
      <c r="L495" s="166" t="n"/>
      <c r="M495" s="166" t="n"/>
      <c r="N495" s="166" t="n"/>
      <c r="O495" s="505" t="n"/>
      <c r="P495" s="166" t="n"/>
      <c r="Q495" s="501">
        <f>IF(B495="","",'Multi Unit Grid'!$G$3)</f>
        <v/>
      </c>
      <c r="R495" s="166" t="n"/>
      <c r="S495" s="502">
        <f>IF('Multi Unit Grid'!$C$13="","",'Multi Unit Grid'!$C$13)</f>
        <v/>
      </c>
      <c r="T495" s="502">
        <f>IF('COE.Client.Details'!J512="","",'COE.Client.Details'!J512)</f>
        <v/>
      </c>
    </row>
    <row r="496">
      <c r="A496" s="504" t="n"/>
      <c r="B496" s="504">
        <f>IF('Internal COE_Account Grid'!B496="","",'Internal COE_Account Grid'!B496)</f>
        <v/>
      </c>
      <c r="C496" s="504">
        <f>IF('Internal COE_Account Grid'!I496="","",'Internal COE_Account Grid'!I496)</f>
        <v/>
      </c>
      <c r="D496" s="631">
        <f>IF('Exhibit A'!K505="","",'Exhibit A'!K505)</f>
        <v/>
      </c>
      <c r="E496" s="166" t="n"/>
      <c r="F496" s="166" t="n"/>
      <c r="G496" s="166" t="n"/>
      <c r="H496" s="166" t="n"/>
      <c r="I496" s="481">
        <f>IF(B496="","",'Multi Unit Grid'!$H$3)</f>
        <v/>
      </c>
      <c r="J496" s="166" t="n"/>
      <c r="K496" s="166" t="n"/>
      <c r="L496" s="166" t="n"/>
      <c r="M496" s="166" t="n"/>
      <c r="N496" s="166" t="n"/>
      <c r="O496" s="505" t="n"/>
      <c r="P496" s="166" t="n"/>
      <c r="Q496" s="501">
        <f>IF(B496="","",'Multi Unit Grid'!$G$3)</f>
        <v/>
      </c>
      <c r="R496" s="166" t="n"/>
      <c r="S496" s="502">
        <f>IF('Multi Unit Grid'!$C$13="","",'Multi Unit Grid'!$C$13)</f>
        <v/>
      </c>
      <c r="T496" s="502">
        <f>IF('COE.Client.Details'!J513="","",'COE.Client.Details'!J513)</f>
        <v/>
      </c>
    </row>
    <row r="497">
      <c r="A497" s="504" t="n"/>
      <c r="B497" s="504">
        <f>IF('Internal COE_Account Grid'!B497="","",'Internal COE_Account Grid'!B497)</f>
        <v/>
      </c>
      <c r="C497" s="504">
        <f>IF('Internal COE_Account Grid'!I497="","",'Internal COE_Account Grid'!I497)</f>
        <v/>
      </c>
      <c r="D497" s="631">
        <f>IF('Exhibit A'!K506="","",'Exhibit A'!K506)</f>
        <v/>
      </c>
      <c r="E497" s="166" t="n"/>
      <c r="F497" s="166" t="n"/>
      <c r="G497" s="166" t="n"/>
      <c r="H497" s="166" t="n"/>
      <c r="I497" s="481">
        <f>IF(B497="","",'Multi Unit Grid'!$H$3)</f>
        <v/>
      </c>
      <c r="J497" s="166" t="n"/>
      <c r="K497" s="166" t="n"/>
      <c r="L497" s="166" t="n"/>
      <c r="M497" s="166" t="n"/>
      <c r="N497" s="166" t="n"/>
      <c r="O497" s="505" t="n"/>
      <c r="P497" s="166" t="n"/>
      <c r="Q497" s="501">
        <f>IF(B497="","",'Multi Unit Grid'!$G$3)</f>
        <v/>
      </c>
      <c r="R497" s="166" t="n"/>
      <c r="S497" s="502">
        <f>IF('Multi Unit Grid'!$C$13="","",'Multi Unit Grid'!$C$13)</f>
        <v/>
      </c>
      <c r="T497" s="502">
        <f>IF('COE.Client.Details'!J514="","",'COE.Client.Details'!J514)</f>
        <v/>
      </c>
    </row>
    <row r="498">
      <c r="A498" s="504" t="n"/>
      <c r="B498" s="504">
        <f>IF('Internal COE_Account Grid'!B498="","",'Internal COE_Account Grid'!B498)</f>
        <v/>
      </c>
      <c r="C498" s="504">
        <f>IF('Internal COE_Account Grid'!I498="","",'Internal COE_Account Grid'!I498)</f>
        <v/>
      </c>
      <c r="D498" s="631">
        <f>IF('Exhibit A'!K507="","",'Exhibit A'!K507)</f>
        <v/>
      </c>
      <c r="E498" s="166" t="n"/>
      <c r="F498" s="166" t="n"/>
      <c r="G498" s="166" t="n"/>
      <c r="H498" s="166" t="n"/>
      <c r="I498" s="481">
        <f>IF(B498="","",'Multi Unit Grid'!$H$3)</f>
        <v/>
      </c>
      <c r="J498" s="166" t="n"/>
      <c r="K498" s="166" t="n"/>
      <c r="L498" s="166" t="n"/>
      <c r="M498" s="166" t="n"/>
      <c r="N498" s="166" t="n"/>
      <c r="O498" s="505" t="n"/>
      <c r="P498" s="166" t="n"/>
      <c r="Q498" s="501">
        <f>IF(B498="","",'Multi Unit Grid'!$G$3)</f>
        <v/>
      </c>
      <c r="R498" s="166" t="n"/>
      <c r="S498" s="502">
        <f>IF('Multi Unit Grid'!$C$13="","",'Multi Unit Grid'!$C$13)</f>
        <v/>
      </c>
      <c r="T498" s="502">
        <f>IF('COE.Client.Details'!J515="","",'COE.Client.Details'!J515)</f>
        <v/>
      </c>
    </row>
    <row r="499">
      <c r="A499" s="504" t="n"/>
      <c r="B499" s="504">
        <f>IF('Internal COE_Account Grid'!B499="","",'Internal COE_Account Grid'!B499)</f>
        <v/>
      </c>
      <c r="C499" s="504">
        <f>IF('Internal COE_Account Grid'!I499="","",'Internal COE_Account Grid'!I499)</f>
        <v/>
      </c>
      <c r="D499" s="631">
        <f>IF('Exhibit A'!K508="","",'Exhibit A'!K508)</f>
        <v/>
      </c>
      <c r="E499" s="166" t="n"/>
      <c r="F499" s="166" t="n"/>
      <c r="G499" s="166" t="n"/>
      <c r="H499" s="166" t="n"/>
      <c r="I499" s="481">
        <f>IF(B499="","",'Multi Unit Grid'!$H$3)</f>
        <v/>
      </c>
      <c r="J499" s="166" t="n"/>
      <c r="K499" s="166" t="n"/>
      <c r="L499" s="166" t="n"/>
      <c r="M499" s="166" t="n"/>
      <c r="N499" s="166" t="n"/>
      <c r="O499" s="505" t="n"/>
      <c r="P499" s="166" t="n"/>
      <c r="Q499" s="501">
        <f>IF(B499="","",'Multi Unit Grid'!$G$3)</f>
        <v/>
      </c>
      <c r="R499" s="166" t="n"/>
      <c r="S499" s="502">
        <f>IF('Multi Unit Grid'!$C$13="","",'Multi Unit Grid'!$C$13)</f>
        <v/>
      </c>
      <c r="T499" s="502">
        <f>IF('COE.Client.Details'!J516="","",'COE.Client.Details'!J516)</f>
        <v/>
      </c>
    </row>
    <row r="500">
      <c r="A500" s="504" t="n"/>
      <c r="B500" s="504">
        <f>IF('Internal COE_Account Grid'!B500="","",'Internal COE_Account Grid'!B500)</f>
        <v/>
      </c>
      <c r="C500" s="504">
        <f>IF('Internal COE_Account Grid'!I500="","",'Internal COE_Account Grid'!I500)</f>
        <v/>
      </c>
      <c r="D500" s="631">
        <f>IF('Exhibit A'!K509="","",'Exhibit A'!K509)</f>
        <v/>
      </c>
      <c r="E500" s="166" t="n"/>
      <c r="F500" s="166" t="n"/>
      <c r="G500" s="166" t="n"/>
      <c r="H500" s="166" t="n"/>
      <c r="I500" s="481">
        <f>IF(B500="","",'Multi Unit Grid'!$H$3)</f>
        <v/>
      </c>
      <c r="J500" s="166" t="n"/>
      <c r="K500" s="166" t="n"/>
      <c r="L500" s="166" t="n"/>
      <c r="M500" s="166" t="n"/>
      <c r="N500" s="166" t="n"/>
      <c r="O500" s="505" t="n"/>
      <c r="P500" s="166" t="n"/>
      <c r="Q500" s="501">
        <f>IF(B500="","",'Multi Unit Grid'!$G$3)</f>
        <v/>
      </c>
      <c r="R500" s="166" t="n"/>
      <c r="S500" s="502">
        <f>IF('Multi Unit Grid'!$C$13="","",'Multi Unit Grid'!$C$13)</f>
        <v/>
      </c>
      <c r="T500" s="502">
        <f>IF('COE.Client.Details'!J517="","",'COE.Client.Details'!J517)</f>
        <v/>
      </c>
    </row>
    <row r="501">
      <c r="A501" s="504" t="n"/>
      <c r="B501" s="504">
        <f>IF('Internal COE_Account Grid'!B501="","",'Internal COE_Account Grid'!B501)</f>
        <v/>
      </c>
      <c r="C501" s="504">
        <f>IF('Internal COE_Account Grid'!I501="","",'Internal COE_Account Grid'!I501)</f>
        <v/>
      </c>
      <c r="D501" s="631">
        <f>IF('Exhibit A'!K510="","",'Exhibit A'!K510)</f>
        <v/>
      </c>
      <c r="E501" s="166" t="n"/>
      <c r="F501" s="166" t="n"/>
      <c r="G501" s="166" t="n"/>
      <c r="H501" s="166" t="n"/>
      <c r="I501" s="481">
        <f>IF(B501="","",'Multi Unit Grid'!$H$3)</f>
        <v/>
      </c>
      <c r="J501" s="166" t="n"/>
      <c r="K501" s="166" t="n"/>
      <c r="L501" s="166" t="n"/>
      <c r="M501" s="166" t="n"/>
      <c r="N501" s="166" t="n"/>
      <c r="O501" s="505" t="n"/>
      <c r="P501" s="166" t="n"/>
      <c r="Q501" s="501">
        <f>IF(B501="","",'Multi Unit Grid'!$G$3)</f>
        <v/>
      </c>
      <c r="R501" s="166" t="n"/>
      <c r="S501" s="502">
        <f>IF('Multi Unit Grid'!$C$13="","",'Multi Unit Grid'!$C$13)</f>
        <v/>
      </c>
      <c r="T501" s="502">
        <f>IF('COE.Client.Details'!J518="","",'COE.Client.Details'!J518)</f>
        <v/>
      </c>
    </row>
    <row r="502">
      <c r="A502" s="504" t="n"/>
      <c r="B502" s="504">
        <f>IF('Internal COE_Account Grid'!B502="","",'Internal COE_Account Grid'!B502)</f>
        <v/>
      </c>
      <c r="C502" s="504">
        <f>IF('Internal COE_Account Grid'!I502="","",'Internal COE_Account Grid'!I502)</f>
        <v/>
      </c>
      <c r="D502" s="631">
        <f>IF('Exhibit A'!K511="","",'Exhibit A'!K511)</f>
        <v/>
      </c>
      <c r="E502" s="166" t="n"/>
      <c r="F502" s="166" t="n"/>
      <c r="G502" s="166" t="n"/>
      <c r="H502" s="166" t="n"/>
      <c r="I502" s="481">
        <f>IF(B502="","",'Multi Unit Grid'!$H$3)</f>
        <v/>
      </c>
      <c r="J502" s="166" t="n"/>
      <c r="K502" s="166" t="n"/>
      <c r="L502" s="166" t="n"/>
      <c r="M502" s="166" t="n"/>
      <c r="N502" s="166" t="n"/>
      <c r="O502" s="505" t="n"/>
      <c r="P502" s="166" t="n"/>
      <c r="Q502" s="501">
        <f>IF(B502="","",'Multi Unit Grid'!$G$3)</f>
        <v/>
      </c>
      <c r="R502" s="166" t="n"/>
      <c r="S502" s="502">
        <f>IF('Multi Unit Grid'!$C$13="","",'Multi Unit Grid'!$C$13)</f>
        <v/>
      </c>
      <c r="T502" s="502">
        <f>IF('COE.Client.Details'!J519="","",'COE.Client.Details'!J519)</f>
        <v/>
      </c>
    </row>
    <row r="503">
      <c r="A503" s="504" t="n"/>
      <c r="B503" s="504">
        <f>IF('Internal COE_Account Grid'!B503="","",'Internal COE_Account Grid'!B503)</f>
        <v/>
      </c>
      <c r="C503" s="504">
        <f>IF('Internal COE_Account Grid'!I503="","",'Internal COE_Account Grid'!I503)</f>
        <v/>
      </c>
      <c r="D503" s="631">
        <f>IF('Exhibit A'!K512="","",'Exhibit A'!K512)</f>
        <v/>
      </c>
      <c r="E503" s="166" t="n"/>
      <c r="F503" s="166" t="n"/>
      <c r="G503" s="166" t="n"/>
      <c r="H503" s="166" t="n"/>
      <c r="I503" s="481">
        <f>IF(B503="","",'Multi Unit Grid'!$H$3)</f>
        <v/>
      </c>
      <c r="J503" s="166" t="n"/>
      <c r="K503" s="166" t="n"/>
      <c r="L503" s="166" t="n"/>
      <c r="M503" s="166" t="n"/>
      <c r="N503" s="166" t="n"/>
      <c r="O503" s="505" t="n"/>
      <c r="P503" s="166" t="n"/>
      <c r="Q503" s="501">
        <f>IF(B503="","",'Multi Unit Grid'!$G$3)</f>
        <v/>
      </c>
      <c r="R503" s="166" t="n"/>
      <c r="S503" s="502">
        <f>IF('Multi Unit Grid'!$C$13="","",'Multi Unit Grid'!$C$13)</f>
        <v/>
      </c>
      <c r="T503" s="502">
        <f>IF('COE.Client.Details'!J520="","",'COE.Client.Details'!J520)</f>
        <v/>
      </c>
    </row>
    <row r="504">
      <c r="A504" s="504" t="n"/>
      <c r="B504" s="504">
        <f>IF('Internal COE_Account Grid'!B504="","",'Internal COE_Account Grid'!B504)</f>
        <v/>
      </c>
      <c r="C504" s="504">
        <f>IF('Internal COE_Account Grid'!I504="","",'Internal COE_Account Grid'!I504)</f>
        <v/>
      </c>
      <c r="D504" s="631">
        <f>IF('Exhibit A'!K513="","",'Exhibit A'!K513)</f>
        <v/>
      </c>
      <c r="E504" s="166" t="n"/>
      <c r="F504" s="166" t="n"/>
      <c r="G504" s="166" t="n"/>
      <c r="H504" s="166" t="n"/>
      <c r="I504" s="481">
        <f>IF(B504="","",'Multi Unit Grid'!$H$3)</f>
        <v/>
      </c>
      <c r="J504" s="166" t="n"/>
      <c r="K504" s="166" t="n"/>
      <c r="L504" s="166" t="n"/>
      <c r="M504" s="166" t="n"/>
      <c r="N504" s="166" t="n"/>
      <c r="O504" s="505" t="n"/>
      <c r="P504" s="166" t="n"/>
      <c r="Q504" s="501">
        <f>IF(B504="","",'Multi Unit Grid'!$G$3)</f>
        <v/>
      </c>
      <c r="R504" s="166" t="n"/>
      <c r="S504" s="502">
        <f>IF('Multi Unit Grid'!$C$13="","",'Multi Unit Grid'!$C$13)</f>
        <v/>
      </c>
      <c r="T504" s="502">
        <f>IF('COE.Client.Details'!J521="","",'COE.Client.Details'!J521)</f>
        <v/>
      </c>
    </row>
    <row r="505">
      <c r="A505" s="504" t="n"/>
      <c r="B505" s="504">
        <f>IF('Internal COE_Account Grid'!B505="","",'Internal COE_Account Grid'!B505)</f>
        <v/>
      </c>
      <c r="C505" s="504">
        <f>IF('Internal COE_Account Grid'!I505="","",'Internal COE_Account Grid'!I505)</f>
        <v/>
      </c>
      <c r="D505" s="631">
        <f>IF('Exhibit A'!K514="","",'Exhibit A'!K514)</f>
        <v/>
      </c>
      <c r="E505" s="166" t="n"/>
      <c r="F505" s="166" t="n"/>
      <c r="G505" s="166" t="n"/>
      <c r="H505" s="166" t="n"/>
      <c r="I505" s="481">
        <f>IF(B505="","",'Multi Unit Grid'!$H$3)</f>
        <v/>
      </c>
      <c r="J505" s="166" t="n"/>
      <c r="K505" s="166" t="n"/>
      <c r="L505" s="166" t="n"/>
      <c r="M505" s="166" t="n"/>
      <c r="N505" s="166" t="n"/>
      <c r="O505" s="505" t="n"/>
      <c r="P505" s="166" t="n"/>
      <c r="Q505" s="501">
        <f>IF(B505="","",'Multi Unit Grid'!$G$3)</f>
        <v/>
      </c>
      <c r="R505" s="166" t="n"/>
      <c r="S505" s="502">
        <f>IF('Multi Unit Grid'!$C$13="","",'Multi Unit Grid'!$C$13)</f>
        <v/>
      </c>
      <c r="T505" s="502">
        <f>IF('COE.Client.Details'!J522="","",'COE.Client.Details'!J522)</f>
        <v/>
      </c>
    </row>
    <row r="506">
      <c r="A506" s="504" t="n"/>
      <c r="B506" s="504">
        <f>IF('Internal COE_Account Grid'!B506="","",'Internal COE_Account Grid'!B506)</f>
        <v/>
      </c>
      <c r="C506" s="504">
        <f>IF('Internal COE_Account Grid'!I506="","",'Internal COE_Account Grid'!I506)</f>
        <v/>
      </c>
      <c r="D506" s="631">
        <f>IF('Exhibit A'!K515="","",'Exhibit A'!K515)</f>
        <v/>
      </c>
      <c r="E506" s="166" t="n"/>
      <c r="F506" s="166" t="n"/>
      <c r="G506" s="166" t="n"/>
      <c r="H506" s="166" t="n"/>
      <c r="I506" s="481">
        <f>IF(B506="","",'Multi Unit Grid'!$H$3)</f>
        <v/>
      </c>
      <c r="J506" s="166" t="n"/>
      <c r="K506" s="166" t="n"/>
      <c r="L506" s="166" t="n"/>
      <c r="M506" s="166" t="n"/>
      <c r="N506" s="166" t="n"/>
      <c r="O506" s="505" t="n"/>
      <c r="P506" s="166" t="n"/>
      <c r="Q506" s="501">
        <f>IF(B506="","",'Multi Unit Grid'!$G$3)</f>
        <v/>
      </c>
      <c r="R506" s="166" t="n"/>
      <c r="S506" s="502">
        <f>IF('Multi Unit Grid'!$C$13="","",'Multi Unit Grid'!$C$13)</f>
        <v/>
      </c>
      <c r="T506" s="502">
        <f>IF('COE.Client.Details'!J523="","",'COE.Client.Details'!J523)</f>
        <v/>
      </c>
    </row>
    <row r="507">
      <c r="A507" s="504" t="n"/>
      <c r="B507" s="504">
        <f>IF('Internal COE_Account Grid'!B507="","",'Internal COE_Account Grid'!B507)</f>
        <v/>
      </c>
      <c r="C507" s="504">
        <f>IF('Internal COE_Account Grid'!I507="","",'Internal COE_Account Grid'!I507)</f>
        <v/>
      </c>
      <c r="D507" s="631">
        <f>IF('Exhibit A'!K516="","",'Exhibit A'!K516)</f>
        <v/>
      </c>
      <c r="E507" s="166" t="n"/>
      <c r="F507" s="166" t="n"/>
      <c r="G507" s="166" t="n"/>
      <c r="H507" s="166" t="n"/>
      <c r="I507" s="481">
        <f>IF(B507="","",'Multi Unit Grid'!$H$3)</f>
        <v/>
      </c>
      <c r="J507" s="166" t="n"/>
      <c r="K507" s="166" t="n"/>
      <c r="L507" s="166" t="n"/>
      <c r="M507" s="166" t="n"/>
      <c r="N507" s="166" t="n"/>
      <c r="O507" s="505" t="n"/>
      <c r="P507" s="166" t="n"/>
      <c r="Q507" s="501">
        <f>IF(B507="","",'Multi Unit Grid'!$G$3)</f>
        <v/>
      </c>
      <c r="R507" s="166" t="n"/>
      <c r="S507" s="502">
        <f>IF('Multi Unit Grid'!$C$13="","",'Multi Unit Grid'!$C$13)</f>
        <v/>
      </c>
      <c r="T507" s="502">
        <f>IF('COE.Client.Details'!J524="","",'COE.Client.Details'!J524)</f>
        <v/>
      </c>
    </row>
    <row r="508">
      <c r="A508" s="504" t="n"/>
      <c r="B508" s="504">
        <f>IF('Internal COE_Account Grid'!B508="","",'Internal COE_Account Grid'!B508)</f>
        <v/>
      </c>
      <c r="C508" s="504">
        <f>IF('Internal COE_Account Grid'!I508="","",'Internal COE_Account Grid'!I508)</f>
        <v/>
      </c>
      <c r="D508" s="631">
        <f>IF('Exhibit A'!K517="","",'Exhibit A'!K517)</f>
        <v/>
      </c>
      <c r="E508" s="166" t="n"/>
      <c r="F508" s="166" t="n"/>
      <c r="G508" s="166" t="n"/>
      <c r="H508" s="166" t="n"/>
      <c r="I508" s="481">
        <f>IF(B508="","",'Multi Unit Grid'!$H$3)</f>
        <v/>
      </c>
      <c r="J508" s="166" t="n"/>
      <c r="K508" s="166" t="n"/>
      <c r="L508" s="166" t="n"/>
      <c r="M508" s="166" t="n"/>
      <c r="N508" s="166" t="n"/>
      <c r="O508" s="505" t="n"/>
      <c r="P508" s="166" t="n"/>
      <c r="Q508" s="501">
        <f>IF(B508="","",'Multi Unit Grid'!$G$3)</f>
        <v/>
      </c>
      <c r="R508" s="166" t="n"/>
      <c r="S508" s="502">
        <f>IF('Multi Unit Grid'!$C$13="","",'Multi Unit Grid'!$C$13)</f>
        <v/>
      </c>
      <c r="T508" s="502">
        <f>IF('COE.Client.Details'!J525="","",'COE.Client.Details'!J525)</f>
        <v/>
      </c>
    </row>
    <row r="509">
      <c r="A509" s="504" t="n"/>
      <c r="B509" s="504">
        <f>IF('Internal COE_Account Grid'!B509="","",'Internal COE_Account Grid'!B509)</f>
        <v/>
      </c>
      <c r="C509" s="504">
        <f>IF('Internal COE_Account Grid'!I509="","",'Internal COE_Account Grid'!I509)</f>
        <v/>
      </c>
      <c r="D509" s="631">
        <f>IF('Exhibit A'!K518="","",'Exhibit A'!K518)</f>
        <v/>
      </c>
      <c r="E509" s="166" t="n"/>
      <c r="F509" s="166" t="n"/>
      <c r="G509" s="166" t="n"/>
      <c r="H509" s="166" t="n"/>
      <c r="I509" s="481">
        <f>IF(B509="","",'Multi Unit Grid'!$H$3)</f>
        <v/>
      </c>
      <c r="J509" s="166" t="n"/>
      <c r="K509" s="166" t="n"/>
      <c r="L509" s="166" t="n"/>
      <c r="M509" s="166" t="n"/>
      <c r="N509" s="166" t="n"/>
      <c r="O509" s="505" t="n"/>
      <c r="P509" s="166" t="n"/>
      <c r="Q509" s="501">
        <f>IF(B509="","",'Multi Unit Grid'!$G$3)</f>
        <v/>
      </c>
      <c r="R509" s="166" t="n"/>
      <c r="S509" s="502">
        <f>IF('Multi Unit Grid'!$C$13="","",'Multi Unit Grid'!$C$13)</f>
        <v/>
      </c>
      <c r="T509" s="502">
        <f>IF('COE.Client.Details'!J526="","",'COE.Client.Details'!J526)</f>
        <v/>
      </c>
    </row>
    <row r="510">
      <c r="A510" s="504" t="n"/>
      <c r="B510" s="504">
        <f>IF('Internal COE_Account Grid'!B510="","",'Internal COE_Account Grid'!B510)</f>
        <v/>
      </c>
      <c r="C510" s="504">
        <f>IF('Internal COE_Account Grid'!I510="","",'Internal COE_Account Grid'!I510)</f>
        <v/>
      </c>
      <c r="D510" s="631">
        <f>IF('Exhibit A'!K519="","",'Exhibit A'!K519)</f>
        <v/>
      </c>
      <c r="E510" s="166" t="n"/>
      <c r="F510" s="166" t="n"/>
      <c r="G510" s="166" t="n"/>
      <c r="H510" s="166" t="n"/>
      <c r="I510" s="481">
        <f>IF(B510="","",'Multi Unit Grid'!$H$3)</f>
        <v/>
      </c>
      <c r="J510" s="166" t="n"/>
      <c r="K510" s="166" t="n"/>
      <c r="L510" s="166" t="n"/>
      <c r="M510" s="166" t="n"/>
      <c r="N510" s="166" t="n"/>
      <c r="O510" s="505" t="n"/>
      <c r="P510" s="166" t="n"/>
      <c r="Q510" s="501">
        <f>IF(B510="","",'Multi Unit Grid'!$G$3)</f>
        <v/>
      </c>
      <c r="R510" s="166" t="n"/>
      <c r="S510" s="502">
        <f>IF('Multi Unit Grid'!$C$13="","",'Multi Unit Grid'!$C$13)</f>
        <v/>
      </c>
      <c r="T510" s="502">
        <f>IF('COE.Client.Details'!J527="","",'COE.Client.Details'!J527)</f>
        <v/>
      </c>
    </row>
    <row r="511">
      <c r="A511" s="504" t="n"/>
      <c r="B511" s="504">
        <f>IF('Internal COE_Account Grid'!B511="","",'Internal COE_Account Grid'!B511)</f>
        <v/>
      </c>
      <c r="C511" s="504">
        <f>IF('Internal COE_Account Grid'!I511="","",'Internal COE_Account Grid'!I511)</f>
        <v/>
      </c>
      <c r="D511" s="631">
        <f>IF('Exhibit A'!K520="","",'Exhibit A'!K520)</f>
        <v/>
      </c>
      <c r="E511" s="166" t="n"/>
      <c r="F511" s="166" t="n"/>
      <c r="G511" s="166" t="n"/>
      <c r="H511" s="166" t="n"/>
      <c r="I511" s="481">
        <f>IF(B511="","",'Multi Unit Grid'!$H$3)</f>
        <v/>
      </c>
      <c r="J511" s="166" t="n"/>
      <c r="K511" s="166" t="n"/>
      <c r="L511" s="166" t="n"/>
      <c r="M511" s="166" t="n"/>
      <c r="N511" s="166" t="n"/>
      <c r="O511" s="505" t="n"/>
      <c r="P511" s="166" t="n"/>
      <c r="Q511" s="501">
        <f>IF(B511="","",'Multi Unit Grid'!$G$3)</f>
        <v/>
      </c>
      <c r="R511" s="166" t="n"/>
      <c r="S511" s="502">
        <f>IF('Multi Unit Grid'!$C$13="","",'Multi Unit Grid'!$C$13)</f>
        <v/>
      </c>
      <c r="T511" s="502">
        <f>IF('COE.Client.Details'!J528="","",'COE.Client.Details'!J528)</f>
        <v/>
      </c>
    </row>
    <row r="512">
      <c r="A512" s="504" t="n"/>
      <c r="B512" s="504">
        <f>IF('Internal COE_Account Grid'!B512="","",'Internal COE_Account Grid'!B512)</f>
        <v/>
      </c>
      <c r="C512" s="504">
        <f>IF('Internal COE_Account Grid'!I512="","",'Internal COE_Account Grid'!I512)</f>
        <v/>
      </c>
      <c r="D512" s="631">
        <f>IF('Exhibit A'!K521="","",'Exhibit A'!K521)</f>
        <v/>
      </c>
      <c r="E512" s="166" t="n"/>
      <c r="F512" s="166" t="n"/>
      <c r="G512" s="166" t="n"/>
      <c r="H512" s="166" t="n"/>
      <c r="I512" s="481">
        <f>IF(B512="","",'Multi Unit Grid'!$H$3)</f>
        <v/>
      </c>
      <c r="J512" s="166" t="n"/>
      <c r="K512" s="166" t="n"/>
      <c r="L512" s="166" t="n"/>
      <c r="M512" s="166" t="n"/>
      <c r="N512" s="166" t="n"/>
      <c r="O512" s="505" t="n"/>
      <c r="P512" s="166" t="n"/>
      <c r="Q512" s="501">
        <f>IF(B512="","",'Multi Unit Grid'!$G$3)</f>
        <v/>
      </c>
      <c r="R512" s="166" t="n"/>
      <c r="S512" s="502">
        <f>IF('Multi Unit Grid'!$C$13="","",'Multi Unit Grid'!$C$13)</f>
        <v/>
      </c>
      <c r="T512" s="502">
        <f>IF('COE.Client.Details'!J529="","",'COE.Client.Details'!J529)</f>
        <v/>
      </c>
    </row>
    <row r="513">
      <c r="A513" s="504" t="n"/>
      <c r="B513" s="504">
        <f>IF('Internal COE_Account Grid'!B513="","",'Internal COE_Account Grid'!B513)</f>
        <v/>
      </c>
      <c r="C513" s="504">
        <f>IF('Internal COE_Account Grid'!I513="","",'Internal COE_Account Grid'!I513)</f>
        <v/>
      </c>
      <c r="D513" s="631">
        <f>IF('Exhibit A'!K522="","",'Exhibit A'!K522)</f>
        <v/>
      </c>
      <c r="E513" s="166" t="n"/>
      <c r="F513" s="166" t="n"/>
      <c r="G513" s="166" t="n"/>
      <c r="H513" s="166" t="n"/>
      <c r="I513" s="481">
        <f>IF(B513="","",'Multi Unit Grid'!$H$3)</f>
        <v/>
      </c>
      <c r="J513" s="166" t="n"/>
      <c r="K513" s="166" t="n"/>
      <c r="L513" s="166" t="n"/>
      <c r="M513" s="166" t="n"/>
      <c r="N513" s="166" t="n"/>
      <c r="O513" s="505" t="n"/>
      <c r="P513" s="166" t="n"/>
      <c r="Q513" s="501">
        <f>IF(B513="","",'Multi Unit Grid'!$G$3)</f>
        <v/>
      </c>
      <c r="R513" s="166" t="n"/>
      <c r="S513" s="502">
        <f>IF('Multi Unit Grid'!$C$13="","",'Multi Unit Grid'!$C$13)</f>
        <v/>
      </c>
      <c r="T513" s="502">
        <f>IF('COE.Client.Details'!J530="","",'COE.Client.Details'!J530)</f>
        <v/>
      </c>
    </row>
    <row r="514">
      <c r="A514" s="504" t="n"/>
      <c r="B514" s="504">
        <f>IF('Internal COE_Account Grid'!B514="","",'Internal COE_Account Grid'!B514)</f>
        <v/>
      </c>
      <c r="C514" s="504">
        <f>IF('Internal COE_Account Grid'!I514="","",'Internal COE_Account Grid'!I514)</f>
        <v/>
      </c>
      <c r="D514" s="631">
        <f>IF('Exhibit A'!K523="","",'Exhibit A'!K523)</f>
        <v/>
      </c>
      <c r="E514" s="166" t="n"/>
      <c r="F514" s="166" t="n"/>
      <c r="G514" s="166" t="n"/>
      <c r="H514" s="166" t="n"/>
      <c r="I514" s="481">
        <f>IF(B514="","",'Multi Unit Grid'!$H$3)</f>
        <v/>
      </c>
      <c r="J514" s="166" t="n"/>
      <c r="K514" s="166" t="n"/>
      <c r="L514" s="166" t="n"/>
      <c r="M514" s="166" t="n"/>
      <c r="N514" s="166" t="n"/>
      <c r="O514" s="505" t="n"/>
      <c r="P514" s="166" t="n"/>
      <c r="Q514" s="501">
        <f>IF(B514="","",'Multi Unit Grid'!$G$3)</f>
        <v/>
      </c>
      <c r="R514" s="166" t="n"/>
      <c r="S514" s="502">
        <f>IF('Multi Unit Grid'!$C$13="","",'Multi Unit Grid'!$C$13)</f>
        <v/>
      </c>
      <c r="T514" s="502">
        <f>IF('COE.Client.Details'!J531="","",'COE.Client.Details'!J531)</f>
        <v/>
      </c>
    </row>
    <row r="515">
      <c r="A515" s="504" t="n"/>
      <c r="B515" s="504">
        <f>IF('Internal COE_Account Grid'!B515="","",'Internal COE_Account Grid'!B515)</f>
        <v/>
      </c>
      <c r="C515" s="504">
        <f>IF('Internal COE_Account Grid'!I515="","",'Internal COE_Account Grid'!I515)</f>
        <v/>
      </c>
      <c r="D515" s="631">
        <f>IF('Exhibit A'!K524="","",'Exhibit A'!K524)</f>
        <v/>
      </c>
      <c r="E515" s="166" t="n"/>
      <c r="F515" s="166" t="n"/>
      <c r="G515" s="166" t="n"/>
      <c r="H515" s="166" t="n"/>
      <c r="I515" s="481">
        <f>IF(B515="","",'Multi Unit Grid'!$H$3)</f>
        <v/>
      </c>
      <c r="J515" s="166" t="n"/>
      <c r="K515" s="166" t="n"/>
      <c r="L515" s="166" t="n"/>
      <c r="M515" s="166" t="n"/>
      <c r="N515" s="166" t="n"/>
      <c r="O515" s="505" t="n"/>
      <c r="P515" s="166" t="n"/>
      <c r="Q515" s="501">
        <f>IF(B515="","",'Multi Unit Grid'!$G$3)</f>
        <v/>
      </c>
      <c r="R515" s="166" t="n"/>
      <c r="S515" s="502">
        <f>IF('Multi Unit Grid'!$C$13="","",'Multi Unit Grid'!$C$13)</f>
        <v/>
      </c>
      <c r="T515" s="502">
        <f>IF('COE.Client.Details'!J532="","",'COE.Client.Details'!J532)</f>
        <v/>
      </c>
    </row>
    <row r="516">
      <c r="A516" s="504" t="n"/>
      <c r="B516" s="504">
        <f>IF('Internal COE_Account Grid'!B516="","",'Internal COE_Account Grid'!B516)</f>
        <v/>
      </c>
      <c r="C516" s="504">
        <f>IF('Internal COE_Account Grid'!I516="","",'Internal COE_Account Grid'!I516)</f>
        <v/>
      </c>
      <c r="D516" s="631">
        <f>IF('Exhibit A'!K525="","",'Exhibit A'!K525)</f>
        <v/>
      </c>
      <c r="E516" s="166" t="n"/>
      <c r="F516" s="166" t="n"/>
      <c r="G516" s="166" t="n"/>
      <c r="H516" s="166" t="n"/>
      <c r="I516" s="481">
        <f>IF(B516="","",'Multi Unit Grid'!$H$3)</f>
        <v/>
      </c>
      <c r="J516" s="166" t="n"/>
      <c r="K516" s="166" t="n"/>
      <c r="L516" s="166" t="n"/>
      <c r="M516" s="166" t="n"/>
      <c r="N516" s="166" t="n"/>
      <c r="O516" s="505" t="n"/>
      <c r="P516" s="166" t="n"/>
      <c r="Q516" s="501">
        <f>IF(B516="","",'Multi Unit Grid'!$G$3)</f>
        <v/>
      </c>
      <c r="R516" s="166" t="n"/>
      <c r="S516" s="502">
        <f>IF('Multi Unit Grid'!$C$13="","",'Multi Unit Grid'!$C$13)</f>
        <v/>
      </c>
      <c r="T516" s="502">
        <f>IF('COE.Client.Details'!J533="","",'COE.Client.Details'!J533)</f>
        <v/>
      </c>
    </row>
    <row r="517">
      <c r="A517" s="504" t="n"/>
      <c r="B517" s="504">
        <f>IF('Internal COE_Account Grid'!B517="","",'Internal COE_Account Grid'!B517)</f>
        <v/>
      </c>
      <c r="C517" s="504">
        <f>IF('Internal COE_Account Grid'!I517="","",'Internal COE_Account Grid'!I517)</f>
        <v/>
      </c>
      <c r="D517" s="631">
        <f>IF('Exhibit A'!K526="","",'Exhibit A'!K526)</f>
        <v/>
      </c>
      <c r="E517" s="166" t="n"/>
      <c r="F517" s="166" t="n"/>
      <c r="G517" s="166" t="n"/>
      <c r="H517" s="166" t="n"/>
      <c r="I517" s="481">
        <f>IF(B517="","",'Multi Unit Grid'!$H$3)</f>
        <v/>
      </c>
      <c r="J517" s="166" t="n"/>
      <c r="K517" s="166" t="n"/>
      <c r="L517" s="166" t="n"/>
      <c r="M517" s="166" t="n"/>
      <c r="N517" s="166" t="n"/>
      <c r="O517" s="505" t="n"/>
      <c r="P517" s="166" t="n"/>
      <c r="Q517" s="501">
        <f>IF(B517="","",'Multi Unit Grid'!$G$3)</f>
        <v/>
      </c>
      <c r="R517" s="166" t="n"/>
      <c r="S517" s="502">
        <f>IF('Multi Unit Grid'!$C$13="","",'Multi Unit Grid'!$C$13)</f>
        <v/>
      </c>
      <c r="T517" s="502">
        <f>IF('COE.Client.Details'!J534="","",'COE.Client.Details'!J534)</f>
        <v/>
      </c>
    </row>
    <row r="518">
      <c r="A518" s="504" t="n"/>
      <c r="B518" s="504">
        <f>IF('Internal COE_Account Grid'!B518="","",'Internal COE_Account Grid'!B518)</f>
        <v/>
      </c>
      <c r="C518" s="504">
        <f>IF('Internal COE_Account Grid'!I518="","",'Internal COE_Account Grid'!I518)</f>
        <v/>
      </c>
      <c r="D518" s="631">
        <f>IF('Exhibit A'!K527="","",'Exhibit A'!K527)</f>
        <v/>
      </c>
      <c r="E518" s="166" t="n"/>
      <c r="F518" s="166" t="n"/>
      <c r="G518" s="166" t="n"/>
      <c r="H518" s="166" t="n"/>
      <c r="I518" s="481">
        <f>IF(B518="","",'Multi Unit Grid'!$H$3)</f>
        <v/>
      </c>
      <c r="J518" s="166" t="n"/>
      <c r="K518" s="166" t="n"/>
      <c r="L518" s="166" t="n"/>
      <c r="M518" s="166" t="n"/>
      <c r="N518" s="166" t="n"/>
      <c r="O518" s="505" t="n"/>
      <c r="P518" s="166" t="n"/>
      <c r="Q518" s="501">
        <f>IF(B518="","",'Multi Unit Grid'!$G$3)</f>
        <v/>
      </c>
      <c r="R518" s="166" t="n"/>
      <c r="S518" s="502">
        <f>IF('Multi Unit Grid'!$C$13="","",'Multi Unit Grid'!$C$13)</f>
        <v/>
      </c>
      <c r="T518" s="502">
        <f>IF('COE.Client.Details'!J535="","",'COE.Client.Details'!J535)</f>
        <v/>
      </c>
    </row>
    <row r="519">
      <c r="A519" s="504" t="n"/>
      <c r="B519" s="504">
        <f>IF('Internal COE_Account Grid'!B519="","",'Internal COE_Account Grid'!B519)</f>
        <v/>
      </c>
      <c r="C519" s="504">
        <f>IF('Internal COE_Account Grid'!I519="","",'Internal COE_Account Grid'!I519)</f>
        <v/>
      </c>
      <c r="D519" s="631">
        <f>IF('Exhibit A'!K528="","",'Exhibit A'!K528)</f>
        <v/>
      </c>
      <c r="E519" s="166" t="n"/>
      <c r="F519" s="166" t="n"/>
      <c r="G519" s="166" t="n"/>
      <c r="H519" s="166" t="n"/>
      <c r="I519" s="481">
        <f>IF(B519="","",'Multi Unit Grid'!$H$3)</f>
        <v/>
      </c>
      <c r="J519" s="166" t="n"/>
      <c r="K519" s="166" t="n"/>
      <c r="L519" s="166" t="n"/>
      <c r="M519" s="166" t="n"/>
      <c r="N519" s="166" t="n"/>
      <c r="O519" s="505" t="n"/>
      <c r="P519" s="166" t="n"/>
      <c r="Q519" s="501">
        <f>IF(B519="","",'Multi Unit Grid'!$G$3)</f>
        <v/>
      </c>
      <c r="R519" s="166" t="n"/>
      <c r="S519" s="502">
        <f>IF('Multi Unit Grid'!$C$13="","",'Multi Unit Grid'!$C$13)</f>
        <v/>
      </c>
      <c r="T519" s="502">
        <f>IF('COE.Client.Details'!J536="","",'COE.Client.Details'!J536)</f>
        <v/>
      </c>
    </row>
    <row r="520">
      <c r="A520" s="504" t="n"/>
      <c r="B520" s="504">
        <f>IF('Internal COE_Account Grid'!B520="","",'Internal COE_Account Grid'!B520)</f>
        <v/>
      </c>
      <c r="C520" s="504">
        <f>IF('Internal COE_Account Grid'!I520="","",'Internal COE_Account Grid'!I520)</f>
        <v/>
      </c>
      <c r="D520" s="631">
        <f>IF('Exhibit A'!K529="","",'Exhibit A'!K529)</f>
        <v/>
      </c>
      <c r="E520" s="166" t="n"/>
      <c r="F520" s="166" t="n"/>
      <c r="G520" s="166" t="n"/>
      <c r="H520" s="166" t="n"/>
      <c r="I520" s="481">
        <f>IF(B520="","",'Multi Unit Grid'!$H$3)</f>
        <v/>
      </c>
      <c r="J520" s="166" t="n"/>
      <c r="K520" s="166" t="n"/>
      <c r="L520" s="166" t="n"/>
      <c r="M520" s="166" t="n"/>
      <c r="N520" s="166" t="n"/>
      <c r="O520" s="505" t="n"/>
      <c r="P520" s="166" t="n"/>
      <c r="Q520" s="501">
        <f>IF(B520="","",'Multi Unit Grid'!$G$3)</f>
        <v/>
      </c>
      <c r="R520" s="166" t="n"/>
      <c r="S520" s="502">
        <f>IF('Multi Unit Grid'!$C$13="","",'Multi Unit Grid'!$C$13)</f>
        <v/>
      </c>
      <c r="T520" s="502">
        <f>IF('COE.Client.Details'!J537="","",'COE.Client.Details'!J537)</f>
        <v/>
      </c>
    </row>
    <row r="521">
      <c r="A521" s="504" t="n"/>
      <c r="B521" s="504">
        <f>IF('Internal COE_Account Grid'!B521="","",'Internal COE_Account Grid'!B521)</f>
        <v/>
      </c>
      <c r="C521" s="504">
        <f>IF('Internal COE_Account Grid'!I521="","",'Internal COE_Account Grid'!I521)</f>
        <v/>
      </c>
      <c r="D521" s="631">
        <f>IF('Exhibit A'!K530="","",'Exhibit A'!K530)</f>
        <v/>
      </c>
      <c r="E521" s="166" t="n"/>
      <c r="F521" s="166" t="n"/>
      <c r="G521" s="166" t="n"/>
      <c r="H521" s="166" t="n"/>
      <c r="I521" s="481">
        <f>IF(B521="","",'Multi Unit Grid'!$H$3)</f>
        <v/>
      </c>
      <c r="J521" s="166" t="n"/>
      <c r="K521" s="166" t="n"/>
      <c r="L521" s="166" t="n"/>
      <c r="M521" s="166" t="n"/>
      <c r="N521" s="166" t="n"/>
      <c r="O521" s="505" t="n"/>
      <c r="P521" s="166" t="n"/>
      <c r="Q521" s="501">
        <f>IF(B521="","",'Multi Unit Grid'!$G$3)</f>
        <v/>
      </c>
      <c r="R521" s="166" t="n"/>
      <c r="S521" s="502">
        <f>IF('Multi Unit Grid'!$C$13="","",'Multi Unit Grid'!$C$13)</f>
        <v/>
      </c>
      <c r="T521" s="502">
        <f>IF('COE.Client.Details'!J538="","",'COE.Client.Details'!J538)</f>
        <v/>
      </c>
    </row>
    <row r="522">
      <c r="A522" s="504" t="n"/>
      <c r="B522" s="504">
        <f>IF('Internal COE_Account Grid'!B522="","",'Internal COE_Account Grid'!B522)</f>
        <v/>
      </c>
      <c r="C522" s="504">
        <f>IF('Internal COE_Account Grid'!I522="","",'Internal COE_Account Grid'!I522)</f>
        <v/>
      </c>
      <c r="D522" s="631">
        <f>IF('Exhibit A'!K531="","",'Exhibit A'!K531)</f>
        <v/>
      </c>
      <c r="E522" s="166" t="n"/>
      <c r="F522" s="166" t="n"/>
      <c r="G522" s="166" t="n"/>
      <c r="H522" s="166" t="n"/>
      <c r="I522" s="481">
        <f>IF(B522="","",'Multi Unit Grid'!$H$3)</f>
        <v/>
      </c>
      <c r="J522" s="166" t="n"/>
      <c r="K522" s="166" t="n"/>
      <c r="L522" s="166" t="n"/>
      <c r="M522" s="166" t="n"/>
      <c r="N522" s="166" t="n"/>
      <c r="O522" s="505" t="n"/>
      <c r="P522" s="166" t="n"/>
      <c r="Q522" s="501">
        <f>IF(B522="","",'Multi Unit Grid'!$G$3)</f>
        <v/>
      </c>
      <c r="R522" s="166" t="n"/>
      <c r="S522" s="502">
        <f>IF('Multi Unit Grid'!$C$13="","",'Multi Unit Grid'!$C$13)</f>
        <v/>
      </c>
      <c r="T522" s="502">
        <f>IF('COE.Client.Details'!J539="","",'COE.Client.Details'!J539)</f>
        <v/>
      </c>
    </row>
    <row r="523">
      <c r="A523" s="504" t="n"/>
      <c r="B523" s="504">
        <f>IF('Internal COE_Account Grid'!B523="","",'Internal COE_Account Grid'!B523)</f>
        <v/>
      </c>
      <c r="C523" s="504">
        <f>IF('Internal COE_Account Grid'!I523="","",'Internal COE_Account Grid'!I523)</f>
        <v/>
      </c>
      <c r="D523" s="631">
        <f>IF('Exhibit A'!K532="","",'Exhibit A'!K532)</f>
        <v/>
      </c>
      <c r="E523" s="166" t="n"/>
      <c r="F523" s="166" t="n"/>
      <c r="G523" s="166" t="n"/>
      <c r="H523" s="166" t="n"/>
      <c r="I523" s="481">
        <f>IF(B523="","",'Multi Unit Grid'!$H$3)</f>
        <v/>
      </c>
      <c r="J523" s="166" t="n"/>
      <c r="K523" s="166" t="n"/>
      <c r="L523" s="166" t="n"/>
      <c r="M523" s="166" t="n"/>
      <c r="N523" s="166" t="n"/>
      <c r="O523" s="505" t="n"/>
      <c r="P523" s="166" t="n"/>
      <c r="Q523" s="501">
        <f>IF(B523="","",'Multi Unit Grid'!$G$3)</f>
        <v/>
      </c>
      <c r="R523" s="166" t="n"/>
      <c r="S523" s="502">
        <f>IF('Multi Unit Grid'!$C$13="","",'Multi Unit Grid'!$C$13)</f>
        <v/>
      </c>
      <c r="T523" s="502">
        <f>IF('COE.Client.Details'!J540="","",'COE.Client.Details'!J540)</f>
        <v/>
      </c>
    </row>
    <row r="524">
      <c r="A524" s="504" t="n"/>
      <c r="B524" s="504">
        <f>IF('Internal COE_Account Grid'!B524="","",'Internal COE_Account Grid'!B524)</f>
        <v/>
      </c>
      <c r="C524" s="504">
        <f>IF('Internal COE_Account Grid'!I524="","",'Internal COE_Account Grid'!I524)</f>
        <v/>
      </c>
      <c r="D524" s="631">
        <f>IF('Exhibit A'!K533="","",'Exhibit A'!K533)</f>
        <v/>
      </c>
      <c r="E524" s="166" t="n"/>
      <c r="F524" s="166" t="n"/>
      <c r="G524" s="166" t="n"/>
      <c r="H524" s="166" t="n"/>
      <c r="I524" s="481">
        <f>IF(B524="","",'Multi Unit Grid'!$H$3)</f>
        <v/>
      </c>
      <c r="J524" s="166" t="n"/>
      <c r="K524" s="166" t="n"/>
      <c r="L524" s="166" t="n"/>
      <c r="M524" s="166" t="n"/>
      <c r="N524" s="166" t="n"/>
      <c r="O524" s="505" t="n"/>
      <c r="P524" s="166" t="n"/>
      <c r="Q524" s="501">
        <f>IF(B524="","",'Multi Unit Grid'!$G$3)</f>
        <v/>
      </c>
      <c r="R524" s="166" t="n"/>
      <c r="S524" s="502">
        <f>IF('Multi Unit Grid'!$C$13="","",'Multi Unit Grid'!$C$13)</f>
        <v/>
      </c>
      <c r="T524" s="502">
        <f>IF('COE.Client.Details'!J541="","",'COE.Client.Details'!J541)</f>
        <v/>
      </c>
    </row>
    <row r="525">
      <c r="A525" s="504" t="n"/>
      <c r="B525" s="504">
        <f>IF('Internal COE_Account Grid'!B525="","",'Internal COE_Account Grid'!B525)</f>
        <v/>
      </c>
      <c r="C525" s="504">
        <f>IF('Internal COE_Account Grid'!I525="","",'Internal COE_Account Grid'!I525)</f>
        <v/>
      </c>
      <c r="D525" s="631">
        <f>IF('Exhibit A'!K534="","",'Exhibit A'!K534)</f>
        <v/>
      </c>
      <c r="E525" s="166" t="n"/>
      <c r="F525" s="166" t="n"/>
      <c r="G525" s="166" t="n"/>
      <c r="H525" s="166" t="n"/>
      <c r="I525" s="481">
        <f>IF(B525="","",'Multi Unit Grid'!$H$3)</f>
        <v/>
      </c>
      <c r="J525" s="166" t="n"/>
      <c r="K525" s="166" t="n"/>
      <c r="L525" s="166" t="n"/>
      <c r="M525" s="166" t="n"/>
      <c r="N525" s="166" t="n"/>
      <c r="O525" s="505" t="n"/>
      <c r="P525" s="166" t="n"/>
      <c r="Q525" s="501">
        <f>IF(B525="","",'Multi Unit Grid'!$G$3)</f>
        <v/>
      </c>
      <c r="R525" s="166" t="n"/>
      <c r="S525" s="502">
        <f>IF('Multi Unit Grid'!$C$13="","",'Multi Unit Grid'!$C$13)</f>
        <v/>
      </c>
      <c r="T525" s="502">
        <f>IF('COE.Client.Details'!J542="","",'COE.Client.Details'!J542)</f>
        <v/>
      </c>
    </row>
    <row r="526">
      <c r="A526" s="504" t="n"/>
      <c r="B526" s="504">
        <f>IF('Internal COE_Account Grid'!B526="","",'Internal COE_Account Grid'!B526)</f>
        <v/>
      </c>
      <c r="C526" s="504">
        <f>IF('Internal COE_Account Grid'!I526="","",'Internal COE_Account Grid'!I526)</f>
        <v/>
      </c>
      <c r="D526" s="631">
        <f>IF('Exhibit A'!K535="","",'Exhibit A'!K535)</f>
        <v/>
      </c>
      <c r="E526" s="166" t="n"/>
      <c r="F526" s="166" t="n"/>
      <c r="G526" s="166" t="n"/>
      <c r="H526" s="166" t="n"/>
      <c r="I526" s="481">
        <f>IF(B526="","",'Multi Unit Grid'!$H$3)</f>
        <v/>
      </c>
      <c r="J526" s="166" t="n"/>
      <c r="K526" s="166" t="n"/>
      <c r="L526" s="166" t="n"/>
      <c r="M526" s="166" t="n"/>
      <c r="N526" s="166" t="n"/>
      <c r="O526" s="505" t="n"/>
      <c r="P526" s="166" t="n"/>
      <c r="Q526" s="501">
        <f>IF(B526="","",'Multi Unit Grid'!$G$3)</f>
        <v/>
      </c>
      <c r="R526" s="166" t="n"/>
      <c r="S526" s="502">
        <f>IF('Multi Unit Grid'!$C$13="","",'Multi Unit Grid'!$C$13)</f>
        <v/>
      </c>
      <c r="T526" s="502">
        <f>IF('COE.Client.Details'!J543="","",'COE.Client.Details'!J543)</f>
        <v/>
      </c>
    </row>
    <row r="527">
      <c r="A527" s="504" t="n"/>
      <c r="B527" s="504">
        <f>IF('Internal COE_Account Grid'!B527="","",'Internal COE_Account Grid'!B527)</f>
        <v/>
      </c>
      <c r="C527" s="504">
        <f>IF('Internal COE_Account Grid'!I527="","",'Internal COE_Account Grid'!I527)</f>
        <v/>
      </c>
      <c r="D527" s="631">
        <f>IF('Exhibit A'!K536="","",'Exhibit A'!K536)</f>
        <v/>
      </c>
      <c r="E527" s="166" t="n"/>
      <c r="F527" s="166" t="n"/>
      <c r="G527" s="166" t="n"/>
      <c r="H527" s="166" t="n"/>
      <c r="I527" s="481">
        <f>IF(B527="","",'Multi Unit Grid'!$H$3)</f>
        <v/>
      </c>
      <c r="J527" s="166" t="n"/>
      <c r="K527" s="166" t="n"/>
      <c r="L527" s="166" t="n"/>
      <c r="M527" s="166" t="n"/>
      <c r="N527" s="166" t="n"/>
      <c r="O527" s="505" t="n"/>
      <c r="P527" s="166" t="n"/>
      <c r="Q527" s="501">
        <f>IF(B527="","",'Multi Unit Grid'!$G$3)</f>
        <v/>
      </c>
      <c r="R527" s="166" t="n"/>
      <c r="S527" s="502">
        <f>IF('Multi Unit Grid'!$C$13="","",'Multi Unit Grid'!$C$13)</f>
        <v/>
      </c>
      <c r="T527" s="502">
        <f>IF('COE.Client.Details'!J544="","",'COE.Client.Details'!J544)</f>
        <v/>
      </c>
    </row>
    <row r="528">
      <c r="A528" s="504" t="n"/>
      <c r="B528" s="504">
        <f>IF('Internal COE_Account Grid'!B528="","",'Internal COE_Account Grid'!B528)</f>
        <v/>
      </c>
      <c r="C528" s="504">
        <f>IF('Internal COE_Account Grid'!I528="","",'Internal COE_Account Grid'!I528)</f>
        <v/>
      </c>
      <c r="D528" s="631">
        <f>IF('Exhibit A'!K537="","",'Exhibit A'!K537)</f>
        <v/>
      </c>
      <c r="E528" s="166" t="n"/>
      <c r="F528" s="166" t="n"/>
      <c r="G528" s="166" t="n"/>
      <c r="H528" s="166" t="n"/>
      <c r="I528" s="481">
        <f>IF(B528="","",'Multi Unit Grid'!$H$3)</f>
        <v/>
      </c>
      <c r="J528" s="166" t="n"/>
      <c r="K528" s="166" t="n"/>
      <c r="L528" s="166" t="n"/>
      <c r="M528" s="166" t="n"/>
      <c r="N528" s="166" t="n"/>
      <c r="O528" s="505" t="n"/>
      <c r="P528" s="166" t="n"/>
      <c r="Q528" s="501">
        <f>IF(B528="","",'Multi Unit Grid'!$G$3)</f>
        <v/>
      </c>
      <c r="R528" s="166" t="n"/>
      <c r="S528" s="502">
        <f>IF('Multi Unit Grid'!$C$13="","",'Multi Unit Grid'!$C$13)</f>
        <v/>
      </c>
      <c r="T528" s="502">
        <f>IF('COE.Client.Details'!J545="","",'COE.Client.Details'!J545)</f>
        <v/>
      </c>
    </row>
    <row r="529">
      <c r="A529" s="504" t="n"/>
      <c r="B529" s="504">
        <f>IF('Internal COE_Account Grid'!B529="","",'Internal COE_Account Grid'!B529)</f>
        <v/>
      </c>
      <c r="C529" s="504">
        <f>IF('Internal COE_Account Grid'!I529="","",'Internal COE_Account Grid'!I529)</f>
        <v/>
      </c>
      <c r="D529" s="631">
        <f>IF('Exhibit A'!K538="","",'Exhibit A'!K538)</f>
        <v/>
      </c>
      <c r="E529" s="166" t="n"/>
      <c r="F529" s="166" t="n"/>
      <c r="G529" s="166" t="n"/>
      <c r="H529" s="166" t="n"/>
      <c r="I529" s="481">
        <f>IF(B529="","",'Multi Unit Grid'!$H$3)</f>
        <v/>
      </c>
      <c r="J529" s="166" t="n"/>
      <c r="K529" s="166" t="n"/>
      <c r="L529" s="166" t="n"/>
      <c r="M529" s="166" t="n"/>
      <c r="N529" s="166" t="n"/>
      <c r="O529" s="505" t="n"/>
      <c r="P529" s="166" t="n"/>
      <c r="Q529" s="501">
        <f>IF(B529="","",'Multi Unit Grid'!$G$3)</f>
        <v/>
      </c>
      <c r="R529" s="166" t="n"/>
      <c r="S529" s="502">
        <f>IF('Multi Unit Grid'!$C$13="","",'Multi Unit Grid'!$C$13)</f>
        <v/>
      </c>
      <c r="T529" s="502">
        <f>IF('COE.Client.Details'!J546="","",'COE.Client.Details'!J546)</f>
        <v/>
      </c>
    </row>
    <row r="530">
      <c r="A530" s="504" t="n"/>
      <c r="B530" s="504">
        <f>IF('Internal COE_Account Grid'!B530="","",'Internal COE_Account Grid'!B530)</f>
        <v/>
      </c>
      <c r="C530" s="504">
        <f>IF('Internal COE_Account Grid'!I530="","",'Internal COE_Account Grid'!I530)</f>
        <v/>
      </c>
      <c r="D530" s="631">
        <f>IF('Exhibit A'!K539="","",'Exhibit A'!K539)</f>
        <v/>
      </c>
      <c r="E530" s="166" t="n"/>
      <c r="F530" s="166" t="n"/>
      <c r="G530" s="166" t="n"/>
      <c r="H530" s="166" t="n"/>
      <c r="I530" s="481">
        <f>IF(B530="","",'Multi Unit Grid'!$H$3)</f>
        <v/>
      </c>
      <c r="J530" s="166" t="n"/>
      <c r="K530" s="166" t="n"/>
      <c r="L530" s="166" t="n"/>
      <c r="M530" s="166" t="n"/>
      <c r="N530" s="166" t="n"/>
      <c r="O530" s="505" t="n"/>
      <c r="P530" s="166" t="n"/>
      <c r="Q530" s="501">
        <f>IF(B530="","",'Multi Unit Grid'!$G$3)</f>
        <v/>
      </c>
      <c r="R530" s="166" t="n"/>
      <c r="S530" s="502">
        <f>IF('Multi Unit Grid'!$C$13="","",'Multi Unit Grid'!$C$13)</f>
        <v/>
      </c>
      <c r="T530" s="502">
        <f>IF('COE.Client.Details'!J547="","",'COE.Client.Details'!J547)</f>
        <v/>
      </c>
    </row>
    <row r="531">
      <c r="A531" s="504" t="n"/>
      <c r="B531" s="504">
        <f>IF('Internal COE_Account Grid'!B531="","",'Internal COE_Account Grid'!B531)</f>
        <v/>
      </c>
      <c r="C531" s="504">
        <f>IF('Internal COE_Account Grid'!I531="","",'Internal COE_Account Grid'!I531)</f>
        <v/>
      </c>
      <c r="D531" s="631">
        <f>IF('Exhibit A'!K540="","",'Exhibit A'!K540)</f>
        <v/>
      </c>
      <c r="E531" s="166" t="n"/>
      <c r="F531" s="166" t="n"/>
      <c r="G531" s="166" t="n"/>
      <c r="H531" s="166" t="n"/>
      <c r="I531" s="481">
        <f>IF(B531="","",'Multi Unit Grid'!$H$3)</f>
        <v/>
      </c>
      <c r="J531" s="166" t="n"/>
      <c r="K531" s="166" t="n"/>
      <c r="L531" s="166" t="n"/>
      <c r="M531" s="166" t="n"/>
      <c r="N531" s="166" t="n"/>
      <c r="O531" s="505" t="n"/>
      <c r="P531" s="166" t="n"/>
      <c r="Q531" s="501">
        <f>IF(B531="","",'Multi Unit Grid'!$G$3)</f>
        <v/>
      </c>
      <c r="R531" s="166" t="n"/>
      <c r="S531" s="502">
        <f>IF('Multi Unit Grid'!$C$13="","",'Multi Unit Grid'!$C$13)</f>
        <v/>
      </c>
      <c r="T531" s="502">
        <f>IF('COE.Client.Details'!J548="","",'COE.Client.Details'!J548)</f>
        <v/>
      </c>
    </row>
    <row r="532">
      <c r="A532" s="504" t="n"/>
      <c r="B532" s="504">
        <f>IF('Internal COE_Account Grid'!B532="","",'Internal COE_Account Grid'!B532)</f>
        <v/>
      </c>
      <c r="C532" s="504">
        <f>IF('Internal COE_Account Grid'!I532="","",'Internal COE_Account Grid'!I532)</f>
        <v/>
      </c>
      <c r="D532" s="631">
        <f>IF('Exhibit A'!K541="","",'Exhibit A'!K541)</f>
        <v/>
      </c>
      <c r="E532" s="166" t="n"/>
      <c r="F532" s="166" t="n"/>
      <c r="G532" s="166" t="n"/>
      <c r="H532" s="166" t="n"/>
      <c r="I532" s="481">
        <f>IF(B532="","",'Multi Unit Grid'!$H$3)</f>
        <v/>
      </c>
      <c r="J532" s="166" t="n"/>
      <c r="K532" s="166" t="n"/>
      <c r="L532" s="166" t="n"/>
      <c r="M532" s="166" t="n"/>
      <c r="N532" s="166" t="n"/>
      <c r="O532" s="505" t="n"/>
      <c r="P532" s="166" t="n"/>
      <c r="Q532" s="501">
        <f>IF(B532="","",'Multi Unit Grid'!$G$3)</f>
        <v/>
      </c>
      <c r="R532" s="166" t="n"/>
      <c r="S532" s="502">
        <f>IF('Multi Unit Grid'!$C$13="","",'Multi Unit Grid'!$C$13)</f>
        <v/>
      </c>
      <c r="T532" s="502">
        <f>IF('COE.Client.Details'!J549="","",'COE.Client.Details'!J549)</f>
        <v/>
      </c>
    </row>
    <row r="533">
      <c r="A533" s="504" t="n"/>
      <c r="B533" s="504">
        <f>IF('Internal COE_Account Grid'!B533="","",'Internal COE_Account Grid'!B533)</f>
        <v/>
      </c>
      <c r="C533" s="504">
        <f>IF('Internal COE_Account Grid'!I533="","",'Internal COE_Account Grid'!I533)</f>
        <v/>
      </c>
      <c r="D533" s="631">
        <f>IF('Exhibit A'!K542="","",'Exhibit A'!K542)</f>
        <v/>
      </c>
      <c r="E533" s="166" t="n"/>
      <c r="F533" s="166" t="n"/>
      <c r="G533" s="166" t="n"/>
      <c r="H533" s="166" t="n"/>
      <c r="I533" s="481">
        <f>IF(B533="","",'Multi Unit Grid'!$H$3)</f>
        <v/>
      </c>
      <c r="J533" s="166" t="n"/>
      <c r="K533" s="166" t="n"/>
      <c r="L533" s="166" t="n"/>
      <c r="M533" s="166" t="n"/>
      <c r="N533" s="166" t="n"/>
      <c r="O533" s="505" t="n"/>
      <c r="P533" s="166" t="n"/>
      <c r="Q533" s="501">
        <f>IF(B533="","",'Multi Unit Grid'!$G$3)</f>
        <v/>
      </c>
      <c r="R533" s="166" t="n"/>
      <c r="S533" s="502">
        <f>IF('Multi Unit Grid'!$C$13="","",'Multi Unit Grid'!$C$13)</f>
        <v/>
      </c>
      <c r="T533" s="502">
        <f>IF('COE.Client.Details'!J550="","",'COE.Client.Details'!J550)</f>
        <v/>
      </c>
    </row>
    <row r="534">
      <c r="A534" s="504" t="n"/>
      <c r="B534" s="504">
        <f>IF('Internal COE_Account Grid'!B534="","",'Internal COE_Account Grid'!B534)</f>
        <v/>
      </c>
      <c r="C534" s="504">
        <f>IF('Internal COE_Account Grid'!I534="","",'Internal COE_Account Grid'!I534)</f>
        <v/>
      </c>
      <c r="D534" s="631">
        <f>IF('Exhibit A'!K543="","",'Exhibit A'!K543)</f>
        <v/>
      </c>
      <c r="E534" s="166" t="n"/>
      <c r="F534" s="166" t="n"/>
      <c r="G534" s="166" t="n"/>
      <c r="H534" s="166" t="n"/>
      <c r="I534" s="481">
        <f>IF(B534="","",'Multi Unit Grid'!$H$3)</f>
        <v/>
      </c>
      <c r="J534" s="166" t="n"/>
      <c r="K534" s="166" t="n"/>
      <c r="L534" s="166" t="n"/>
      <c r="M534" s="166" t="n"/>
      <c r="N534" s="166" t="n"/>
      <c r="O534" s="505" t="n"/>
      <c r="P534" s="166" t="n"/>
      <c r="Q534" s="501">
        <f>IF(B534="","",'Multi Unit Grid'!$G$3)</f>
        <v/>
      </c>
      <c r="R534" s="166" t="n"/>
      <c r="S534" s="502">
        <f>IF('Multi Unit Grid'!$C$13="","",'Multi Unit Grid'!$C$13)</f>
        <v/>
      </c>
      <c r="T534" s="502">
        <f>IF('COE.Client.Details'!J551="","",'COE.Client.Details'!J551)</f>
        <v/>
      </c>
    </row>
    <row r="535">
      <c r="A535" s="504" t="n"/>
      <c r="B535" s="504">
        <f>IF('Internal COE_Account Grid'!B535="","",'Internal COE_Account Grid'!B535)</f>
        <v/>
      </c>
      <c r="C535" s="504">
        <f>IF('Internal COE_Account Grid'!I535="","",'Internal COE_Account Grid'!I535)</f>
        <v/>
      </c>
      <c r="D535" s="631">
        <f>IF('Exhibit A'!K544="","",'Exhibit A'!K544)</f>
        <v/>
      </c>
      <c r="E535" s="166" t="n"/>
      <c r="F535" s="166" t="n"/>
      <c r="G535" s="166" t="n"/>
      <c r="H535" s="166" t="n"/>
      <c r="I535" s="481">
        <f>IF(B535="","",'Multi Unit Grid'!$H$3)</f>
        <v/>
      </c>
      <c r="J535" s="166" t="n"/>
      <c r="K535" s="166" t="n"/>
      <c r="L535" s="166" t="n"/>
      <c r="M535" s="166" t="n"/>
      <c r="N535" s="166" t="n"/>
      <c r="O535" s="505" t="n"/>
      <c r="P535" s="166" t="n"/>
      <c r="Q535" s="501">
        <f>IF(B535="","",'Multi Unit Grid'!$G$3)</f>
        <v/>
      </c>
      <c r="R535" s="166" t="n"/>
      <c r="S535" s="502">
        <f>IF('Multi Unit Grid'!$C$13="","",'Multi Unit Grid'!$C$13)</f>
        <v/>
      </c>
      <c r="T535" s="502">
        <f>IF('COE.Client.Details'!J552="","",'COE.Client.Details'!J552)</f>
        <v/>
      </c>
    </row>
    <row r="536">
      <c r="A536" s="504" t="n"/>
      <c r="B536" s="504">
        <f>IF('Internal COE_Account Grid'!B536="","",'Internal COE_Account Grid'!B536)</f>
        <v/>
      </c>
      <c r="C536" s="504">
        <f>IF('Internal COE_Account Grid'!I536="","",'Internal COE_Account Grid'!I536)</f>
        <v/>
      </c>
      <c r="D536" s="631">
        <f>IF('Exhibit A'!K545="","",'Exhibit A'!K545)</f>
        <v/>
      </c>
      <c r="E536" s="166" t="n"/>
      <c r="F536" s="166" t="n"/>
      <c r="G536" s="166" t="n"/>
      <c r="H536" s="166" t="n"/>
      <c r="I536" s="481">
        <f>IF(B536="","",'Multi Unit Grid'!$H$3)</f>
        <v/>
      </c>
      <c r="J536" s="166" t="n"/>
      <c r="K536" s="166" t="n"/>
      <c r="L536" s="166" t="n"/>
      <c r="M536" s="166" t="n"/>
      <c r="N536" s="166" t="n"/>
      <c r="O536" s="505" t="n"/>
      <c r="P536" s="166" t="n"/>
      <c r="Q536" s="501">
        <f>IF(B536="","",'Multi Unit Grid'!$G$3)</f>
        <v/>
      </c>
      <c r="R536" s="166" t="n"/>
      <c r="S536" s="502">
        <f>IF('Multi Unit Grid'!$C$13="","",'Multi Unit Grid'!$C$13)</f>
        <v/>
      </c>
      <c r="T536" s="502">
        <f>IF('COE.Client.Details'!J553="","",'COE.Client.Details'!J553)</f>
        <v/>
      </c>
    </row>
    <row r="537">
      <c r="A537" s="504" t="n"/>
      <c r="B537" s="504">
        <f>IF('Internal COE_Account Grid'!B537="","",'Internal COE_Account Grid'!B537)</f>
        <v/>
      </c>
      <c r="C537" s="504">
        <f>IF('Internal COE_Account Grid'!I537="","",'Internal COE_Account Grid'!I537)</f>
        <v/>
      </c>
      <c r="D537" s="631">
        <f>IF('Exhibit A'!K546="","",'Exhibit A'!K546)</f>
        <v/>
      </c>
      <c r="E537" s="166" t="n"/>
      <c r="F537" s="166" t="n"/>
      <c r="G537" s="166" t="n"/>
      <c r="H537" s="166" t="n"/>
      <c r="I537" s="481">
        <f>IF(B537="","",'Multi Unit Grid'!$H$3)</f>
        <v/>
      </c>
      <c r="J537" s="166" t="n"/>
      <c r="K537" s="166" t="n"/>
      <c r="L537" s="166" t="n"/>
      <c r="M537" s="166" t="n"/>
      <c r="N537" s="166" t="n"/>
      <c r="O537" s="505" t="n"/>
      <c r="P537" s="166" t="n"/>
      <c r="Q537" s="501">
        <f>IF(B537="","",'Multi Unit Grid'!$G$3)</f>
        <v/>
      </c>
      <c r="R537" s="166" t="n"/>
      <c r="S537" s="502">
        <f>IF('Multi Unit Grid'!$C$13="","",'Multi Unit Grid'!$C$13)</f>
        <v/>
      </c>
      <c r="T537" s="502">
        <f>IF('COE.Client.Details'!J554="","",'COE.Client.Details'!J554)</f>
        <v/>
      </c>
    </row>
    <row r="538">
      <c r="A538" s="504" t="n"/>
      <c r="B538" s="504">
        <f>IF('Internal COE_Account Grid'!B538="","",'Internal COE_Account Grid'!B538)</f>
        <v/>
      </c>
      <c r="C538" s="504">
        <f>IF('Internal COE_Account Grid'!I538="","",'Internal COE_Account Grid'!I538)</f>
        <v/>
      </c>
      <c r="D538" s="631">
        <f>IF('Exhibit A'!K547="","",'Exhibit A'!K547)</f>
        <v/>
      </c>
      <c r="E538" s="166" t="n"/>
      <c r="F538" s="166" t="n"/>
      <c r="G538" s="166" t="n"/>
      <c r="H538" s="166" t="n"/>
      <c r="I538" s="481">
        <f>IF(B538="","",'Multi Unit Grid'!$H$3)</f>
        <v/>
      </c>
      <c r="J538" s="166" t="n"/>
      <c r="K538" s="166" t="n"/>
      <c r="L538" s="166" t="n"/>
      <c r="M538" s="166" t="n"/>
      <c r="N538" s="166" t="n"/>
      <c r="O538" s="505" t="n"/>
      <c r="P538" s="166" t="n"/>
      <c r="Q538" s="501">
        <f>IF(B538="","",'Multi Unit Grid'!$G$3)</f>
        <v/>
      </c>
      <c r="R538" s="166" t="n"/>
      <c r="S538" s="502">
        <f>IF('Multi Unit Grid'!$C$13="","",'Multi Unit Grid'!$C$13)</f>
        <v/>
      </c>
      <c r="T538" s="502">
        <f>IF('COE.Client.Details'!J555="","",'COE.Client.Details'!J555)</f>
        <v/>
      </c>
    </row>
    <row r="539">
      <c r="A539" s="504" t="n"/>
      <c r="B539" s="504">
        <f>IF('Internal COE_Account Grid'!B539="","",'Internal COE_Account Grid'!B539)</f>
        <v/>
      </c>
      <c r="C539" s="504">
        <f>IF('Internal COE_Account Grid'!I539="","",'Internal COE_Account Grid'!I539)</f>
        <v/>
      </c>
      <c r="D539" s="631">
        <f>IF('Exhibit A'!K548="","",'Exhibit A'!K548)</f>
        <v/>
      </c>
      <c r="E539" s="166" t="n"/>
      <c r="F539" s="166" t="n"/>
      <c r="G539" s="166" t="n"/>
      <c r="H539" s="166" t="n"/>
      <c r="I539" s="481">
        <f>IF(B539="","",'Multi Unit Grid'!$H$3)</f>
        <v/>
      </c>
      <c r="J539" s="166" t="n"/>
      <c r="K539" s="166" t="n"/>
      <c r="L539" s="166" t="n"/>
      <c r="M539" s="166" t="n"/>
      <c r="N539" s="166" t="n"/>
      <c r="O539" s="505" t="n"/>
      <c r="P539" s="166" t="n"/>
      <c r="Q539" s="501">
        <f>IF(B539="","",'Multi Unit Grid'!$G$3)</f>
        <v/>
      </c>
      <c r="R539" s="166" t="n"/>
      <c r="S539" s="502">
        <f>IF('Multi Unit Grid'!$C$13="","",'Multi Unit Grid'!$C$13)</f>
        <v/>
      </c>
      <c r="T539" s="502">
        <f>IF('COE.Client.Details'!J556="","",'COE.Client.Details'!J556)</f>
        <v/>
      </c>
    </row>
    <row r="540">
      <c r="A540" s="504" t="n"/>
      <c r="B540" s="504">
        <f>IF('Internal COE_Account Grid'!B540="","",'Internal COE_Account Grid'!B540)</f>
        <v/>
      </c>
      <c r="C540" s="504">
        <f>IF('Internal COE_Account Grid'!I540="","",'Internal COE_Account Grid'!I540)</f>
        <v/>
      </c>
      <c r="D540" s="631">
        <f>IF('Exhibit A'!K549="","",'Exhibit A'!K549)</f>
        <v/>
      </c>
      <c r="E540" s="166" t="n"/>
      <c r="F540" s="166" t="n"/>
      <c r="G540" s="166" t="n"/>
      <c r="H540" s="166" t="n"/>
      <c r="I540" s="481">
        <f>IF(B540="","",'Multi Unit Grid'!$H$3)</f>
        <v/>
      </c>
      <c r="J540" s="166" t="n"/>
      <c r="K540" s="166" t="n"/>
      <c r="L540" s="166" t="n"/>
      <c r="M540" s="166" t="n"/>
      <c r="N540" s="166" t="n"/>
      <c r="O540" s="505" t="n"/>
      <c r="P540" s="166" t="n"/>
      <c r="Q540" s="501">
        <f>IF(B540="","",'Multi Unit Grid'!$G$3)</f>
        <v/>
      </c>
      <c r="R540" s="166" t="n"/>
      <c r="S540" s="502">
        <f>IF('Multi Unit Grid'!$C$13="","",'Multi Unit Grid'!$C$13)</f>
        <v/>
      </c>
      <c r="T540" s="502">
        <f>IF('COE.Client.Details'!J557="","",'COE.Client.Details'!J557)</f>
        <v/>
      </c>
    </row>
    <row r="541">
      <c r="A541" s="504" t="n"/>
      <c r="B541" s="504">
        <f>IF('Internal COE_Account Grid'!B541="","",'Internal COE_Account Grid'!B541)</f>
        <v/>
      </c>
      <c r="C541" s="504">
        <f>IF('Internal COE_Account Grid'!I541="","",'Internal COE_Account Grid'!I541)</f>
        <v/>
      </c>
      <c r="D541" s="631">
        <f>IF('Exhibit A'!K550="","",'Exhibit A'!K550)</f>
        <v/>
      </c>
      <c r="E541" s="166" t="n"/>
      <c r="F541" s="166" t="n"/>
      <c r="G541" s="166" t="n"/>
      <c r="H541" s="166" t="n"/>
      <c r="I541" s="481">
        <f>IF(B541="","",'Multi Unit Grid'!$H$3)</f>
        <v/>
      </c>
      <c r="J541" s="166" t="n"/>
      <c r="K541" s="166" t="n"/>
      <c r="L541" s="166" t="n"/>
      <c r="M541" s="166" t="n"/>
      <c r="N541" s="166" t="n"/>
      <c r="O541" s="505" t="n"/>
      <c r="P541" s="166" t="n"/>
      <c r="Q541" s="501">
        <f>IF(B541="","",'Multi Unit Grid'!$G$3)</f>
        <v/>
      </c>
      <c r="R541" s="166" t="n"/>
      <c r="S541" s="502">
        <f>IF('Multi Unit Grid'!$C$13="","",'Multi Unit Grid'!$C$13)</f>
        <v/>
      </c>
      <c r="T541" s="502">
        <f>IF('COE.Client.Details'!J558="","",'COE.Client.Details'!J558)</f>
        <v/>
      </c>
    </row>
    <row r="542">
      <c r="A542" s="504" t="n"/>
      <c r="B542" s="504">
        <f>IF('Internal COE_Account Grid'!B542="","",'Internal COE_Account Grid'!B542)</f>
        <v/>
      </c>
      <c r="C542" s="504">
        <f>IF('Internal COE_Account Grid'!I542="","",'Internal COE_Account Grid'!I542)</f>
        <v/>
      </c>
      <c r="D542" s="631">
        <f>IF('Exhibit A'!K551="","",'Exhibit A'!K551)</f>
        <v/>
      </c>
      <c r="E542" s="166" t="n"/>
      <c r="F542" s="166" t="n"/>
      <c r="G542" s="166" t="n"/>
      <c r="H542" s="166" t="n"/>
      <c r="I542" s="481">
        <f>IF(B542="","",'Multi Unit Grid'!$H$3)</f>
        <v/>
      </c>
      <c r="J542" s="166" t="n"/>
      <c r="K542" s="166" t="n"/>
      <c r="L542" s="166" t="n"/>
      <c r="M542" s="166" t="n"/>
      <c r="N542" s="166" t="n"/>
      <c r="O542" s="505" t="n"/>
      <c r="P542" s="166" t="n"/>
      <c r="Q542" s="501">
        <f>IF(B542="","",'Multi Unit Grid'!$G$3)</f>
        <v/>
      </c>
      <c r="R542" s="166" t="n"/>
      <c r="S542" s="502">
        <f>IF('Multi Unit Grid'!$C$13="","",'Multi Unit Grid'!$C$13)</f>
        <v/>
      </c>
      <c r="T542" s="502">
        <f>IF('COE.Client.Details'!J559="","",'COE.Client.Details'!J559)</f>
        <v/>
      </c>
    </row>
    <row r="543">
      <c r="A543" s="504" t="n"/>
      <c r="B543" s="504">
        <f>IF('Internal COE_Account Grid'!B543="","",'Internal COE_Account Grid'!B543)</f>
        <v/>
      </c>
      <c r="C543" s="504">
        <f>IF('Internal COE_Account Grid'!I543="","",'Internal COE_Account Grid'!I543)</f>
        <v/>
      </c>
      <c r="D543" s="631">
        <f>IF('Exhibit A'!K552="","",'Exhibit A'!K552)</f>
        <v/>
      </c>
      <c r="E543" s="166" t="n"/>
      <c r="F543" s="166" t="n"/>
      <c r="G543" s="166" t="n"/>
      <c r="H543" s="166" t="n"/>
      <c r="I543" s="481">
        <f>IF(B543="","",'Multi Unit Grid'!$H$3)</f>
        <v/>
      </c>
      <c r="J543" s="166" t="n"/>
      <c r="K543" s="166" t="n"/>
      <c r="L543" s="166" t="n"/>
      <c r="M543" s="166" t="n"/>
      <c r="N543" s="166" t="n"/>
      <c r="O543" s="505" t="n"/>
      <c r="P543" s="166" t="n"/>
      <c r="Q543" s="501">
        <f>IF(B543="","",'Multi Unit Grid'!$G$3)</f>
        <v/>
      </c>
      <c r="R543" s="166" t="n"/>
      <c r="S543" s="502">
        <f>IF('Multi Unit Grid'!$C$13="","",'Multi Unit Grid'!$C$13)</f>
        <v/>
      </c>
      <c r="T543" s="502">
        <f>IF('COE.Client.Details'!J560="","",'COE.Client.Details'!J560)</f>
        <v/>
      </c>
    </row>
    <row r="544">
      <c r="A544" s="504" t="n"/>
      <c r="B544" s="504">
        <f>IF('Internal COE_Account Grid'!B544="","",'Internal COE_Account Grid'!B544)</f>
        <v/>
      </c>
      <c r="C544" s="504">
        <f>IF('Internal COE_Account Grid'!I544="","",'Internal COE_Account Grid'!I544)</f>
        <v/>
      </c>
      <c r="D544" s="631">
        <f>IF('Exhibit A'!K553="","",'Exhibit A'!K553)</f>
        <v/>
      </c>
      <c r="E544" s="166" t="n"/>
      <c r="F544" s="166" t="n"/>
      <c r="G544" s="166" t="n"/>
      <c r="H544" s="166" t="n"/>
      <c r="I544" s="481">
        <f>IF(B544="","",'Multi Unit Grid'!$H$3)</f>
        <v/>
      </c>
      <c r="J544" s="166" t="n"/>
      <c r="K544" s="166" t="n"/>
      <c r="L544" s="166" t="n"/>
      <c r="M544" s="166" t="n"/>
      <c r="N544" s="166" t="n"/>
      <c r="O544" s="505" t="n"/>
      <c r="P544" s="166" t="n"/>
      <c r="Q544" s="501">
        <f>IF(B544="","",'Multi Unit Grid'!$G$3)</f>
        <v/>
      </c>
      <c r="R544" s="166" t="n"/>
      <c r="S544" s="502">
        <f>IF('Multi Unit Grid'!$C$13="","",'Multi Unit Grid'!$C$13)</f>
        <v/>
      </c>
      <c r="T544" s="502">
        <f>IF('COE.Client.Details'!J561="","",'COE.Client.Details'!J561)</f>
        <v/>
      </c>
    </row>
    <row r="545">
      <c r="A545" s="504" t="n"/>
      <c r="B545" s="504">
        <f>IF('Internal COE_Account Grid'!B545="","",'Internal COE_Account Grid'!B545)</f>
        <v/>
      </c>
      <c r="C545" s="504">
        <f>IF('Internal COE_Account Grid'!I545="","",'Internal COE_Account Grid'!I545)</f>
        <v/>
      </c>
      <c r="D545" s="631">
        <f>IF('Exhibit A'!K554="","",'Exhibit A'!K554)</f>
        <v/>
      </c>
      <c r="E545" s="166" t="n"/>
      <c r="F545" s="166" t="n"/>
      <c r="G545" s="166" t="n"/>
      <c r="H545" s="166" t="n"/>
      <c r="I545" s="481">
        <f>IF(B545="","",'Multi Unit Grid'!$H$3)</f>
        <v/>
      </c>
      <c r="J545" s="166" t="n"/>
      <c r="K545" s="166" t="n"/>
      <c r="L545" s="166" t="n"/>
      <c r="M545" s="166" t="n"/>
      <c r="N545" s="166" t="n"/>
      <c r="O545" s="505" t="n"/>
      <c r="P545" s="166" t="n"/>
      <c r="Q545" s="501">
        <f>IF(B545="","",'Multi Unit Grid'!$G$3)</f>
        <v/>
      </c>
      <c r="R545" s="166" t="n"/>
      <c r="S545" s="502">
        <f>IF('Multi Unit Grid'!$C$13="","",'Multi Unit Grid'!$C$13)</f>
        <v/>
      </c>
      <c r="T545" s="502">
        <f>IF('COE.Client.Details'!J562="","",'COE.Client.Details'!J562)</f>
        <v/>
      </c>
    </row>
    <row r="546">
      <c r="A546" s="504" t="n"/>
      <c r="B546" s="504">
        <f>IF('Internal COE_Account Grid'!B546="","",'Internal COE_Account Grid'!B546)</f>
        <v/>
      </c>
      <c r="C546" s="504">
        <f>IF('Internal COE_Account Grid'!I546="","",'Internal COE_Account Grid'!I546)</f>
        <v/>
      </c>
      <c r="D546" s="631">
        <f>IF('Exhibit A'!K555="","",'Exhibit A'!K555)</f>
        <v/>
      </c>
      <c r="E546" s="166" t="n"/>
      <c r="F546" s="166" t="n"/>
      <c r="G546" s="166" t="n"/>
      <c r="H546" s="166" t="n"/>
      <c r="I546" s="481">
        <f>IF(B546="","",'Multi Unit Grid'!$H$3)</f>
        <v/>
      </c>
      <c r="J546" s="166" t="n"/>
      <c r="K546" s="166" t="n"/>
      <c r="L546" s="166" t="n"/>
      <c r="M546" s="166" t="n"/>
      <c r="N546" s="166" t="n"/>
      <c r="O546" s="505" t="n"/>
      <c r="P546" s="166" t="n"/>
      <c r="Q546" s="501">
        <f>IF(B546="","",'Multi Unit Grid'!$G$3)</f>
        <v/>
      </c>
      <c r="R546" s="166" t="n"/>
      <c r="S546" s="502">
        <f>IF('Multi Unit Grid'!$C$13="","",'Multi Unit Grid'!$C$13)</f>
        <v/>
      </c>
      <c r="T546" s="502">
        <f>IF('COE.Client.Details'!J563="","",'COE.Client.Details'!J563)</f>
        <v/>
      </c>
    </row>
    <row r="547">
      <c r="A547" s="504" t="n"/>
      <c r="B547" s="504">
        <f>IF('Internal COE_Account Grid'!B547="","",'Internal COE_Account Grid'!B547)</f>
        <v/>
      </c>
      <c r="C547" s="504">
        <f>IF('Internal COE_Account Grid'!I547="","",'Internal COE_Account Grid'!I547)</f>
        <v/>
      </c>
      <c r="D547" s="631">
        <f>IF('Exhibit A'!K556="","",'Exhibit A'!K556)</f>
        <v/>
      </c>
      <c r="E547" s="166" t="n"/>
      <c r="F547" s="166" t="n"/>
      <c r="G547" s="166" t="n"/>
      <c r="H547" s="166" t="n"/>
      <c r="I547" s="481">
        <f>IF(B547="","",'Multi Unit Grid'!$H$3)</f>
        <v/>
      </c>
      <c r="J547" s="166" t="n"/>
      <c r="K547" s="166" t="n"/>
      <c r="L547" s="166" t="n"/>
      <c r="M547" s="166" t="n"/>
      <c r="N547" s="166" t="n"/>
      <c r="O547" s="505" t="n"/>
      <c r="P547" s="166" t="n"/>
      <c r="Q547" s="501">
        <f>IF(B547="","",'Multi Unit Grid'!$G$3)</f>
        <v/>
      </c>
      <c r="R547" s="166" t="n"/>
      <c r="S547" s="502">
        <f>IF('Multi Unit Grid'!$C$13="","",'Multi Unit Grid'!$C$13)</f>
        <v/>
      </c>
      <c r="T547" s="502">
        <f>IF('COE.Client.Details'!J564="","",'COE.Client.Details'!J564)</f>
        <v/>
      </c>
    </row>
    <row r="548">
      <c r="A548" s="504" t="n"/>
      <c r="B548" s="504">
        <f>IF('Internal COE_Account Grid'!B548="","",'Internal COE_Account Grid'!B548)</f>
        <v/>
      </c>
      <c r="C548" s="504">
        <f>IF('Internal COE_Account Grid'!I548="","",'Internal COE_Account Grid'!I548)</f>
        <v/>
      </c>
      <c r="D548" s="631">
        <f>IF('Exhibit A'!K557="","",'Exhibit A'!K557)</f>
        <v/>
      </c>
      <c r="E548" s="166" t="n"/>
      <c r="F548" s="166" t="n"/>
      <c r="G548" s="166" t="n"/>
      <c r="H548" s="166" t="n"/>
      <c r="I548" s="481">
        <f>IF(B548="","",'Multi Unit Grid'!$H$3)</f>
        <v/>
      </c>
      <c r="J548" s="166" t="n"/>
      <c r="K548" s="166" t="n"/>
      <c r="L548" s="166" t="n"/>
      <c r="M548" s="166" t="n"/>
      <c r="N548" s="166" t="n"/>
      <c r="O548" s="505" t="n"/>
      <c r="P548" s="166" t="n"/>
      <c r="Q548" s="501">
        <f>IF(B548="","",'Multi Unit Grid'!$G$3)</f>
        <v/>
      </c>
      <c r="R548" s="166" t="n"/>
      <c r="S548" s="502">
        <f>IF('Multi Unit Grid'!$C$13="","",'Multi Unit Grid'!$C$13)</f>
        <v/>
      </c>
      <c r="T548" s="502">
        <f>IF('COE.Client.Details'!J565="","",'COE.Client.Details'!J565)</f>
        <v/>
      </c>
    </row>
    <row r="549">
      <c r="A549" s="504" t="n"/>
      <c r="B549" s="504">
        <f>IF('Internal COE_Account Grid'!B549="","",'Internal COE_Account Grid'!B549)</f>
        <v/>
      </c>
      <c r="C549" s="504">
        <f>IF('Internal COE_Account Grid'!I549="","",'Internal COE_Account Grid'!I549)</f>
        <v/>
      </c>
      <c r="D549" s="631">
        <f>IF('Exhibit A'!K558="","",'Exhibit A'!K558)</f>
        <v/>
      </c>
      <c r="E549" s="166" t="n"/>
      <c r="F549" s="166" t="n"/>
      <c r="G549" s="166" t="n"/>
      <c r="H549" s="166" t="n"/>
      <c r="I549" s="481">
        <f>IF(B549="","",'Multi Unit Grid'!$H$3)</f>
        <v/>
      </c>
      <c r="J549" s="166" t="n"/>
      <c r="K549" s="166" t="n"/>
      <c r="L549" s="166" t="n"/>
      <c r="M549" s="166" t="n"/>
      <c r="N549" s="166" t="n"/>
      <c r="O549" s="505" t="n"/>
      <c r="P549" s="166" t="n"/>
      <c r="Q549" s="501">
        <f>IF(B549="","",'Multi Unit Grid'!$G$3)</f>
        <v/>
      </c>
      <c r="R549" s="166" t="n"/>
      <c r="S549" s="502">
        <f>IF('Multi Unit Grid'!$C$13="","",'Multi Unit Grid'!$C$13)</f>
        <v/>
      </c>
      <c r="T549" s="502">
        <f>IF('COE.Client.Details'!J566="","",'COE.Client.Details'!J566)</f>
        <v/>
      </c>
    </row>
    <row r="550">
      <c r="A550" s="504" t="n"/>
      <c r="B550" s="504">
        <f>IF('Internal COE_Account Grid'!B550="","",'Internal COE_Account Grid'!B550)</f>
        <v/>
      </c>
      <c r="C550" s="504">
        <f>IF('Internal COE_Account Grid'!I550="","",'Internal COE_Account Grid'!I550)</f>
        <v/>
      </c>
      <c r="D550" s="631">
        <f>IF('Exhibit A'!K559="","",'Exhibit A'!K559)</f>
        <v/>
      </c>
      <c r="E550" s="166" t="n"/>
      <c r="F550" s="166" t="n"/>
      <c r="G550" s="166" t="n"/>
      <c r="H550" s="166" t="n"/>
      <c r="I550" s="481">
        <f>IF(B550="","",'Multi Unit Grid'!$H$3)</f>
        <v/>
      </c>
      <c r="J550" s="166" t="n"/>
      <c r="K550" s="166" t="n"/>
      <c r="L550" s="166" t="n"/>
      <c r="M550" s="166" t="n"/>
      <c r="N550" s="166" t="n"/>
      <c r="O550" s="505" t="n"/>
      <c r="P550" s="166" t="n"/>
      <c r="Q550" s="501">
        <f>IF(B550="","",'Multi Unit Grid'!$G$3)</f>
        <v/>
      </c>
      <c r="R550" s="166" t="n"/>
      <c r="S550" s="502">
        <f>IF('Multi Unit Grid'!$C$13="","",'Multi Unit Grid'!$C$13)</f>
        <v/>
      </c>
      <c r="T550" s="502">
        <f>IF('COE.Client.Details'!J567="","",'COE.Client.Details'!J567)</f>
        <v/>
      </c>
    </row>
    <row r="551">
      <c r="A551" s="504" t="n"/>
      <c r="B551" s="504">
        <f>IF('Internal COE_Account Grid'!B551="","",'Internal COE_Account Grid'!B551)</f>
        <v/>
      </c>
      <c r="C551" s="504">
        <f>IF('Internal COE_Account Grid'!I551="","",'Internal COE_Account Grid'!I551)</f>
        <v/>
      </c>
      <c r="D551" s="631">
        <f>IF('Exhibit A'!K560="","",'Exhibit A'!K560)</f>
        <v/>
      </c>
      <c r="E551" s="166" t="n"/>
      <c r="F551" s="166" t="n"/>
      <c r="G551" s="166" t="n"/>
      <c r="H551" s="166" t="n"/>
      <c r="I551" s="481">
        <f>IF(B551="","",'Multi Unit Grid'!$H$3)</f>
        <v/>
      </c>
      <c r="J551" s="166" t="n"/>
      <c r="K551" s="166" t="n"/>
      <c r="L551" s="166" t="n"/>
      <c r="M551" s="166" t="n"/>
      <c r="N551" s="166" t="n"/>
      <c r="O551" s="505" t="n"/>
      <c r="P551" s="166" t="n"/>
      <c r="Q551" s="501">
        <f>IF(B551="","",'Multi Unit Grid'!$G$3)</f>
        <v/>
      </c>
      <c r="R551" s="166" t="n"/>
      <c r="S551" s="502">
        <f>IF('Multi Unit Grid'!$C$13="","",'Multi Unit Grid'!$C$13)</f>
        <v/>
      </c>
      <c r="T551" s="502">
        <f>IF('COE.Client.Details'!J568="","",'COE.Client.Details'!J568)</f>
        <v/>
      </c>
    </row>
    <row r="552">
      <c r="A552" s="504" t="n"/>
      <c r="B552" s="504">
        <f>IF('Internal COE_Account Grid'!B552="","",'Internal COE_Account Grid'!B552)</f>
        <v/>
      </c>
      <c r="C552" s="504">
        <f>IF('Internal COE_Account Grid'!I552="","",'Internal COE_Account Grid'!I552)</f>
        <v/>
      </c>
      <c r="D552" s="631">
        <f>IF('Exhibit A'!K561="","",'Exhibit A'!K561)</f>
        <v/>
      </c>
      <c r="E552" s="166" t="n"/>
      <c r="F552" s="166" t="n"/>
      <c r="G552" s="166" t="n"/>
      <c r="H552" s="166" t="n"/>
      <c r="I552" s="481">
        <f>IF(B552="","",'Multi Unit Grid'!$H$3)</f>
        <v/>
      </c>
      <c r="J552" s="166" t="n"/>
      <c r="K552" s="166" t="n"/>
      <c r="L552" s="166" t="n"/>
      <c r="M552" s="166" t="n"/>
      <c r="N552" s="166" t="n"/>
      <c r="O552" s="505" t="n"/>
      <c r="P552" s="166" t="n"/>
      <c r="Q552" s="501">
        <f>IF(B552="","",'Multi Unit Grid'!$G$3)</f>
        <v/>
      </c>
      <c r="R552" s="166" t="n"/>
      <c r="S552" s="502">
        <f>IF('Multi Unit Grid'!$C$13="","",'Multi Unit Grid'!$C$13)</f>
        <v/>
      </c>
      <c r="T552" s="502">
        <f>IF('COE.Client.Details'!J569="","",'COE.Client.Details'!J569)</f>
        <v/>
      </c>
    </row>
    <row r="553">
      <c r="A553" s="504" t="n"/>
      <c r="B553" s="504">
        <f>IF('Internal COE_Account Grid'!B553="","",'Internal COE_Account Grid'!B553)</f>
        <v/>
      </c>
      <c r="C553" s="504">
        <f>IF('Internal COE_Account Grid'!I553="","",'Internal COE_Account Grid'!I553)</f>
        <v/>
      </c>
      <c r="D553" s="631">
        <f>IF('Exhibit A'!K562="","",'Exhibit A'!K562)</f>
        <v/>
      </c>
      <c r="E553" s="166" t="n"/>
      <c r="F553" s="166" t="n"/>
      <c r="G553" s="166" t="n"/>
      <c r="H553" s="166" t="n"/>
      <c r="I553" s="481">
        <f>IF(B553="","",'Multi Unit Grid'!$H$3)</f>
        <v/>
      </c>
      <c r="J553" s="166" t="n"/>
      <c r="K553" s="166" t="n"/>
      <c r="L553" s="166" t="n"/>
      <c r="M553" s="166" t="n"/>
      <c r="N553" s="166" t="n"/>
      <c r="O553" s="505" t="n"/>
      <c r="P553" s="166" t="n"/>
      <c r="Q553" s="501">
        <f>IF(B553="","",'Multi Unit Grid'!$G$3)</f>
        <v/>
      </c>
      <c r="R553" s="166" t="n"/>
      <c r="S553" s="502">
        <f>IF('Multi Unit Grid'!$C$13="","",'Multi Unit Grid'!$C$13)</f>
        <v/>
      </c>
      <c r="T553" s="502">
        <f>IF('COE.Client.Details'!J570="","",'COE.Client.Details'!J570)</f>
        <v/>
      </c>
    </row>
    <row r="554">
      <c r="A554" s="504" t="n"/>
      <c r="B554" s="504">
        <f>IF('Internal COE_Account Grid'!B554="","",'Internal COE_Account Grid'!B554)</f>
        <v/>
      </c>
      <c r="C554" s="504">
        <f>IF('Internal COE_Account Grid'!I554="","",'Internal COE_Account Grid'!I554)</f>
        <v/>
      </c>
      <c r="D554" s="631">
        <f>IF('Exhibit A'!K563="","",'Exhibit A'!K563)</f>
        <v/>
      </c>
      <c r="E554" s="166" t="n"/>
      <c r="F554" s="166" t="n"/>
      <c r="G554" s="166" t="n"/>
      <c r="H554" s="166" t="n"/>
      <c r="I554" s="481">
        <f>IF(B554="","",'Multi Unit Grid'!$H$3)</f>
        <v/>
      </c>
      <c r="J554" s="166" t="n"/>
      <c r="K554" s="166" t="n"/>
      <c r="L554" s="166" t="n"/>
      <c r="M554" s="166" t="n"/>
      <c r="N554" s="166" t="n"/>
      <c r="O554" s="505" t="n"/>
      <c r="P554" s="166" t="n"/>
      <c r="Q554" s="501">
        <f>IF(B554="","",'Multi Unit Grid'!$G$3)</f>
        <v/>
      </c>
      <c r="R554" s="166" t="n"/>
      <c r="S554" s="502">
        <f>IF('Multi Unit Grid'!$C$13="","",'Multi Unit Grid'!$C$13)</f>
        <v/>
      </c>
      <c r="T554" s="502">
        <f>IF('COE.Client.Details'!J571="","",'COE.Client.Details'!J571)</f>
        <v/>
      </c>
    </row>
    <row r="555">
      <c r="A555" s="504" t="n"/>
      <c r="B555" s="504">
        <f>IF('Internal COE_Account Grid'!B555="","",'Internal COE_Account Grid'!B555)</f>
        <v/>
      </c>
      <c r="C555" s="504">
        <f>IF('Internal COE_Account Grid'!I555="","",'Internal COE_Account Grid'!I555)</f>
        <v/>
      </c>
      <c r="D555" s="631">
        <f>IF('Exhibit A'!K564="","",'Exhibit A'!K564)</f>
        <v/>
      </c>
      <c r="E555" s="166" t="n"/>
      <c r="F555" s="166" t="n"/>
      <c r="G555" s="166" t="n"/>
      <c r="H555" s="166" t="n"/>
      <c r="I555" s="481">
        <f>IF(B555="","",'Multi Unit Grid'!$H$3)</f>
        <v/>
      </c>
      <c r="J555" s="166" t="n"/>
      <c r="K555" s="166" t="n"/>
      <c r="L555" s="166" t="n"/>
      <c r="M555" s="166" t="n"/>
      <c r="N555" s="166" t="n"/>
      <c r="O555" s="505" t="n"/>
      <c r="P555" s="166" t="n"/>
      <c r="Q555" s="501">
        <f>IF(B555="","",'Multi Unit Grid'!$G$3)</f>
        <v/>
      </c>
      <c r="R555" s="166" t="n"/>
      <c r="S555" s="502">
        <f>IF('Multi Unit Grid'!$C$13="","",'Multi Unit Grid'!$C$13)</f>
        <v/>
      </c>
      <c r="T555" s="502">
        <f>IF('COE.Client.Details'!J572="","",'COE.Client.Details'!J572)</f>
        <v/>
      </c>
    </row>
    <row r="556">
      <c r="A556" s="504" t="n"/>
      <c r="B556" s="504">
        <f>IF('Internal COE_Account Grid'!B556="","",'Internal COE_Account Grid'!B556)</f>
        <v/>
      </c>
      <c r="C556" s="504">
        <f>IF('Internal COE_Account Grid'!I556="","",'Internal COE_Account Grid'!I556)</f>
        <v/>
      </c>
      <c r="D556" s="631">
        <f>IF('Exhibit A'!K565="","",'Exhibit A'!K565)</f>
        <v/>
      </c>
      <c r="E556" s="166" t="n"/>
      <c r="F556" s="166" t="n"/>
      <c r="G556" s="166" t="n"/>
      <c r="H556" s="166" t="n"/>
      <c r="I556" s="481">
        <f>IF(B556="","",'Multi Unit Grid'!$H$3)</f>
        <v/>
      </c>
      <c r="J556" s="166" t="n"/>
      <c r="K556" s="166" t="n"/>
      <c r="L556" s="166" t="n"/>
      <c r="M556" s="166" t="n"/>
      <c r="N556" s="166" t="n"/>
      <c r="O556" s="505" t="n"/>
      <c r="P556" s="166" t="n"/>
      <c r="Q556" s="501">
        <f>IF(B556="","",'Multi Unit Grid'!$G$3)</f>
        <v/>
      </c>
      <c r="R556" s="166" t="n"/>
      <c r="S556" s="502">
        <f>IF('Multi Unit Grid'!$C$13="","",'Multi Unit Grid'!$C$13)</f>
        <v/>
      </c>
      <c r="T556" s="502">
        <f>IF('COE.Client.Details'!J573="","",'COE.Client.Details'!J573)</f>
        <v/>
      </c>
    </row>
    <row r="557">
      <c r="A557" s="504" t="n"/>
      <c r="B557" s="504">
        <f>IF('Internal COE_Account Grid'!B557="","",'Internal COE_Account Grid'!B557)</f>
        <v/>
      </c>
      <c r="C557" s="504">
        <f>IF('Internal COE_Account Grid'!I557="","",'Internal COE_Account Grid'!I557)</f>
        <v/>
      </c>
      <c r="D557" s="631">
        <f>IF('Exhibit A'!K566="","",'Exhibit A'!K566)</f>
        <v/>
      </c>
      <c r="E557" s="166" t="n"/>
      <c r="F557" s="166" t="n"/>
      <c r="G557" s="166" t="n"/>
      <c r="H557" s="166" t="n"/>
      <c r="I557" s="481">
        <f>IF(B557="","",'Multi Unit Grid'!$H$3)</f>
        <v/>
      </c>
      <c r="J557" s="166" t="n"/>
      <c r="K557" s="166" t="n"/>
      <c r="L557" s="166" t="n"/>
      <c r="M557" s="166" t="n"/>
      <c r="N557" s="166" t="n"/>
      <c r="O557" s="505" t="n"/>
      <c r="P557" s="166" t="n"/>
      <c r="Q557" s="501">
        <f>IF(B557="","",'Multi Unit Grid'!$G$3)</f>
        <v/>
      </c>
      <c r="R557" s="166" t="n"/>
      <c r="S557" s="502">
        <f>IF('Multi Unit Grid'!$C$13="","",'Multi Unit Grid'!$C$13)</f>
        <v/>
      </c>
      <c r="T557" s="502">
        <f>IF('COE.Client.Details'!J574="","",'COE.Client.Details'!J574)</f>
        <v/>
      </c>
    </row>
    <row r="558">
      <c r="A558" s="504" t="n"/>
      <c r="B558" s="504">
        <f>IF('Internal COE_Account Grid'!B558="","",'Internal COE_Account Grid'!B558)</f>
        <v/>
      </c>
      <c r="C558" s="504">
        <f>IF('Internal COE_Account Grid'!I558="","",'Internal COE_Account Grid'!I558)</f>
        <v/>
      </c>
      <c r="D558" s="631">
        <f>IF('Exhibit A'!K567="","",'Exhibit A'!K567)</f>
        <v/>
      </c>
      <c r="E558" s="166" t="n"/>
      <c r="F558" s="166" t="n"/>
      <c r="G558" s="166" t="n"/>
      <c r="H558" s="166" t="n"/>
      <c r="I558" s="481">
        <f>IF(B558="","",'Multi Unit Grid'!$H$3)</f>
        <v/>
      </c>
      <c r="J558" s="166" t="n"/>
      <c r="K558" s="166" t="n"/>
      <c r="L558" s="166" t="n"/>
      <c r="M558" s="166" t="n"/>
      <c r="N558" s="166" t="n"/>
      <c r="O558" s="505" t="n"/>
      <c r="P558" s="166" t="n"/>
      <c r="Q558" s="501">
        <f>IF(B558="","",'Multi Unit Grid'!$G$3)</f>
        <v/>
      </c>
      <c r="R558" s="166" t="n"/>
      <c r="S558" s="502">
        <f>IF('Multi Unit Grid'!$C$13="","",'Multi Unit Grid'!$C$13)</f>
        <v/>
      </c>
      <c r="T558" s="502">
        <f>IF('COE.Client.Details'!J575="","",'COE.Client.Details'!J575)</f>
        <v/>
      </c>
    </row>
    <row r="559">
      <c r="A559" s="504" t="n"/>
      <c r="B559" s="504">
        <f>IF('Internal COE_Account Grid'!B559="","",'Internal COE_Account Grid'!B559)</f>
        <v/>
      </c>
      <c r="C559" s="504">
        <f>IF('Internal COE_Account Grid'!I559="","",'Internal COE_Account Grid'!I559)</f>
        <v/>
      </c>
      <c r="D559" s="631">
        <f>IF('Exhibit A'!K568="","",'Exhibit A'!K568)</f>
        <v/>
      </c>
      <c r="E559" s="166" t="n"/>
      <c r="F559" s="166" t="n"/>
      <c r="G559" s="166" t="n"/>
      <c r="H559" s="166" t="n"/>
      <c r="I559" s="481">
        <f>IF(B559="","",'Multi Unit Grid'!$H$3)</f>
        <v/>
      </c>
      <c r="J559" s="166" t="n"/>
      <c r="K559" s="166" t="n"/>
      <c r="L559" s="166" t="n"/>
      <c r="M559" s="166" t="n"/>
      <c r="N559" s="166" t="n"/>
      <c r="O559" s="505" t="n"/>
      <c r="P559" s="166" t="n"/>
      <c r="Q559" s="501">
        <f>IF(B559="","",'Multi Unit Grid'!$G$3)</f>
        <v/>
      </c>
      <c r="R559" s="166" t="n"/>
      <c r="S559" s="502">
        <f>IF('Multi Unit Grid'!$C$13="","",'Multi Unit Grid'!$C$13)</f>
        <v/>
      </c>
      <c r="T559" s="502">
        <f>IF('COE.Client.Details'!J576="","",'COE.Client.Details'!J576)</f>
        <v/>
      </c>
    </row>
    <row r="560">
      <c r="A560" s="504" t="n"/>
      <c r="B560" s="504">
        <f>IF('Internal COE_Account Grid'!B560="","",'Internal COE_Account Grid'!B560)</f>
        <v/>
      </c>
      <c r="C560" s="504">
        <f>IF('Internal COE_Account Grid'!I560="","",'Internal COE_Account Grid'!I560)</f>
        <v/>
      </c>
      <c r="D560" s="631">
        <f>IF('Exhibit A'!K569="","",'Exhibit A'!K569)</f>
        <v/>
      </c>
      <c r="E560" s="166" t="n"/>
      <c r="F560" s="166" t="n"/>
      <c r="G560" s="166" t="n"/>
      <c r="H560" s="166" t="n"/>
      <c r="I560" s="481">
        <f>IF(B560="","",'Multi Unit Grid'!$H$3)</f>
        <v/>
      </c>
      <c r="J560" s="166" t="n"/>
      <c r="K560" s="166" t="n"/>
      <c r="L560" s="166" t="n"/>
      <c r="M560" s="166" t="n"/>
      <c r="N560" s="166" t="n"/>
      <c r="O560" s="505" t="n"/>
      <c r="P560" s="166" t="n"/>
      <c r="Q560" s="501">
        <f>IF(B560="","",'Multi Unit Grid'!$G$3)</f>
        <v/>
      </c>
      <c r="R560" s="166" t="n"/>
      <c r="S560" s="502">
        <f>IF('Multi Unit Grid'!$C$13="","",'Multi Unit Grid'!$C$13)</f>
        <v/>
      </c>
      <c r="T560" s="502">
        <f>IF('COE.Client.Details'!J577="","",'COE.Client.Details'!J577)</f>
        <v/>
      </c>
    </row>
    <row r="561">
      <c r="A561" s="504" t="n"/>
      <c r="B561" s="504">
        <f>IF('Internal COE_Account Grid'!B561="","",'Internal COE_Account Grid'!B561)</f>
        <v/>
      </c>
      <c r="C561" s="504">
        <f>IF('Internal COE_Account Grid'!I561="","",'Internal COE_Account Grid'!I561)</f>
        <v/>
      </c>
      <c r="D561" s="631">
        <f>IF('Exhibit A'!K570="","",'Exhibit A'!K570)</f>
        <v/>
      </c>
      <c r="E561" s="166" t="n"/>
      <c r="F561" s="166" t="n"/>
      <c r="G561" s="166" t="n"/>
      <c r="H561" s="166" t="n"/>
      <c r="I561" s="481">
        <f>IF(B561="","",'Multi Unit Grid'!$H$3)</f>
        <v/>
      </c>
      <c r="J561" s="166" t="n"/>
      <c r="K561" s="166" t="n"/>
      <c r="L561" s="166" t="n"/>
      <c r="M561" s="166" t="n"/>
      <c r="N561" s="166" t="n"/>
      <c r="O561" s="505" t="n"/>
      <c r="P561" s="166" t="n"/>
      <c r="Q561" s="501">
        <f>IF(B561="","",'Multi Unit Grid'!$G$3)</f>
        <v/>
      </c>
      <c r="R561" s="166" t="n"/>
      <c r="S561" s="502">
        <f>IF('Multi Unit Grid'!$C$13="","",'Multi Unit Grid'!$C$13)</f>
        <v/>
      </c>
      <c r="T561" s="502">
        <f>IF('COE.Client.Details'!J578="","",'COE.Client.Details'!J578)</f>
        <v/>
      </c>
    </row>
    <row r="562">
      <c r="A562" s="504" t="n"/>
      <c r="B562" s="504">
        <f>IF('Internal COE_Account Grid'!B562="","",'Internal COE_Account Grid'!B562)</f>
        <v/>
      </c>
      <c r="C562" s="504">
        <f>IF('Internal COE_Account Grid'!I562="","",'Internal COE_Account Grid'!I562)</f>
        <v/>
      </c>
      <c r="D562" s="631">
        <f>IF('Exhibit A'!K571="","",'Exhibit A'!K571)</f>
        <v/>
      </c>
      <c r="E562" s="166" t="n"/>
      <c r="F562" s="166" t="n"/>
      <c r="G562" s="166" t="n"/>
      <c r="H562" s="166" t="n"/>
      <c r="I562" s="481">
        <f>IF(B562="","",'Multi Unit Grid'!$H$3)</f>
        <v/>
      </c>
      <c r="J562" s="166" t="n"/>
      <c r="K562" s="166" t="n"/>
      <c r="L562" s="166" t="n"/>
      <c r="M562" s="166" t="n"/>
      <c r="N562" s="166" t="n"/>
      <c r="O562" s="505" t="n"/>
      <c r="P562" s="166" t="n"/>
      <c r="Q562" s="501">
        <f>IF(B562="","",'Multi Unit Grid'!$G$3)</f>
        <v/>
      </c>
      <c r="R562" s="166" t="n"/>
      <c r="S562" s="502">
        <f>IF('Multi Unit Grid'!$C$13="","",'Multi Unit Grid'!$C$13)</f>
        <v/>
      </c>
      <c r="T562" s="502">
        <f>IF('COE.Client.Details'!J579="","",'COE.Client.Details'!J579)</f>
        <v/>
      </c>
    </row>
    <row r="563">
      <c r="A563" s="504" t="n"/>
      <c r="B563" s="504">
        <f>IF('Internal COE_Account Grid'!B563="","",'Internal COE_Account Grid'!B563)</f>
        <v/>
      </c>
      <c r="C563" s="504">
        <f>IF('Internal COE_Account Grid'!I563="","",'Internal COE_Account Grid'!I563)</f>
        <v/>
      </c>
      <c r="D563" s="631">
        <f>IF('Exhibit A'!K572="","",'Exhibit A'!K572)</f>
        <v/>
      </c>
      <c r="E563" s="166" t="n"/>
      <c r="F563" s="166" t="n"/>
      <c r="G563" s="166" t="n"/>
      <c r="H563" s="166" t="n"/>
      <c r="I563" s="481">
        <f>IF(B563="","",'Multi Unit Grid'!$H$3)</f>
        <v/>
      </c>
      <c r="J563" s="166" t="n"/>
      <c r="K563" s="166" t="n"/>
      <c r="L563" s="166" t="n"/>
      <c r="M563" s="166" t="n"/>
      <c r="N563" s="166" t="n"/>
      <c r="O563" s="505" t="n"/>
      <c r="P563" s="166" t="n"/>
      <c r="Q563" s="501">
        <f>IF(B563="","",'Multi Unit Grid'!$G$3)</f>
        <v/>
      </c>
      <c r="R563" s="166" t="n"/>
      <c r="S563" s="502">
        <f>IF('Multi Unit Grid'!$C$13="","",'Multi Unit Grid'!$C$13)</f>
        <v/>
      </c>
      <c r="T563" s="502">
        <f>IF('COE.Client.Details'!J580="","",'COE.Client.Details'!J580)</f>
        <v/>
      </c>
    </row>
    <row r="564">
      <c r="A564" s="504" t="n"/>
      <c r="B564" s="504">
        <f>IF('Internal COE_Account Grid'!B564="","",'Internal COE_Account Grid'!B564)</f>
        <v/>
      </c>
      <c r="C564" s="504">
        <f>IF('Internal COE_Account Grid'!I564="","",'Internal COE_Account Grid'!I564)</f>
        <v/>
      </c>
      <c r="D564" s="631">
        <f>IF('Exhibit A'!K573="","",'Exhibit A'!K573)</f>
        <v/>
      </c>
      <c r="E564" s="166" t="n"/>
      <c r="F564" s="166" t="n"/>
      <c r="G564" s="166" t="n"/>
      <c r="H564" s="166" t="n"/>
      <c r="I564" s="481">
        <f>IF(B564="","",'Multi Unit Grid'!$H$3)</f>
        <v/>
      </c>
      <c r="J564" s="166" t="n"/>
      <c r="K564" s="166" t="n"/>
      <c r="L564" s="166" t="n"/>
      <c r="M564" s="166" t="n"/>
      <c r="N564" s="166" t="n"/>
      <c r="O564" s="505" t="n"/>
      <c r="P564" s="166" t="n"/>
      <c r="Q564" s="501">
        <f>IF(B564="","",'Multi Unit Grid'!$G$3)</f>
        <v/>
      </c>
      <c r="R564" s="166" t="n"/>
      <c r="S564" s="502">
        <f>IF('Multi Unit Grid'!$C$13="","",'Multi Unit Grid'!$C$13)</f>
        <v/>
      </c>
      <c r="T564" s="502">
        <f>IF('COE.Client.Details'!J581="","",'COE.Client.Details'!J581)</f>
        <v/>
      </c>
    </row>
    <row r="565">
      <c r="A565" s="504" t="n"/>
      <c r="B565" s="504">
        <f>IF('Internal COE_Account Grid'!B565="","",'Internal COE_Account Grid'!B565)</f>
        <v/>
      </c>
      <c r="C565" s="504">
        <f>IF('Internal COE_Account Grid'!I565="","",'Internal COE_Account Grid'!I565)</f>
        <v/>
      </c>
      <c r="D565" s="631">
        <f>IF('Exhibit A'!K574="","",'Exhibit A'!K574)</f>
        <v/>
      </c>
      <c r="E565" s="166" t="n"/>
      <c r="F565" s="166" t="n"/>
      <c r="G565" s="166" t="n"/>
      <c r="H565" s="166" t="n"/>
      <c r="I565" s="481">
        <f>IF(B565="","",'Multi Unit Grid'!$H$3)</f>
        <v/>
      </c>
      <c r="J565" s="166" t="n"/>
      <c r="K565" s="166" t="n"/>
      <c r="L565" s="166" t="n"/>
      <c r="M565" s="166" t="n"/>
      <c r="N565" s="166" t="n"/>
      <c r="O565" s="505" t="n"/>
      <c r="P565" s="166" t="n"/>
      <c r="Q565" s="501">
        <f>IF(B565="","",'Multi Unit Grid'!$G$3)</f>
        <v/>
      </c>
      <c r="R565" s="166" t="n"/>
      <c r="S565" s="502">
        <f>IF('Multi Unit Grid'!$C$13="","",'Multi Unit Grid'!$C$13)</f>
        <v/>
      </c>
      <c r="T565" s="502">
        <f>IF('COE.Client.Details'!J582="","",'COE.Client.Details'!J582)</f>
        <v/>
      </c>
    </row>
    <row r="566">
      <c r="A566" s="504" t="n"/>
      <c r="B566" s="504">
        <f>IF('Internal COE_Account Grid'!B566="","",'Internal COE_Account Grid'!B566)</f>
        <v/>
      </c>
      <c r="C566" s="504">
        <f>IF('Internal COE_Account Grid'!I566="","",'Internal COE_Account Grid'!I566)</f>
        <v/>
      </c>
      <c r="D566" s="631">
        <f>IF('Exhibit A'!K575="","",'Exhibit A'!K575)</f>
        <v/>
      </c>
      <c r="E566" s="166" t="n"/>
      <c r="F566" s="166" t="n"/>
      <c r="G566" s="166" t="n"/>
      <c r="H566" s="166" t="n"/>
      <c r="I566" s="481">
        <f>IF(B566="","",'Multi Unit Grid'!$H$3)</f>
        <v/>
      </c>
      <c r="J566" s="166" t="n"/>
      <c r="K566" s="166" t="n"/>
      <c r="L566" s="166" t="n"/>
      <c r="M566" s="166" t="n"/>
      <c r="N566" s="166" t="n"/>
      <c r="O566" s="505" t="n"/>
      <c r="P566" s="166" t="n"/>
      <c r="Q566" s="501">
        <f>IF(B566="","",'Multi Unit Grid'!$G$3)</f>
        <v/>
      </c>
      <c r="R566" s="166" t="n"/>
      <c r="S566" s="502">
        <f>IF('Multi Unit Grid'!$C$13="","",'Multi Unit Grid'!$C$13)</f>
        <v/>
      </c>
      <c r="T566" s="502">
        <f>IF('COE.Client.Details'!J583="","",'COE.Client.Details'!J583)</f>
        <v/>
      </c>
    </row>
    <row r="567">
      <c r="A567" s="504" t="n"/>
      <c r="B567" s="504">
        <f>IF('Internal COE_Account Grid'!B567="","",'Internal COE_Account Grid'!B567)</f>
        <v/>
      </c>
      <c r="C567" s="504">
        <f>IF('Internal COE_Account Grid'!I567="","",'Internal COE_Account Grid'!I567)</f>
        <v/>
      </c>
      <c r="D567" s="631">
        <f>IF('Exhibit A'!K576="","",'Exhibit A'!K576)</f>
        <v/>
      </c>
      <c r="E567" s="166" t="n"/>
      <c r="F567" s="166" t="n"/>
      <c r="G567" s="166" t="n"/>
      <c r="H567" s="166" t="n"/>
      <c r="I567" s="481">
        <f>IF(B567="","",'Multi Unit Grid'!$H$3)</f>
        <v/>
      </c>
      <c r="J567" s="166" t="n"/>
      <c r="K567" s="166" t="n"/>
      <c r="L567" s="166" t="n"/>
      <c r="M567" s="166" t="n"/>
      <c r="N567" s="166" t="n"/>
      <c r="O567" s="505" t="n"/>
      <c r="P567" s="166" t="n"/>
      <c r="Q567" s="501">
        <f>IF(B567="","",'Multi Unit Grid'!$G$3)</f>
        <v/>
      </c>
      <c r="R567" s="166" t="n"/>
      <c r="S567" s="502">
        <f>IF('Multi Unit Grid'!$C$13="","",'Multi Unit Grid'!$C$13)</f>
        <v/>
      </c>
      <c r="T567" s="502">
        <f>IF('COE.Client.Details'!J584="","",'COE.Client.Details'!J584)</f>
        <v/>
      </c>
    </row>
    <row r="568">
      <c r="A568" s="504" t="n"/>
      <c r="B568" s="504">
        <f>IF('Internal COE_Account Grid'!B568="","",'Internal COE_Account Grid'!B568)</f>
        <v/>
      </c>
      <c r="C568" s="504">
        <f>IF('Internal COE_Account Grid'!I568="","",'Internal COE_Account Grid'!I568)</f>
        <v/>
      </c>
      <c r="D568" s="631">
        <f>IF('Exhibit A'!K577="","",'Exhibit A'!K577)</f>
        <v/>
      </c>
      <c r="E568" s="166" t="n"/>
      <c r="F568" s="166" t="n"/>
      <c r="G568" s="166" t="n"/>
      <c r="H568" s="166" t="n"/>
      <c r="I568" s="481">
        <f>IF(B568="","",'Multi Unit Grid'!$H$3)</f>
        <v/>
      </c>
      <c r="J568" s="166" t="n"/>
      <c r="K568" s="166" t="n"/>
      <c r="L568" s="166" t="n"/>
      <c r="M568" s="166" t="n"/>
      <c r="N568" s="166" t="n"/>
      <c r="O568" s="505" t="n"/>
      <c r="P568" s="166" t="n"/>
      <c r="Q568" s="501">
        <f>IF(B568="","",'Multi Unit Grid'!$G$3)</f>
        <v/>
      </c>
      <c r="R568" s="166" t="n"/>
      <c r="S568" s="502">
        <f>IF('Multi Unit Grid'!$C$13="","",'Multi Unit Grid'!$C$13)</f>
        <v/>
      </c>
      <c r="T568" s="502">
        <f>IF('COE.Client.Details'!J585="","",'COE.Client.Details'!J585)</f>
        <v/>
      </c>
    </row>
    <row r="569">
      <c r="A569" s="504" t="n"/>
      <c r="B569" s="504">
        <f>IF('Internal COE_Account Grid'!B569="","",'Internal COE_Account Grid'!B569)</f>
        <v/>
      </c>
      <c r="C569" s="504">
        <f>IF('Internal COE_Account Grid'!I569="","",'Internal COE_Account Grid'!I569)</f>
        <v/>
      </c>
      <c r="D569" s="631">
        <f>IF('Exhibit A'!K578="","",'Exhibit A'!K578)</f>
        <v/>
      </c>
      <c r="E569" s="166" t="n"/>
      <c r="F569" s="166" t="n"/>
      <c r="G569" s="166" t="n"/>
      <c r="H569" s="166" t="n"/>
      <c r="I569" s="481">
        <f>IF(B569="","",'Multi Unit Grid'!$H$3)</f>
        <v/>
      </c>
      <c r="J569" s="166" t="n"/>
      <c r="K569" s="166" t="n"/>
      <c r="L569" s="166" t="n"/>
      <c r="M569" s="166" t="n"/>
      <c r="N569" s="166" t="n"/>
      <c r="O569" s="505" t="n"/>
      <c r="P569" s="166" t="n"/>
      <c r="Q569" s="501">
        <f>IF(B569="","",'Multi Unit Grid'!$G$3)</f>
        <v/>
      </c>
      <c r="R569" s="166" t="n"/>
      <c r="S569" s="502">
        <f>IF('Multi Unit Grid'!$C$13="","",'Multi Unit Grid'!$C$13)</f>
        <v/>
      </c>
      <c r="T569" s="502">
        <f>IF('COE.Client.Details'!J586="","",'COE.Client.Details'!J586)</f>
        <v/>
      </c>
    </row>
    <row r="570">
      <c r="A570" s="504" t="n"/>
      <c r="B570" s="504">
        <f>IF('Internal COE_Account Grid'!B570="","",'Internal COE_Account Grid'!B570)</f>
        <v/>
      </c>
      <c r="C570" s="504">
        <f>IF('Internal COE_Account Grid'!I570="","",'Internal COE_Account Grid'!I570)</f>
        <v/>
      </c>
      <c r="D570" s="631">
        <f>IF('Exhibit A'!K579="","",'Exhibit A'!K579)</f>
        <v/>
      </c>
      <c r="E570" s="166" t="n"/>
      <c r="F570" s="166" t="n"/>
      <c r="G570" s="166" t="n"/>
      <c r="H570" s="166" t="n"/>
      <c r="I570" s="481">
        <f>IF(B570="","",'Multi Unit Grid'!$H$3)</f>
        <v/>
      </c>
      <c r="J570" s="166" t="n"/>
      <c r="K570" s="166" t="n"/>
      <c r="L570" s="166" t="n"/>
      <c r="M570" s="166" t="n"/>
      <c r="N570" s="166" t="n"/>
      <c r="O570" s="505" t="n"/>
      <c r="P570" s="166" t="n"/>
      <c r="Q570" s="501">
        <f>IF(B570="","",'Multi Unit Grid'!$G$3)</f>
        <v/>
      </c>
      <c r="R570" s="166" t="n"/>
      <c r="S570" s="502">
        <f>IF('Multi Unit Grid'!$C$13="","",'Multi Unit Grid'!$C$13)</f>
        <v/>
      </c>
      <c r="T570" s="502">
        <f>IF('COE.Client.Details'!J587="","",'COE.Client.Details'!J587)</f>
        <v/>
      </c>
    </row>
    <row r="571">
      <c r="A571" s="504" t="n"/>
      <c r="B571" s="504">
        <f>IF('Internal COE_Account Grid'!B571="","",'Internal COE_Account Grid'!B571)</f>
        <v/>
      </c>
      <c r="C571" s="504">
        <f>IF('Internal COE_Account Grid'!I571="","",'Internal COE_Account Grid'!I571)</f>
        <v/>
      </c>
      <c r="D571" s="631">
        <f>IF('Exhibit A'!K580="","",'Exhibit A'!K580)</f>
        <v/>
      </c>
      <c r="E571" s="166" t="n"/>
      <c r="F571" s="166" t="n"/>
      <c r="G571" s="166" t="n"/>
      <c r="H571" s="166" t="n"/>
      <c r="I571" s="481">
        <f>IF(B571="","",'Multi Unit Grid'!$H$3)</f>
        <v/>
      </c>
      <c r="J571" s="166" t="n"/>
      <c r="K571" s="166" t="n"/>
      <c r="L571" s="166" t="n"/>
      <c r="M571" s="166" t="n"/>
      <c r="N571" s="166" t="n"/>
      <c r="O571" s="505" t="n"/>
      <c r="P571" s="166" t="n"/>
      <c r="Q571" s="501">
        <f>IF(B571="","",'Multi Unit Grid'!$G$3)</f>
        <v/>
      </c>
      <c r="R571" s="166" t="n"/>
      <c r="S571" s="502">
        <f>IF('Multi Unit Grid'!$C$13="","",'Multi Unit Grid'!$C$13)</f>
        <v/>
      </c>
      <c r="T571" s="502">
        <f>IF('COE.Client.Details'!J588="","",'COE.Client.Details'!J588)</f>
        <v/>
      </c>
    </row>
    <row r="572">
      <c r="A572" s="504" t="n"/>
      <c r="B572" s="504">
        <f>IF('Internal COE_Account Grid'!B572="","",'Internal COE_Account Grid'!B572)</f>
        <v/>
      </c>
      <c r="C572" s="504">
        <f>IF('Internal COE_Account Grid'!I572="","",'Internal COE_Account Grid'!I572)</f>
        <v/>
      </c>
      <c r="D572" s="631">
        <f>IF('Exhibit A'!K581="","",'Exhibit A'!K581)</f>
        <v/>
      </c>
      <c r="E572" s="166" t="n"/>
      <c r="F572" s="166" t="n"/>
      <c r="G572" s="166" t="n"/>
      <c r="H572" s="166" t="n"/>
      <c r="I572" s="481">
        <f>IF(B572="","",'Multi Unit Grid'!$H$3)</f>
        <v/>
      </c>
      <c r="J572" s="166" t="n"/>
      <c r="K572" s="166" t="n"/>
      <c r="L572" s="166" t="n"/>
      <c r="M572" s="166" t="n"/>
      <c r="N572" s="166" t="n"/>
      <c r="O572" s="505" t="n"/>
      <c r="P572" s="166" t="n"/>
      <c r="Q572" s="501">
        <f>IF(B572="","",'Multi Unit Grid'!$G$3)</f>
        <v/>
      </c>
      <c r="R572" s="166" t="n"/>
      <c r="S572" s="502">
        <f>IF('Multi Unit Grid'!$C$13="","",'Multi Unit Grid'!$C$13)</f>
        <v/>
      </c>
      <c r="T572" s="502">
        <f>IF('COE.Client.Details'!J589="","",'COE.Client.Details'!J589)</f>
        <v/>
      </c>
    </row>
    <row r="573">
      <c r="A573" s="504" t="n"/>
      <c r="B573" s="504">
        <f>IF('Internal COE_Account Grid'!B573="","",'Internal COE_Account Grid'!B573)</f>
        <v/>
      </c>
      <c r="C573" s="504">
        <f>IF('Internal COE_Account Grid'!I573="","",'Internal COE_Account Grid'!I573)</f>
        <v/>
      </c>
      <c r="D573" s="631">
        <f>IF('Exhibit A'!K582="","",'Exhibit A'!K582)</f>
        <v/>
      </c>
      <c r="E573" s="166" t="n"/>
      <c r="F573" s="166" t="n"/>
      <c r="G573" s="166" t="n"/>
      <c r="H573" s="166" t="n"/>
      <c r="I573" s="481">
        <f>IF(B573="","",'Multi Unit Grid'!$H$3)</f>
        <v/>
      </c>
      <c r="J573" s="166" t="n"/>
      <c r="K573" s="166" t="n"/>
      <c r="L573" s="166" t="n"/>
      <c r="M573" s="166" t="n"/>
      <c r="N573" s="166" t="n"/>
      <c r="O573" s="505" t="n"/>
      <c r="P573" s="166" t="n"/>
      <c r="Q573" s="501">
        <f>IF(B573="","",'Multi Unit Grid'!$G$3)</f>
        <v/>
      </c>
      <c r="R573" s="166" t="n"/>
      <c r="S573" s="502">
        <f>IF('Multi Unit Grid'!$C$13="","",'Multi Unit Grid'!$C$13)</f>
        <v/>
      </c>
      <c r="T573" s="502">
        <f>IF('COE.Client.Details'!J590="","",'COE.Client.Details'!J590)</f>
        <v/>
      </c>
    </row>
    <row r="574">
      <c r="A574" s="504" t="n"/>
      <c r="B574" s="504">
        <f>IF('Internal COE_Account Grid'!B574="","",'Internal COE_Account Grid'!B574)</f>
        <v/>
      </c>
      <c r="C574" s="504">
        <f>IF('Internal COE_Account Grid'!I574="","",'Internal COE_Account Grid'!I574)</f>
        <v/>
      </c>
      <c r="D574" s="631">
        <f>IF('Exhibit A'!K583="","",'Exhibit A'!K583)</f>
        <v/>
      </c>
      <c r="E574" s="166" t="n"/>
      <c r="F574" s="166" t="n"/>
      <c r="G574" s="166" t="n"/>
      <c r="H574" s="166" t="n"/>
      <c r="I574" s="481">
        <f>IF(B574="","",'Multi Unit Grid'!$H$3)</f>
        <v/>
      </c>
      <c r="J574" s="166" t="n"/>
      <c r="K574" s="166" t="n"/>
      <c r="L574" s="166" t="n"/>
      <c r="M574" s="166" t="n"/>
      <c r="N574" s="166" t="n"/>
      <c r="O574" s="505" t="n"/>
      <c r="P574" s="166" t="n"/>
      <c r="Q574" s="501">
        <f>IF(B574="","",'Multi Unit Grid'!$G$3)</f>
        <v/>
      </c>
      <c r="R574" s="166" t="n"/>
      <c r="S574" s="502">
        <f>IF('Multi Unit Grid'!$C$13="","",'Multi Unit Grid'!$C$13)</f>
        <v/>
      </c>
      <c r="T574" s="502">
        <f>IF('COE.Client.Details'!J591="","",'COE.Client.Details'!J591)</f>
        <v/>
      </c>
    </row>
    <row r="575">
      <c r="A575" s="504" t="n"/>
      <c r="B575" s="504">
        <f>IF('Internal COE_Account Grid'!B575="","",'Internal COE_Account Grid'!B575)</f>
        <v/>
      </c>
      <c r="C575" s="504">
        <f>IF('Internal COE_Account Grid'!I575="","",'Internal COE_Account Grid'!I575)</f>
        <v/>
      </c>
      <c r="D575" s="631">
        <f>IF('Exhibit A'!K584="","",'Exhibit A'!K584)</f>
        <v/>
      </c>
      <c r="E575" s="166" t="n"/>
      <c r="F575" s="166" t="n"/>
      <c r="G575" s="166" t="n"/>
      <c r="H575" s="166" t="n"/>
      <c r="I575" s="481">
        <f>IF(B575="","",'Multi Unit Grid'!$H$3)</f>
        <v/>
      </c>
      <c r="J575" s="166" t="n"/>
      <c r="K575" s="166" t="n"/>
      <c r="L575" s="166" t="n"/>
      <c r="M575" s="166" t="n"/>
      <c r="N575" s="166" t="n"/>
      <c r="O575" s="505" t="n"/>
      <c r="P575" s="166" t="n"/>
      <c r="Q575" s="501">
        <f>IF(B575="","",'Multi Unit Grid'!$G$3)</f>
        <v/>
      </c>
      <c r="R575" s="166" t="n"/>
      <c r="S575" s="502">
        <f>IF('Multi Unit Grid'!$C$13="","",'Multi Unit Grid'!$C$13)</f>
        <v/>
      </c>
      <c r="T575" s="502">
        <f>IF('COE.Client.Details'!J592="","",'COE.Client.Details'!J592)</f>
        <v/>
      </c>
    </row>
    <row r="576">
      <c r="A576" s="504" t="n"/>
      <c r="B576" s="504">
        <f>IF('Internal COE_Account Grid'!B576="","",'Internal COE_Account Grid'!B576)</f>
        <v/>
      </c>
      <c r="C576" s="504">
        <f>IF('Internal COE_Account Grid'!I576="","",'Internal COE_Account Grid'!I576)</f>
        <v/>
      </c>
      <c r="D576" s="631">
        <f>IF('Exhibit A'!K585="","",'Exhibit A'!K585)</f>
        <v/>
      </c>
      <c r="E576" s="166" t="n"/>
      <c r="F576" s="166" t="n"/>
      <c r="G576" s="166" t="n"/>
      <c r="H576" s="166" t="n"/>
      <c r="I576" s="481">
        <f>IF(B576="","",'Multi Unit Grid'!$H$3)</f>
        <v/>
      </c>
      <c r="J576" s="166" t="n"/>
      <c r="K576" s="166" t="n"/>
      <c r="L576" s="166" t="n"/>
      <c r="M576" s="166" t="n"/>
      <c r="N576" s="166" t="n"/>
      <c r="O576" s="505" t="n"/>
      <c r="P576" s="166" t="n"/>
      <c r="Q576" s="501">
        <f>IF(B576="","",'Multi Unit Grid'!$G$3)</f>
        <v/>
      </c>
      <c r="R576" s="166" t="n"/>
      <c r="S576" s="502">
        <f>IF('Multi Unit Grid'!$C$13="","",'Multi Unit Grid'!$C$13)</f>
        <v/>
      </c>
      <c r="T576" s="502">
        <f>IF('COE.Client.Details'!J593="","",'COE.Client.Details'!J593)</f>
        <v/>
      </c>
    </row>
    <row r="577">
      <c r="A577" s="504" t="n"/>
      <c r="B577" s="504">
        <f>IF('Internal COE_Account Grid'!B577="","",'Internal COE_Account Grid'!B577)</f>
        <v/>
      </c>
      <c r="C577" s="504">
        <f>IF('Internal COE_Account Grid'!I577="","",'Internal COE_Account Grid'!I577)</f>
        <v/>
      </c>
      <c r="D577" s="631">
        <f>IF('Exhibit A'!K586="","",'Exhibit A'!K586)</f>
        <v/>
      </c>
      <c r="E577" s="166" t="n"/>
      <c r="F577" s="166" t="n"/>
      <c r="G577" s="166" t="n"/>
      <c r="H577" s="166" t="n"/>
      <c r="I577" s="481">
        <f>IF(B577="","",'Multi Unit Grid'!$H$3)</f>
        <v/>
      </c>
      <c r="J577" s="166" t="n"/>
      <c r="K577" s="166" t="n"/>
      <c r="L577" s="166" t="n"/>
      <c r="M577" s="166" t="n"/>
      <c r="N577" s="166" t="n"/>
      <c r="O577" s="505" t="n"/>
      <c r="P577" s="166" t="n"/>
      <c r="Q577" s="501">
        <f>IF(B577="","",'Multi Unit Grid'!$G$3)</f>
        <v/>
      </c>
      <c r="R577" s="166" t="n"/>
      <c r="S577" s="502">
        <f>IF('Multi Unit Grid'!$C$13="","",'Multi Unit Grid'!$C$13)</f>
        <v/>
      </c>
      <c r="T577" s="502">
        <f>IF('COE.Client.Details'!J594="","",'COE.Client.Details'!J594)</f>
        <v/>
      </c>
    </row>
    <row r="578">
      <c r="A578" s="504" t="n"/>
      <c r="B578" s="504">
        <f>IF('Internal COE_Account Grid'!B578="","",'Internal COE_Account Grid'!B578)</f>
        <v/>
      </c>
      <c r="C578" s="504">
        <f>IF('Internal COE_Account Grid'!I578="","",'Internal COE_Account Grid'!I578)</f>
        <v/>
      </c>
      <c r="D578" s="631">
        <f>IF('Exhibit A'!K587="","",'Exhibit A'!K587)</f>
        <v/>
      </c>
      <c r="E578" s="166" t="n"/>
      <c r="F578" s="166" t="n"/>
      <c r="G578" s="166" t="n"/>
      <c r="H578" s="166" t="n"/>
      <c r="I578" s="481">
        <f>IF(B578="","",'Multi Unit Grid'!$H$3)</f>
        <v/>
      </c>
      <c r="J578" s="166" t="n"/>
      <c r="K578" s="166" t="n"/>
      <c r="L578" s="166" t="n"/>
      <c r="M578" s="166" t="n"/>
      <c r="N578" s="166" t="n"/>
      <c r="O578" s="505" t="n"/>
      <c r="P578" s="166" t="n"/>
      <c r="Q578" s="501">
        <f>IF(B578="","",'Multi Unit Grid'!$G$3)</f>
        <v/>
      </c>
      <c r="R578" s="166" t="n"/>
      <c r="S578" s="502">
        <f>IF('Multi Unit Grid'!$C$13="","",'Multi Unit Grid'!$C$13)</f>
        <v/>
      </c>
      <c r="T578" s="502">
        <f>IF('COE.Client.Details'!J595="","",'COE.Client.Details'!J595)</f>
        <v/>
      </c>
    </row>
    <row r="579">
      <c r="A579" s="504" t="n"/>
      <c r="B579" s="504">
        <f>IF('Internal COE_Account Grid'!B579="","",'Internal COE_Account Grid'!B579)</f>
        <v/>
      </c>
      <c r="C579" s="504">
        <f>IF('Internal COE_Account Grid'!I579="","",'Internal COE_Account Grid'!I579)</f>
        <v/>
      </c>
      <c r="D579" s="631">
        <f>IF('Exhibit A'!K588="","",'Exhibit A'!K588)</f>
        <v/>
      </c>
      <c r="E579" s="166" t="n"/>
      <c r="F579" s="166" t="n"/>
      <c r="G579" s="166" t="n"/>
      <c r="H579" s="166" t="n"/>
      <c r="I579" s="481">
        <f>IF(B579="","",'Multi Unit Grid'!$H$3)</f>
        <v/>
      </c>
      <c r="J579" s="166" t="n"/>
      <c r="K579" s="166" t="n"/>
      <c r="L579" s="166" t="n"/>
      <c r="M579" s="166" t="n"/>
      <c r="N579" s="166" t="n"/>
      <c r="O579" s="505" t="n"/>
      <c r="P579" s="166" t="n"/>
      <c r="Q579" s="501">
        <f>IF(B579="","",'Multi Unit Grid'!$G$3)</f>
        <v/>
      </c>
      <c r="R579" s="166" t="n"/>
      <c r="S579" s="502">
        <f>IF('Multi Unit Grid'!$C$13="","",'Multi Unit Grid'!$C$13)</f>
        <v/>
      </c>
      <c r="T579" s="502">
        <f>IF('COE.Client.Details'!J596="","",'COE.Client.Details'!J596)</f>
        <v/>
      </c>
    </row>
    <row r="580">
      <c r="A580" s="504" t="n"/>
      <c r="B580" s="504">
        <f>IF('Internal COE_Account Grid'!B580="","",'Internal COE_Account Grid'!B580)</f>
        <v/>
      </c>
      <c r="C580" s="504">
        <f>IF('Internal COE_Account Grid'!I580="","",'Internal COE_Account Grid'!I580)</f>
        <v/>
      </c>
      <c r="D580" s="631">
        <f>IF('Exhibit A'!K589="","",'Exhibit A'!K589)</f>
        <v/>
      </c>
      <c r="E580" s="166" t="n"/>
      <c r="F580" s="166" t="n"/>
      <c r="G580" s="166" t="n"/>
      <c r="H580" s="166" t="n"/>
      <c r="I580" s="481">
        <f>IF(B580="","",'Multi Unit Grid'!$H$3)</f>
        <v/>
      </c>
      <c r="J580" s="166" t="n"/>
      <c r="K580" s="166" t="n"/>
      <c r="L580" s="166" t="n"/>
      <c r="M580" s="166" t="n"/>
      <c r="N580" s="166" t="n"/>
      <c r="O580" s="505" t="n"/>
      <c r="P580" s="166" t="n"/>
      <c r="Q580" s="501">
        <f>IF(B580="","",'Multi Unit Grid'!$G$3)</f>
        <v/>
      </c>
      <c r="R580" s="166" t="n"/>
      <c r="S580" s="502">
        <f>IF('Multi Unit Grid'!$C$13="","",'Multi Unit Grid'!$C$13)</f>
        <v/>
      </c>
      <c r="T580" s="502">
        <f>IF('COE.Client.Details'!J597="","",'COE.Client.Details'!J597)</f>
        <v/>
      </c>
    </row>
    <row r="581">
      <c r="A581" s="504" t="n"/>
      <c r="B581" s="504">
        <f>IF('Internal COE_Account Grid'!B581="","",'Internal COE_Account Grid'!B581)</f>
        <v/>
      </c>
      <c r="C581" s="504">
        <f>IF('Internal COE_Account Grid'!I581="","",'Internal COE_Account Grid'!I581)</f>
        <v/>
      </c>
      <c r="D581" s="631">
        <f>IF('Exhibit A'!K590="","",'Exhibit A'!K590)</f>
        <v/>
      </c>
      <c r="E581" s="166" t="n"/>
      <c r="F581" s="166" t="n"/>
      <c r="G581" s="166" t="n"/>
      <c r="H581" s="166" t="n"/>
      <c r="I581" s="481">
        <f>IF(B581="","",'Multi Unit Grid'!$H$3)</f>
        <v/>
      </c>
      <c r="J581" s="166" t="n"/>
      <c r="K581" s="166" t="n"/>
      <c r="L581" s="166" t="n"/>
      <c r="M581" s="166" t="n"/>
      <c r="N581" s="166" t="n"/>
      <c r="O581" s="505" t="n"/>
      <c r="P581" s="166" t="n"/>
      <c r="Q581" s="501">
        <f>IF(B581="","",'Multi Unit Grid'!$G$3)</f>
        <v/>
      </c>
      <c r="R581" s="166" t="n"/>
      <c r="S581" s="502">
        <f>IF('Multi Unit Grid'!$C$13="","",'Multi Unit Grid'!$C$13)</f>
        <v/>
      </c>
      <c r="T581" s="502">
        <f>IF('COE.Client.Details'!J598="","",'COE.Client.Details'!J598)</f>
        <v/>
      </c>
    </row>
    <row r="582">
      <c r="A582" s="504" t="n"/>
      <c r="B582" s="504">
        <f>IF('Internal COE_Account Grid'!B582="","",'Internal COE_Account Grid'!B582)</f>
        <v/>
      </c>
      <c r="C582" s="504">
        <f>IF('Internal COE_Account Grid'!I582="","",'Internal COE_Account Grid'!I582)</f>
        <v/>
      </c>
      <c r="D582" s="631">
        <f>IF('Exhibit A'!K591="","",'Exhibit A'!K591)</f>
        <v/>
      </c>
      <c r="E582" s="166" t="n"/>
      <c r="F582" s="166" t="n"/>
      <c r="G582" s="166" t="n"/>
      <c r="H582" s="166" t="n"/>
      <c r="I582" s="481">
        <f>IF(B582="","",'Multi Unit Grid'!$H$3)</f>
        <v/>
      </c>
      <c r="J582" s="166" t="n"/>
      <c r="K582" s="166" t="n"/>
      <c r="L582" s="166" t="n"/>
      <c r="M582" s="166" t="n"/>
      <c r="N582" s="166" t="n"/>
      <c r="O582" s="505" t="n"/>
      <c r="P582" s="166" t="n"/>
      <c r="Q582" s="501">
        <f>IF(B582="","",'Multi Unit Grid'!$G$3)</f>
        <v/>
      </c>
      <c r="R582" s="166" t="n"/>
      <c r="S582" s="502">
        <f>IF('Multi Unit Grid'!$C$13="","",'Multi Unit Grid'!$C$13)</f>
        <v/>
      </c>
      <c r="T582" s="502">
        <f>IF('COE.Client.Details'!J599="","",'COE.Client.Details'!J599)</f>
        <v/>
      </c>
    </row>
    <row r="583">
      <c r="A583" s="504" t="n"/>
      <c r="B583" s="504">
        <f>IF('Internal COE_Account Grid'!B583="","",'Internal COE_Account Grid'!B583)</f>
        <v/>
      </c>
      <c r="C583" s="504">
        <f>IF('Internal COE_Account Grid'!I583="","",'Internal COE_Account Grid'!I583)</f>
        <v/>
      </c>
      <c r="D583" s="631">
        <f>IF('Exhibit A'!K592="","",'Exhibit A'!K592)</f>
        <v/>
      </c>
      <c r="E583" s="166" t="n"/>
      <c r="F583" s="166" t="n"/>
      <c r="G583" s="166" t="n"/>
      <c r="H583" s="166" t="n"/>
      <c r="I583" s="481">
        <f>IF(B583="","",'Multi Unit Grid'!$H$3)</f>
        <v/>
      </c>
      <c r="J583" s="166" t="n"/>
      <c r="K583" s="166" t="n"/>
      <c r="L583" s="166" t="n"/>
      <c r="M583" s="166" t="n"/>
      <c r="N583" s="166" t="n"/>
      <c r="O583" s="505" t="n"/>
      <c r="P583" s="166" t="n"/>
      <c r="Q583" s="501">
        <f>IF(B583="","",'Multi Unit Grid'!$G$3)</f>
        <v/>
      </c>
      <c r="R583" s="166" t="n"/>
      <c r="S583" s="502">
        <f>IF('Multi Unit Grid'!$C$13="","",'Multi Unit Grid'!$C$13)</f>
        <v/>
      </c>
      <c r="T583" s="502">
        <f>IF('COE.Client.Details'!J600="","",'COE.Client.Details'!J600)</f>
        <v/>
      </c>
    </row>
    <row r="584">
      <c r="A584" s="504" t="n"/>
      <c r="B584" s="504">
        <f>IF('Internal COE_Account Grid'!B584="","",'Internal COE_Account Grid'!B584)</f>
        <v/>
      </c>
      <c r="C584" s="504">
        <f>IF('Internal COE_Account Grid'!I584="","",'Internal COE_Account Grid'!I584)</f>
        <v/>
      </c>
      <c r="D584" s="631">
        <f>IF('Exhibit A'!K593="","",'Exhibit A'!K593)</f>
        <v/>
      </c>
      <c r="E584" s="166" t="n"/>
      <c r="F584" s="166" t="n"/>
      <c r="G584" s="166" t="n"/>
      <c r="H584" s="166" t="n"/>
      <c r="I584" s="481">
        <f>IF(B584="","",'Multi Unit Grid'!$H$3)</f>
        <v/>
      </c>
      <c r="J584" s="166" t="n"/>
      <c r="K584" s="166" t="n"/>
      <c r="L584" s="166" t="n"/>
      <c r="M584" s="166" t="n"/>
      <c r="N584" s="166" t="n"/>
      <c r="O584" s="505" t="n"/>
      <c r="P584" s="166" t="n"/>
      <c r="Q584" s="501">
        <f>IF(B584="","",'Multi Unit Grid'!$G$3)</f>
        <v/>
      </c>
      <c r="R584" s="166" t="n"/>
      <c r="S584" s="502">
        <f>IF('Multi Unit Grid'!$C$13="","",'Multi Unit Grid'!$C$13)</f>
        <v/>
      </c>
      <c r="T584" s="502">
        <f>IF('COE.Client.Details'!J601="","",'COE.Client.Details'!J601)</f>
        <v/>
      </c>
    </row>
    <row r="585">
      <c r="A585" s="504" t="n"/>
      <c r="B585" s="504">
        <f>IF('Internal COE_Account Grid'!B585="","",'Internal COE_Account Grid'!B585)</f>
        <v/>
      </c>
      <c r="C585" s="504">
        <f>IF('Internal COE_Account Grid'!I585="","",'Internal COE_Account Grid'!I585)</f>
        <v/>
      </c>
      <c r="D585" s="631">
        <f>IF('Exhibit A'!K594="","",'Exhibit A'!K594)</f>
        <v/>
      </c>
      <c r="E585" s="166" t="n"/>
      <c r="F585" s="166" t="n"/>
      <c r="G585" s="166" t="n"/>
      <c r="H585" s="166" t="n"/>
      <c r="I585" s="481">
        <f>IF(B585="","",'Multi Unit Grid'!$H$3)</f>
        <v/>
      </c>
      <c r="J585" s="166" t="n"/>
      <c r="K585" s="166" t="n"/>
      <c r="L585" s="166" t="n"/>
      <c r="M585" s="166" t="n"/>
      <c r="N585" s="166" t="n"/>
      <c r="O585" s="505" t="n"/>
      <c r="P585" s="166" t="n"/>
      <c r="Q585" s="501">
        <f>IF(B585="","",'Multi Unit Grid'!$G$3)</f>
        <v/>
      </c>
      <c r="R585" s="166" t="n"/>
      <c r="S585" s="502">
        <f>IF('Multi Unit Grid'!$C$13="","",'Multi Unit Grid'!$C$13)</f>
        <v/>
      </c>
      <c r="T585" s="502">
        <f>IF('COE.Client.Details'!J602="","",'COE.Client.Details'!J602)</f>
        <v/>
      </c>
    </row>
    <row r="586">
      <c r="A586" s="504" t="n"/>
      <c r="B586" s="504">
        <f>IF('Internal COE_Account Grid'!B586="","",'Internal COE_Account Grid'!B586)</f>
        <v/>
      </c>
      <c r="C586" s="504">
        <f>IF('Internal COE_Account Grid'!I586="","",'Internal COE_Account Grid'!I586)</f>
        <v/>
      </c>
      <c r="D586" s="631">
        <f>IF('Exhibit A'!K595="","",'Exhibit A'!K595)</f>
        <v/>
      </c>
      <c r="E586" s="166" t="n"/>
      <c r="F586" s="166" t="n"/>
      <c r="G586" s="166" t="n"/>
      <c r="H586" s="166" t="n"/>
      <c r="I586" s="481">
        <f>IF(B586="","",'Multi Unit Grid'!$H$3)</f>
        <v/>
      </c>
      <c r="J586" s="166" t="n"/>
      <c r="K586" s="166" t="n"/>
      <c r="L586" s="166" t="n"/>
      <c r="M586" s="166" t="n"/>
      <c r="N586" s="166" t="n"/>
      <c r="O586" s="505" t="n"/>
      <c r="P586" s="166" t="n"/>
      <c r="Q586" s="501">
        <f>IF(B586="","",'Multi Unit Grid'!$G$3)</f>
        <v/>
      </c>
      <c r="R586" s="166" t="n"/>
      <c r="S586" s="502">
        <f>IF('Multi Unit Grid'!$C$13="","",'Multi Unit Grid'!$C$13)</f>
        <v/>
      </c>
      <c r="T586" s="502">
        <f>IF('COE.Client.Details'!J603="","",'COE.Client.Details'!J603)</f>
        <v/>
      </c>
    </row>
    <row r="587">
      <c r="A587" s="504" t="n"/>
      <c r="B587" s="504">
        <f>IF('Internal COE_Account Grid'!B587="","",'Internal COE_Account Grid'!B587)</f>
        <v/>
      </c>
      <c r="C587" s="504">
        <f>IF('Internal COE_Account Grid'!I587="","",'Internal COE_Account Grid'!I587)</f>
        <v/>
      </c>
      <c r="D587" s="631">
        <f>IF('Exhibit A'!K596="","",'Exhibit A'!K596)</f>
        <v/>
      </c>
      <c r="E587" s="166" t="n"/>
      <c r="F587" s="166" t="n"/>
      <c r="G587" s="166" t="n"/>
      <c r="H587" s="166" t="n"/>
      <c r="I587" s="481">
        <f>IF(B587="","",'Multi Unit Grid'!$H$3)</f>
        <v/>
      </c>
      <c r="J587" s="166" t="n"/>
      <c r="K587" s="166" t="n"/>
      <c r="L587" s="166" t="n"/>
      <c r="M587" s="166" t="n"/>
      <c r="N587" s="166" t="n"/>
      <c r="O587" s="505" t="n"/>
      <c r="P587" s="166" t="n"/>
      <c r="Q587" s="501">
        <f>IF(B587="","",'Multi Unit Grid'!$G$3)</f>
        <v/>
      </c>
      <c r="R587" s="166" t="n"/>
      <c r="S587" s="502">
        <f>IF('Multi Unit Grid'!$C$13="","",'Multi Unit Grid'!$C$13)</f>
        <v/>
      </c>
      <c r="T587" s="502">
        <f>IF('COE.Client.Details'!J604="","",'COE.Client.Details'!J604)</f>
        <v/>
      </c>
    </row>
    <row r="588">
      <c r="A588" s="504" t="n"/>
      <c r="B588" s="504">
        <f>IF('Internal COE_Account Grid'!B588="","",'Internal COE_Account Grid'!B588)</f>
        <v/>
      </c>
      <c r="C588" s="504">
        <f>IF('Internal COE_Account Grid'!I588="","",'Internal COE_Account Grid'!I588)</f>
        <v/>
      </c>
      <c r="D588" s="631">
        <f>IF('Exhibit A'!K597="","",'Exhibit A'!K597)</f>
        <v/>
      </c>
      <c r="E588" s="166" t="n"/>
      <c r="F588" s="166" t="n"/>
      <c r="G588" s="166" t="n"/>
      <c r="H588" s="166" t="n"/>
      <c r="I588" s="481">
        <f>IF(B588="","",'Multi Unit Grid'!$H$3)</f>
        <v/>
      </c>
      <c r="J588" s="166" t="n"/>
      <c r="K588" s="166" t="n"/>
      <c r="L588" s="166" t="n"/>
      <c r="M588" s="166" t="n"/>
      <c r="N588" s="166" t="n"/>
      <c r="O588" s="505" t="n"/>
      <c r="P588" s="166" t="n"/>
      <c r="Q588" s="501">
        <f>IF(B588="","",'Multi Unit Grid'!$G$3)</f>
        <v/>
      </c>
      <c r="R588" s="166" t="n"/>
      <c r="S588" s="502">
        <f>IF('Multi Unit Grid'!$C$13="","",'Multi Unit Grid'!$C$13)</f>
        <v/>
      </c>
      <c r="T588" s="502">
        <f>IF('COE.Client.Details'!J605="","",'COE.Client.Details'!J605)</f>
        <v/>
      </c>
    </row>
    <row r="589">
      <c r="A589" s="504" t="n"/>
      <c r="B589" s="504">
        <f>IF('Internal COE_Account Grid'!B589="","",'Internal COE_Account Grid'!B589)</f>
        <v/>
      </c>
      <c r="C589" s="504">
        <f>IF('Internal COE_Account Grid'!I589="","",'Internal COE_Account Grid'!I589)</f>
        <v/>
      </c>
      <c r="D589" s="631">
        <f>IF('Exhibit A'!K598="","",'Exhibit A'!K598)</f>
        <v/>
      </c>
      <c r="E589" s="166" t="n"/>
      <c r="F589" s="166" t="n"/>
      <c r="G589" s="166" t="n"/>
      <c r="H589" s="166" t="n"/>
      <c r="I589" s="481">
        <f>IF(B589="","",'Multi Unit Grid'!$H$3)</f>
        <v/>
      </c>
      <c r="J589" s="166" t="n"/>
      <c r="K589" s="166" t="n"/>
      <c r="L589" s="166" t="n"/>
      <c r="M589" s="166" t="n"/>
      <c r="N589" s="166" t="n"/>
      <c r="O589" s="505" t="n"/>
      <c r="P589" s="166" t="n"/>
      <c r="Q589" s="501">
        <f>IF(B589="","",'Multi Unit Grid'!$G$3)</f>
        <v/>
      </c>
      <c r="R589" s="166" t="n"/>
      <c r="S589" s="502">
        <f>IF('Multi Unit Grid'!$C$13="","",'Multi Unit Grid'!$C$13)</f>
        <v/>
      </c>
      <c r="T589" s="502">
        <f>IF('COE.Client.Details'!J606="","",'COE.Client.Details'!J606)</f>
        <v/>
      </c>
    </row>
    <row r="590">
      <c r="A590" s="504" t="n"/>
      <c r="B590" s="504">
        <f>IF('Internal COE_Account Grid'!B590="","",'Internal COE_Account Grid'!B590)</f>
        <v/>
      </c>
      <c r="C590" s="504">
        <f>IF('Internal COE_Account Grid'!I590="","",'Internal COE_Account Grid'!I590)</f>
        <v/>
      </c>
      <c r="D590" s="631">
        <f>IF('Exhibit A'!K599="","",'Exhibit A'!K599)</f>
        <v/>
      </c>
      <c r="E590" s="166" t="n"/>
      <c r="F590" s="166" t="n"/>
      <c r="G590" s="166" t="n"/>
      <c r="H590" s="166" t="n"/>
      <c r="I590" s="481">
        <f>IF(B590="","",'Multi Unit Grid'!$H$3)</f>
        <v/>
      </c>
      <c r="J590" s="166" t="n"/>
      <c r="K590" s="166" t="n"/>
      <c r="L590" s="166" t="n"/>
      <c r="M590" s="166" t="n"/>
      <c r="N590" s="166" t="n"/>
      <c r="O590" s="505" t="n"/>
      <c r="P590" s="166" t="n"/>
      <c r="Q590" s="501">
        <f>IF(B590="","",'Multi Unit Grid'!$G$3)</f>
        <v/>
      </c>
      <c r="R590" s="166" t="n"/>
      <c r="S590" s="502">
        <f>IF('Multi Unit Grid'!$C$13="","",'Multi Unit Grid'!$C$13)</f>
        <v/>
      </c>
      <c r="T590" s="502">
        <f>IF('COE.Client.Details'!J607="","",'COE.Client.Details'!J607)</f>
        <v/>
      </c>
    </row>
    <row r="591">
      <c r="A591" s="504" t="n"/>
      <c r="B591" s="504">
        <f>IF('Internal COE_Account Grid'!B591="","",'Internal COE_Account Grid'!B591)</f>
        <v/>
      </c>
      <c r="C591" s="504">
        <f>IF('Internal COE_Account Grid'!I591="","",'Internal COE_Account Grid'!I591)</f>
        <v/>
      </c>
      <c r="D591" s="631">
        <f>IF('Exhibit A'!K600="","",'Exhibit A'!K600)</f>
        <v/>
      </c>
      <c r="E591" s="166" t="n"/>
      <c r="F591" s="166" t="n"/>
      <c r="G591" s="166" t="n"/>
      <c r="H591" s="166" t="n"/>
      <c r="I591" s="481">
        <f>IF(B591="","",'Multi Unit Grid'!$H$3)</f>
        <v/>
      </c>
      <c r="J591" s="166" t="n"/>
      <c r="K591" s="166" t="n"/>
      <c r="L591" s="166" t="n"/>
      <c r="M591" s="166" t="n"/>
      <c r="N591" s="166" t="n"/>
      <c r="O591" s="505" t="n"/>
      <c r="P591" s="166" t="n"/>
      <c r="Q591" s="501">
        <f>IF(B591="","",'Multi Unit Grid'!$G$3)</f>
        <v/>
      </c>
      <c r="R591" s="166" t="n"/>
      <c r="S591" s="502">
        <f>IF('Multi Unit Grid'!$C$13="","",'Multi Unit Grid'!$C$13)</f>
        <v/>
      </c>
      <c r="T591" s="502">
        <f>IF('COE.Client.Details'!J608="","",'COE.Client.Details'!J608)</f>
        <v/>
      </c>
    </row>
    <row r="592">
      <c r="A592" s="504" t="n"/>
      <c r="B592" s="504">
        <f>IF('Internal COE_Account Grid'!B592="","",'Internal COE_Account Grid'!B592)</f>
        <v/>
      </c>
      <c r="C592" s="504">
        <f>IF('Internal COE_Account Grid'!I592="","",'Internal COE_Account Grid'!I592)</f>
        <v/>
      </c>
      <c r="D592" s="631">
        <f>IF('Exhibit A'!K601="","",'Exhibit A'!K601)</f>
        <v/>
      </c>
      <c r="E592" s="166" t="n"/>
      <c r="F592" s="166" t="n"/>
      <c r="G592" s="166" t="n"/>
      <c r="H592" s="166" t="n"/>
      <c r="I592" s="481">
        <f>IF(B592="","",'Multi Unit Grid'!$H$3)</f>
        <v/>
      </c>
      <c r="J592" s="166" t="n"/>
      <c r="K592" s="166" t="n"/>
      <c r="L592" s="166" t="n"/>
      <c r="M592" s="166" t="n"/>
      <c r="N592" s="166" t="n"/>
      <c r="O592" s="505" t="n"/>
      <c r="P592" s="166" t="n"/>
      <c r="Q592" s="501">
        <f>IF(B592="","",'Multi Unit Grid'!$G$3)</f>
        <v/>
      </c>
      <c r="R592" s="166" t="n"/>
      <c r="S592" s="502">
        <f>IF('Multi Unit Grid'!$C$13="","",'Multi Unit Grid'!$C$13)</f>
        <v/>
      </c>
      <c r="T592" s="502">
        <f>IF('COE.Client.Details'!J609="","",'COE.Client.Details'!J609)</f>
        <v/>
      </c>
    </row>
    <row r="593">
      <c r="A593" s="504" t="n"/>
      <c r="B593" s="504">
        <f>IF('Internal COE_Account Grid'!B593="","",'Internal COE_Account Grid'!B593)</f>
        <v/>
      </c>
      <c r="C593" s="504">
        <f>IF('Internal COE_Account Grid'!I593="","",'Internal COE_Account Grid'!I593)</f>
        <v/>
      </c>
      <c r="D593" s="631">
        <f>IF('Exhibit A'!K602="","",'Exhibit A'!K602)</f>
        <v/>
      </c>
      <c r="E593" s="166" t="n"/>
      <c r="F593" s="166" t="n"/>
      <c r="G593" s="166" t="n"/>
      <c r="H593" s="166" t="n"/>
      <c r="I593" s="481">
        <f>IF(B593="","",'Multi Unit Grid'!$H$3)</f>
        <v/>
      </c>
      <c r="J593" s="166" t="n"/>
      <c r="K593" s="166" t="n"/>
      <c r="L593" s="166" t="n"/>
      <c r="M593" s="166" t="n"/>
      <c r="N593" s="166" t="n"/>
      <c r="O593" s="505" t="n"/>
      <c r="P593" s="166" t="n"/>
      <c r="Q593" s="501">
        <f>IF(B593="","",'Multi Unit Grid'!$G$3)</f>
        <v/>
      </c>
      <c r="R593" s="166" t="n"/>
      <c r="S593" s="502">
        <f>IF('Multi Unit Grid'!$C$13="","",'Multi Unit Grid'!$C$13)</f>
        <v/>
      </c>
      <c r="T593" s="502">
        <f>IF('COE.Client.Details'!J610="","",'COE.Client.Details'!J610)</f>
        <v/>
      </c>
    </row>
    <row r="594">
      <c r="A594" s="504" t="n"/>
      <c r="B594" s="504">
        <f>IF('Internal COE_Account Grid'!B594="","",'Internal COE_Account Grid'!B594)</f>
        <v/>
      </c>
      <c r="C594" s="504">
        <f>IF('Internal COE_Account Grid'!I594="","",'Internal COE_Account Grid'!I594)</f>
        <v/>
      </c>
      <c r="D594" s="631">
        <f>IF('Exhibit A'!K603="","",'Exhibit A'!K603)</f>
        <v/>
      </c>
      <c r="E594" s="166" t="n"/>
      <c r="F594" s="166" t="n"/>
      <c r="G594" s="166" t="n"/>
      <c r="H594" s="166" t="n"/>
      <c r="I594" s="481">
        <f>IF(B594="","",'Multi Unit Grid'!$H$3)</f>
        <v/>
      </c>
      <c r="J594" s="166" t="n"/>
      <c r="K594" s="166" t="n"/>
      <c r="L594" s="166" t="n"/>
      <c r="M594" s="166" t="n"/>
      <c r="N594" s="166" t="n"/>
      <c r="O594" s="505" t="n"/>
      <c r="P594" s="166" t="n"/>
      <c r="Q594" s="501">
        <f>IF(B594="","",'Multi Unit Grid'!$G$3)</f>
        <v/>
      </c>
      <c r="R594" s="166" t="n"/>
      <c r="S594" s="502">
        <f>IF('Multi Unit Grid'!$C$13="","",'Multi Unit Grid'!$C$13)</f>
        <v/>
      </c>
      <c r="T594" s="502">
        <f>IF('COE.Client.Details'!J611="","",'COE.Client.Details'!J611)</f>
        <v/>
      </c>
    </row>
    <row r="595">
      <c r="A595" s="504" t="n"/>
      <c r="B595" s="504">
        <f>IF('Internal COE_Account Grid'!B595="","",'Internal COE_Account Grid'!B595)</f>
        <v/>
      </c>
      <c r="C595" s="504">
        <f>IF('Internal COE_Account Grid'!I595="","",'Internal COE_Account Grid'!I595)</f>
        <v/>
      </c>
      <c r="D595" s="631">
        <f>IF('Exhibit A'!K604="","",'Exhibit A'!K604)</f>
        <v/>
      </c>
      <c r="E595" s="166" t="n"/>
      <c r="F595" s="166" t="n"/>
      <c r="G595" s="166" t="n"/>
      <c r="H595" s="166" t="n"/>
      <c r="I595" s="481">
        <f>IF(B595="","",'Multi Unit Grid'!$H$3)</f>
        <v/>
      </c>
      <c r="J595" s="166" t="n"/>
      <c r="K595" s="166" t="n"/>
      <c r="L595" s="166" t="n"/>
      <c r="M595" s="166" t="n"/>
      <c r="N595" s="166" t="n"/>
      <c r="O595" s="505" t="n"/>
      <c r="P595" s="166" t="n"/>
      <c r="Q595" s="501">
        <f>IF(B595="","",'Multi Unit Grid'!$G$3)</f>
        <v/>
      </c>
      <c r="R595" s="166" t="n"/>
      <c r="S595" s="502">
        <f>IF('Multi Unit Grid'!$C$13="","",'Multi Unit Grid'!$C$13)</f>
        <v/>
      </c>
      <c r="T595" s="502">
        <f>IF('COE.Client.Details'!J612="","",'COE.Client.Details'!J612)</f>
        <v/>
      </c>
    </row>
    <row r="596">
      <c r="A596" s="504" t="n"/>
      <c r="B596" s="504">
        <f>IF('Internal COE_Account Grid'!B596="","",'Internal COE_Account Grid'!B596)</f>
        <v/>
      </c>
      <c r="C596" s="504">
        <f>IF('Internal COE_Account Grid'!I596="","",'Internal COE_Account Grid'!I596)</f>
        <v/>
      </c>
      <c r="D596" s="631">
        <f>IF('Exhibit A'!K605="","",'Exhibit A'!K605)</f>
        <v/>
      </c>
      <c r="E596" s="166" t="n"/>
      <c r="F596" s="166" t="n"/>
      <c r="G596" s="166" t="n"/>
      <c r="H596" s="166" t="n"/>
      <c r="I596" s="481">
        <f>IF(B596="","",'Multi Unit Grid'!$H$3)</f>
        <v/>
      </c>
      <c r="J596" s="166" t="n"/>
      <c r="K596" s="166" t="n"/>
      <c r="L596" s="166" t="n"/>
      <c r="M596" s="166" t="n"/>
      <c r="N596" s="166" t="n"/>
      <c r="O596" s="505" t="n"/>
      <c r="P596" s="166" t="n"/>
      <c r="Q596" s="501">
        <f>IF(B596="","",'Multi Unit Grid'!$G$3)</f>
        <v/>
      </c>
      <c r="R596" s="166" t="n"/>
      <c r="S596" s="502">
        <f>IF('Multi Unit Grid'!$C$13="","",'Multi Unit Grid'!$C$13)</f>
        <v/>
      </c>
      <c r="T596" s="502">
        <f>IF('COE.Client.Details'!J613="","",'COE.Client.Details'!J613)</f>
        <v/>
      </c>
    </row>
    <row r="597">
      <c r="A597" s="504" t="n"/>
      <c r="B597" s="504">
        <f>IF('Internal COE_Account Grid'!B597="","",'Internal COE_Account Grid'!B597)</f>
        <v/>
      </c>
      <c r="C597" s="504">
        <f>IF('Internal COE_Account Grid'!I597="","",'Internal COE_Account Grid'!I597)</f>
        <v/>
      </c>
      <c r="D597" s="631">
        <f>IF('Exhibit A'!K606="","",'Exhibit A'!K606)</f>
        <v/>
      </c>
      <c r="E597" s="166" t="n"/>
      <c r="F597" s="166" t="n"/>
      <c r="G597" s="166" t="n"/>
      <c r="H597" s="166" t="n"/>
      <c r="I597" s="481">
        <f>IF(B597="","",'Multi Unit Grid'!$H$3)</f>
        <v/>
      </c>
      <c r="J597" s="166" t="n"/>
      <c r="K597" s="166" t="n"/>
      <c r="L597" s="166" t="n"/>
      <c r="M597" s="166" t="n"/>
      <c r="N597" s="166" t="n"/>
      <c r="O597" s="505" t="n"/>
      <c r="P597" s="166" t="n"/>
      <c r="Q597" s="501">
        <f>IF(B597="","",'Multi Unit Grid'!$G$3)</f>
        <v/>
      </c>
      <c r="R597" s="166" t="n"/>
      <c r="S597" s="502">
        <f>IF('Multi Unit Grid'!$C$13="","",'Multi Unit Grid'!$C$13)</f>
        <v/>
      </c>
      <c r="T597" s="502">
        <f>IF('COE.Client.Details'!J614="","",'COE.Client.Details'!J614)</f>
        <v/>
      </c>
    </row>
    <row r="598">
      <c r="A598" s="504" t="n"/>
      <c r="B598" s="504">
        <f>IF('Internal COE_Account Grid'!B598="","",'Internal COE_Account Grid'!B598)</f>
        <v/>
      </c>
      <c r="C598" s="504">
        <f>IF('Internal COE_Account Grid'!I598="","",'Internal COE_Account Grid'!I598)</f>
        <v/>
      </c>
      <c r="D598" s="631">
        <f>IF('Exhibit A'!K607="","",'Exhibit A'!K607)</f>
        <v/>
      </c>
      <c r="E598" s="166" t="n"/>
      <c r="F598" s="166" t="n"/>
      <c r="G598" s="166" t="n"/>
      <c r="H598" s="166" t="n"/>
      <c r="I598" s="481">
        <f>IF(B598="","",'Multi Unit Grid'!$H$3)</f>
        <v/>
      </c>
      <c r="J598" s="166" t="n"/>
      <c r="K598" s="166" t="n"/>
      <c r="L598" s="166" t="n"/>
      <c r="M598" s="166" t="n"/>
      <c r="N598" s="166" t="n"/>
      <c r="O598" s="505" t="n"/>
      <c r="P598" s="166" t="n"/>
      <c r="Q598" s="501">
        <f>IF(B598="","",'Multi Unit Grid'!$G$3)</f>
        <v/>
      </c>
      <c r="R598" s="166" t="n"/>
      <c r="S598" s="502">
        <f>IF('Multi Unit Grid'!$C$13="","",'Multi Unit Grid'!$C$13)</f>
        <v/>
      </c>
      <c r="T598" s="502">
        <f>IF('COE.Client.Details'!J615="","",'COE.Client.Details'!J615)</f>
        <v/>
      </c>
    </row>
    <row r="599">
      <c r="A599" s="504" t="n"/>
      <c r="B599" s="504">
        <f>IF('Internal COE_Account Grid'!B599="","",'Internal COE_Account Grid'!B599)</f>
        <v/>
      </c>
      <c r="C599" s="504">
        <f>IF('Internal COE_Account Grid'!I599="","",'Internal COE_Account Grid'!I599)</f>
        <v/>
      </c>
      <c r="D599" s="631">
        <f>IF('Exhibit A'!K608="","",'Exhibit A'!K608)</f>
        <v/>
      </c>
      <c r="E599" s="166" t="n"/>
      <c r="F599" s="166" t="n"/>
      <c r="G599" s="166" t="n"/>
      <c r="H599" s="166" t="n"/>
      <c r="I599" s="481">
        <f>IF(B599="","",'Multi Unit Grid'!$H$3)</f>
        <v/>
      </c>
      <c r="J599" s="166" t="n"/>
      <c r="K599" s="166" t="n"/>
      <c r="L599" s="166" t="n"/>
      <c r="M599" s="166" t="n"/>
      <c r="N599" s="166" t="n"/>
      <c r="O599" s="505" t="n"/>
      <c r="P599" s="166" t="n"/>
      <c r="Q599" s="501">
        <f>IF(B599="","",'Multi Unit Grid'!$G$3)</f>
        <v/>
      </c>
      <c r="R599" s="166" t="n"/>
      <c r="S599" s="502">
        <f>IF('Multi Unit Grid'!$C$13="","",'Multi Unit Grid'!$C$13)</f>
        <v/>
      </c>
      <c r="T599" s="502">
        <f>IF('COE.Client.Details'!J616="","",'COE.Client.Details'!J616)</f>
        <v/>
      </c>
    </row>
    <row r="600">
      <c r="A600" s="504" t="n"/>
      <c r="B600" s="504">
        <f>IF('Internal COE_Account Grid'!B600="","",'Internal COE_Account Grid'!B600)</f>
        <v/>
      </c>
      <c r="C600" s="504">
        <f>IF('Internal COE_Account Grid'!I600="","",'Internal COE_Account Grid'!I600)</f>
        <v/>
      </c>
      <c r="D600" s="631">
        <f>IF('Exhibit A'!K609="","",'Exhibit A'!K609)</f>
        <v/>
      </c>
      <c r="E600" s="166" t="n"/>
      <c r="F600" s="166" t="n"/>
      <c r="G600" s="166" t="n"/>
      <c r="H600" s="166" t="n"/>
      <c r="I600" s="481">
        <f>IF(B600="","",'Multi Unit Grid'!$H$3)</f>
        <v/>
      </c>
      <c r="J600" s="166" t="n"/>
      <c r="K600" s="166" t="n"/>
      <c r="L600" s="166" t="n"/>
      <c r="M600" s="166" t="n"/>
      <c r="N600" s="166" t="n"/>
      <c r="O600" s="505" t="n"/>
      <c r="P600" s="166" t="n"/>
      <c r="Q600" s="501">
        <f>IF(B600="","",'Multi Unit Grid'!$G$3)</f>
        <v/>
      </c>
      <c r="R600" s="166" t="n"/>
      <c r="S600" s="502">
        <f>IF('Multi Unit Grid'!$C$13="","",'Multi Unit Grid'!$C$13)</f>
        <v/>
      </c>
      <c r="T600" s="502">
        <f>IF('COE.Client.Details'!J617="","",'COE.Client.Details'!J617)</f>
        <v/>
      </c>
    </row>
    <row r="601">
      <c r="A601" s="504" t="n"/>
      <c r="B601" s="504">
        <f>IF('Internal COE_Account Grid'!B601="","",'Internal COE_Account Grid'!B601)</f>
        <v/>
      </c>
      <c r="C601" s="504">
        <f>IF('Internal COE_Account Grid'!I601="","",'Internal COE_Account Grid'!I601)</f>
        <v/>
      </c>
      <c r="D601" s="631">
        <f>IF('Exhibit A'!K610="","",'Exhibit A'!K610)</f>
        <v/>
      </c>
      <c r="E601" s="166" t="n"/>
      <c r="F601" s="166" t="n"/>
      <c r="G601" s="166" t="n"/>
      <c r="H601" s="166" t="n"/>
      <c r="I601" s="481">
        <f>IF(B601="","",'Multi Unit Grid'!$H$3)</f>
        <v/>
      </c>
      <c r="J601" s="166" t="n"/>
      <c r="K601" s="166" t="n"/>
      <c r="L601" s="166" t="n"/>
      <c r="M601" s="166" t="n"/>
      <c r="N601" s="166" t="n"/>
      <c r="O601" s="505" t="n"/>
      <c r="P601" s="166" t="n"/>
      <c r="Q601" s="501">
        <f>IF(B601="","",'Multi Unit Grid'!$G$3)</f>
        <v/>
      </c>
      <c r="R601" s="166" t="n"/>
      <c r="S601" s="502">
        <f>IF('Multi Unit Grid'!$C$13="","",'Multi Unit Grid'!$C$13)</f>
        <v/>
      </c>
      <c r="T601" s="502">
        <f>IF('COE.Client.Details'!J618="","",'COE.Client.Details'!J618)</f>
        <v/>
      </c>
    </row>
    <row r="602">
      <c r="A602" s="504" t="n"/>
      <c r="B602" s="504">
        <f>IF('Internal COE_Account Grid'!B602="","",'Internal COE_Account Grid'!B602)</f>
        <v/>
      </c>
      <c r="C602" s="504">
        <f>IF('Internal COE_Account Grid'!I602="","",'Internal COE_Account Grid'!I602)</f>
        <v/>
      </c>
      <c r="D602" s="631">
        <f>IF('Exhibit A'!K611="","",'Exhibit A'!K611)</f>
        <v/>
      </c>
      <c r="E602" s="166" t="n"/>
      <c r="F602" s="166" t="n"/>
      <c r="G602" s="166" t="n"/>
      <c r="H602" s="166" t="n"/>
      <c r="I602" s="481">
        <f>IF(B602="","",'Multi Unit Grid'!$H$3)</f>
        <v/>
      </c>
      <c r="J602" s="166" t="n"/>
      <c r="K602" s="166" t="n"/>
      <c r="L602" s="166" t="n"/>
      <c r="M602" s="166" t="n"/>
      <c r="N602" s="166" t="n"/>
      <c r="O602" s="505" t="n"/>
      <c r="P602" s="166" t="n"/>
      <c r="Q602" s="501">
        <f>IF(B602="","",'Multi Unit Grid'!$G$3)</f>
        <v/>
      </c>
      <c r="R602" s="166" t="n"/>
      <c r="S602" s="502">
        <f>IF('Multi Unit Grid'!$C$13="","",'Multi Unit Grid'!$C$13)</f>
        <v/>
      </c>
      <c r="T602" s="502">
        <f>IF('COE.Client.Details'!J619="","",'COE.Client.Details'!J619)</f>
        <v/>
      </c>
    </row>
    <row r="603">
      <c r="A603" s="504" t="n"/>
      <c r="B603" s="504">
        <f>IF('Internal COE_Account Grid'!B603="","",'Internal COE_Account Grid'!B603)</f>
        <v/>
      </c>
      <c r="C603" s="504">
        <f>IF('Internal COE_Account Grid'!I603="","",'Internal COE_Account Grid'!I603)</f>
        <v/>
      </c>
      <c r="D603" s="631">
        <f>IF('Exhibit A'!K612="","",'Exhibit A'!K612)</f>
        <v/>
      </c>
      <c r="E603" s="166" t="n"/>
      <c r="F603" s="166" t="n"/>
      <c r="G603" s="166" t="n"/>
      <c r="H603" s="166" t="n"/>
      <c r="I603" s="481">
        <f>IF(B603="","",'Multi Unit Grid'!$H$3)</f>
        <v/>
      </c>
      <c r="J603" s="166" t="n"/>
      <c r="K603" s="166" t="n"/>
      <c r="L603" s="166" t="n"/>
      <c r="M603" s="166" t="n"/>
      <c r="N603" s="166" t="n"/>
      <c r="O603" s="505" t="n"/>
      <c r="P603" s="166" t="n"/>
      <c r="Q603" s="501">
        <f>IF(B603="","",'Multi Unit Grid'!$G$3)</f>
        <v/>
      </c>
      <c r="R603" s="166" t="n"/>
      <c r="S603" s="502">
        <f>IF('Multi Unit Grid'!$C$13="","",'Multi Unit Grid'!$C$13)</f>
        <v/>
      </c>
      <c r="T603" s="502">
        <f>IF('COE.Client.Details'!J620="","",'COE.Client.Details'!J620)</f>
        <v/>
      </c>
    </row>
    <row r="604">
      <c r="A604" s="504" t="n"/>
      <c r="B604" s="504">
        <f>IF('Internal COE_Account Grid'!B604="","",'Internal COE_Account Grid'!B604)</f>
        <v/>
      </c>
      <c r="C604" s="504">
        <f>IF('Internal COE_Account Grid'!I604="","",'Internal COE_Account Grid'!I604)</f>
        <v/>
      </c>
      <c r="D604" s="631">
        <f>IF('Exhibit A'!K613="","",'Exhibit A'!K613)</f>
        <v/>
      </c>
      <c r="E604" s="166" t="n"/>
      <c r="F604" s="166" t="n"/>
      <c r="G604" s="166" t="n"/>
      <c r="H604" s="166" t="n"/>
      <c r="I604" s="481">
        <f>IF(B604="","",'Multi Unit Grid'!$H$3)</f>
        <v/>
      </c>
      <c r="J604" s="166" t="n"/>
      <c r="K604" s="166" t="n"/>
      <c r="L604" s="166" t="n"/>
      <c r="M604" s="166" t="n"/>
      <c r="N604" s="166" t="n"/>
      <c r="O604" s="505" t="n"/>
      <c r="P604" s="166" t="n"/>
      <c r="Q604" s="501">
        <f>IF(B604="","",'Multi Unit Grid'!$G$3)</f>
        <v/>
      </c>
      <c r="R604" s="166" t="n"/>
      <c r="S604" s="502">
        <f>IF('Multi Unit Grid'!$C$13="","",'Multi Unit Grid'!$C$13)</f>
        <v/>
      </c>
      <c r="T604" s="502">
        <f>IF('COE.Client.Details'!J621="","",'COE.Client.Details'!J621)</f>
        <v/>
      </c>
    </row>
    <row r="605">
      <c r="A605" s="504" t="n"/>
      <c r="B605" s="504">
        <f>IF('Internal COE_Account Grid'!B605="","",'Internal COE_Account Grid'!B605)</f>
        <v/>
      </c>
      <c r="C605" s="504">
        <f>IF('Internal COE_Account Grid'!I605="","",'Internal COE_Account Grid'!I605)</f>
        <v/>
      </c>
      <c r="D605" s="631">
        <f>IF('Exhibit A'!K614="","",'Exhibit A'!K614)</f>
        <v/>
      </c>
      <c r="E605" s="166" t="n"/>
      <c r="F605" s="166" t="n"/>
      <c r="G605" s="166" t="n"/>
      <c r="H605" s="166" t="n"/>
      <c r="I605" s="481">
        <f>IF(B605="","",'Multi Unit Grid'!$H$3)</f>
        <v/>
      </c>
      <c r="J605" s="166" t="n"/>
      <c r="K605" s="166" t="n"/>
      <c r="L605" s="166" t="n"/>
      <c r="M605" s="166" t="n"/>
      <c r="N605" s="166" t="n"/>
      <c r="O605" s="505" t="n"/>
      <c r="P605" s="166" t="n"/>
      <c r="Q605" s="501">
        <f>IF(B605="","",'Multi Unit Grid'!$G$3)</f>
        <v/>
      </c>
      <c r="R605" s="166" t="n"/>
      <c r="S605" s="502">
        <f>IF('Multi Unit Grid'!$C$13="","",'Multi Unit Grid'!$C$13)</f>
        <v/>
      </c>
      <c r="T605" s="502">
        <f>IF('COE.Client.Details'!J622="","",'COE.Client.Details'!J622)</f>
        <v/>
      </c>
    </row>
    <row r="606">
      <c r="A606" s="504" t="n"/>
      <c r="B606" s="504">
        <f>IF('Internal COE_Account Grid'!B606="","",'Internal COE_Account Grid'!B606)</f>
        <v/>
      </c>
      <c r="C606" s="504">
        <f>IF('Internal COE_Account Grid'!I606="","",'Internal COE_Account Grid'!I606)</f>
        <v/>
      </c>
      <c r="D606" s="631">
        <f>IF('Exhibit A'!K615="","",'Exhibit A'!K615)</f>
        <v/>
      </c>
      <c r="E606" s="166" t="n"/>
      <c r="F606" s="166" t="n"/>
      <c r="G606" s="166" t="n"/>
      <c r="H606" s="166" t="n"/>
      <c r="I606" s="481">
        <f>IF(B606="","",'Multi Unit Grid'!$H$3)</f>
        <v/>
      </c>
      <c r="J606" s="166" t="n"/>
      <c r="K606" s="166" t="n"/>
      <c r="L606" s="166" t="n"/>
      <c r="M606" s="166" t="n"/>
      <c r="N606" s="166" t="n"/>
      <c r="O606" s="505" t="n"/>
      <c r="P606" s="166" t="n"/>
      <c r="Q606" s="501">
        <f>IF(B606="","",'Multi Unit Grid'!$G$3)</f>
        <v/>
      </c>
      <c r="R606" s="166" t="n"/>
      <c r="S606" s="502">
        <f>IF('Multi Unit Grid'!$C$13="","",'Multi Unit Grid'!$C$13)</f>
        <v/>
      </c>
      <c r="T606" s="502">
        <f>IF('COE.Client.Details'!J623="","",'COE.Client.Details'!J623)</f>
        <v/>
      </c>
    </row>
    <row r="607">
      <c r="A607" s="504" t="n"/>
      <c r="B607" s="504">
        <f>IF('Internal COE_Account Grid'!B607="","",'Internal COE_Account Grid'!B607)</f>
        <v/>
      </c>
      <c r="C607" s="504">
        <f>IF('Internal COE_Account Grid'!I607="","",'Internal COE_Account Grid'!I607)</f>
        <v/>
      </c>
      <c r="D607" s="631">
        <f>IF('Exhibit A'!K616="","",'Exhibit A'!K616)</f>
        <v/>
      </c>
      <c r="E607" s="166" t="n"/>
      <c r="F607" s="166" t="n"/>
      <c r="G607" s="166" t="n"/>
      <c r="H607" s="166" t="n"/>
      <c r="I607" s="481">
        <f>IF(B607="","",'Multi Unit Grid'!$H$3)</f>
        <v/>
      </c>
      <c r="J607" s="166" t="n"/>
      <c r="K607" s="166" t="n"/>
      <c r="L607" s="166" t="n"/>
      <c r="M607" s="166" t="n"/>
      <c r="N607" s="166" t="n"/>
      <c r="O607" s="505" t="n"/>
      <c r="P607" s="166" t="n"/>
      <c r="Q607" s="501">
        <f>IF(B607="","",'Multi Unit Grid'!$G$3)</f>
        <v/>
      </c>
      <c r="R607" s="166" t="n"/>
      <c r="S607" s="502">
        <f>IF('Multi Unit Grid'!$C$13="","",'Multi Unit Grid'!$C$13)</f>
        <v/>
      </c>
      <c r="T607" s="502">
        <f>IF('COE.Client.Details'!J624="","",'COE.Client.Details'!J624)</f>
        <v/>
      </c>
    </row>
    <row r="608">
      <c r="A608" s="504" t="n"/>
      <c r="B608" s="504">
        <f>IF('Internal COE_Account Grid'!B608="","",'Internal COE_Account Grid'!B608)</f>
        <v/>
      </c>
      <c r="C608" s="504">
        <f>IF('Internal COE_Account Grid'!I608="","",'Internal COE_Account Grid'!I608)</f>
        <v/>
      </c>
      <c r="D608" s="631">
        <f>IF('Exhibit A'!K617="","",'Exhibit A'!K617)</f>
        <v/>
      </c>
      <c r="E608" s="166" t="n"/>
      <c r="F608" s="166" t="n"/>
      <c r="G608" s="166" t="n"/>
      <c r="H608" s="166" t="n"/>
      <c r="I608" s="481">
        <f>IF(B608="","",'Multi Unit Grid'!$H$3)</f>
        <v/>
      </c>
      <c r="J608" s="166" t="n"/>
      <c r="K608" s="166" t="n"/>
      <c r="L608" s="166" t="n"/>
      <c r="M608" s="166" t="n"/>
      <c r="N608" s="166" t="n"/>
      <c r="O608" s="505" t="n"/>
      <c r="P608" s="166" t="n"/>
      <c r="Q608" s="501">
        <f>IF(B608="","",'Multi Unit Grid'!$G$3)</f>
        <v/>
      </c>
      <c r="R608" s="166" t="n"/>
      <c r="S608" s="502">
        <f>IF('Multi Unit Grid'!$C$13="","",'Multi Unit Grid'!$C$13)</f>
        <v/>
      </c>
      <c r="T608" s="502">
        <f>IF('COE.Client.Details'!J625="","",'COE.Client.Details'!J625)</f>
        <v/>
      </c>
    </row>
    <row r="609">
      <c r="A609" s="504" t="n"/>
      <c r="B609" s="504">
        <f>IF('Internal COE_Account Grid'!B609="","",'Internal COE_Account Grid'!B609)</f>
        <v/>
      </c>
      <c r="C609" s="504">
        <f>IF('Internal COE_Account Grid'!I609="","",'Internal COE_Account Grid'!I609)</f>
        <v/>
      </c>
      <c r="D609" s="631">
        <f>IF('Exhibit A'!K618="","",'Exhibit A'!K618)</f>
        <v/>
      </c>
      <c r="E609" s="166" t="n"/>
      <c r="F609" s="166" t="n"/>
      <c r="G609" s="166" t="n"/>
      <c r="H609" s="166" t="n"/>
      <c r="I609" s="481">
        <f>IF(B609="","",'Multi Unit Grid'!$H$3)</f>
        <v/>
      </c>
      <c r="J609" s="166" t="n"/>
      <c r="K609" s="166" t="n"/>
      <c r="L609" s="166" t="n"/>
      <c r="M609" s="166" t="n"/>
      <c r="N609" s="166" t="n"/>
      <c r="O609" s="505" t="n"/>
      <c r="P609" s="166" t="n"/>
      <c r="Q609" s="501">
        <f>IF(B609="","",'Multi Unit Grid'!$G$3)</f>
        <v/>
      </c>
      <c r="R609" s="166" t="n"/>
      <c r="S609" s="502">
        <f>IF('Multi Unit Grid'!$C$13="","",'Multi Unit Grid'!$C$13)</f>
        <v/>
      </c>
      <c r="T609" s="502">
        <f>IF('COE.Client.Details'!J626="","",'COE.Client.Details'!J626)</f>
        <v/>
      </c>
    </row>
    <row r="610">
      <c r="A610" s="504" t="n"/>
      <c r="B610" s="504">
        <f>IF('Internal COE_Account Grid'!B610="","",'Internal COE_Account Grid'!B610)</f>
        <v/>
      </c>
      <c r="C610" s="504">
        <f>IF('Internal COE_Account Grid'!I610="","",'Internal COE_Account Grid'!I610)</f>
        <v/>
      </c>
      <c r="D610" s="631">
        <f>IF('Exhibit A'!K619="","",'Exhibit A'!K619)</f>
        <v/>
      </c>
      <c r="E610" s="166" t="n"/>
      <c r="F610" s="166" t="n"/>
      <c r="G610" s="166" t="n"/>
      <c r="H610" s="166" t="n"/>
      <c r="I610" s="481">
        <f>IF(B610="","",'Multi Unit Grid'!$H$3)</f>
        <v/>
      </c>
      <c r="J610" s="166" t="n"/>
      <c r="K610" s="166" t="n"/>
      <c r="L610" s="166" t="n"/>
      <c r="M610" s="166" t="n"/>
      <c r="N610" s="166" t="n"/>
      <c r="O610" s="505" t="n"/>
      <c r="P610" s="166" t="n"/>
      <c r="Q610" s="501">
        <f>IF(B610="","",'Multi Unit Grid'!$G$3)</f>
        <v/>
      </c>
      <c r="R610" s="166" t="n"/>
      <c r="S610" s="502">
        <f>IF('Multi Unit Grid'!$C$13="","",'Multi Unit Grid'!$C$13)</f>
        <v/>
      </c>
      <c r="T610" s="502">
        <f>IF('COE.Client.Details'!J627="","",'COE.Client.Details'!J627)</f>
        <v/>
      </c>
    </row>
    <row r="611">
      <c r="A611" s="504" t="n"/>
      <c r="B611" s="504">
        <f>IF('Internal COE_Account Grid'!B611="","",'Internal COE_Account Grid'!B611)</f>
        <v/>
      </c>
      <c r="C611" s="504">
        <f>IF('Internal COE_Account Grid'!I611="","",'Internal COE_Account Grid'!I611)</f>
        <v/>
      </c>
      <c r="D611" s="631">
        <f>IF('Exhibit A'!K620="","",'Exhibit A'!K620)</f>
        <v/>
      </c>
      <c r="E611" s="166" t="n"/>
      <c r="F611" s="166" t="n"/>
      <c r="G611" s="166" t="n"/>
      <c r="H611" s="166" t="n"/>
      <c r="I611" s="481">
        <f>IF(B611="","",'Multi Unit Grid'!$H$3)</f>
        <v/>
      </c>
      <c r="J611" s="166" t="n"/>
      <c r="K611" s="166" t="n"/>
      <c r="L611" s="166" t="n"/>
      <c r="M611" s="166" t="n"/>
      <c r="N611" s="166" t="n"/>
      <c r="O611" s="505" t="n"/>
      <c r="P611" s="166" t="n"/>
      <c r="Q611" s="501">
        <f>IF(B611="","",'Multi Unit Grid'!$G$3)</f>
        <v/>
      </c>
      <c r="R611" s="166" t="n"/>
      <c r="S611" s="502">
        <f>IF('Multi Unit Grid'!$C$13="","",'Multi Unit Grid'!$C$13)</f>
        <v/>
      </c>
      <c r="T611" s="502">
        <f>IF('COE.Client.Details'!J628="","",'COE.Client.Details'!J628)</f>
        <v/>
      </c>
    </row>
    <row r="612">
      <c r="A612" s="504" t="n"/>
      <c r="B612" s="504">
        <f>IF('Internal COE_Account Grid'!B612="","",'Internal COE_Account Grid'!B612)</f>
        <v/>
      </c>
      <c r="C612" s="504">
        <f>IF('Internal COE_Account Grid'!I612="","",'Internal COE_Account Grid'!I612)</f>
        <v/>
      </c>
      <c r="D612" s="631">
        <f>IF('Exhibit A'!K621="","",'Exhibit A'!K621)</f>
        <v/>
      </c>
      <c r="E612" s="166" t="n"/>
      <c r="F612" s="166" t="n"/>
      <c r="G612" s="166" t="n"/>
      <c r="H612" s="166" t="n"/>
      <c r="I612" s="481">
        <f>IF(B612="","",'Multi Unit Grid'!$H$3)</f>
        <v/>
      </c>
      <c r="J612" s="166" t="n"/>
      <c r="K612" s="166" t="n"/>
      <c r="L612" s="166" t="n"/>
      <c r="M612" s="166" t="n"/>
      <c r="N612" s="166" t="n"/>
      <c r="O612" s="505" t="n"/>
      <c r="P612" s="166" t="n"/>
      <c r="Q612" s="501">
        <f>IF(B612="","",'Multi Unit Grid'!$G$3)</f>
        <v/>
      </c>
      <c r="R612" s="166" t="n"/>
      <c r="S612" s="502">
        <f>IF('Multi Unit Grid'!$C$13="","",'Multi Unit Grid'!$C$13)</f>
        <v/>
      </c>
      <c r="T612" s="502">
        <f>IF('COE.Client.Details'!J629="","",'COE.Client.Details'!J629)</f>
        <v/>
      </c>
    </row>
    <row r="613">
      <c r="A613" s="504" t="n"/>
      <c r="B613" s="504">
        <f>IF('Internal COE_Account Grid'!B613="","",'Internal COE_Account Grid'!B613)</f>
        <v/>
      </c>
      <c r="C613" s="504">
        <f>IF('Internal COE_Account Grid'!I613="","",'Internal COE_Account Grid'!I613)</f>
        <v/>
      </c>
      <c r="D613" s="631">
        <f>IF('Exhibit A'!K622="","",'Exhibit A'!K622)</f>
        <v/>
      </c>
      <c r="E613" s="166" t="n"/>
      <c r="F613" s="166" t="n"/>
      <c r="G613" s="166" t="n"/>
      <c r="H613" s="166" t="n"/>
      <c r="I613" s="481">
        <f>IF(B613="","",'Multi Unit Grid'!$H$3)</f>
        <v/>
      </c>
      <c r="J613" s="166" t="n"/>
      <c r="K613" s="166" t="n"/>
      <c r="L613" s="166" t="n"/>
      <c r="M613" s="166" t="n"/>
      <c r="N613" s="166" t="n"/>
      <c r="O613" s="505" t="n"/>
      <c r="P613" s="166" t="n"/>
      <c r="Q613" s="501">
        <f>IF(B613="","",'Multi Unit Grid'!$G$3)</f>
        <v/>
      </c>
      <c r="R613" s="166" t="n"/>
      <c r="S613" s="502">
        <f>IF('Multi Unit Grid'!$C$13="","",'Multi Unit Grid'!$C$13)</f>
        <v/>
      </c>
      <c r="T613" s="502">
        <f>IF('COE.Client.Details'!J630="","",'COE.Client.Details'!J630)</f>
        <v/>
      </c>
    </row>
    <row r="614">
      <c r="A614" s="504" t="n"/>
      <c r="B614" s="504">
        <f>IF('Internal COE_Account Grid'!B614="","",'Internal COE_Account Grid'!B614)</f>
        <v/>
      </c>
      <c r="C614" s="504">
        <f>IF('Internal COE_Account Grid'!I614="","",'Internal COE_Account Grid'!I614)</f>
        <v/>
      </c>
      <c r="D614" s="631">
        <f>IF('Exhibit A'!K623="","",'Exhibit A'!K623)</f>
        <v/>
      </c>
      <c r="E614" s="166" t="n"/>
      <c r="F614" s="166" t="n"/>
      <c r="G614" s="166" t="n"/>
      <c r="H614" s="166" t="n"/>
      <c r="I614" s="481">
        <f>IF(B614="","",'Multi Unit Grid'!$H$3)</f>
        <v/>
      </c>
      <c r="J614" s="166" t="n"/>
      <c r="K614" s="166" t="n"/>
      <c r="L614" s="166" t="n"/>
      <c r="M614" s="166" t="n"/>
      <c r="N614" s="166" t="n"/>
      <c r="O614" s="505" t="n"/>
      <c r="P614" s="166" t="n"/>
      <c r="Q614" s="501">
        <f>IF(B614="","",'Multi Unit Grid'!$G$3)</f>
        <v/>
      </c>
      <c r="R614" s="166" t="n"/>
      <c r="S614" s="502">
        <f>IF('Multi Unit Grid'!$C$13="","",'Multi Unit Grid'!$C$13)</f>
        <v/>
      </c>
      <c r="T614" s="502">
        <f>IF('COE.Client.Details'!J631="","",'COE.Client.Details'!J631)</f>
        <v/>
      </c>
    </row>
    <row r="615">
      <c r="A615" s="504" t="n"/>
      <c r="B615" s="504">
        <f>IF('Internal COE_Account Grid'!B615="","",'Internal COE_Account Grid'!B615)</f>
        <v/>
      </c>
      <c r="C615" s="504">
        <f>IF('Internal COE_Account Grid'!I615="","",'Internal COE_Account Grid'!I615)</f>
        <v/>
      </c>
      <c r="D615" s="631">
        <f>IF('Exhibit A'!K624="","",'Exhibit A'!K624)</f>
        <v/>
      </c>
      <c r="E615" s="166" t="n"/>
      <c r="F615" s="166" t="n"/>
      <c r="G615" s="166" t="n"/>
      <c r="H615" s="166" t="n"/>
      <c r="I615" s="481">
        <f>IF(B615="","",'Multi Unit Grid'!$H$3)</f>
        <v/>
      </c>
      <c r="J615" s="166" t="n"/>
      <c r="K615" s="166" t="n"/>
      <c r="L615" s="166" t="n"/>
      <c r="M615" s="166" t="n"/>
      <c r="N615" s="166" t="n"/>
      <c r="O615" s="505" t="n"/>
      <c r="P615" s="166" t="n"/>
      <c r="Q615" s="501">
        <f>IF(B615="","",'Multi Unit Grid'!$G$3)</f>
        <v/>
      </c>
      <c r="R615" s="166" t="n"/>
      <c r="S615" s="502">
        <f>IF('Multi Unit Grid'!$C$13="","",'Multi Unit Grid'!$C$13)</f>
        <v/>
      </c>
      <c r="T615" s="502">
        <f>IF('COE.Client.Details'!J632="","",'COE.Client.Details'!J632)</f>
        <v/>
      </c>
    </row>
    <row r="616">
      <c r="A616" s="504" t="n"/>
      <c r="B616" s="504">
        <f>IF('Internal COE_Account Grid'!B616="","",'Internal COE_Account Grid'!B616)</f>
        <v/>
      </c>
      <c r="C616" s="504">
        <f>IF('Internal COE_Account Grid'!I616="","",'Internal COE_Account Grid'!I616)</f>
        <v/>
      </c>
      <c r="D616" s="631">
        <f>IF('Exhibit A'!K625="","",'Exhibit A'!K625)</f>
        <v/>
      </c>
      <c r="E616" s="166" t="n"/>
      <c r="F616" s="166" t="n"/>
      <c r="G616" s="166" t="n"/>
      <c r="H616" s="166" t="n"/>
      <c r="I616" s="481">
        <f>IF(B616="","",'Multi Unit Grid'!$H$3)</f>
        <v/>
      </c>
      <c r="J616" s="166" t="n"/>
      <c r="K616" s="166" t="n"/>
      <c r="L616" s="166" t="n"/>
      <c r="M616" s="166" t="n"/>
      <c r="N616" s="166" t="n"/>
      <c r="O616" s="505" t="n"/>
      <c r="P616" s="166" t="n"/>
      <c r="Q616" s="501">
        <f>IF(B616="","",'Multi Unit Grid'!$G$3)</f>
        <v/>
      </c>
      <c r="R616" s="166" t="n"/>
      <c r="S616" s="502">
        <f>IF('Multi Unit Grid'!$C$13="","",'Multi Unit Grid'!$C$13)</f>
        <v/>
      </c>
      <c r="T616" s="502">
        <f>IF('COE.Client.Details'!J633="","",'COE.Client.Details'!J633)</f>
        <v/>
      </c>
    </row>
    <row r="617">
      <c r="A617" s="504" t="n"/>
      <c r="B617" s="504">
        <f>IF('Internal COE_Account Grid'!B617="","",'Internal COE_Account Grid'!B617)</f>
        <v/>
      </c>
      <c r="C617" s="504">
        <f>IF('Internal COE_Account Grid'!I617="","",'Internal COE_Account Grid'!I617)</f>
        <v/>
      </c>
      <c r="D617" s="631">
        <f>IF('Exhibit A'!K626="","",'Exhibit A'!K626)</f>
        <v/>
      </c>
      <c r="E617" s="166" t="n"/>
      <c r="F617" s="166" t="n"/>
      <c r="G617" s="166" t="n"/>
      <c r="H617" s="166" t="n"/>
      <c r="I617" s="481">
        <f>IF(B617="","",'Multi Unit Grid'!$H$3)</f>
        <v/>
      </c>
      <c r="J617" s="166" t="n"/>
      <c r="K617" s="166" t="n"/>
      <c r="L617" s="166" t="n"/>
      <c r="M617" s="166" t="n"/>
      <c r="N617" s="166" t="n"/>
      <c r="O617" s="505" t="n"/>
      <c r="P617" s="166" t="n"/>
      <c r="Q617" s="501">
        <f>IF(B617="","",'Multi Unit Grid'!$G$3)</f>
        <v/>
      </c>
      <c r="R617" s="166" t="n"/>
      <c r="S617" s="502">
        <f>IF('Multi Unit Grid'!$C$13="","",'Multi Unit Grid'!$C$13)</f>
        <v/>
      </c>
      <c r="T617" s="502">
        <f>IF('COE.Client.Details'!J634="","",'COE.Client.Details'!J634)</f>
        <v/>
      </c>
    </row>
    <row r="618">
      <c r="A618" s="504" t="n"/>
      <c r="B618" s="504">
        <f>IF('Internal COE_Account Grid'!B618="","",'Internal COE_Account Grid'!B618)</f>
        <v/>
      </c>
      <c r="C618" s="504">
        <f>IF('Internal COE_Account Grid'!I618="","",'Internal COE_Account Grid'!I618)</f>
        <v/>
      </c>
      <c r="D618" s="631">
        <f>IF('Exhibit A'!K627="","",'Exhibit A'!K627)</f>
        <v/>
      </c>
      <c r="E618" s="166" t="n"/>
      <c r="F618" s="166" t="n"/>
      <c r="G618" s="166" t="n"/>
      <c r="H618" s="166" t="n"/>
      <c r="I618" s="481">
        <f>IF(B618="","",'Multi Unit Grid'!$H$3)</f>
        <v/>
      </c>
      <c r="J618" s="166" t="n"/>
      <c r="K618" s="166" t="n"/>
      <c r="L618" s="166" t="n"/>
      <c r="M618" s="166" t="n"/>
      <c r="N618" s="166" t="n"/>
      <c r="O618" s="505" t="n"/>
      <c r="P618" s="166" t="n"/>
      <c r="Q618" s="501">
        <f>IF(B618="","",'Multi Unit Grid'!$G$3)</f>
        <v/>
      </c>
      <c r="R618" s="166" t="n"/>
      <c r="S618" s="502">
        <f>IF('Multi Unit Grid'!$C$13="","",'Multi Unit Grid'!$C$13)</f>
        <v/>
      </c>
      <c r="T618" s="502">
        <f>IF('COE.Client.Details'!J635="","",'COE.Client.Details'!J635)</f>
        <v/>
      </c>
    </row>
    <row r="619">
      <c r="A619" s="504" t="n"/>
      <c r="B619" s="504">
        <f>IF('Internal COE_Account Grid'!B619="","",'Internal COE_Account Grid'!B619)</f>
        <v/>
      </c>
      <c r="C619" s="504">
        <f>IF('Internal COE_Account Grid'!I619="","",'Internal COE_Account Grid'!I619)</f>
        <v/>
      </c>
      <c r="D619" s="631">
        <f>IF('Exhibit A'!K628="","",'Exhibit A'!K628)</f>
        <v/>
      </c>
      <c r="E619" s="166" t="n"/>
      <c r="F619" s="166" t="n"/>
      <c r="G619" s="166" t="n"/>
      <c r="H619" s="166" t="n"/>
      <c r="I619" s="481">
        <f>IF(B619="","",'Multi Unit Grid'!$H$3)</f>
        <v/>
      </c>
      <c r="J619" s="166" t="n"/>
      <c r="K619" s="166" t="n"/>
      <c r="L619" s="166" t="n"/>
      <c r="M619" s="166" t="n"/>
      <c r="N619" s="166" t="n"/>
      <c r="O619" s="505" t="n"/>
      <c r="P619" s="166" t="n"/>
      <c r="Q619" s="501">
        <f>IF(B619="","",'Multi Unit Grid'!$G$3)</f>
        <v/>
      </c>
      <c r="R619" s="166" t="n"/>
      <c r="S619" s="502">
        <f>IF('Multi Unit Grid'!$C$13="","",'Multi Unit Grid'!$C$13)</f>
        <v/>
      </c>
      <c r="T619" s="502">
        <f>IF('COE.Client.Details'!J636="","",'COE.Client.Details'!J636)</f>
        <v/>
      </c>
    </row>
    <row r="620">
      <c r="A620" s="504" t="n"/>
      <c r="B620" s="504">
        <f>IF('Internal COE_Account Grid'!B620="","",'Internal COE_Account Grid'!B620)</f>
        <v/>
      </c>
      <c r="C620" s="504">
        <f>IF('Internal COE_Account Grid'!I620="","",'Internal COE_Account Grid'!I620)</f>
        <v/>
      </c>
      <c r="D620" s="631">
        <f>IF('Exhibit A'!K629="","",'Exhibit A'!K629)</f>
        <v/>
      </c>
      <c r="E620" s="166" t="n"/>
      <c r="F620" s="166" t="n"/>
      <c r="G620" s="166" t="n"/>
      <c r="H620" s="166" t="n"/>
      <c r="I620" s="481">
        <f>IF(B620="","",'Multi Unit Grid'!$H$3)</f>
        <v/>
      </c>
      <c r="J620" s="166" t="n"/>
      <c r="K620" s="166" t="n"/>
      <c r="L620" s="166" t="n"/>
      <c r="M620" s="166" t="n"/>
      <c r="N620" s="166" t="n"/>
      <c r="O620" s="505" t="n"/>
      <c r="P620" s="166" t="n"/>
      <c r="Q620" s="501">
        <f>IF(B620="","",'Multi Unit Grid'!$G$3)</f>
        <v/>
      </c>
      <c r="R620" s="166" t="n"/>
      <c r="S620" s="502">
        <f>IF('Multi Unit Grid'!$C$13="","",'Multi Unit Grid'!$C$13)</f>
        <v/>
      </c>
      <c r="T620" s="502">
        <f>IF('COE.Client.Details'!J637="","",'COE.Client.Details'!J637)</f>
        <v/>
      </c>
    </row>
    <row r="621">
      <c r="A621" s="504" t="n"/>
      <c r="B621" s="504">
        <f>IF('Internal COE_Account Grid'!B621="","",'Internal COE_Account Grid'!B621)</f>
        <v/>
      </c>
      <c r="C621" s="504">
        <f>IF('Internal COE_Account Grid'!I621="","",'Internal COE_Account Grid'!I621)</f>
        <v/>
      </c>
      <c r="D621" s="631">
        <f>IF('Exhibit A'!K630="","",'Exhibit A'!K630)</f>
        <v/>
      </c>
      <c r="E621" s="166" t="n"/>
      <c r="F621" s="166" t="n"/>
      <c r="G621" s="166" t="n"/>
      <c r="H621" s="166" t="n"/>
      <c r="I621" s="481">
        <f>IF(B621="","",'Multi Unit Grid'!$H$3)</f>
        <v/>
      </c>
      <c r="J621" s="166" t="n"/>
      <c r="K621" s="166" t="n"/>
      <c r="L621" s="166" t="n"/>
      <c r="M621" s="166" t="n"/>
      <c r="N621" s="166" t="n"/>
      <c r="O621" s="505" t="n"/>
      <c r="P621" s="166" t="n"/>
      <c r="Q621" s="501">
        <f>IF(B621="","",'Multi Unit Grid'!$G$3)</f>
        <v/>
      </c>
      <c r="R621" s="166" t="n"/>
      <c r="S621" s="502">
        <f>IF('Multi Unit Grid'!$C$13="","",'Multi Unit Grid'!$C$13)</f>
        <v/>
      </c>
      <c r="T621" s="502">
        <f>IF('COE.Client.Details'!J638="","",'COE.Client.Details'!J638)</f>
        <v/>
      </c>
    </row>
    <row r="622">
      <c r="A622" s="504" t="n"/>
      <c r="B622" s="504">
        <f>IF('Internal COE_Account Grid'!B622="","",'Internal COE_Account Grid'!B622)</f>
        <v/>
      </c>
      <c r="C622" s="504">
        <f>IF('Internal COE_Account Grid'!I622="","",'Internal COE_Account Grid'!I622)</f>
        <v/>
      </c>
      <c r="D622" s="631">
        <f>IF('Exhibit A'!K631="","",'Exhibit A'!K631)</f>
        <v/>
      </c>
      <c r="E622" s="166" t="n"/>
      <c r="F622" s="166" t="n"/>
      <c r="G622" s="166" t="n"/>
      <c r="H622" s="166" t="n"/>
      <c r="I622" s="481">
        <f>IF(B622="","",'Multi Unit Grid'!$H$3)</f>
        <v/>
      </c>
      <c r="J622" s="166" t="n"/>
      <c r="K622" s="166" t="n"/>
      <c r="L622" s="166" t="n"/>
      <c r="M622" s="166" t="n"/>
      <c r="N622" s="166" t="n"/>
      <c r="O622" s="505" t="n"/>
      <c r="P622" s="166" t="n"/>
      <c r="Q622" s="501">
        <f>IF(B622="","",'Multi Unit Grid'!$G$3)</f>
        <v/>
      </c>
      <c r="R622" s="166" t="n"/>
      <c r="S622" s="502">
        <f>IF('Multi Unit Grid'!$C$13="","",'Multi Unit Grid'!$C$13)</f>
        <v/>
      </c>
      <c r="T622" s="502">
        <f>IF('COE.Client.Details'!J639="","",'COE.Client.Details'!J639)</f>
        <v/>
      </c>
    </row>
    <row r="623">
      <c r="A623" s="504" t="n"/>
      <c r="B623" s="504">
        <f>IF('Internal COE_Account Grid'!B623="","",'Internal COE_Account Grid'!B623)</f>
        <v/>
      </c>
      <c r="C623" s="504">
        <f>IF('Internal COE_Account Grid'!I623="","",'Internal COE_Account Grid'!I623)</f>
        <v/>
      </c>
      <c r="D623" s="631">
        <f>IF('Exhibit A'!K632="","",'Exhibit A'!K632)</f>
        <v/>
      </c>
      <c r="E623" s="166" t="n"/>
      <c r="F623" s="166" t="n"/>
      <c r="G623" s="166" t="n"/>
      <c r="H623" s="166" t="n"/>
      <c r="I623" s="481">
        <f>IF(B623="","",'Multi Unit Grid'!$H$3)</f>
        <v/>
      </c>
      <c r="J623" s="166" t="n"/>
      <c r="K623" s="166" t="n"/>
      <c r="L623" s="166" t="n"/>
      <c r="M623" s="166" t="n"/>
      <c r="N623" s="166" t="n"/>
      <c r="O623" s="505" t="n"/>
      <c r="P623" s="166" t="n"/>
      <c r="Q623" s="501">
        <f>IF(B623="","",'Multi Unit Grid'!$G$3)</f>
        <v/>
      </c>
      <c r="R623" s="166" t="n"/>
      <c r="S623" s="502">
        <f>IF('Multi Unit Grid'!$C$13="","",'Multi Unit Grid'!$C$13)</f>
        <v/>
      </c>
      <c r="T623" s="502">
        <f>IF('COE.Client.Details'!J640="","",'COE.Client.Details'!J640)</f>
        <v/>
      </c>
    </row>
    <row r="624">
      <c r="A624" s="504" t="n"/>
      <c r="B624" s="504">
        <f>IF('Internal COE_Account Grid'!B624="","",'Internal COE_Account Grid'!B624)</f>
        <v/>
      </c>
      <c r="C624" s="504">
        <f>IF('Internal COE_Account Grid'!I624="","",'Internal COE_Account Grid'!I624)</f>
        <v/>
      </c>
      <c r="D624" s="631">
        <f>IF('Exhibit A'!K633="","",'Exhibit A'!K633)</f>
        <v/>
      </c>
      <c r="E624" s="166" t="n"/>
      <c r="F624" s="166" t="n"/>
      <c r="G624" s="166" t="n"/>
      <c r="H624" s="166" t="n"/>
      <c r="I624" s="481">
        <f>IF(B624="","",'Multi Unit Grid'!$H$3)</f>
        <v/>
      </c>
      <c r="J624" s="166" t="n"/>
      <c r="K624" s="166" t="n"/>
      <c r="L624" s="166" t="n"/>
      <c r="M624" s="166" t="n"/>
      <c r="N624" s="166" t="n"/>
      <c r="O624" s="505" t="n"/>
      <c r="P624" s="166" t="n"/>
      <c r="Q624" s="501">
        <f>IF(B624="","",'Multi Unit Grid'!$G$3)</f>
        <v/>
      </c>
      <c r="R624" s="166" t="n"/>
      <c r="S624" s="502">
        <f>IF('Multi Unit Grid'!$C$13="","",'Multi Unit Grid'!$C$13)</f>
        <v/>
      </c>
      <c r="T624" s="502">
        <f>IF('COE.Client.Details'!J641="","",'COE.Client.Details'!J641)</f>
        <v/>
      </c>
    </row>
    <row r="625">
      <c r="A625" s="504" t="n"/>
      <c r="B625" s="504">
        <f>IF('Internal COE_Account Grid'!B625="","",'Internal COE_Account Grid'!B625)</f>
        <v/>
      </c>
      <c r="C625" s="504">
        <f>IF('Internal COE_Account Grid'!I625="","",'Internal COE_Account Grid'!I625)</f>
        <v/>
      </c>
      <c r="D625" s="631">
        <f>IF('Exhibit A'!K634="","",'Exhibit A'!K634)</f>
        <v/>
      </c>
      <c r="E625" s="166" t="n"/>
      <c r="F625" s="166" t="n"/>
      <c r="G625" s="166" t="n"/>
      <c r="H625" s="166" t="n"/>
      <c r="I625" s="481">
        <f>IF(B625="","",'Multi Unit Grid'!$H$3)</f>
        <v/>
      </c>
      <c r="J625" s="166" t="n"/>
      <c r="K625" s="166" t="n"/>
      <c r="L625" s="166" t="n"/>
      <c r="M625" s="166" t="n"/>
      <c r="N625" s="166" t="n"/>
      <c r="O625" s="505" t="n"/>
      <c r="P625" s="166" t="n"/>
      <c r="Q625" s="501">
        <f>IF(B625="","",'Multi Unit Grid'!$G$3)</f>
        <v/>
      </c>
      <c r="R625" s="166" t="n"/>
      <c r="S625" s="502">
        <f>IF('Multi Unit Grid'!$C$13="","",'Multi Unit Grid'!$C$13)</f>
        <v/>
      </c>
      <c r="T625" s="502">
        <f>IF('COE.Client.Details'!J642="","",'COE.Client.Details'!J642)</f>
        <v/>
      </c>
    </row>
    <row r="626">
      <c r="A626" s="504" t="n"/>
      <c r="B626" s="504">
        <f>IF('Internal COE_Account Grid'!B626="","",'Internal COE_Account Grid'!B626)</f>
        <v/>
      </c>
      <c r="C626" s="504">
        <f>IF('Internal COE_Account Grid'!I626="","",'Internal COE_Account Grid'!I626)</f>
        <v/>
      </c>
      <c r="D626" s="631">
        <f>IF('Exhibit A'!K635="","",'Exhibit A'!K635)</f>
        <v/>
      </c>
      <c r="E626" s="166" t="n"/>
      <c r="F626" s="166" t="n"/>
      <c r="G626" s="166" t="n"/>
      <c r="H626" s="166" t="n"/>
      <c r="I626" s="481">
        <f>IF(B626="","",'Multi Unit Grid'!$H$3)</f>
        <v/>
      </c>
      <c r="J626" s="166" t="n"/>
      <c r="K626" s="166" t="n"/>
      <c r="L626" s="166" t="n"/>
      <c r="M626" s="166" t="n"/>
      <c r="N626" s="166" t="n"/>
      <c r="O626" s="505" t="n"/>
      <c r="P626" s="166" t="n"/>
      <c r="Q626" s="501">
        <f>IF(B626="","",'Multi Unit Grid'!$G$3)</f>
        <v/>
      </c>
      <c r="R626" s="166" t="n"/>
      <c r="S626" s="502">
        <f>IF('Multi Unit Grid'!$C$13="","",'Multi Unit Grid'!$C$13)</f>
        <v/>
      </c>
      <c r="T626" s="502">
        <f>IF('COE.Client.Details'!J643="","",'COE.Client.Details'!J643)</f>
        <v/>
      </c>
    </row>
    <row r="627">
      <c r="A627" s="504" t="n"/>
      <c r="B627" s="504">
        <f>IF('Internal COE_Account Grid'!B627="","",'Internal COE_Account Grid'!B627)</f>
        <v/>
      </c>
      <c r="C627" s="504">
        <f>IF('Internal COE_Account Grid'!I627="","",'Internal COE_Account Grid'!I627)</f>
        <v/>
      </c>
      <c r="D627" s="631">
        <f>IF('Exhibit A'!K636="","",'Exhibit A'!K636)</f>
        <v/>
      </c>
      <c r="E627" s="166" t="n"/>
      <c r="F627" s="166" t="n"/>
      <c r="G627" s="166" t="n"/>
      <c r="H627" s="166" t="n"/>
      <c r="I627" s="481">
        <f>IF(B627="","",'Multi Unit Grid'!$H$3)</f>
        <v/>
      </c>
      <c r="J627" s="166" t="n"/>
      <c r="K627" s="166" t="n"/>
      <c r="L627" s="166" t="n"/>
      <c r="M627" s="166" t="n"/>
      <c r="N627" s="166" t="n"/>
      <c r="O627" s="505" t="n"/>
      <c r="P627" s="166" t="n"/>
      <c r="Q627" s="501">
        <f>IF(B627="","",'Multi Unit Grid'!$G$3)</f>
        <v/>
      </c>
      <c r="R627" s="166" t="n"/>
      <c r="S627" s="502">
        <f>IF('Multi Unit Grid'!$C$13="","",'Multi Unit Grid'!$C$13)</f>
        <v/>
      </c>
      <c r="T627" s="502">
        <f>IF('COE.Client.Details'!J644="","",'COE.Client.Details'!J644)</f>
        <v/>
      </c>
    </row>
    <row r="628">
      <c r="A628" s="504" t="n"/>
      <c r="B628" s="504">
        <f>IF('Internal COE_Account Grid'!B628="","",'Internal COE_Account Grid'!B628)</f>
        <v/>
      </c>
      <c r="C628" s="504">
        <f>IF('Internal COE_Account Grid'!I628="","",'Internal COE_Account Grid'!I628)</f>
        <v/>
      </c>
      <c r="D628" s="631">
        <f>IF('Exhibit A'!K637="","",'Exhibit A'!K637)</f>
        <v/>
      </c>
      <c r="E628" s="166" t="n"/>
      <c r="F628" s="166" t="n"/>
      <c r="G628" s="166" t="n"/>
      <c r="H628" s="166" t="n"/>
      <c r="I628" s="481">
        <f>IF(B628="","",'Multi Unit Grid'!$H$3)</f>
        <v/>
      </c>
      <c r="J628" s="166" t="n"/>
      <c r="K628" s="166" t="n"/>
      <c r="L628" s="166" t="n"/>
      <c r="M628" s="166" t="n"/>
      <c r="N628" s="166" t="n"/>
      <c r="O628" s="505" t="n"/>
      <c r="P628" s="166" t="n"/>
      <c r="Q628" s="501">
        <f>IF(B628="","",'Multi Unit Grid'!$G$3)</f>
        <v/>
      </c>
      <c r="R628" s="166" t="n"/>
      <c r="S628" s="502">
        <f>IF('Multi Unit Grid'!$C$13="","",'Multi Unit Grid'!$C$13)</f>
        <v/>
      </c>
      <c r="T628" s="502">
        <f>IF('COE.Client.Details'!J645="","",'COE.Client.Details'!J645)</f>
        <v/>
      </c>
    </row>
    <row r="629">
      <c r="A629" s="504" t="n"/>
      <c r="B629" s="504">
        <f>IF('Internal COE_Account Grid'!B629="","",'Internal COE_Account Grid'!B629)</f>
        <v/>
      </c>
      <c r="C629" s="504">
        <f>IF('Internal COE_Account Grid'!I629="","",'Internal COE_Account Grid'!I629)</f>
        <v/>
      </c>
      <c r="D629" s="631">
        <f>IF('Exhibit A'!K638="","",'Exhibit A'!K638)</f>
        <v/>
      </c>
      <c r="E629" s="166" t="n"/>
      <c r="F629" s="166" t="n"/>
      <c r="G629" s="166" t="n"/>
      <c r="H629" s="166" t="n"/>
      <c r="I629" s="481">
        <f>IF(B629="","",'Multi Unit Grid'!$H$3)</f>
        <v/>
      </c>
      <c r="J629" s="166" t="n"/>
      <c r="K629" s="166" t="n"/>
      <c r="L629" s="166" t="n"/>
      <c r="M629" s="166" t="n"/>
      <c r="N629" s="166" t="n"/>
      <c r="O629" s="505" t="n"/>
      <c r="P629" s="166" t="n"/>
      <c r="Q629" s="501">
        <f>IF(B629="","",'Multi Unit Grid'!$G$3)</f>
        <v/>
      </c>
      <c r="R629" s="166" t="n"/>
      <c r="S629" s="502">
        <f>IF('Multi Unit Grid'!$C$13="","",'Multi Unit Grid'!$C$13)</f>
        <v/>
      </c>
      <c r="T629" s="502">
        <f>IF('COE.Client.Details'!J646="","",'COE.Client.Details'!J646)</f>
        <v/>
      </c>
    </row>
    <row r="630">
      <c r="A630" s="504" t="n"/>
      <c r="B630" s="504">
        <f>IF('Internal COE_Account Grid'!B630="","",'Internal COE_Account Grid'!B630)</f>
        <v/>
      </c>
      <c r="C630" s="504">
        <f>IF('Internal COE_Account Grid'!I630="","",'Internal COE_Account Grid'!I630)</f>
        <v/>
      </c>
      <c r="D630" s="631">
        <f>IF('Exhibit A'!K639="","",'Exhibit A'!K639)</f>
        <v/>
      </c>
      <c r="E630" s="166" t="n"/>
      <c r="F630" s="166" t="n"/>
      <c r="G630" s="166" t="n"/>
      <c r="H630" s="166" t="n"/>
      <c r="I630" s="481">
        <f>IF(B630="","",'Multi Unit Grid'!$H$3)</f>
        <v/>
      </c>
      <c r="J630" s="166" t="n"/>
      <c r="K630" s="166" t="n"/>
      <c r="L630" s="166" t="n"/>
      <c r="M630" s="166" t="n"/>
      <c r="N630" s="166" t="n"/>
      <c r="O630" s="505" t="n"/>
      <c r="P630" s="166" t="n"/>
      <c r="Q630" s="501">
        <f>IF(B630="","",'Multi Unit Grid'!$G$3)</f>
        <v/>
      </c>
      <c r="R630" s="166" t="n"/>
      <c r="S630" s="502">
        <f>IF('Multi Unit Grid'!$C$13="","",'Multi Unit Grid'!$C$13)</f>
        <v/>
      </c>
      <c r="T630" s="502">
        <f>IF('COE.Client.Details'!J647="","",'COE.Client.Details'!J647)</f>
        <v/>
      </c>
    </row>
    <row r="631">
      <c r="A631" s="504" t="n"/>
      <c r="B631" s="504">
        <f>IF('Internal COE_Account Grid'!B631="","",'Internal COE_Account Grid'!B631)</f>
        <v/>
      </c>
      <c r="C631" s="504">
        <f>IF('Internal COE_Account Grid'!I631="","",'Internal COE_Account Grid'!I631)</f>
        <v/>
      </c>
      <c r="D631" s="631">
        <f>IF('Exhibit A'!K640="","",'Exhibit A'!K640)</f>
        <v/>
      </c>
      <c r="E631" s="166" t="n"/>
      <c r="F631" s="166" t="n"/>
      <c r="G631" s="166" t="n"/>
      <c r="H631" s="166" t="n"/>
      <c r="I631" s="481">
        <f>IF(B631="","",'Multi Unit Grid'!$H$3)</f>
        <v/>
      </c>
      <c r="J631" s="166" t="n"/>
      <c r="K631" s="166" t="n"/>
      <c r="L631" s="166" t="n"/>
      <c r="M631" s="166" t="n"/>
      <c r="N631" s="166" t="n"/>
      <c r="O631" s="505" t="n"/>
      <c r="P631" s="166" t="n"/>
      <c r="Q631" s="501">
        <f>IF(B631="","",'Multi Unit Grid'!$G$3)</f>
        <v/>
      </c>
      <c r="R631" s="166" t="n"/>
      <c r="S631" s="502">
        <f>IF('Multi Unit Grid'!$C$13="","",'Multi Unit Grid'!$C$13)</f>
        <v/>
      </c>
      <c r="T631" s="502">
        <f>IF('COE.Client.Details'!J648="","",'COE.Client.Details'!J648)</f>
        <v/>
      </c>
    </row>
    <row r="632">
      <c r="A632" s="504" t="n"/>
      <c r="B632" s="504">
        <f>IF('Internal COE_Account Grid'!B632="","",'Internal COE_Account Grid'!B632)</f>
        <v/>
      </c>
      <c r="C632" s="504">
        <f>IF('Internal COE_Account Grid'!I632="","",'Internal COE_Account Grid'!I632)</f>
        <v/>
      </c>
      <c r="D632" s="631">
        <f>IF('Exhibit A'!K641="","",'Exhibit A'!K641)</f>
        <v/>
      </c>
      <c r="E632" s="166" t="n"/>
      <c r="F632" s="166" t="n"/>
      <c r="G632" s="166" t="n"/>
      <c r="H632" s="166" t="n"/>
      <c r="I632" s="481">
        <f>IF(B632="","",'Multi Unit Grid'!$H$3)</f>
        <v/>
      </c>
      <c r="J632" s="166" t="n"/>
      <c r="K632" s="166" t="n"/>
      <c r="L632" s="166" t="n"/>
      <c r="M632" s="166" t="n"/>
      <c r="N632" s="166" t="n"/>
      <c r="O632" s="505" t="n"/>
      <c r="P632" s="166" t="n"/>
      <c r="Q632" s="501">
        <f>IF(B632="","",'Multi Unit Grid'!$G$3)</f>
        <v/>
      </c>
      <c r="R632" s="166" t="n"/>
      <c r="S632" s="502">
        <f>IF('Multi Unit Grid'!$C$13="","",'Multi Unit Grid'!$C$13)</f>
        <v/>
      </c>
      <c r="T632" s="502">
        <f>IF('COE.Client.Details'!J649="","",'COE.Client.Details'!J649)</f>
        <v/>
      </c>
    </row>
    <row r="633">
      <c r="A633" s="504" t="n"/>
      <c r="B633" s="504">
        <f>IF('Internal COE_Account Grid'!B633="","",'Internal COE_Account Grid'!B633)</f>
        <v/>
      </c>
      <c r="C633" s="504">
        <f>IF('Internal COE_Account Grid'!I633="","",'Internal COE_Account Grid'!I633)</f>
        <v/>
      </c>
      <c r="D633" s="631">
        <f>IF('Exhibit A'!K642="","",'Exhibit A'!K642)</f>
        <v/>
      </c>
      <c r="E633" s="166" t="n"/>
      <c r="F633" s="166" t="n"/>
      <c r="G633" s="166" t="n"/>
      <c r="H633" s="166" t="n"/>
      <c r="I633" s="481">
        <f>IF(B633="","",'Multi Unit Grid'!$H$3)</f>
        <v/>
      </c>
      <c r="J633" s="166" t="n"/>
      <c r="K633" s="166" t="n"/>
      <c r="L633" s="166" t="n"/>
      <c r="M633" s="166" t="n"/>
      <c r="N633" s="166" t="n"/>
      <c r="O633" s="505" t="n"/>
      <c r="P633" s="166" t="n"/>
      <c r="Q633" s="501">
        <f>IF(B633="","",'Multi Unit Grid'!$G$3)</f>
        <v/>
      </c>
      <c r="R633" s="166" t="n"/>
      <c r="S633" s="502">
        <f>IF('Multi Unit Grid'!$C$13="","",'Multi Unit Grid'!$C$13)</f>
        <v/>
      </c>
      <c r="T633" s="502">
        <f>IF('COE.Client.Details'!J650="","",'COE.Client.Details'!J650)</f>
        <v/>
      </c>
    </row>
    <row r="634">
      <c r="A634" s="504" t="n"/>
      <c r="B634" s="504">
        <f>IF('Internal COE_Account Grid'!B634="","",'Internal COE_Account Grid'!B634)</f>
        <v/>
      </c>
      <c r="C634" s="504">
        <f>IF('Internal COE_Account Grid'!I634="","",'Internal COE_Account Grid'!I634)</f>
        <v/>
      </c>
      <c r="D634" s="631">
        <f>IF('Exhibit A'!K643="","",'Exhibit A'!K643)</f>
        <v/>
      </c>
      <c r="E634" s="166" t="n"/>
      <c r="F634" s="166" t="n"/>
      <c r="G634" s="166" t="n"/>
      <c r="H634" s="166" t="n"/>
      <c r="I634" s="481">
        <f>IF(B634="","",'Multi Unit Grid'!$H$3)</f>
        <v/>
      </c>
      <c r="J634" s="166" t="n"/>
      <c r="K634" s="166" t="n"/>
      <c r="L634" s="166" t="n"/>
      <c r="M634" s="166" t="n"/>
      <c r="N634" s="166" t="n"/>
      <c r="O634" s="505" t="n"/>
      <c r="P634" s="166" t="n"/>
      <c r="Q634" s="501">
        <f>IF(B634="","",'Multi Unit Grid'!$G$3)</f>
        <v/>
      </c>
      <c r="R634" s="166" t="n"/>
      <c r="S634" s="502">
        <f>IF('Multi Unit Grid'!$C$13="","",'Multi Unit Grid'!$C$13)</f>
        <v/>
      </c>
      <c r="T634" s="502">
        <f>IF('COE.Client.Details'!J651="","",'COE.Client.Details'!J651)</f>
        <v/>
      </c>
    </row>
    <row r="635">
      <c r="A635" s="504" t="n"/>
      <c r="B635" s="504">
        <f>IF('Internal COE_Account Grid'!B635="","",'Internal COE_Account Grid'!B635)</f>
        <v/>
      </c>
      <c r="C635" s="504">
        <f>IF('Internal COE_Account Grid'!I635="","",'Internal COE_Account Grid'!I635)</f>
        <v/>
      </c>
      <c r="D635" s="631">
        <f>IF('Exhibit A'!K644="","",'Exhibit A'!K644)</f>
        <v/>
      </c>
      <c r="E635" s="166" t="n"/>
      <c r="F635" s="166" t="n"/>
      <c r="G635" s="166" t="n"/>
      <c r="H635" s="166" t="n"/>
      <c r="I635" s="481">
        <f>IF(B635="","",'Multi Unit Grid'!$H$3)</f>
        <v/>
      </c>
      <c r="J635" s="166" t="n"/>
      <c r="K635" s="166" t="n"/>
      <c r="L635" s="166" t="n"/>
      <c r="M635" s="166" t="n"/>
      <c r="N635" s="166" t="n"/>
      <c r="O635" s="505" t="n"/>
      <c r="P635" s="166" t="n"/>
      <c r="Q635" s="501">
        <f>IF(B635="","",'Multi Unit Grid'!$G$3)</f>
        <v/>
      </c>
      <c r="R635" s="166" t="n"/>
      <c r="S635" s="502">
        <f>IF('Multi Unit Grid'!$C$13="","",'Multi Unit Grid'!$C$13)</f>
        <v/>
      </c>
      <c r="T635" s="502">
        <f>IF('COE.Client.Details'!J652="","",'COE.Client.Details'!J652)</f>
        <v/>
      </c>
    </row>
    <row r="636">
      <c r="A636" s="504" t="n"/>
      <c r="B636" s="504">
        <f>IF('Internal COE_Account Grid'!B636="","",'Internal COE_Account Grid'!B636)</f>
        <v/>
      </c>
      <c r="C636" s="504">
        <f>IF('Internal COE_Account Grid'!I636="","",'Internal COE_Account Grid'!I636)</f>
        <v/>
      </c>
      <c r="D636" s="631">
        <f>IF('Exhibit A'!K645="","",'Exhibit A'!K645)</f>
        <v/>
      </c>
      <c r="E636" s="166" t="n"/>
      <c r="F636" s="166" t="n"/>
      <c r="G636" s="166" t="n"/>
      <c r="H636" s="166" t="n"/>
      <c r="I636" s="481">
        <f>IF(B636="","",'Multi Unit Grid'!$H$3)</f>
        <v/>
      </c>
      <c r="J636" s="166" t="n"/>
      <c r="K636" s="166" t="n"/>
      <c r="L636" s="166" t="n"/>
      <c r="M636" s="166" t="n"/>
      <c r="N636" s="166" t="n"/>
      <c r="O636" s="505" t="n"/>
      <c r="P636" s="166" t="n"/>
      <c r="Q636" s="501">
        <f>IF(B636="","",'Multi Unit Grid'!$G$3)</f>
        <v/>
      </c>
      <c r="R636" s="166" t="n"/>
      <c r="S636" s="502">
        <f>IF('Multi Unit Grid'!$C$13="","",'Multi Unit Grid'!$C$13)</f>
        <v/>
      </c>
      <c r="T636" s="502">
        <f>IF('COE.Client.Details'!J653="","",'COE.Client.Details'!J653)</f>
        <v/>
      </c>
    </row>
    <row r="637">
      <c r="A637" s="504" t="n"/>
      <c r="B637" s="504">
        <f>IF('Internal COE_Account Grid'!B637="","",'Internal COE_Account Grid'!B637)</f>
        <v/>
      </c>
      <c r="C637" s="504">
        <f>IF('Internal COE_Account Grid'!I637="","",'Internal COE_Account Grid'!I637)</f>
        <v/>
      </c>
      <c r="D637" s="631">
        <f>IF('Exhibit A'!K646="","",'Exhibit A'!K646)</f>
        <v/>
      </c>
      <c r="E637" s="166" t="n"/>
      <c r="F637" s="166" t="n"/>
      <c r="G637" s="166" t="n"/>
      <c r="H637" s="166" t="n"/>
      <c r="I637" s="481">
        <f>IF(B637="","",'Multi Unit Grid'!$H$3)</f>
        <v/>
      </c>
      <c r="J637" s="166" t="n"/>
      <c r="K637" s="166" t="n"/>
      <c r="L637" s="166" t="n"/>
      <c r="M637" s="166" t="n"/>
      <c r="N637" s="166" t="n"/>
      <c r="O637" s="505" t="n"/>
      <c r="P637" s="166" t="n"/>
      <c r="Q637" s="501">
        <f>IF(B637="","",'Multi Unit Grid'!$G$3)</f>
        <v/>
      </c>
      <c r="R637" s="166" t="n"/>
      <c r="S637" s="502">
        <f>IF('Multi Unit Grid'!$C$13="","",'Multi Unit Grid'!$C$13)</f>
        <v/>
      </c>
      <c r="T637" s="502">
        <f>IF('COE.Client.Details'!J654="","",'COE.Client.Details'!J654)</f>
        <v/>
      </c>
    </row>
    <row r="638">
      <c r="A638" s="504" t="n"/>
      <c r="B638" s="504">
        <f>IF('Internal COE_Account Grid'!B638="","",'Internal COE_Account Grid'!B638)</f>
        <v/>
      </c>
      <c r="C638" s="504">
        <f>IF('Internal COE_Account Grid'!I638="","",'Internal COE_Account Grid'!I638)</f>
        <v/>
      </c>
      <c r="D638" s="631">
        <f>IF('Exhibit A'!K647="","",'Exhibit A'!K647)</f>
        <v/>
      </c>
      <c r="E638" s="166" t="n"/>
      <c r="F638" s="166" t="n"/>
      <c r="G638" s="166" t="n"/>
      <c r="H638" s="166" t="n"/>
      <c r="I638" s="481">
        <f>IF(B638="","",'Multi Unit Grid'!$H$3)</f>
        <v/>
      </c>
      <c r="J638" s="166" t="n"/>
      <c r="K638" s="166" t="n"/>
      <c r="L638" s="166" t="n"/>
      <c r="M638" s="166" t="n"/>
      <c r="N638" s="166" t="n"/>
      <c r="O638" s="505" t="n"/>
      <c r="P638" s="166" t="n"/>
      <c r="Q638" s="501">
        <f>IF(B638="","",'Multi Unit Grid'!$G$3)</f>
        <v/>
      </c>
      <c r="R638" s="166" t="n"/>
      <c r="S638" s="502">
        <f>IF('Multi Unit Grid'!$C$13="","",'Multi Unit Grid'!$C$13)</f>
        <v/>
      </c>
      <c r="T638" s="502">
        <f>IF('COE.Client.Details'!J655="","",'COE.Client.Details'!J655)</f>
        <v/>
      </c>
    </row>
    <row r="639">
      <c r="A639" s="504" t="n"/>
      <c r="B639" s="504">
        <f>IF('Internal COE_Account Grid'!B639="","",'Internal COE_Account Grid'!B639)</f>
        <v/>
      </c>
      <c r="C639" s="504">
        <f>IF('Internal COE_Account Grid'!I639="","",'Internal COE_Account Grid'!I639)</f>
        <v/>
      </c>
      <c r="D639" s="631">
        <f>IF('Exhibit A'!K648="","",'Exhibit A'!K648)</f>
        <v/>
      </c>
      <c r="E639" s="166" t="n"/>
      <c r="F639" s="166" t="n"/>
      <c r="G639" s="166" t="n"/>
      <c r="H639" s="166" t="n"/>
      <c r="I639" s="481">
        <f>IF(B639="","",'Multi Unit Grid'!$H$3)</f>
        <v/>
      </c>
      <c r="J639" s="166" t="n"/>
      <c r="K639" s="166" t="n"/>
      <c r="L639" s="166" t="n"/>
      <c r="M639" s="166" t="n"/>
      <c r="N639" s="166" t="n"/>
      <c r="O639" s="505" t="n"/>
      <c r="P639" s="166" t="n"/>
      <c r="Q639" s="501">
        <f>IF(B639="","",'Multi Unit Grid'!$G$3)</f>
        <v/>
      </c>
      <c r="R639" s="166" t="n"/>
      <c r="S639" s="502">
        <f>IF('Multi Unit Grid'!$C$13="","",'Multi Unit Grid'!$C$13)</f>
        <v/>
      </c>
      <c r="T639" s="502">
        <f>IF('COE.Client.Details'!J656="","",'COE.Client.Details'!J656)</f>
        <v/>
      </c>
    </row>
    <row r="640">
      <c r="A640" s="504" t="n"/>
      <c r="B640" s="504">
        <f>IF('Internal COE_Account Grid'!B640="","",'Internal COE_Account Grid'!B640)</f>
        <v/>
      </c>
      <c r="C640" s="504">
        <f>IF('Internal COE_Account Grid'!I640="","",'Internal COE_Account Grid'!I640)</f>
        <v/>
      </c>
      <c r="D640" s="631">
        <f>IF('Exhibit A'!K649="","",'Exhibit A'!K649)</f>
        <v/>
      </c>
      <c r="E640" s="166" t="n"/>
      <c r="F640" s="166" t="n"/>
      <c r="G640" s="166" t="n"/>
      <c r="H640" s="166" t="n"/>
      <c r="I640" s="481">
        <f>IF(B640="","",'Multi Unit Grid'!$H$3)</f>
        <v/>
      </c>
      <c r="J640" s="166" t="n"/>
      <c r="K640" s="166" t="n"/>
      <c r="L640" s="166" t="n"/>
      <c r="M640" s="166" t="n"/>
      <c r="N640" s="166" t="n"/>
      <c r="O640" s="505" t="n"/>
      <c r="P640" s="166" t="n"/>
      <c r="Q640" s="501">
        <f>IF(B640="","",'Multi Unit Grid'!$G$3)</f>
        <v/>
      </c>
      <c r="R640" s="166" t="n"/>
      <c r="S640" s="502">
        <f>IF('Multi Unit Grid'!$C$13="","",'Multi Unit Grid'!$C$13)</f>
        <v/>
      </c>
      <c r="T640" s="502">
        <f>IF('COE.Client.Details'!J657="","",'COE.Client.Details'!J657)</f>
        <v/>
      </c>
    </row>
    <row r="641">
      <c r="A641" s="504" t="n"/>
      <c r="B641" s="504">
        <f>IF('Internal COE_Account Grid'!B641="","",'Internal COE_Account Grid'!B641)</f>
        <v/>
      </c>
      <c r="C641" s="504">
        <f>IF('Internal COE_Account Grid'!I641="","",'Internal COE_Account Grid'!I641)</f>
        <v/>
      </c>
      <c r="D641" s="631">
        <f>IF('Exhibit A'!K650="","",'Exhibit A'!K650)</f>
        <v/>
      </c>
      <c r="E641" s="166" t="n"/>
      <c r="F641" s="166" t="n"/>
      <c r="G641" s="166" t="n"/>
      <c r="H641" s="166" t="n"/>
      <c r="I641" s="481">
        <f>IF(B641="","",'Multi Unit Grid'!$H$3)</f>
        <v/>
      </c>
      <c r="J641" s="166" t="n"/>
      <c r="K641" s="166" t="n"/>
      <c r="L641" s="166" t="n"/>
      <c r="M641" s="166" t="n"/>
      <c r="N641" s="166" t="n"/>
      <c r="O641" s="505" t="n"/>
      <c r="P641" s="166" t="n"/>
      <c r="Q641" s="501">
        <f>IF(B641="","",'Multi Unit Grid'!$G$3)</f>
        <v/>
      </c>
      <c r="R641" s="166" t="n"/>
      <c r="S641" s="502">
        <f>IF('Multi Unit Grid'!$C$13="","",'Multi Unit Grid'!$C$13)</f>
        <v/>
      </c>
      <c r="T641" s="502">
        <f>IF('COE.Client.Details'!J658="","",'COE.Client.Details'!J658)</f>
        <v/>
      </c>
    </row>
    <row r="642">
      <c r="A642" s="504" t="n"/>
      <c r="B642" s="504">
        <f>IF('Internal COE_Account Grid'!B642="","",'Internal COE_Account Grid'!B642)</f>
        <v/>
      </c>
      <c r="C642" s="504">
        <f>IF('Internal COE_Account Grid'!I642="","",'Internal COE_Account Grid'!I642)</f>
        <v/>
      </c>
      <c r="D642" s="631">
        <f>IF('Exhibit A'!K651="","",'Exhibit A'!K651)</f>
        <v/>
      </c>
      <c r="E642" s="166" t="n"/>
      <c r="F642" s="166" t="n"/>
      <c r="G642" s="166" t="n"/>
      <c r="H642" s="166" t="n"/>
      <c r="I642" s="481">
        <f>IF(B642="","",'Multi Unit Grid'!$H$3)</f>
        <v/>
      </c>
      <c r="J642" s="166" t="n"/>
      <c r="K642" s="166" t="n"/>
      <c r="L642" s="166" t="n"/>
      <c r="M642" s="166" t="n"/>
      <c r="N642" s="166" t="n"/>
      <c r="O642" s="505" t="n"/>
      <c r="P642" s="166" t="n"/>
      <c r="Q642" s="501">
        <f>IF(B642="","",'Multi Unit Grid'!$G$3)</f>
        <v/>
      </c>
      <c r="R642" s="166" t="n"/>
      <c r="S642" s="502">
        <f>IF('Multi Unit Grid'!$C$13="","",'Multi Unit Grid'!$C$13)</f>
        <v/>
      </c>
      <c r="T642" s="502">
        <f>IF('COE.Client.Details'!J659="","",'COE.Client.Details'!J659)</f>
        <v/>
      </c>
    </row>
    <row r="643">
      <c r="A643" s="504" t="n"/>
      <c r="B643" s="504">
        <f>IF('Internal COE_Account Grid'!B643="","",'Internal COE_Account Grid'!B643)</f>
        <v/>
      </c>
      <c r="C643" s="504">
        <f>IF('Internal COE_Account Grid'!I643="","",'Internal COE_Account Grid'!I643)</f>
        <v/>
      </c>
      <c r="D643" s="631">
        <f>IF('Exhibit A'!K652="","",'Exhibit A'!K652)</f>
        <v/>
      </c>
      <c r="E643" s="166" t="n"/>
      <c r="F643" s="166" t="n"/>
      <c r="G643" s="166" t="n"/>
      <c r="H643" s="166" t="n"/>
      <c r="I643" s="481">
        <f>IF(B643="","",'Multi Unit Grid'!$H$3)</f>
        <v/>
      </c>
      <c r="J643" s="166" t="n"/>
      <c r="K643" s="166" t="n"/>
      <c r="L643" s="166" t="n"/>
      <c r="M643" s="166" t="n"/>
      <c r="N643" s="166" t="n"/>
      <c r="O643" s="505" t="n"/>
      <c r="P643" s="166" t="n"/>
      <c r="Q643" s="501">
        <f>IF(B643="","",'Multi Unit Grid'!$G$3)</f>
        <v/>
      </c>
      <c r="R643" s="166" t="n"/>
      <c r="S643" s="502">
        <f>IF('Multi Unit Grid'!$C$13="","",'Multi Unit Grid'!$C$13)</f>
        <v/>
      </c>
      <c r="T643" s="502">
        <f>IF('COE.Client.Details'!J660="","",'COE.Client.Details'!J660)</f>
        <v/>
      </c>
    </row>
    <row r="644">
      <c r="A644" s="504" t="n"/>
      <c r="B644" s="504">
        <f>IF('Internal COE_Account Grid'!B644="","",'Internal COE_Account Grid'!B644)</f>
        <v/>
      </c>
      <c r="C644" s="504">
        <f>IF('Internal COE_Account Grid'!I644="","",'Internal COE_Account Grid'!I644)</f>
        <v/>
      </c>
      <c r="D644" s="631">
        <f>IF('Exhibit A'!K653="","",'Exhibit A'!K653)</f>
        <v/>
      </c>
      <c r="E644" s="166" t="n"/>
      <c r="F644" s="166" t="n"/>
      <c r="G644" s="166" t="n"/>
      <c r="H644" s="166" t="n"/>
      <c r="I644" s="481">
        <f>IF(B644="","",'Multi Unit Grid'!$H$3)</f>
        <v/>
      </c>
      <c r="J644" s="166" t="n"/>
      <c r="K644" s="166" t="n"/>
      <c r="L644" s="166" t="n"/>
      <c r="M644" s="166" t="n"/>
      <c r="N644" s="166" t="n"/>
      <c r="O644" s="505" t="n"/>
      <c r="P644" s="166" t="n"/>
      <c r="Q644" s="501">
        <f>IF(B644="","",'Multi Unit Grid'!$G$3)</f>
        <v/>
      </c>
      <c r="R644" s="166" t="n"/>
      <c r="S644" s="502">
        <f>IF('Multi Unit Grid'!$C$13="","",'Multi Unit Grid'!$C$13)</f>
        <v/>
      </c>
      <c r="T644" s="502">
        <f>IF('COE.Client.Details'!J661="","",'COE.Client.Details'!J661)</f>
        <v/>
      </c>
    </row>
    <row r="645">
      <c r="A645" s="504" t="n"/>
      <c r="B645" s="504">
        <f>IF('Internal COE_Account Grid'!B645="","",'Internal COE_Account Grid'!B645)</f>
        <v/>
      </c>
      <c r="C645" s="504">
        <f>IF('Internal COE_Account Grid'!I645="","",'Internal COE_Account Grid'!I645)</f>
        <v/>
      </c>
      <c r="D645" s="631">
        <f>IF('Exhibit A'!K654="","",'Exhibit A'!K654)</f>
        <v/>
      </c>
      <c r="E645" s="166" t="n"/>
      <c r="F645" s="166" t="n"/>
      <c r="G645" s="166" t="n"/>
      <c r="H645" s="166" t="n"/>
      <c r="I645" s="481">
        <f>IF(B645="","",'Multi Unit Grid'!$H$3)</f>
        <v/>
      </c>
      <c r="J645" s="166" t="n"/>
      <c r="K645" s="166" t="n"/>
      <c r="L645" s="166" t="n"/>
      <c r="M645" s="166" t="n"/>
      <c r="N645" s="166" t="n"/>
      <c r="O645" s="505" t="n"/>
      <c r="P645" s="166" t="n"/>
      <c r="Q645" s="501">
        <f>IF(B645="","",'Multi Unit Grid'!$G$3)</f>
        <v/>
      </c>
      <c r="R645" s="166" t="n"/>
      <c r="S645" s="502">
        <f>IF('Multi Unit Grid'!$C$13="","",'Multi Unit Grid'!$C$13)</f>
        <v/>
      </c>
      <c r="T645" s="502">
        <f>IF('COE.Client.Details'!J662="","",'COE.Client.Details'!J662)</f>
        <v/>
      </c>
    </row>
    <row r="646">
      <c r="A646" s="504" t="n"/>
      <c r="B646" s="504">
        <f>IF('Internal COE_Account Grid'!B646="","",'Internal COE_Account Grid'!B646)</f>
        <v/>
      </c>
      <c r="C646" s="504">
        <f>IF('Internal COE_Account Grid'!I646="","",'Internal COE_Account Grid'!I646)</f>
        <v/>
      </c>
      <c r="D646" s="631">
        <f>IF('Exhibit A'!K655="","",'Exhibit A'!K655)</f>
        <v/>
      </c>
      <c r="E646" s="166" t="n"/>
      <c r="F646" s="166" t="n"/>
      <c r="G646" s="166" t="n"/>
      <c r="H646" s="166" t="n"/>
      <c r="I646" s="481">
        <f>IF(B646="","",'Multi Unit Grid'!$H$3)</f>
        <v/>
      </c>
      <c r="J646" s="166" t="n"/>
      <c r="K646" s="166" t="n"/>
      <c r="L646" s="166" t="n"/>
      <c r="M646" s="166" t="n"/>
      <c r="N646" s="166" t="n"/>
      <c r="O646" s="505" t="n"/>
      <c r="P646" s="166" t="n"/>
      <c r="Q646" s="501">
        <f>IF(B646="","",'Multi Unit Grid'!$G$3)</f>
        <v/>
      </c>
      <c r="R646" s="166" t="n"/>
      <c r="S646" s="502">
        <f>IF('Multi Unit Grid'!$C$13="","",'Multi Unit Grid'!$C$13)</f>
        <v/>
      </c>
      <c r="T646" s="502">
        <f>IF('COE.Client.Details'!J663="","",'COE.Client.Details'!J663)</f>
        <v/>
      </c>
    </row>
    <row r="647">
      <c r="A647" s="504" t="n"/>
      <c r="B647" s="504">
        <f>IF('Internal COE_Account Grid'!B647="","",'Internal COE_Account Grid'!B647)</f>
        <v/>
      </c>
      <c r="C647" s="504">
        <f>IF('Internal COE_Account Grid'!I647="","",'Internal COE_Account Grid'!I647)</f>
        <v/>
      </c>
      <c r="D647" s="631">
        <f>IF('Exhibit A'!K656="","",'Exhibit A'!K656)</f>
        <v/>
      </c>
      <c r="E647" s="166" t="n"/>
      <c r="F647" s="166" t="n"/>
      <c r="G647" s="166" t="n"/>
      <c r="H647" s="166" t="n"/>
      <c r="I647" s="481">
        <f>IF(B647="","",'Multi Unit Grid'!$H$3)</f>
        <v/>
      </c>
      <c r="J647" s="166" t="n"/>
      <c r="K647" s="166" t="n"/>
      <c r="L647" s="166" t="n"/>
      <c r="M647" s="166" t="n"/>
      <c r="N647" s="166" t="n"/>
      <c r="O647" s="505" t="n"/>
      <c r="P647" s="166" t="n"/>
      <c r="Q647" s="501">
        <f>IF(B647="","",'Multi Unit Grid'!$G$3)</f>
        <v/>
      </c>
      <c r="R647" s="166" t="n"/>
      <c r="S647" s="502">
        <f>IF('Multi Unit Grid'!$C$13="","",'Multi Unit Grid'!$C$13)</f>
        <v/>
      </c>
      <c r="T647" s="502">
        <f>IF('COE.Client.Details'!J664="","",'COE.Client.Details'!J664)</f>
        <v/>
      </c>
    </row>
    <row r="648">
      <c r="A648" s="504" t="n"/>
      <c r="B648" s="504">
        <f>IF('Internal COE_Account Grid'!B648="","",'Internal COE_Account Grid'!B648)</f>
        <v/>
      </c>
      <c r="C648" s="504">
        <f>IF('Internal COE_Account Grid'!I648="","",'Internal COE_Account Grid'!I648)</f>
        <v/>
      </c>
      <c r="D648" s="631">
        <f>IF('Exhibit A'!K657="","",'Exhibit A'!K657)</f>
        <v/>
      </c>
      <c r="E648" s="166" t="n"/>
      <c r="F648" s="166" t="n"/>
      <c r="G648" s="166" t="n"/>
      <c r="H648" s="166" t="n"/>
      <c r="I648" s="481">
        <f>IF(B648="","",'Multi Unit Grid'!$H$3)</f>
        <v/>
      </c>
      <c r="J648" s="166" t="n"/>
      <c r="K648" s="166" t="n"/>
      <c r="L648" s="166" t="n"/>
      <c r="M648" s="166" t="n"/>
      <c r="N648" s="166" t="n"/>
      <c r="O648" s="505" t="n"/>
      <c r="P648" s="166" t="n"/>
      <c r="Q648" s="501">
        <f>IF(B648="","",'Multi Unit Grid'!$G$3)</f>
        <v/>
      </c>
      <c r="R648" s="166" t="n"/>
      <c r="S648" s="502">
        <f>IF('Multi Unit Grid'!$C$13="","",'Multi Unit Grid'!$C$13)</f>
        <v/>
      </c>
      <c r="T648" s="502">
        <f>IF('COE.Client.Details'!J665="","",'COE.Client.Details'!J665)</f>
        <v/>
      </c>
    </row>
    <row r="649">
      <c r="A649" s="504" t="n"/>
      <c r="B649" s="504">
        <f>IF('Internal COE_Account Grid'!B649="","",'Internal COE_Account Grid'!B649)</f>
        <v/>
      </c>
      <c r="C649" s="504">
        <f>IF('Internal COE_Account Grid'!I649="","",'Internal COE_Account Grid'!I649)</f>
        <v/>
      </c>
      <c r="D649" s="631">
        <f>IF('Exhibit A'!K658="","",'Exhibit A'!K658)</f>
        <v/>
      </c>
      <c r="E649" s="166" t="n"/>
      <c r="F649" s="166" t="n"/>
      <c r="G649" s="166" t="n"/>
      <c r="H649" s="166" t="n"/>
      <c r="I649" s="481">
        <f>IF(B649="","",'Multi Unit Grid'!$H$3)</f>
        <v/>
      </c>
      <c r="J649" s="166" t="n"/>
      <c r="K649" s="166" t="n"/>
      <c r="L649" s="166" t="n"/>
      <c r="M649" s="166" t="n"/>
      <c r="N649" s="166" t="n"/>
      <c r="O649" s="505" t="n"/>
      <c r="P649" s="166" t="n"/>
      <c r="Q649" s="501">
        <f>IF(B649="","",'Multi Unit Grid'!$G$3)</f>
        <v/>
      </c>
      <c r="R649" s="166" t="n"/>
      <c r="S649" s="502">
        <f>IF('Multi Unit Grid'!$C$13="","",'Multi Unit Grid'!$C$13)</f>
        <v/>
      </c>
      <c r="T649" s="502">
        <f>IF('COE.Client.Details'!J666="","",'COE.Client.Details'!J666)</f>
        <v/>
      </c>
    </row>
    <row r="650">
      <c r="A650" s="504" t="n"/>
      <c r="B650" s="504">
        <f>IF('Internal COE_Account Grid'!B650="","",'Internal COE_Account Grid'!B650)</f>
        <v/>
      </c>
      <c r="C650" s="504">
        <f>IF('Internal COE_Account Grid'!I650="","",'Internal COE_Account Grid'!I650)</f>
        <v/>
      </c>
      <c r="D650" s="631">
        <f>IF('Exhibit A'!K659="","",'Exhibit A'!K659)</f>
        <v/>
      </c>
      <c r="E650" s="166" t="n"/>
      <c r="F650" s="166" t="n"/>
      <c r="G650" s="166" t="n"/>
      <c r="H650" s="166" t="n"/>
      <c r="I650" s="481">
        <f>IF(B650="","",'Multi Unit Grid'!$H$3)</f>
        <v/>
      </c>
      <c r="J650" s="166" t="n"/>
      <c r="K650" s="166" t="n"/>
      <c r="L650" s="166" t="n"/>
      <c r="M650" s="166" t="n"/>
      <c r="N650" s="166" t="n"/>
      <c r="O650" s="505" t="n"/>
      <c r="P650" s="166" t="n"/>
      <c r="Q650" s="501">
        <f>IF(B650="","",'Multi Unit Grid'!$G$3)</f>
        <v/>
      </c>
      <c r="R650" s="166" t="n"/>
      <c r="S650" s="502">
        <f>IF('Multi Unit Grid'!$C$13="","",'Multi Unit Grid'!$C$13)</f>
        <v/>
      </c>
      <c r="T650" s="502">
        <f>IF('COE.Client.Details'!J667="","",'COE.Client.Details'!J667)</f>
        <v/>
      </c>
    </row>
    <row r="651">
      <c r="A651" s="504" t="n"/>
      <c r="B651" s="504">
        <f>IF('Internal COE_Account Grid'!B651="","",'Internal COE_Account Grid'!B651)</f>
        <v/>
      </c>
      <c r="C651" s="504">
        <f>IF('Internal COE_Account Grid'!I651="","",'Internal COE_Account Grid'!I651)</f>
        <v/>
      </c>
      <c r="D651" s="631">
        <f>IF('Exhibit A'!K660="","",'Exhibit A'!K660)</f>
        <v/>
      </c>
      <c r="E651" s="166" t="n"/>
      <c r="F651" s="166" t="n"/>
      <c r="G651" s="166" t="n"/>
      <c r="H651" s="166" t="n"/>
      <c r="I651" s="481">
        <f>IF(B651="","",'Multi Unit Grid'!$H$3)</f>
        <v/>
      </c>
      <c r="J651" s="166" t="n"/>
      <c r="K651" s="166" t="n"/>
      <c r="L651" s="166" t="n"/>
      <c r="M651" s="166" t="n"/>
      <c r="N651" s="166" t="n"/>
      <c r="O651" s="505" t="n"/>
      <c r="P651" s="166" t="n"/>
      <c r="Q651" s="501">
        <f>IF(B651="","",'Multi Unit Grid'!$G$3)</f>
        <v/>
      </c>
      <c r="R651" s="166" t="n"/>
      <c r="S651" s="502">
        <f>IF('Multi Unit Grid'!$C$13="","",'Multi Unit Grid'!$C$13)</f>
        <v/>
      </c>
      <c r="T651" s="502">
        <f>IF('COE.Client.Details'!J668="","",'COE.Client.Details'!J668)</f>
        <v/>
      </c>
    </row>
    <row r="652">
      <c r="A652" s="504" t="n"/>
      <c r="B652" s="504">
        <f>IF('Internal COE_Account Grid'!B652="","",'Internal COE_Account Grid'!B652)</f>
        <v/>
      </c>
      <c r="C652" s="504">
        <f>IF('Internal COE_Account Grid'!I652="","",'Internal COE_Account Grid'!I652)</f>
        <v/>
      </c>
      <c r="D652" s="631">
        <f>IF('Exhibit A'!K661="","",'Exhibit A'!K661)</f>
        <v/>
      </c>
      <c r="E652" s="166" t="n"/>
      <c r="F652" s="166" t="n"/>
      <c r="G652" s="166" t="n"/>
      <c r="H652" s="166" t="n"/>
      <c r="I652" s="481">
        <f>IF(B652="","",'Multi Unit Grid'!$H$3)</f>
        <v/>
      </c>
      <c r="J652" s="166" t="n"/>
      <c r="K652" s="166" t="n"/>
      <c r="L652" s="166" t="n"/>
      <c r="M652" s="166" t="n"/>
      <c r="N652" s="166" t="n"/>
      <c r="O652" s="505" t="n"/>
      <c r="P652" s="166" t="n"/>
      <c r="Q652" s="501">
        <f>IF(B652="","",'Multi Unit Grid'!$G$3)</f>
        <v/>
      </c>
      <c r="R652" s="166" t="n"/>
      <c r="S652" s="502">
        <f>IF('Multi Unit Grid'!$C$13="","",'Multi Unit Grid'!$C$13)</f>
        <v/>
      </c>
      <c r="T652" s="502">
        <f>IF('COE.Client.Details'!J669="","",'COE.Client.Details'!J669)</f>
        <v/>
      </c>
    </row>
    <row r="653">
      <c r="A653" s="504" t="n"/>
      <c r="B653" s="504">
        <f>IF('Internal COE_Account Grid'!B653="","",'Internal COE_Account Grid'!B653)</f>
        <v/>
      </c>
      <c r="C653" s="504">
        <f>IF('Internal COE_Account Grid'!I653="","",'Internal COE_Account Grid'!I653)</f>
        <v/>
      </c>
      <c r="D653" s="631">
        <f>IF('Exhibit A'!K662="","",'Exhibit A'!K662)</f>
        <v/>
      </c>
      <c r="E653" s="166" t="n"/>
      <c r="F653" s="166" t="n"/>
      <c r="G653" s="166" t="n"/>
      <c r="H653" s="166" t="n"/>
      <c r="I653" s="481">
        <f>IF(B653="","",'Multi Unit Grid'!$H$3)</f>
        <v/>
      </c>
      <c r="J653" s="166" t="n"/>
      <c r="K653" s="166" t="n"/>
      <c r="L653" s="166" t="n"/>
      <c r="M653" s="166" t="n"/>
      <c r="N653" s="166" t="n"/>
      <c r="O653" s="505" t="n"/>
      <c r="P653" s="166" t="n"/>
      <c r="Q653" s="501">
        <f>IF(B653="","",'Multi Unit Grid'!$G$3)</f>
        <v/>
      </c>
      <c r="R653" s="166" t="n"/>
      <c r="S653" s="502">
        <f>IF('Multi Unit Grid'!$C$13="","",'Multi Unit Grid'!$C$13)</f>
        <v/>
      </c>
      <c r="T653" s="502">
        <f>IF('COE.Client.Details'!J670="","",'COE.Client.Details'!J670)</f>
        <v/>
      </c>
    </row>
    <row r="654">
      <c r="A654" s="504" t="n"/>
      <c r="B654" s="504">
        <f>IF('Internal COE_Account Grid'!B654="","",'Internal COE_Account Grid'!B654)</f>
        <v/>
      </c>
      <c r="C654" s="504">
        <f>IF('Internal COE_Account Grid'!I654="","",'Internal COE_Account Grid'!I654)</f>
        <v/>
      </c>
      <c r="D654" s="631">
        <f>IF('Exhibit A'!K663="","",'Exhibit A'!K663)</f>
        <v/>
      </c>
      <c r="E654" s="166" t="n"/>
      <c r="F654" s="166" t="n"/>
      <c r="G654" s="166" t="n"/>
      <c r="H654" s="166" t="n"/>
      <c r="I654" s="481">
        <f>IF(B654="","",'Multi Unit Grid'!$H$3)</f>
        <v/>
      </c>
      <c r="J654" s="166" t="n"/>
      <c r="K654" s="166" t="n"/>
      <c r="L654" s="166" t="n"/>
      <c r="M654" s="166" t="n"/>
      <c r="N654" s="166" t="n"/>
      <c r="O654" s="505" t="n"/>
      <c r="P654" s="166" t="n"/>
      <c r="Q654" s="501">
        <f>IF(B654="","",'Multi Unit Grid'!$G$3)</f>
        <v/>
      </c>
      <c r="R654" s="166" t="n"/>
      <c r="S654" s="502">
        <f>IF('Multi Unit Grid'!$C$13="","",'Multi Unit Grid'!$C$13)</f>
        <v/>
      </c>
      <c r="T654" s="502">
        <f>IF('COE.Client.Details'!J671="","",'COE.Client.Details'!J671)</f>
        <v/>
      </c>
    </row>
    <row r="655">
      <c r="A655" s="504" t="n"/>
      <c r="B655" s="504">
        <f>IF('Internal COE_Account Grid'!B655="","",'Internal COE_Account Grid'!B655)</f>
        <v/>
      </c>
      <c r="C655" s="504">
        <f>IF('Internal COE_Account Grid'!I655="","",'Internal COE_Account Grid'!I655)</f>
        <v/>
      </c>
      <c r="D655" s="631">
        <f>IF('Exhibit A'!K664="","",'Exhibit A'!K664)</f>
        <v/>
      </c>
      <c r="E655" s="166" t="n"/>
      <c r="F655" s="166" t="n"/>
      <c r="G655" s="166" t="n"/>
      <c r="H655" s="166" t="n"/>
      <c r="I655" s="481">
        <f>IF(B655="","",'Multi Unit Grid'!$H$3)</f>
        <v/>
      </c>
      <c r="J655" s="166" t="n"/>
      <c r="K655" s="166" t="n"/>
      <c r="L655" s="166" t="n"/>
      <c r="M655" s="166" t="n"/>
      <c r="N655" s="166" t="n"/>
      <c r="O655" s="505" t="n"/>
      <c r="P655" s="166" t="n"/>
      <c r="Q655" s="501">
        <f>IF(B655="","",'Multi Unit Grid'!$G$3)</f>
        <v/>
      </c>
      <c r="R655" s="166" t="n"/>
      <c r="S655" s="502">
        <f>IF('Multi Unit Grid'!$C$13="","",'Multi Unit Grid'!$C$13)</f>
        <v/>
      </c>
      <c r="T655" s="502">
        <f>IF('COE.Client.Details'!J672="","",'COE.Client.Details'!J672)</f>
        <v/>
      </c>
    </row>
    <row r="656">
      <c r="A656" s="504" t="n"/>
      <c r="B656" s="504">
        <f>IF('Internal COE_Account Grid'!B656="","",'Internal COE_Account Grid'!B656)</f>
        <v/>
      </c>
      <c r="C656" s="504">
        <f>IF('Internal COE_Account Grid'!I656="","",'Internal COE_Account Grid'!I656)</f>
        <v/>
      </c>
      <c r="D656" s="631">
        <f>IF('Exhibit A'!K665="","",'Exhibit A'!K665)</f>
        <v/>
      </c>
      <c r="E656" s="166" t="n"/>
      <c r="F656" s="166" t="n"/>
      <c r="G656" s="166" t="n"/>
      <c r="H656" s="166" t="n"/>
      <c r="I656" s="481">
        <f>IF(B656="","",'Multi Unit Grid'!$H$3)</f>
        <v/>
      </c>
      <c r="J656" s="166" t="n"/>
      <c r="K656" s="166" t="n"/>
      <c r="L656" s="166" t="n"/>
      <c r="M656" s="166" t="n"/>
      <c r="N656" s="166" t="n"/>
      <c r="O656" s="505" t="n"/>
      <c r="P656" s="166" t="n"/>
      <c r="Q656" s="501">
        <f>IF(B656="","",'Multi Unit Grid'!$G$3)</f>
        <v/>
      </c>
      <c r="R656" s="166" t="n"/>
      <c r="S656" s="502">
        <f>IF('Multi Unit Grid'!$C$13="","",'Multi Unit Grid'!$C$13)</f>
        <v/>
      </c>
      <c r="T656" s="502">
        <f>IF('COE.Client.Details'!J673="","",'COE.Client.Details'!J673)</f>
        <v/>
      </c>
    </row>
    <row r="657">
      <c r="A657" s="504" t="n"/>
      <c r="B657" s="504">
        <f>IF('Internal COE_Account Grid'!B657="","",'Internal COE_Account Grid'!B657)</f>
        <v/>
      </c>
      <c r="C657" s="504">
        <f>IF('Internal COE_Account Grid'!I657="","",'Internal COE_Account Grid'!I657)</f>
        <v/>
      </c>
      <c r="D657" s="631">
        <f>IF('Exhibit A'!K666="","",'Exhibit A'!K666)</f>
        <v/>
      </c>
      <c r="E657" s="166" t="n"/>
      <c r="F657" s="166" t="n"/>
      <c r="G657" s="166" t="n"/>
      <c r="H657" s="166" t="n"/>
      <c r="I657" s="481">
        <f>IF(B657="","",'Multi Unit Grid'!$H$3)</f>
        <v/>
      </c>
      <c r="J657" s="166" t="n"/>
      <c r="K657" s="166" t="n"/>
      <c r="L657" s="166" t="n"/>
      <c r="M657" s="166" t="n"/>
      <c r="N657" s="166" t="n"/>
      <c r="O657" s="505" t="n"/>
      <c r="P657" s="166" t="n"/>
      <c r="Q657" s="501">
        <f>IF(B657="","",'Multi Unit Grid'!$G$3)</f>
        <v/>
      </c>
      <c r="R657" s="166" t="n"/>
      <c r="S657" s="502">
        <f>IF('Multi Unit Grid'!$C$13="","",'Multi Unit Grid'!$C$13)</f>
        <v/>
      </c>
      <c r="T657" s="502">
        <f>IF('COE.Client.Details'!J674="","",'COE.Client.Details'!J674)</f>
        <v/>
      </c>
    </row>
    <row r="658">
      <c r="A658" s="504" t="n"/>
      <c r="B658" s="504">
        <f>IF('Internal COE_Account Grid'!B658="","",'Internal COE_Account Grid'!B658)</f>
        <v/>
      </c>
      <c r="C658" s="504">
        <f>IF('Internal COE_Account Grid'!I658="","",'Internal COE_Account Grid'!I658)</f>
        <v/>
      </c>
      <c r="D658" s="631">
        <f>IF('Exhibit A'!K667="","",'Exhibit A'!K667)</f>
        <v/>
      </c>
      <c r="E658" s="166" t="n"/>
      <c r="F658" s="166" t="n"/>
      <c r="G658" s="166" t="n"/>
      <c r="H658" s="166" t="n"/>
      <c r="I658" s="481">
        <f>IF(B658="","",'Multi Unit Grid'!$H$3)</f>
        <v/>
      </c>
      <c r="J658" s="166" t="n"/>
      <c r="K658" s="166" t="n"/>
      <c r="L658" s="166" t="n"/>
      <c r="M658" s="166" t="n"/>
      <c r="N658" s="166" t="n"/>
      <c r="O658" s="505" t="n"/>
      <c r="P658" s="166" t="n"/>
      <c r="Q658" s="501">
        <f>IF(B658="","",'Multi Unit Grid'!$G$3)</f>
        <v/>
      </c>
      <c r="R658" s="166" t="n"/>
      <c r="S658" s="502">
        <f>IF('Multi Unit Grid'!$C$13="","",'Multi Unit Grid'!$C$13)</f>
        <v/>
      </c>
      <c r="T658" s="502">
        <f>IF('COE.Client.Details'!J675="","",'COE.Client.Details'!J675)</f>
        <v/>
      </c>
    </row>
    <row r="659">
      <c r="A659" s="504" t="n"/>
      <c r="B659" s="504">
        <f>IF('Internal COE_Account Grid'!B659="","",'Internal COE_Account Grid'!B659)</f>
        <v/>
      </c>
      <c r="C659" s="504">
        <f>IF('Internal COE_Account Grid'!I659="","",'Internal COE_Account Grid'!I659)</f>
        <v/>
      </c>
      <c r="D659" s="631">
        <f>IF('Exhibit A'!K668="","",'Exhibit A'!K668)</f>
        <v/>
      </c>
      <c r="E659" s="166" t="n"/>
      <c r="F659" s="166" t="n"/>
      <c r="G659" s="166" t="n"/>
      <c r="H659" s="166" t="n"/>
      <c r="I659" s="481">
        <f>IF(B659="","",'Multi Unit Grid'!$H$3)</f>
        <v/>
      </c>
      <c r="J659" s="166" t="n"/>
      <c r="K659" s="166" t="n"/>
      <c r="L659" s="166" t="n"/>
      <c r="M659" s="166" t="n"/>
      <c r="N659" s="166" t="n"/>
      <c r="O659" s="505" t="n"/>
      <c r="P659" s="166" t="n"/>
      <c r="Q659" s="501">
        <f>IF(B659="","",'Multi Unit Grid'!$G$3)</f>
        <v/>
      </c>
      <c r="R659" s="166" t="n"/>
      <c r="S659" s="502">
        <f>IF('Multi Unit Grid'!$C$13="","",'Multi Unit Grid'!$C$13)</f>
        <v/>
      </c>
      <c r="T659" s="502">
        <f>IF('COE.Client.Details'!J676="","",'COE.Client.Details'!J676)</f>
        <v/>
      </c>
    </row>
    <row r="660">
      <c r="A660" s="504" t="n"/>
      <c r="B660" s="504">
        <f>IF('Internal COE_Account Grid'!B660="","",'Internal COE_Account Grid'!B660)</f>
        <v/>
      </c>
      <c r="C660" s="504">
        <f>IF('Internal COE_Account Grid'!I660="","",'Internal COE_Account Grid'!I660)</f>
        <v/>
      </c>
      <c r="D660" s="631">
        <f>IF('Exhibit A'!K669="","",'Exhibit A'!K669)</f>
        <v/>
      </c>
      <c r="E660" s="166" t="n"/>
      <c r="F660" s="166" t="n"/>
      <c r="G660" s="166" t="n"/>
      <c r="H660" s="166" t="n"/>
      <c r="I660" s="481">
        <f>IF(B660="","",'Multi Unit Grid'!$H$3)</f>
        <v/>
      </c>
      <c r="J660" s="166" t="n"/>
      <c r="K660" s="166" t="n"/>
      <c r="L660" s="166" t="n"/>
      <c r="M660" s="166" t="n"/>
      <c r="N660" s="166" t="n"/>
      <c r="O660" s="505" t="n"/>
      <c r="P660" s="166" t="n"/>
      <c r="Q660" s="501">
        <f>IF(B660="","",'Multi Unit Grid'!$G$3)</f>
        <v/>
      </c>
      <c r="R660" s="166" t="n"/>
      <c r="S660" s="502">
        <f>IF('Multi Unit Grid'!$C$13="","",'Multi Unit Grid'!$C$13)</f>
        <v/>
      </c>
      <c r="T660" s="502">
        <f>IF('COE.Client.Details'!J677="","",'COE.Client.Details'!J677)</f>
        <v/>
      </c>
    </row>
    <row r="661">
      <c r="A661" s="504" t="n"/>
      <c r="B661" s="504">
        <f>IF('Internal COE_Account Grid'!B661="","",'Internal COE_Account Grid'!B661)</f>
        <v/>
      </c>
      <c r="C661" s="504">
        <f>IF('Internal COE_Account Grid'!I661="","",'Internal COE_Account Grid'!I661)</f>
        <v/>
      </c>
      <c r="D661" s="631">
        <f>IF('Exhibit A'!K670="","",'Exhibit A'!K670)</f>
        <v/>
      </c>
      <c r="E661" s="166" t="n"/>
      <c r="F661" s="166" t="n"/>
      <c r="G661" s="166" t="n"/>
      <c r="H661" s="166" t="n"/>
      <c r="I661" s="481">
        <f>IF(B661="","",'Multi Unit Grid'!$H$3)</f>
        <v/>
      </c>
      <c r="J661" s="166" t="n"/>
      <c r="K661" s="166" t="n"/>
      <c r="L661" s="166" t="n"/>
      <c r="M661" s="166" t="n"/>
      <c r="N661" s="166" t="n"/>
      <c r="O661" s="505" t="n"/>
      <c r="P661" s="166" t="n"/>
      <c r="Q661" s="501">
        <f>IF(B661="","",'Multi Unit Grid'!$G$3)</f>
        <v/>
      </c>
      <c r="R661" s="166" t="n"/>
      <c r="S661" s="502">
        <f>IF('Multi Unit Grid'!$C$13="","",'Multi Unit Grid'!$C$13)</f>
        <v/>
      </c>
      <c r="T661" s="502">
        <f>IF('COE.Client.Details'!J678="","",'COE.Client.Details'!J678)</f>
        <v/>
      </c>
    </row>
    <row r="662">
      <c r="A662" s="504" t="n"/>
      <c r="B662" s="504">
        <f>IF('Internal COE_Account Grid'!B662="","",'Internal COE_Account Grid'!B662)</f>
        <v/>
      </c>
      <c r="C662" s="504">
        <f>IF('Internal COE_Account Grid'!I662="","",'Internal COE_Account Grid'!I662)</f>
        <v/>
      </c>
      <c r="D662" s="631">
        <f>IF('Exhibit A'!K671="","",'Exhibit A'!K671)</f>
        <v/>
      </c>
      <c r="E662" s="166" t="n"/>
      <c r="F662" s="166" t="n"/>
      <c r="G662" s="166" t="n"/>
      <c r="H662" s="166" t="n"/>
      <c r="I662" s="481">
        <f>IF(B662="","",'Multi Unit Grid'!$H$3)</f>
        <v/>
      </c>
      <c r="J662" s="166" t="n"/>
      <c r="K662" s="166" t="n"/>
      <c r="L662" s="166" t="n"/>
      <c r="M662" s="166" t="n"/>
      <c r="N662" s="166" t="n"/>
      <c r="O662" s="505" t="n"/>
      <c r="P662" s="166" t="n"/>
      <c r="Q662" s="501">
        <f>IF(B662="","",'Multi Unit Grid'!$G$3)</f>
        <v/>
      </c>
      <c r="R662" s="166" t="n"/>
      <c r="S662" s="502">
        <f>IF('Multi Unit Grid'!$C$13="","",'Multi Unit Grid'!$C$13)</f>
        <v/>
      </c>
      <c r="T662" s="502">
        <f>IF('COE.Client.Details'!J679="","",'COE.Client.Details'!J679)</f>
        <v/>
      </c>
    </row>
    <row r="663">
      <c r="A663" s="504" t="n"/>
      <c r="B663" s="504">
        <f>IF('Internal COE_Account Grid'!B663="","",'Internal COE_Account Grid'!B663)</f>
        <v/>
      </c>
      <c r="C663" s="504">
        <f>IF('Internal COE_Account Grid'!I663="","",'Internal COE_Account Grid'!I663)</f>
        <v/>
      </c>
      <c r="D663" s="631">
        <f>IF('Exhibit A'!K672="","",'Exhibit A'!K672)</f>
        <v/>
      </c>
      <c r="E663" s="166" t="n"/>
      <c r="F663" s="166" t="n"/>
      <c r="G663" s="166" t="n"/>
      <c r="H663" s="166" t="n"/>
      <c r="I663" s="481">
        <f>IF(B663="","",'Multi Unit Grid'!$H$3)</f>
        <v/>
      </c>
      <c r="J663" s="166" t="n"/>
      <c r="K663" s="166" t="n"/>
      <c r="L663" s="166" t="n"/>
      <c r="M663" s="166" t="n"/>
      <c r="N663" s="166" t="n"/>
      <c r="O663" s="505" t="n"/>
      <c r="P663" s="166" t="n"/>
      <c r="Q663" s="501">
        <f>IF(B663="","",'Multi Unit Grid'!$G$3)</f>
        <v/>
      </c>
      <c r="R663" s="166" t="n"/>
      <c r="S663" s="502">
        <f>IF('Multi Unit Grid'!$C$13="","",'Multi Unit Grid'!$C$13)</f>
        <v/>
      </c>
      <c r="T663" s="502">
        <f>IF('COE.Client.Details'!J680="","",'COE.Client.Details'!J680)</f>
        <v/>
      </c>
    </row>
    <row r="664">
      <c r="A664" s="504" t="n"/>
      <c r="B664" s="504">
        <f>IF('Internal COE_Account Grid'!B664="","",'Internal COE_Account Grid'!B664)</f>
        <v/>
      </c>
      <c r="C664" s="504">
        <f>IF('Internal COE_Account Grid'!I664="","",'Internal COE_Account Grid'!I664)</f>
        <v/>
      </c>
      <c r="D664" s="631">
        <f>IF('Exhibit A'!K673="","",'Exhibit A'!K673)</f>
        <v/>
      </c>
      <c r="E664" s="166" t="n"/>
      <c r="F664" s="166" t="n"/>
      <c r="G664" s="166" t="n"/>
      <c r="H664" s="166" t="n"/>
      <c r="I664" s="481">
        <f>IF(B664="","",'Multi Unit Grid'!$H$3)</f>
        <v/>
      </c>
      <c r="J664" s="166" t="n"/>
      <c r="K664" s="166" t="n"/>
      <c r="L664" s="166" t="n"/>
      <c r="M664" s="166" t="n"/>
      <c r="N664" s="166" t="n"/>
      <c r="O664" s="505" t="n"/>
      <c r="P664" s="166" t="n"/>
      <c r="Q664" s="501">
        <f>IF(B664="","",'Multi Unit Grid'!$G$3)</f>
        <v/>
      </c>
      <c r="R664" s="166" t="n"/>
      <c r="S664" s="502">
        <f>IF('Multi Unit Grid'!$C$13="","",'Multi Unit Grid'!$C$13)</f>
        <v/>
      </c>
      <c r="T664" s="502">
        <f>IF('COE.Client.Details'!J681="","",'COE.Client.Details'!J681)</f>
        <v/>
      </c>
    </row>
    <row r="665">
      <c r="A665" s="504" t="n"/>
      <c r="B665" s="504">
        <f>IF('Internal COE_Account Grid'!B665="","",'Internal COE_Account Grid'!B665)</f>
        <v/>
      </c>
      <c r="C665" s="504">
        <f>IF('Internal COE_Account Grid'!I665="","",'Internal COE_Account Grid'!I665)</f>
        <v/>
      </c>
      <c r="D665" s="631">
        <f>IF('Exhibit A'!K674="","",'Exhibit A'!K674)</f>
        <v/>
      </c>
      <c r="E665" s="166" t="n"/>
      <c r="F665" s="166" t="n"/>
      <c r="G665" s="166" t="n"/>
      <c r="H665" s="166" t="n"/>
      <c r="I665" s="481">
        <f>IF(B665="","",'Multi Unit Grid'!$H$3)</f>
        <v/>
      </c>
      <c r="J665" s="166" t="n"/>
      <c r="K665" s="166" t="n"/>
      <c r="L665" s="166" t="n"/>
      <c r="M665" s="166" t="n"/>
      <c r="N665" s="166" t="n"/>
      <c r="O665" s="505" t="n"/>
      <c r="P665" s="166" t="n"/>
      <c r="Q665" s="501">
        <f>IF(B665="","",'Multi Unit Grid'!$G$3)</f>
        <v/>
      </c>
      <c r="R665" s="166" t="n"/>
      <c r="S665" s="502">
        <f>IF('Multi Unit Grid'!$C$13="","",'Multi Unit Grid'!$C$13)</f>
        <v/>
      </c>
      <c r="T665" s="502">
        <f>IF('COE.Client.Details'!J682="","",'COE.Client.Details'!J682)</f>
        <v/>
      </c>
    </row>
    <row r="666">
      <c r="A666" s="504" t="n"/>
      <c r="B666" s="504">
        <f>IF('Internal COE_Account Grid'!B666="","",'Internal COE_Account Grid'!B666)</f>
        <v/>
      </c>
      <c r="C666" s="504">
        <f>IF('Internal COE_Account Grid'!I666="","",'Internal COE_Account Grid'!I666)</f>
        <v/>
      </c>
      <c r="D666" s="631">
        <f>IF('Exhibit A'!K675="","",'Exhibit A'!K675)</f>
        <v/>
      </c>
      <c r="E666" s="166" t="n"/>
      <c r="F666" s="166" t="n"/>
      <c r="G666" s="166" t="n"/>
      <c r="H666" s="166" t="n"/>
      <c r="I666" s="481">
        <f>IF(B666="","",'Multi Unit Grid'!$H$3)</f>
        <v/>
      </c>
      <c r="J666" s="166" t="n"/>
      <c r="K666" s="166" t="n"/>
      <c r="L666" s="166" t="n"/>
      <c r="M666" s="166" t="n"/>
      <c r="N666" s="166" t="n"/>
      <c r="O666" s="505" t="n"/>
      <c r="P666" s="166" t="n"/>
      <c r="Q666" s="501">
        <f>IF(B666="","",'Multi Unit Grid'!$G$3)</f>
        <v/>
      </c>
      <c r="R666" s="166" t="n"/>
      <c r="S666" s="502">
        <f>IF('Multi Unit Grid'!$C$13="","",'Multi Unit Grid'!$C$13)</f>
        <v/>
      </c>
      <c r="T666" s="502">
        <f>IF('COE.Client.Details'!J683="","",'COE.Client.Details'!J683)</f>
        <v/>
      </c>
    </row>
    <row r="667">
      <c r="A667" s="504" t="n"/>
      <c r="B667" s="504">
        <f>IF('Internal COE_Account Grid'!B667="","",'Internal COE_Account Grid'!B667)</f>
        <v/>
      </c>
      <c r="C667" s="504">
        <f>IF('Internal COE_Account Grid'!I667="","",'Internal COE_Account Grid'!I667)</f>
        <v/>
      </c>
      <c r="D667" s="631">
        <f>IF('Exhibit A'!K676="","",'Exhibit A'!K676)</f>
        <v/>
      </c>
      <c r="E667" s="166" t="n"/>
      <c r="F667" s="166" t="n"/>
      <c r="G667" s="166" t="n"/>
      <c r="H667" s="166" t="n"/>
      <c r="I667" s="481">
        <f>IF(B667="","",'Multi Unit Grid'!$H$3)</f>
        <v/>
      </c>
      <c r="J667" s="166" t="n"/>
      <c r="K667" s="166" t="n"/>
      <c r="L667" s="166" t="n"/>
      <c r="M667" s="166" t="n"/>
      <c r="N667" s="166" t="n"/>
      <c r="O667" s="505" t="n"/>
      <c r="P667" s="166" t="n"/>
      <c r="Q667" s="501">
        <f>IF(B667="","",'Multi Unit Grid'!$G$3)</f>
        <v/>
      </c>
      <c r="R667" s="166" t="n"/>
      <c r="S667" s="502">
        <f>IF('Multi Unit Grid'!$C$13="","",'Multi Unit Grid'!$C$13)</f>
        <v/>
      </c>
      <c r="T667" s="502">
        <f>IF('COE.Client.Details'!J684="","",'COE.Client.Details'!J684)</f>
        <v/>
      </c>
    </row>
    <row r="668">
      <c r="A668" s="504" t="n"/>
      <c r="B668" s="504">
        <f>IF('Internal COE_Account Grid'!B668="","",'Internal COE_Account Grid'!B668)</f>
        <v/>
      </c>
      <c r="C668" s="504">
        <f>IF('Internal COE_Account Grid'!I668="","",'Internal COE_Account Grid'!I668)</f>
        <v/>
      </c>
      <c r="D668" s="631">
        <f>IF('Exhibit A'!K677="","",'Exhibit A'!K677)</f>
        <v/>
      </c>
      <c r="E668" s="166" t="n"/>
      <c r="F668" s="166" t="n"/>
      <c r="G668" s="166" t="n"/>
      <c r="H668" s="166" t="n"/>
      <c r="I668" s="481">
        <f>IF(B668="","",'Multi Unit Grid'!$H$3)</f>
        <v/>
      </c>
      <c r="J668" s="166" t="n"/>
      <c r="K668" s="166" t="n"/>
      <c r="L668" s="166" t="n"/>
      <c r="M668" s="166" t="n"/>
      <c r="N668" s="166" t="n"/>
      <c r="O668" s="505" t="n"/>
      <c r="P668" s="166" t="n"/>
      <c r="Q668" s="501">
        <f>IF(B668="","",'Multi Unit Grid'!$G$3)</f>
        <v/>
      </c>
      <c r="R668" s="166" t="n"/>
      <c r="S668" s="502">
        <f>IF('Multi Unit Grid'!$C$13="","",'Multi Unit Grid'!$C$13)</f>
        <v/>
      </c>
      <c r="T668" s="502">
        <f>IF('COE.Client.Details'!J685="","",'COE.Client.Details'!J685)</f>
        <v/>
      </c>
    </row>
    <row r="669">
      <c r="A669" s="504" t="n"/>
      <c r="B669" s="504">
        <f>IF('Internal COE_Account Grid'!B669="","",'Internal COE_Account Grid'!B669)</f>
        <v/>
      </c>
      <c r="C669" s="504">
        <f>IF('Internal COE_Account Grid'!I669="","",'Internal COE_Account Grid'!I669)</f>
        <v/>
      </c>
      <c r="D669" s="631">
        <f>IF('Exhibit A'!K678="","",'Exhibit A'!K678)</f>
        <v/>
      </c>
      <c r="E669" s="166" t="n"/>
      <c r="F669" s="166" t="n"/>
      <c r="G669" s="166" t="n"/>
      <c r="H669" s="166" t="n"/>
      <c r="I669" s="481">
        <f>IF(B669="","",'Multi Unit Grid'!$H$3)</f>
        <v/>
      </c>
      <c r="J669" s="166" t="n"/>
      <c r="K669" s="166" t="n"/>
      <c r="L669" s="166" t="n"/>
      <c r="M669" s="166" t="n"/>
      <c r="N669" s="166" t="n"/>
      <c r="O669" s="505" t="n"/>
      <c r="P669" s="166" t="n"/>
      <c r="Q669" s="501">
        <f>IF(B669="","",'Multi Unit Grid'!$G$3)</f>
        <v/>
      </c>
      <c r="R669" s="166" t="n"/>
      <c r="S669" s="502">
        <f>IF('Multi Unit Grid'!$C$13="","",'Multi Unit Grid'!$C$13)</f>
        <v/>
      </c>
      <c r="T669" s="502">
        <f>IF('COE.Client.Details'!J686="","",'COE.Client.Details'!J686)</f>
        <v/>
      </c>
    </row>
    <row r="670">
      <c r="A670" s="504" t="n"/>
      <c r="B670" s="504">
        <f>IF('Internal COE_Account Grid'!B670="","",'Internal COE_Account Grid'!B670)</f>
        <v/>
      </c>
      <c r="C670" s="504">
        <f>IF('Internal COE_Account Grid'!I670="","",'Internal COE_Account Grid'!I670)</f>
        <v/>
      </c>
      <c r="D670" s="631">
        <f>IF('Exhibit A'!K679="","",'Exhibit A'!K679)</f>
        <v/>
      </c>
      <c r="E670" s="166" t="n"/>
      <c r="F670" s="166" t="n"/>
      <c r="G670" s="166" t="n"/>
      <c r="H670" s="166" t="n"/>
      <c r="I670" s="481">
        <f>IF(B670="","",'Multi Unit Grid'!$H$3)</f>
        <v/>
      </c>
      <c r="J670" s="166" t="n"/>
      <c r="K670" s="166" t="n"/>
      <c r="L670" s="166" t="n"/>
      <c r="M670" s="166" t="n"/>
      <c r="N670" s="166" t="n"/>
      <c r="O670" s="505" t="n"/>
      <c r="P670" s="166" t="n"/>
      <c r="Q670" s="501">
        <f>IF(B670="","",'Multi Unit Grid'!$G$3)</f>
        <v/>
      </c>
      <c r="R670" s="166" t="n"/>
      <c r="S670" s="502">
        <f>IF('Multi Unit Grid'!$C$13="","",'Multi Unit Grid'!$C$13)</f>
        <v/>
      </c>
      <c r="T670" s="502">
        <f>IF('COE.Client.Details'!J687="","",'COE.Client.Details'!J687)</f>
        <v/>
      </c>
    </row>
    <row r="671">
      <c r="A671" s="504" t="n"/>
      <c r="B671" s="504">
        <f>IF('Internal COE_Account Grid'!B671="","",'Internal COE_Account Grid'!B671)</f>
        <v/>
      </c>
      <c r="C671" s="504">
        <f>IF('Internal COE_Account Grid'!I671="","",'Internal COE_Account Grid'!I671)</f>
        <v/>
      </c>
      <c r="D671" s="631">
        <f>IF('Exhibit A'!K680="","",'Exhibit A'!K680)</f>
        <v/>
      </c>
      <c r="E671" s="166" t="n"/>
      <c r="F671" s="166" t="n"/>
      <c r="G671" s="166" t="n"/>
      <c r="H671" s="166" t="n"/>
      <c r="I671" s="481">
        <f>IF(B671="","",'Multi Unit Grid'!$H$3)</f>
        <v/>
      </c>
      <c r="J671" s="166" t="n"/>
      <c r="K671" s="166" t="n"/>
      <c r="L671" s="166" t="n"/>
      <c r="M671" s="166" t="n"/>
      <c r="N671" s="166" t="n"/>
      <c r="O671" s="505" t="n"/>
      <c r="P671" s="166" t="n"/>
      <c r="Q671" s="501">
        <f>IF(B671="","",'Multi Unit Grid'!$G$3)</f>
        <v/>
      </c>
      <c r="R671" s="166" t="n"/>
      <c r="S671" s="502">
        <f>IF('Multi Unit Grid'!$C$13="","",'Multi Unit Grid'!$C$13)</f>
        <v/>
      </c>
      <c r="T671" s="502">
        <f>IF('COE.Client.Details'!J688="","",'COE.Client.Details'!J688)</f>
        <v/>
      </c>
    </row>
    <row r="672">
      <c r="A672" s="504" t="n"/>
      <c r="B672" s="504">
        <f>IF('Internal COE_Account Grid'!B672="","",'Internal COE_Account Grid'!B672)</f>
        <v/>
      </c>
      <c r="C672" s="504">
        <f>IF('Internal COE_Account Grid'!I672="","",'Internal COE_Account Grid'!I672)</f>
        <v/>
      </c>
      <c r="D672" s="631">
        <f>IF('Exhibit A'!K681="","",'Exhibit A'!K681)</f>
        <v/>
      </c>
      <c r="E672" s="166" t="n"/>
      <c r="F672" s="166" t="n"/>
      <c r="G672" s="166" t="n"/>
      <c r="H672" s="166" t="n"/>
      <c r="I672" s="481">
        <f>IF(B672="","",'Multi Unit Grid'!$H$3)</f>
        <v/>
      </c>
      <c r="J672" s="166" t="n"/>
      <c r="K672" s="166" t="n"/>
      <c r="L672" s="166" t="n"/>
      <c r="M672" s="166" t="n"/>
      <c r="N672" s="166" t="n"/>
      <c r="O672" s="505" t="n"/>
      <c r="P672" s="166" t="n"/>
      <c r="Q672" s="501">
        <f>IF(B672="","",'Multi Unit Grid'!$G$3)</f>
        <v/>
      </c>
      <c r="R672" s="166" t="n"/>
      <c r="S672" s="502">
        <f>IF('Multi Unit Grid'!$C$13="","",'Multi Unit Grid'!$C$13)</f>
        <v/>
      </c>
      <c r="T672" s="502">
        <f>IF('COE.Client.Details'!J689="","",'COE.Client.Details'!J689)</f>
        <v/>
      </c>
    </row>
    <row r="673">
      <c r="A673" s="504" t="n"/>
      <c r="B673" s="504">
        <f>IF('Internal COE_Account Grid'!B673="","",'Internal COE_Account Grid'!B673)</f>
        <v/>
      </c>
      <c r="C673" s="504">
        <f>IF('Internal COE_Account Grid'!I673="","",'Internal COE_Account Grid'!I673)</f>
        <v/>
      </c>
      <c r="D673" s="631">
        <f>IF('Exhibit A'!K682="","",'Exhibit A'!K682)</f>
        <v/>
      </c>
      <c r="E673" s="166" t="n"/>
      <c r="F673" s="166" t="n"/>
      <c r="G673" s="166" t="n"/>
      <c r="H673" s="166" t="n"/>
      <c r="I673" s="481">
        <f>IF(B673="","",'Multi Unit Grid'!$H$3)</f>
        <v/>
      </c>
      <c r="J673" s="166" t="n"/>
      <c r="K673" s="166" t="n"/>
      <c r="L673" s="166" t="n"/>
      <c r="M673" s="166" t="n"/>
      <c r="N673" s="166" t="n"/>
      <c r="O673" s="505" t="n"/>
      <c r="P673" s="166" t="n"/>
      <c r="Q673" s="501">
        <f>IF(B673="","",'Multi Unit Grid'!$G$3)</f>
        <v/>
      </c>
      <c r="R673" s="166" t="n"/>
      <c r="S673" s="502">
        <f>IF('Multi Unit Grid'!$C$13="","",'Multi Unit Grid'!$C$13)</f>
        <v/>
      </c>
      <c r="T673" s="502">
        <f>IF('COE.Client.Details'!J690="","",'COE.Client.Details'!J690)</f>
        <v/>
      </c>
    </row>
    <row r="674">
      <c r="A674" s="504" t="n"/>
      <c r="B674" s="504">
        <f>IF('Internal COE_Account Grid'!B674="","",'Internal COE_Account Grid'!B674)</f>
        <v/>
      </c>
      <c r="C674" s="504">
        <f>IF('Internal COE_Account Grid'!I674="","",'Internal COE_Account Grid'!I674)</f>
        <v/>
      </c>
      <c r="D674" s="631">
        <f>IF('Exhibit A'!K683="","",'Exhibit A'!K683)</f>
        <v/>
      </c>
      <c r="E674" s="166" t="n"/>
      <c r="F674" s="166" t="n"/>
      <c r="G674" s="166" t="n"/>
      <c r="H674" s="166" t="n"/>
      <c r="I674" s="481">
        <f>IF(B674="","",'Multi Unit Grid'!$H$3)</f>
        <v/>
      </c>
      <c r="J674" s="166" t="n"/>
      <c r="K674" s="166" t="n"/>
      <c r="L674" s="166" t="n"/>
      <c r="M674" s="166" t="n"/>
      <c r="N674" s="166" t="n"/>
      <c r="O674" s="505" t="n"/>
      <c r="P674" s="166" t="n"/>
      <c r="Q674" s="501">
        <f>IF(B674="","",'Multi Unit Grid'!$G$3)</f>
        <v/>
      </c>
      <c r="R674" s="166" t="n"/>
      <c r="S674" s="502">
        <f>IF('Multi Unit Grid'!$C$13="","",'Multi Unit Grid'!$C$13)</f>
        <v/>
      </c>
      <c r="T674" s="502">
        <f>IF('COE.Client.Details'!J691="","",'COE.Client.Details'!J691)</f>
        <v/>
      </c>
    </row>
    <row r="675">
      <c r="A675" s="504" t="n"/>
      <c r="B675" s="504">
        <f>IF('Internal COE_Account Grid'!B675="","",'Internal COE_Account Grid'!B675)</f>
        <v/>
      </c>
      <c r="C675" s="504">
        <f>IF('Internal COE_Account Grid'!I675="","",'Internal COE_Account Grid'!I675)</f>
        <v/>
      </c>
      <c r="D675" s="631">
        <f>IF('Exhibit A'!K684="","",'Exhibit A'!K684)</f>
        <v/>
      </c>
      <c r="E675" s="166" t="n"/>
      <c r="F675" s="166" t="n"/>
      <c r="G675" s="166" t="n"/>
      <c r="H675" s="166" t="n"/>
      <c r="I675" s="481">
        <f>IF(B675="","",'Multi Unit Grid'!$H$3)</f>
        <v/>
      </c>
      <c r="J675" s="166" t="n"/>
      <c r="K675" s="166" t="n"/>
      <c r="L675" s="166" t="n"/>
      <c r="M675" s="166" t="n"/>
      <c r="N675" s="166" t="n"/>
      <c r="O675" s="505" t="n"/>
      <c r="P675" s="166" t="n"/>
      <c r="Q675" s="501">
        <f>IF(B675="","",'Multi Unit Grid'!$G$3)</f>
        <v/>
      </c>
      <c r="R675" s="166" t="n"/>
      <c r="S675" s="502">
        <f>IF('Multi Unit Grid'!$C$13="","",'Multi Unit Grid'!$C$13)</f>
        <v/>
      </c>
      <c r="T675" s="502">
        <f>IF('COE.Client.Details'!J692="","",'COE.Client.Details'!J692)</f>
        <v/>
      </c>
    </row>
    <row r="676">
      <c r="A676" s="504" t="n"/>
      <c r="B676" s="504">
        <f>IF('Internal COE_Account Grid'!B676="","",'Internal COE_Account Grid'!B676)</f>
        <v/>
      </c>
      <c r="C676" s="504">
        <f>IF('Internal COE_Account Grid'!I676="","",'Internal COE_Account Grid'!I676)</f>
        <v/>
      </c>
      <c r="D676" s="631">
        <f>IF('Exhibit A'!K685="","",'Exhibit A'!K685)</f>
        <v/>
      </c>
      <c r="E676" s="166" t="n"/>
      <c r="F676" s="166" t="n"/>
      <c r="G676" s="166" t="n"/>
      <c r="H676" s="166" t="n"/>
      <c r="I676" s="481">
        <f>IF(B676="","",'Multi Unit Grid'!$H$3)</f>
        <v/>
      </c>
      <c r="J676" s="166" t="n"/>
      <c r="K676" s="166" t="n"/>
      <c r="L676" s="166" t="n"/>
      <c r="M676" s="166" t="n"/>
      <c r="N676" s="166" t="n"/>
      <c r="O676" s="505" t="n"/>
      <c r="P676" s="166" t="n"/>
      <c r="Q676" s="501">
        <f>IF(B676="","",'Multi Unit Grid'!$G$3)</f>
        <v/>
      </c>
      <c r="R676" s="166" t="n"/>
      <c r="S676" s="502">
        <f>IF('Multi Unit Grid'!$C$13="","",'Multi Unit Grid'!$C$13)</f>
        <v/>
      </c>
      <c r="T676" s="502">
        <f>IF('COE.Client.Details'!J693="","",'COE.Client.Details'!J693)</f>
        <v/>
      </c>
    </row>
    <row r="677">
      <c r="A677" s="504" t="n"/>
      <c r="B677" s="504">
        <f>IF('Internal COE_Account Grid'!B677="","",'Internal COE_Account Grid'!B677)</f>
        <v/>
      </c>
      <c r="C677" s="504">
        <f>IF('Internal COE_Account Grid'!I677="","",'Internal COE_Account Grid'!I677)</f>
        <v/>
      </c>
      <c r="D677" s="631">
        <f>IF('Exhibit A'!K686="","",'Exhibit A'!K686)</f>
        <v/>
      </c>
      <c r="E677" s="166" t="n"/>
      <c r="F677" s="166" t="n"/>
      <c r="G677" s="166" t="n"/>
      <c r="H677" s="166" t="n"/>
      <c r="I677" s="481">
        <f>IF(B677="","",'Multi Unit Grid'!$H$3)</f>
        <v/>
      </c>
      <c r="J677" s="166" t="n"/>
      <c r="K677" s="166" t="n"/>
      <c r="L677" s="166" t="n"/>
      <c r="M677" s="166" t="n"/>
      <c r="N677" s="166" t="n"/>
      <c r="O677" s="505" t="n"/>
      <c r="P677" s="166" t="n"/>
      <c r="Q677" s="501">
        <f>IF(B677="","",'Multi Unit Grid'!$G$3)</f>
        <v/>
      </c>
      <c r="R677" s="166" t="n"/>
      <c r="S677" s="502">
        <f>IF('Multi Unit Grid'!$C$13="","",'Multi Unit Grid'!$C$13)</f>
        <v/>
      </c>
      <c r="T677" s="502">
        <f>IF('COE.Client.Details'!J694="","",'COE.Client.Details'!J694)</f>
        <v/>
      </c>
    </row>
    <row r="678">
      <c r="A678" s="504" t="n"/>
      <c r="B678" s="504">
        <f>IF('Internal COE_Account Grid'!B678="","",'Internal COE_Account Grid'!B678)</f>
        <v/>
      </c>
      <c r="C678" s="504">
        <f>IF('Internal COE_Account Grid'!I678="","",'Internal COE_Account Grid'!I678)</f>
        <v/>
      </c>
      <c r="D678" s="631">
        <f>IF('Exhibit A'!K687="","",'Exhibit A'!K687)</f>
        <v/>
      </c>
      <c r="E678" s="166" t="n"/>
      <c r="F678" s="166" t="n"/>
      <c r="G678" s="166" t="n"/>
      <c r="H678" s="166" t="n"/>
      <c r="I678" s="481">
        <f>IF(B678="","",'Multi Unit Grid'!$H$3)</f>
        <v/>
      </c>
      <c r="J678" s="166" t="n"/>
      <c r="K678" s="166" t="n"/>
      <c r="L678" s="166" t="n"/>
      <c r="M678" s="166" t="n"/>
      <c r="N678" s="166" t="n"/>
      <c r="O678" s="505" t="n"/>
      <c r="P678" s="166" t="n"/>
      <c r="Q678" s="501">
        <f>IF(B678="","",'Multi Unit Grid'!$G$3)</f>
        <v/>
      </c>
      <c r="R678" s="166" t="n"/>
      <c r="S678" s="502">
        <f>IF('Multi Unit Grid'!$C$13="","",'Multi Unit Grid'!$C$13)</f>
        <v/>
      </c>
      <c r="T678" s="502">
        <f>IF('COE.Client.Details'!J695="","",'COE.Client.Details'!J695)</f>
        <v/>
      </c>
    </row>
    <row r="679">
      <c r="A679" s="504" t="n"/>
      <c r="B679" s="504">
        <f>IF('Internal COE_Account Grid'!B679="","",'Internal COE_Account Grid'!B679)</f>
        <v/>
      </c>
      <c r="C679" s="504">
        <f>IF('Internal COE_Account Grid'!I679="","",'Internal COE_Account Grid'!I679)</f>
        <v/>
      </c>
      <c r="D679" s="631">
        <f>IF('Exhibit A'!K688="","",'Exhibit A'!K688)</f>
        <v/>
      </c>
      <c r="E679" s="166" t="n"/>
      <c r="F679" s="166" t="n"/>
      <c r="G679" s="166" t="n"/>
      <c r="H679" s="166" t="n"/>
      <c r="I679" s="481">
        <f>IF(B679="","",'Multi Unit Grid'!$H$3)</f>
        <v/>
      </c>
      <c r="J679" s="166" t="n"/>
      <c r="K679" s="166" t="n"/>
      <c r="L679" s="166" t="n"/>
      <c r="M679" s="166" t="n"/>
      <c r="N679" s="166" t="n"/>
      <c r="O679" s="505" t="n"/>
      <c r="P679" s="166" t="n"/>
      <c r="Q679" s="501">
        <f>IF(B679="","",'Multi Unit Grid'!$G$3)</f>
        <v/>
      </c>
      <c r="R679" s="166" t="n"/>
      <c r="S679" s="502">
        <f>IF('Multi Unit Grid'!$C$13="","",'Multi Unit Grid'!$C$13)</f>
        <v/>
      </c>
      <c r="T679" s="502">
        <f>IF('COE.Client.Details'!J696="","",'COE.Client.Details'!J696)</f>
        <v/>
      </c>
    </row>
    <row r="680">
      <c r="A680" s="504" t="n"/>
      <c r="B680" s="504">
        <f>IF('Internal COE_Account Grid'!B680="","",'Internal COE_Account Grid'!B680)</f>
        <v/>
      </c>
      <c r="C680" s="504">
        <f>IF('Internal COE_Account Grid'!I680="","",'Internal COE_Account Grid'!I680)</f>
        <v/>
      </c>
      <c r="D680" s="631">
        <f>IF('Exhibit A'!K689="","",'Exhibit A'!K689)</f>
        <v/>
      </c>
      <c r="E680" s="166" t="n"/>
      <c r="F680" s="166" t="n"/>
      <c r="G680" s="166" t="n"/>
      <c r="H680" s="166" t="n"/>
      <c r="I680" s="481">
        <f>IF(B680="","",'Multi Unit Grid'!$H$3)</f>
        <v/>
      </c>
      <c r="J680" s="166" t="n"/>
      <c r="K680" s="166" t="n"/>
      <c r="L680" s="166" t="n"/>
      <c r="M680" s="166" t="n"/>
      <c r="N680" s="166" t="n"/>
      <c r="O680" s="505" t="n"/>
      <c r="P680" s="166" t="n"/>
      <c r="Q680" s="501">
        <f>IF(B680="","",'Multi Unit Grid'!$G$3)</f>
        <v/>
      </c>
      <c r="R680" s="166" t="n"/>
      <c r="S680" s="502">
        <f>IF('Multi Unit Grid'!$C$13="","",'Multi Unit Grid'!$C$13)</f>
        <v/>
      </c>
      <c r="T680" s="502">
        <f>IF('COE.Client.Details'!J697="","",'COE.Client.Details'!J697)</f>
        <v/>
      </c>
    </row>
    <row r="681">
      <c r="A681" s="504" t="n"/>
      <c r="B681" s="504">
        <f>IF('Internal COE_Account Grid'!B681="","",'Internal COE_Account Grid'!B681)</f>
        <v/>
      </c>
      <c r="C681" s="504">
        <f>IF('Internal COE_Account Grid'!I681="","",'Internal COE_Account Grid'!I681)</f>
        <v/>
      </c>
      <c r="D681" s="631">
        <f>IF('Exhibit A'!K690="","",'Exhibit A'!K690)</f>
        <v/>
      </c>
      <c r="E681" s="166" t="n"/>
      <c r="F681" s="166" t="n"/>
      <c r="G681" s="166" t="n"/>
      <c r="H681" s="166" t="n"/>
      <c r="I681" s="481">
        <f>IF(B681="","",'Multi Unit Grid'!$H$3)</f>
        <v/>
      </c>
      <c r="J681" s="166" t="n"/>
      <c r="K681" s="166" t="n"/>
      <c r="L681" s="166" t="n"/>
      <c r="M681" s="166" t="n"/>
      <c r="N681" s="166" t="n"/>
      <c r="O681" s="505" t="n"/>
      <c r="P681" s="166" t="n"/>
      <c r="Q681" s="501">
        <f>IF(B681="","",'Multi Unit Grid'!$G$3)</f>
        <v/>
      </c>
      <c r="R681" s="166" t="n"/>
      <c r="S681" s="502">
        <f>IF('Multi Unit Grid'!$C$13="","",'Multi Unit Grid'!$C$13)</f>
        <v/>
      </c>
      <c r="T681" s="502">
        <f>IF('COE.Client.Details'!J698="","",'COE.Client.Details'!J698)</f>
        <v/>
      </c>
    </row>
    <row r="682">
      <c r="A682" s="504" t="n"/>
      <c r="B682" s="504">
        <f>IF('Internal COE_Account Grid'!B682="","",'Internal COE_Account Grid'!B682)</f>
        <v/>
      </c>
      <c r="C682" s="504">
        <f>IF('Internal COE_Account Grid'!I682="","",'Internal COE_Account Grid'!I682)</f>
        <v/>
      </c>
      <c r="D682" s="631">
        <f>IF('Exhibit A'!K691="","",'Exhibit A'!K691)</f>
        <v/>
      </c>
      <c r="E682" s="166" t="n"/>
      <c r="F682" s="166" t="n"/>
      <c r="G682" s="166" t="n"/>
      <c r="H682" s="166" t="n"/>
      <c r="I682" s="481">
        <f>IF(B682="","",'Multi Unit Grid'!$H$3)</f>
        <v/>
      </c>
      <c r="J682" s="166" t="n"/>
      <c r="K682" s="166" t="n"/>
      <c r="L682" s="166" t="n"/>
      <c r="M682" s="166" t="n"/>
      <c r="N682" s="166" t="n"/>
      <c r="O682" s="505" t="n"/>
      <c r="P682" s="166" t="n"/>
      <c r="Q682" s="501">
        <f>IF(B682="","",'Multi Unit Grid'!$G$3)</f>
        <v/>
      </c>
      <c r="R682" s="166" t="n"/>
      <c r="S682" s="502">
        <f>IF('Multi Unit Grid'!$C$13="","",'Multi Unit Grid'!$C$13)</f>
        <v/>
      </c>
      <c r="T682" s="502">
        <f>IF('COE.Client.Details'!J699="","",'COE.Client.Details'!J699)</f>
        <v/>
      </c>
    </row>
    <row r="683">
      <c r="A683" s="504" t="n"/>
      <c r="B683" s="504">
        <f>IF('Internal COE_Account Grid'!B683="","",'Internal COE_Account Grid'!B683)</f>
        <v/>
      </c>
      <c r="C683" s="504">
        <f>IF('Internal COE_Account Grid'!I683="","",'Internal COE_Account Grid'!I683)</f>
        <v/>
      </c>
      <c r="D683" s="631">
        <f>IF('Exhibit A'!K692="","",'Exhibit A'!K692)</f>
        <v/>
      </c>
      <c r="E683" s="166" t="n"/>
      <c r="F683" s="166" t="n"/>
      <c r="G683" s="166" t="n"/>
      <c r="H683" s="166" t="n"/>
      <c r="I683" s="481">
        <f>IF(B683="","",'Multi Unit Grid'!$H$3)</f>
        <v/>
      </c>
      <c r="J683" s="166" t="n"/>
      <c r="K683" s="166" t="n"/>
      <c r="L683" s="166" t="n"/>
      <c r="M683" s="166" t="n"/>
      <c r="N683" s="166" t="n"/>
      <c r="O683" s="505" t="n"/>
      <c r="P683" s="166" t="n"/>
      <c r="Q683" s="501">
        <f>IF(B683="","",'Multi Unit Grid'!$G$3)</f>
        <v/>
      </c>
      <c r="R683" s="166" t="n"/>
      <c r="S683" s="502">
        <f>IF('Multi Unit Grid'!$C$13="","",'Multi Unit Grid'!$C$13)</f>
        <v/>
      </c>
      <c r="T683" s="502">
        <f>IF('COE.Client.Details'!J700="","",'COE.Client.Details'!J700)</f>
        <v/>
      </c>
    </row>
    <row r="684">
      <c r="A684" s="504" t="n"/>
      <c r="B684" s="504">
        <f>IF('Internal COE_Account Grid'!B684="","",'Internal COE_Account Grid'!B684)</f>
        <v/>
      </c>
      <c r="C684" s="504">
        <f>IF('Internal COE_Account Grid'!I684="","",'Internal COE_Account Grid'!I684)</f>
        <v/>
      </c>
      <c r="D684" s="631">
        <f>IF('Exhibit A'!K693="","",'Exhibit A'!K693)</f>
        <v/>
      </c>
      <c r="E684" s="166" t="n"/>
      <c r="F684" s="166" t="n"/>
      <c r="G684" s="166" t="n"/>
      <c r="H684" s="166" t="n"/>
      <c r="I684" s="481">
        <f>IF(B684="","",'Multi Unit Grid'!$H$3)</f>
        <v/>
      </c>
      <c r="J684" s="166" t="n"/>
      <c r="K684" s="166" t="n"/>
      <c r="L684" s="166" t="n"/>
      <c r="M684" s="166" t="n"/>
      <c r="N684" s="166" t="n"/>
      <c r="O684" s="505" t="n"/>
      <c r="P684" s="166" t="n"/>
      <c r="Q684" s="501">
        <f>IF(B684="","",'Multi Unit Grid'!$G$3)</f>
        <v/>
      </c>
      <c r="R684" s="166" t="n"/>
      <c r="S684" s="502">
        <f>IF('Multi Unit Grid'!$C$13="","",'Multi Unit Grid'!$C$13)</f>
        <v/>
      </c>
      <c r="T684" s="502">
        <f>IF('COE.Client.Details'!J701="","",'COE.Client.Details'!J701)</f>
        <v/>
      </c>
    </row>
    <row r="685">
      <c r="A685" s="504" t="n"/>
      <c r="B685" s="504">
        <f>IF('Internal COE_Account Grid'!B685="","",'Internal COE_Account Grid'!B685)</f>
        <v/>
      </c>
      <c r="C685" s="504">
        <f>IF('Internal COE_Account Grid'!I685="","",'Internal COE_Account Grid'!I685)</f>
        <v/>
      </c>
      <c r="D685" s="631">
        <f>IF('Exhibit A'!K694="","",'Exhibit A'!K694)</f>
        <v/>
      </c>
      <c r="E685" s="166" t="n"/>
      <c r="F685" s="166" t="n"/>
      <c r="G685" s="166" t="n"/>
      <c r="H685" s="166" t="n"/>
      <c r="I685" s="481">
        <f>IF(B685="","",'Multi Unit Grid'!$H$3)</f>
        <v/>
      </c>
      <c r="J685" s="166" t="n"/>
      <c r="K685" s="166" t="n"/>
      <c r="L685" s="166" t="n"/>
      <c r="M685" s="166" t="n"/>
      <c r="N685" s="166" t="n"/>
      <c r="O685" s="505" t="n"/>
      <c r="P685" s="166" t="n"/>
      <c r="Q685" s="501">
        <f>IF(B685="","",'Multi Unit Grid'!$G$3)</f>
        <v/>
      </c>
      <c r="R685" s="166" t="n"/>
      <c r="S685" s="502">
        <f>IF('Multi Unit Grid'!$C$13="","",'Multi Unit Grid'!$C$13)</f>
        <v/>
      </c>
      <c r="T685" s="502">
        <f>IF('COE.Client.Details'!J702="","",'COE.Client.Details'!J702)</f>
        <v/>
      </c>
    </row>
    <row r="686">
      <c r="A686" s="504" t="n"/>
      <c r="B686" s="504">
        <f>IF('Internal COE_Account Grid'!B686="","",'Internal COE_Account Grid'!B686)</f>
        <v/>
      </c>
      <c r="C686" s="504">
        <f>IF('Internal COE_Account Grid'!I686="","",'Internal COE_Account Grid'!I686)</f>
        <v/>
      </c>
      <c r="D686" s="631">
        <f>IF('Exhibit A'!K695="","",'Exhibit A'!K695)</f>
        <v/>
      </c>
      <c r="E686" s="166" t="n"/>
      <c r="F686" s="166" t="n"/>
      <c r="G686" s="166" t="n"/>
      <c r="H686" s="166" t="n"/>
      <c r="I686" s="481">
        <f>IF(B686="","",'Multi Unit Grid'!$H$3)</f>
        <v/>
      </c>
      <c r="J686" s="166" t="n"/>
      <c r="K686" s="166" t="n"/>
      <c r="L686" s="166" t="n"/>
      <c r="M686" s="166" t="n"/>
      <c r="N686" s="166" t="n"/>
      <c r="O686" s="505" t="n"/>
      <c r="P686" s="166" t="n"/>
      <c r="Q686" s="501">
        <f>IF(B686="","",'Multi Unit Grid'!$G$3)</f>
        <v/>
      </c>
      <c r="R686" s="166" t="n"/>
      <c r="S686" s="502">
        <f>IF('Multi Unit Grid'!$C$13="","",'Multi Unit Grid'!$C$13)</f>
        <v/>
      </c>
      <c r="T686" s="502">
        <f>IF('COE.Client.Details'!J703="","",'COE.Client.Details'!J703)</f>
        <v/>
      </c>
    </row>
    <row r="687">
      <c r="A687" s="504" t="n"/>
      <c r="B687" s="504">
        <f>IF('Internal COE_Account Grid'!B687="","",'Internal COE_Account Grid'!B687)</f>
        <v/>
      </c>
      <c r="C687" s="504">
        <f>IF('Internal COE_Account Grid'!I687="","",'Internal COE_Account Grid'!I687)</f>
        <v/>
      </c>
      <c r="D687" s="631">
        <f>IF('Exhibit A'!K696="","",'Exhibit A'!K696)</f>
        <v/>
      </c>
      <c r="E687" s="166" t="n"/>
      <c r="F687" s="166" t="n"/>
      <c r="G687" s="166" t="n"/>
      <c r="H687" s="166" t="n"/>
      <c r="I687" s="481">
        <f>IF(B687="","",'Multi Unit Grid'!$H$3)</f>
        <v/>
      </c>
      <c r="J687" s="166" t="n"/>
      <c r="K687" s="166" t="n"/>
      <c r="L687" s="166" t="n"/>
      <c r="M687" s="166" t="n"/>
      <c r="N687" s="166" t="n"/>
      <c r="O687" s="505" t="n"/>
      <c r="P687" s="166" t="n"/>
      <c r="Q687" s="501">
        <f>IF(B687="","",'Multi Unit Grid'!$G$3)</f>
        <v/>
      </c>
      <c r="R687" s="166" t="n"/>
      <c r="S687" s="502">
        <f>IF('Multi Unit Grid'!$C$13="","",'Multi Unit Grid'!$C$13)</f>
        <v/>
      </c>
      <c r="T687" s="502">
        <f>IF('COE.Client.Details'!J704="","",'COE.Client.Details'!J704)</f>
        <v/>
      </c>
    </row>
    <row r="688">
      <c r="A688" s="504" t="n"/>
      <c r="B688" s="504">
        <f>IF('Internal COE_Account Grid'!B688="","",'Internal COE_Account Grid'!B688)</f>
        <v/>
      </c>
      <c r="C688" s="504">
        <f>IF('Internal COE_Account Grid'!I688="","",'Internal COE_Account Grid'!I688)</f>
        <v/>
      </c>
      <c r="D688" s="631">
        <f>IF('Exhibit A'!K697="","",'Exhibit A'!K697)</f>
        <v/>
      </c>
      <c r="E688" s="166" t="n"/>
      <c r="F688" s="166" t="n"/>
      <c r="G688" s="166" t="n"/>
      <c r="H688" s="166" t="n"/>
      <c r="I688" s="481">
        <f>IF(B688="","",'Multi Unit Grid'!$H$3)</f>
        <v/>
      </c>
      <c r="J688" s="166" t="n"/>
      <c r="K688" s="166" t="n"/>
      <c r="L688" s="166" t="n"/>
      <c r="M688" s="166" t="n"/>
      <c r="N688" s="166" t="n"/>
      <c r="O688" s="505" t="n"/>
      <c r="P688" s="166" t="n"/>
      <c r="Q688" s="501">
        <f>IF(B688="","",'Multi Unit Grid'!$G$3)</f>
        <v/>
      </c>
      <c r="R688" s="166" t="n"/>
      <c r="S688" s="502">
        <f>IF('Multi Unit Grid'!$C$13="","",'Multi Unit Grid'!$C$13)</f>
        <v/>
      </c>
      <c r="T688" s="502">
        <f>IF('COE.Client.Details'!J705="","",'COE.Client.Details'!J705)</f>
        <v/>
      </c>
    </row>
    <row r="689">
      <c r="A689" s="504" t="n"/>
      <c r="B689" s="504">
        <f>IF('Internal COE_Account Grid'!B689="","",'Internal COE_Account Grid'!B689)</f>
        <v/>
      </c>
      <c r="C689" s="504">
        <f>IF('Internal COE_Account Grid'!I689="","",'Internal COE_Account Grid'!I689)</f>
        <v/>
      </c>
      <c r="D689" s="631">
        <f>IF('Exhibit A'!K698="","",'Exhibit A'!K698)</f>
        <v/>
      </c>
      <c r="E689" s="166" t="n"/>
      <c r="F689" s="166" t="n"/>
      <c r="G689" s="166" t="n"/>
      <c r="H689" s="166" t="n"/>
      <c r="I689" s="481">
        <f>IF(B689="","",'Multi Unit Grid'!$H$3)</f>
        <v/>
      </c>
      <c r="J689" s="166" t="n"/>
      <c r="K689" s="166" t="n"/>
      <c r="L689" s="166" t="n"/>
      <c r="M689" s="166" t="n"/>
      <c r="N689" s="166" t="n"/>
      <c r="O689" s="505" t="n"/>
      <c r="P689" s="166" t="n"/>
      <c r="Q689" s="501">
        <f>IF(B689="","",'Multi Unit Grid'!$G$3)</f>
        <v/>
      </c>
      <c r="R689" s="166" t="n"/>
      <c r="S689" s="502">
        <f>IF('Multi Unit Grid'!$C$13="","",'Multi Unit Grid'!$C$13)</f>
        <v/>
      </c>
      <c r="T689" s="502">
        <f>IF('COE.Client.Details'!J706="","",'COE.Client.Details'!J706)</f>
        <v/>
      </c>
    </row>
    <row r="690">
      <c r="A690" s="504" t="n"/>
      <c r="B690" s="504">
        <f>IF('Internal COE_Account Grid'!B690="","",'Internal COE_Account Grid'!B690)</f>
        <v/>
      </c>
      <c r="C690" s="504">
        <f>IF('Internal COE_Account Grid'!I690="","",'Internal COE_Account Grid'!I690)</f>
        <v/>
      </c>
      <c r="D690" s="631">
        <f>IF('Exhibit A'!K699="","",'Exhibit A'!K699)</f>
        <v/>
      </c>
      <c r="E690" s="166" t="n"/>
      <c r="F690" s="166" t="n"/>
      <c r="G690" s="166" t="n"/>
      <c r="H690" s="166" t="n"/>
      <c r="I690" s="481">
        <f>IF(B690="","",'Multi Unit Grid'!$H$3)</f>
        <v/>
      </c>
      <c r="J690" s="166" t="n"/>
      <c r="K690" s="166" t="n"/>
      <c r="L690" s="166" t="n"/>
      <c r="M690" s="166" t="n"/>
      <c r="N690" s="166" t="n"/>
      <c r="O690" s="505" t="n"/>
      <c r="P690" s="166" t="n"/>
      <c r="Q690" s="501">
        <f>IF(B690="","",'Multi Unit Grid'!$G$3)</f>
        <v/>
      </c>
      <c r="R690" s="166" t="n"/>
      <c r="S690" s="502">
        <f>IF('Multi Unit Grid'!$C$13="","",'Multi Unit Grid'!$C$13)</f>
        <v/>
      </c>
      <c r="T690" s="502">
        <f>IF('COE.Client.Details'!J707="","",'COE.Client.Details'!J707)</f>
        <v/>
      </c>
    </row>
    <row r="691">
      <c r="A691" s="504" t="n"/>
      <c r="B691" s="504">
        <f>IF('Internal COE_Account Grid'!B691="","",'Internal COE_Account Grid'!B691)</f>
        <v/>
      </c>
      <c r="C691" s="504">
        <f>IF('Internal COE_Account Grid'!I691="","",'Internal COE_Account Grid'!I691)</f>
        <v/>
      </c>
      <c r="D691" s="631">
        <f>IF('Exhibit A'!K700="","",'Exhibit A'!K700)</f>
        <v/>
      </c>
      <c r="E691" s="166" t="n"/>
      <c r="F691" s="166" t="n"/>
      <c r="G691" s="166" t="n"/>
      <c r="H691" s="166" t="n"/>
      <c r="I691" s="481">
        <f>IF(B691="","",'Multi Unit Grid'!$H$3)</f>
        <v/>
      </c>
      <c r="J691" s="166" t="n"/>
      <c r="K691" s="166" t="n"/>
      <c r="L691" s="166" t="n"/>
      <c r="M691" s="166" t="n"/>
      <c r="N691" s="166" t="n"/>
      <c r="O691" s="505" t="n"/>
      <c r="P691" s="166" t="n"/>
      <c r="Q691" s="501">
        <f>IF(B691="","",'Multi Unit Grid'!$G$3)</f>
        <v/>
      </c>
      <c r="R691" s="166" t="n"/>
      <c r="S691" s="502">
        <f>IF('Multi Unit Grid'!$C$13="","",'Multi Unit Grid'!$C$13)</f>
        <v/>
      </c>
      <c r="T691" s="502">
        <f>IF('COE.Client.Details'!J708="","",'COE.Client.Details'!J708)</f>
        <v/>
      </c>
    </row>
    <row r="692">
      <c r="A692" s="504" t="n"/>
      <c r="B692" s="504">
        <f>IF('Internal COE_Account Grid'!B692="","",'Internal COE_Account Grid'!B692)</f>
        <v/>
      </c>
      <c r="C692" s="504">
        <f>IF('Internal COE_Account Grid'!I692="","",'Internal COE_Account Grid'!I692)</f>
        <v/>
      </c>
      <c r="D692" s="631">
        <f>IF('Exhibit A'!K701="","",'Exhibit A'!K701)</f>
        <v/>
      </c>
      <c r="E692" s="166" t="n"/>
      <c r="F692" s="166" t="n"/>
      <c r="G692" s="166" t="n"/>
      <c r="H692" s="166" t="n"/>
      <c r="I692" s="481">
        <f>IF(B692="","",'Multi Unit Grid'!$H$3)</f>
        <v/>
      </c>
      <c r="J692" s="166" t="n"/>
      <c r="K692" s="166" t="n"/>
      <c r="L692" s="166" t="n"/>
      <c r="M692" s="166" t="n"/>
      <c r="N692" s="166" t="n"/>
      <c r="O692" s="505" t="n"/>
      <c r="P692" s="166" t="n"/>
      <c r="Q692" s="501">
        <f>IF(B692="","",'Multi Unit Grid'!$G$3)</f>
        <v/>
      </c>
      <c r="R692" s="166" t="n"/>
      <c r="S692" s="502">
        <f>IF('Multi Unit Grid'!$C$13="","",'Multi Unit Grid'!$C$13)</f>
        <v/>
      </c>
      <c r="T692" s="502">
        <f>IF('COE.Client.Details'!J709="","",'COE.Client.Details'!J709)</f>
        <v/>
      </c>
    </row>
    <row r="693">
      <c r="A693" s="504" t="n"/>
      <c r="B693" s="504">
        <f>IF('Internal COE_Account Grid'!B693="","",'Internal COE_Account Grid'!B693)</f>
        <v/>
      </c>
      <c r="C693" s="504">
        <f>IF('Internal COE_Account Grid'!I693="","",'Internal COE_Account Grid'!I693)</f>
        <v/>
      </c>
      <c r="D693" s="631">
        <f>IF('Exhibit A'!K702="","",'Exhibit A'!K702)</f>
        <v/>
      </c>
      <c r="E693" s="166" t="n"/>
      <c r="F693" s="166" t="n"/>
      <c r="G693" s="166" t="n"/>
      <c r="H693" s="166" t="n"/>
      <c r="I693" s="481">
        <f>IF(B693="","",'Multi Unit Grid'!$H$3)</f>
        <v/>
      </c>
      <c r="J693" s="166" t="n"/>
      <c r="K693" s="166" t="n"/>
      <c r="L693" s="166" t="n"/>
      <c r="M693" s="166" t="n"/>
      <c r="N693" s="166" t="n"/>
      <c r="O693" s="505" t="n"/>
      <c r="P693" s="166" t="n"/>
      <c r="Q693" s="501">
        <f>IF(B693="","",'Multi Unit Grid'!$G$3)</f>
        <v/>
      </c>
      <c r="R693" s="166" t="n"/>
      <c r="S693" s="502">
        <f>IF('Multi Unit Grid'!$C$13="","",'Multi Unit Grid'!$C$13)</f>
        <v/>
      </c>
      <c r="T693" s="502">
        <f>IF('COE.Client.Details'!J710="","",'COE.Client.Details'!J710)</f>
        <v/>
      </c>
    </row>
    <row r="694">
      <c r="A694" s="504" t="n"/>
      <c r="B694" s="504">
        <f>IF('Internal COE_Account Grid'!B694="","",'Internal COE_Account Grid'!B694)</f>
        <v/>
      </c>
      <c r="C694" s="504">
        <f>IF('Internal COE_Account Grid'!I694="","",'Internal COE_Account Grid'!I694)</f>
        <v/>
      </c>
      <c r="D694" s="631">
        <f>IF('Exhibit A'!K703="","",'Exhibit A'!K703)</f>
        <v/>
      </c>
      <c r="E694" s="166" t="n"/>
      <c r="F694" s="166" t="n"/>
      <c r="G694" s="166" t="n"/>
      <c r="H694" s="166" t="n"/>
      <c r="I694" s="481">
        <f>IF(B694="","",'Multi Unit Grid'!$H$3)</f>
        <v/>
      </c>
      <c r="J694" s="166" t="n"/>
      <c r="K694" s="166" t="n"/>
      <c r="L694" s="166" t="n"/>
      <c r="M694" s="166" t="n"/>
      <c r="N694" s="166" t="n"/>
      <c r="O694" s="505" t="n"/>
      <c r="P694" s="166" t="n"/>
      <c r="Q694" s="501">
        <f>IF(B694="","",'Multi Unit Grid'!$G$3)</f>
        <v/>
      </c>
      <c r="R694" s="166" t="n"/>
      <c r="S694" s="502">
        <f>IF('Multi Unit Grid'!$C$13="","",'Multi Unit Grid'!$C$13)</f>
        <v/>
      </c>
      <c r="T694" s="502">
        <f>IF('COE.Client.Details'!J711="","",'COE.Client.Details'!J711)</f>
        <v/>
      </c>
    </row>
    <row r="695">
      <c r="A695" s="504" t="n"/>
      <c r="B695" s="504">
        <f>IF('Internal COE_Account Grid'!B695="","",'Internal COE_Account Grid'!B695)</f>
        <v/>
      </c>
      <c r="C695" s="504">
        <f>IF('Internal COE_Account Grid'!I695="","",'Internal COE_Account Grid'!I695)</f>
        <v/>
      </c>
      <c r="D695" s="631">
        <f>IF('Exhibit A'!K704="","",'Exhibit A'!K704)</f>
        <v/>
      </c>
      <c r="E695" s="166" t="n"/>
      <c r="F695" s="166" t="n"/>
      <c r="G695" s="166" t="n"/>
      <c r="H695" s="166" t="n"/>
      <c r="I695" s="481">
        <f>IF(B695="","",'Multi Unit Grid'!$H$3)</f>
        <v/>
      </c>
      <c r="J695" s="166" t="n"/>
      <c r="K695" s="166" t="n"/>
      <c r="L695" s="166" t="n"/>
      <c r="M695" s="166" t="n"/>
      <c r="N695" s="166" t="n"/>
      <c r="O695" s="505" t="n"/>
      <c r="P695" s="166" t="n"/>
      <c r="Q695" s="501">
        <f>IF(B695="","",'Multi Unit Grid'!$G$3)</f>
        <v/>
      </c>
      <c r="R695" s="166" t="n"/>
      <c r="S695" s="502">
        <f>IF('Multi Unit Grid'!$C$13="","",'Multi Unit Grid'!$C$13)</f>
        <v/>
      </c>
      <c r="T695" s="502">
        <f>IF('COE.Client.Details'!J712="","",'COE.Client.Details'!J712)</f>
        <v/>
      </c>
    </row>
    <row r="696">
      <c r="A696" s="504" t="n"/>
      <c r="B696" s="504">
        <f>IF('Internal COE_Account Grid'!B696="","",'Internal COE_Account Grid'!B696)</f>
        <v/>
      </c>
      <c r="C696" s="504">
        <f>IF('Internal COE_Account Grid'!I696="","",'Internal COE_Account Grid'!I696)</f>
        <v/>
      </c>
      <c r="D696" s="631">
        <f>IF('Exhibit A'!K705="","",'Exhibit A'!K705)</f>
        <v/>
      </c>
      <c r="E696" s="166" t="n"/>
      <c r="F696" s="166" t="n"/>
      <c r="G696" s="166" t="n"/>
      <c r="H696" s="166" t="n"/>
      <c r="I696" s="481">
        <f>IF(B696="","",'Multi Unit Grid'!$H$3)</f>
        <v/>
      </c>
      <c r="J696" s="166" t="n"/>
      <c r="K696" s="166" t="n"/>
      <c r="L696" s="166" t="n"/>
      <c r="M696" s="166" t="n"/>
      <c r="N696" s="166" t="n"/>
      <c r="O696" s="505" t="n"/>
      <c r="P696" s="166" t="n"/>
      <c r="Q696" s="501">
        <f>IF(B696="","",'Multi Unit Grid'!$G$3)</f>
        <v/>
      </c>
      <c r="R696" s="166" t="n"/>
      <c r="S696" s="502">
        <f>IF('Multi Unit Grid'!$C$13="","",'Multi Unit Grid'!$C$13)</f>
        <v/>
      </c>
      <c r="T696" s="502">
        <f>IF('COE.Client.Details'!J713="","",'COE.Client.Details'!J713)</f>
        <v/>
      </c>
    </row>
    <row r="697">
      <c r="A697" s="504" t="n"/>
      <c r="B697" s="504">
        <f>IF('Internal COE_Account Grid'!B697="","",'Internal COE_Account Grid'!B697)</f>
        <v/>
      </c>
      <c r="C697" s="504">
        <f>IF('Internal COE_Account Grid'!I697="","",'Internal COE_Account Grid'!I697)</f>
        <v/>
      </c>
      <c r="D697" s="631">
        <f>IF('Exhibit A'!K706="","",'Exhibit A'!K706)</f>
        <v/>
      </c>
      <c r="E697" s="166" t="n"/>
      <c r="F697" s="166" t="n"/>
      <c r="G697" s="166" t="n"/>
      <c r="H697" s="166" t="n"/>
      <c r="I697" s="481">
        <f>IF(B697="","",'Multi Unit Grid'!$H$3)</f>
        <v/>
      </c>
      <c r="J697" s="166" t="n"/>
      <c r="K697" s="166" t="n"/>
      <c r="L697" s="166" t="n"/>
      <c r="M697" s="166" t="n"/>
      <c r="N697" s="166" t="n"/>
      <c r="O697" s="505" t="n"/>
      <c r="P697" s="166" t="n"/>
      <c r="Q697" s="501">
        <f>IF(B697="","",'Multi Unit Grid'!$G$3)</f>
        <v/>
      </c>
      <c r="R697" s="166" t="n"/>
      <c r="S697" s="502">
        <f>IF('Multi Unit Grid'!$C$13="","",'Multi Unit Grid'!$C$13)</f>
        <v/>
      </c>
      <c r="T697" s="502">
        <f>IF('COE.Client.Details'!J714="","",'COE.Client.Details'!J714)</f>
        <v/>
      </c>
    </row>
    <row r="698">
      <c r="A698" s="504" t="n"/>
      <c r="B698" s="504">
        <f>IF('Internal COE_Account Grid'!B698="","",'Internal COE_Account Grid'!B698)</f>
        <v/>
      </c>
      <c r="C698" s="504">
        <f>IF('Internal COE_Account Grid'!I698="","",'Internal COE_Account Grid'!I698)</f>
        <v/>
      </c>
      <c r="D698" s="631">
        <f>IF('Exhibit A'!K707="","",'Exhibit A'!K707)</f>
        <v/>
      </c>
      <c r="E698" s="166" t="n"/>
      <c r="F698" s="166" t="n"/>
      <c r="G698" s="166" t="n"/>
      <c r="H698" s="166" t="n"/>
      <c r="I698" s="481">
        <f>IF(B698="","",'Multi Unit Grid'!$H$3)</f>
        <v/>
      </c>
      <c r="J698" s="166" t="n"/>
      <c r="K698" s="166" t="n"/>
      <c r="L698" s="166" t="n"/>
      <c r="M698" s="166" t="n"/>
      <c r="N698" s="166" t="n"/>
      <c r="O698" s="505" t="n"/>
      <c r="P698" s="166" t="n"/>
      <c r="Q698" s="501">
        <f>IF(B698="","",'Multi Unit Grid'!$G$3)</f>
        <v/>
      </c>
      <c r="R698" s="166" t="n"/>
      <c r="S698" s="502">
        <f>IF('Multi Unit Grid'!$C$13="","",'Multi Unit Grid'!$C$13)</f>
        <v/>
      </c>
      <c r="T698" s="502">
        <f>IF('COE.Client.Details'!J715="","",'COE.Client.Details'!J715)</f>
        <v/>
      </c>
    </row>
    <row r="699">
      <c r="A699" s="504" t="n"/>
      <c r="B699" s="504">
        <f>IF('Internal COE_Account Grid'!B699="","",'Internal COE_Account Grid'!B699)</f>
        <v/>
      </c>
      <c r="C699" s="504">
        <f>IF('Internal COE_Account Grid'!I699="","",'Internal COE_Account Grid'!I699)</f>
        <v/>
      </c>
      <c r="D699" s="631">
        <f>IF('Exhibit A'!K708="","",'Exhibit A'!K708)</f>
        <v/>
      </c>
      <c r="E699" s="166" t="n"/>
      <c r="F699" s="166" t="n"/>
      <c r="G699" s="166" t="n"/>
      <c r="H699" s="166" t="n"/>
      <c r="I699" s="481">
        <f>IF(B699="","",'Multi Unit Grid'!$H$3)</f>
        <v/>
      </c>
      <c r="J699" s="166" t="n"/>
      <c r="K699" s="166" t="n"/>
      <c r="L699" s="166" t="n"/>
      <c r="M699" s="166" t="n"/>
      <c r="N699" s="166" t="n"/>
      <c r="O699" s="505" t="n"/>
      <c r="P699" s="166" t="n"/>
      <c r="Q699" s="501">
        <f>IF(B699="","",'Multi Unit Grid'!$G$3)</f>
        <v/>
      </c>
      <c r="R699" s="166" t="n"/>
      <c r="S699" s="502">
        <f>IF('Multi Unit Grid'!$C$13="","",'Multi Unit Grid'!$C$13)</f>
        <v/>
      </c>
      <c r="T699" s="502">
        <f>IF('COE.Client.Details'!J716="","",'COE.Client.Details'!J716)</f>
        <v/>
      </c>
    </row>
    <row r="700">
      <c r="A700" s="504" t="n"/>
      <c r="B700" s="504">
        <f>IF('Internal COE_Account Grid'!B700="","",'Internal COE_Account Grid'!B700)</f>
        <v/>
      </c>
      <c r="C700" s="504">
        <f>IF('Internal COE_Account Grid'!I700="","",'Internal COE_Account Grid'!I700)</f>
        <v/>
      </c>
      <c r="D700" s="631">
        <f>IF('Exhibit A'!K709="","",'Exhibit A'!K709)</f>
        <v/>
      </c>
      <c r="E700" s="166" t="n"/>
      <c r="F700" s="166" t="n"/>
      <c r="G700" s="166" t="n"/>
      <c r="H700" s="166" t="n"/>
      <c r="I700" s="481">
        <f>IF(B700="","",'Multi Unit Grid'!$H$3)</f>
        <v/>
      </c>
      <c r="J700" s="166" t="n"/>
      <c r="K700" s="166" t="n"/>
      <c r="L700" s="166" t="n"/>
      <c r="M700" s="166" t="n"/>
      <c r="N700" s="166" t="n"/>
      <c r="O700" s="505" t="n"/>
      <c r="P700" s="166" t="n"/>
      <c r="Q700" s="501">
        <f>IF(B700="","",'Multi Unit Grid'!$G$3)</f>
        <v/>
      </c>
      <c r="R700" s="166" t="n"/>
      <c r="S700" s="502">
        <f>IF('Multi Unit Grid'!$C$13="","",'Multi Unit Grid'!$C$13)</f>
        <v/>
      </c>
      <c r="T700" s="502">
        <f>IF('COE.Client.Details'!J717="","",'COE.Client.Details'!J717)</f>
        <v/>
      </c>
    </row>
    <row r="701">
      <c r="A701" s="504" t="n"/>
      <c r="B701" s="504">
        <f>IF('Internal COE_Account Grid'!B701="","",'Internal COE_Account Grid'!B701)</f>
        <v/>
      </c>
      <c r="C701" s="504">
        <f>IF('Internal COE_Account Grid'!I701="","",'Internal COE_Account Grid'!I701)</f>
        <v/>
      </c>
      <c r="D701" s="631">
        <f>IF('Exhibit A'!K710="","",'Exhibit A'!K710)</f>
        <v/>
      </c>
      <c r="E701" s="166" t="n"/>
      <c r="F701" s="166" t="n"/>
      <c r="G701" s="166" t="n"/>
      <c r="H701" s="166" t="n"/>
      <c r="I701" s="481">
        <f>IF(B701="","",'Multi Unit Grid'!$H$3)</f>
        <v/>
      </c>
      <c r="J701" s="166" t="n"/>
      <c r="K701" s="166" t="n"/>
      <c r="L701" s="166" t="n"/>
      <c r="M701" s="166" t="n"/>
      <c r="N701" s="166" t="n"/>
      <c r="O701" s="505" t="n"/>
      <c r="P701" s="166" t="n"/>
      <c r="Q701" s="501">
        <f>IF(B701="","",'Multi Unit Grid'!$G$3)</f>
        <v/>
      </c>
      <c r="R701" s="166" t="n"/>
      <c r="S701" s="502">
        <f>IF('Multi Unit Grid'!$C$13="","",'Multi Unit Grid'!$C$13)</f>
        <v/>
      </c>
      <c r="T701" s="502">
        <f>IF('COE.Client.Details'!J718="","",'COE.Client.Details'!J718)</f>
        <v/>
      </c>
    </row>
    <row r="702">
      <c r="A702" s="504" t="n"/>
      <c r="B702" s="504">
        <f>IF('Internal COE_Account Grid'!B702="","",'Internal COE_Account Grid'!B702)</f>
        <v/>
      </c>
      <c r="C702" s="504">
        <f>IF('Internal COE_Account Grid'!I702="","",'Internal COE_Account Grid'!I702)</f>
        <v/>
      </c>
      <c r="D702" s="631">
        <f>IF('Exhibit A'!K711="","",'Exhibit A'!K711)</f>
        <v/>
      </c>
      <c r="E702" s="166" t="n"/>
      <c r="F702" s="166" t="n"/>
      <c r="G702" s="166" t="n"/>
      <c r="H702" s="166" t="n"/>
      <c r="I702" s="481">
        <f>IF(B702="","",'Multi Unit Grid'!$H$3)</f>
        <v/>
      </c>
      <c r="J702" s="166" t="n"/>
      <c r="K702" s="166" t="n"/>
      <c r="L702" s="166" t="n"/>
      <c r="M702" s="166" t="n"/>
      <c r="N702" s="166" t="n"/>
      <c r="O702" s="505" t="n"/>
      <c r="P702" s="166" t="n"/>
      <c r="Q702" s="501">
        <f>IF(B702="","",'Multi Unit Grid'!$G$3)</f>
        <v/>
      </c>
      <c r="R702" s="166" t="n"/>
      <c r="S702" s="502">
        <f>IF('Multi Unit Grid'!$C$13="","",'Multi Unit Grid'!$C$13)</f>
        <v/>
      </c>
      <c r="T702" s="502">
        <f>IF('COE.Client.Details'!J719="","",'COE.Client.Details'!J719)</f>
        <v/>
      </c>
    </row>
    <row r="703">
      <c r="A703" s="504" t="n"/>
      <c r="B703" s="504">
        <f>IF('Internal COE_Account Grid'!B703="","",'Internal COE_Account Grid'!B703)</f>
        <v/>
      </c>
      <c r="C703" s="504">
        <f>IF('Internal COE_Account Grid'!I703="","",'Internal COE_Account Grid'!I703)</f>
        <v/>
      </c>
      <c r="D703" s="631">
        <f>IF('Exhibit A'!K712="","",'Exhibit A'!K712)</f>
        <v/>
      </c>
      <c r="E703" s="166" t="n"/>
      <c r="F703" s="166" t="n"/>
      <c r="G703" s="166" t="n"/>
      <c r="H703" s="166" t="n"/>
      <c r="I703" s="481">
        <f>IF(B703="","",'Multi Unit Grid'!$H$3)</f>
        <v/>
      </c>
      <c r="J703" s="166" t="n"/>
      <c r="K703" s="166" t="n"/>
      <c r="L703" s="166" t="n"/>
      <c r="M703" s="166" t="n"/>
      <c r="N703" s="166" t="n"/>
      <c r="O703" s="505" t="n"/>
      <c r="P703" s="166" t="n"/>
      <c r="Q703" s="501">
        <f>IF(B703="","",'Multi Unit Grid'!$G$3)</f>
        <v/>
      </c>
      <c r="R703" s="166" t="n"/>
      <c r="S703" s="502">
        <f>IF('Multi Unit Grid'!$C$13="","",'Multi Unit Grid'!$C$13)</f>
        <v/>
      </c>
      <c r="T703" s="502">
        <f>IF('COE.Client.Details'!J720="","",'COE.Client.Details'!J720)</f>
        <v/>
      </c>
    </row>
    <row r="704">
      <c r="A704" s="504" t="n"/>
      <c r="B704" s="504">
        <f>IF('Internal COE_Account Grid'!B704="","",'Internal COE_Account Grid'!B704)</f>
        <v/>
      </c>
      <c r="C704" s="504">
        <f>IF('Internal COE_Account Grid'!I704="","",'Internal COE_Account Grid'!I704)</f>
        <v/>
      </c>
      <c r="D704" s="631">
        <f>IF('Exhibit A'!K713="","",'Exhibit A'!K713)</f>
        <v/>
      </c>
      <c r="E704" s="166" t="n"/>
      <c r="F704" s="166" t="n"/>
      <c r="G704" s="166" t="n"/>
      <c r="H704" s="166" t="n"/>
      <c r="I704" s="481">
        <f>IF(B704="","",'Multi Unit Grid'!$H$3)</f>
        <v/>
      </c>
      <c r="J704" s="166" t="n"/>
      <c r="K704" s="166" t="n"/>
      <c r="L704" s="166" t="n"/>
      <c r="M704" s="166" t="n"/>
      <c r="N704" s="166" t="n"/>
      <c r="O704" s="505" t="n"/>
      <c r="P704" s="166" t="n"/>
      <c r="Q704" s="501">
        <f>IF(B704="","",'Multi Unit Grid'!$G$3)</f>
        <v/>
      </c>
      <c r="R704" s="166" t="n"/>
      <c r="S704" s="502">
        <f>IF('Multi Unit Grid'!$C$13="","",'Multi Unit Grid'!$C$13)</f>
        <v/>
      </c>
      <c r="T704" s="502">
        <f>IF('COE.Client.Details'!J721="","",'COE.Client.Details'!J721)</f>
        <v/>
      </c>
    </row>
    <row r="705">
      <c r="A705" s="504" t="n"/>
      <c r="B705" s="504">
        <f>IF('Internal COE_Account Grid'!B705="","",'Internal COE_Account Grid'!B705)</f>
        <v/>
      </c>
      <c r="C705" s="504">
        <f>IF('Internal COE_Account Grid'!I705="","",'Internal COE_Account Grid'!I705)</f>
        <v/>
      </c>
      <c r="D705" s="631">
        <f>IF('Exhibit A'!K714="","",'Exhibit A'!K714)</f>
        <v/>
      </c>
      <c r="E705" s="166" t="n"/>
      <c r="F705" s="166" t="n"/>
      <c r="G705" s="166" t="n"/>
      <c r="H705" s="166" t="n"/>
      <c r="I705" s="481">
        <f>IF(B705="","",'Multi Unit Grid'!$H$3)</f>
        <v/>
      </c>
      <c r="J705" s="166" t="n"/>
      <c r="K705" s="166" t="n"/>
      <c r="L705" s="166" t="n"/>
      <c r="M705" s="166" t="n"/>
      <c r="N705" s="166" t="n"/>
      <c r="O705" s="505" t="n"/>
      <c r="P705" s="166" t="n"/>
      <c r="Q705" s="501">
        <f>IF(B705="","",'Multi Unit Grid'!$G$3)</f>
        <v/>
      </c>
      <c r="R705" s="166" t="n"/>
      <c r="S705" s="502">
        <f>IF('Multi Unit Grid'!$C$13="","",'Multi Unit Grid'!$C$13)</f>
        <v/>
      </c>
      <c r="T705" s="502">
        <f>IF('COE.Client.Details'!J722="","",'COE.Client.Details'!J722)</f>
        <v/>
      </c>
    </row>
    <row r="706">
      <c r="A706" s="504" t="n"/>
      <c r="B706" s="504">
        <f>IF('Internal COE_Account Grid'!B706="","",'Internal COE_Account Grid'!B706)</f>
        <v/>
      </c>
      <c r="C706" s="504">
        <f>IF('Internal COE_Account Grid'!I706="","",'Internal COE_Account Grid'!I706)</f>
        <v/>
      </c>
      <c r="D706" s="631">
        <f>IF('Exhibit A'!K715="","",'Exhibit A'!K715)</f>
        <v/>
      </c>
      <c r="E706" s="166" t="n"/>
      <c r="F706" s="166" t="n"/>
      <c r="G706" s="166" t="n"/>
      <c r="H706" s="166" t="n"/>
      <c r="I706" s="481">
        <f>IF(B706="","",'Multi Unit Grid'!$H$3)</f>
        <v/>
      </c>
      <c r="J706" s="166" t="n"/>
      <c r="K706" s="166" t="n"/>
      <c r="L706" s="166" t="n"/>
      <c r="M706" s="166" t="n"/>
      <c r="N706" s="166" t="n"/>
      <c r="O706" s="505" t="n"/>
      <c r="P706" s="166" t="n"/>
      <c r="Q706" s="501">
        <f>IF(B706="","",'Multi Unit Grid'!$G$3)</f>
        <v/>
      </c>
      <c r="R706" s="166" t="n"/>
      <c r="S706" s="502">
        <f>IF('Multi Unit Grid'!$C$13="","",'Multi Unit Grid'!$C$13)</f>
        <v/>
      </c>
      <c r="T706" s="502">
        <f>IF('COE.Client.Details'!J723="","",'COE.Client.Details'!J723)</f>
        <v/>
      </c>
    </row>
    <row r="707">
      <c r="A707" s="504" t="n"/>
      <c r="B707" s="504">
        <f>IF('Internal COE_Account Grid'!B707="","",'Internal COE_Account Grid'!B707)</f>
        <v/>
      </c>
      <c r="C707" s="504">
        <f>IF('Internal COE_Account Grid'!I707="","",'Internal COE_Account Grid'!I707)</f>
        <v/>
      </c>
      <c r="D707" s="631">
        <f>IF('Exhibit A'!K716="","",'Exhibit A'!K716)</f>
        <v/>
      </c>
      <c r="E707" s="166" t="n"/>
      <c r="F707" s="166" t="n"/>
      <c r="G707" s="166" t="n"/>
      <c r="H707" s="166" t="n"/>
      <c r="I707" s="481">
        <f>IF(B707="","",'Multi Unit Grid'!$H$3)</f>
        <v/>
      </c>
      <c r="J707" s="166" t="n"/>
      <c r="K707" s="166" t="n"/>
      <c r="L707" s="166" t="n"/>
      <c r="M707" s="166" t="n"/>
      <c r="N707" s="166" t="n"/>
      <c r="O707" s="505" t="n"/>
      <c r="P707" s="166" t="n"/>
      <c r="Q707" s="501">
        <f>IF(B707="","",'Multi Unit Grid'!$G$3)</f>
        <v/>
      </c>
      <c r="R707" s="166" t="n"/>
      <c r="S707" s="502">
        <f>IF('Multi Unit Grid'!$C$13="","",'Multi Unit Grid'!$C$13)</f>
        <v/>
      </c>
      <c r="T707" s="502">
        <f>IF('COE.Client.Details'!J724="","",'COE.Client.Details'!J724)</f>
        <v/>
      </c>
    </row>
    <row r="708">
      <c r="A708" s="504" t="n"/>
      <c r="B708" s="504">
        <f>IF('Internal COE_Account Grid'!B708="","",'Internal COE_Account Grid'!B708)</f>
        <v/>
      </c>
      <c r="C708" s="504">
        <f>IF('Internal COE_Account Grid'!I708="","",'Internal COE_Account Grid'!I708)</f>
        <v/>
      </c>
      <c r="D708" s="631">
        <f>IF('Exhibit A'!K717="","",'Exhibit A'!K717)</f>
        <v/>
      </c>
      <c r="E708" s="166" t="n"/>
      <c r="F708" s="166" t="n"/>
      <c r="G708" s="166" t="n"/>
      <c r="H708" s="166" t="n"/>
      <c r="I708" s="481">
        <f>IF(B708="","",'Multi Unit Grid'!$H$3)</f>
        <v/>
      </c>
      <c r="J708" s="166" t="n"/>
      <c r="K708" s="166" t="n"/>
      <c r="L708" s="166" t="n"/>
      <c r="M708" s="166" t="n"/>
      <c r="N708" s="166" t="n"/>
      <c r="O708" s="505" t="n"/>
      <c r="P708" s="166" t="n"/>
      <c r="Q708" s="501">
        <f>IF(B708="","",'Multi Unit Grid'!$G$3)</f>
        <v/>
      </c>
      <c r="R708" s="166" t="n"/>
      <c r="S708" s="502">
        <f>IF('Multi Unit Grid'!$C$13="","",'Multi Unit Grid'!$C$13)</f>
        <v/>
      </c>
      <c r="T708" s="502">
        <f>IF('COE.Client.Details'!J725="","",'COE.Client.Details'!J725)</f>
        <v/>
      </c>
    </row>
    <row r="709">
      <c r="A709" s="504" t="n"/>
      <c r="B709" s="504">
        <f>IF('Internal COE_Account Grid'!B709="","",'Internal COE_Account Grid'!B709)</f>
        <v/>
      </c>
      <c r="C709" s="504">
        <f>IF('Internal COE_Account Grid'!I709="","",'Internal COE_Account Grid'!I709)</f>
        <v/>
      </c>
      <c r="D709" s="631">
        <f>IF('Exhibit A'!K718="","",'Exhibit A'!K718)</f>
        <v/>
      </c>
      <c r="E709" s="166" t="n"/>
      <c r="F709" s="166" t="n"/>
      <c r="G709" s="166" t="n"/>
      <c r="H709" s="166" t="n"/>
      <c r="I709" s="481">
        <f>IF(B709="","",'Multi Unit Grid'!$H$3)</f>
        <v/>
      </c>
      <c r="J709" s="166" t="n"/>
      <c r="K709" s="166" t="n"/>
      <c r="L709" s="166" t="n"/>
      <c r="M709" s="166" t="n"/>
      <c r="N709" s="166" t="n"/>
      <c r="O709" s="505" t="n"/>
      <c r="P709" s="166" t="n"/>
      <c r="Q709" s="501">
        <f>IF(B709="","",'Multi Unit Grid'!$G$3)</f>
        <v/>
      </c>
      <c r="R709" s="166" t="n"/>
      <c r="S709" s="502">
        <f>IF('Multi Unit Grid'!$C$13="","",'Multi Unit Grid'!$C$13)</f>
        <v/>
      </c>
      <c r="T709" s="502">
        <f>IF('COE.Client.Details'!J726="","",'COE.Client.Details'!J726)</f>
        <v/>
      </c>
    </row>
    <row r="710">
      <c r="A710" s="504" t="n"/>
      <c r="B710" s="504">
        <f>IF('Internal COE_Account Grid'!B710="","",'Internal COE_Account Grid'!B710)</f>
        <v/>
      </c>
      <c r="C710" s="504">
        <f>IF('Internal COE_Account Grid'!I710="","",'Internal COE_Account Grid'!I710)</f>
        <v/>
      </c>
      <c r="D710" s="631">
        <f>IF('Exhibit A'!K719="","",'Exhibit A'!K719)</f>
        <v/>
      </c>
      <c r="E710" s="166" t="n"/>
      <c r="F710" s="166" t="n"/>
      <c r="G710" s="166" t="n"/>
      <c r="H710" s="166" t="n"/>
      <c r="I710" s="481">
        <f>IF(B710="","",'Multi Unit Grid'!$H$3)</f>
        <v/>
      </c>
      <c r="J710" s="166" t="n"/>
      <c r="K710" s="166" t="n"/>
      <c r="L710" s="166" t="n"/>
      <c r="M710" s="166" t="n"/>
      <c r="N710" s="166" t="n"/>
      <c r="O710" s="505" t="n"/>
      <c r="P710" s="166" t="n"/>
      <c r="Q710" s="501">
        <f>IF(B710="","",'Multi Unit Grid'!$G$3)</f>
        <v/>
      </c>
      <c r="R710" s="166" t="n"/>
      <c r="S710" s="502">
        <f>IF('Multi Unit Grid'!$C$13="","",'Multi Unit Grid'!$C$13)</f>
        <v/>
      </c>
      <c r="T710" s="502">
        <f>IF('COE.Client.Details'!J727="","",'COE.Client.Details'!J727)</f>
        <v/>
      </c>
    </row>
    <row r="711">
      <c r="A711" s="504" t="n"/>
      <c r="B711" s="504">
        <f>IF('Internal COE_Account Grid'!B711="","",'Internal COE_Account Grid'!B711)</f>
        <v/>
      </c>
      <c r="C711" s="504">
        <f>IF('Internal COE_Account Grid'!I711="","",'Internal COE_Account Grid'!I711)</f>
        <v/>
      </c>
      <c r="D711" s="631">
        <f>IF('Exhibit A'!K720="","",'Exhibit A'!K720)</f>
        <v/>
      </c>
      <c r="E711" s="166" t="n"/>
      <c r="F711" s="166" t="n"/>
      <c r="G711" s="166" t="n"/>
      <c r="H711" s="166" t="n"/>
      <c r="I711" s="481">
        <f>IF(B711="","",'Multi Unit Grid'!$H$3)</f>
        <v/>
      </c>
      <c r="J711" s="166" t="n"/>
      <c r="K711" s="166" t="n"/>
      <c r="L711" s="166" t="n"/>
      <c r="M711" s="166" t="n"/>
      <c r="N711" s="166" t="n"/>
      <c r="O711" s="505" t="n"/>
      <c r="P711" s="166" t="n"/>
      <c r="Q711" s="501">
        <f>IF(B711="","",'Multi Unit Grid'!$G$3)</f>
        <v/>
      </c>
      <c r="R711" s="166" t="n"/>
      <c r="S711" s="502">
        <f>IF('Multi Unit Grid'!$C$13="","",'Multi Unit Grid'!$C$13)</f>
        <v/>
      </c>
      <c r="T711" s="502">
        <f>IF('COE.Client.Details'!J728="","",'COE.Client.Details'!J728)</f>
        <v/>
      </c>
    </row>
    <row r="712">
      <c r="A712" s="504" t="n"/>
      <c r="B712" s="504">
        <f>IF('Internal COE_Account Grid'!B712="","",'Internal COE_Account Grid'!B712)</f>
        <v/>
      </c>
      <c r="C712" s="504">
        <f>IF('Internal COE_Account Grid'!I712="","",'Internal COE_Account Grid'!I712)</f>
        <v/>
      </c>
      <c r="D712" s="631">
        <f>IF('Exhibit A'!K721="","",'Exhibit A'!K721)</f>
        <v/>
      </c>
      <c r="E712" s="166" t="n"/>
      <c r="F712" s="166" t="n"/>
      <c r="G712" s="166" t="n"/>
      <c r="H712" s="166" t="n"/>
      <c r="I712" s="481">
        <f>IF(B712="","",'Multi Unit Grid'!$H$3)</f>
        <v/>
      </c>
      <c r="J712" s="166" t="n"/>
      <c r="K712" s="166" t="n"/>
      <c r="L712" s="166" t="n"/>
      <c r="M712" s="166" t="n"/>
      <c r="N712" s="166" t="n"/>
      <c r="O712" s="505" t="n"/>
      <c r="P712" s="166" t="n"/>
      <c r="Q712" s="501">
        <f>IF(B712="","",'Multi Unit Grid'!$G$3)</f>
        <v/>
      </c>
      <c r="R712" s="166" t="n"/>
      <c r="S712" s="502">
        <f>IF('Multi Unit Grid'!$C$13="","",'Multi Unit Grid'!$C$13)</f>
        <v/>
      </c>
      <c r="T712" s="502">
        <f>IF('COE.Client.Details'!J729="","",'COE.Client.Details'!J729)</f>
        <v/>
      </c>
    </row>
    <row r="713">
      <c r="A713" s="504" t="n"/>
      <c r="B713" s="504">
        <f>IF('Internal COE_Account Grid'!B713="","",'Internal COE_Account Grid'!B713)</f>
        <v/>
      </c>
      <c r="C713" s="504">
        <f>IF('Internal COE_Account Grid'!I713="","",'Internal COE_Account Grid'!I713)</f>
        <v/>
      </c>
      <c r="D713" s="631">
        <f>IF('Exhibit A'!K722="","",'Exhibit A'!K722)</f>
        <v/>
      </c>
      <c r="E713" s="166" t="n"/>
      <c r="F713" s="166" t="n"/>
      <c r="G713" s="166" t="n"/>
      <c r="H713" s="166" t="n"/>
      <c r="I713" s="481">
        <f>IF(B713="","",'Multi Unit Grid'!$H$3)</f>
        <v/>
      </c>
      <c r="J713" s="166" t="n"/>
      <c r="K713" s="166" t="n"/>
      <c r="L713" s="166" t="n"/>
      <c r="M713" s="166" t="n"/>
      <c r="N713" s="166" t="n"/>
      <c r="O713" s="505" t="n"/>
      <c r="P713" s="166" t="n"/>
      <c r="Q713" s="501">
        <f>IF(B713="","",'Multi Unit Grid'!$G$3)</f>
        <v/>
      </c>
      <c r="R713" s="166" t="n"/>
      <c r="S713" s="502">
        <f>IF('Multi Unit Grid'!$C$13="","",'Multi Unit Grid'!$C$13)</f>
        <v/>
      </c>
      <c r="T713" s="502">
        <f>IF('COE.Client.Details'!J730="","",'COE.Client.Details'!J730)</f>
        <v/>
      </c>
    </row>
    <row r="714">
      <c r="A714" s="504" t="n"/>
      <c r="B714" s="504">
        <f>IF('Internal COE_Account Grid'!B714="","",'Internal COE_Account Grid'!B714)</f>
        <v/>
      </c>
      <c r="C714" s="504">
        <f>IF('Internal COE_Account Grid'!I714="","",'Internal COE_Account Grid'!I714)</f>
        <v/>
      </c>
      <c r="D714" s="631">
        <f>IF('Exhibit A'!K723="","",'Exhibit A'!K723)</f>
        <v/>
      </c>
      <c r="E714" s="166" t="n"/>
      <c r="F714" s="166" t="n"/>
      <c r="G714" s="166" t="n"/>
      <c r="H714" s="166" t="n"/>
      <c r="I714" s="481">
        <f>IF(B714="","",'Multi Unit Grid'!$H$3)</f>
        <v/>
      </c>
      <c r="J714" s="166" t="n"/>
      <c r="K714" s="166" t="n"/>
      <c r="L714" s="166" t="n"/>
      <c r="M714" s="166" t="n"/>
      <c r="N714" s="166" t="n"/>
      <c r="O714" s="505" t="n"/>
      <c r="P714" s="166" t="n"/>
      <c r="Q714" s="501">
        <f>IF(B714="","",'Multi Unit Grid'!$G$3)</f>
        <v/>
      </c>
      <c r="R714" s="166" t="n"/>
      <c r="S714" s="502">
        <f>IF('Multi Unit Grid'!$C$13="","",'Multi Unit Grid'!$C$13)</f>
        <v/>
      </c>
      <c r="T714" s="502">
        <f>IF('COE.Client.Details'!J731="","",'COE.Client.Details'!J731)</f>
        <v/>
      </c>
    </row>
    <row r="715">
      <c r="A715" s="504" t="n"/>
      <c r="B715" s="504">
        <f>IF('Internal COE_Account Grid'!B715="","",'Internal COE_Account Grid'!B715)</f>
        <v/>
      </c>
      <c r="C715" s="504">
        <f>IF('Internal COE_Account Grid'!I715="","",'Internal COE_Account Grid'!I715)</f>
        <v/>
      </c>
      <c r="D715" s="631">
        <f>IF('Exhibit A'!K724="","",'Exhibit A'!K724)</f>
        <v/>
      </c>
      <c r="E715" s="166" t="n"/>
      <c r="F715" s="166" t="n"/>
      <c r="G715" s="166" t="n"/>
      <c r="H715" s="166" t="n"/>
      <c r="I715" s="481">
        <f>IF(B715="","",'Multi Unit Grid'!$H$3)</f>
        <v/>
      </c>
      <c r="J715" s="166" t="n"/>
      <c r="K715" s="166" t="n"/>
      <c r="L715" s="166" t="n"/>
      <c r="M715" s="166" t="n"/>
      <c r="N715" s="166" t="n"/>
      <c r="O715" s="505" t="n"/>
      <c r="P715" s="166" t="n"/>
      <c r="Q715" s="501">
        <f>IF(B715="","",'Multi Unit Grid'!$G$3)</f>
        <v/>
      </c>
      <c r="R715" s="166" t="n"/>
      <c r="S715" s="502">
        <f>IF('Multi Unit Grid'!$C$13="","",'Multi Unit Grid'!$C$13)</f>
        <v/>
      </c>
      <c r="T715" s="502">
        <f>IF('COE.Client.Details'!J732="","",'COE.Client.Details'!J732)</f>
        <v/>
      </c>
    </row>
    <row r="716">
      <c r="A716" s="504" t="n"/>
      <c r="B716" s="504">
        <f>IF('Internal COE_Account Grid'!B716="","",'Internal COE_Account Grid'!B716)</f>
        <v/>
      </c>
      <c r="C716" s="504">
        <f>IF('Internal COE_Account Grid'!I716="","",'Internal COE_Account Grid'!I716)</f>
        <v/>
      </c>
      <c r="D716" s="631">
        <f>IF('Exhibit A'!K725="","",'Exhibit A'!K725)</f>
        <v/>
      </c>
      <c r="E716" s="166" t="n"/>
      <c r="F716" s="166" t="n"/>
      <c r="G716" s="166" t="n"/>
      <c r="H716" s="166" t="n"/>
      <c r="I716" s="481">
        <f>IF(B716="","",'Multi Unit Grid'!$H$3)</f>
        <v/>
      </c>
      <c r="J716" s="166" t="n"/>
      <c r="K716" s="166" t="n"/>
      <c r="L716" s="166" t="n"/>
      <c r="M716" s="166" t="n"/>
      <c r="N716" s="166" t="n"/>
      <c r="O716" s="505" t="n"/>
      <c r="P716" s="166" t="n"/>
      <c r="Q716" s="501">
        <f>IF(B716="","",'Multi Unit Grid'!$G$3)</f>
        <v/>
      </c>
      <c r="R716" s="166" t="n"/>
      <c r="S716" s="502">
        <f>IF('Multi Unit Grid'!$C$13="","",'Multi Unit Grid'!$C$13)</f>
        <v/>
      </c>
      <c r="T716" s="502">
        <f>IF('COE.Client.Details'!J733="","",'COE.Client.Details'!J733)</f>
        <v/>
      </c>
    </row>
    <row r="717">
      <c r="A717" s="504" t="n"/>
      <c r="B717" s="504">
        <f>IF('Internal COE_Account Grid'!B717="","",'Internal COE_Account Grid'!B717)</f>
        <v/>
      </c>
      <c r="C717" s="504">
        <f>IF('Internal COE_Account Grid'!I717="","",'Internal COE_Account Grid'!I717)</f>
        <v/>
      </c>
      <c r="D717" s="631">
        <f>IF('Exhibit A'!K726="","",'Exhibit A'!K726)</f>
        <v/>
      </c>
      <c r="E717" s="166" t="n"/>
      <c r="F717" s="166" t="n"/>
      <c r="G717" s="166" t="n"/>
      <c r="H717" s="166" t="n"/>
      <c r="I717" s="481">
        <f>IF(B717="","",'Multi Unit Grid'!$H$3)</f>
        <v/>
      </c>
      <c r="J717" s="166" t="n"/>
      <c r="K717" s="166" t="n"/>
      <c r="L717" s="166" t="n"/>
      <c r="M717" s="166" t="n"/>
      <c r="N717" s="166" t="n"/>
      <c r="O717" s="505" t="n"/>
      <c r="P717" s="166" t="n"/>
      <c r="Q717" s="501">
        <f>IF(B717="","",'Multi Unit Grid'!$G$3)</f>
        <v/>
      </c>
      <c r="R717" s="166" t="n"/>
      <c r="S717" s="502">
        <f>IF('Multi Unit Grid'!$C$13="","",'Multi Unit Grid'!$C$13)</f>
        <v/>
      </c>
      <c r="T717" s="502">
        <f>IF('COE.Client.Details'!J734="","",'COE.Client.Details'!J734)</f>
        <v/>
      </c>
    </row>
    <row r="718">
      <c r="A718" s="504" t="n"/>
      <c r="B718" s="504">
        <f>IF('Internal COE_Account Grid'!B718="","",'Internal COE_Account Grid'!B718)</f>
        <v/>
      </c>
      <c r="C718" s="504">
        <f>IF('Internal COE_Account Grid'!I718="","",'Internal COE_Account Grid'!I718)</f>
        <v/>
      </c>
      <c r="D718" s="631">
        <f>IF('Exhibit A'!K727="","",'Exhibit A'!K727)</f>
        <v/>
      </c>
      <c r="E718" s="166" t="n"/>
      <c r="F718" s="166" t="n"/>
      <c r="G718" s="166" t="n"/>
      <c r="H718" s="166" t="n"/>
      <c r="I718" s="481">
        <f>IF(B718="","",'Multi Unit Grid'!$H$3)</f>
        <v/>
      </c>
      <c r="J718" s="166" t="n"/>
      <c r="K718" s="166" t="n"/>
      <c r="L718" s="166" t="n"/>
      <c r="M718" s="166" t="n"/>
      <c r="N718" s="166" t="n"/>
      <c r="O718" s="505" t="n"/>
      <c r="P718" s="166" t="n"/>
      <c r="Q718" s="501">
        <f>IF(B718="","",'Multi Unit Grid'!$G$3)</f>
        <v/>
      </c>
      <c r="R718" s="166" t="n"/>
      <c r="S718" s="502">
        <f>IF('Multi Unit Grid'!$C$13="","",'Multi Unit Grid'!$C$13)</f>
        <v/>
      </c>
      <c r="T718" s="502">
        <f>IF('COE.Client.Details'!J735="","",'COE.Client.Details'!J735)</f>
        <v/>
      </c>
    </row>
    <row r="719">
      <c r="A719" s="504" t="n"/>
      <c r="B719" s="504">
        <f>IF('Internal COE_Account Grid'!B719="","",'Internal COE_Account Grid'!B719)</f>
        <v/>
      </c>
      <c r="C719" s="504">
        <f>IF('Internal COE_Account Grid'!I719="","",'Internal COE_Account Grid'!I719)</f>
        <v/>
      </c>
      <c r="D719" s="631">
        <f>IF('Exhibit A'!K728="","",'Exhibit A'!K728)</f>
        <v/>
      </c>
      <c r="E719" s="166" t="n"/>
      <c r="F719" s="166" t="n"/>
      <c r="G719" s="166" t="n"/>
      <c r="H719" s="166" t="n"/>
      <c r="I719" s="481">
        <f>IF(B719="","",'Multi Unit Grid'!$H$3)</f>
        <v/>
      </c>
      <c r="J719" s="166" t="n"/>
      <c r="K719" s="166" t="n"/>
      <c r="L719" s="166" t="n"/>
      <c r="M719" s="166" t="n"/>
      <c r="N719" s="166" t="n"/>
      <c r="O719" s="505" t="n"/>
      <c r="P719" s="166" t="n"/>
      <c r="Q719" s="501">
        <f>IF(B719="","",'Multi Unit Grid'!$G$3)</f>
        <v/>
      </c>
      <c r="R719" s="166" t="n"/>
      <c r="S719" s="502">
        <f>IF('Multi Unit Grid'!$C$13="","",'Multi Unit Grid'!$C$13)</f>
        <v/>
      </c>
      <c r="T719" s="502">
        <f>IF('COE.Client.Details'!J736="","",'COE.Client.Details'!J736)</f>
        <v/>
      </c>
    </row>
    <row r="720">
      <c r="A720" s="504" t="n"/>
      <c r="B720" s="504">
        <f>IF('Internal COE_Account Grid'!B720="","",'Internal COE_Account Grid'!B720)</f>
        <v/>
      </c>
      <c r="C720" s="504">
        <f>IF('Internal COE_Account Grid'!I720="","",'Internal COE_Account Grid'!I720)</f>
        <v/>
      </c>
      <c r="D720" s="631">
        <f>IF('Exhibit A'!K729="","",'Exhibit A'!K729)</f>
        <v/>
      </c>
      <c r="E720" s="166" t="n"/>
      <c r="F720" s="166" t="n"/>
      <c r="G720" s="166" t="n"/>
      <c r="H720" s="166" t="n"/>
      <c r="I720" s="481">
        <f>IF(B720="","",'Multi Unit Grid'!$H$3)</f>
        <v/>
      </c>
      <c r="J720" s="166" t="n"/>
      <c r="K720" s="166" t="n"/>
      <c r="L720" s="166" t="n"/>
      <c r="M720" s="166" t="n"/>
      <c r="N720" s="166" t="n"/>
      <c r="O720" s="505" t="n"/>
      <c r="P720" s="166" t="n"/>
      <c r="Q720" s="501">
        <f>IF(B720="","",'Multi Unit Grid'!$G$3)</f>
        <v/>
      </c>
      <c r="R720" s="166" t="n"/>
      <c r="S720" s="502">
        <f>IF('Multi Unit Grid'!$C$13="","",'Multi Unit Grid'!$C$13)</f>
        <v/>
      </c>
      <c r="T720" s="502">
        <f>IF('COE.Client.Details'!J737="","",'COE.Client.Details'!J737)</f>
        <v/>
      </c>
    </row>
    <row r="721">
      <c r="A721" s="504" t="n"/>
      <c r="B721" s="504">
        <f>IF('Internal COE_Account Grid'!B721="","",'Internal COE_Account Grid'!B721)</f>
        <v/>
      </c>
      <c r="C721" s="504">
        <f>IF('Internal COE_Account Grid'!I721="","",'Internal COE_Account Grid'!I721)</f>
        <v/>
      </c>
      <c r="D721" s="631">
        <f>IF('Exhibit A'!K730="","",'Exhibit A'!K730)</f>
        <v/>
      </c>
      <c r="E721" s="166" t="n"/>
      <c r="F721" s="166" t="n"/>
      <c r="G721" s="166" t="n"/>
      <c r="H721" s="166" t="n"/>
      <c r="I721" s="481">
        <f>IF(B721="","",'Multi Unit Grid'!$H$3)</f>
        <v/>
      </c>
      <c r="J721" s="166" t="n"/>
      <c r="K721" s="166" t="n"/>
      <c r="L721" s="166" t="n"/>
      <c r="M721" s="166" t="n"/>
      <c r="N721" s="166" t="n"/>
      <c r="O721" s="505" t="n"/>
      <c r="P721" s="166" t="n"/>
      <c r="Q721" s="501">
        <f>IF(B721="","",'Multi Unit Grid'!$G$3)</f>
        <v/>
      </c>
      <c r="R721" s="166" t="n"/>
      <c r="S721" s="502">
        <f>IF('Multi Unit Grid'!$C$13="","",'Multi Unit Grid'!$C$13)</f>
        <v/>
      </c>
      <c r="T721" s="502">
        <f>IF('COE.Client.Details'!J738="","",'COE.Client.Details'!J738)</f>
        <v/>
      </c>
    </row>
    <row r="722">
      <c r="A722" s="504" t="n"/>
      <c r="B722" s="504">
        <f>IF('Internal COE_Account Grid'!B722="","",'Internal COE_Account Grid'!B722)</f>
        <v/>
      </c>
      <c r="C722" s="504">
        <f>IF('Internal COE_Account Grid'!I722="","",'Internal COE_Account Grid'!I722)</f>
        <v/>
      </c>
      <c r="D722" s="631">
        <f>IF('Exhibit A'!K731="","",'Exhibit A'!K731)</f>
        <v/>
      </c>
      <c r="E722" s="166" t="n"/>
      <c r="F722" s="166" t="n"/>
      <c r="G722" s="166" t="n"/>
      <c r="H722" s="166" t="n"/>
      <c r="I722" s="481">
        <f>IF(B722="","",'Multi Unit Grid'!$H$3)</f>
        <v/>
      </c>
      <c r="J722" s="166" t="n"/>
      <c r="K722" s="166" t="n"/>
      <c r="L722" s="166" t="n"/>
      <c r="M722" s="166" t="n"/>
      <c r="N722" s="166" t="n"/>
      <c r="O722" s="505" t="n"/>
      <c r="P722" s="166" t="n"/>
      <c r="Q722" s="501">
        <f>IF(B722="","",'Multi Unit Grid'!$G$3)</f>
        <v/>
      </c>
      <c r="R722" s="166" t="n"/>
      <c r="S722" s="502">
        <f>IF('Multi Unit Grid'!$C$13="","",'Multi Unit Grid'!$C$13)</f>
        <v/>
      </c>
      <c r="T722" s="502">
        <f>IF('COE.Client.Details'!J739="","",'COE.Client.Details'!J739)</f>
        <v/>
      </c>
    </row>
    <row r="723">
      <c r="A723" s="504" t="n"/>
      <c r="B723" s="504">
        <f>IF('Internal COE_Account Grid'!B723="","",'Internal COE_Account Grid'!B723)</f>
        <v/>
      </c>
      <c r="C723" s="504">
        <f>IF('Internal COE_Account Grid'!I723="","",'Internal COE_Account Grid'!I723)</f>
        <v/>
      </c>
      <c r="D723" s="631">
        <f>IF('Exhibit A'!K732="","",'Exhibit A'!K732)</f>
        <v/>
      </c>
      <c r="E723" s="166" t="n"/>
      <c r="F723" s="166" t="n"/>
      <c r="G723" s="166" t="n"/>
      <c r="H723" s="166" t="n"/>
      <c r="I723" s="481">
        <f>IF(B723="","",'Multi Unit Grid'!$H$3)</f>
        <v/>
      </c>
      <c r="J723" s="166" t="n"/>
      <c r="K723" s="166" t="n"/>
      <c r="L723" s="166" t="n"/>
      <c r="M723" s="166" t="n"/>
      <c r="N723" s="166" t="n"/>
      <c r="O723" s="505" t="n"/>
      <c r="P723" s="166" t="n"/>
      <c r="Q723" s="501">
        <f>IF(B723="","",'Multi Unit Grid'!$G$3)</f>
        <v/>
      </c>
      <c r="R723" s="166" t="n"/>
      <c r="S723" s="502">
        <f>IF('Multi Unit Grid'!$C$13="","",'Multi Unit Grid'!$C$13)</f>
        <v/>
      </c>
      <c r="T723" s="502">
        <f>IF('COE.Client.Details'!J740="","",'COE.Client.Details'!J740)</f>
        <v/>
      </c>
    </row>
    <row r="724">
      <c r="A724" s="504" t="n"/>
      <c r="B724" s="504">
        <f>IF('Internal COE_Account Grid'!B724="","",'Internal COE_Account Grid'!B724)</f>
        <v/>
      </c>
      <c r="C724" s="504">
        <f>IF('Internal COE_Account Grid'!I724="","",'Internal COE_Account Grid'!I724)</f>
        <v/>
      </c>
      <c r="D724" s="631">
        <f>IF('Exhibit A'!K733="","",'Exhibit A'!K733)</f>
        <v/>
      </c>
      <c r="E724" s="166" t="n"/>
      <c r="F724" s="166" t="n"/>
      <c r="G724" s="166" t="n"/>
      <c r="H724" s="166" t="n"/>
      <c r="I724" s="481">
        <f>IF(B724="","",'Multi Unit Grid'!$H$3)</f>
        <v/>
      </c>
      <c r="J724" s="166" t="n"/>
      <c r="K724" s="166" t="n"/>
      <c r="L724" s="166" t="n"/>
      <c r="M724" s="166" t="n"/>
      <c r="N724" s="166" t="n"/>
      <c r="O724" s="505" t="n"/>
      <c r="P724" s="166" t="n"/>
      <c r="Q724" s="501">
        <f>IF(B724="","",'Multi Unit Grid'!$G$3)</f>
        <v/>
      </c>
      <c r="R724" s="166" t="n"/>
      <c r="S724" s="502">
        <f>IF('Multi Unit Grid'!$C$13="","",'Multi Unit Grid'!$C$13)</f>
        <v/>
      </c>
      <c r="T724" s="502">
        <f>IF('COE.Client.Details'!J741="","",'COE.Client.Details'!J741)</f>
        <v/>
      </c>
    </row>
    <row r="725">
      <c r="A725" s="504" t="n"/>
      <c r="B725" s="504">
        <f>IF('Internal COE_Account Grid'!B725="","",'Internal COE_Account Grid'!B725)</f>
        <v/>
      </c>
      <c r="C725" s="504">
        <f>IF('Internal COE_Account Grid'!I725="","",'Internal COE_Account Grid'!I725)</f>
        <v/>
      </c>
      <c r="D725" s="631">
        <f>IF('Exhibit A'!K734="","",'Exhibit A'!K734)</f>
        <v/>
      </c>
      <c r="E725" s="166" t="n"/>
      <c r="F725" s="166" t="n"/>
      <c r="G725" s="166" t="n"/>
      <c r="H725" s="166" t="n"/>
      <c r="I725" s="481">
        <f>IF(B725="","",'Multi Unit Grid'!$H$3)</f>
        <v/>
      </c>
      <c r="J725" s="166" t="n"/>
      <c r="K725" s="166" t="n"/>
      <c r="L725" s="166" t="n"/>
      <c r="M725" s="166" t="n"/>
      <c r="N725" s="166" t="n"/>
      <c r="O725" s="505" t="n"/>
      <c r="P725" s="166" t="n"/>
      <c r="Q725" s="501">
        <f>IF(B725="","",'Multi Unit Grid'!$G$3)</f>
        <v/>
      </c>
      <c r="R725" s="166" t="n"/>
      <c r="S725" s="502">
        <f>IF('Multi Unit Grid'!$C$13="","",'Multi Unit Grid'!$C$13)</f>
        <v/>
      </c>
      <c r="T725" s="502">
        <f>IF('COE.Client.Details'!J742="","",'COE.Client.Details'!J742)</f>
        <v/>
      </c>
    </row>
    <row r="726">
      <c r="A726" s="504" t="n"/>
      <c r="B726" s="504">
        <f>IF('Internal COE_Account Grid'!B726="","",'Internal COE_Account Grid'!B726)</f>
        <v/>
      </c>
      <c r="C726" s="504">
        <f>IF('Internal COE_Account Grid'!I726="","",'Internal COE_Account Grid'!I726)</f>
        <v/>
      </c>
      <c r="D726" s="631">
        <f>IF('Exhibit A'!K735="","",'Exhibit A'!K735)</f>
        <v/>
      </c>
      <c r="E726" s="166" t="n"/>
      <c r="F726" s="166" t="n"/>
      <c r="G726" s="166" t="n"/>
      <c r="H726" s="166" t="n"/>
      <c r="I726" s="481">
        <f>IF(B726="","",'Multi Unit Grid'!$H$3)</f>
        <v/>
      </c>
      <c r="J726" s="166" t="n"/>
      <c r="K726" s="166" t="n"/>
      <c r="L726" s="166" t="n"/>
      <c r="M726" s="166" t="n"/>
      <c r="N726" s="166" t="n"/>
      <c r="O726" s="505" t="n"/>
      <c r="P726" s="166" t="n"/>
      <c r="Q726" s="501">
        <f>IF(B726="","",'Multi Unit Grid'!$G$3)</f>
        <v/>
      </c>
      <c r="R726" s="166" t="n"/>
      <c r="S726" s="502">
        <f>IF('Multi Unit Grid'!$C$13="","",'Multi Unit Grid'!$C$13)</f>
        <v/>
      </c>
      <c r="T726" s="502">
        <f>IF('COE.Client.Details'!J743="","",'COE.Client.Details'!J743)</f>
        <v/>
      </c>
    </row>
    <row r="727">
      <c r="A727" s="504" t="n"/>
      <c r="B727" s="504">
        <f>IF('Internal COE_Account Grid'!B727="","",'Internal COE_Account Grid'!B727)</f>
        <v/>
      </c>
      <c r="C727" s="504">
        <f>IF('Internal COE_Account Grid'!I727="","",'Internal COE_Account Grid'!I727)</f>
        <v/>
      </c>
      <c r="D727" s="631">
        <f>IF('Exhibit A'!K736="","",'Exhibit A'!K736)</f>
        <v/>
      </c>
      <c r="E727" s="166" t="n"/>
      <c r="F727" s="166" t="n"/>
      <c r="G727" s="166" t="n"/>
      <c r="H727" s="166" t="n"/>
      <c r="I727" s="481">
        <f>IF(B727="","",'Multi Unit Grid'!$H$3)</f>
        <v/>
      </c>
      <c r="J727" s="166" t="n"/>
      <c r="K727" s="166" t="n"/>
      <c r="L727" s="166" t="n"/>
      <c r="M727" s="166" t="n"/>
      <c r="N727" s="166" t="n"/>
      <c r="O727" s="505" t="n"/>
      <c r="P727" s="166" t="n"/>
      <c r="Q727" s="501">
        <f>IF(B727="","",'Multi Unit Grid'!$G$3)</f>
        <v/>
      </c>
      <c r="R727" s="166" t="n"/>
      <c r="S727" s="502">
        <f>IF('Multi Unit Grid'!$C$13="","",'Multi Unit Grid'!$C$13)</f>
        <v/>
      </c>
      <c r="T727" s="502">
        <f>IF('COE.Client.Details'!J744="","",'COE.Client.Details'!J744)</f>
        <v/>
      </c>
    </row>
    <row r="728">
      <c r="A728" s="504" t="n"/>
      <c r="B728" s="504">
        <f>IF('Internal COE_Account Grid'!B728="","",'Internal COE_Account Grid'!B728)</f>
        <v/>
      </c>
      <c r="C728" s="504">
        <f>IF('Internal COE_Account Grid'!I728="","",'Internal COE_Account Grid'!I728)</f>
        <v/>
      </c>
      <c r="D728" s="631">
        <f>IF('Exhibit A'!K737="","",'Exhibit A'!K737)</f>
        <v/>
      </c>
      <c r="E728" s="166" t="n"/>
      <c r="F728" s="166" t="n"/>
      <c r="G728" s="166" t="n"/>
      <c r="H728" s="166" t="n"/>
      <c r="I728" s="481">
        <f>IF(B728="","",'Multi Unit Grid'!$H$3)</f>
        <v/>
      </c>
      <c r="J728" s="166" t="n"/>
      <c r="K728" s="166" t="n"/>
      <c r="L728" s="166" t="n"/>
      <c r="M728" s="166" t="n"/>
      <c r="N728" s="166" t="n"/>
      <c r="O728" s="505" t="n"/>
      <c r="P728" s="166" t="n"/>
      <c r="Q728" s="501">
        <f>IF(B728="","",'Multi Unit Grid'!$G$3)</f>
        <v/>
      </c>
      <c r="R728" s="166" t="n"/>
      <c r="S728" s="502">
        <f>IF('Multi Unit Grid'!$C$13="","",'Multi Unit Grid'!$C$13)</f>
        <v/>
      </c>
      <c r="T728" s="502">
        <f>IF('COE.Client.Details'!J745="","",'COE.Client.Details'!J745)</f>
        <v/>
      </c>
    </row>
    <row r="729">
      <c r="A729" s="504" t="n"/>
      <c r="B729" s="504">
        <f>IF('Internal COE_Account Grid'!B729="","",'Internal COE_Account Grid'!B729)</f>
        <v/>
      </c>
      <c r="C729" s="504">
        <f>IF('Internal COE_Account Grid'!I729="","",'Internal COE_Account Grid'!I729)</f>
        <v/>
      </c>
      <c r="D729" s="631">
        <f>IF('Exhibit A'!K738="","",'Exhibit A'!K738)</f>
        <v/>
      </c>
      <c r="E729" s="166" t="n"/>
      <c r="F729" s="166" t="n"/>
      <c r="G729" s="166" t="n"/>
      <c r="H729" s="166" t="n"/>
      <c r="I729" s="481">
        <f>IF(B729="","",'Multi Unit Grid'!$H$3)</f>
        <v/>
      </c>
      <c r="J729" s="166" t="n"/>
      <c r="K729" s="166" t="n"/>
      <c r="L729" s="166" t="n"/>
      <c r="M729" s="166" t="n"/>
      <c r="N729" s="166" t="n"/>
      <c r="O729" s="505" t="n"/>
      <c r="P729" s="166" t="n"/>
      <c r="Q729" s="501">
        <f>IF(B729="","",'Multi Unit Grid'!$G$3)</f>
        <v/>
      </c>
      <c r="R729" s="166" t="n"/>
      <c r="S729" s="502">
        <f>IF('Multi Unit Grid'!$C$13="","",'Multi Unit Grid'!$C$13)</f>
        <v/>
      </c>
      <c r="T729" s="502">
        <f>IF('COE.Client.Details'!J746="","",'COE.Client.Details'!J746)</f>
        <v/>
      </c>
    </row>
    <row r="730">
      <c r="A730" s="504" t="n"/>
      <c r="B730" s="504">
        <f>IF('Internal COE_Account Grid'!B730="","",'Internal COE_Account Grid'!B730)</f>
        <v/>
      </c>
      <c r="C730" s="504">
        <f>IF('Internal COE_Account Grid'!I730="","",'Internal COE_Account Grid'!I730)</f>
        <v/>
      </c>
      <c r="D730" s="631">
        <f>IF('Exhibit A'!K739="","",'Exhibit A'!K739)</f>
        <v/>
      </c>
      <c r="E730" s="166" t="n"/>
      <c r="F730" s="166" t="n"/>
      <c r="G730" s="166" t="n"/>
      <c r="H730" s="166" t="n"/>
      <c r="I730" s="481">
        <f>IF(B730="","",'Multi Unit Grid'!$H$3)</f>
        <v/>
      </c>
      <c r="J730" s="166" t="n"/>
      <c r="K730" s="166" t="n"/>
      <c r="L730" s="166" t="n"/>
      <c r="M730" s="166" t="n"/>
      <c r="N730" s="166" t="n"/>
      <c r="O730" s="505" t="n"/>
      <c r="P730" s="166" t="n"/>
      <c r="Q730" s="501">
        <f>IF(B730="","",'Multi Unit Grid'!$G$3)</f>
        <v/>
      </c>
      <c r="R730" s="166" t="n"/>
      <c r="S730" s="502">
        <f>IF('Multi Unit Grid'!$C$13="","",'Multi Unit Grid'!$C$13)</f>
        <v/>
      </c>
      <c r="T730" s="502">
        <f>IF('COE.Client.Details'!J747="","",'COE.Client.Details'!J747)</f>
        <v/>
      </c>
    </row>
    <row r="731">
      <c r="A731" s="504" t="n"/>
      <c r="B731" s="504">
        <f>IF('Internal COE_Account Grid'!B731="","",'Internal COE_Account Grid'!B731)</f>
        <v/>
      </c>
      <c r="C731" s="504">
        <f>IF('Internal COE_Account Grid'!I731="","",'Internal COE_Account Grid'!I731)</f>
        <v/>
      </c>
      <c r="D731" s="631">
        <f>IF('Exhibit A'!K740="","",'Exhibit A'!K740)</f>
        <v/>
      </c>
      <c r="E731" s="166" t="n"/>
      <c r="F731" s="166" t="n"/>
      <c r="G731" s="166" t="n"/>
      <c r="H731" s="166" t="n"/>
      <c r="I731" s="481">
        <f>IF(B731="","",'Multi Unit Grid'!$H$3)</f>
        <v/>
      </c>
      <c r="J731" s="166" t="n"/>
      <c r="K731" s="166" t="n"/>
      <c r="L731" s="166" t="n"/>
      <c r="M731" s="166" t="n"/>
      <c r="N731" s="166" t="n"/>
      <c r="O731" s="505" t="n"/>
      <c r="P731" s="166" t="n"/>
      <c r="Q731" s="501">
        <f>IF(B731="","",'Multi Unit Grid'!$G$3)</f>
        <v/>
      </c>
      <c r="R731" s="166" t="n"/>
      <c r="S731" s="502">
        <f>IF('Multi Unit Grid'!$C$13="","",'Multi Unit Grid'!$C$13)</f>
        <v/>
      </c>
      <c r="T731" s="502">
        <f>IF('COE.Client.Details'!J748="","",'COE.Client.Details'!J748)</f>
        <v/>
      </c>
    </row>
    <row r="732">
      <c r="A732" s="504" t="n"/>
      <c r="B732" s="504">
        <f>IF('Internal COE_Account Grid'!B732="","",'Internal COE_Account Grid'!B732)</f>
        <v/>
      </c>
      <c r="C732" s="504">
        <f>IF('Internal COE_Account Grid'!I732="","",'Internal COE_Account Grid'!I732)</f>
        <v/>
      </c>
      <c r="D732" s="631">
        <f>IF('Exhibit A'!K741="","",'Exhibit A'!K741)</f>
        <v/>
      </c>
      <c r="E732" s="166" t="n"/>
      <c r="F732" s="166" t="n"/>
      <c r="G732" s="166" t="n"/>
      <c r="H732" s="166" t="n"/>
      <c r="I732" s="481">
        <f>IF(B732="","",'Multi Unit Grid'!$H$3)</f>
        <v/>
      </c>
      <c r="J732" s="166" t="n"/>
      <c r="K732" s="166" t="n"/>
      <c r="L732" s="166" t="n"/>
      <c r="M732" s="166" t="n"/>
      <c r="N732" s="166" t="n"/>
      <c r="O732" s="505" t="n"/>
      <c r="P732" s="166" t="n"/>
      <c r="Q732" s="501">
        <f>IF(B732="","",'Multi Unit Grid'!$G$3)</f>
        <v/>
      </c>
      <c r="R732" s="166" t="n"/>
      <c r="S732" s="502">
        <f>IF('Multi Unit Grid'!$C$13="","",'Multi Unit Grid'!$C$13)</f>
        <v/>
      </c>
      <c r="T732" s="502">
        <f>IF('COE.Client.Details'!J749="","",'COE.Client.Details'!J749)</f>
        <v/>
      </c>
    </row>
    <row r="733">
      <c r="A733" s="504" t="n"/>
      <c r="B733" s="504">
        <f>IF('Internal COE_Account Grid'!B733="","",'Internal COE_Account Grid'!B733)</f>
        <v/>
      </c>
      <c r="C733" s="504">
        <f>IF('Internal COE_Account Grid'!I733="","",'Internal COE_Account Grid'!I733)</f>
        <v/>
      </c>
      <c r="D733" s="631">
        <f>IF('Exhibit A'!K742="","",'Exhibit A'!K742)</f>
        <v/>
      </c>
      <c r="E733" s="166" t="n"/>
      <c r="F733" s="166" t="n"/>
      <c r="G733" s="166" t="n"/>
      <c r="H733" s="166" t="n"/>
      <c r="I733" s="481">
        <f>IF(B733="","",'Multi Unit Grid'!$H$3)</f>
        <v/>
      </c>
      <c r="J733" s="166" t="n"/>
      <c r="K733" s="166" t="n"/>
      <c r="L733" s="166" t="n"/>
      <c r="M733" s="166" t="n"/>
      <c r="N733" s="166" t="n"/>
      <c r="O733" s="505" t="n"/>
      <c r="P733" s="166" t="n"/>
      <c r="Q733" s="501">
        <f>IF(B733="","",'Multi Unit Grid'!$G$3)</f>
        <v/>
      </c>
      <c r="R733" s="166" t="n"/>
      <c r="S733" s="502">
        <f>IF('Multi Unit Grid'!$C$13="","",'Multi Unit Grid'!$C$13)</f>
        <v/>
      </c>
      <c r="T733" s="502">
        <f>IF('COE.Client.Details'!J750="","",'COE.Client.Details'!J750)</f>
        <v/>
      </c>
    </row>
    <row r="734">
      <c r="A734" s="504" t="n"/>
      <c r="B734" s="504">
        <f>IF('Internal COE_Account Grid'!B734="","",'Internal COE_Account Grid'!B734)</f>
        <v/>
      </c>
      <c r="C734" s="504">
        <f>IF('Internal COE_Account Grid'!I734="","",'Internal COE_Account Grid'!I734)</f>
        <v/>
      </c>
      <c r="D734" s="631">
        <f>IF('Exhibit A'!K743="","",'Exhibit A'!K743)</f>
        <v/>
      </c>
      <c r="E734" s="166" t="n"/>
      <c r="F734" s="166" t="n"/>
      <c r="G734" s="166" t="n"/>
      <c r="H734" s="166" t="n"/>
      <c r="I734" s="481">
        <f>IF(B734="","",'Multi Unit Grid'!$H$3)</f>
        <v/>
      </c>
      <c r="J734" s="166" t="n"/>
      <c r="K734" s="166" t="n"/>
      <c r="L734" s="166" t="n"/>
      <c r="M734" s="166" t="n"/>
      <c r="N734" s="166" t="n"/>
      <c r="O734" s="505" t="n"/>
      <c r="P734" s="166" t="n"/>
      <c r="Q734" s="501">
        <f>IF(B734="","",'Multi Unit Grid'!$G$3)</f>
        <v/>
      </c>
      <c r="R734" s="166" t="n"/>
      <c r="S734" s="502">
        <f>IF('Multi Unit Grid'!$C$13="","",'Multi Unit Grid'!$C$13)</f>
        <v/>
      </c>
      <c r="T734" s="502">
        <f>IF('COE.Client.Details'!J751="","",'COE.Client.Details'!J751)</f>
        <v/>
      </c>
    </row>
    <row r="735">
      <c r="A735" s="504" t="n"/>
      <c r="B735" s="504">
        <f>IF('Internal COE_Account Grid'!B735="","",'Internal COE_Account Grid'!B735)</f>
        <v/>
      </c>
      <c r="C735" s="504">
        <f>IF('Internal COE_Account Grid'!I735="","",'Internal COE_Account Grid'!I735)</f>
        <v/>
      </c>
      <c r="D735" s="631">
        <f>IF('Exhibit A'!K744="","",'Exhibit A'!K744)</f>
        <v/>
      </c>
      <c r="E735" s="166" t="n"/>
      <c r="F735" s="166" t="n"/>
      <c r="G735" s="166" t="n"/>
      <c r="H735" s="166" t="n"/>
      <c r="I735" s="481">
        <f>IF(B735="","",'Multi Unit Grid'!$H$3)</f>
        <v/>
      </c>
      <c r="J735" s="166" t="n"/>
      <c r="K735" s="166" t="n"/>
      <c r="L735" s="166" t="n"/>
      <c r="M735" s="166" t="n"/>
      <c r="N735" s="166" t="n"/>
      <c r="O735" s="505" t="n"/>
      <c r="P735" s="166" t="n"/>
      <c r="Q735" s="501">
        <f>IF(B735="","",'Multi Unit Grid'!$G$3)</f>
        <v/>
      </c>
      <c r="R735" s="166" t="n"/>
      <c r="S735" s="502">
        <f>IF('Multi Unit Grid'!$C$13="","",'Multi Unit Grid'!$C$13)</f>
        <v/>
      </c>
      <c r="T735" s="502">
        <f>IF('COE.Client.Details'!J752="","",'COE.Client.Details'!J752)</f>
        <v/>
      </c>
    </row>
    <row r="736">
      <c r="A736" s="504" t="n"/>
      <c r="B736" s="504">
        <f>IF('Internal COE_Account Grid'!B736="","",'Internal COE_Account Grid'!B736)</f>
        <v/>
      </c>
      <c r="C736" s="504">
        <f>IF('Internal COE_Account Grid'!I736="","",'Internal COE_Account Grid'!I736)</f>
        <v/>
      </c>
      <c r="D736" s="631">
        <f>IF('Exhibit A'!K745="","",'Exhibit A'!K745)</f>
        <v/>
      </c>
      <c r="E736" s="166" t="n"/>
      <c r="F736" s="166" t="n"/>
      <c r="G736" s="166" t="n"/>
      <c r="H736" s="166" t="n"/>
      <c r="I736" s="481">
        <f>IF(B736="","",'Multi Unit Grid'!$H$3)</f>
        <v/>
      </c>
      <c r="J736" s="166" t="n"/>
      <c r="K736" s="166" t="n"/>
      <c r="L736" s="166" t="n"/>
      <c r="M736" s="166" t="n"/>
      <c r="N736" s="166" t="n"/>
      <c r="O736" s="505" t="n"/>
      <c r="P736" s="166" t="n"/>
      <c r="Q736" s="501">
        <f>IF(B736="","",'Multi Unit Grid'!$G$3)</f>
        <v/>
      </c>
      <c r="R736" s="166" t="n"/>
      <c r="S736" s="502">
        <f>IF('Multi Unit Grid'!$C$13="","",'Multi Unit Grid'!$C$13)</f>
        <v/>
      </c>
      <c r="T736" s="502">
        <f>IF('COE.Client.Details'!J753="","",'COE.Client.Details'!J753)</f>
        <v/>
      </c>
    </row>
    <row r="737">
      <c r="A737" s="504" t="n"/>
      <c r="B737" s="504">
        <f>IF('Internal COE_Account Grid'!B737="","",'Internal COE_Account Grid'!B737)</f>
        <v/>
      </c>
      <c r="C737" s="504">
        <f>IF('Internal COE_Account Grid'!I737="","",'Internal COE_Account Grid'!I737)</f>
        <v/>
      </c>
      <c r="D737" s="631">
        <f>IF('Exhibit A'!K746="","",'Exhibit A'!K746)</f>
        <v/>
      </c>
      <c r="E737" s="166" t="n"/>
      <c r="F737" s="166" t="n"/>
      <c r="G737" s="166" t="n"/>
      <c r="H737" s="166" t="n"/>
      <c r="I737" s="481">
        <f>IF(B737="","",'Multi Unit Grid'!$H$3)</f>
        <v/>
      </c>
      <c r="J737" s="166" t="n"/>
      <c r="K737" s="166" t="n"/>
      <c r="L737" s="166" t="n"/>
      <c r="M737" s="166" t="n"/>
      <c r="N737" s="166" t="n"/>
      <c r="O737" s="505" t="n"/>
      <c r="P737" s="166" t="n"/>
      <c r="Q737" s="501">
        <f>IF(B737="","",'Multi Unit Grid'!$G$3)</f>
        <v/>
      </c>
      <c r="R737" s="166" t="n"/>
      <c r="S737" s="502">
        <f>IF('Multi Unit Grid'!$C$13="","",'Multi Unit Grid'!$C$13)</f>
        <v/>
      </c>
      <c r="T737" s="502">
        <f>IF('COE.Client.Details'!J754="","",'COE.Client.Details'!J754)</f>
        <v/>
      </c>
    </row>
    <row r="738">
      <c r="A738" s="504" t="n"/>
      <c r="B738" s="504">
        <f>IF('Internal COE_Account Grid'!B738="","",'Internal COE_Account Grid'!B738)</f>
        <v/>
      </c>
      <c r="C738" s="504">
        <f>IF('Internal COE_Account Grid'!I738="","",'Internal COE_Account Grid'!I738)</f>
        <v/>
      </c>
      <c r="D738" s="631">
        <f>IF('Exhibit A'!K747="","",'Exhibit A'!K747)</f>
        <v/>
      </c>
      <c r="E738" s="166" t="n"/>
      <c r="F738" s="166" t="n"/>
      <c r="G738" s="166" t="n"/>
      <c r="H738" s="166" t="n"/>
      <c r="I738" s="481">
        <f>IF(B738="","",'Multi Unit Grid'!$H$3)</f>
        <v/>
      </c>
      <c r="J738" s="166" t="n"/>
      <c r="K738" s="166" t="n"/>
      <c r="L738" s="166" t="n"/>
      <c r="M738" s="166" t="n"/>
      <c r="N738" s="166" t="n"/>
      <c r="O738" s="505" t="n"/>
      <c r="P738" s="166" t="n"/>
      <c r="Q738" s="501">
        <f>IF(B738="","",'Multi Unit Grid'!$G$3)</f>
        <v/>
      </c>
      <c r="R738" s="166" t="n"/>
      <c r="S738" s="502">
        <f>IF('Multi Unit Grid'!$C$13="","",'Multi Unit Grid'!$C$13)</f>
        <v/>
      </c>
      <c r="T738" s="502">
        <f>IF('COE.Client.Details'!J755="","",'COE.Client.Details'!J755)</f>
        <v/>
      </c>
    </row>
    <row r="739">
      <c r="A739" s="504" t="n"/>
      <c r="B739" s="504">
        <f>IF('Internal COE_Account Grid'!B739="","",'Internal COE_Account Grid'!B739)</f>
        <v/>
      </c>
      <c r="C739" s="504">
        <f>IF('Internal COE_Account Grid'!I739="","",'Internal COE_Account Grid'!I739)</f>
        <v/>
      </c>
      <c r="D739" s="631">
        <f>IF('Exhibit A'!K748="","",'Exhibit A'!K748)</f>
        <v/>
      </c>
      <c r="E739" s="166" t="n"/>
      <c r="F739" s="166" t="n"/>
      <c r="G739" s="166" t="n"/>
      <c r="H739" s="166" t="n"/>
      <c r="I739" s="481">
        <f>IF(B739="","",'Multi Unit Grid'!$H$3)</f>
        <v/>
      </c>
      <c r="J739" s="166" t="n"/>
      <c r="K739" s="166" t="n"/>
      <c r="L739" s="166" t="n"/>
      <c r="M739" s="166" t="n"/>
      <c r="N739" s="166" t="n"/>
      <c r="O739" s="505" t="n"/>
      <c r="P739" s="166" t="n"/>
      <c r="Q739" s="501">
        <f>IF(B739="","",'Multi Unit Grid'!$G$3)</f>
        <v/>
      </c>
      <c r="R739" s="166" t="n"/>
      <c r="S739" s="502">
        <f>IF('Multi Unit Grid'!$C$13="","",'Multi Unit Grid'!$C$13)</f>
        <v/>
      </c>
      <c r="T739" s="502">
        <f>IF('COE.Client.Details'!J756="","",'COE.Client.Details'!J756)</f>
        <v/>
      </c>
    </row>
    <row r="740">
      <c r="A740" s="504" t="n"/>
      <c r="B740" s="504">
        <f>IF('Internal COE_Account Grid'!B740="","",'Internal COE_Account Grid'!B740)</f>
        <v/>
      </c>
      <c r="C740" s="504">
        <f>IF('Internal COE_Account Grid'!I740="","",'Internal COE_Account Grid'!I740)</f>
        <v/>
      </c>
      <c r="D740" s="631">
        <f>IF('Exhibit A'!K749="","",'Exhibit A'!K749)</f>
        <v/>
      </c>
      <c r="E740" s="166" t="n"/>
      <c r="F740" s="166" t="n"/>
      <c r="G740" s="166" t="n"/>
      <c r="H740" s="166" t="n"/>
      <c r="I740" s="481">
        <f>IF(B740="","",'Multi Unit Grid'!$H$3)</f>
        <v/>
      </c>
      <c r="J740" s="166" t="n"/>
      <c r="K740" s="166" t="n"/>
      <c r="L740" s="166" t="n"/>
      <c r="M740" s="166" t="n"/>
      <c r="N740" s="166" t="n"/>
      <c r="O740" s="505" t="n"/>
      <c r="P740" s="166" t="n"/>
      <c r="Q740" s="501">
        <f>IF(B740="","",'Multi Unit Grid'!$G$3)</f>
        <v/>
      </c>
      <c r="R740" s="166" t="n"/>
      <c r="S740" s="502">
        <f>IF('Multi Unit Grid'!$C$13="","",'Multi Unit Grid'!$C$13)</f>
        <v/>
      </c>
      <c r="T740" s="502">
        <f>IF('COE.Client.Details'!J757="","",'COE.Client.Details'!J757)</f>
        <v/>
      </c>
    </row>
    <row r="741">
      <c r="A741" s="504" t="n"/>
      <c r="B741" s="504">
        <f>IF('Internal COE_Account Grid'!B741="","",'Internal COE_Account Grid'!B741)</f>
        <v/>
      </c>
      <c r="C741" s="504">
        <f>IF('Internal COE_Account Grid'!I741="","",'Internal COE_Account Grid'!I741)</f>
        <v/>
      </c>
      <c r="D741" s="631">
        <f>IF('Exhibit A'!K750="","",'Exhibit A'!K750)</f>
        <v/>
      </c>
      <c r="E741" s="166" t="n"/>
      <c r="F741" s="166" t="n"/>
      <c r="G741" s="166" t="n"/>
      <c r="H741" s="166" t="n"/>
      <c r="I741" s="481">
        <f>IF(B741="","",'Multi Unit Grid'!$H$3)</f>
        <v/>
      </c>
      <c r="J741" s="166" t="n"/>
      <c r="K741" s="166" t="n"/>
      <c r="L741" s="166" t="n"/>
      <c r="M741" s="166" t="n"/>
      <c r="N741" s="166" t="n"/>
      <c r="O741" s="505" t="n"/>
      <c r="P741" s="166" t="n"/>
      <c r="Q741" s="501">
        <f>IF(B741="","",'Multi Unit Grid'!$G$3)</f>
        <v/>
      </c>
      <c r="R741" s="166" t="n"/>
      <c r="S741" s="502">
        <f>IF('Multi Unit Grid'!$C$13="","",'Multi Unit Grid'!$C$13)</f>
        <v/>
      </c>
      <c r="T741" s="502">
        <f>IF('COE.Client.Details'!J758="","",'COE.Client.Details'!J758)</f>
        <v/>
      </c>
    </row>
    <row r="742">
      <c r="A742" s="504" t="n"/>
      <c r="B742" s="504">
        <f>IF('Internal COE_Account Grid'!B742="","",'Internal COE_Account Grid'!B742)</f>
        <v/>
      </c>
      <c r="C742" s="504">
        <f>IF('Internal COE_Account Grid'!I742="","",'Internal COE_Account Grid'!I742)</f>
        <v/>
      </c>
      <c r="D742" s="631">
        <f>IF('Exhibit A'!K751="","",'Exhibit A'!K751)</f>
        <v/>
      </c>
      <c r="E742" s="166" t="n"/>
      <c r="F742" s="166" t="n"/>
      <c r="G742" s="166" t="n"/>
      <c r="H742" s="166" t="n"/>
      <c r="I742" s="481">
        <f>IF(B742="","",'Multi Unit Grid'!$H$3)</f>
        <v/>
      </c>
      <c r="J742" s="166" t="n"/>
      <c r="K742" s="166" t="n"/>
      <c r="L742" s="166" t="n"/>
      <c r="M742" s="166" t="n"/>
      <c r="N742" s="166" t="n"/>
      <c r="O742" s="505" t="n"/>
      <c r="P742" s="166" t="n"/>
      <c r="Q742" s="501">
        <f>IF(B742="","",'Multi Unit Grid'!$G$3)</f>
        <v/>
      </c>
      <c r="R742" s="166" t="n"/>
      <c r="S742" s="502">
        <f>IF('Multi Unit Grid'!$C$13="","",'Multi Unit Grid'!$C$13)</f>
        <v/>
      </c>
      <c r="T742" s="502">
        <f>IF('COE.Client.Details'!J759="","",'COE.Client.Details'!J759)</f>
        <v/>
      </c>
    </row>
    <row r="743">
      <c r="A743" s="504" t="n"/>
      <c r="B743" s="504">
        <f>IF('Internal COE_Account Grid'!B743="","",'Internal COE_Account Grid'!B743)</f>
        <v/>
      </c>
      <c r="C743" s="504">
        <f>IF('Internal COE_Account Grid'!I743="","",'Internal COE_Account Grid'!I743)</f>
        <v/>
      </c>
      <c r="D743" s="631">
        <f>IF('Exhibit A'!K752="","",'Exhibit A'!K752)</f>
        <v/>
      </c>
      <c r="E743" s="166" t="n"/>
      <c r="F743" s="166" t="n"/>
      <c r="G743" s="166" t="n"/>
      <c r="H743" s="166" t="n"/>
      <c r="I743" s="481">
        <f>IF(B743="","",'Multi Unit Grid'!$H$3)</f>
        <v/>
      </c>
      <c r="J743" s="166" t="n"/>
      <c r="K743" s="166" t="n"/>
      <c r="L743" s="166" t="n"/>
      <c r="M743" s="166" t="n"/>
      <c r="N743" s="166" t="n"/>
      <c r="O743" s="505" t="n"/>
      <c r="P743" s="166" t="n"/>
      <c r="Q743" s="501">
        <f>IF(B743="","",'Multi Unit Grid'!$G$3)</f>
        <v/>
      </c>
      <c r="R743" s="166" t="n"/>
      <c r="S743" s="502">
        <f>IF('Multi Unit Grid'!$C$13="","",'Multi Unit Grid'!$C$13)</f>
        <v/>
      </c>
      <c r="T743" s="502">
        <f>IF('COE.Client.Details'!J760="","",'COE.Client.Details'!J760)</f>
        <v/>
      </c>
    </row>
    <row r="744">
      <c r="A744" s="504" t="n"/>
      <c r="B744" s="504">
        <f>IF('Internal COE_Account Grid'!B744="","",'Internal COE_Account Grid'!B744)</f>
        <v/>
      </c>
      <c r="C744" s="504">
        <f>IF('Internal COE_Account Grid'!I744="","",'Internal COE_Account Grid'!I744)</f>
        <v/>
      </c>
      <c r="D744" s="631">
        <f>IF('Exhibit A'!K753="","",'Exhibit A'!K753)</f>
        <v/>
      </c>
      <c r="E744" s="166" t="n"/>
      <c r="F744" s="166" t="n"/>
      <c r="G744" s="166" t="n"/>
      <c r="H744" s="166" t="n"/>
      <c r="I744" s="481">
        <f>IF(B744="","",'Multi Unit Grid'!$H$3)</f>
        <v/>
      </c>
      <c r="J744" s="166" t="n"/>
      <c r="K744" s="166" t="n"/>
      <c r="L744" s="166" t="n"/>
      <c r="M744" s="166" t="n"/>
      <c r="N744" s="166" t="n"/>
      <c r="O744" s="505" t="n"/>
      <c r="P744" s="166" t="n"/>
      <c r="Q744" s="501">
        <f>IF(B744="","",'Multi Unit Grid'!$G$3)</f>
        <v/>
      </c>
      <c r="R744" s="166" t="n"/>
      <c r="S744" s="502">
        <f>IF('Multi Unit Grid'!$C$13="","",'Multi Unit Grid'!$C$13)</f>
        <v/>
      </c>
      <c r="T744" s="502">
        <f>IF('COE.Client.Details'!J761="","",'COE.Client.Details'!J761)</f>
        <v/>
      </c>
    </row>
    <row r="745">
      <c r="A745" s="504" t="n"/>
      <c r="B745" s="504">
        <f>IF('Internal COE_Account Grid'!B745="","",'Internal COE_Account Grid'!B745)</f>
        <v/>
      </c>
      <c r="C745" s="504">
        <f>IF('Internal COE_Account Grid'!I745="","",'Internal COE_Account Grid'!I745)</f>
        <v/>
      </c>
      <c r="D745" s="631">
        <f>IF('Exhibit A'!K754="","",'Exhibit A'!K754)</f>
        <v/>
      </c>
      <c r="E745" s="166" t="n"/>
      <c r="F745" s="166" t="n"/>
      <c r="G745" s="166" t="n"/>
      <c r="H745" s="166" t="n"/>
      <c r="I745" s="481">
        <f>IF(B745="","",'Multi Unit Grid'!$H$3)</f>
        <v/>
      </c>
      <c r="J745" s="166" t="n"/>
      <c r="K745" s="166" t="n"/>
      <c r="L745" s="166" t="n"/>
      <c r="M745" s="166" t="n"/>
      <c r="N745" s="166" t="n"/>
      <c r="O745" s="505" t="n"/>
      <c r="P745" s="166" t="n"/>
      <c r="Q745" s="501">
        <f>IF(B745="","",'Multi Unit Grid'!$G$3)</f>
        <v/>
      </c>
      <c r="R745" s="166" t="n"/>
      <c r="S745" s="502">
        <f>IF('Multi Unit Grid'!$C$13="","",'Multi Unit Grid'!$C$13)</f>
        <v/>
      </c>
      <c r="T745" s="502">
        <f>IF('COE.Client.Details'!J762="","",'COE.Client.Details'!J762)</f>
        <v/>
      </c>
    </row>
    <row r="746">
      <c r="A746" s="504" t="n"/>
      <c r="B746" s="504">
        <f>IF('Internal COE_Account Grid'!B746="","",'Internal COE_Account Grid'!B746)</f>
        <v/>
      </c>
      <c r="C746" s="504">
        <f>IF('Internal COE_Account Grid'!I746="","",'Internal COE_Account Grid'!I746)</f>
        <v/>
      </c>
      <c r="D746" s="631">
        <f>IF('Exhibit A'!K755="","",'Exhibit A'!K755)</f>
        <v/>
      </c>
      <c r="E746" s="166" t="n"/>
      <c r="F746" s="166" t="n"/>
      <c r="G746" s="166" t="n"/>
      <c r="H746" s="166" t="n"/>
      <c r="I746" s="481">
        <f>IF(B746="","",'Multi Unit Grid'!$H$3)</f>
        <v/>
      </c>
      <c r="J746" s="166" t="n"/>
      <c r="K746" s="166" t="n"/>
      <c r="L746" s="166" t="n"/>
      <c r="M746" s="166" t="n"/>
      <c r="N746" s="166" t="n"/>
      <c r="O746" s="505" t="n"/>
      <c r="P746" s="166" t="n"/>
      <c r="Q746" s="501">
        <f>IF(B746="","",'Multi Unit Grid'!$G$3)</f>
        <v/>
      </c>
      <c r="R746" s="166" t="n"/>
      <c r="S746" s="502">
        <f>IF('Multi Unit Grid'!$C$13="","",'Multi Unit Grid'!$C$13)</f>
        <v/>
      </c>
      <c r="T746" s="502">
        <f>IF('COE.Client.Details'!J763="","",'COE.Client.Details'!J763)</f>
        <v/>
      </c>
    </row>
    <row r="747">
      <c r="A747" s="504" t="n"/>
      <c r="B747" s="504">
        <f>IF('Internal COE_Account Grid'!B747="","",'Internal COE_Account Grid'!B747)</f>
        <v/>
      </c>
      <c r="C747" s="504">
        <f>IF('Internal COE_Account Grid'!I747="","",'Internal COE_Account Grid'!I747)</f>
        <v/>
      </c>
      <c r="D747" s="631">
        <f>IF('Exhibit A'!K756="","",'Exhibit A'!K756)</f>
        <v/>
      </c>
      <c r="E747" s="166" t="n"/>
      <c r="F747" s="166" t="n"/>
      <c r="G747" s="166" t="n"/>
      <c r="H747" s="166" t="n"/>
      <c r="I747" s="481">
        <f>IF(B747="","",'Multi Unit Grid'!$H$3)</f>
        <v/>
      </c>
      <c r="J747" s="166" t="n"/>
      <c r="K747" s="166" t="n"/>
      <c r="L747" s="166" t="n"/>
      <c r="M747" s="166" t="n"/>
      <c r="N747" s="166" t="n"/>
      <c r="O747" s="505" t="n"/>
      <c r="P747" s="166" t="n"/>
      <c r="Q747" s="501">
        <f>IF(B747="","",'Multi Unit Grid'!$G$3)</f>
        <v/>
      </c>
      <c r="R747" s="166" t="n"/>
      <c r="S747" s="502">
        <f>IF('Multi Unit Grid'!$C$13="","",'Multi Unit Grid'!$C$13)</f>
        <v/>
      </c>
      <c r="T747" s="502">
        <f>IF('COE.Client.Details'!J764="","",'COE.Client.Details'!J764)</f>
        <v/>
      </c>
    </row>
    <row r="748">
      <c r="A748" s="504" t="n"/>
      <c r="B748" s="504">
        <f>IF('Internal COE_Account Grid'!B748="","",'Internal COE_Account Grid'!B748)</f>
        <v/>
      </c>
      <c r="C748" s="504">
        <f>IF('Internal COE_Account Grid'!I748="","",'Internal COE_Account Grid'!I748)</f>
        <v/>
      </c>
      <c r="D748" s="631">
        <f>IF('Exhibit A'!K757="","",'Exhibit A'!K757)</f>
        <v/>
      </c>
      <c r="E748" s="166" t="n"/>
      <c r="F748" s="166" t="n"/>
      <c r="G748" s="166" t="n"/>
      <c r="H748" s="166" t="n"/>
      <c r="I748" s="481">
        <f>IF(B748="","",'Multi Unit Grid'!$H$3)</f>
        <v/>
      </c>
      <c r="J748" s="166" t="n"/>
      <c r="K748" s="166" t="n"/>
      <c r="L748" s="166" t="n"/>
      <c r="M748" s="166" t="n"/>
      <c r="N748" s="166" t="n"/>
      <c r="O748" s="505" t="n"/>
      <c r="P748" s="166" t="n"/>
      <c r="Q748" s="501">
        <f>IF(B748="","",'Multi Unit Grid'!$G$3)</f>
        <v/>
      </c>
      <c r="R748" s="166" t="n"/>
      <c r="S748" s="502">
        <f>IF('Multi Unit Grid'!$C$13="","",'Multi Unit Grid'!$C$13)</f>
        <v/>
      </c>
      <c r="T748" s="502">
        <f>IF('COE.Client.Details'!J765="","",'COE.Client.Details'!J765)</f>
        <v/>
      </c>
    </row>
    <row r="749">
      <c r="A749" s="504" t="n"/>
      <c r="B749" s="504">
        <f>IF('Internal COE_Account Grid'!B749="","",'Internal COE_Account Grid'!B749)</f>
        <v/>
      </c>
      <c r="C749" s="504">
        <f>IF('Internal COE_Account Grid'!I749="","",'Internal COE_Account Grid'!I749)</f>
        <v/>
      </c>
      <c r="D749" s="631">
        <f>IF('Exhibit A'!K758="","",'Exhibit A'!K758)</f>
        <v/>
      </c>
      <c r="E749" s="166" t="n"/>
      <c r="F749" s="166" t="n"/>
      <c r="G749" s="166" t="n"/>
      <c r="H749" s="166" t="n"/>
      <c r="I749" s="481">
        <f>IF(B749="","",'Multi Unit Grid'!$H$3)</f>
        <v/>
      </c>
      <c r="J749" s="166" t="n"/>
      <c r="K749" s="166" t="n"/>
      <c r="L749" s="166" t="n"/>
      <c r="M749" s="166" t="n"/>
      <c r="N749" s="166" t="n"/>
      <c r="O749" s="505" t="n"/>
      <c r="P749" s="166" t="n"/>
      <c r="Q749" s="501">
        <f>IF(B749="","",'Multi Unit Grid'!$G$3)</f>
        <v/>
      </c>
      <c r="R749" s="166" t="n"/>
      <c r="S749" s="502">
        <f>IF('Multi Unit Grid'!$C$13="","",'Multi Unit Grid'!$C$13)</f>
        <v/>
      </c>
      <c r="T749" s="502">
        <f>IF('COE.Client.Details'!J766="","",'COE.Client.Details'!J766)</f>
        <v/>
      </c>
    </row>
    <row r="750">
      <c r="A750" s="504" t="n"/>
      <c r="B750" s="504">
        <f>IF('Internal COE_Account Grid'!B750="","",'Internal COE_Account Grid'!B750)</f>
        <v/>
      </c>
      <c r="C750" s="504">
        <f>IF('Internal COE_Account Grid'!I750="","",'Internal COE_Account Grid'!I750)</f>
        <v/>
      </c>
      <c r="D750" s="631">
        <f>IF('Exhibit A'!K759="","",'Exhibit A'!K759)</f>
        <v/>
      </c>
      <c r="E750" s="166" t="n"/>
      <c r="F750" s="166" t="n"/>
      <c r="G750" s="166" t="n"/>
      <c r="H750" s="166" t="n"/>
      <c r="I750" s="481">
        <f>IF(B750="","",'Multi Unit Grid'!$H$3)</f>
        <v/>
      </c>
      <c r="J750" s="166" t="n"/>
      <c r="K750" s="166" t="n"/>
      <c r="L750" s="166" t="n"/>
      <c r="M750" s="166" t="n"/>
      <c r="N750" s="166" t="n"/>
      <c r="O750" s="505" t="n"/>
      <c r="P750" s="166" t="n"/>
      <c r="Q750" s="501">
        <f>IF(B750="","",'Multi Unit Grid'!$G$3)</f>
        <v/>
      </c>
      <c r="R750" s="166" t="n"/>
      <c r="S750" s="502">
        <f>IF('Multi Unit Grid'!$C$13="","",'Multi Unit Grid'!$C$13)</f>
        <v/>
      </c>
      <c r="T750" s="502">
        <f>IF('COE.Client.Details'!J767="","",'COE.Client.Details'!J767)</f>
        <v/>
      </c>
    </row>
    <row r="751">
      <c r="A751" s="504" t="n"/>
      <c r="B751" s="504">
        <f>IF('Internal COE_Account Grid'!B751="","",'Internal COE_Account Grid'!B751)</f>
        <v/>
      </c>
      <c r="C751" s="504">
        <f>IF('Internal COE_Account Grid'!I751="","",'Internal COE_Account Grid'!I751)</f>
        <v/>
      </c>
      <c r="D751" s="631">
        <f>IF('Exhibit A'!K760="","",'Exhibit A'!K760)</f>
        <v/>
      </c>
      <c r="E751" s="166" t="n"/>
      <c r="F751" s="166" t="n"/>
      <c r="G751" s="166" t="n"/>
      <c r="H751" s="166" t="n"/>
      <c r="I751" s="481">
        <f>IF(B751="","",'Multi Unit Grid'!$H$3)</f>
        <v/>
      </c>
      <c r="J751" s="166" t="n"/>
      <c r="K751" s="166" t="n"/>
      <c r="L751" s="166" t="n"/>
      <c r="M751" s="166" t="n"/>
      <c r="N751" s="166" t="n"/>
      <c r="O751" s="505" t="n"/>
      <c r="P751" s="166" t="n"/>
      <c r="Q751" s="501">
        <f>IF(B751="","",'Multi Unit Grid'!$G$3)</f>
        <v/>
      </c>
      <c r="R751" s="166" t="n"/>
      <c r="S751" s="502">
        <f>IF('Multi Unit Grid'!$C$13="","",'Multi Unit Grid'!$C$13)</f>
        <v/>
      </c>
      <c r="T751" s="502">
        <f>IF('COE.Client.Details'!J768="","",'COE.Client.Details'!J768)</f>
        <v/>
      </c>
    </row>
    <row r="752">
      <c r="A752" s="504" t="n"/>
      <c r="B752" s="504">
        <f>IF('Internal COE_Account Grid'!B752="","",'Internal COE_Account Grid'!B752)</f>
        <v/>
      </c>
      <c r="C752" s="504">
        <f>IF('Internal COE_Account Grid'!I752="","",'Internal COE_Account Grid'!I752)</f>
        <v/>
      </c>
      <c r="D752" s="631">
        <f>IF('Exhibit A'!K761="","",'Exhibit A'!K761)</f>
        <v/>
      </c>
      <c r="E752" s="166" t="n"/>
      <c r="F752" s="166" t="n"/>
      <c r="G752" s="166" t="n"/>
      <c r="H752" s="166" t="n"/>
      <c r="I752" s="481">
        <f>IF(B752="","",'Multi Unit Grid'!$H$3)</f>
        <v/>
      </c>
      <c r="J752" s="166" t="n"/>
      <c r="K752" s="166" t="n"/>
      <c r="L752" s="166" t="n"/>
      <c r="M752" s="166" t="n"/>
      <c r="N752" s="166" t="n"/>
      <c r="O752" s="505" t="n"/>
      <c r="P752" s="166" t="n"/>
      <c r="Q752" s="501">
        <f>IF(B752="","",'Multi Unit Grid'!$G$3)</f>
        <v/>
      </c>
      <c r="R752" s="166" t="n"/>
      <c r="S752" s="502">
        <f>IF('Multi Unit Grid'!$C$13="","",'Multi Unit Grid'!$C$13)</f>
        <v/>
      </c>
      <c r="T752" s="502">
        <f>IF('COE.Client.Details'!J769="","",'COE.Client.Details'!J769)</f>
        <v/>
      </c>
    </row>
    <row r="753">
      <c r="A753" s="504" t="n"/>
      <c r="B753" s="504">
        <f>IF('Internal COE_Account Grid'!B753="","",'Internal COE_Account Grid'!B753)</f>
        <v/>
      </c>
      <c r="C753" s="504">
        <f>IF('Internal COE_Account Grid'!I753="","",'Internal COE_Account Grid'!I753)</f>
        <v/>
      </c>
      <c r="D753" s="631">
        <f>IF('Exhibit A'!K762="","",'Exhibit A'!K762)</f>
        <v/>
      </c>
      <c r="E753" s="166" t="n"/>
      <c r="F753" s="166" t="n"/>
      <c r="G753" s="166" t="n"/>
      <c r="H753" s="166" t="n"/>
      <c r="I753" s="481">
        <f>IF(B753="","",'Multi Unit Grid'!$H$3)</f>
        <v/>
      </c>
      <c r="J753" s="166" t="n"/>
      <c r="K753" s="166" t="n"/>
      <c r="L753" s="166" t="n"/>
      <c r="M753" s="166" t="n"/>
      <c r="N753" s="166" t="n"/>
      <c r="O753" s="505" t="n"/>
      <c r="P753" s="166" t="n"/>
      <c r="Q753" s="501">
        <f>IF(B753="","",'Multi Unit Grid'!$G$3)</f>
        <v/>
      </c>
      <c r="R753" s="166" t="n"/>
      <c r="S753" s="502">
        <f>IF('Multi Unit Grid'!$C$13="","",'Multi Unit Grid'!$C$13)</f>
        <v/>
      </c>
      <c r="T753" s="502">
        <f>IF('COE.Client.Details'!J770="","",'COE.Client.Details'!J770)</f>
        <v/>
      </c>
    </row>
    <row r="754">
      <c r="A754" s="504" t="n"/>
      <c r="B754" s="504">
        <f>IF('Internal COE_Account Grid'!B754="","",'Internal COE_Account Grid'!B754)</f>
        <v/>
      </c>
      <c r="C754" s="504">
        <f>IF('Internal COE_Account Grid'!I754="","",'Internal COE_Account Grid'!I754)</f>
        <v/>
      </c>
      <c r="D754" s="631">
        <f>IF('Exhibit A'!K763="","",'Exhibit A'!K763)</f>
        <v/>
      </c>
      <c r="E754" s="166" t="n"/>
      <c r="F754" s="166" t="n"/>
      <c r="G754" s="166" t="n"/>
      <c r="H754" s="166" t="n"/>
      <c r="I754" s="481">
        <f>IF(B754="","",'Multi Unit Grid'!$H$3)</f>
        <v/>
      </c>
      <c r="J754" s="166" t="n"/>
      <c r="K754" s="166" t="n"/>
      <c r="L754" s="166" t="n"/>
      <c r="M754" s="166" t="n"/>
      <c r="N754" s="166" t="n"/>
      <c r="O754" s="505" t="n"/>
      <c r="P754" s="166" t="n"/>
      <c r="Q754" s="501">
        <f>IF(B754="","",'Multi Unit Grid'!$G$3)</f>
        <v/>
      </c>
      <c r="R754" s="166" t="n"/>
      <c r="S754" s="502">
        <f>IF('Multi Unit Grid'!$C$13="","",'Multi Unit Grid'!$C$13)</f>
        <v/>
      </c>
      <c r="T754" s="502">
        <f>IF('COE.Client.Details'!J771="","",'COE.Client.Details'!J771)</f>
        <v/>
      </c>
    </row>
    <row r="755">
      <c r="A755" s="504" t="n"/>
      <c r="B755" s="504">
        <f>IF('Internal COE_Account Grid'!B755="","",'Internal COE_Account Grid'!B755)</f>
        <v/>
      </c>
      <c r="C755" s="504">
        <f>IF('Internal COE_Account Grid'!I755="","",'Internal COE_Account Grid'!I755)</f>
        <v/>
      </c>
      <c r="D755" s="631">
        <f>IF('Exhibit A'!K764="","",'Exhibit A'!K764)</f>
        <v/>
      </c>
      <c r="E755" s="166" t="n"/>
      <c r="F755" s="166" t="n"/>
      <c r="G755" s="166" t="n"/>
      <c r="H755" s="166" t="n"/>
      <c r="I755" s="481">
        <f>IF(B755="","",'Multi Unit Grid'!$H$3)</f>
        <v/>
      </c>
      <c r="J755" s="166" t="n"/>
      <c r="K755" s="166" t="n"/>
      <c r="L755" s="166" t="n"/>
      <c r="M755" s="166" t="n"/>
      <c r="N755" s="166" t="n"/>
      <c r="O755" s="505" t="n"/>
      <c r="P755" s="166" t="n"/>
      <c r="Q755" s="501">
        <f>IF(B755="","",'Multi Unit Grid'!$G$3)</f>
        <v/>
      </c>
      <c r="R755" s="166" t="n"/>
      <c r="S755" s="502">
        <f>IF('Multi Unit Grid'!$C$13="","",'Multi Unit Grid'!$C$13)</f>
        <v/>
      </c>
      <c r="T755" s="502">
        <f>IF('COE.Client.Details'!J772="","",'COE.Client.Details'!J772)</f>
        <v/>
      </c>
    </row>
    <row r="756">
      <c r="A756" s="504" t="n"/>
      <c r="B756" s="504">
        <f>IF('Internal COE_Account Grid'!B756="","",'Internal COE_Account Grid'!B756)</f>
        <v/>
      </c>
      <c r="C756" s="504">
        <f>IF('Internal COE_Account Grid'!I756="","",'Internal COE_Account Grid'!I756)</f>
        <v/>
      </c>
      <c r="D756" s="631">
        <f>IF('Exhibit A'!K765="","",'Exhibit A'!K765)</f>
        <v/>
      </c>
      <c r="E756" s="166" t="n"/>
      <c r="F756" s="166" t="n"/>
      <c r="G756" s="166" t="n"/>
      <c r="H756" s="166" t="n"/>
      <c r="I756" s="481">
        <f>IF(B756="","",'Multi Unit Grid'!$H$3)</f>
        <v/>
      </c>
      <c r="J756" s="166" t="n"/>
      <c r="K756" s="166" t="n"/>
      <c r="L756" s="166" t="n"/>
      <c r="M756" s="166" t="n"/>
      <c r="N756" s="166" t="n"/>
      <c r="O756" s="505" t="n"/>
      <c r="P756" s="166" t="n"/>
      <c r="Q756" s="501">
        <f>IF(B756="","",'Multi Unit Grid'!$G$3)</f>
        <v/>
      </c>
      <c r="R756" s="166" t="n"/>
      <c r="S756" s="502">
        <f>IF('Multi Unit Grid'!$C$13="","",'Multi Unit Grid'!$C$13)</f>
        <v/>
      </c>
      <c r="T756" s="502">
        <f>IF('COE.Client.Details'!J773="","",'COE.Client.Details'!J773)</f>
        <v/>
      </c>
    </row>
    <row r="757">
      <c r="A757" s="504" t="n"/>
      <c r="B757" s="504">
        <f>IF('Internal COE_Account Grid'!B757="","",'Internal COE_Account Grid'!B757)</f>
        <v/>
      </c>
      <c r="C757" s="504">
        <f>IF('Internal COE_Account Grid'!I757="","",'Internal COE_Account Grid'!I757)</f>
        <v/>
      </c>
      <c r="D757" s="631">
        <f>IF('Exhibit A'!K766="","",'Exhibit A'!K766)</f>
        <v/>
      </c>
      <c r="E757" s="166" t="n"/>
      <c r="F757" s="166" t="n"/>
      <c r="G757" s="166" t="n"/>
      <c r="H757" s="166" t="n"/>
      <c r="I757" s="481">
        <f>IF(B757="","",'Multi Unit Grid'!$H$3)</f>
        <v/>
      </c>
      <c r="J757" s="166" t="n"/>
      <c r="K757" s="166" t="n"/>
      <c r="L757" s="166" t="n"/>
      <c r="M757" s="166" t="n"/>
      <c r="N757" s="166" t="n"/>
      <c r="O757" s="505" t="n"/>
      <c r="P757" s="166" t="n"/>
      <c r="Q757" s="501">
        <f>IF(B757="","",'Multi Unit Grid'!$G$3)</f>
        <v/>
      </c>
      <c r="R757" s="166" t="n"/>
      <c r="S757" s="502">
        <f>IF('Multi Unit Grid'!$C$13="","",'Multi Unit Grid'!$C$13)</f>
        <v/>
      </c>
      <c r="T757" s="502">
        <f>IF('COE.Client.Details'!J774="","",'COE.Client.Details'!J774)</f>
        <v/>
      </c>
    </row>
    <row r="758">
      <c r="A758" s="504" t="n"/>
      <c r="B758" s="504">
        <f>IF('Internal COE_Account Grid'!B758="","",'Internal COE_Account Grid'!B758)</f>
        <v/>
      </c>
      <c r="C758" s="504">
        <f>IF('Internal COE_Account Grid'!I758="","",'Internal COE_Account Grid'!I758)</f>
        <v/>
      </c>
      <c r="D758" s="631">
        <f>IF('Exhibit A'!K767="","",'Exhibit A'!K767)</f>
        <v/>
      </c>
      <c r="E758" s="166" t="n"/>
      <c r="F758" s="166" t="n"/>
      <c r="G758" s="166" t="n"/>
      <c r="H758" s="166" t="n"/>
      <c r="I758" s="481">
        <f>IF(B758="","",'Multi Unit Grid'!$H$3)</f>
        <v/>
      </c>
      <c r="J758" s="166" t="n"/>
      <c r="K758" s="166" t="n"/>
      <c r="L758" s="166" t="n"/>
      <c r="M758" s="166" t="n"/>
      <c r="N758" s="166" t="n"/>
      <c r="O758" s="505" t="n"/>
      <c r="P758" s="166" t="n"/>
      <c r="Q758" s="501">
        <f>IF(B758="","",'Multi Unit Grid'!$G$3)</f>
        <v/>
      </c>
      <c r="R758" s="166" t="n"/>
      <c r="S758" s="502">
        <f>IF('Multi Unit Grid'!$C$13="","",'Multi Unit Grid'!$C$13)</f>
        <v/>
      </c>
      <c r="T758" s="502">
        <f>IF('COE.Client.Details'!J775="","",'COE.Client.Details'!J775)</f>
        <v/>
      </c>
    </row>
    <row r="759">
      <c r="A759" s="504" t="n"/>
      <c r="B759" s="504">
        <f>IF('Internal COE_Account Grid'!B759="","",'Internal COE_Account Grid'!B759)</f>
        <v/>
      </c>
      <c r="C759" s="504">
        <f>IF('Internal COE_Account Grid'!I759="","",'Internal COE_Account Grid'!I759)</f>
        <v/>
      </c>
      <c r="D759" s="631">
        <f>IF('Exhibit A'!K768="","",'Exhibit A'!K768)</f>
        <v/>
      </c>
      <c r="E759" s="166" t="n"/>
      <c r="F759" s="166" t="n"/>
      <c r="G759" s="166" t="n"/>
      <c r="H759" s="166" t="n"/>
      <c r="I759" s="481">
        <f>IF(B759="","",'Multi Unit Grid'!$H$3)</f>
        <v/>
      </c>
      <c r="J759" s="166" t="n"/>
      <c r="K759" s="166" t="n"/>
      <c r="L759" s="166" t="n"/>
      <c r="M759" s="166" t="n"/>
      <c r="N759" s="166" t="n"/>
      <c r="O759" s="505" t="n"/>
      <c r="P759" s="166" t="n"/>
      <c r="Q759" s="501">
        <f>IF(B759="","",'Multi Unit Grid'!$G$3)</f>
        <v/>
      </c>
      <c r="R759" s="166" t="n"/>
      <c r="S759" s="502">
        <f>IF('Multi Unit Grid'!$C$13="","",'Multi Unit Grid'!$C$13)</f>
        <v/>
      </c>
      <c r="T759" s="502">
        <f>IF('COE.Client.Details'!J776="","",'COE.Client.Details'!J776)</f>
        <v/>
      </c>
    </row>
    <row r="760">
      <c r="A760" s="504" t="n"/>
      <c r="B760" s="504">
        <f>IF('Internal COE_Account Grid'!B760="","",'Internal COE_Account Grid'!B760)</f>
        <v/>
      </c>
      <c r="C760" s="504">
        <f>IF('Internal COE_Account Grid'!I760="","",'Internal COE_Account Grid'!I760)</f>
        <v/>
      </c>
      <c r="D760" s="631">
        <f>IF('Exhibit A'!K769="","",'Exhibit A'!K769)</f>
        <v/>
      </c>
      <c r="E760" s="166" t="n"/>
      <c r="F760" s="166" t="n"/>
      <c r="G760" s="166" t="n"/>
      <c r="H760" s="166" t="n"/>
      <c r="I760" s="481">
        <f>IF(B760="","",'Multi Unit Grid'!$H$3)</f>
        <v/>
      </c>
      <c r="J760" s="166" t="n"/>
      <c r="K760" s="166" t="n"/>
      <c r="L760" s="166" t="n"/>
      <c r="M760" s="166" t="n"/>
      <c r="N760" s="166" t="n"/>
      <c r="O760" s="505" t="n"/>
      <c r="P760" s="166" t="n"/>
      <c r="Q760" s="501">
        <f>IF(B760="","",'Multi Unit Grid'!$G$3)</f>
        <v/>
      </c>
      <c r="R760" s="166" t="n"/>
      <c r="S760" s="502">
        <f>IF('Multi Unit Grid'!$C$13="","",'Multi Unit Grid'!$C$13)</f>
        <v/>
      </c>
      <c r="T760" s="502">
        <f>IF('COE.Client.Details'!J777="","",'COE.Client.Details'!J777)</f>
        <v/>
      </c>
    </row>
    <row r="761">
      <c r="A761" s="504" t="n"/>
      <c r="B761" s="504">
        <f>IF('Internal COE_Account Grid'!B761="","",'Internal COE_Account Grid'!B761)</f>
        <v/>
      </c>
      <c r="C761" s="504">
        <f>IF('Internal COE_Account Grid'!I761="","",'Internal COE_Account Grid'!I761)</f>
        <v/>
      </c>
      <c r="D761" s="631">
        <f>IF('Exhibit A'!K770="","",'Exhibit A'!K770)</f>
        <v/>
      </c>
      <c r="E761" s="166" t="n"/>
      <c r="F761" s="166" t="n"/>
      <c r="G761" s="166" t="n"/>
      <c r="H761" s="166" t="n"/>
      <c r="I761" s="481">
        <f>IF(B761="","",'Multi Unit Grid'!$H$3)</f>
        <v/>
      </c>
      <c r="J761" s="166" t="n"/>
      <c r="K761" s="166" t="n"/>
      <c r="L761" s="166" t="n"/>
      <c r="M761" s="166" t="n"/>
      <c r="N761" s="166" t="n"/>
      <c r="O761" s="505" t="n"/>
      <c r="P761" s="166" t="n"/>
      <c r="Q761" s="501">
        <f>IF(B761="","",'Multi Unit Grid'!$G$3)</f>
        <v/>
      </c>
      <c r="R761" s="166" t="n"/>
      <c r="S761" s="502">
        <f>IF('Multi Unit Grid'!$C$13="","",'Multi Unit Grid'!$C$13)</f>
        <v/>
      </c>
      <c r="T761" s="502">
        <f>IF('COE.Client.Details'!J778="","",'COE.Client.Details'!J778)</f>
        <v/>
      </c>
    </row>
    <row r="762">
      <c r="A762" s="504" t="n"/>
      <c r="B762" s="504">
        <f>IF('Internal COE_Account Grid'!B762="","",'Internal COE_Account Grid'!B762)</f>
        <v/>
      </c>
      <c r="C762" s="504">
        <f>IF('Internal COE_Account Grid'!I762="","",'Internal COE_Account Grid'!I762)</f>
        <v/>
      </c>
      <c r="D762" s="631">
        <f>IF('Exhibit A'!K771="","",'Exhibit A'!K771)</f>
        <v/>
      </c>
      <c r="E762" s="166" t="n"/>
      <c r="F762" s="166" t="n"/>
      <c r="G762" s="166" t="n"/>
      <c r="H762" s="166" t="n"/>
      <c r="I762" s="481">
        <f>IF(B762="","",'Multi Unit Grid'!$H$3)</f>
        <v/>
      </c>
      <c r="J762" s="166" t="n"/>
      <c r="K762" s="166" t="n"/>
      <c r="L762" s="166" t="n"/>
      <c r="M762" s="166" t="n"/>
      <c r="N762" s="166" t="n"/>
      <c r="O762" s="505" t="n"/>
      <c r="P762" s="166" t="n"/>
      <c r="Q762" s="501">
        <f>IF(B762="","",'Multi Unit Grid'!$G$3)</f>
        <v/>
      </c>
      <c r="R762" s="166" t="n"/>
      <c r="S762" s="502">
        <f>IF('Multi Unit Grid'!$C$13="","",'Multi Unit Grid'!$C$13)</f>
        <v/>
      </c>
      <c r="T762" s="502">
        <f>IF('COE.Client.Details'!J779="","",'COE.Client.Details'!J779)</f>
        <v/>
      </c>
    </row>
    <row r="763">
      <c r="A763" s="504" t="n"/>
      <c r="B763" s="504">
        <f>IF('Internal COE_Account Grid'!B763="","",'Internal COE_Account Grid'!B763)</f>
        <v/>
      </c>
      <c r="C763" s="504">
        <f>IF('Internal COE_Account Grid'!I763="","",'Internal COE_Account Grid'!I763)</f>
        <v/>
      </c>
      <c r="D763" s="631">
        <f>IF('Exhibit A'!K772="","",'Exhibit A'!K772)</f>
        <v/>
      </c>
      <c r="E763" s="166" t="n"/>
      <c r="F763" s="166" t="n"/>
      <c r="G763" s="166" t="n"/>
      <c r="H763" s="166" t="n"/>
      <c r="I763" s="481">
        <f>IF(B763="","",'Multi Unit Grid'!$H$3)</f>
        <v/>
      </c>
      <c r="J763" s="166" t="n"/>
      <c r="K763" s="166" t="n"/>
      <c r="L763" s="166" t="n"/>
      <c r="M763" s="166" t="n"/>
      <c r="N763" s="166" t="n"/>
      <c r="O763" s="505" t="n"/>
      <c r="P763" s="166" t="n"/>
      <c r="Q763" s="501">
        <f>IF(B763="","",'Multi Unit Grid'!$G$3)</f>
        <v/>
      </c>
      <c r="R763" s="166" t="n"/>
      <c r="S763" s="502">
        <f>IF('Multi Unit Grid'!$C$13="","",'Multi Unit Grid'!$C$13)</f>
        <v/>
      </c>
      <c r="T763" s="502">
        <f>IF('COE.Client.Details'!J780="","",'COE.Client.Details'!J780)</f>
        <v/>
      </c>
    </row>
    <row r="764">
      <c r="A764" s="504" t="n"/>
      <c r="B764" s="504">
        <f>IF('Internal COE_Account Grid'!B764="","",'Internal COE_Account Grid'!B764)</f>
        <v/>
      </c>
      <c r="C764" s="504">
        <f>IF('Internal COE_Account Grid'!I764="","",'Internal COE_Account Grid'!I764)</f>
        <v/>
      </c>
      <c r="D764" s="631">
        <f>IF('Exhibit A'!K773="","",'Exhibit A'!K773)</f>
        <v/>
      </c>
      <c r="E764" s="166" t="n"/>
      <c r="F764" s="166" t="n"/>
      <c r="G764" s="166" t="n"/>
      <c r="H764" s="166" t="n"/>
      <c r="I764" s="481">
        <f>IF(B764="","",'Multi Unit Grid'!$H$3)</f>
        <v/>
      </c>
      <c r="J764" s="166" t="n"/>
      <c r="K764" s="166" t="n"/>
      <c r="L764" s="166" t="n"/>
      <c r="M764" s="166" t="n"/>
      <c r="N764" s="166" t="n"/>
      <c r="O764" s="505" t="n"/>
      <c r="P764" s="166" t="n"/>
      <c r="Q764" s="501">
        <f>IF(B764="","",'Multi Unit Grid'!$G$3)</f>
        <v/>
      </c>
      <c r="R764" s="166" t="n"/>
      <c r="S764" s="502">
        <f>IF('Multi Unit Grid'!$C$13="","",'Multi Unit Grid'!$C$13)</f>
        <v/>
      </c>
      <c r="T764" s="502">
        <f>IF('COE.Client.Details'!J781="","",'COE.Client.Details'!J781)</f>
        <v/>
      </c>
    </row>
    <row r="765">
      <c r="A765" s="504" t="n"/>
      <c r="B765" s="504">
        <f>IF('Internal COE_Account Grid'!B765="","",'Internal COE_Account Grid'!B765)</f>
        <v/>
      </c>
      <c r="C765" s="504">
        <f>IF('Internal COE_Account Grid'!I765="","",'Internal COE_Account Grid'!I765)</f>
        <v/>
      </c>
      <c r="D765" s="631">
        <f>IF('Exhibit A'!K774="","",'Exhibit A'!K774)</f>
        <v/>
      </c>
      <c r="E765" s="166" t="n"/>
      <c r="F765" s="166" t="n"/>
      <c r="G765" s="166" t="n"/>
      <c r="H765" s="166" t="n"/>
      <c r="I765" s="481">
        <f>IF(B765="","",'Multi Unit Grid'!$H$3)</f>
        <v/>
      </c>
      <c r="J765" s="166" t="n"/>
      <c r="K765" s="166" t="n"/>
      <c r="L765" s="166" t="n"/>
      <c r="M765" s="166" t="n"/>
      <c r="N765" s="166" t="n"/>
      <c r="O765" s="505" t="n"/>
      <c r="P765" s="166" t="n"/>
      <c r="Q765" s="501">
        <f>IF(B765="","",'Multi Unit Grid'!$G$3)</f>
        <v/>
      </c>
      <c r="R765" s="166" t="n"/>
      <c r="S765" s="502">
        <f>IF('Multi Unit Grid'!$C$13="","",'Multi Unit Grid'!$C$13)</f>
        <v/>
      </c>
      <c r="T765" s="502">
        <f>IF('COE.Client.Details'!J782="","",'COE.Client.Details'!J782)</f>
        <v/>
      </c>
    </row>
    <row r="766">
      <c r="A766" s="504" t="n"/>
      <c r="B766" s="504">
        <f>IF('Internal COE_Account Grid'!B766="","",'Internal COE_Account Grid'!B766)</f>
        <v/>
      </c>
      <c r="C766" s="504">
        <f>IF('Internal COE_Account Grid'!I766="","",'Internal COE_Account Grid'!I766)</f>
        <v/>
      </c>
      <c r="D766" s="631">
        <f>IF('Exhibit A'!K775="","",'Exhibit A'!K775)</f>
        <v/>
      </c>
      <c r="E766" s="166" t="n"/>
      <c r="F766" s="166" t="n"/>
      <c r="G766" s="166" t="n"/>
      <c r="H766" s="166" t="n"/>
      <c r="I766" s="481">
        <f>IF(B766="","",'Multi Unit Grid'!$H$3)</f>
        <v/>
      </c>
      <c r="J766" s="166" t="n"/>
      <c r="K766" s="166" t="n"/>
      <c r="L766" s="166" t="n"/>
      <c r="M766" s="166" t="n"/>
      <c r="N766" s="166" t="n"/>
      <c r="O766" s="505" t="n"/>
      <c r="P766" s="166" t="n"/>
      <c r="Q766" s="501">
        <f>IF(B766="","",'Multi Unit Grid'!$G$3)</f>
        <v/>
      </c>
      <c r="R766" s="166" t="n"/>
      <c r="S766" s="502">
        <f>IF('Multi Unit Grid'!$C$13="","",'Multi Unit Grid'!$C$13)</f>
        <v/>
      </c>
      <c r="T766" s="502">
        <f>IF('COE.Client.Details'!J783="","",'COE.Client.Details'!J783)</f>
        <v/>
      </c>
    </row>
    <row r="767">
      <c r="A767" s="504" t="n"/>
      <c r="B767" s="504">
        <f>IF('Internal COE_Account Grid'!B767="","",'Internal COE_Account Grid'!B767)</f>
        <v/>
      </c>
      <c r="C767" s="504">
        <f>IF('Internal COE_Account Grid'!I767="","",'Internal COE_Account Grid'!I767)</f>
        <v/>
      </c>
      <c r="D767" s="631">
        <f>IF('Exhibit A'!K776="","",'Exhibit A'!K776)</f>
        <v/>
      </c>
      <c r="E767" s="166" t="n"/>
      <c r="F767" s="166" t="n"/>
      <c r="G767" s="166" t="n"/>
      <c r="H767" s="166" t="n"/>
      <c r="I767" s="481">
        <f>IF(B767="","",'Multi Unit Grid'!$H$3)</f>
        <v/>
      </c>
      <c r="J767" s="166" t="n"/>
      <c r="K767" s="166" t="n"/>
      <c r="L767" s="166" t="n"/>
      <c r="M767" s="166" t="n"/>
      <c r="N767" s="166" t="n"/>
      <c r="O767" s="505" t="n"/>
      <c r="P767" s="166" t="n"/>
      <c r="Q767" s="501">
        <f>IF(B767="","",'Multi Unit Grid'!$G$3)</f>
        <v/>
      </c>
      <c r="R767" s="166" t="n"/>
      <c r="S767" s="502">
        <f>IF('Multi Unit Grid'!$C$13="","",'Multi Unit Grid'!$C$13)</f>
        <v/>
      </c>
      <c r="T767" s="502">
        <f>IF('COE.Client.Details'!J784="","",'COE.Client.Details'!J784)</f>
        <v/>
      </c>
    </row>
    <row r="768">
      <c r="A768" s="504" t="n"/>
      <c r="B768" s="504">
        <f>IF('Internal COE_Account Grid'!B768="","",'Internal COE_Account Grid'!B768)</f>
        <v/>
      </c>
      <c r="C768" s="504">
        <f>IF('Internal COE_Account Grid'!I768="","",'Internal COE_Account Grid'!I768)</f>
        <v/>
      </c>
      <c r="D768" s="631">
        <f>IF('Exhibit A'!K777="","",'Exhibit A'!K777)</f>
        <v/>
      </c>
      <c r="E768" s="166" t="n"/>
      <c r="F768" s="166" t="n"/>
      <c r="G768" s="166" t="n"/>
      <c r="H768" s="166" t="n"/>
      <c r="I768" s="481">
        <f>IF(B768="","",'Multi Unit Grid'!$H$3)</f>
        <v/>
      </c>
      <c r="J768" s="166" t="n"/>
      <c r="K768" s="166" t="n"/>
      <c r="L768" s="166" t="n"/>
      <c r="M768" s="166" t="n"/>
      <c r="N768" s="166" t="n"/>
      <c r="O768" s="505" t="n"/>
      <c r="P768" s="166" t="n"/>
      <c r="Q768" s="501">
        <f>IF(B768="","",'Multi Unit Grid'!$G$3)</f>
        <v/>
      </c>
      <c r="R768" s="166" t="n"/>
      <c r="S768" s="502">
        <f>IF('Multi Unit Grid'!$C$13="","",'Multi Unit Grid'!$C$13)</f>
        <v/>
      </c>
      <c r="T768" s="502">
        <f>IF('COE.Client.Details'!J785="","",'COE.Client.Details'!J785)</f>
        <v/>
      </c>
    </row>
    <row r="769">
      <c r="A769" s="504" t="n"/>
      <c r="B769" s="504">
        <f>IF('Internal COE_Account Grid'!B769="","",'Internal COE_Account Grid'!B769)</f>
        <v/>
      </c>
      <c r="C769" s="504">
        <f>IF('Internal COE_Account Grid'!I769="","",'Internal COE_Account Grid'!I769)</f>
        <v/>
      </c>
      <c r="D769" s="631">
        <f>IF('Exhibit A'!K778="","",'Exhibit A'!K778)</f>
        <v/>
      </c>
      <c r="E769" s="166" t="n"/>
      <c r="F769" s="166" t="n"/>
      <c r="G769" s="166" t="n"/>
      <c r="H769" s="166" t="n"/>
      <c r="I769" s="481">
        <f>IF(B769="","",'Multi Unit Grid'!$H$3)</f>
        <v/>
      </c>
      <c r="J769" s="166" t="n"/>
      <c r="K769" s="166" t="n"/>
      <c r="L769" s="166" t="n"/>
      <c r="M769" s="166" t="n"/>
      <c r="N769" s="166" t="n"/>
      <c r="O769" s="505" t="n"/>
      <c r="P769" s="166" t="n"/>
      <c r="Q769" s="501">
        <f>IF(B769="","",'Multi Unit Grid'!$G$3)</f>
        <v/>
      </c>
      <c r="R769" s="166" t="n"/>
      <c r="S769" s="502">
        <f>IF('Multi Unit Grid'!$C$13="","",'Multi Unit Grid'!$C$13)</f>
        <v/>
      </c>
      <c r="T769" s="502">
        <f>IF('COE.Client.Details'!J786="","",'COE.Client.Details'!J786)</f>
        <v/>
      </c>
    </row>
    <row r="770">
      <c r="A770" s="504" t="n"/>
      <c r="B770" s="504">
        <f>IF('Internal COE_Account Grid'!B770="","",'Internal COE_Account Grid'!B770)</f>
        <v/>
      </c>
      <c r="C770" s="504">
        <f>IF('Internal COE_Account Grid'!I770="","",'Internal COE_Account Grid'!I770)</f>
        <v/>
      </c>
      <c r="D770" s="631">
        <f>IF('Exhibit A'!K779="","",'Exhibit A'!K779)</f>
        <v/>
      </c>
      <c r="E770" s="166" t="n"/>
      <c r="F770" s="166" t="n"/>
      <c r="G770" s="166" t="n"/>
      <c r="H770" s="166" t="n"/>
      <c r="I770" s="481">
        <f>IF(B770="","",'Multi Unit Grid'!$H$3)</f>
        <v/>
      </c>
      <c r="J770" s="166" t="n"/>
      <c r="K770" s="166" t="n"/>
      <c r="L770" s="166" t="n"/>
      <c r="M770" s="166" t="n"/>
      <c r="N770" s="166" t="n"/>
      <c r="O770" s="505" t="n"/>
      <c r="P770" s="166" t="n"/>
      <c r="Q770" s="501">
        <f>IF(B770="","",'Multi Unit Grid'!$G$3)</f>
        <v/>
      </c>
      <c r="R770" s="166" t="n"/>
      <c r="S770" s="502">
        <f>IF('Multi Unit Grid'!$C$13="","",'Multi Unit Grid'!$C$13)</f>
        <v/>
      </c>
      <c r="T770" s="502">
        <f>IF('COE.Client.Details'!J787="","",'COE.Client.Details'!J787)</f>
        <v/>
      </c>
    </row>
    <row r="771">
      <c r="A771" s="504" t="n"/>
      <c r="B771" s="504">
        <f>IF('Internal COE_Account Grid'!B771="","",'Internal COE_Account Grid'!B771)</f>
        <v/>
      </c>
      <c r="C771" s="504">
        <f>IF('Internal COE_Account Grid'!I771="","",'Internal COE_Account Grid'!I771)</f>
        <v/>
      </c>
      <c r="D771" s="631">
        <f>IF('Exhibit A'!K780="","",'Exhibit A'!K780)</f>
        <v/>
      </c>
      <c r="E771" s="166" t="n"/>
      <c r="F771" s="166" t="n"/>
      <c r="G771" s="166" t="n"/>
      <c r="H771" s="166" t="n"/>
      <c r="I771" s="481">
        <f>IF(B771="","",'Multi Unit Grid'!$H$3)</f>
        <v/>
      </c>
      <c r="J771" s="166" t="n"/>
      <c r="K771" s="166" t="n"/>
      <c r="L771" s="166" t="n"/>
      <c r="M771" s="166" t="n"/>
      <c r="N771" s="166" t="n"/>
      <c r="O771" s="505" t="n"/>
      <c r="P771" s="166" t="n"/>
      <c r="Q771" s="501">
        <f>IF(B771="","",'Multi Unit Grid'!$G$3)</f>
        <v/>
      </c>
      <c r="R771" s="166" t="n"/>
      <c r="S771" s="502">
        <f>IF('Multi Unit Grid'!$C$13="","",'Multi Unit Grid'!$C$13)</f>
        <v/>
      </c>
      <c r="T771" s="502">
        <f>IF('COE.Client.Details'!J788="","",'COE.Client.Details'!J788)</f>
        <v/>
      </c>
    </row>
    <row r="772">
      <c r="A772" s="504" t="n"/>
      <c r="B772" s="504">
        <f>IF('Internal COE_Account Grid'!B772="","",'Internal COE_Account Grid'!B772)</f>
        <v/>
      </c>
      <c r="C772" s="504">
        <f>IF('Internal COE_Account Grid'!I772="","",'Internal COE_Account Grid'!I772)</f>
        <v/>
      </c>
      <c r="D772" s="631">
        <f>IF('Exhibit A'!K781="","",'Exhibit A'!K781)</f>
        <v/>
      </c>
      <c r="E772" s="166" t="n"/>
      <c r="F772" s="166" t="n"/>
      <c r="G772" s="166" t="n"/>
      <c r="H772" s="166" t="n"/>
      <c r="I772" s="481">
        <f>IF(B772="","",'Multi Unit Grid'!$H$3)</f>
        <v/>
      </c>
      <c r="J772" s="166" t="n"/>
      <c r="K772" s="166" t="n"/>
      <c r="L772" s="166" t="n"/>
      <c r="M772" s="166" t="n"/>
      <c r="N772" s="166" t="n"/>
      <c r="O772" s="505" t="n"/>
      <c r="P772" s="166" t="n"/>
      <c r="Q772" s="501">
        <f>IF(B772="","",'Multi Unit Grid'!$G$3)</f>
        <v/>
      </c>
      <c r="R772" s="166" t="n"/>
      <c r="S772" s="502">
        <f>IF('Multi Unit Grid'!$C$13="","",'Multi Unit Grid'!$C$13)</f>
        <v/>
      </c>
      <c r="T772" s="502">
        <f>IF('COE.Client.Details'!J789="","",'COE.Client.Details'!J789)</f>
        <v/>
      </c>
    </row>
    <row r="773">
      <c r="A773" s="504" t="n"/>
      <c r="B773" s="504">
        <f>IF('Internal COE_Account Grid'!B773="","",'Internal COE_Account Grid'!B773)</f>
        <v/>
      </c>
      <c r="C773" s="504">
        <f>IF('Internal COE_Account Grid'!I773="","",'Internal COE_Account Grid'!I773)</f>
        <v/>
      </c>
      <c r="D773" s="631">
        <f>IF('Exhibit A'!K782="","",'Exhibit A'!K782)</f>
        <v/>
      </c>
      <c r="E773" s="166" t="n"/>
      <c r="F773" s="166" t="n"/>
      <c r="G773" s="166" t="n"/>
      <c r="H773" s="166" t="n"/>
      <c r="I773" s="481">
        <f>IF(B773="","",'Multi Unit Grid'!$H$3)</f>
        <v/>
      </c>
      <c r="J773" s="166" t="n"/>
      <c r="K773" s="166" t="n"/>
      <c r="L773" s="166" t="n"/>
      <c r="M773" s="166" t="n"/>
      <c r="N773" s="166" t="n"/>
      <c r="O773" s="505" t="n"/>
      <c r="P773" s="166" t="n"/>
      <c r="Q773" s="501">
        <f>IF(B773="","",'Multi Unit Grid'!$G$3)</f>
        <v/>
      </c>
      <c r="R773" s="166" t="n"/>
      <c r="S773" s="502">
        <f>IF('Multi Unit Grid'!$C$13="","",'Multi Unit Grid'!$C$13)</f>
        <v/>
      </c>
      <c r="T773" s="502">
        <f>IF('COE.Client.Details'!J790="","",'COE.Client.Details'!J790)</f>
        <v/>
      </c>
    </row>
    <row r="774">
      <c r="A774" s="504" t="n"/>
      <c r="B774" s="504">
        <f>IF('Internal COE_Account Grid'!B774="","",'Internal COE_Account Grid'!B774)</f>
        <v/>
      </c>
      <c r="C774" s="504">
        <f>IF('Internal COE_Account Grid'!I774="","",'Internal COE_Account Grid'!I774)</f>
        <v/>
      </c>
      <c r="D774" s="631">
        <f>IF('Exhibit A'!K783="","",'Exhibit A'!K783)</f>
        <v/>
      </c>
      <c r="E774" s="166" t="n"/>
      <c r="F774" s="166" t="n"/>
      <c r="G774" s="166" t="n"/>
      <c r="H774" s="166" t="n"/>
      <c r="I774" s="481">
        <f>IF(B774="","",'Multi Unit Grid'!$H$3)</f>
        <v/>
      </c>
      <c r="J774" s="166" t="n"/>
      <c r="K774" s="166" t="n"/>
      <c r="L774" s="166" t="n"/>
      <c r="M774" s="166" t="n"/>
      <c r="N774" s="166" t="n"/>
      <c r="O774" s="505" t="n"/>
      <c r="P774" s="166" t="n"/>
      <c r="Q774" s="501">
        <f>IF(B774="","",'Multi Unit Grid'!$G$3)</f>
        <v/>
      </c>
      <c r="R774" s="166" t="n"/>
      <c r="S774" s="502">
        <f>IF('Multi Unit Grid'!$C$13="","",'Multi Unit Grid'!$C$13)</f>
        <v/>
      </c>
      <c r="T774" s="502">
        <f>IF('COE.Client.Details'!J791="","",'COE.Client.Details'!J791)</f>
        <v/>
      </c>
    </row>
    <row r="775">
      <c r="A775" s="504" t="n"/>
      <c r="B775" s="504">
        <f>IF('Internal COE_Account Grid'!B775="","",'Internal COE_Account Grid'!B775)</f>
        <v/>
      </c>
      <c r="C775" s="504">
        <f>IF('Internal COE_Account Grid'!I775="","",'Internal COE_Account Grid'!I775)</f>
        <v/>
      </c>
      <c r="D775" s="631">
        <f>IF('Exhibit A'!K784="","",'Exhibit A'!K784)</f>
        <v/>
      </c>
      <c r="E775" s="166" t="n"/>
      <c r="F775" s="166" t="n"/>
      <c r="G775" s="166" t="n"/>
      <c r="H775" s="166" t="n"/>
      <c r="I775" s="481">
        <f>IF(B775="","",'Multi Unit Grid'!$H$3)</f>
        <v/>
      </c>
      <c r="J775" s="166" t="n"/>
      <c r="K775" s="166" t="n"/>
      <c r="L775" s="166" t="n"/>
      <c r="M775" s="166" t="n"/>
      <c r="N775" s="166" t="n"/>
      <c r="O775" s="505" t="n"/>
      <c r="P775" s="166" t="n"/>
      <c r="Q775" s="501">
        <f>IF(B775="","",'Multi Unit Grid'!$G$3)</f>
        <v/>
      </c>
      <c r="R775" s="166" t="n"/>
      <c r="S775" s="502">
        <f>IF('Multi Unit Grid'!$C$13="","",'Multi Unit Grid'!$C$13)</f>
        <v/>
      </c>
      <c r="T775" s="502">
        <f>IF('COE.Client.Details'!J792="","",'COE.Client.Details'!J792)</f>
        <v/>
      </c>
    </row>
    <row r="776">
      <c r="A776" s="504" t="n"/>
      <c r="B776" s="504">
        <f>IF('Internal COE_Account Grid'!B776="","",'Internal COE_Account Grid'!B776)</f>
        <v/>
      </c>
      <c r="C776" s="504">
        <f>IF('Internal COE_Account Grid'!I776="","",'Internal COE_Account Grid'!I776)</f>
        <v/>
      </c>
      <c r="D776" s="631">
        <f>IF('Exhibit A'!K785="","",'Exhibit A'!K785)</f>
        <v/>
      </c>
      <c r="E776" s="166" t="n"/>
      <c r="F776" s="166" t="n"/>
      <c r="G776" s="166" t="n"/>
      <c r="H776" s="166" t="n"/>
      <c r="I776" s="481">
        <f>IF(B776="","",'Multi Unit Grid'!$H$3)</f>
        <v/>
      </c>
      <c r="J776" s="166" t="n"/>
      <c r="K776" s="166" t="n"/>
      <c r="L776" s="166" t="n"/>
      <c r="M776" s="166" t="n"/>
      <c r="N776" s="166" t="n"/>
      <c r="O776" s="505" t="n"/>
      <c r="P776" s="166" t="n"/>
      <c r="Q776" s="501">
        <f>IF(B776="","",'Multi Unit Grid'!$G$3)</f>
        <v/>
      </c>
      <c r="R776" s="166" t="n"/>
      <c r="S776" s="502">
        <f>IF('Multi Unit Grid'!$C$13="","",'Multi Unit Grid'!$C$13)</f>
        <v/>
      </c>
      <c r="T776" s="502">
        <f>IF('COE.Client.Details'!J793="","",'COE.Client.Details'!J793)</f>
        <v/>
      </c>
    </row>
    <row r="777">
      <c r="A777" s="504" t="n"/>
      <c r="B777" s="504">
        <f>IF('Internal COE_Account Grid'!B777="","",'Internal COE_Account Grid'!B777)</f>
        <v/>
      </c>
      <c r="C777" s="504">
        <f>IF('Internal COE_Account Grid'!I777="","",'Internal COE_Account Grid'!I777)</f>
        <v/>
      </c>
      <c r="D777" s="631">
        <f>IF('Exhibit A'!K786="","",'Exhibit A'!K786)</f>
        <v/>
      </c>
      <c r="E777" s="166" t="n"/>
      <c r="F777" s="166" t="n"/>
      <c r="G777" s="166" t="n"/>
      <c r="H777" s="166" t="n"/>
      <c r="I777" s="481">
        <f>IF(B777="","",'Multi Unit Grid'!$H$3)</f>
        <v/>
      </c>
      <c r="J777" s="166" t="n"/>
      <c r="K777" s="166" t="n"/>
      <c r="L777" s="166" t="n"/>
      <c r="M777" s="166" t="n"/>
      <c r="N777" s="166" t="n"/>
      <c r="O777" s="505" t="n"/>
      <c r="P777" s="166" t="n"/>
      <c r="Q777" s="501">
        <f>IF(B777="","",'Multi Unit Grid'!$G$3)</f>
        <v/>
      </c>
      <c r="R777" s="166" t="n"/>
      <c r="S777" s="502">
        <f>IF('Multi Unit Grid'!$C$13="","",'Multi Unit Grid'!$C$13)</f>
        <v/>
      </c>
      <c r="T777" s="502">
        <f>IF('COE.Client.Details'!J794="","",'COE.Client.Details'!J794)</f>
        <v/>
      </c>
    </row>
    <row r="778">
      <c r="A778" s="504" t="n"/>
      <c r="B778" s="504">
        <f>IF('Internal COE_Account Grid'!B778="","",'Internal COE_Account Grid'!B778)</f>
        <v/>
      </c>
      <c r="C778" s="504">
        <f>IF('Internal COE_Account Grid'!I778="","",'Internal COE_Account Grid'!I778)</f>
        <v/>
      </c>
      <c r="D778" s="631">
        <f>IF('Exhibit A'!K787="","",'Exhibit A'!K787)</f>
        <v/>
      </c>
      <c r="E778" s="166" t="n"/>
      <c r="F778" s="166" t="n"/>
      <c r="G778" s="166" t="n"/>
      <c r="H778" s="166" t="n"/>
      <c r="I778" s="481">
        <f>IF(B778="","",'Multi Unit Grid'!$H$3)</f>
        <v/>
      </c>
      <c r="J778" s="166" t="n"/>
      <c r="K778" s="166" t="n"/>
      <c r="L778" s="166" t="n"/>
      <c r="M778" s="166" t="n"/>
      <c r="N778" s="166" t="n"/>
      <c r="O778" s="505" t="n"/>
      <c r="P778" s="166" t="n"/>
      <c r="Q778" s="501">
        <f>IF(B778="","",'Multi Unit Grid'!$G$3)</f>
        <v/>
      </c>
      <c r="R778" s="166" t="n"/>
      <c r="S778" s="502">
        <f>IF('Multi Unit Grid'!$C$13="","",'Multi Unit Grid'!$C$13)</f>
        <v/>
      </c>
      <c r="T778" s="502">
        <f>IF('COE.Client.Details'!J795="","",'COE.Client.Details'!J795)</f>
        <v/>
      </c>
    </row>
    <row r="779">
      <c r="A779" s="504" t="n"/>
      <c r="B779" s="504">
        <f>IF('Internal COE_Account Grid'!B779="","",'Internal COE_Account Grid'!B779)</f>
        <v/>
      </c>
      <c r="C779" s="504">
        <f>IF('Internal COE_Account Grid'!I779="","",'Internal COE_Account Grid'!I779)</f>
        <v/>
      </c>
      <c r="D779" s="631">
        <f>IF('Exhibit A'!K788="","",'Exhibit A'!K788)</f>
        <v/>
      </c>
      <c r="E779" s="166" t="n"/>
      <c r="F779" s="166" t="n"/>
      <c r="G779" s="166" t="n"/>
      <c r="H779" s="166" t="n"/>
      <c r="I779" s="481">
        <f>IF(B779="","",'Multi Unit Grid'!$H$3)</f>
        <v/>
      </c>
      <c r="J779" s="166" t="n"/>
      <c r="K779" s="166" t="n"/>
      <c r="L779" s="166" t="n"/>
      <c r="M779" s="166" t="n"/>
      <c r="N779" s="166" t="n"/>
      <c r="O779" s="505" t="n"/>
      <c r="P779" s="166" t="n"/>
      <c r="Q779" s="501">
        <f>IF(B779="","",'Multi Unit Grid'!$G$3)</f>
        <v/>
      </c>
      <c r="R779" s="166" t="n"/>
      <c r="S779" s="502">
        <f>IF('Multi Unit Grid'!$C$13="","",'Multi Unit Grid'!$C$13)</f>
        <v/>
      </c>
      <c r="T779" s="502">
        <f>IF('COE.Client.Details'!J796="","",'COE.Client.Details'!J796)</f>
        <v/>
      </c>
    </row>
    <row r="780">
      <c r="A780" s="504" t="n"/>
      <c r="B780" s="504">
        <f>IF('Internal COE_Account Grid'!B780="","",'Internal COE_Account Grid'!B780)</f>
        <v/>
      </c>
      <c r="C780" s="504">
        <f>IF('Internal COE_Account Grid'!I780="","",'Internal COE_Account Grid'!I780)</f>
        <v/>
      </c>
      <c r="D780" s="631">
        <f>IF('Exhibit A'!K789="","",'Exhibit A'!K789)</f>
        <v/>
      </c>
      <c r="E780" s="166" t="n"/>
      <c r="F780" s="166" t="n"/>
      <c r="G780" s="166" t="n"/>
      <c r="H780" s="166" t="n"/>
      <c r="I780" s="481">
        <f>IF(B780="","",'Multi Unit Grid'!$H$3)</f>
        <v/>
      </c>
      <c r="J780" s="166" t="n"/>
      <c r="K780" s="166" t="n"/>
      <c r="L780" s="166" t="n"/>
      <c r="M780" s="166" t="n"/>
      <c r="N780" s="166" t="n"/>
      <c r="O780" s="505" t="n"/>
      <c r="P780" s="166" t="n"/>
      <c r="Q780" s="501">
        <f>IF(B780="","",'Multi Unit Grid'!$G$3)</f>
        <v/>
      </c>
      <c r="R780" s="166" t="n"/>
      <c r="S780" s="502">
        <f>IF('Multi Unit Grid'!$C$13="","",'Multi Unit Grid'!$C$13)</f>
        <v/>
      </c>
      <c r="T780" s="502">
        <f>IF('COE.Client.Details'!J797="","",'COE.Client.Details'!J797)</f>
        <v/>
      </c>
    </row>
    <row r="781">
      <c r="A781" s="504" t="n"/>
      <c r="B781" s="504">
        <f>IF('Internal COE_Account Grid'!B781="","",'Internal COE_Account Grid'!B781)</f>
        <v/>
      </c>
      <c r="C781" s="504">
        <f>IF('Internal COE_Account Grid'!I781="","",'Internal COE_Account Grid'!I781)</f>
        <v/>
      </c>
      <c r="D781" s="631">
        <f>IF('Exhibit A'!K790="","",'Exhibit A'!K790)</f>
        <v/>
      </c>
      <c r="E781" s="166" t="n"/>
      <c r="F781" s="166" t="n"/>
      <c r="G781" s="166" t="n"/>
      <c r="H781" s="166" t="n"/>
      <c r="I781" s="481">
        <f>IF(B781="","",'Multi Unit Grid'!$H$3)</f>
        <v/>
      </c>
      <c r="J781" s="166" t="n"/>
      <c r="K781" s="166" t="n"/>
      <c r="L781" s="166" t="n"/>
      <c r="M781" s="166" t="n"/>
      <c r="N781" s="166" t="n"/>
      <c r="O781" s="505" t="n"/>
      <c r="P781" s="166" t="n"/>
      <c r="Q781" s="501">
        <f>IF(B781="","",'Multi Unit Grid'!$G$3)</f>
        <v/>
      </c>
      <c r="R781" s="166" t="n"/>
      <c r="S781" s="502">
        <f>IF('Multi Unit Grid'!$C$13="","",'Multi Unit Grid'!$C$13)</f>
        <v/>
      </c>
      <c r="T781" s="502">
        <f>IF('COE.Client.Details'!J798="","",'COE.Client.Details'!J798)</f>
        <v/>
      </c>
    </row>
    <row r="782">
      <c r="A782" s="504" t="n"/>
      <c r="B782" s="504">
        <f>IF('Internal COE_Account Grid'!B782="","",'Internal COE_Account Grid'!B782)</f>
        <v/>
      </c>
      <c r="C782" s="504">
        <f>IF('Internal COE_Account Grid'!I782="","",'Internal COE_Account Grid'!I782)</f>
        <v/>
      </c>
      <c r="D782" s="631">
        <f>IF('Exhibit A'!K791="","",'Exhibit A'!K791)</f>
        <v/>
      </c>
      <c r="E782" s="166" t="n"/>
      <c r="F782" s="166" t="n"/>
      <c r="G782" s="166" t="n"/>
      <c r="H782" s="166" t="n"/>
      <c r="I782" s="481">
        <f>IF(B782="","",'Multi Unit Grid'!$H$3)</f>
        <v/>
      </c>
      <c r="J782" s="166" t="n"/>
      <c r="K782" s="166" t="n"/>
      <c r="L782" s="166" t="n"/>
      <c r="M782" s="166" t="n"/>
      <c r="N782" s="166" t="n"/>
      <c r="O782" s="505" t="n"/>
      <c r="P782" s="166" t="n"/>
      <c r="Q782" s="501">
        <f>IF(B782="","",'Multi Unit Grid'!$G$3)</f>
        <v/>
      </c>
      <c r="R782" s="166" t="n"/>
      <c r="S782" s="502">
        <f>IF('Multi Unit Grid'!$C$13="","",'Multi Unit Grid'!$C$13)</f>
        <v/>
      </c>
      <c r="T782" s="502">
        <f>IF('COE.Client.Details'!J799="","",'COE.Client.Details'!J799)</f>
        <v/>
      </c>
    </row>
    <row r="783">
      <c r="A783" s="504" t="n"/>
      <c r="B783" s="504">
        <f>IF('Internal COE_Account Grid'!B783="","",'Internal COE_Account Grid'!B783)</f>
        <v/>
      </c>
      <c r="C783" s="504">
        <f>IF('Internal COE_Account Grid'!I783="","",'Internal COE_Account Grid'!I783)</f>
        <v/>
      </c>
      <c r="D783" s="631">
        <f>IF('Exhibit A'!K792="","",'Exhibit A'!K792)</f>
        <v/>
      </c>
      <c r="E783" s="166" t="n"/>
      <c r="F783" s="166" t="n"/>
      <c r="G783" s="166" t="n"/>
      <c r="H783" s="166" t="n"/>
      <c r="I783" s="481">
        <f>IF(B783="","",'Multi Unit Grid'!$H$3)</f>
        <v/>
      </c>
      <c r="J783" s="166" t="n"/>
      <c r="K783" s="166" t="n"/>
      <c r="L783" s="166" t="n"/>
      <c r="M783" s="166" t="n"/>
      <c r="N783" s="166" t="n"/>
      <c r="O783" s="505" t="n"/>
      <c r="P783" s="166" t="n"/>
      <c r="Q783" s="501">
        <f>IF(B783="","",'Multi Unit Grid'!$G$3)</f>
        <v/>
      </c>
      <c r="R783" s="166" t="n"/>
      <c r="S783" s="502">
        <f>IF('Multi Unit Grid'!$C$13="","",'Multi Unit Grid'!$C$13)</f>
        <v/>
      </c>
      <c r="T783" s="502">
        <f>IF('COE.Client.Details'!J800="","",'COE.Client.Details'!J800)</f>
        <v/>
      </c>
    </row>
    <row r="784">
      <c r="A784" s="504" t="n"/>
      <c r="B784" s="504">
        <f>IF('Internal COE_Account Grid'!B784="","",'Internal COE_Account Grid'!B784)</f>
        <v/>
      </c>
      <c r="C784" s="504">
        <f>IF('Internal COE_Account Grid'!I784="","",'Internal COE_Account Grid'!I784)</f>
        <v/>
      </c>
      <c r="D784" s="631">
        <f>IF('Exhibit A'!K793="","",'Exhibit A'!K793)</f>
        <v/>
      </c>
      <c r="E784" s="166" t="n"/>
      <c r="F784" s="166" t="n"/>
      <c r="G784" s="166" t="n"/>
      <c r="H784" s="166" t="n"/>
      <c r="I784" s="481">
        <f>IF(B784="","",'Multi Unit Grid'!$H$3)</f>
        <v/>
      </c>
      <c r="J784" s="166" t="n"/>
      <c r="K784" s="166" t="n"/>
      <c r="L784" s="166" t="n"/>
      <c r="M784" s="166" t="n"/>
      <c r="N784" s="166" t="n"/>
      <c r="O784" s="505" t="n"/>
      <c r="P784" s="166" t="n"/>
      <c r="Q784" s="501">
        <f>IF(B784="","",'Multi Unit Grid'!$G$3)</f>
        <v/>
      </c>
      <c r="R784" s="166" t="n"/>
      <c r="S784" s="502">
        <f>IF('Multi Unit Grid'!$C$13="","",'Multi Unit Grid'!$C$13)</f>
        <v/>
      </c>
      <c r="T784" s="502">
        <f>IF('COE.Client.Details'!J801="","",'COE.Client.Details'!J801)</f>
        <v/>
      </c>
    </row>
    <row r="785">
      <c r="A785" s="504" t="n"/>
      <c r="B785" s="504">
        <f>IF('Internal COE_Account Grid'!B785="","",'Internal COE_Account Grid'!B785)</f>
        <v/>
      </c>
      <c r="C785" s="504">
        <f>IF('Internal COE_Account Grid'!I785="","",'Internal COE_Account Grid'!I785)</f>
        <v/>
      </c>
      <c r="D785" s="631">
        <f>IF('Exhibit A'!K794="","",'Exhibit A'!K794)</f>
        <v/>
      </c>
      <c r="E785" s="166" t="n"/>
      <c r="F785" s="166" t="n"/>
      <c r="G785" s="166" t="n"/>
      <c r="H785" s="166" t="n"/>
      <c r="I785" s="481">
        <f>IF(B785="","",'Multi Unit Grid'!$H$3)</f>
        <v/>
      </c>
      <c r="J785" s="166" t="n"/>
      <c r="K785" s="166" t="n"/>
      <c r="L785" s="166" t="n"/>
      <c r="M785" s="166" t="n"/>
      <c r="N785" s="166" t="n"/>
      <c r="O785" s="505" t="n"/>
      <c r="P785" s="166" t="n"/>
      <c r="Q785" s="501">
        <f>IF(B785="","",'Multi Unit Grid'!$G$3)</f>
        <v/>
      </c>
      <c r="R785" s="166" t="n"/>
      <c r="S785" s="502">
        <f>IF('Multi Unit Grid'!$C$13="","",'Multi Unit Grid'!$C$13)</f>
        <v/>
      </c>
      <c r="T785" s="502">
        <f>IF('COE.Client.Details'!J802="","",'COE.Client.Details'!J802)</f>
        <v/>
      </c>
    </row>
    <row r="786">
      <c r="A786" s="504" t="n"/>
      <c r="B786" s="504">
        <f>IF('Internal COE_Account Grid'!B786="","",'Internal COE_Account Grid'!B786)</f>
        <v/>
      </c>
      <c r="C786" s="504">
        <f>IF('Internal COE_Account Grid'!I786="","",'Internal COE_Account Grid'!I786)</f>
        <v/>
      </c>
      <c r="D786" s="631">
        <f>IF('Exhibit A'!K795="","",'Exhibit A'!K795)</f>
        <v/>
      </c>
      <c r="E786" s="166" t="n"/>
      <c r="F786" s="166" t="n"/>
      <c r="G786" s="166" t="n"/>
      <c r="H786" s="166" t="n"/>
      <c r="I786" s="481">
        <f>IF(B786="","",'Multi Unit Grid'!$H$3)</f>
        <v/>
      </c>
      <c r="J786" s="166" t="n"/>
      <c r="K786" s="166" t="n"/>
      <c r="L786" s="166" t="n"/>
      <c r="M786" s="166" t="n"/>
      <c r="N786" s="166" t="n"/>
      <c r="O786" s="505" t="n"/>
      <c r="P786" s="166" t="n"/>
      <c r="Q786" s="501">
        <f>IF(B786="","",'Multi Unit Grid'!$G$3)</f>
        <v/>
      </c>
      <c r="R786" s="166" t="n"/>
      <c r="S786" s="502">
        <f>IF('Multi Unit Grid'!$C$13="","",'Multi Unit Grid'!$C$13)</f>
        <v/>
      </c>
      <c r="T786" s="502">
        <f>IF('COE.Client.Details'!J803="","",'COE.Client.Details'!J803)</f>
        <v/>
      </c>
    </row>
    <row r="787">
      <c r="A787" s="504" t="n"/>
      <c r="B787" s="504">
        <f>IF('Internal COE_Account Grid'!B787="","",'Internal COE_Account Grid'!B787)</f>
        <v/>
      </c>
      <c r="C787" s="504">
        <f>IF('Internal COE_Account Grid'!I787="","",'Internal COE_Account Grid'!I787)</f>
        <v/>
      </c>
      <c r="D787" s="631">
        <f>IF('Exhibit A'!K796="","",'Exhibit A'!K796)</f>
        <v/>
      </c>
      <c r="E787" s="166" t="n"/>
      <c r="F787" s="166" t="n"/>
      <c r="G787" s="166" t="n"/>
      <c r="H787" s="166" t="n"/>
      <c r="I787" s="481">
        <f>IF(B787="","",'Multi Unit Grid'!$H$3)</f>
        <v/>
      </c>
      <c r="J787" s="166" t="n"/>
      <c r="K787" s="166" t="n"/>
      <c r="L787" s="166" t="n"/>
      <c r="M787" s="166" t="n"/>
      <c r="N787" s="166" t="n"/>
      <c r="O787" s="505" t="n"/>
      <c r="P787" s="166" t="n"/>
      <c r="Q787" s="501">
        <f>IF(B787="","",'Multi Unit Grid'!$G$3)</f>
        <v/>
      </c>
      <c r="R787" s="166" t="n"/>
      <c r="S787" s="502">
        <f>IF('Multi Unit Grid'!$C$13="","",'Multi Unit Grid'!$C$13)</f>
        <v/>
      </c>
      <c r="T787" s="502">
        <f>IF('COE.Client.Details'!J804="","",'COE.Client.Details'!J804)</f>
        <v/>
      </c>
    </row>
    <row r="788">
      <c r="A788" s="504" t="n"/>
      <c r="B788" s="504">
        <f>IF('Internal COE_Account Grid'!B788="","",'Internal COE_Account Grid'!B788)</f>
        <v/>
      </c>
      <c r="C788" s="504">
        <f>IF('Internal COE_Account Grid'!I788="","",'Internal COE_Account Grid'!I788)</f>
        <v/>
      </c>
      <c r="D788" s="631">
        <f>IF('Exhibit A'!K797="","",'Exhibit A'!K797)</f>
        <v/>
      </c>
      <c r="E788" s="166" t="n"/>
      <c r="F788" s="166" t="n"/>
      <c r="G788" s="166" t="n"/>
      <c r="H788" s="166" t="n"/>
      <c r="I788" s="481">
        <f>IF(B788="","",'Multi Unit Grid'!$H$3)</f>
        <v/>
      </c>
      <c r="J788" s="166" t="n"/>
      <c r="K788" s="166" t="n"/>
      <c r="L788" s="166" t="n"/>
      <c r="M788" s="166" t="n"/>
      <c r="N788" s="166" t="n"/>
      <c r="O788" s="505" t="n"/>
      <c r="P788" s="166" t="n"/>
      <c r="Q788" s="501">
        <f>IF(B788="","",'Multi Unit Grid'!$G$3)</f>
        <v/>
      </c>
      <c r="R788" s="166" t="n"/>
      <c r="S788" s="502">
        <f>IF('Multi Unit Grid'!$C$13="","",'Multi Unit Grid'!$C$13)</f>
        <v/>
      </c>
      <c r="T788" s="502">
        <f>IF('COE.Client.Details'!J805="","",'COE.Client.Details'!J805)</f>
        <v/>
      </c>
    </row>
    <row r="789">
      <c r="A789" s="504" t="n"/>
      <c r="B789" s="504">
        <f>IF('Internal COE_Account Grid'!B789="","",'Internal COE_Account Grid'!B789)</f>
        <v/>
      </c>
      <c r="C789" s="504">
        <f>IF('Internal COE_Account Grid'!I789="","",'Internal COE_Account Grid'!I789)</f>
        <v/>
      </c>
      <c r="D789" s="631">
        <f>IF('Exhibit A'!K798="","",'Exhibit A'!K798)</f>
        <v/>
      </c>
      <c r="E789" s="166" t="n"/>
      <c r="F789" s="166" t="n"/>
      <c r="G789" s="166" t="n"/>
      <c r="H789" s="166" t="n"/>
      <c r="I789" s="481">
        <f>IF(B789="","",'Multi Unit Grid'!$H$3)</f>
        <v/>
      </c>
      <c r="J789" s="166" t="n"/>
      <c r="K789" s="166" t="n"/>
      <c r="L789" s="166" t="n"/>
      <c r="M789" s="166" t="n"/>
      <c r="N789" s="166" t="n"/>
      <c r="O789" s="505" t="n"/>
      <c r="P789" s="166" t="n"/>
      <c r="Q789" s="501">
        <f>IF(B789="","",'Multi Unit Grid'!$G$3)</f>
        <v/>
      </c>
      <c r="R789" s="166" t="n"/>
      <c r="S789" s="502">
        <f>IF('Multi Unit Grid'!$C$13="","",'Multi Unit Grid'!$C$13)</f>
        <v/>
      </c>
      <c r="T789" s="502">
        <f>IF('COE.Client.Details'!J806="","",'COE.Client.Details'!J806)</f>
        <v/>
      </c>
    </row>
    <row r="790">
      <c r="A790" s="504" t="n"/>
      <c r="B790" s="504">
        <f>IF('Internal COE_Account Grid'!B790="","",'Internal COE_Account Grid'!B790)</f>
        <v/>
      </c>
      <c r="C790" s="504">
        <f>IF('Internal COE_Account Grid'!I790="","",'Internal COE_Account Grid'!I790)</f>
        <v/>
      </c>
      <c r="D790" s="631">
        <f>IF('Exhibit A'!K799="","",'Exhibit A'!K799)</f>
        <v/>
      </c>
      <c r="E790" s="166" t="n"/>
      <c r="F790" s="166" t="n"/>
      <c r="G790" s="166" t="n"/>
      <c r="H790" s="166" t="n"/>
      <c r="I790" s="481">
        <f>IF(B790="","",'Multi Unit Grid'!$H$3)</f>
        <v/>
      </c>
      <c r="J790" s="166" t="n"/>
      <c r="K790" s="166" t="n"/>
      <c r="L790" s="166" t="n"/>
      <c r="M790" s="166" t="n"/>
      <c r="N790" s="166" t="n"/>
      <c r="O790" s="505" t="n"/>
      <c r="P790" s="166" t="n"/>
      <c r="Q790" s="501">
        <f>IF(B790="","",'Multi Unit Grid'!$G$3)</f>
        <v/>
      </c>
      <c r="R790" s="166" t="n"/>
      <c r="S790" s="502">
        <f>IF('Multi Unit Grid'!$C$13="","",'Multi Unit Grid'!$C$13)</f>
        <v/>
      </c>
      <c r="T790" s="502">
        <f>IF('COE.Client.Details'!J807="","",'COE.Client.Details'!J807)</f>
        <v/>
      </c>
    </row>
    <row r="791">
      <c r="A791" s="504" t="n"/>
      <c r="B791" s="504">
        <f>IF('Internal COE_Account Grid'!B791="","",'Internal COE_Account Grid'!B791)</f>
        <v/>
      </c>
      <c r="C791" s="504">
        <f>IF('Internal COE_Account Grid'!I791="","",'Internal COE_Account Grid'!I791)</f>
        <v/>
      </c>
      <c r="D791" s="631">
        <f>IF('Exhibit A'!K800="","",'Exhibit A'!K800)</f>
        <v/>
      </c>
      <c r="E791" s="166" t="n"/>
      <c r="F791" s="166" t="n"/>
      <c r="G791" s="166" t="n"/>
      <c r="H791" s="166" t="n"/>
      <c r="I791" s="481">
        <f>IF(B791="","",'Multi Unit Grid'!$H$3)</f>
        <v/>
      </c>
      <c r="J791" s="166" t="n"/>
      <c r="K791" s="166" t="n"/>
      <c r="L791" s="166" t="n"/>
      <c r="M791" s="166" t="n"/>
      <c r="N791" s="166" t="n"/>
      <c r="O791" s="505" t="n"/>
      <c r="P791" s="166" t="n"/>
      <c r="Q791" s="501">
        <f>IF(B791="","",'Multi Unit Grid'!$G$3)</f>
        <v/>
      </c>
      <c r="R791" s="166" t="n"/>
      <c r="S791" s="502">
        <f>IF('Multi Unit Grid'!$C$13="","",'Multi Unit Grid'!$C$13)</f>
        <v/>
      </c>
      <c r="T791" s="502">
        <f>IF('COE.Client.Details'!J808="","",'COE.Client.Details'!J808)</f>
        <v/>
      </c>
    </row>
    <row r="792">
      <c r="A792" s="504" t="n"/>
      <c r="B792" s="504">
        <f>IF('Internal COE_Account Grid'!B792="","",'Internal COE_Account Grid'!B792)</f>
        <v/>
      </c>
      <c r="C792" s="504">
        <f>IF('Internal COE_Account Grid'!I792="","",'Internal COE_Account Grid'!I792)</f>
        <v/>
      </c>
      <c r="D792" s="631">
        <f>IF('Exhibit A'!K801="","",'Exhibit A'!K801)</f>
        <v/>
      </c>
      <c r="E792" s="166" t="n"/>
      <c r="F792" s="166" t="n"/>
      <c r="G792" s="166" t="n"/>
      <c r="H792" s="166" t="n"/>
      <c r="I792" s="481">
        <f>IF(B792="","",'Multi Unit Grid'!$H$3)</f>
        <v/>
      </c>
      <c r="J792" s="166" t="n"/>
      <c r="K792" s="166" t="n"/>
      <c r="L792" s="166" t="n"/>
      <c r="M792" s="166" t="n"/>
      <c r="N792" s="166" t="n"/>
      <c r="O792" s="505" t="n"/>
      <c r="P792" s="166" t="n"/>
      <c r="Q792" s="501">
        <f>IF(B792="","",'Multi Unit Grid'!$G$3)</f>
        <v/>
      </c>
      <c r="R792" s="166" t="n"/>
      <c r="S792" s="502">
        <f>IF('Multi Unit Grid'!$C$13="","",'Multi Unit Grid'!$C$13)</f>
        <v/>
      </c>
      <c r="T792" s="502">
        <f>IF('COE.Client.Details'!J809="","",'COE.Client.Details'!J809)</f>
        <v/>
      </c>
    </row>
    <row r="793">
      <c r="A793" s="504" t="n"/>
      <c r="B793" s="504">
        <f>IF('Internal COE_Account Grid'!B793="","",'Internal COE_Account Grid'!B793)</f>
        <v/>
      </c>
      <c r="C793" s="504">
        <f>IF('Internal COE_Account Grid'!I793="","",'Internal COE_Account Grid'!I793)</f>
        <v/>
      </c>
      <c r="D793" s="631">
        <f>IF('Exhibit A'!K802="","",'Exhibit A'!K802)</f>
        <v/>
      </c>
      <c r="E793" s="166" t="n"/>
      <c r="F793" s="166" t="n"/>
      <c r="G793" s="166" t="n"/>
      <c r="H793" s="166" t="n"/>
      <c r="I793" s="481">
        <f>IF(B793="","",'Multi Unit Grid'!$H$3)</f>
        <v/>
      </c>
      <c r="J793" s="166" t="n"/>
      <c r="K793" s="166" t="n"/>
      <c r="L793" s="166" t="n"/>
      <c r="M793" s="166" t="n"/>
      <c r="N793" s="166" t="n"/>
      <c r="O793" s="505" t="n"/>
      <c r="P793" s="166" t="n"/>
      <c r="Q793" s="501">
        <f>IF(B793="","",'Multi Unit Grid'!$G$3)</f>
        <v/>
      </c>
      <c r="R793" s="166" t="n"/>
      <c r="S793" s="502">
        <f>IF('Multi Unit Grid'!$C$13="","",'Multi Unit Grid'!$C$13)</f>
        <v/>
      </c>
      <c r="T793" s="502">
        <f>IF('COE.Client.Details'!J810="","",'COE.Client.Details'!J810)</f>
        <v/>
      </c>
    </row>
    <row r="794">
      <c r="A794" s="504" t="n"/>
      <c r="B794" s="504">
        <f>IF('Internal COE_Account Grid'!B794="","",'Internal COE_Account Grid'!B794)</f>
        <v/>
      </c>
      <c r="C794" s="504">
        <f>IF('Internal COE_Account Grid'!I794="","",'Internal COE_Account Grid'!I794)</f>
        <v/>
      </c>
      <c r="D794" s="631">
        <f>IF('Exhibit A'!K803="","",'Exhibit A'!K803)</f>
        <v/>
      </c>
      <c r="E794" s="166" t="n"/>
      <c r="F794" s="166" t="n"/>
      <c r="G794" s="166" t="n"/>
      <c r="H794" s="166" t="n"/>
      <c r="I794" s="481">
        <f>IF(B794="","",'Multi Unit Grid'!$H$3)</f>
        <v/>
      </c>
      <c r="J794" s="166" t="n"/>
      <c r="K794" s="166" t="n"/>
      <c r="L794" s="166" t="n"/>
      <c r="M794" s="166" t="n"/>
      <c r="N794" s="166" t="n"/>
      <c r="O794" s="505" t="n"/>
      <c r="P794" s="166" t="n"/>
      <c r="Q794" s="501">
        <f>IF(B794="","",'Multi Unit Grid'!$G$3)</f>
        <v/>
      </c>
      <c r="R794" s="166" t="n"/>
      <c r="S794" s="502">
        <f>IF('Multi Unit Grid'!$C$13="","",'Multi Unit Grid'!$C$13)</f>
        <v/>
      </c>
      <c r="T794" s="502">
        <f>IF('COE.Client.Details'!J811="","",'COE.Client.Details'!J811)</f>
        <v/>
      </c>
    </row>
    <row r="795">
      <c r="A795" s="504" t="n"/>
      <c r="B795" s="504">
        <f>IF('Internal COE_Account Grid'!B795="","",'Internal COE_Account Grid'!B795)</f>
        <v/>
      </c>
      <c r="C795" s="504">
        <f>IF('Internal COE_Account Grid'!I795="","",'Internal COE_Account Grid'!I795)</f>
        <v/>
      </c>
      <c r="D795" s="631">
        <f>IF('Exhibit A'!K804="","",'Exhibit A'!K804)</f>
        <v/>
      </c>
      <c r="E795" s="166" t="n"/>
      <c r="F795" s="166" t="n"/>
      <c r="G795" s="166" t="n"/>
      <c r="H795" s="166" t="n"/>
      <c r="I795" s="481">
        <f>IF(B795="","",'Multi Unit Grid'!$H$3)</f>
        <v/>
      </c>
      <c r="J795" s="166" t="n"/>
      <c r="K795" s="166" t="n"/>
      <c r="L795" s="166" t="n"/>
      <c r="M795" s="166" t="n"/>
      <c r="N795" s="166" t="n"/>
      <c r="O795" s="505" t="n"/>
      <c r="P795" s="166" t="n"/>
      <c r="Q795" s="501">
        <f>IF(B795="","",'Multi Unit Grid'!$G$3)</f>
        <v/>
      </c>
      <c r="R795" s="166" t="n"/>
      <c r="S795" s="502">
        <f>IF('Multi Unit Grid'!$C$13="","",'Multi Unit Grid'!$C$13)</f>
        <v/>
      </c>
      <c r="T795" s="502">
        <f>IF('COE.Client.Details'!J812="","",'COE.Client.Details'!J812)</f>
        <v/>
      </c>
    </row>
    <row r="796">
      <c r="A796" s="504" t="n"/>
      <c r="B796" s="504">
        <f>IF('Internal COE_Account Grid'!B796="","",'Internal COE_Account Grid'!B796)</f>
        <v/>
      </c>
      <c r="C796" s="504">
        <f>IF('Internal COE_Account Grid'!I796="","",'Internal COE_Account Grid'!I796)</f>
        <v/>
      </c>
      <c r="D796" s="631">
        <f>IF('Exhibit A'!K805="","",'Exhibit A'!K805)</f>
        <v/>
      </c>
      <c r="E796" s="166" t="n"/>
      <c r="F796" s="166" t="n"/>
      <c r="G796" s="166" t="n"/>
      <c r="H796" s="166" t="n"/>
      <c r="I796" s="481">
        <f>IF(B796="","",'Multi Unit Grid'!$H$3)</f>
        <v/>
      </c>
      <c r="J796" s="166" t="n"/>
      <c r="K796" s="166" t="n"/>
      <c r="L796" s="166" t="n"/>
      <c r="M796" s="166" t="n"/>
      <c r="N796" s="166" t="n"/>
      <c r="O796" s="505" t="n"/>
      <c r="P796" s="166" t="n"/>
      <c r="Q796" s="501">
        <f>IF(B796="","",'Multi Unit Grid'!$G$3)</f>
        <v/>
      </c>
      <c r="R796" s="166" t="n"/>
      <c r="S796" s="502">
        <f>IF('Multi Unit Grid'!$C$13="","",'Multi Unit Grid'!$C$13)</f>
        <v/>
      </c>
      <c r="T796" s="502">
        <f>IF('COE.Client.Details'!J813="","",'COE.Client.Details'!J813)</f>
        <v/>
      </c>
    </row>
    <row r="797">
      <c r="A797" s="504" t="n"/>
      <c r="B797" s="504">
        <f>IF('Internal COE_Account Grid'!B797="","",'Internal COE_Account Grid'!B797)</f>
        <v/>
      </c>
      <c r="C797" s="504">
        <f>IF('Internal COE_Account Grid'!I797="","",'Internal COE_Account Grid'!I797)</f>
        <v/>
      </c>
      <c r="D797" s="631">
        <f>IF('Exhibit A'!K806="","",'Exhibit A'!K806)</f>
        <v/>
      </c>
      <c r="E797" s="166" t="n"/>
      <c r="F797" s="166" t="n"/>
      <c r="G797" s="166" t="n"/>
      <c r="H797" s="166" t="n"/>
      <c r="I797" s="481">
        <f>IF(B797="","",'Multi Unit Grid'!$H$3)</f>
        <v/>
      </c>
      <c r="J797" s="166" t="n"/>
      <c r="K797" s="166" t="n"/>
      <c r="L797" s="166" t="n"/>
      <c r="M797" s="166" t="n"/>
      <c r="N797" s="166" t="n"/>
      <c r="O797" s="505" t="n"/>
      <c r="P797" s="166" t="n"/>
      <c r="Q797" s="501">
        <f>IF(B797="","",'Multi Unit Grid'!$G$3)</f>
        <v/>
      </c>
      <c r="R797" s="166" t="n"/>
      <c r="S797" s="502">
        <f>IF('Multi Unit Grid'!$C$13="","",'Multi Unit Grid'!$C$13)</f>
        <v/>
      </c>
      <c r="T797" s="502">
        <f>IF('COE.Client.Details'!J814="","",'COE.Client.Details'!J814)</f>
        <v/>
      </c>
    </row>
    <row r="798">
      <c r="A798" s="504" t="n"/>
      <c r="B798" s="504">
        <f>IF('Internal COE_Account Grid'!B798="","",'Internal COE_Account Grid'!B798)</f>
        <v/>
      </c>
      <c r="C798" s="504">
        <f>IF('Internal COE_Account Grid'!I798="","",'Internal COE_Account Grid'!I798)</f>
        <v/>
      </c>
      <c r="D798" s="631">
        <f>IF('Exhibit A'!K807="","",'Exhibit A'!K807)</f>
        <v/>
      </c>
      <c r="E798" s="166" t="n"/>
      <c r="F798" s="166" t="n"/>
      <c r="G798" s="166" t="n"/>
      <c r="H798" s="166" t="n"/>
      <c r="I798" s="481">
        <f>IF(B798="","",'Multi Unit Grid'!$H$3)</f>
        <v/>
      </c>
      <c r="J798" s="166" t="n"/>
      <c r="K798" s="166" t="n"/>
      <c r="L798" s="166" t="n"/>
      <c r="M798" s="166" t="n"/>
      <c r="N798" s="166" t="n"/>
      <c r="O798" s="505" t="n"/>
      <c r="P798" s="166" t="n"/>
      <c r="Q798" s="501">
        <f>IF(B798="","",'Multi Unit Grid'!$G$3)</f>
        <v/>
      </c>
      <c r="R798" s="166" t="n"/>
      <c r="S798" s="502">
        <f>IF('Multi Unit Grid'!$C$13="","",'Multi Unit Grid'!$C$13)</f>
        <v/>
      </c>
      <c r="T798" s="502">
        <f>IF('COE.Client.Details'!J815="","",'COE.Client.Details'!J815)</f>
        <v/>
      </c>
    </row>
    <row r="799">
      <c r="A799" s="504" t="n"/>
      <c r="B799" s="504">
        <f>IF('Internal COE_Account Grid'!B799="","",'Internal COE_Account Grid'!B799)</f>
        <v/>
      </c>
      <c r="C799" s="504">
        <f>IF('Internal COE_Account Grid'!I799="","",'Internal COE_Account Grid'!I799)</f>
        <v/>
      </c>
      <c r="D799" s="631">
        <f>IF('Exhibit A'!K808="","",'Exhibit A'!K808)</f>
        <v/>
      </c>
      <c r="E799" s="166" t="n"/>
      <c r="F799" s="166" t="n"/>
      <c r="G799" s="166" t="n"/>
      <c r="H799" s="166" t="n"/>
      <c r="I799" s="481">
        <f>IF(B799="","",'Multi Unit Grid'!$H$3)</f>
        <v/>
      </c>
      <c r="J799" s="166" t="n"/>
      <c r="K799" s="166" t="n"/>
      <c r="L799" s="166" t="n"/>
      <c r="M799" s="166" t="n"/>
      <c r="N799" s="166" t="n"/>
      <c r="O799" s="505" t="n"/>
      <c r="P799" s="166" t="n"/>
      <c r="Q799" s="501">
        <f>IF(B799="","",'Multi Unit Grid'!$G$3)</f>
        <v/>
      </c>
      <c r="R799" s="166" t="n"/>
      <c r="S799" s="502">
        <f>IF('Multi Unit Grid'!$C$13="","",'Multi Unit Grid'!$C$13)</f>
        <v/>
      </c>
      <c r="T799" s="502">
        <f>IF('COE.Client.Details'!J816="","",'COE.Client.Details'!J816)</f>
        <v/>
      </c>
    </row>
    <row r="800">
      <c r="A800" s="504" t="n"/>
      <c r="B800" s="504">
        <f>IF('Internal COE_Account Grid'!B800="","",'Internal COE_Account Grid'!B800)</f>
        <v/>
      </c>
      <c r="C800" s="504">
        <f>IF('Internal COE_Account Grid'!I800="","",'Internal COE_Account Grid'!I800)</f>
        <v/>
      </c>
      <c r="D800" s="631">
        <f>IF('Exhibit A'!K809="","",'Exhibit A'!K809)</f>
        <v/>
      </c>
      <c r="E800" s="166" t="n"/>
      <c r="F800" s="166" t="n"/>
      <c r="G800" s="166" t="n"/>
      <c r="H800" s="166" t="n"/>
      <c r="I800" s="481">
        <f>IF(B800="","",'Multi Unit Grid'!$H$3)</f>
        <v/>
      </c>
      <c r="J800" s="166" t="n"/>
      <c r="K800" s="166" t="n"/>
      <c r="L800" s="166" t="n"/>
      <c r="M800" s="166" t="n"/>
      <c r="N800" s="166" t="n"/>
      <c r="O800" s="505" t="n"/>
      <c r="P800" s="166" t="n"/>
      <c r="Q800" s="501">
        <f>IF(B800="","",'Multi Unit Grid'!$G$3)</f>
        <v/>
      </c>
      <c r="R800" s="166" t="n"/>
      <c r="S800" s="502">
        <f>IF('Multi Unit Grid'!$C$13="","",'Multi Unit Grid'!$C$13)</f>
        <v/>
      </c>
      <c r="T800" s="502">
        <f>IF('COE.Client.Details'!J817="","",'COE.Client.Details'!J817)</f>
        <v/>
      </c>
    </row>
    <row r="801">
      <c r="A801" s="504" t="n"/>
      <c r="B801" s="504">
        <f>IF('Internal COE_Account Grid'!B801="","",'Internal COE_Account Grid'!B801)</f>
        <v/>
      </c>
      <c r="C801" s="504">
        <f>IF('Internal COE_Account Grid'!I801="","",'Internal COE_Account Grid'!I801)</f>
        <v/>
      </c>
      <c r="D801" s="631">
        <f>IF('Exhibit A'!K810="","",'Exhibit A'!K810)</f>
        <v/>
      </c>
      <c r="E801" s="166" t="n"/>
      <c r="F801" s="166" t="n"/>
      <c r="G801" s="166" t="n"/>
      <c r="H801" s="166" t="n"/>
      <c r="I801" s="481">
        <f>IF(B801="","",'Multi Unit Grid'!$H$3)</f>
        <v/>
      </c>
      <c r="J801" s="166" t="n"/>
      <c r="K801" s="166" t="n"/>
      <c r="L801" s="166" t="n"/>
      <c r="M801" s="166" t="n"/>
      <c r="N801" s="166" t="n"/>
      <c r="O801" s="505" t="n"/>
      <c r="P801" s="166" t="n"/>
      <c r="Q801" s="501">
        <f>IF(B801="","",'Multi Unit Grid'!$G$3)</f>
        <v/>
      </c>
      <c r="R801" s="166" t="n"/>
      <c r="S801" s="502">
        <f>IF('Multi Unit Grid'!$C$13="","",'Multi Unit Grid'!$C$13)</f>
        <v/>
      </c>
      <c r="T801" s="502">
        <f>IF('COE.Client.Details'!J818="","",'COE.Client.Details'!J818)</f>
        <v/>
      </c>
    </row>
    <row r="802">
      <c r="A802" s="504" t="n"/>
      <c r="B802" s="504">
        <f>IF('Internal COE_Account Grid'!B802="","",'Internal COE_Account Grid'!B802)</f>
        <v/>
      </c>
      <c r="C802" s="504">
        <f>IF('Internal COE_Account Grid'!I802="","",'Internal COE_Account Grid'!I802)</f>
        <v/>
      </c>
      <c r="D802" s="631">
        <f>IF('Exhibit A'!K811="","",'Exhibit A'!K811)</f>
        <v/>
      </c>
      <c r="E802" s="166" t="n"/>
      <c r="F802" s="166" t="n"/>
      <c r="G802" s="166" t="n"/>
      <c r="H802" s="166" t="n"/>
      <c r="I802" s="481">
        <f>IF(B802="","",'Multi Unit Grid'!$H$3)</f>
        <v/>
      </c>
      <c r="J802" s="166" t="n"/>
      <c r="K802" s="166" t="n"/>
      <c r="L802" s="166" t="n"/>
      <c r="M802" s="166" t="n"/>
      <c r="N802" s="166" t="n"/>
      <c r="O802" s="505" t="n"/>
      <c r="P802" s="166" t="n"/>
      <c r="Q802" s="501">
        <f>IF(B802="","",'Multi Unit Grid'!$G$3)</f>
        <v/>
      </c>
      <c r="R802" s="166" t="n"/>
      <c r="S802" s="502">
        <f>IF('Multi Unit Grid'!$C$13="","",'Multi Unit Grid'!$C$13)</f>
        <v/>
      </c>
      <c r="T802" s="502">
        <f>IF('COE.Client.Details'!J819="","",'COE.Client.Details'!J819)</f>
        <v/>
      </c>
    </row>
    <row r="803">
      <c r="A803" s="504" t="n"/>
      <c r="B803" s="504">
        <f>IF('Internal COE_Account Grid'!B803="","",'Internal COE_Account Grid'!B803)</f>
        <v/>
      </c>
      <c r="C803" s="504">
        <f>IF('Internal COE_Account Grid'!I803="","",'Internal COE_Account Grid'!I803)</f>
        <v/>
      </c>
      <c r="D803" s="631">
        <f>IF('Exhibit A'!K812="","",'Exhibit A'!K812)</f>
        <v/>
      </c>
      <c r="E803" s="166" t="n"/>
      <c r="F803" s="166" t="n"/>
      <c r="G803" s="166" t="n"/>
      <c r="H803" s="166" t="n"/>
      <c r="I803" s="481">
        <f>IF(B803="","",'Multi Unit Grid'!$H$3)</f>
        <v/>
      </c>
      <c r="J803" s="166" t="n"/>
      <c r="K803" s="166" t="n"/>
      <c r="L803" s="166" t="n"/>
      <c r="M803" s="166" t="n"/>
      <c r="N803" s="166" t="n"/>
      <c r="O803" s="505" t="n"/>
      <c r="P803" s="166" t="n"/>
      <c r="Q803" s="501">
        <f>IF(B803="","",'Multi Unit Grid'!$G$3)</f>
        <v/>
      </c>
      <c r="R803" s="166" t="n"/>
      <c r="S803" s="502">
        <f>IF('Multi Unit Grid'!$C$13="","",'Multi Unit Grid'!$C$13)</f>
        <v/>
      </c>
      <c r="T803" s="502">
        <f>IF('COE.Client.Details'!J820="","",'COE.Client.Details'!J820)</f>
        <v/>
      </c>
    </row>
    <row r="804">
      <c r="A804" s="504" t="n"/>
      <c r="B804" s="504">
        <f>IF('Internal COE_Account Grid'!B804="","",'Internal COE_Account Grid'!B804)</f>
        <v/>
      </c>
      <c r="C804" s="504">
        <f>IF('Internal COE_Account Grid'!I804="","",'Internal COE_Account Grid'!I804)</f>
        <v/>
      </c>
      <c r="D804" s="631">
        <f>IF('Exhibit A'!K813="","",'Exhibit A'!K813)</f>
        <v/>
      </c>
      <c r="E804" s="166" t="n"/>
      <c r="F804" s="166" t="n"/>
      <c r="G804" s="166" t="n"/>
      <c r="H804" s="166" t="n"/>
      <c r="I804" s="481">
        <f>IF(B804="","",'Multi Unit Grid'!$H$3)</f>
        <v/>
      </c>
      <c r="J804" s="166" t="n"/>
      <c r="K804" s="166" t="n"/>
      <c r="L804" s="166" t="n"/>
      <c r="M804" s="166" t="n"/>
      <c r="N804" s="166" t="n"/>
      <c r="O804" s="505" t="n"/>
      <c r="P804" s="166" t="n"/>
      <c r="Q804" s="501">
        <f>IF(B804="","",'Multi Unit Grid'!$G$3)</f>
        <v/>
      </c>
      <c r="R804" s="166" t="n"/>
      <c r="S804" s="502">
        <f>IF('Multi Unit Grid'!$C$13="","",'Multi Unit Grid'!$C$13)</f>
        <v/>
      </c>
      <c r="T804" s="502">
        <f>IF('COE.Client.Details'!J821="","",'COE.Client.Details'!J821)</f>
        <v/>
      </c>
    </row>
    <row r="805">
      <c r="A805" s="504" t="n"/>
      <c r="B805" s="504">
        <f>IF('Internal COE_Account Grid'!B805="","",'Internal COE_Account Grid'!B805)</f>
        <v/>
      </c>
      <c r="C805" s="504">
        <f>IF('Internal COE_Account Grid'!I805="","",'Internal COE_Account Grid'!I805)</f>
        <v/>
      </c>
      <c r="D805" s="631">
        <f>IF('Exhibit A'!K814="","",'Exhibit A'!K814)</f>
        <v/>
      </c>
      <c r="E805" s="166" t="n"/>
      <c r="F805" s="166" t="n"/>
      <c r="G805" s="166" t="n"/>
      <c r="H805" s="166" t="n"/>
      <c r="I805" s="481">
        <f>IF(B805="","",'Multi Unit Grid'!$H$3)</f>
        <v/>
      </c>
      <c r="J805" s="166" t="n"/>
      <c r="K805" s="166" t="n"/>
      <c r="L805" s="166" t="n"/>
      <c r="M805" s="166" t="n"/>
      <c r="N805" s="166" t="n"/>
      <c r="O805" s="505" t="n"/>
      <c r="P805" s="166" t="n"/>
      <c r="Q805" s="501">
        <f>IF(B805="","",'Multi Unit Grid'!$G$3)</f>
        <v/>
      </c>
      <c r="R805" s="166" t="n"/>
      <c r="S805" s="502">
        <f>IF('Multi Unit Grid'!$C$13="","",'Multi Unit Grid'!$C$13)</f>
        <v/>
      </c>
      <c r="T805" s="502">
        <f>IF('COE.Client.Details'!J822="","",'COE.Client.Details'!J822)</f>
        <v/>
      </c>
    </row>
    <row r="806">
      <c r="A806" s="504" t="n"/>
      <c r="B806" s="504">
        <f>IF('Internal COE_Account Grid'!B806="","",'Internal COE_Account Grid'!B806)</f>
        <v/>
      </c>
      <c r="C806" s="504">
        <f>IF('Internal COE_Account Grid'!I806="","",'Internal COE_Account Grid'!I806)</f>
        <v/>
      </c>
      <c r="D806" s="631">
        <f>IF('Exhibit A'!K815="","",'Exhibit A'!K815)</f>
        <v/>
      </c>
      <c r="E806" s="166" t="n"/>
      <c r="F806" s="166" t="n"/>
      <c r="G806" s="166" t="n"/>
      <c r="H806" s="166" t="n"/>
      <c r="I806" s="481">
        <f>IF(B806="","",'Multi Unit Grid'!$H$3)</f>
        <v/>
      </c>
      <c r="J806" s="166" t="n"/>
      <c r="K806" s="166" t="n"/>
      <c r="L806" s="166" t="n"/>
      <c r="M806" s="166" t="n"/>
      <c r="N806" s="166" t="n"/>
      <c r="O806" s="505" t="n"/>
      <c r="P806" s="166" t="n"/>
      <c r="Q806" s="501">
        <f>IF(B806="","",'Multi Unit Grid'!$G$3)</f>
        <v/>
      </c>
      <c r="R806" s="166" t="n"/>
      <c r="S806" s="502">
        <f>IF('Multi Unit Grid'!$C$13="","",'Multi Unit Grid'!$C$13)</f>
        <v/>
      </c>
      <c r="T806" s="502">
        <f>IF('COE.Client.Details'!J823="","",'COE.Client.Details'!J823)</f>
        <v/>
      </c>
    </row>
    <row r="807">
      <c r="A807" s="504" t="n"/>
      <c r="B807" s="504">
        <f>IF('Internal COE_Account Grid'!B807="","",'Internal COE_Account Grid'!B807)</f>
        <v/>
      </c>
      <c r="C807" s="504">
        <f>IF('Internal COE_Account Grid'!I807="","",'Internal COE_Account Grid'!I807)</f>
        <v/>
      </c>
      <c r="D807" s="631">
        <f>IF('Exhibit A'!K816="","",'Exhibit A'!K816)</f>
        <v/>
      </c>
      <c r="E807" s="166" t="n"/>
      <c r="F807" s="166" t="n"/>
      <c r="G807" s="166" t="n"/>
      <c r="H807" s="166" t="n"/>
      <c r="I807" s="481">
        <f>IF(B807="","",'Multi Unit Grid'!$H$3)</f>
        <v/>
      </c>
      <c r="J807" s="166" t="n"/>
      <c r="K807" s="166" t="n"/>
      <c r="L807" s="166" t="n"/>
      <c r="M807" s="166" t="n"/>
      <c r="N807" s="166" t="n"/>
      <c r="O807" s="505" t="n"/>
      <c r="P807" s="166" t="n"/>
      <c r="Q807" s="501">
        <f>IF(B807="","",'Multi Unit Grid'!$G$3)</f>
        <v/>
      </c>
      <c r="R807" s="166" t="n"/>
      <c r="S807" s="502">
        <f>IF('Multi Unit Grid'!$C$13="","",'Multi Unit Grid'!$C$13)</f>
        <v/>
      </c>
      <c r="T807" s="502">
        <f>IF('COE.Client.Details'!J824="","",'COE.Client.Details'!J824)</f>
        <v/>
      </c>
    </row>
    <row r="808">
      <c r="A808" s="504" t="n"/>
      <c r="B808" s="504">
        <f>IF('Internal COE_Account Grid'!B808="","",'Internal COE_Account Grid'!B808)</f>
        <v/>
      </c>
      <c r="C808" s="504">
        <f>IF('Internal COE_Account Grid'!I808="","",'Internal COE_Account Grid'!I808)</f>
        <v/>
      </c>
      <c r="D808" s="631">
        <f>IF('Exhibit A'!K817="","",'Exhibit A'!K817)</f>
        <v/>
      </c>
      <c r="E808" s="166" t="n"/>
      <c r="F808" s="166" t="n"/>
      <c r="G808" s="166" t="n"/>
      <c r="H808" s="166" t="n"/>
      <c r="I808" s="481">
        <f>IF(B808="","",'Multi Unit Grid'!$H$3)</f>
        <v/>
      </c>
      <c r="J808" s="166" t="n"/>
      <c r="K808" s="166" t="n"/>
      <c r="L808" s="166" t="n"/>
      <c r="M808" s="166" t="n"/>
      <c r="N808" s="166" t="n"/>
      <c r="O808" s="505" t="n"/>
      <c r="P808" s="166" t="n"/>
      <c r="Q808" s="501">
        <f>IF(B808="","",'Multi Unit Grid'!$G$3)</f>
        <v/>
      </c>
      <c r="R808" s="166" t="n"/>
      <c r="S808" s="502">
        <f>IF('Multi Unit Grid'!$C$13="","",'Multi Unit Grid'!$C$13)</f>
        <v/>
      </c>
      <c r="T808" s="502">
        <f>IF('COE.Client.Details'!J825="","",'COE.Client.Details'!J825)</f>
        <v/>
      </c>
    </row>
    <row r="809">
      <c r="A809" s="504" t="n"/>
      <c r="B809" s="504">
        <f>IF('Internal COE_Account Grid'!B809="","",'Internal COE_Account Grid'!B809)</f>
        <v/>
      </c>
      <c r="C809" s="504">
        <f>IF('Internal COE_Account Grid'!I809="","",'Internal COE_Account Grid'!I809)</f>
        <v/>
      </c>
      <c r="D809" s="631">
        <f>IF('Exhibit A'!K818="","",'Exhibit A'!K818)</f>
        <v/>
      </c>
      <c r="E809" s="166" t="n"/>
      <c r="F809" s="166" t="n"/>
      <c r="G809" s="166" t="n"/>
      <c r="H809" s="166" t="n"/>
      <c r="I809" s="481">
        <f>IF(B809="","",'Multi Unit Grid'!$H$3)</f>
        <v/>
      </c>
      <c r="J809" s="166" t="n"/>
      <c r="K809" s="166" t="n"/>
      <c r="L809" s="166" t="n"/>
      <c r="M809" s="166" t="n"/>
      <c r="N809" s="166" t="n"/>
      <c r="O809" s="505" t="n"/>
      <c r="P809" s="166" t="n"/>
      <c r="Q809" s="501">
        <f>IF(B809="","",'Multi Unit Grid'!$G$3)</f>
        <v/>
      </c>
      <c r="R809" s="166" t="n"/>
      <c r="S809" s="502">
        <f>IF('Multi Unit Grid'!$C$13="","",'Multi Unit Grid'!$C$13)</f>
        <v/>
      </c>
      <c r="T809" s="502">
        <f>IF('COE.Client.Details'!J826="","",'COE.Client.Details'!J826)</f>
        <v/>
      </c>
    </row>
    <row r="810">
      <c r="A810" s="504" t="n"/>
      <c r="B810" s="504">
        <f>IF('Internal COE_Account Grid'!B810="","",'Internal COE_Account Grid'!B810)</f>
        <v/>
      </c>
      <c r="C810" s="504">
        <f>IF('Internal COE_Account Grid'!I810="","",'Internal COE_Account Grid'!I810)</f>
        <v/>
      </c>
      <c r="D810" s="631">
        <f>IF('Exhibit A'!K819="","",'Exhibit A'!K819)</f>
        <v/>
      </c>
      <c r="E810" s="166" t="n"/>
      <c r="F810" s="166" t="n"/>
      <c r="G810" s="166" t="n"/>
      <c r="H810" s="166" t="n"/>
      <c r="I810" s="481">
        <f>IF(B810="","",'Multi Unit Grid'!$H$3)</f>
        <v/>
      </c>
      <c r="J810" s="166" t="n"/>
      <c r="K810" s="166" t="n"/>
      <c r="L810" s="166" t="n"/>
      <c r="M810" s="166" t="n"/>
      <c r="N810" s="166" t="n"/>
      <c r="O810" s="505" t="n"/>
      <c r="P810" s="166" t="n"/>
      <c r="Q810" s="501">
        <f>IF(B810="","",'Multi Unit Grid'!$G$3)</f>
        <v/>
      </c>
      <c r="R810" s="166" t="n"/>
      <c r="S810" s="502">
        <f>IF('Multi Unit Grid'!$C$13="","",'Multi Unit Grid'!$C$13)</f>
        <v/>
      </c>
      <c r="T810" s="502">
        <f>IF('COE.Client.Details'!J827="","",'COE.Client.Details'!J827)</f>
        <v/>
      </c>
    </row>
    <row r="811">
      <c r="A811" s="504" t="n"/>
      <c r="B811" s="504">
        <f>IF('Internal COE_Account Grid'!B811="","",'Internal COE_Account Grid'!B811)</f>
        <v/>
      </c>
      <c r="C811" s="504">
        <f>IF('Internal COE_Account Grid'!I811="","",'Internal COE_Account Grid'!I811)</f>
        <v/>
      </c>
      <c r="D811" s="631">
        <f>IF('Exhibit A'!K820="","",'Exhibit A'!K820)</f>
        <v/>
      </c>
      <c r="E811" s="166" t="n"/>
      <c r="F811" s="166" t="n"/>
      <c r="G811" s="166" t="n"/>
      <c r="H811" s="166" t="n"/>
      <c r="I811" s="481">
        <f>IF(B811="","",'Multi Unit Grid'!$H$3)</f>
        <v/>
      </c>
      <c r="J811" s="166" t="n"/>
      <c r="K811" s="166" t="n"/>
      <c r="L811" s="166" t="n"/>
      <c r="M811" s="166" t="n"/>
      <c r="N811" s="166" t="n"/>
      <c r="O811" s="505" t="n"/>
      <c r="P811" s="166" t="n"/>
      <c r="Q811" s="501">
        <f>IF(B811="","",'Multi Unit Grid'!$G$3)</f>
        <v/>
      </c>
      <c r="R811" s="166" t="n"/>
      <c r="S811" s="502">
        <f>IF('Multi Unit Grid'!$C$13="","",'Multi Unit Grid'!$C$13)</f>
        <v/>
      </c>
      <c r="T811" s="502">
        <f>IF('COE.Client.Details'!J828="","",'COE.Client.Details'!J828)</f>
        <v/>
      </c>
    </row>
    <row r="812">
      <c r="A812" s="504" t="n"/>
      <c r="B812" s="504">
        <f>IF('Internal COE_Account Grid'!B812="","",'Internal COE_Account Grid'!B812)</f>
        <v/>
      </c>
      <c r="C812" s="504">
        <f>IF('Internal COE_Account Grid'!I812="","",'Internal COE_Account Grid'!I812)</f>
        <v/>
      </c>
      <c r="D812" s="631">
        <f>IF('Exhibit A'!K821="","",'Exhibit A'!K821)</f>
        <v/>
      </c>
      <c r="E812" s="166" t="n"/>
      <c r="F812" s="166" t="n"/>
      <c r="G812" s="166" t="n"/>
      <c r="H812" s="166" t="n"/>
      <c r="I812" s="481">
        <f>IF(B812="","",'Multi Unit Grid'!$H$3)</f>
        <v/>
      </c>
      <c r="J812" s="166" t="n"/>
      <c r="K812" s="166" t="n"/>
      <c r="L812" s="166" t="n"/>
      <c r="M812" s="166" t="n"/>
      <c r="N812" s="166" t="n"/>
      <c r="O812" s="505" t="n"/>
      <c r="P812" s="166" t="n"/>
      <c r="Q812" s="501">
        <f>IF(B812="","",'Multi Unit Grid'!$G$3)</f>
        <v/>
      </c>
      <c r="R812" s="166" t="n"/>
      <c r="S812" s="502">
        <f>IF('Multi Unit Grid'!$C$13="","",'Multi Unit Grid'!$C$13)</f>
        <v/>
      </c>
      <c r="T812" s="502">
        <f>IF('COE.Client.Details'!J829="","",'COE.Client.Details'!J829)</f>
        <v/>
      </c>
    </row>
    <row r="813">
      <c r="A813" s="504" t="n"/>
      <c r="B813" s="504">
        <f>IF('Internal COE_Account Grid'!B813="","",'Internal COE_Account Grid'!B813)</f>
        <v/>
      </c>
      <c r="C813" s="504">
        <f>IF('Internal COE_Account Grid'!I813="","",'Internal COE_Account Grid'!I813)</f>
        <v/>
      </c>
      <c r="D813" s="631">
        <f>IF('Exhibit A'!K822="","",'Exhibit A'!K822)</f>
        <v/>
      </c>
      <c r="E813" s="166" t="n"/>
      <c r="F813" s="166" t="n"/>
      <c r="G813" s="166" t="n"/>
      <c r="H813" s="166" t="n"/>
      <c r="I813" s="481">
        <f>IF(B813="","",'Multi Unit Grid'!$H$3)</f>
        <v/>
      </c>
      <c r="J813" s="166" t="n"/>
      <c r="K813" s="166" t="n"/>
      <c r="L813" s="166" t="n"/>
      <c r="M813" s="166" t="n"/>
      <c r="N813" s="166" t="n"/>
      <c r="O813" s="505" t="n"/>
      <c r="P813" s="166" t="n"/>
      <c r="Q813" s="501">
        <f>IF(B813="","",'Multi Unit Grid'!$G$3)</f>
        <v/>
      </c>
      <c r="R813" s="166" t="n"/>
      <c r="S813" s="502">
        <f>IF('Multi Unit Grid'!$C$13="","",'Multi Unit Grid'!$C$13)</f>
        <v/>
      </c>
      <c r="T813" s="502">
        <f>IF('COE.Client.Details'!J830="","",'COE.Client.Details'!J830)</f>
        <v/>
      </c>
    </row>
    <row r="814">
      <c r="A814" s="504" t="n"/>
      <c r="B814" s="504">
        <f>IF('Internal COE_Account Grid'!B814="","",'Internal COE_Account Grid'!B814)</f>
        <v/>
      </c>
      <c r="C814" s="504">
        <f>IF('Internal COE_Account Grid'!I814="","",'Internal COE_Account Grid'!I814)</f>
        <v/>
      </c>
      <c r="D814" s="631">
        <f>IF('Exhibit A'!K823="","",'Exhibit A'!K823)</f>
        <v/>
      </c>
      <c r="E814" s="166" t="n"/>
      <c r="F814" s="166" t="n"/>
      <c r="G814" s="166" t="n"/>
      <c r="H814" s="166" t="n"/>
      <c r="I814" s="481">
        <f>IF(B814="","",'Multi Unit Grid'!$H$3)</f>
        <v/>
      </c>
      <c r="J814" s="166" t="n"/>
      <c r="K814" s="166" t="n"/>
      <c r="L814" s="166" t="n"/>
      <c r="M814" s="166" t="n"/>
      <c r="N814" s="166" t="n"/>
      <c r="O814" s="505" t="n"/>
      <c r="P814" s="166" t="n"/>
      <c r="Q814" s="501">
        <f>IF(B814="","",'Multi Unit Grid'!$G$3)</f>
        <v/>
      </c>
      <c r="R814" s="166" t="n"/>
      <c r="S814" s="502">
        <f>IF('Multi Unit Grid'!$C$13="","",'Multi Unit Grid'!$C$13)</f>
        <v/>
      </c>
      <c r="T814" s="502">
        <f>IF('COE.Client.Details'!J831="","",'COE.Client.Details'!J831)</f>
        <v/>
      </c>
    </row>
    <row r="815">
      <c r="A815" s="504" t="n"/>
      <c r="B815" s="504">
        <f>IF('Internal COE_Account Grid'!B815="","",'Internal COE_Account Grid'!B815)</f>
        <v/>
      </c>
      <c r="C815" s="504">
        <f>IF('Internal COE_Account Grid'!I815="","",'Internal COE_Account Grid'!I815)</f>
        <v/>
      </c>
      <c r="D815" s="631">
        <f>IF('Exhibit A'!K824="","",'Exhibit A'!K824)</f>
        <v/>
      </c>
      <c r="E815" s="166" t="n"/>
      <c r="F815" s="166" t="n"/>
      <c r="G815" s="166" t="n"/>
      <c r="H815" s="166" t="n"/>
      <c r="I815" s="481">
        <f>IF(B815="","",'Multi Unit Grid'!$H$3)</f>
        <v/>
      </c>
      <c r="J815" s="166" t="n"/>
      <c r="K815" s="166" t="n"/>
      <c r="L815" s="166" t="n"/>
      <c r="M815" s="166" t="n"/>
      <c r="N815" s="166" t="n"/>
      <c r="O815" s="505" t="n"/>
      <c r="P815" s="166" t="n"/>
      <c r="Q815" s="501">
        <f>IF(B815="","",'Multi Unit Grid'!$G$3)</f>
        <v/>
      </c>
      <c r="R815" s="166" t="n"/>
      <c r="S815" s="502">
        <f>IF('Multi Unit Grid'!$C$13="","",'Multi Unit Grid'!$C$13)</f>
        <v/>
      </c>
      <c r="T815" s="502">
        <f>IF('COE.Client.Details'!J832="","",'COE.Client.Details'!J832)</f>
        <v/>
      </c>
    </row>
    <row r="816">
      <c r="A816" s="504" t="n"/>
      <c r="B816" s="504">
        <f>IF('Internal COE_Account Grid'!B816="","",'Internal COE_Account Grid'!B816)</f>
        <v/>
      </c>
      <c r="C816" s="504">
        <f>IF('Internal COE_Account Grid'!I816="","",'Internal COE_Account Grid'!I816)</f>
        <v/>
      </c>
      <c r="D816" s="631">
        <f>IF('Exhibit A'!K825="","",'Exhibit A'!K825)</f>
        <v/>
      </c>
      <c r="E816" s="166" t="n"/>
      <c r="F816" s="166" t="n"/>
      <c r="G816" s="166" t="n"/>
      <c r="H816" s="166" t="n"/>
      <c r="I816" s="481">
        <f>IF(B816="","",'Multi Unit Grid'!$H$3)</f>
        <v/>
      </c>
      <c r="J816" s="166" t="n"/>
      <c r="K816" s="166" t="n"/>
      <c r="L816" s="166" t="n"/>
      <c r="M816" s="166" t="n"/>
      <c r="N816" s="166" t="n"/>
      <c r="O816" s="505" t="n"/>
      <c r="P816" s="166" t="n"/>
      <c r="Q816" s="501">
        <f>IF(B816="","",'Multi Unit Grid'!$G$3)</f>
        <v/>
      </c>
      <c r="R816" s="166" t="n"/>
      <c r="S816" s="502">
        <f>IF('Multi Unit Grid'!$C$13="","",'Multi Unit Grid'!$C$13)</f>
        <v/>
      </c>
      <c r="T816" s="502">
        <f>IF('COE.Client.Details'!J833="","",'COE.Client.Details'!J833)</f>
        <v/>
      </c>
    </row>
    <row r="817">
      <c r="A817" s="504" t="n"/>
      <c r="B817" s="504">
        <f>IF('Internal COE_Account Grid'!B817="","",'Internal COE_Account Grid'!B817)</f>
        <v/>
      </c>
      <c r="C817" s="504">
        <f>IF('Internal COE_Account Grid'!I817="","",'Internal COE_Account Grid'!I817)</f>
        <v/>
      </c>
      <c r="D817" s="631">
        <f>IF('Exhibit A'!K826="","",'Exhibit A'!K826)</f>
        <v/>
      </c>
      <c r="E817" s="166" t="n"/>
      <c r="F817" s="166" t="n"/>
      <c r="G817" s="166" t="n"/>
      <c r="H817" s="166" t="n"/>
      <c r="I817" s="481">
        <f>IF(B817="","",'Multi Unit Grid'!$H$3)</f>
        <v/>
      </c>
      <c r="J817" s="166" t="n"/>
      <c r="K817" s="166" t="n"/>
      <c r="L817" s="166" t="n"/>
      <c r="M817" s="166" t="n"/>
      <c r="N817" s="166" t="n"/>
      <c r="O817" s="505" t="n"/>
      <c r="P817" s="166" t="n"/>
      <c r="Q817" s="501">
        <f>IF(B817="","",'Multi Unit Grid'!$G$3)</f>
        <v/>
      </c>
      <c r="R817" s="166" t="n"/>
      <c r="S817" s="502">
        <f>IF('Multi Unit Grid'!$C$13="","",'Multi Unit Grid'!$C$13)</f>
        <v/>
      </c>
      <c r="T817" s="502">
        <f>IF('COE.Client.Details'!J834="","",'COE.Client.Details'!J834)</f>
        <v/>
      </c>
    </row>
    <row r="818">
      <c r="A818" s="504" t="n"/>
      <c r="B818" s="504">
        <f>IF('Internal COE_Account Grid'!B818="","",'Internal COE_Account Grid'!B818)</f>
        <v/>
      </c>
      <c r="C818" s="504">
        <f>IF('Internal COE_Account Grid'!I818="","",'Internal COE_Account Grid'!I818)</f>
        <v/>
      </c>
      <c r="D818" s="631">
        <f>IF('Exhibit A'!K827="","",'Exhibit A'!K827)</f>
        <v/>
      </c>
      <c r="E818" s="166" t="n"/>
      <c r="F818" s="166" t="n"/>
      <c r="G818" s="166" t="n"/>
      <c r="H818" s="166" t="n"/>
      <c r="I818" s="481">
        <f>IF(B818="","",'Multi Unit Grid'!$H$3)</f>
        <v/>
      </c>
      <c r="J818" s="166" t="n"/>
      <c r="K818" s="166" t="n"/>
      <c r="L818" s="166" t="n"/>
      <c r="M818" s="166" t="n"/>
      <c r="N818" s="166" t="n"/>
      <c r="O818" s="505" t="n"/>
      <c r="P818" s="166" t="n"/>
      <c r="Q818" s="501">
        <f>IF(B818="","",'Multi Unit Grid'!$G$3)</f>
        <v/>
      </c>
      <c r="R818" s="166" t="n"/>
      <c r="S818" s="502">
        <f>IF('Multi Unit Grid'!$C$13="","",'Multi Unit Grid'!$C$13)</f>
        <v/>
      </c>
      <c r="T818" s="502">
        <f>IF('COE.Client.Details'!J835="","",'COE.Client.Details'!J835)</f>
        <v/>
      </c>
    </row>
    <row r="819">
      <c r="A819" s="504" t="n"/>
      <c r="B819" s="504">
        <f>IF('Internal COE_Account Grid'!B819="","",'Internal COE_Account Grid'!B819)</f>
        <v/>
      </c>
      <c r="C819" s="504">
        <f>IF('Internal COE_Account Grid'!I819="","",'Internal COE_Account Grid'!I819)</f>
        <v/>
      </c>
      <c r="D819" s="631">
        <f>IF('Exhibit A'!K828="","",'Exhibit A'!K828)</f>
        <v/>
      </c>
      <c r="E819" s="166" t="n"/>
      <c r="F819" s="166" t="n"/>
      <c r="G819" s="166" t="n"/>
      <c r="H819" s="166" t="n"/>
      <c r="I819" s="481">
        <f>IF(B819="","",'Multi Unit Grid'!$H$3)</f>
        <v/>
      </c>
      <c r="J819" s="166" t="n"/>
      <c r="K819" s="166" t="n"/>
      <c r="L819" s="166" t="n"/>
      <c r="M819" s="166" t="n"/>
      <c r="N819" s="166" t="n"/>
      <c r="O819" s="505" t="n"/>
      <c r="P819" s="166" t="n"/>
      <c r="Q819" s="501">
        <f>IF(B819="","",'Multi Unit Grid'!$G$3)</f>
        <v/>
      </c>
      <c r="R819" s="166" t="n"/>
      <c r="S819" s="502">
        <f>IF('Multi Unit Grid'!$C$13="","",'Multi Unit Grid'!$C$13)</f>
        <v/>
      </c>
      <c r="T819" s="502">
        <f>IF('COE.Client.Details'!J836="","",'COE.Client.Details'!J836)</f>
        <v/>
      </c>
    </row>
    <row r="820">
      <c r="A820" s="504" t="n"/>
      <c r="B820" s="504">
        <f>IF('Internal COE_Account Grid'!B820="","",'Internal COE_Account Grid'!B820)</f>
        <v/>
      </c>
      <c r="C820" s="504">
        <f>IF('Internal COE_Account Grid'!I820="","",'Internal COE_Account Grid'!I820)</f>
        <v/>
      </c>
      <c r="D820" s="631">
        <f>IF('Exhibit A'!K829="","",'Exhibit A'!K829)</f>
        <v/>
      </c>
      <c r="E820" s="166" t="n"/>
      <c r="F820" s="166" t="n"/>
      <c r="G820" s="166" t="n"/>
      <c r="H820" s="166" t="n"/>
      <c r="I820" s="481">
        <f>IF(B820="","",'Multi Unit Grid'!$H$3)</f>
        <v/>
      </c>
      <c r="J820" s="166" t="n"/>
      <c r="K820" s="166" t="n"/>
      <c r="L820" s="166" t="n"/>
      <c r="M820" s="166" t="n"/>
      <c r="N820" s="166" t="n"/>
      <c r="O820" s="505" t="n"/>
      <c r="P820" s="166" t="n"/>
      <c r="Q820" s="501">
        <f>IF(B820="","",'Multi Unit Grid'!$G$3)</f>
        <v/>
      </c>
      <c r="R820" s="166" t="n"/>
      <c r="S820" s="502">
        <f>IF('Multi Unit Grid'!$C$13="","",'Multi Unit Grid'!$C$13)</f>
        <v/>
      </c>
      <c r="T820" s="502">
        <f>IF('COE.Client.Details'!J837="","",'COE.Client.Details'!J837)</f>
        <v/>
      </c>
    </row>
    <row r="821">
      <c r="A821" s="504" t="n"/>
      <c r="B821" s="504">
        <f>IF('Internal COE_Account Grid'!B821="","",'Internal COE_Account Grid'!B821)</f>
        <v/>
      </c>
      <c r="C821" s="504">
        <f>IF('Internal COE_Account Grid'!I821="","",'Internal COE_Account Grid'!I821)</f>
        <v/>
      </c>
      <c r="D821" s="631">
        <f>IF('Exhibit A'!K830="","",'Exhibit A'!K830)</f>
        <v/>
      </c>
      <c r="E821" s="166" t="n"/>
      <c r="F821" s="166" t="n"/>
      <c r="G821" s="166" t="n"/>
      <c r="H821" s="166" t="n"/>
      <c r="I821" s="481">
        <f>IF(B821="","",'Multi Unit Grid'!$H$3)</f>
        <v/>
      </c>
      <c r="J821" s="166" t="n"/>
      <c r="K821" s="166" t="n"/>
      <c r="L821" s="166" t="n"/>
      <c r="M821" s="166" t="n"/>
      <c r="N821" s="166" t="n"/>
      <c r="O821" s="505" t="n"/>
      <c r="P821" s="166" t="n"/>
      <c r="Q821" s="501">
        <f>IF(B821="","",'Multi Unit Grid'!$G$3)</f>
        <v/>
      </c>
      <c r="R821" s="166" t="n"/>
      <c r="S821" s="502">
        <f>IF('Multi Unit Grid'!$C$13="","",'Multi Unit Grid'!$C$13)</f>
        <v/>
      </c>
      <c r="T821" s="502">
        <f>IF('COE.Client.Details'!J838="","",'COE.Client.Details'!J838)</f>
        <v/>
      </c>
    </row>
    <row r="822">
      <c r="A822" s="504" t="n"/>
      <c r="B822" s="504">
        <f>IF('Internal COE_Account Grid'!B822="","",'Internal COE_Account Grid'!B822)</f>
        <v/>
      </c>
      <c r="C822" s="504">
        <f>IF('Internal COE_Account Grid'!I822="","",'Internal COE_Account Grid'!I822)</f>
        <v/>
      </c>
      <c r="D822" s="631">
        <f>IF('Exhibit A'!K831="","",'Exhibit A'!K831)</f>
        <v/>
      </c>
      <c r="E822" s="166" t="n"/>
      <c r="F822" s="166" t="n"/>
      <c r="G822" s="166" t="n"/>
      <c r="H822" s="166" t="n"/>
      <c r="I822" s="481">
        <f>IF(B822="","",'Multi Unit Grid'!$H$3)</f>
        <v/>
      </c>
      <c r="J822" s="166" t="n"/>
      <c r="K822" s="166" t="n"/>
      <c r="L822" s="166" t="n"/>
      <c r="M822" s="166" t="n"/>
      <c r="N822" s="166" t="n"/>
      <c r="O822" s="505" t="n"/>
      <c r="P822" s="166" t="n"/>
      <c r="Q822" s="501">
        <f>IF(B822="","",'Multi Unit Grid'!$G$3)</f>
        <v/>
      </c>
      <c r="R822" s="166" t="n"/>
      <c r="S822" s="502">
        <f>IF('Multi Unit Grid'!$C$13="","",'Multi Unit Grid'!$C$13)</f>
        <v/>
      </c>
      <c r="T822" s="502">
        <f>IF('COE.Client.Details'!J839="","",'COE.Client.Details'!J839)</f>
        <v/>
      </c>
    </row>
    <row r="823">
      <c r="A823" s="504" t="n"/>
      <c r="B823" s="504">
        <f>IF('Internal COE_Account Grid'!B823="","",'Internal COE_Account Grid'!B823)</f>
        <v/>
      </c>
      <c r="C823" s="504">
        <f>IF('Internal COE_Account Grid'!I823="","",'Internal COE_Account Grid'!I823)</f>
        <v/>
      </c>
      <c r="D823" s="631">
        <f>IF('Exhibit A'!K832="","",'Exhibit A'!K832)</f>
        <v/>
      </c>
      <c r="E823" s="166" t="n"/>
      <c r="F823" s="166" t="n"/>
      <c r="G823" s="166" t="n"/>
      <c r="H823" s="166" t="n"/>
      <c r="I823" s="481">
        <f>IF(B823="","",'Multi Unit Grid'!$H$3)</f>
        <v/>
      </c>
      <c r="J823" s="166" t="n"/>
      <c r="K823" s="166" t="n"/>
      <c r="L823" s="166" t="n"/>
      <c r="M823" s="166" t="n"/>
      <c r="N823" s="166" t="n"/>
      <c r="O823" s="505" t="n"/>
      <c r="P823" s="166" t="n"/>
      <c r="Q823" s="501">
        <f>IF(B823="","",'Multi Unit Grid'!$G$3)</f>
        <v/>
      </c>
      <c r="R823" s="166" t="n"/>
      <c r="S823" s="502">
        <f>IF('Multi Unit Grid'!$C$13="","",'Multi Unit Grid'!$C$13)</f>
        <v/>
      </c>
      <c r="T823" s="502">
        <f>IF('COE.Client.Details'!J840="","",'COE.Client.Details'!J840)</f>
        <v/>
      </c>
    </row>
    <row r="824">
      <c r="A824" s="504" t="n"/>
      <c r="B824" s="504">
        <f>IF('Internal COE_Account Grid'!B824="","",'Internal COE_Account Grid'!B824)</f>
        <v/>
      </c>
      <c r="C824" s="504">
        <f>IF('Internal COE_Account Grid'!I824="","",'Internal COE_Account Grid'!I824)</f>
        <v/>
      </c>
      <c r="D824" s="631">
        <f>IF('Exhibit A'!K833="","",'Exhibit A'!K833)</f>
        <v/>
      </c>
      <c r="E824" s="166" t="n"/>
      <c r="F824" s="166" t="n"/>
      <c r="G824" s="166" t="n"/>
      <c r="H824" s="166" t="n"/>
      <c r="I824" s="481">
        <f>IF(B824="","",'Multi Unit Grid'!$H$3)</f>
        <v/>
      </c>
      <c r="J824" s="166" t="n"/>
      <c r="K824" s="166" t="n"/>
      <c r="L824" s="166" t="n"/>
      <c r="M824" s="166" t="n"/>
      <c r="N824" s="166" t="n"/>
      <c r="O824" s="505" t="n"/>
      <c r="P824" s="166" t="n"/>
      <c r="Q824" s="501">
        <f>IF(B824="","",'Multi Unit Grid'!$G$3)</f>
        <v/>
      </c>
      <c r="R824" s="166" t="n"/>
      <c r="S824" s="502">
        <f>IF('Multi Unit Grid'!$C$13="","",'Multi Unit Grid'!$C$13)</f>
        <v/>
      </c>
      <c r="T824" s="502">
        <f>IF('COE.Client.Details'!J841="","",'COE.Client.Details'!J841)</f>
        <v/>
      </c>
    </row>
    <row r="825">
      <c r="A825" s="504" t="n"/>
      <c r="B825" s="504">
        <f>IF('Internal COE_Account Grid'!B825="","",'Internal COE_Account Grid'!B825)</f>
        <v/>
      </c>
      <c r="C825" s="504">
        <f>IF('Internal COE_Account Grid'!I825="","",'Internal COE_Account Grid'!I825)</f>
        <v/>
      </c>
      <c r="D825" s="631">
        <f>IF('Exhibit A'!K834="","",'Exhibit A'!K834)</f>
        <v/>
      </c>
      <c r="E825" s="166" t="n"/>
      <c r="F825" s="166" t="n"/>
      <c r="G825" s="166" t="n"/>
      <c r="H825" s="166" t="n"/>
      <c r="I825" s="481">
        <f>IF(B825="","",'Multi Unit Grid'!$H$3)</f>
        <v/>
      </c>
      <c r="J825" s="166" t="n"/>
      <c r="K825" s="166" t="n"/>
      <c r="L825" s="166" t="n"/>
      <c r="M825" s="166" t="n"/>
      <c r="N825" s="166" t="n"/>
      <c r="O825" s="505" t="n"/>
      <c r="P825" s="166" t="n"/>
      <c r="Q825" s="501">
        <f>IF(B825="","",'Multi Unit Grid'!$G$3)</f>
        <v/>
      </c>
      <c r="R825" s="166" t="n"/>
      <c r="S825" s="502">
        <f>IF('Multi Unit Grid'!$C$13="","",'Multi Unit Grid'!$C$13)</f>
        <v/>
      </c>
      <c r="T825" s="502">
        <f>IF('COE.Client.Details'!J842="","",'COE.Client.Details'!J842)</f>
        <v/>
      </c>
    </row>
    <row r="826">
      <c r="A826" s="504" t="n"/>
      <c r="B826" s="504">
        <f>IF('Internal COE_Account Grid'!B826="","",'Internal COE_Account Grid'!B826)</f>
        <v/>
      </c>
      <c r="C826" s="504">
        <f>IF('Internal COE_Account Grid'!I826="","",'Internal COE_Account Grid'!I826)</f>
        <v/>
      </c>
      <c r="D826" s="631">
        <f>IF('Exhibit A'!K835="","",'Exhibit A'!K835)</f>
        <v/>
      </c>
      <c r="E826" s="166" t="n"/>
      <c r="F826" s="166" t="n"/>
      <c r="G826" s="166" t="n"/>
      <c r="H826" s="166" t="n"/>
      <c r="I826" s="481">
        <f>IF(B826="","",'Multi Unit Grid'!$H$3)</f>
        <v/>
      </c>
      <c r="J826" s="166" t="n"/>
      <c r="K826" s="166" t="n"/>
      <c r="L826" s="166" t="n"/>
      <c r="M826" s="166" t="n"/>
      <c r="N826" s="166" t="n"/>
      <c r="O826" s="505" t="n"/>
      <c r="P826" s="166" t="n"/>
      <c r="Q826" s="501">
        <f>IF(B826="","",'Multi Unit Grid'!$G$3)</f>
        <v/>
      </c>
      <c r="R826" s="166" t="n"/>
      <c r="S826" s="502">
        <f>IF('Multi Unit Grid'!$C$13="","",'Multi Unit Grid'!$C$13)</f>
        <v/>
      </c>
      <c r="T826" s="502">
        <f>IF('COE.Client.Details'!J843="","",'COE.Client.Details'!J843)</f>
        <v/>
      </c>
    </row>
    <row r="827">
      <c r="A827" s="504" t="n"/>
      <c r="B827" s="504">
        <f>IF('Internal COE_Account Grid'!B827="","",'Internal COE_Account Grid'!B827)</f>
        <v/>
      </c>
      <c r="C827" s="504">
        <f>IF('Internal COE_Account Grid'!I827="","",'Internal COE_Account Grid'!I827)</f>
        <v/>
      </c>
      <c r="D827" s="631">
        <f>IF('Exhibit A'!K836="","",'Exhibit A'!K836)</f>
        <v/>
      </c>
      <c r="E827" s="166" t="n"/>
      <c r="F827" s="166" t="n"/>
      <c r="G827" s="166" t="n"/>
      <c r="H827" s="166" t="n"/>
      <c r="I827" s="481">
        <f>IF(B827="","",'Multi Unit Grid'!$H$3)</f>
        <v/>
      </c>
      <c r="J827" s="166" t="n"/>
      <c r="K827" s="166" t="n"/>
      <c r="L827" s="166" t="n"/>
      <c r="M827" s="166" t="n"/>
      <c r="N827" s="166" t="n"/>
      <c r="O827" s="505" t="n"/>
      <c r="P827" s="166" t="n"/>
      <c r="Q827" s="501">
        <f>IF(B827="","",'Multi Unit Grid'!$G$3)</f>
        <v/>
      </c>
      <c r="R827" s="166" t="n"/>
      <c r="S827" s="502">
        <f>IF('Multi Unit Grid'!$C$13="","",'Multi Unit Grid'!$C$13)</f>
        <v/>
      </c>
      <c r="T827" s="502">
        <f>IF('COE.Client.Details'!J844="","",'COE.Client.Details'!J844)</f>
        <v/>
      </c>
    </row>
    <row r="828">
      <c r="A828" s="504" t="n"/>
      <c r="B828" s="504">
        <f>IF('Internal COE_Account Grid'!B828="","",'Internal COE_Account Grid'!B828)</f>
        <v/>
      </c>
      <c r="C828" s="504">
        <f>IF('Internal COE_Account Grid'!I828="","",'Internal COE_Account Grid'!I828)</f>
        <v/>
      </c>
      <c r="D828" s="631">
        <f>IF('Exhibit A'!K837="","",'Exhibit A'!K837)</f>
        <v/>
      </c>
      <c r="E828" s="166" t="n"/>
      <c r="F828" s="166" t="n"/>
      <c r="G828" s="166" t="n"/>
      <c r="H828" s="166" t="n"/>
      <c r="I828" s="481">
        <f>IF(B828="","",'Multi Unit Grid'!$H$3)</f>
        <v/>
      </c>
      <c r="J828" s="166" t="n"/>
      <c r="K828" s="166" t="n"/>
      <c r="L828" s="166" t="n"/>
      <c r="M828" s="166" t="n"/>
      <c r="N828" s="166" t="n"/>
      <c r="O828" s="505" t="n"/>
      <c r="P828" s="166" t="n"/>
      <c r="Q828" s="501">
        <f>IF(B828="","",'Multi Unit Grid'!$G$3)</f>
        <v/>
      </c>
      <c r="R828" s="166" t="n"/>
      <c r="S828" s="502">
        <f>IF('Multi Unit Grid'!$C$13="","",'Multi Unit Grid'!$C$13)</f>
        <v/>
      </c>
      <c r="T828" s="502">
        <f>IF('COE.Client.Details'!J845="","",'COE.Client.Details'!J845)</f>
        <v/>
      </c>
    </row>
    <row r="829">
      <c r="A829" s="504" t="n"/>
      <c r="B829" s="504">
        <f>IF('Internal COE_Account Grid'!B829="","",'Internal COE_Account Grid'!B829)</f>
        <v/>
      </c>
      <c r="C829" s="504">
        <f>IF('Internal COE_Account Grid'!I829="","",'Internal COE_Account Grid'!I829)</f>
        <v/>
      </c>
      <c r="D829" s="631">
        <f>IF('Exhibit A'!K838="","",'Exhibit A'!K838)</f>
        <v/>
      </c>
      <c r="E829" s="166" t="n"/>
      <c r="F829" s="166" t="n"/>
      <c r="G829" s="166" t="n"/>
      <c r="H829" s="166" t="n"/>
      <c r="I829" s="481">
        <f>IF(B829="","",'Multi Unit Grid'!$H$3)</f>
        <v/>
      </c>
      <c r="J829" s="166" t="n"/>
      <c r="K829" s="166" t="n"/>
      <c r="L829" s="166" t="n"/>
      <c r="M829" s="166" t="n"/>
      <c r="N829" s="166" t="n"/>
      <c r="O829" s="505" t="n"/>
      <c r="P829" s="166" t="n"/>
      <c r="Q829" s="501">
        <f>IF(B829="","",'Multi Unit Grid'!$G$3)</f>
        <v/>
      </c>
      <c r="R829" s="166" t="n"/>
      <c r="S829" s="502">
        <f>IF('Multi Unit Grid'!$C$13="","",'Multi Unit Grid'!$C$13)</f>
        <v/>
      </c>
      <c r="T829" s="502">
        <f>IF('COE.Client.Details'!J846="","",'COE.Client.Details'!J846)</f>
        <v/>
      </c>
    </row>
    <row r="830">
      <c r="A830" s="504" t="n"/>
      <c r="B830" s="504">
        <f>IF('Internal COE_Account Grid'!B830="","",'Internal COE_Account Grid'!B830)</f>
        <v/>
      </c>
      <c r="C830" s="504">
        <f>IF('Internal COE_Account Grid'!I830="","",'Internal COE_Account Grid'!I830)</f>
        <v/>
      </c>
      <c r="D830" s="631">
        <f>IF('Exhibit A'!K839="","",'Exhibit A'!K839)</f>
        <v/>
      </c>
      <c r="E830" s="166" t="n"/>
      <c r="F830" s="166" t="n"/>
      <c r="G830" s="166" t="n"/>
      <c r="H830" s="166" t="n"/>
      <c r="I830" s="481">
        <f>IF(B830="","",'Multi Unit Grid'!$H$3)</f>
        <v/>
      </c>
      <c r="J830" s="166" t="n"/>
      <c r="K830" s="166" t="n"/>
      <c r="L830" s="166" t="n"/>
      <c r="M830" s="166" t="n"/>
      <c r="N830" s="166" t="n"/>
      <c r="O830" s="505" t="n"/>
      <c r="P830" s="166" t="n"/>
      <c r="Q830" s="501">
        <f>IF(B830="","",'Multi Unit Grid'!$G$3)</f>
        <v/>
      </c>
      <c r="R830" s="166" t="n"/>
      <c r="S830" s="502">
        <f>IF('Multi Unit Grid'!$C$13="","",'Multi Unit Grid'!$C$13)</f>
        <v/>
      </c>
      <c r="T830" s="502">
        <f>IF('COE.Client.Details'!J847="","",'COE.Client.Details'!J847)</f>
        <v/>
      </c>
    </row>
    <row r="831">
      <c r="A831" s="504" t="n"/>
      <c r="B831" s="504">
        <f>IF('Internal COE_Account Grid'!B831="","",'Internal COE_Account Grid'!B831)</f>
        <v/>
      </c>
      <c r="C831" s="504">
        <f>IF('Internal COE_Account Grid'!I831="","",'Internal COE_Account Grid'!I831)</f>
        <v/>
      </c>
      <c r="D831" s="631">
        <f>IF('Exhibit A'!K840="","",'Exhibit A'!K840)</f>
        <v/>
      </c>
      <c r="E831" s="166" t="n"/>
      <c r="F831" s="166" t="n"/>
      <c r="G831" s="166" t="n"/>
      <c r="H831" s="166" t="n"/>
      <c r="I831" s="481">
        <f>IF(B831="","",'Multi Unit Grid'!$H$3)</f>
        <v/>
      </c>
      <c r="J831" s="166" t="n"/>
      <c r="K831" s="166" t="n"/>
      <c r="L831" s="166" t="n"/>
      <c r="M831" s="166" t="n"/>
      <c r="N831" s="166" t="n"/>
      <c r="O831" s="505" t="n"/>
      <c r="P831" s="166" t="n"/>
      <c r="Q831" s="501">
        <f>IF(B831="","",'Multi Unit Grid'!$G$3)</f>
        <v/>
      </c>
      <c r="R831" s="166" t="n"/>
      <c r="S831" s="502">
        <f>IF('Multi Unit Grid'!$C$13="","",'Multi Unit Grid'!$C$13)</f>
        <v/>
      </c>
      <c r="T831" s="502">
        <f>IF('COE.Client.Details'!J848="","",'COE.Client.Details'!J848)</f>
        <v/>
      </c>
    </row>
    <row r="832">
      <c r="A832" s="504" t="n"/>
      <c r="B832" s="504">
        <f>IF('Internal COE_Account Grid'!B832="","",'Internal COE_Account Grid'!B832)</f>
        <v/>
      </c>
      <c r="C832" s="504">
        <f>IF('Internal COE_Account Grid'!I832="","",'Internal COE_Account Grid'!I832)</f>
        <v/>
      </c>
      <c r="D832" s="631">
        <f>IF('Exhibit A'!K841="","",'Exhibit A'!K841)</f>
        <v/>
      </c>
      <c r="E832" s="166" t="n"/>
      <c r="F832" s="166" t="n"/>
      <c r="G832" s="166" t="n"/>
      <c r="H832" s="166" t="n"/>
      <c r="I832" s="481">
        <f>IF(B832="","",'Multi Unit Grid'!$H$3)</f>
        <v/>
      </c>
      <c r="J832" s="166" t="n"/>
      <c r="K832" s="166" t="n"/>
      <c r="L832" s="166" t="n"/>
      <c r="M832" s="166" t="n"/>
      <c r="N832" s="166" t="n"/>
      <c r="O832" s="505" t="n"/>
      <c r="P832" s="166" t="n"/>
      <c r="Q832" s="501">
        <f>IF(B832="","",'Multi Unit Grid'!$G$3)</f>
        <v/>
      </c>
      <c r="R832" s="166" t="n"/>
      <c r="S832" s="502">
        <f>IF('Multi Unit Grid'!$C$13="","",'Multi Unit Grid'!$C$13)</f>
        <v/>
      </c>
      <c r="T832" s="502">
        <f>IF('COE.Client.Details'!J849="","",'COE.Client.Details'!J849)</f>
        <v/>
      </c>
    </row>
    <row r="833">
      <c r="A833" s="504" t="n"/>
      <c r="B833" s="504">
        <f>IF('Internal COE_Account Grid'!B833="","",'Internal COE_Account Grid'!B833)</f>
        <v/>
      </c>
      <c r="C833" s="504">
        <f>IF('Internal COE_Account Grid'!I833="","",'Internal COE_Account Grid'!I833)</f>
        <v/>
      </c>
      <c r="D833" s="631">
        <f>IF('Exhibit A'!K842="","",'Exhibit A'!K842)</f>
        <v/>
      </c>
      <c r="E833" s="166" t="n"/>
      <c r="F833" s="166" t="n"/>
      <c r="G833" s="166" t="n"/>
      <c r="H833" s="166" t="n"/>
      <c r="I833" s="481">
        <f>IF(B833="","",'Multi Unit Grid'!$H$3)</f>
        <v/>
      </c>
      <c r="J833" s="166" t="n"/>
      <c r="K833" s="166" t="n"/>
      <c r="L833" s="166" t="n"/>
      <c r="M833" s="166" t="n"/>
      <c r="N833" s="166" t="n"/>
      <c r="O833" s="505" t="n"/>
      <c r="P833" s="166" t="n"/>
      <c r="Q833" s="501">
        <f>IF(B833="","",'Multi Unit Grid'!$G$3)</f>
        <v/>
      </c>
      <c r="R833" s="166" t="n"/>
      <c r="S833" s="502">
        <f>IF('Multi Unit Grid'!$C$13="","",'Multi Unit Grid'!$C$13)</f>
        <v/>
      </c>
      <c r="T833" s="502">
        <f>IF('COE.Client.Details'!J850="","",'COE.Client.Details'!J850)</f>
        <v/>
      </c>
    </row>
    <row r="834">
      <c r="A834" s="504" t="n"/>
      <c r="B834" s="504">
        <f>IF('Internal COE_Account Grid'!B834="","",'Internal COE_Account Grid'!B834)</f>
        <v/>
      </c>
      <c r="C834" s="504">
        <f>IF('Internal COE_Account Grid'!I834="","",'Internal COE_Account Grid'!I834)</f>
        <v/>
      </c>
      <c r="D834" s="631">
        <f>IF('Exhibit A'!K843="","",'Exhibit A'!K843)</f>
        <v/>
      </c>
      <c r="E834" s="166" t="n"/>
      <c r="F834" s="166" t="n"/>
      <c r="G834" s="166" t="n"/>
      <c r="H834" s="166" t="n"/>
      <c r="I834" s="481">
        <f>IF(B834="","",'Multi Unit Grid'!$H$3)</f>
        <v/>
      </c>
      <c r="J834" s="166" t="n"/>
      <c r="K834" s="166" t="n"/>
      <c r="L834" s="166" t="n"/>
      <c r="M834" s="166" t="n"/>
      <c r="N834" s="166" t="n"/>
      <c r="O834" s="505" t="n"/>
      <c r="P834" s="166" t="n"/>
      <c r="Q834" s="501">
        <f>IF(B834="","",'Multi Unit Grid'!$G$3)</f>
        <v/>
      </c>
      <c r="R834" s="166" t="n"/>
      <c r="S834" s="502">
        <f>IF('Multi Unit Grid'!$C$13="","",'Multi Unit Grid'!$C$13)</f>
        <v/>
      </c>
      <c r="T834" s="502">
        <f>IF('COE.Client.Details'!J851="","",'COE.Client.Details'!J851)</f>
        <v/>
      </c>
    </row>
    <row r="835">
      <c r="A835" s="504" t="n"/>
      <c r="B835" s="504">
        <f>IF('Internal COE_Account Grid'!B835="","",'Internal COE_Account Grid'!B835)</f>
        <v/>
      </c>
      <c r="C835" s="504">
        <f>IF('Internal COE_Account Grid'!I835="","",'Internal COE_Account Grid'!I835)</f>
        <v/>
      </c>
      <c r="D835" s="631">
        <f>IF('Exhibit A'!K844="","",'Exhibit A'!K844)</f>
        <v/>
      </c>
      <c r="E835" s="166" t="n"/>
      <c r="F835" s="166" t="n"/>
      <c r="G835" s="166" t="n"/>
      <c r="H835" s="166" t="n"/>
      <c r="I835" s="481">
        <f>IF(B835="","",'Multi Unit Grid'!$H$3)</f>
        <v/>
      </c>
      <c r="J835" s="166" t="n"/>
      <c r="K835" s="166" t="n"/>
      <c r="L835" s="166" t="n"/>
      <c r="M835" s="166" t="n"/>
      <c r="N835" s="166" t="n"/>
      <c r="O835" s="505" t="n"/>
      <c r="P835" s="166" t="n"/>
      <c r="Q835" s="501">
        <f>IF(B835="","",'Multi Unit Grid'!$G$3)</f>
        <v/>
      </c>
      <c r="R835" s="166" t="n"/>
      <c r="S835" s="502">
        <f>IF('Multi Unit Grid'!$C$13="","",'Multi Unit Grid'!$C$13)</f>
        <v/>
      </c>
      <c r="T835" s="502">
        <f>IF('COE.Client.Details'!J852="","",'COE.Client.Details'!J852)</f>
        <v/>
      </c>
    </row>
    <row r="836">
      <c r="A836" s="504" t="n"/>
      <c r="B836" s="504">
        <f>IF('Internal COE_Account Grid'!B836="","",'Internal COE_Account Grid'!B836)</f>
        <v/>
      </c>
      <c r="C836" s="504">
        <f>IF('Internal COE_Account Grid'!I836="","",'Internal COE_Account Grid'!I836)</f>
        <v/>
      </c>
      <c r="D836" s="631">
        <f>IF('Exhibit A'!K845="","",'Exhibit A'!K845)</f>
        <v/>
      </c>
      <c r="E836" s="166" t="n"/>
      <c r="F836" s="166" t="n"/>
      <c r="G836" s="166" t="n"/>
      <c r="H836" s="166" t="n"/>
      <c r="I836" s="481">
        <f>IF(B836="","",'Multi Unit Grid'!$H$3)</f>
        <v/>
      </c>
      <c r="J836" s="166" t="n"/>
      <c r="K836" s="166" t="n"/>
      <c r="L836" s="166" t="n"/>
      <c r="M836" s="166" t="n"/>
      <c r="N836" s="166" t="n"/>
      <c r="O836" s="505" t="n"/>
      <c r="P836" s="166" t="n"/>
      <c r="Q836" s="501">
        <f>IF(B836="","",'Multi Unit Grid'!$G$3)</f>
        <v/>
      </c>
      <c r="R836" s="166" t="n"/>
      <c r="S836" s="502">
        <f>IF('Multi Unit Grid'!$C$13="","",'Multi Unit Grid'!$C$13)</f>
        <v/>
      </c>
      <c r="T836" s="502">
        <f>IF('COE.Client.Details'!J853="","",'COE.Client.Details'!J853)</f>
        <v/>
      </c>
    </row>
    <row r="837">
      <c r="A837" s="504" t="n"/>
      <c r="B837" s="504">
        <f>IF('Internal COE_Account Grid'!B837="","",'Internal COE_Account Grid'!B837)</f>
        <v/>
      </c>
      <c r="C837" s="504">
        <f>IF('Internal COE_Account Grid'!I837="","",'Internal COE_Account Grid'!I837)</f>
        <v/>
      </c>
      <c r="D837" s="631">
        <f>IF('Exhibit A'!K846="","",'Exhibit A'!K846)</f>
        <v/>
      </c>
      <c r="E837" s="166" t="n"/>
      <c r="F837" s="166" t="n"/>
      <c r="G837" s="166" t="n"/>
      <c r="H837" s="166" t="n"/>
      <c r="I837" s="481">
        <f>IF(B837="","",'Multi Unit Grid'!$H$3)</f>
        <v/>
      </c>
      <c r="J837" s="166" t="n"/>
      <c r="K837" s="166" t="n"/>
      <c r="L837" s="166" t="n"/>
      <c r="M837" s="166" t="n"/>
      <c r="N837" s="166" t="n"/>
      <c r="O837" s="505" t="n"/>
      <c r="P837" s="166" t="n"/>
      <c r="Q837" s="501">
        <f>IF(B837="","",'Multi Unit Grid'!$G$3)</f>
        <v/>
      </c>
      <c r="R837" s="166" t="n"/>
      <c r="S837" s="502">
        <f>IF('Multi Unit Grid'!$C$13="","",'Multi Unit Grid'!$C$13)</f>
        <v/>
      </c>
      <c r="T837" s="502">
        <f>IF('COE.Client.Details'!J854="","",'COE.Client.Details'!J854)</f>
        <v/>
      </c>
    </row>
    <row r="838">
      <c r="A838" s="504" t="n"/>
      <c r="B838" s="504">
        <f>IF('Internal COE_Account Grid'!B838="","",'Internal COE_Account Grid'!B838)</f>
        <v/>
      </c>
      <c r="C838" s="504">
        <f>IF('Internal COE_Account Grid'!I838="","",'Internal COE_Account Grid'!I838)</f>
        <v/>
      </c>
      <c r="D838" s="631">
        <f>IF('Exhibit A'!K847="","",'Exhibit A'!K847)</f>
        <v/>
      </c>
      <c r="E838" s="166" t="n"/>
      <c r="F838" s="166" t="n"/>
      <c r="G838" s="166" t="n"/>
      <c r="H838" s="166" t="n"/>
      <c r="I838" s="481">
        <f>IF(B838="","",'Multi Unit Grid'!$H$3)</f>
        <v/>
      </c>
      <c r="J838" s="166" t="n"/>
      <c r="K838" s="166" t="n"/>
      <c r="L838" s="166" t="n"/>
      <c r="M838" s="166" t="n"/>
      <c r="N838" s="166" t="n"/>
      <c r="O838" s="505" t="n"/>
      <c r="P838" s="166" t="n"/>
      <c r="Q838" s="501">
        <f>IF(B838="","",'Multi Unit Grid'!$G$3)</f>
        <v/>
      </c>
      <c r="R838" s="166" t="n"/>
      <c r="S838" s="502">
        <f>IF('Multi Unit Grid'!$C$13="","",'Multi Unit Grid'!$C$13)</f>
        <v/>
      </c>
      <c r="T838" s="502">
        <f>IF('COE.Client.Details'!J855="","",'COE.Client.Details'!J855)</f>
        <v/>
      </c>
    </row>
    <row r="839">
      <c r="A839" s="504" t="n"/>
      <c r="B839" s="504">
        <f>IF('Internal COE_Account Grid'!B839="","",'Internal COE_Account Grid'!B839)</f>
        <v/>
      </c>
      <c r="C839" s="504">
        <f>IF('Internal COE_Account Grid'!I839="","",'Internal COE_Account Grid'!I839)</f>
        <v/>
      </c>
      <c r="D839" s="631">
        <f>IF('Exhibit A'!K848="","",'Exhibit A'!K848)</f>
        <v/>
      </c>
      <c r="E839" s="166" t="n"/>
      <c r="F839" s="166" t="n"/>
      <c r="G839" s="166" t="n"/>
      <c r="H839" s="166" t="n"/>
      <c r="I839" s="481">
        <f>IF(B839="","",'Multi Unit Grid'!$H$3)</f>
        <v/>
      </c>
      <c r="J839" s="166" t="n"/>
      <c r="K839" s="166" t="n"/>
      <c r="L839" s="166" t="n"/>
      <c r="M839" s="166" t="n"/>
      <c r="N839" s="166" t="n"/>
      <c r="O839" s="505" t="n"/>
      <c r="P839" s="166" t="n"/>
      <c r="Q839" s="501">
        <f>IF(B839="","",'Multi Unit Grid'!$G$3)</f>
        <v/>
      </c>
      <c r="R839" s="166" t="n"/>
      <c r="S839" s="502">
        <f>IF('Multi Unit Grid'!$C$13="","",'Multi Unit Grid'!$C$13)</f>
        <v/>
      </c>
      <c r="T839" s="502">
        <f>IF('COE.Client.Details'!J856="","",'COE.Client.Details'!J856)</f>
        <v/>
      </c>
    </row>
    <row r="840">
      <c r="A840" s="504" t="n"/>
      <c r="B840" s="504">
        <f>IF('Internal COE_Account Grid'!B840="","",'Internal COE_Account Grid'!B840)</f>
        <v/>
      </c>
      <c r="C840" s="504">
        <f>IF('Internal COE_Account Grid'!I840="","",'Internal COE_Account Grid'!I840)</f>
        <v/>
      </c>
      <c r="D840" s="631">
        <f>IF('Exhibit A'!K849="","",'Exhibit A'!K849)</f>
        <v/>
      </c>
      <c r="E840" s="166" t="n"/>
      <c r="F840" s="166" t="n"/>
      <c r="G840" s="166" t="n"/>
      <c r="H840" s="166" t="n"/>
      <c r="I840" s="481">
        <f>IF(B840="","",'Multi Unit Grid'!$H$3)</f>
        <v/>
      </c>
      <c r="J840" s="166" t="n"/>
      <c r="K840" s="166" t="n"/>
      <c r="L840" s="166" t="n"/>
      <c r="M840" s="166" t="n"/>
      <c r="N840" s="166" t="n"/>
      <c r="O840" s="505" t="n"/>
      <c r="P840" s="166" t="n"/>
      <c r="Q840" s="501">
        <f>IF(B840="","",'Multi Unit Grid'!$G$3)</f>
        <v/>
      </c>
      <c r="R840" s="166" t="n"/>
      <c r="S840" s="502">
        <f>IF('Multi Unit Grid'!$C$13="","",'Multi Unit Grid'!$C$13)</f>
        <v/>
      </c>
      <c r="T840" s="502">
        <f>IF('COE.Client.Details'!J857="","",'COE.Client.Details'!J857)</f>
        <v/>
      </c>
    </row>
    <row r="841">
      <c r="A841" s="504" t="n"/>
      <c r="B841" s="504">
        <f>IF('Internal COE_Account Grid'!B841="","",'Internal COE_Account Grid'!B841)</f>
        <v/>
      </c>
      <c r="C841" s="504">
        <f>IF('Internal COE_Account Grid'!I841="","",'Internal COE_Account Grid'!I841)</f>
        <v/>
      </c>
      <c r="D841" s="631">
        <f>IF('Exhibit A'!K850="","",'Exhibit A'!K850)</f>
        <v/>
      </c>
      <c r="E841" s="166" t="n"/>
      <c r="F841" s="166" t="n"/>
      <c r="G841" s="166" t="n"/>
      <c r="H841" s="166" t="n"/>
      <c r="I841" s="481">
        <f>IF(B841="","",'Multi Unit Grid'!$H$3)</f>
        <v/>
      </c>
      <c r="J841" s="166" t="n"/>
      <c r="K841" s="166" t="n"/>
      <c r="L841" s="166" t="n"/>
      <c r="M841" s="166" t="n"/>
      <c r="N841" s="166" t="n"/>
      <c r="O841" s="505" t="n"/>
      <c r="P841" s="166" t="n"/>
      <c r="Q841" s="501">
        <f>IF(B841="","",'Multi Unit Grid'!$G$3)</f>
        <v/>
      </c>
      <c r="R841" s="166" t="n"/>
      <c r="S841" s="502">
        <f>IF('Multi Unit Grid'!$C$13="","",'Multi Unit Grid'!$C$13)</f>
        <v/>
      </c>
      <c r="T841" s="502">
        <f>IF('COE.Client.Details'!J858="","",'COE.Client.Details'!J858)</f>
        <v/>
      </c>
    </row>
    <row r="842">
      <c r="A842" s="504" t="n"/>
      <c r="B842" s="504">
        <f>IF('Internal COE_Account Grid'!B842="","",'Internal COE_Account Grid'!B842)</f>
        <v/>
      </c>
      <c r="C842" s="504">
        <f>IF('Internal COE_Account Grid'!I842="","",'Internal COE_Account Grid'!I842)</f>
        <v/>
      </c>
      <c r="D842" s="631">
        <f>IF('Exhibit A'!K851="","",'Exhibit A'!K851)</f>
        <v/>
      </c>
      <c r="E842" s="166" t="n"/>
      <c r="F842" s="166" t="n"/>
      <c r="G842" s="166" t="n"/>
      <c r="H842" s="166" t="n"/>
      <c r="I842" s="481">
        <f>IF(B842="","",'Multi Unit Grid'!$H$3)</f>
        <v/>
      </c>
      <c r="J842" s="166" t="n"/>
      <c r="K842" s="166" t="n"/>
      <c r="L842" s="166" t="n"/>
      <c r="M842" s="166" t="n"/>
      <c r="N842" s="166" t="n"/>
      <c r="O842" s="505" t="n"/>
      <c r="P842" s="166" t="n"/>
      <c r="Q842" s="501">
        <f>IF(B842="","",'Multi Unit Grid'!$G$3)</f>
        <v/>
      </c>
      <c r="R842" s="166" t="n"/>
      <c r="S842" s="502">
        <f>IF('Multi Unit Grid'!$C$13="","",'Multi Unit Grid'!$C$13)</f>
        <v/>
      </c>
      <c r="T842" s="502">
        <f>IF('COE.Client.Details'!J859="","",'COE.Client.Details'!J859)</f>
        <v/>
      </c>
    </row>
    <row r="843">
      <c r="A843" s="504" t="n"/>
      <c r="B843" s="504">
        <f>IF('Internal COE_Account Grid'!B843="","",'Internal COE_Account Grid'!B843)</f>
        <v/>
      </c>
      <c r="C843" s="504">
        <f>IF('Internal COE_Account Grid'!I843="","",'Internal COE_Account Grid'!I843)</f>
        <v/>
      </c>
      <c r="D843" s="631">
        <f>IF('Exhibit A'!K852="","",'Exhibit A'!K852)</f>
        <v/>
      </c>
      <c r="E843" s="166" t="n"/>
      <c r="F843" s="166" t="n"/>
      <c r="G843" s="166" t="n"/>
      <c r="H843" s="166" t="n"/>
      <c r="I843" s="481">
        <f>IF(B843="","",'Multi Unit Grid'!$H$3)</f>
        <v/>
      </c>
      <c r="J843" s="166" t="n"/>
      <c r="K843" s="166" t="n"/>
      <c r="L843" s="166" t="n"/>
      <c r="M843" s="166" t="n"/>
      <c r="N843" s="166" t="n"/>
      <c r="O843" s="505" t="n"/>
      <c r="P843" s="166" t="n"/>
      <c r="Q843" s="501">
        <f>IF(B843="","",'Multi Unit Grid'!$G$3)</f>
        <v/>
      </c>
      <c r="R843" s="166" t="n"/>
      <c r="S843" s="502">
        <f>IF('Multi Unit Grid'!$C$13="","",'Multi Unit Grid'!$C$13)</f>
        <v/>
      </c>
      <c r="T843" s="502">
        <f>IF('COE.Client.Details'!J860="","",'COE.Client.Details'!J860)</f>
        <v/>
      </c>
    </row>
    <row r="844">
      <c r="A844" s="504" t="n"/>
      <c r="B844" s="504">
        <f>IF('Internal COE_Account Grid'!B844="","",'Internal COE_Account Grid'!B844)</f>
        <v/>
      </c>
      <c r="C844" s="504">
        <f>IF('Internal COE_Account Grid'!I844="","",'Internal COE_Account Grid'!I844)</f>
        <v/>
      </c>
      <c r="D844" s="631">
        <f>IF('Exhibit A'!K853="","",'Exhibit A'!K853)</f>
        <v/>
      </c>
      <c r="E844" s="166" t="n"/>
      <c r="F844" s="166" t="n"/>
      <c r="G844" s="166" t="n"/>
      <c r="H844" s="166" t="n"/>
      <c r="I844" s="481">
        <f>IF(B844="","",'Multi Unit Grid'!$H$3)</f>
        <v/>
      </c>
      <c r="J844" s="166" t="n"/>
      <c r="K844" s="166" t="n"/>
      <c r="L844" s="166" t="n"/>
      <c r="M844" s="166" t="n"/>
      <c r="N844" s="166" t="n"/>
      <c r="O844" s="505" t="n"/>
      <c r="P844" s="166" t="n"/>
      <c r="Q844" s="501">
        <f>IF(B844="","",'Multi Unit Grid'!$G$3)</f>
        <v/>
      </c>
      <c r="R844" s="166" t="n"/>
      <c r="S844" s="502">
        <f>IF('Multi Unit Grid'!$C$13="","",'Multi Unit Grid'!$C$13)</f>
        <v/>
      </c>
      <c r="T844" s="502">
        <f>IF('COE.Client.Details'!J861="","",'COE.Client.Details'!J861)</f>
        <v/>
      </c>
    </row>
    <row r="845">
      <c r="A845" s="504" t="n"/>
      <c r="B845" s="504">
        <f>IF('Internal COE_Account Grid'!B845="","",'Internal COE_Account Grid'!B845)</f>
        <v/>
      </c>
      <c r="C845" s="504">
        <f>IF('Internal COE_Account Grid'!I845="","",'Internal COE_Account Grid'!I845)</f>
        <v/>
      </c>
      <c r="D845" s="631">
        <f>IF('Exhibit A'!K854="","",'Exhibit A'!K854)</f>
        <v/>
      </c>
      <c r="E845" s="166" t="n"/>
      <c r="F845" s="166" t="n"/>
      <c r="G845" s="166" t="n"/>
      <c r="H845" s="166" t="n"/>
      <c r="I845" s="481">
        <f>IF(B845="","",'Multi Unit Grid'!$H$3)</f>
        <v/>
      </c>
      <c r="J845" s="166" t="n"/>
      <c r="K845" s="166" t="n"/>
      <c r="L845" s="166" t="n"/>
      <c r="M845" s="166" t="n"/>
      <c r="N845" s="166" t="n"/>
      <c r="O845" s="505" t="n"/>
      <c r="P845" s="166" t="n"/>
      <c r="Q845" s="501">
        <f>IF(B845="","",'Multi Unit Grid'!$G$3)</f>
        <v/>
      </c>
      <c r="R845" s="166" t="n"/>
      <c r="S845" s="502">
        <f>IF('Multi Unit Grid'!$C$13="","",'Multi Unit Grid'!$C$13)</f>
        <v/>
      </c>
      <c r="T845" s="502">
        <f>IF('COE.Client.Details'!J862="","",'COE.Client.Details'!J862)</f>
        <v/>
      </c>
    </row>
    <row r="846">
      <c r="A846" s="504" t="n"/>
      <c r="B846" s="504">
        <f>IF('Internal COE_Account Grid'!B846="","",'Internal COE_Account Grid'!B846)</f>
        <v/>
      </c>
      <c r="C846" s="504">
        <f>IF('Internal COE_Account Grid'!I846="","",'Internal COE_Account Grid'!I846)</f>
        <v/>
      </c>
      <c r="D846" s="631">
        <f>IF('Exhibit A'!K855="","",'Exhibit A'!K855)</f>
        <v/>
      </c>
      <c r="E846" s="166" t="n"/>
      <c r="F846" s="166" t="n"/>
      <c r="G846" s="166" t="n"/>
      <c r="H846" s="166" t="n"/>
      <c r="I846" s="481">
        <f>IF(B846="","",'Multi Unit Grid'!$H$3)</f>
        <v/>
      </c>
      <c r="J846" s="166" t="n"/>
      <c r="K846" s="166" t="n"/>
      <c r="L846" s="166" t="n"/>
      <c r="M846" s="166" t="n"/>
      <c r="N846" s="166" t="n"/>
      <c r="O846" s="505" t="n"/>
      <c r="P846" s="166" t="n"/>
      <c r="Q846" s="501">
        <f>IF(B846="","",'Multi Unit Grid'!$G$3)</f>
        <v/>
      </c>
      <c r="R846" s="166" t="n"/>
      <c r="S846" s="502">
        <f>IF('Multi Unit Grid'!$C$13="","",'Multi Unit Grid'!$C$13)</f>
        <v/>
      </c>
      <c r="T846" s="502">
        <f>IF('COE.Client.Details'!J863="","",'COE.Client.Details'!J863)</f>
        <v/>
      </c>
    </row>
    <row r="847">
      <c r="A847" s="504" t="n"/>
      <c r="B847" s="504">
        <f>IF('Internal COE_Account Grid'!B847="","",'Internal COE_Account Grid'!B847)</f>
        <v/>
      </c>
      <c r="C847" s="504">
        <f>IF('Internal COE_Account Grid'!I847="","",'Internal COE_Account Grid'!I847)</f>
        <v/>
      </c>
      <c r="D847" s="631">
        <f>IF('Exhibit A'!K856="","",'Exhibit A'!K856)</f>
        <v/>
      </c>
      <c r="E847" s="166" t="n"/>
      <c r="F847" s="166" t="n"/>
      <c r="G847" s="166" t="n"/>
      <c r="H847" s="166" t="n"/>
      <c r="I847" s="481">
        <f>IF(B847="","",'Multi Unit Grid'!$H$3)</f>
        <v/>
      </c>
      <c r="J847" s="166" t="n"/>
      <c r="K847" s="166" t="n"/>
      <c r="L847" s="166" t="n"/>
      <c r="M847" s="166" t="n"/>
      <c r="N847" s="166" t="n"/>
      <c r="O847" s="505" t="n"/>
      <c r="P847" s="166" t="n"/>
      <c r="Q847" s="501">
        <f>IF(B847="","",'Multi Unit Grid'!$G$3)</f>
        <v/>
      </c>
      <c r="R847" s="166" t="n"/>
      <c r="S847" s="502">
        <f>IF('Multi Unit Grid'!$C$13="","",'Multi Unit Grid'!$C$13)</f>
        <v/>
      </c>
      <c r="T847" s="502">
        <f>IF('COE.Client.Details'!J864="","",'COE.Client.Details'!J864)</f>
        <v/>
      </c>
    </row>
    <row r="848">
      <c r="A848" s="504" t="n"/>
      <c r="B848" s="504">
        <f>IF('Internal COE_Account Grid'!B848="","",'Internal COE_Account Grid'!B848)</f>
        <v/>
      </c>
      <c r="C848" s="504">
        <f>IF('Internal COE_Account Grid'!I848="","",'Internal COE_Account Grid'!I848)</f>
        <v/>
      </c>
      <c r="D848" s="631">
        <f>IF('Exhibit A'!K857="","",'Exhibit A'!K857)</f>
        <v/>
      </c>
      <c r="E848" s="166" t="n"/>
      <c r="F848" s="166" t="n"/>
      <c r="G848" s="166" t="n"/>
      <c r="H848" s="166" t="n"/>
      <c r="I848" s="481">
        <f>IF(B848="","",'Multi Unit Grid'!$H$3)</f>
        <v/>
      </c>
      <c r="J848" s="166" t="n"/>
      <c r="K848" s="166" t="n"/>
      <c r="L848" s="166" t="n"/>
      <c r="M848" s="166" t="n"/>
      <c r="N848" s="166" t="n"/>
      <c r="O848" s="505" t="n"/>
      <c r="P848" s="166" t="n"/>
      <c r="Q848" s="501">
        <f>IF(B848="","",'Multi Unit Grid'!$G$3)</f>
        <v/>
      </c>
      <c r="R848" s="166" t="n"/>
      <c r="S848" s="502">
        <f>IF('Multi Unit Grid'!$C$13="","",'Multi Unit Grid'!$C$13)</f>
        <v/>
      </c>
      <c r="T848" s="502">
        <f>IF('COE.Client.Details'!J865="","",'COE.Client.Details'!J865)</f>
        <v/>
      </c>
    </row>
    <row r="849">
      <c r="A849" s="504" t="n"/>
      <c r="B849" s="504">
        <f>IF('Internal COE_Account Grid'!B849="","",'Internal COE_Account Grid'!B849)</f>
        <v/>
      </c>
      <c r="C849" s="504">
        <f>IF('Internal COE_Account Grid'!I849="","",'Internal COE_Account Grid'!I849)</f>
        <v/>
      </c>
      <c r="D849" s="631">
        <f>IF('Exhibit A'!K858="","",'Exhibit A'!K858)</f>
        <v/>
      </c>
      <c r="E849" s="166" t="n"/>
      <c r="F849" s="166" t="n"/>
      <c r="G849" s="166" t="n"/>
      <c r="H849" s="166" t="n"/>
      <c r="I849" s="481">
        <f>IF(B849="","",'Multi Unit Grid'!$H$3)</f>
        <v/>
      </c>
      <c r="J849" s="166" t="n"/>
      <c r="K849" s="166" t="n"/>
      <c r="L849" s="166" t="n"/>
      <c r="M849" s="166" t="n"/>
      <c r="N849" s="166" t="n"/>
      <c r="O849" s="505" t="n"/>
      <c r="P849" s="166" t="n"/>
      <c r="Q849" s="501">
        <f>IF(B849="","",'Multi Unit Grid'!$G$3)</f>
        <v/>
      </c>
      <c r="R849" s="166" t="n"/>
      <c r="S849" s="502">
        <f>IF('Multi Unit Grid'!$C$13="","",'Multi Unit Grid'!$C$13)</f>
        <v/>
      </c>
      <c r="T849" s="502">
        <f>IF('COE.Client.Details'!J866="","",'COE.Client.Details'!J866)</f>
        <v/>
      </c>
    </row>
    <row r="850">
      <c r="A850" s="504" t="n"/>
      <c r="B850" s="504">
        <f>IF('Internal COE_Account Grid'!B850="","",'Internal COE_Account Grid'!B850)</f>
        <v/>
      </c>
      <c r="C850" s="504">
        <f>IF('Internal COE_Account Grid'!I850="","",'Internal COE_Account Grid'!I850)</f>
        <v/>
      </c>
      <c r="D850" s="631">
        <f>IF('Exhibit A'!K859="","",'Exhibit A'!K859)</f>
        <v/>
      </c>
      <c r="E850" s="166" t="n"/>
      <c r="F850" s="166" t="n"/>
      <c r="G850" s="166" t="n"/>
      <c r="H850" s="166" t="n"/>
      <c r="I850" s="481">
        <f>IF(B850="","",'Multi Unit Grid'!$H$3)</f>
        <v/>
      </c>
      <c r="J850" s="166" t="n"/>
      <c r="K850" s="166" t="n"/>
      <c r="L850" s="166" t="n"/>
      <c r="M850" s="166" t="n"/>
      <c r="N850" s="166" t="n"/>
      <c r="O850" s="505" t="n"/>
      <c r="P850" s="166" t="n"/>
      <c r="Q850" s="501">
        <f>IF(B850="","",'Multi Unit Grid'!$G$3)</f>
        <v/>
      </c>
      <c r="R850" s="166" t="n"/>
      <c r="S850" s="502">
        <f>IF('Multi Unit Grid'!$C$13="","",'Multi Unit Grid'!$C$13)</f>
        <v/>
      </c>
      <c r="T850" s="502">
        <f>IF('COE.Client.Details'!J867="","",'COE.Client.Details'!J867)</f>
        <v/>
      </c>
    </row>
    <row r="851">
      <c r="A851" s="504" t="n"/>
      <c r="B851" s="504">
        <f>IF('Internal COE_Account Grid'!B851="","",'Internal COE_Account Grid'!B851)</f>
        <v/>
      </c>
      <c r="C851" s="504">
        <f>IF('Internal COE_Account Grid'!I851="","",'Internal COE_Account Grid'!I851)</f>
        <v/>
      </c>
      <c r="D851" s="631">
        <f>IF('Exhibit A'!K860="","",'Exhibit A'!K860)</f>
        <v/>
      </c>
      <c r="E851" s="166" t="n"/>
      <c r="F851" s="166" t="n"/>
      <c r="G851" s="166" t="n"/>
      <c r="H851" s="166" t="n"/>
      <c r="I851" s="481">
        <f>IF(B851="","",'Multi Unit Grid'!$H$3)</f>
        <v/>
      </c>
      <c r="J851" s="166" t="n"/>
      <c r="K851" s="166" t="n"/>
      <c r="L851" s="166" t="n"/>
      <c r="M851" s="166" t="n"/>
      <c r="N851" s="166" t="n"/>
      <c r="O851" s="505" t="n"/>
      <c r="P851" s="166" t="n"/>
      <c r="Q851" s="501">
        <f>IF(B851="","",'Multi Unit Grid'!$G$3)</f>
        <v/>
      </c>
      <c r="R851" s="166" t="n"/>
      <c r="S851" s="502">
        <f>IF('Multi Unit Grid'!$C$13="","",'Multi Unit Grid'!$C$13)</f>
        <v/>
      </c>
      <c r="T851" s="502">
        <f>IF('COE.Client.Details'!J868="","",'COE.Client.Details'!J868)</f>
        <v/>
      </c>
    </row>
    <row r="852">
      <c r="A852" s="504" t="n"/>
      <c r="B852" s="504">
        <f>IF('Internal COE_Account Grid'!B852="","",'Internal COE_Account Grid'!B852)</f>
        <v/>
      </c>
      <c r="C852" s="504">
        <f>IF('Internal COE_Account Grid'!I852="","",'Internal COE_Account Grid'!I852)</f>
        <v/>
      </c>
      <c r="D852" s="631">
        <f>IF('Exhibit A'!K861="","",'Exhibit A'!K861)</f>
        <v/>
      </c>
      <c r="E852" s="166" t="n"/>
      <c r="F852" s="166" t="n"/>
      <c r="G852" s="166" t="n"/>
      <c r="H852" s="166" t="n"/>
      <c r="I852" s="481">
        <f>IF(B852="","",'Multi Unit Grid'!$H$3)</f>
        <v/>
      </c>
      <c r="J852" s="166" t="n"/>
      <c r="K852" s="166" t="n"/>
      <c r="L852" s="166" t="n"/>
      <c r="M852" s="166" t="n"/>
      <c r="N852" s="166" t="n"/>
      <c r="O852" s="505" t="n"/>
      <c r="P852" s="166" t="n"/>
      <c r="Q852" s="501">
        <f>IF(B852="","",'Multi Unit Grid'!$G$3)</f>
        <v/>
      </c>
      <c r="R852" s="166" t="n"/>
      <c r="S852" s="502">
        <f>IF('Multi Unit Grid'!$C$13="","",'Multi Unit Grid'!$C$13)</f>
        <v/>
      </c>
      <c r="T852" s="502">
        <f>IF('COE.Client.Details'!J869="","",'COE.Client.Details'!J869)</f>
        <v/>
      </c>
    </row>
    <row r="853">
      <c r="A853" s="504" t="n"/>
      <c r="B853" s="504">
        <f>IF('Internal COE_Account Grid'!B853="","",'Internal COE_Account Grid'!B853)</f>
        <v/>
      </c>
      <c r="C853" s="504">
        <f>IF('Internal COE_Account Grid'!I853="","",'Internal COE_Account Grid'!I853)</f>
        <v/>
      </c>
      <c r="D853" s="631">
        <f>IF('Exhibit A'!K862="","",'Exhibit A'!K862)</f>
        <v/>
      </c>
      <c r="E853" s="166" t="n"/>
      <c r="F853" s="166" t="n"/>
      <c r="G853" s="166" t="n"/>
      <c r="H853" s="166" t="n"/>
      <c r="I853" s="481">
        <f>IF(B853="","",'Multi Unit Grid'!$H$3)</f>
        <v/>
      </c>
      <c r="J853" s="166" t="n"/>
      <c r="K853" s="166" t="n"/>
      <c r="L853" s="166" t="n"/>
      <c r="M853" s="166" t="n"/>
      <c r="N853" s="166" t="n"/>
      <c r="O853" s="505" t="n"/>
      <c r="P853" s="166" t="n"/>
      <c r="Q853" s="501">
        <f>IF(B853="","",'Multi Unit Grid'!$G$3)</f>
        <v/>
      </c>
      <c r="R853" s="166" t="n"/>
      <c r="S853" s="502">
        <f>IF('Multi Unit Grid'!$C$13="","",'Multi Unit Grid'!$C$13)</f>
        <v/>
      </c>
      <c r="T853" s="502">
        <f>IF('COE.Client.Details'!J870="","",'COE.Client.Details'!J870)</f>
        <v/>
      </c>
    </row>
    <row r="854">
      <c r="A854" s="504" t="n"/>
      <c r="B854" s="504">
        <f>IF('Internal COE_Account Grid'!B854="","",'Internal COE_Account Grid'!B854)</f>
        <v/>
      </c>
      <c r="C854" s="504">
        <f>IF('Internal COE_Account Grid'!I854="","",'Internal COE_Account Grid'!I854)</f>
        <v/>
      </c>
      <c r="D854" s="631">
        <f>IF('Exhibit A'!K863="","",'Exhibit A'!K863)</f>
        <v/>
      </c>
      <c r="E854" s="166" t="n"/>
      <c r="F854" s="166" t="n"/>
      <c r="G854" s="166" t="n"/>
      <c r="H854" s="166" t="n"/>
      <c r="I854" s="481">
        <f>IF(B854="","",'Multi Unit Grid'!$H$3)</f>
        <v/>
      </c>
      <c r="J854" s="166" t="n"/>
      <c r="K854" s="166" t="n"/>
      <c r="L854" s="166" t="n"/>
      <c r="M854" s="166" t="n"/>
      <c r="N854" s="166" t="n"/>
      <c r="O854" s="505" t="n"/>
      <c r="P854" s="166" t="n"/>
      <c r="Q854" s="501">
        <f>IF(B854="","",'Multi Unit Grid'!$G$3)</f>
        <v/>
      </c>
      <c r="R854" s="166" t="n"/>
      <c r="S854" s="502">
        <f>IF('Multi Unit Grid'!$C$13="","",'Multi Unit Grid'!$C$13)</f>
        <v/>
      </c>
      <c r="T854" s="502">
        <f>IF('COE.Client.Details'!J871="","",'COE.Client.Details'!J871)</f>
        <v/>
      </c>
    </row>
    <row r="855">
      <c r="A855" s="504" t="n"/>
      <c r="B855" s="504">
        <f>IF('Internal COE_Account Grid'!B855="","",'Internal COE_Account Grid'!B855)</f>
        <v/>
      </c>
      <c r="C855" s="504">
        <f>IF('Internal COE_Account Grid'!I855="","",'Internal COE_Account Grid'!I855)</f>
        <v/>
      </c>
      <c r="D855" s="631">
        <f>IF('Exhibit A'!K864="","",'Exhibit A'!K864)</f>
        <v/>
      </c>
      <c r="E855" s="166" t="n"/>
      <c r="F855" s="166" t="n"/>
      <c r="G855" s="166" t="n"/>
      <c r="H855" s="166" t="n"/>
      <c r="I855" s="481">
        <f>IF(B855="","",'Multi Unit Grid'!$H$3)</f>
        <v/>
      </c>
      <c r="J855" s="166" t="n"/>
      <c r="K855" s="166" t="n"/>
      <c r="L855" s="166" t="n"/>
      <c r="M855" s="166" t="n"/>
      <c r="N855" s="166" t="n"/>
      <c r="O855" s="505" t="n"/>
      <c r="P855" s="166" t="n"/>
      <c r="Q855" s="501">
        <f>IF(B855="","",'Multi Unit Grid'!$G$3)</f>
        <v/>
      </c>
      <c r="R855" s="166" t="n"/>
      <c r="S855" s="502">
        <f>IF('Multi Unit Grid'!$C$13="","",'Multi Unit Grid'!$C$13)</f>
        <v/>
      </c>
      <c r="T855" s="502">
        <f>IF('COE.Client.Details'!J872="","",'COE.Client.Details'!J872)</f>
        <v/>
      </c>
    </row>
    <row r="856">
      <c r="A856" s="504" t="n"/>
      <c r="B856" s="504">
        <f>IF('Internal COE_Account Grid'!B856="","",'Internal COE_Account Grid'!B856)</f>
        <v/>
      </c>
      <c r="C856" s="504">
        <f>IF('Internal COE_Account Grid'!I856="","",'Internal COE_Account Grid'!I856)</f>
        <v/>
      </c>
      <c r="D856" s="631">
        <f>IF('Exhibit A'!K865="","",'Exhibit A'!K865)</f>
        <v/>
      </c>
      <c r="E856" s="166" t="n"/>
      <c r="F856" s="166" t="n"/>
      <c r="G856" s="166" t="n"/>
      <c r="H856" s="166" t="n"/>
      <c r="I856" s="481">
        <f>IF(B856="","",'Multi Unit Grid'!$H$3)</f>
        <v/>
      </c>
      <c r="J856" s="166" t="n"/>
      <c r="K856" s="166" t="n"/>
      <c r="L856" s="166" t="n"/>
      <c r="M856" s="166" t="n"/>
      <c r="N856" s="166" t="n"/>
      <c r="O856" s="505" t="n"/>
      <c r="P856" s="166" t="n"/>
      <c r="Q856" s="501">
        <f>IF(B856="","",'Multi Unit Grid'!$G$3)</f>
        <v/>
      </c>
      <c r="R856" s="166" t="n"/>
      <c r="S856" s="502">
        <f>IF('Multi Unit Grid'!$C$13="","",'Multi Unit Grid'!$C$13)</f>
        <v/>
      </c>
      <c r="T856" s="502">
        <f>IF('COE.Client.Details'!J873="","",'COE.Client.Details'!J873)</f>
        <v/>
      </c>
    </row>
    <row r="857">
      <c r="A857" s="504" t="n"/>
      <c r="B857" s="504">
        <f>IF('Internal COE_Account Grid'!B857="","",'Internal COE_Account Grid'!B857)</f>
        <v/>
      </c>
      <c r="C857" s="504">
        <f>IF('Internal COE_Account Grid'!I857="","",'Internal COE_Account Grid'!I857)</f>
        <v/>
      </c>
      <c r="D857" s="631">
        <f>IF('Exhibit A'!K866="","",'Exhibit A'!K866)</f>
        <v/>
      </c>
      <c r="E857" s="166" t="n"/>
      <c r="F857" s="166" t="n"/>
      <c r="G857" s="166" t="n"/>
      <c r="H857" s="166" t="n"/>
      <c r="I857" s="481">
        <f>IF(B857="","",'Multi Unit Grid'!$H$3)</f>
        <v/>
      </c>
      <c r="J857" s="166" t="n"/>
      <c r="K857" s="166" t="n"/>
      <c r="L857" s="166" t="n"/>
      <c r="M857" s="166" t="n"/>
      <c r="N857" s="166" t="n"/>
      <c r="O857" s="505" t="n"/>
      <c r="P857" s="166" t="n"/>
      <c r="Q857" s="501">
        <f>IF(B857="","",'Multi Unit Grid'!$G$3)</f>
        <v/>
      </c>
      <c r="R857" s="166" t="n"/>
      <c r="S857" s="502">
        <f>IF('Multi Unit Grid'!$C$13="","",'Multi Unit Grid'!$C$13)</f>
        <v/>
      </c>
      <c r="T857" s="502">
        <f>IF('COE.Client.Details'!J874="","",'COE.Client.Details'!J874)</f>
        <v/>
      </c>
    </row>
    <row r="858">
      <c r="A858" s="504" t="n"/>
      <c r="B858" s="504">
        <f>IF('Internal COE_Account Grid'!B858="","",'Internal COE_Account Grid'!B858)</f>
        <v/>
      </c>
      <c r="C858" s="504">
        <f>IF('Internal COE_Account Grid'!I858="","",'Internal COE_Account Grid'!I858)</f>
        <v/>
      </c>
      <c r="D858" s="631">
        <f>IF('Exhibit A'!K867="","",'Exhibit A'!K867)</f>
        <v/>
      </c>
      <c r="E858" s="166" t="n"/>
      <c r="F858" s="166" t="n"/>
      <c r="G858" s="166" t="n"/>
      <c r="H858" s="166" t="n"/>
      <c r="I858" s="481">
        <f>IF(B858="","",'Multi Unit Grid'!$H$3)</f>
        <v/>
      </c>
      <c r="J858" s="166" t="n"/>
      <c r="K858" s="166" t="n"/>
      <c r="L858" s="166" t="n"/>
      <c r="M858" s="166" t="n"/>
      <c r="N858" s="166" t="n"/>
      <c r="O858" s="505" t="n"/>
      <c r="P858" s="166" t="n"/>
      <c r="Q858" s="501">
        <f>IF(B858="","",'Multi Unit Grid'!$G$3)</f>
        <v/>
      </c>
      <c r="R858" s="166" t="n"/>
      <c r="S858" s="502">
        <f>IF('Multi Unit Grid'!$C$13="","",'Multi Unit Grid'!$C$13)</f>
        <v/>
      </c>
      <c r="T858" s="502">
        <f>IF('COE.Client.Details'!J875="","",'COE.Client.Details'!J875)</f>
        <v/>
      </c>
    </row>
    <row r="859">
      <c r="A859" s="504" t="n"/>
      <c r="B859" s="504">
        <f>IF('Internal COE_Account Grid'!B859="","",'Internal COE_Account Grid'!B859)</f>
        <v/>
      </c>
      <c r="C859" s="504">
        <f>IF('Internal COE_Account Grid'!I859="","",'Internal COE_Account Grid'!I859)</f>
        <v/>
      </c>
      <c r="D859" s="631">
        <f>IF('Exhibit A'!K868="","",'Exhibit A'!K868)</f>
        <v/>
      </c>
      <c r="E859" s="166" t="n"/>
      <c r="F859" s="166" t="n"/>
      <c r="G859" s="166" t="n"/>
      <c r="H859" s="166" t="n"/>
      <c r="I859" s="481">
        <f>IF(B859="","",'Multi Unit Grid'!$H$3)</f>
        <v/>
      </c>
      <c r="J859" s="166" t="n"/>
      <c r="K859" s="166" t="n"/>
      <c r="L859" s="166" t="n"/>
      <c r="M859" s="166" t="n"/>
      <c r="N859" s="166" t="n"/>
      <c r="O859" s="505" t="n"/>
      <c r="P859" s="166" t="n"/>
      <c r="Q859" s="501">
        <f>IF(B859="","",'Multi Unit Grid'!$G$3)</f>
        <v/>
      </c>
      <c r="R859" s="166" t="n"/>
      <c r="S859" s="502">
        <f>IF('Multi Unit Grid'!$C$13="","",'Multi Unit Grid'!$C$13)</f>
        <v/>
      </c>
      <c r="T859" s="502">
        <f>IF('COE.Client.Details'!J876="","",'COE.Client.Details'!J876)</f>
        <v/>
      </c>
    </row>
    <row r="860">
      <c r="A860" s="504" t="n"/>
      <c r="B860" s="504">
        <f>IF('Internal COE_Account Grid'!B860="","",'Internal COE_Account Grid'!B860)</f>
        <v/>
      </c>
      <c r="C860" s="504">
        <f>IF('Internal COE_Account Grid'!I860="","",'Internal COE_Account Grid'!I860)</f>
        <v/>
      </c>
      <c r="D860" s="631">
        <f>IF('Exhibit A'!K869="","",'Exhibit A'!K869)</f>
        <v/>
      </c>
      <c r="E860" s="166" t="n"/>
      <c r="F860" s="166" t="n"/>
      <c r="G860" s="166" t="n"/>
      <c r="H860" s="166" t="n"/>
      <c r="I860" s="481">
        <f>IF(B860="","",'Multi Unit Grid'!$H$3)</f>
        <v/>
      </c>
      <c r="J860" s="166" t="n"/>
      <c r="K860" s="166" t="n"/>
      <c r="L860" s="166" t="n"/>
      <c r="M860" s="166" t="n"/>
      <c r="N860" s="166" t="n"/>
      <c r="O860" s="505" t="n"/>
      <c r="P860" s="166" t="n"/>
      <c r="Q860" s="501">
        <f>IF(B860="","",'Multi Unit Grid'!$G$3)</f>
        <v/>
      </c>
      <c r="R860" s="166" t="n"/>
      <c r="S860" s="502">
        <f>IF('Multi Unit Grid'!$C$13="","",'Multi Unit Grid'!$C$13)</f>
        <v/>
      </c>
      <c r="T860" s="502">
        <f>IF('COE.Client.Details'!J877="","",'COE.Client.Details'!J877)</f>
        <v/>
      </c>
    </row>
    <row r="861">
      <c r="A861" s="504" t="n"/>
      <c r="B861" s="504">
        <f>IF('Internal COE_Account Grid'!B861="","",'Internal COE_Account Grid'!B861)</f>
        <v/>
      </c>
      <c r="C861" s="504">
        <f>IF('Internal COE_Account Grid'!I861="","",'Internal COE_Account Grid'!I861)</f>
        <v/>
      </c>
      <c r="D861" s="631">
        <f>IF('Exhibit A'!K870="","",'Exhibit A'!K870)</f>
        <v/>
      </c>
      <c r="E861" s="166" t="n"/>
      <c r="F861" s="166" t="n"/>
      <c r="G861" s="166" t="n"/>
      <c r="H861" s="166" t="n"/>
      <c r="I861" s="481">
        <f>IF(B861="","",'Multi Unit Grid'!$H$3)</f>
        <v/>
      </c>
      <c r="J861" s="166" t="n"/>
      <c r="K861" s="166" t="n"/>
      <c r="L861" s="166" t="n"/>
      <c r="M861" s="166" t="n"/>
      <c r="N861" s="166" t="n"/>
      <c r="O861" s="505" t="n"/>
      <c r="P861" s="166" t="n"/>
      <c r="Q861" s="501">
        <f>IF(B861="","",'Multi Unit Grid'!$G$3)</f>
        <v/>
      </c>
      <c r="R861" s="166" t="n"/>
      <c r="S861" s="502">
        <f>IF('Multi Unit Grid'!$C$13="","",'Multi Unit Grid'!$C$13)</f>
        <v/>
      </c>
      <c r="T861" s="502">
        <f>IF('COE.Client.Details'!J878="","",'COE.Client.Details'!J878)</f>
        <v/>
      </c>
    </row>
    <row r="862">
      <c r="A862" s="504" t="n"/>
      <c r="B862" s="504">
        <f>IF('Internal COE_Account Grid'!B862="","",'Internal COE_Account Grid'!B862)</f>
        <v/>
      </c>
      <c r="C862" s="504">
        <f>IF('Internal COE_Account Grid'!I862="","",'Internal COE_Account Grid'!I862)</f>
        <v/>
      </c>
      <c r="D862" s="631">
        <f>IF('Exhibit A'!K871="","",'Exhibit A'!K871)</f>
        <v/>
      </c>
      <c r="E862" s="166" t="n"/>
      <c r="F862" s="166" t="n"/>
      <c r="G862" s="166" t="n"/>
      <c r="H862" s="166" t="n"/>
      <c r="I862" s="481">
        <f>IF(B862="","",'Multi Unit Grid'!$H$3)</f>
        <v/>
      </c>
      <c r="J862" s="166" t="n"/>
      <c r="K862" s="166" t="n"/>
      <c r="L862" s="166" t="n"/>
      <c r="M862" s="166" t="n"/>
      <c r="N862" s="166" t="n"/>
      <c r="O862" s="505" t="n"/>
      <c r="P862" s="166" t="n"/>
      <c r="Q862" s="501">
        <f>IF(B862="","",'Multi Unit Grid'!$G$3)</f>
        <v/>
      </c>
      <c r="R862" s="166" t="n"/>
      <c r="S862" s="502">
        <f>IF('Multi Unit Grid'!$C$13="","",'Multi Unit Grid'!$C$13)</f>
        <v/>
      </c>
      <c r="T862" s="502">
        <f>IF('COE.Client.Details'!J879="","",'COE.Client.Details'!J879)</f>
        <v/>
      </c>
    </row>
    <row r="863">
      <c r="A863" s="504" t="n"/>
      <c r="B863" s="504">
        <f>IF('Internal COE_Account Grid'!B863="","",'Internal COE_Account Grid'!B863)</f>
        <v/>
      </c>
      <c r="C863" s="504">
        <f>IF('Internal COE_Account Grid'!I863="","",'Internal COE_Account Grid'!I863)</f>
        <v/>
      </c>
      <c r="D863" s="631">
        <f>IF('Exhibit A'!K872="","",'Exhibit A'!K872)</f>
        <v/>
      </c>
      <c r="E863" s="166" t="n"/>
      <c r="F863" s="166" t="n"/>
      <c r="G863" s="166" t="n"/>
      <c r="H863" s="166" t="n"/>
      <c r="I863" s="481">
        <f>IF(B863="","",'Multi Unit Grid'!$H$3)</f>
        <v/>
      </c>
      <c r="J863" s="166" t="n"/>
      <c r="K863" s="166" t="n"/>
      <c r="L863" s="166" t="n"/>
      <c r="M863" s="166" t="n"/>
      <c r="N863" s="166" t="n"/>
      <c r="O863" s="505" t="n"/>
      <c r="P863" s="166" t="n"/>
      <c r="Q863" s="501">
        <f>IF(B863="","",'Multi Unit Grid'!$G$3)</f>
        <v/>
      </c>
      <c r="R863" s="166" t="n"/>
      <c r="S863" s="502">
        <f>IF('Multi Unit Grid'!$C$13="","",'Multi Unit Grid'!$C$13)</f>
        <v/>
      </c>
      <c r="T863" s="502">
        <f>IF('COE.Client.Details'!J880="","",'COE.Client.Details'!J880)</f>
        <v/>
      </c>
    </row>
    <row r="864">
      <c r="A864" s="504" t="n"/>
      <c r="B864" s="504">
        <f>IF('Internal COE_Account Grid'!B864="","",'Internal COE_Account Grid'!B864)</f>
        <v/>
      </c>
      <c r="C864" s="504">
        <f>IF('Internal COE_Account Grid'!I864="","",'Internal COE_Account Grid'!I864)</f>
        <v/>
      </c>
      <c r="D864" s="631">
        <f>IF('Exhibit A'!K873="","",'Exhibit A'!K873)</f>
        <v/>
      </c>
      <c r="E864" s="166" t="n"/>
      <c r="F864" s="166" t="n"/>
      <c r="G864" s="166" t="n"/>
      <c r="H864" s="166" t="n"/>
      <c r="I864" s="481">
        <f>IF(B864="","",'Multi Unit Grid'!$H$3)</f>
        <v/>
      </c>
      <c r="J864" s="166" t="n"/>
      <c r="K864" s="166" t="n"/>
      <c r="L864" s="166" t="n"/>
      <c r="M864" s="166" t="n"/>
      <c r="N864" s="166" t="n"/>
      <c r="O864" s="505" t="n"/>
      <c r="P864" s="166" t="n"/>
      <c r="Q864" s="501">
        <f>IF(B864="","",'Multi Unit Grid'!$G$3)</f>
        <v/>
      </c>
      <c r="R864" s="166" t="n"/>
      <c r="S864" s="502">
        <f>IF('Multi Unit Grid'!$C$13="","",'Multi Unit Grid'!$C$13)</f>
        <v/>
      </c>
      <c r="T864" s="502">
        <f>IF('COE.Client.Details'!J881="","",'COE.Client.Details'!J881)</f>
        <v/>
      </c>
    </row>
    <row r="865">
      <c r="A865" s="504" t="n"/>
      <c r="B865" s="504">
        <f>IF('Internal COE_Account Grid'!B865="","",'Internal COE_Account Grid'!B865)</f>
        <v/>
      </c>
      <c r="C865" s="504">
        <f>IF('Internal COE_Account Grid'!I865="","",'Internal COE_Account Grid'!I865)</f>
        <v/>
      </c>
      <c r="D865" s="631">
        <f>IF('Exhibit A'!K874="","",'Exhibit A'!K874)</f>
        <v/>
      </c>
      <c r="E865" s="166" t="n"/>
      <c r="F865" s="166" t="n"/>
      <c r="G865" s="166" t="n"/>
      <c r="H865" s="166" t="n"/>
      <c r="I865" s="481">
        <f>IF(B865="","",'Multi Unit Grid'!$H$3)</f>
        <v/>
      </c>
      <c r="J865" s="166" t="n"/>
      <c r="K865" s="166" t="n"/>
      <c r="L865" s="166" t="n"/>
      <c r="M865" s="166" t="n"/>
      <c r="N865" s="166" t="n"/>
      <c r="O865" s="505" t="n"/>
      <c r="P865" s="166" t="n"/>
      <c r="Q865" s="501">
        <f>IF(B865="","",'Multi Unit Grid'!$G$3)</f>
        <v/>
      </c>
      <c r="R865" s="166" t="n"/>
      <c r="S865" s="502">
        <f>IF('Multi Unit Grid'!$C$13="","",'Multi Unit Grid'!$C$13)</f>
        <v/>
      </c>
      <c r="T865" s="502">
        <f>IF('COE.Client.Details'!J882="","",'COE.Client.Details'!J882)</f>
        <v/>
      </c>
    </row>
    <row r="866">
      <c r="A866" s="504" t="n"/>
      <c r="B866" s="504">
        <f>IF('Internal COE_Account Grid'!B866="","",'Internal COE_Account Grid'!B866)</f>
        <v/>
      </c>
      <c r="C866" s="504">
        <f>IF('Internal COE_Account Grid'!I866="","",'Internal COE_Account Grid'!I866)</f>
        <v/>
      </c>
      <c r="D866" s="631">
        <f>IF('Exhibit A'!K875="","",'Exhibit A'!K875)</f>
        <v/>
      </c>
      <c r="E866" s="166" t="n"/>
      <c r="F866" s="166" t="n"/>
      <c r="G866" s="166" t="n"/>
      <c r="H866" s="166" t="n"/>
      <c r="I866" s="481">
        <f>IF(B866="","",'Multi Unit Grid'!$H$3)</f>
        <v/>
      </c>
      <c r="J866" s="166" t="n"/>
      <c r="K866" s="166" t="n"/>
      <c r="L866" s="166" t="n"/>
      <c r="M866" s="166" t="n"/>
      <c r="N866" s="166" t="n"/>
      <c r="O866" s="505" t="n"/>
      <c r="P866" s="166" t="n"/>
      <c r="Q866" s="501">
        <f>IF(B866="","",'Multi Unit Grid'!$G$3)</f>
        <v/>
      </c>
      <c r="R866" s="166" t="n"/>
      <c r="S866" s="502">
        <f>IF('Multi Unit Grid'!$C$13="","",'Multi Unit Grid'!$C$13)</f>
        <v/>
      </c>
      <c r="T866" s="502">
        <f>IF('COE.Client.Details'!J883="","",'COE.Client.Details'!J883)</f>
        <v/>
      </c>
    </row>
    <row r="867">
      <c r="A867" s="504" t="n"/>
      <c r="B867" s="504">
        <f>IF('Internal COE_Account Grid'!B867="","",'Internal COE_Account Grid'!B867)</f>
        <v/>
      </c>
      <c r="C867" s="504">
        <f>IF('Internal COE_Account Grid'!I867="","",'Internal COE_Account Grid'!I867)</f>
        <v/>
      </c>
      <c r="D867" s="631">
        <f>IF('Exhibit A'!K876="","",'Exhibit A'!K876)</f>
        <v/>
      </c>
      <c r="E867" s="166" t="n"/>
      <c r="F867" s="166" t="n"/>
      <c r="G867" s="166" t="n"/>
      <c r="H867" s="166" t="n"/>
      <c r="I867" s="481">
        <f>IF(B867="","",'Multi Unit Grid'!$H$3)</f>
        <v/>
      </c>
      <c r="J867" s="166" t="n"/>
      <c r="K867" s="166" t="n"/>
      <c r="L867" s="166" t="n"/>
      <c r="M867" s="166" t="n"/>
      <c r="N867" s="166" t="n"/>
      <c r="O867" s="505" t="n"/>
      <c r="P867" s="166" t="n"/>
      <c r="Q867" s="501">
        <f>IF(B867="","",'Multi Unit Grid'!$G$3)</f>
        <v/>
      </c>
      <c r="R867" s="166" t="n"/>
      <c r="S867" s="502">
        <f>IF('Multi Unit Grid'!$C$13="","",'Multi Unit Grid'!$C$13)</f>
        <v/>
      </c>
      <c r="T867" s="502">
        <f>IF('COE.Client.Details'!J884="","",'COE.Client.Details'!J884)</f>
        <v/>
      </c>
    </row>
    <row r="868">
      <c r="A868" s="504" t="n"/>
      <c r="B868" s="504">
        <f>IF('Internal COE_Account Grid'!B868="","",'Internal COE_Account Grid'!B868)</f>
        <v/>
      </c>
      <c r="C868" s="504">
        <f>IF('Internal COE_Account Grid'!I868="","",'Internal COE_Account Grid'!I868)</f>
        <v/>
      </c>
      <c r="D868" s="631">
        <f>IF('Exhibit A'!K877="","",'Exhibit A'!K877)</f>
        <v/>
      </c>
      <c r="E868" s="166" t="n"/>
      <c r="F868" s="166" t="n"/>
      <c r="G868" s="166" t="n"/>
      <c r="H868" s="166" t="n"/>
      <c r="I868" s="481">
        <f>IF(B868="","",'Multi Unit Grid'!$H$3)</f>
        <v/>
      </c>
      <c r="J868" s="166" t="n"/>
      <c r="K868" s="166" t="n"/>
      <c r="L868" s="166" t="n"/>
      <c r="M868" s="166" t="n"/>
      <c r="N868" s="166" t="n"/>
      <c r="O868" s="505" t="n"/>
      <c r="P868" s="166" t="n"/>
      <c r="Q868" s="501">
        <f>IF(B868="","",'Multi Unit Grid'!$G$3)</f>
        <v/>
      </c>
      <c r="R868" s="166" t="n"/>
      <c r="S868" s="502">
        <f>IF('Multi Unit Grid'!$C$13="","",'Multi Unit Grid'!$C$13)</f>
        <v/>
      </c>
      <c r="T868" s="502">
        <f>IF('COE.Client.Details'!J885="","",'COE.Client.Details'!J885)</f>
        <v/>
      </c>
    </row>
    <row r="869">
      <c r="A869" s="504" t="n"/>
      <c r="B869" s="504">
        <f>IF('Internal COE_Account Grid'!B869="","",'Internal COE_Account Grid'!B869)</f>
        <v/>
      </c>
      <c r="C869" s="504">
        <f>IF('Internal COE_Account Grid'!I869="","",'Internal COE_Account Grid'!I869)</f>
        <v/>
      </c>
      <c r="D869" s="631">
        <f>IF('Exhibit A'!K878="","",'Exhibit A'!K878)</f>
        <v/>
      </c>
      <c r="E869" s="166" t="n"/>
      <c r="F869" s="166" t="n"/>
      <c r="G869" s="166" t="n"/>
      <c r="H869" s="166" t="n"/>
      <c r="I869" s="481">
        <f>IF(B869="","",'Multi Unit Grid'!$H$3)</f>
        <v/>
      </c>
      <c r="J869" s="166" t="n"/>
      <c r="K869" s="166" t="n"/>
      <c r="L869" s="166" t="n"/>
      <c r="M869" s="166" t="n"/>
      <c r="N869" s="166" t="n"/>
      <c r="O869" s="505" t="n"/>
      <c r="P869" s="166" t="n"/>
      <c r="Q869" s="501">
        <f>IF(B869="","",'Multi Unit Grid'!$G$3)</f>
        <v/>
      </c>
      <c r="R869" s="166" t="n"/>
      <c r="S869" s="502">
        <f>IF('Multi Unit Grid'!$C$13="","",'Multi Unit Grid'!$C$13)</f>
        <v/>
      </c>
      <c r="T869" s="502">
        <f>IF('COE.Client.Details'!J886="","",'COE.Client.Details'!J886)</f>
        <v/>
      </c>
    </row>
    <row r="870">
      <c r="A870" s="504" t="n"/>
      <c r="B870" s="504">
        <f>IF('Internal COE_Account Grid'!B870="","",'Internal COE_Account Grid'!B870)</f>
        <v/>
      </c>
      <c r="C870" s="504">
        <f>IF('Internal COE_Account Grid'!I870="","",'Internal COE_Account Grid'!I870)</f>
        <v/>
      </c>
      <c r="D870" s="631">
        <f>IF('Exhibit A'!K879="","",'Exhibit A'!K879)</f>
        <v/>
      </c>
      <c r="E870" s="166" t="n"/>
      <c r="F870" s="166" t="n"/>
      <c r="G870" s="166" t="n"/>
      <c r="H870" s="166" t="n"/>
      <c r="I870" s="481">
        <f>IF(B870="","",'Multi Unit Grid'!$H$3)</f>
        <v/>
      </c>
      <c r="J870" s="166" t="n"/>
      <c r="K870" s="166" t="n"/>
      <c r="L870" s="166" t="n"/>
      <c r="M870" s="166" t="n"/>
      <c r="N870" s="166" t="n"/>
      <c r="O870" s="505" t="n"/>
      <c r="P870" s="166" t="n"/>
      <c r="Q870" s="501">
        <f>IF(B870="","",'Multi Unit Grid'!$G$3)</f>
        <v/>
      </c>
      <c r="R870" s="166" t="n"/>
      <c r="S870" s="502">
        <f>IF('Multi Unit Grid'!$C$13="","",'Multi Unit Grid'!$C$13)</f>
        <v/>
      </c>
      <c r="T870" s="502">
        <f>IF('COE.Client.Details'!J887="","",'COE.Client.Details'!J887)</f>
        <v/>
      </c>
    </row>
    <row r="871">
      <c r="A871" s="504" t="n"/>
      <c r="B871" s="504">
        <f>IF('Internal COE_Account Grid'!B871="","",'Internal COE_Account Grid'!B871)</f>
        <v/>
      </c>
      <c r="C871" s="504">
        <f>IF('Internal COE_Account Grid'!I871="","",'Internal COE_Account Grid'!I871)</f>
        <v/>
      </c>
      <c r="D871" s="631">
        <f>IF('Exhibit A'!K880="","",'Exhibit A'!K880)</f>
        <v/>
      </c>
      <c r="E871" s="166" t="n"/>
      <c r="F871" s="166" t="n"/>
      <c r="G871" s="166" t="n"/>
      <c r="H871" s="166" t="n"/>
      <c r="I871" s="481">
        <f>IF(B871="","",'Multi Unit Grid'!$H$3)</f>
        <v/>
      </c>
      <c r="J871" s="166" t="n"/>
      <c r="K871" s="166" t="n"/>
      <c r="L871" s="166" t="n"/>
      <c r="M871" s="166" t="n"/>
      <c r="N871" s="166" t="n"/>
      <c r="O871" s="505" t="n"/>
      <c r="P871" s="166" t="n"/>
      <c r="Q871" s="501">
        <f>IF(B871="","",'Multi Unit Grid'!$G$3)</f>
        <v/>
      </c>
      <c r="R871" s="166" t="n"/>
      <c r="S871" s="502">
        <f>IF('Multi Unit Grid'!$C$13="","",'Multi Unit Grid'!$C$13)</f>
        <v/>
      </c>
      <c r="T871" s="502">
        <f>IF('COE.Client.Details'!J888="","",'COE.Client.Details'!J888)</f>
        <v/>
      </c>
    </row>
    <row r="872">
      <c r="A872" s="504" t="n"/>
      <c r="B872" s="504">
        <f>IF('Internal COE_Account Grid'!B872="","",'Internal COE_Account Grid'!B872)</f>
        <v/>
      </c>
      <c r="C872" s="504">
        <f>IF('Internal COE_Account Grid'!I872="","",'Internal COE_Account Grid'!I872)</f>
        <v/>
      </c>
      <c r="D872" s="631">
        <f>IF('Exhibit A'!K881="","",'Exhibit A'!K881)</f>
        <v/>
      </c>
      <c r="E872" s="166" t="n"/>
      <c r="F872" s="166" t="n"/>
      <c r="G872" s="166" t="n"/>
      <c r="H872" s="166" t="n"/>
      <c r="I872" s="481">
        <f>IF(B872="","",'Multi Unit Grid'!$H$3)</f>
        <v/>
      </c>
      <c r="J872" s="166" t="n"/>
      <c r="K872" s="166" t="n"/>
      <c r="L872" s="166" t="n"/>
      <c r="M872" s="166" t="n"/>
      <c r="N872" s="166" t="n"/>
      <c r="O872" s="505" t="n"/>
      <c r="P872" s="166" t="n"/>
      <c r="Q872" s="501">
        <f>IF(B872="","",'Multi Unit Grid'!$G$3)</f>
        <v/>
      </c>
      <c r="R872" s="166" t="n"/>
      <c r="S872" s="502">
        <f>IF('Multi Unit Grid'!$C$13="","",'Multi Unit Grid'!$C$13)</f>
        <v/>
      </c>
      <c r="T872" s="502">
        <f>IF('COE.Client.Details'!J889="","",'COE.Client.Details'!J889)</f>
        <v/>
      </c>
    </row>
    <row r="873">
      <c r="A873" s="504" t="n"/>
      <c r="B873" s="504">
        <f>IF('Internal COE_Account Grid'!B873="","",'Internal COE_Account Grid'!B873)</f>
        <v/>
      </c>
      <c r="C873" s="504">
        <f>IF('Internal COE_Account Grid'!I873="","",'Internal COE_Account Grid'!I873)</f>
        <v/>
      </c>
      <c r="D873" s="631">
        <f>IF('Exhibit A'!K882="","",'Exhibit A'!K882)</f>
        <v/>
      </c>
      <c r="E873" s="166" t="n"/>
      <c r="F873" s="166" t="n"/>
      <c r="G873" s="166" t="n"/>
      <c r="H873" s="166" t="n"/>
      <c r="I873" s="481">
        <f>IF(B873="","",'Multi Unit Grid'!$H$3)</f>
        <v/>
      </c>
      <c r="J873" s="166" t="n"/>
      <c r="K873" s="166" t="n"/>
      <c r="L873" s="166" t="n"/>
      <c r="M873" s="166" t="n"/>
      <c r="N873" s="166" t="n"/>
      <c r="O873" s="505" t="n"/>
      <c r="P873" s="166" t="n"/>
      <c r="Q873" s="501">
        <f>IF(B873="","",'Multi Unit Grid'!$G$3)</f>
        <v/>
      </c>
      <c r="R873" s="166" t="n"/>
      <c r="S873" s="502">
        <f>IF('Multi Unit Grid'!$C$13="","",'Multi Unit Grid'!$C$13)</f>
        <v/>
      </c>
      <c r="T873" s="502">
        <f>IF('COE.Client.Details'!J890="","",'COE.Client.Details'!J890)</f>
        <v/>
      </c>
    </row>
    <row r="874">
      <c r="A874" s="504" t="n"/>
      <c r="B874" s="504">
        <f>IF('Internal COE_Account Grid'!B874="","",'Internal COE_Account Grid'!B874)</f>
        <v/>
      </c>
      <c r="C874" s="504">
        <f>IF('Internal COE_Account Grid'!I874="","",'Internal COE_Account Grid'!I874)</f>
        <v/>
      </c>
      <c r="D874" s="631">
        <f>IF('Exhibit A'!K883="","",'Exhibit A'!K883)</f>
        <v/>
      </c>
      <c r="E874" s="166" t="n"/>
      <c r="F874" s="166" t="n"/>
      <c r="G874" s="166" t="n"/>
      <c r="H874" s="166" t="n"/>
      <c r="I874" s="481">
        <f>IF(B874="","",'Multi Unit Grid'!$H$3)</f>
        <v/>
      </c>
      <c r="J874" s="166" t="n"/>
      <c r="K874" s="166" t="n"/>
      <c r="L874" s="166" t="n"/>
      <c r="M874" s="166" t="n"/>
      <c r="N874" s="166" t="n"/>
      <c r="O874" s="505" t="n"/>
      <c r="P874" s="166" t="n"/>
      <c r="Q874" s="501">
        <f>IF(B874="","",'Multi Unit Grid'!$G$3)</f>
        <v/>
      </c>
      <c r="R874" s="166" t="n"/>
      <c r="S874" s="502">
        <f>IF('Multi Unit Grid'!$C$13="","",'Multi Unit Grid'!$C$13)</f>
        <v/>
      </c>
      <c r="T874" s="502">
        <f>IF('COE.Client.Details'!J891="","",'COE.Client.Details'!J891)</f>
        <v/>
      </c>
    </row>
    <row r="875">
      <c r="A875" s="504" t="n"/>
      <c r="B875" s="504">
        <f>IF('Internal COE_Account Grid'!B875="","",'Internal COE_Account Grid'!B875)</f>
        <v/>
      </c>
      <c r="C875" s="504">
        <f>IF('Internal COE_Account Grid'!I875="","",'Internal COE_Account Grid'!I875)</f>
        <v/>
      </c>
      <c r="D875" s="631">
        <f>IF('Exhibit A'!K884="","",'Exhibit A'!K884)</f>
        <v/>
      </c>
      <c r="E875" s="166" t="n"/>
      <c r="F875" s="166" t="n"/>
      <c r="G875" s="166" t="n"/>
      <c r="H875" s="166" t="n"/>
      <c r="I875" s="481">
        <f>IF(B875="","",'Multi Unit Grid'!$H$3)</f>
        <v/>
      </c>
      <c r="J875" s="166" t="n"/>
      <c r="K875" s="166" t="n"/>
      <c r="L875" s="166" t="n"/>
      <c r="M875" s="166" t="n"/>
      <c r="N875" s="166" t="n"/>
      <c r="O875" s="505" t="n"/>
      <c r="P875" s="166" t="n"/>
      <c r="Q875" s="501">
        <f>IF(B875="","",'Multi Unit Grid'!$G$3)</f>
        <v/>
      </c>
      <c r="R875" s="166" t="n"/>
      <c r="S875" s="502">
        <f>IF('Multi Unit Grid'!$C$13="","",'Multi Unit Grid'!$C$13)</f>
        <v/>
      </c>
      <c r="T875" s="502">
        <f>IF('COE.Client.Details'!J892="","",'COE.Client.Details'!J892)</f>
        <v/>
      </c>
    </row>
    <row r="876">
      <c r="A876" s="504" t="n"/>
      <c r="B876" s="504">
        <f>IF('Internal COE_Account Grid'!B876="","",'Internal COE_Account Grid'!B876)</f>
        <v/>
      </c>
      <c r="C876" s="504">
        <f>IF('Internal COE_Account Grid'!I876="","",'Internal COE_Account Grid'!I876)</f>
        <v/>
      </c>
      <c r="D876" s="631">
        <f>IF('Exhibit A'!K885="","",'Exhibit A'!K885)</f>
        <v/>
      </c>
      <c r="E876" s="166" t="n"/>
      <c r="F876" s="166" t="n"/>
      <c r="G876" s="166" t="n"/>
      <c r="H876" s="166" t="n"/>
      <c r="I876" s="481">
        <f>IF(B876="","",'Multi Unit Grid'!$H$3)</f>
        <v/>
      </c>
      <c r="J876" s="166" t="n"/>
      <c r="K876" s="166" t="n"/>
      <c r="L876" s="166" t="n"/>
      <c r="M876" s="166" t="n"/>
      <c r="N876" s="166" t="n"/>
      <c r="O876" s="505" t="n"/>
      <c r="P876" s="166" t="n"/>
      <c r="Q876" s="501">
        <f>IF(B876="","",'Multi Unit Grid'!$G$3)</f>
        <v/>
      </c>
      <c r="R876" s="166" t="n"/>
      <c r="S876" s="502">
        <f>IF('Multi Unit Grid'!$C$13="","",'Multi Unit Grid'!$C$13)</f>
        <v/>
      </c>
      <c r="T876" s="502">
        <f>IF('COE.Client.Details'!J893="","",'COE.Client.Details'!J893)</f>
        <v/>
      </c>
    </row>
    <row r="877">
      <c r="A877" s="504" t="n"/>
      <c r="B877" s="504">
        <f>IF('Internal COE_Account Grid'!B877="","",'Internal COE_Account Grid'!B877)</f>
        <v/>
      </c>
      <c r="C877" s="504">
        <f>IF('Internal COE_Account Grid'!I877="","",'Internal COE_Account Grid'!I877)</f>
        <v/>
      </c>
      <c r="D877" s="631">
        <f>IF('Exhibit A'!K886="","",'Exhibit A'!K886)</f>
        <v/>
      </c>
      <c r="E877" s="166" t="n"/>
      <c r="F877" s="166" t="n"/>
      <c r="G877" s="166" t="n"/>
      <c r="H877" s="166" t="n"/>
      <c r="I877" s="481">
        <f>IF(B877="","",'Multi Unit Grid'!$H$3)</f>
        <v/>
      </c>
      <c r="J877" s="166" t="n"/>
      <c r="K877" s="166" t="n"/>
      <c r="L877" s="166" t="n"/>
      <c r="M877" s="166" t="n"/>
      <c r="N877" s="166" t="n"/>
      <c r="O877" s="505" t="n"/>
      <c r="P877" s="166" t="n"/>
      <c r="Q877" s="501">
        <f>IF(B877="","",'Multi Unit Grid'!$G$3)</f>
        <v/>
      </c>
      <c r="R877" s="166" t="n"/>
      <c r="S877" s="502">
        <f>IF('Multi Unit Grid'!$C$13="","",'Multi Unit Grid'!$C$13)</f>
        <v/>
      </c>
      <c r="T877" s="502">
        <f>IF('COE.Client.Details'!J894="","",'COE.Client.Details'!J894)</f>
        <v/>
      </c>
    </row>
    <row r="878">
      <c r="A878" s="504" t="n"/>
      <c r="B878" s="504">
        <f>IF('Internal COE_Account Grid'!B878="","",'Internal COE_Account Grid'!B878)</f>
        <v/>
      </c>
      <c r="C878" s="504">
        <f>IF('Internal COE_Account Grid'!I878="","",'Internal COE_Account Grid'!I878)</f>
        <v/>
      </c>
      <c r="D878" s="631">
        <f>IF('Exhibit A'!K887="","",'Exhibit A'!K887)</f>
        <v/>
      </c>
      <c r="E878" s="166" t="n"/>
      <c r="F878" s="166" t="n"/>
      <c r="G878" s="166" t="n"/>
      <c r="H878" s="166" t="n"/>
      <c r="I878" s="481">
        <f>IF(B878="","",'Multi Unit Grid'!$H$3)</f>
        <v/>
      </c>
      <c r="J878" s="166" t="n"/>
      <c r="K878" s="166" t="n"/>
      <c r="L878" s="166" t="n"/>
      <c r="M878" s="166" t="n"/>
      <c r="N878" s="166" t="n"/>
      <c r="O878" s="505" t="n"/>
      <c r="P878" s="166" t="n"/>
      <c r="Q878" s="501">
        <f>IF(B878="","",'Multi Unit Grid'!$G$3)</f>
        <v/>
      </c>
      <c r="R878" s="166" t="n"/>
      <c r="S878" s="502">
        <f>IF('Multi Unit Grid'!$C$13="","",'Multi Unit Grid'!$C$13)</f>
        <v/>
      </c>
      <c r="T878" s="502">
        <f>IF('COE.Client.Details'!J895="","",'COE.Client.Details'!J895)</f>
        <v/>
      </c>
    </row>
    <row r="879">
      <c r="A879" s="504" t="n"/>
      <c r="B879" s="504">
        <f>IF('Internal COE_Account Grid'!B879="","",'Internal COE_Account Grid'!B879)</f>
        <v/>
      </c>
      <c r="C879" s="504">
        <f>IF('Internal COE_Account Grid'!I879="","",'Internal COE_Account Grid'!I879)</f>
        <v/>
      </c>
      <c r="D879" s="631">
        <f>IF('Exhibit A'!K888="","",'Exhibit A'!K888)</f>
        <v/>
      </c>
      <c r="E879" s="166" t="n"/>
      <c r="F879" s="166" t="n"/>
      <c r="G879" s="166" t="n"/>
      <c r="H879" s="166" t="n"/>
      <c r="I879" s="481">
        <f>IF(B879="","",'Multi Unit Grid'!$H$3)</f>
        <v/>
      </c>
      <c r="J879" s="166" t="n"/>
      <c r="K879" s="166" t="n"/>
      <c r="L879" s="166" t="n"/>
      <c r="M879" s="166" t="n"/>
      <c r="N879" s="166" t="n"/>
      <c r="O879" s="505" t="n"/>
      <c r="P879" s="166" t="n"/>
      <c r="Q879" s="501">
        <f>IF(B879="","",'Multi Unit Grid'!$G$3)</f>
        <v/>
      </c>
      <c r="R879" s="166" t="n"/>
      <c r="S879" s="502">
        <f>IF('Multi Unit Grid'!$C$13="","",'Multi Unit Grid'!$C$13)</f>
        <v/>
      </c>
      <c r="T879" s="502">
        <f>IF('COE.Client.Details'!J896="","",'COE.Client.Details'!J896)</f>
        <v/>
      </c>
    </row>
    <row r="880">
      <c r="A880" s="504" t="n"/>
      <c r="B880" s="504">
        <f>IF('Internal COE_Account Grid'!B880="","",'Internal COE_Account Grid'!B880)</f>
        <v/>
      </c>
      <c r="C880" s="504">
        <f>IF('Internal COE_Account Grid'!I880="","",'Internal COE_Account Grid'!I880)</f>
        <v/>
      </c>
      <c r="D880" s="631">
        <f>IF('Exhibit A'!K889="","",'Exhibit A'!K889)</f>
        <v/>
      </c>
      <c r="E880" s="166" t="n"/>
      <c r="F880" s="166" t="n"/>
      <c r="G880" s="166" t="n"/>
      <c r="H880" s="166" t="n"/>
      <c r="I880" s="481">
        <f>IF(B880="","",'Multi Unit Grid'!$H$3)</f>
        <v/>
      </c>
      <c r="J880" s="166" t="n"/>
      <c r="K880" s="166" t="n"/>
      <c r="L880" s="166" t="n"/>
      <c r="M880" s="166" t="n"/>
      <c r="N880" s="166" t="n"/>
      <c r="O880" s="505" t="n"/>
      <c r="P880" s="166" t="n"/>
      <c r="Q880" s="501">
        <f>IF(B880="","",'Multi Unit Grid'!$G$3)</f>
        <v/>
      </c>
      <c r="R880" s="166" t="n"/>
      <c r="S880" s="502">
        <f>IF('Multi Unit Grid'!$C$13="","",'Multi Unit Grid'!$C$13)</f>
        <v/>
      </c>
      <c r="T880" s="502">
        <f>IF('COE.Client.Details'!J897="","",'COE.Client.Details'!J897)</f>
        <v/>
      </c>
    </row>
    <row r="881">
      <c r="A881" s="504" t="n"/>
      <c r="B881" s="504">
        <f>IF('Internal COE_Account Grid'!B881="","",'Internal COE_Account Grid'!B881)</f>
        <v/>
      </c>
      <c r="C881" s="504">
        <f>IF('Internal COE_Account Grid'!I881="","",'Internal COE_Account Grid'!I881)</f>
        <v/>
      </c>
      <c r="D881" s="631">
        <f>IF('Exhibit A'!K890="","",'Exhibit A'!K890)</f>
        <v/>
      </c>
      <c r="E881" s="166" t="n"/>
      <c r="F881" s="166" t="n"/>
      <c r="G881" s="166" t="n"/>
      <c r="H881" s="166" t="n"/>
      <c r="I881" s="481">
        <f>IF(B881="","",'Multi Unit Grid'!$H$3)</f>
        <v/>
      </c>
      <c r="J881" s="166" t="n"/>
      <c r="K881" s="166" t="n"/>
      <c r="L881" s="166" t="n"/>
      <c r="M881" s="166" t="n"/>
      <c r="N881" s="166" t="n"/>
      <c r="O881" s="505" t="n"/>
      <c r="P881" s="166" t="n"/>
      <c r="Q881" s="501">
        <f>IF(B881="","",'Multi Unit Grid'!$G$3)</f>
        <v/>
      </c>
      <c r="R881" s="166" t="n"/>
      <c r="S881" s="502">
        <f>IF('Multi Unit Grid'!$C$13="","",'Multi Unit Grid'!$C$13)</f>
        <v/>
      </c>
      <c r="T881" s="502">
        <f>IF('COE.Client.Details'!J898="","",'COE.Client.Details'!J898)</f>
        <v/>
      </c>
    </row>
    <row r="882">
      <c r="A882" s="504" t="n"/>
      <c r="B882" s="504">
        <f>IF('Internal COE_Account Grid'!B882="","",'Internal COE_Account Grid'!B882)</f>
        <v/>
      </c>
      <c r="C882" s="504">
        <f>IF('Internal COE_Account Grid'!I882="","",'Internal COE_Account Grid'!I882)</f>
        <v/>
      </c>
      <c r="D882" s="631">
        <f>IF('Exhibit A'!K891="","",'Exhibit A'!K891)</f>
        <v/>
      </c>
      <c r="E882" s="166" t="n"/>
      <c r="F882" s="166" t="n"/>
      <c r="G882" s="166" t="n"/>
      <c r="H882" s="166" t="n"/>
      <c r="I882" s="481">
        <f>IF(B882="","",'Multi Unit Grid'!$H$3)</f>
        <v/>
      </c>
      <c r="J882" s="166" t="n"/>
      <c r="K882" s="166" t="n"/>
      <c r="L882" s="166" t="n"/>
      <c r="M882" s="166" t="n"/>
      <c r="N882" s="166" t="n"/>
      <c r="O882" s="505" t="n"/>
      <c r="P882" s="166" t="n"/>
      <c r="Q882" s="501">
        <f>IF(B882="","",'Multi Unit Grid'!$G$3)</f>
        <v/>
      </c>
      <c r="R882" s="166" t="n"/>
      <c r="S882" s="502">
        <f>IF('Multi Unit Grid'!$C$13="","",'Multi Unit Grid'!$C$13)</f>
        <v/>
      </c>
      <c r="T882" s="502">
        <f>IF('COE.Client.Details'!J899="","",'COE.Client.Details'!J899)</f>
        <v/>
      </c>
    </row>
    <row r="883">
      <c r="A883" s="504" t="n"/>
      <c r="B883" s="504">
        <f>IF('Internal COE_Account Grid'!B883="","",'Internal COE_Account Grid'!B883)</f>
        <v/>
      </c>
      <c r="C883" s="504">
        <f>IF('Internal COE_Account Grid'!I883="","",'Internal COE_Account Grid'!I883)</f>
        <v/>
      </c>
      <c r="D883" s="631">
        <f>IF('Exhibit A'!K892="","",'Exhibit A'!K892)</f>
        <v/>
      </c>
      <c r="E883" s="166" t="n"/>
      <c r="F883" s="166" t="n"/>
      <c r="G883" s="166" t="n"/>
      <c r="H883" s="166" t="n"/>
      <c r="I883" s="481">
        <f>IF(B883="","",'Multi Unit Grid'!$H$3)</f>
        <v/>
      </c>
      <c r="J883" s="166" t="n"/>
      <c r="K883" s="166" t="n"/>
      <c r="L883" s="166" t="n"/>
      <c r="M883" s="166" t="n"/>
      <c r="N883" s="166" t="n"/>
      <c r="O883" s="505" t="n"/>
      <c r="P883" s="166" t="n"/>
      <c r="Q883" s="501">
        <f>IF(B883="","",'Multi Unit Grid'!$G$3)</f>
        <v/>
      </c>
      <c r="R883" s="166" t="n"/>
      <c r="S883" s="502">
        <f>IF('Multi Unit Grid'!$C$13="","",'Multi Unit Grid'!$C$13)</f>
        <v/>
      </c>
      <c r="T883" s="502">
        <f>IF('COE.Client.Details'!J900="","",'COE.Client.Details'!J900)</f>
        <v/>
      </c>
    </row>
    <row r="884">
      <c r="A884" s="504" t="n"/>
      <c r="B884" s="504">
        <f>IF('Internal COE_Account Grid'!B884="","",'Internal COE_Account Grid'!B884)</f>
        <v/>
      </c>
      <c r="C884" s="504">
        <f>IF('Internal COE_Account Grid'!I884="","",'Internal COE_Account Grid'!I884)</f>
        <v/>
      </c>
      <c r="D884" s="631">
        <f>IF('Exhibit A'!K893="","",'Exhibit A'!K893)</f>
        <v/>
      </c>
      <c r="E884" s="166" t="n"/>
      <c r="F884" s="166" t="n"/>
      <c r="G884" s="166" t="n"/>
      <c r="H884" s="166" t="n"/>
      <c r="I884" s="481">
        <f>IF(B884="","",'Multi Unit Grid'!$H$3)</f>
        <v/>
      </c>
      <c r="J884" s="166" t="n"/>
      <c r="K884" s="166" t="n"/>
      <c r="L884" s="166" t="n"/>
      <c r="M884" s="166" t="n"/>
      <c r="N884" s="166" t="n"/>
      <c r="O884" s="505" t="n"/>
      <c r="P884" s="166" t="n"/>
      <c r="Q884" s="501">
        <f>IF(B884="","",'Multi Unit Grid'!$G$3)</f>
        <v/>
      </c>
      <c r="R884" s="166" t="n"/>
      <c r="S884" s="502">
        <f>IF('Multi Unit Grid'!$C$13="","",'Multi Unit Grid'!$C$13)</f>
        <v/>
      </c>
      <c r="T884" s="502">
        <f>IF('COE.Client.Details'!J901="","",'COE.Client.Details'!J901)</f>
        <v/>
      </c>
    </row>
    <row r="885">
      <c r="A885" s="504" t="n"/>
      <c r="B885" s="504">
        <f>IF('Internal COE_Account Grid'!B885="","",'Internal COE_Account Grid'!B885)</f>
        <v/>
      </c>
      <c r="C885" s="504">
        <f>IF('Internal COE_Account Grid'!I885="","",'Internal COE_Account Grid'!I885)</f>
        <v/>
      </c>
      <c r="D885" s="631">
        <f>IF('Exhibit A'!K894="","",'Exhibit A'!K894)</f>
        <v/>
      </c>
      <c r="E885" s="166" t="n"/>
      <c r="F885" s="166" t="n"/>
      <c r="G885" s="166" t="n"/>
      <c r="H885" s="166" t="n"/>
      <c r="I885" s="481">
        <f>IF(B885="","",'Multi Unit Grid'!$H$3)</f>
        <v/>
      </c>
      <c r="J885" s="166" t="n"/>
      <c r="K885" s="166" t="n"/>
      <c r="L885" s="166" t="n"/>
      <c r="M885" s="166" t="n"/>
      <c r="N885" s="166" t="n"/>
      <c r="O885" s="505" t="n"/>
      <c r="P885" s="166" t="n"/>
      <c r="Q885" s="501">
        <f>IF(B885="","",'Multi Unit Grid'!$G$3)</f>
        <v/>
      </c>
      <c r="R885" s="166" t="n"/>
      <c r="S885" s="502">
        <f>IF('Multi Unit Grid'!$C$13="","",'Multi Unit Grid'!$C$13)</f>
        <v/>
      </c>
      <c r="T885" s="502">
        <f>IF('COE.Client.Details'!J902="","",'COE.Client.Details'!J902)</f>
        <v/>
      </c>
    </row>
    <row r="886">
      <c r="A886" s="504" t="n"/>
      <c r="B886" s="504">
        <f>IF('Internal COE_Account Grid'!B886="","",'Internal COE_Account Grid'!B886)</f>
        <v/>
      </c>
      <c r="C886" s="504">
        <f>IF('Internal COE_Account Grid'!I886="","",'Internal COE_Account Grid'!I886)</f>
        <v/>
      </c>
      <c r="D886" s="631">
        <f>IF('Exhibit A'!K895="","",'Exhibit A'!K895)</f>
        <v/>
      </c>
      <c r="E886" s="166" t="n"/>
      <c r="F886" s="166" t="n"/>
      <c r="G886" s="166" t="n"/>
      <c r="H886" s="166" t="n"/>
      <c r="I886" s="481">
        <f>IF(B886="","",'Multi Unit Grid'!$H$3)</f>
        <v/>
      </c>
      <c r="J886" s="166" t="n"/>
      <c r="K886" s="166" t="n"/>
      <c r="L886" s="166" t="n"/>
      <c r="M886" s="166" t="n"/>
      <c r="N886" s="166" t="n"/>
      <c r="O886" s="505" t="n"/>
      <c r="P886" s="166" t="n"/>
      <c r="Q886" s="501">
        <f>IF(B886="","",'Multi Unit Grid'!$G$3)</f>
        <v/>
      </c>
      <c r="R886" s="166" t="n"/>
      <c r="S886" s="502">
        <f>IF('Multi Unit Grid'!$C$13="","",'Multi Unit Grid'!$C$13)</f>
        <v/>
      </c>
      <c r="T886" s="502">
        <f>IF('COE.Client.Details'!J903="","",'COE.Client.Details'!J903)</f>
        <v/>
      </c>
    </row>
    <row r="887">
      <c r="A887" s="504" t="n"/>
      <c r="B887" s="504">
        <f>IF('Internal COE_Account Grid'!B887="","",'Internal COE_Account Grid'!B887)</f>
        <v/>
      </c>
      <c r="C887" s="504">
        <f>IF('Internal COE_Account Grid'!I887="","",'Internal COE_Account Grid'!I887)</f>
        <v/>
      </c>
      <c r="D887" s="631">
        <f>IF('Exhibit A'!K896="","",'Exhibit A'!K896)</f>
        <v/>
      </c>
      <c r="E887" s="166" t="n"/>
      <c r="F887" s="166" t="n"/>
      <c r="G887" s="166" t="n"/>
      <c r="H887" s="166" t="n"/>
      <c r="I887" s="481">
        <f>IF(B887="","",'Multi Unit Grid'!$H$3)</f>
        <v/>
      </c>
      <c r="J887" s="166" t="n"/>
      <c r="K887" s="166" t="n"/>
      <c r="L887" s="166" t="n"/>
      <c r="M887" s="166" t="n"/>
      <c r="N887" s="166" t="n"/>
      <c r="O887" s="505" t="n"/>
      <c r="P887" s="166" t="n"/>
      <c r="Q887" s="501">
        <f>IF(B887="","",'Multi Unit Grid'!$G$3)</f>
        <v/>
      </c>
      <c r="R887" s="166" t="n"/>
      <c r="S887" s="502">
        <f>IF('Multi Unit Grid'!$C$13="","",'Multi Unit Grid'!$C$13)</f>
        <v/>
      </c>
      <c r="T887" s="502">
        <f>IF('COE.Client.Details'!J904="","",'COE.Client.Details'!J904)</f>
        <v/>
      </c>
    </row>
    <row r="888">
      <c r="A888" s="504" t="n"/>
      <c r="B888" s="504">
        <f>IF('Internal COE_Account Grid'!B888="","",'Internal COE_Account Grid'!B888)</f>
        <v/>
      </c>
      <c r="C888" s="504">
        <f>IF('Internal COE_Account Grid'!I888="","",'Internal COE_Account Grid'!I888)</f>
        <v/>
      </c>
      <c r="D888" s="631">
        <f>IF('Exhibit A'!K897="","",'Exhibit A'!K897)</f>
        <v/>
      </c>
      <c r="E888" s="166" t="n"/>
      <c r="F888" s="166" t="n"/>
      <c r="G888" s="166" t="n"/>
      <c r="H888" s="166" t="n"/>
      <c r="I888" s="481">
        <f>IF(B888="","",'Multi Unit Grid'!$H$3)</f>
        <v/>
      </c>
      <c r="J888" s="166" t="n"/>
      <c r="K888" s="166" t="n"/>
      <c r="L888" s="166" t="n"/>
      <c r="M888" s="166" t="n"/>
      <c r="N888" s="166" t="n"/>
      <c r="O888" s="505" t="n"/>
      <c r="P888" s="166" t="n"/>
      <c r="Q888" s="501">
        <f>IF(B888="","",'Multi Unit Grid'!$G$3)</f>
        <v/>
      </c>
      <c r="R888" s="166" t="n"/>
      <c r="S888" s="502">
        <f>IF('Multi Unit Grid'!$C$13="","",'Multi Unit Grid'!$C$13)</f>
        <v/>
      </c>
      <c r="T888" s="502">
        <f>IF('COE.Client.Details'!J905="","",'COE.Client.Details'!J905)</f>
        <v/>
      </c>
    </row>
    <row r="889">
      <c r="A889" s="504" t="n"/>
      <c r="B889" s="504">
        <f>IF('Internal COE_Account Grid'!B889="","",'Internal COE_Account Grid'!B889)</f>
        <v/>
      </c>
      <c r="C889" s="504">
        <f>IF('Internal COE_Account Grid'!I889="","",'Internal COE_Account Grid'!I889)</f>
        <v/>
      </c>
      <c r="D889" s="631">
        <f>IF('Exhibit A'!K898="","",'Exhibit A'!K898)</f>
        <v/>
      </c>
      <c r="E889" s="166" t="n"/>
      <c r="F889" s="166" t="n"/>
      <c r="G889" s="166" t="n"/>
      <c r="H889" s="166" t="n"/>
      <c r="I889" s="481">
        <f>IF(B889="","",'Multi Unit Grid'!$H$3)</f>
        <v/>
      </c>
      <c r="J889" s="166" t="n"/>
      <c r="K889" s="166" t="n"/>
      <c r="L889" s="166" t="n"/>
      <c r="M889" s="166" t="n"/>
      <c r="N889" s="166" t="n"/>
      <c r="O889" s="505" t="n"/>
      <c r="P889" s="166" t="n"/>
      <c r="Q889" s="501">
        <f>IF(B889="","",'Multi Unit Grid'!$G$3)</f>
        <v/>
      </c>
      <c r="R889" s="166" t="n"/>
      <c r="S889" s="502">
        <f>IF('Multi Unit Grid'!$C$13="","",'Multi Unit Grid'!$C$13)</f>
        <v/>
      </c>
      <c r="T889" s="502">
        <f>IF('COE.Client.Details'!J906="","",'COE.Client.Details'!J906)</f>
        <v/>
      </c>
    </row>
    <row r="890">
      <c r="A890" s="504" t="n"/>
      <c r="B890" s="504">
        <f>IF('Internal COE_Account Grid'!B890="","",'Internal COE_Account Grid'!B890)</f>
        <v/>
      </c>
      <c r="C890" s="504">
        <f>IF('Internal COE_Account Grid'!I890="","",'Internal COE_Account Grid'!I890)</f>
        <v/>
      </c>
      <c r="D890" s="631">
        <f>IF('Exhibit A'!K899="","",'Exhibit A'!K899)</f>
        <v/>
      </c>
      <c r="E890" s="166" t="n"/>
      <c r="F890" s="166" t="n"/>
      <c r="G890" s="166" t="n"/>
      <c r="H890" s="166" t="n"/>
      <c r="I890" s="481">
        <f>IF(B890="","",'Multi Unit Grid'!$H$3)</f>
        <v/>
      </c>
      <c r="J890" s="166" t="n"/>
      <c r="K890" s="166" t="n"/>
      <c r="L890" s="166" t="n"/>
      <c r="M890" s="166" t="n"/>
      <c r="N890" s="166" t="n"/>
      <c r="O890" s="505" t="n"/>
      <c r="P890" s="166" t="n"/>
      <c r="Q890" s="501">
        <f>IF(B890="","",'Multi Unit Grid'!$G$3)</f>
        <v/>
      </c>
      <c r="R890" s="166" t="n"/>
      <c r="S890" s="502">
        <f>IF('Multi Unit Grid'!$C$13="","",'Multi Unit Grid'!$C$13)</f>
        <v/>
      </c>
      <c r="T890" s="502">
        <f>IF('COE.Client.Details'!J907="","",'COE.Client.Details'!J907)</f>
        <v/>
      </c>
    </row>
    <row r="891">
      <c r="A891" s="504" t="n"/>
      <c r="B891" s="504">
        <f>IF('Internal COE_Account Grid'!B891="","",'Internal COE_Account Grid'!B891)</f>
        <v/>
      </c>
      <c r="C891" s="504">
        <f>IF('Internal COE_Account Grid'!I891="","",'Internal COE_Account Grid'!I891)</f>
        <v/>
      </c>
      <c r="D891" s="631">
        <f>IF('Exhibit A'!K900="","",'Exhibit A'!K900)</f>
        <v/>
      </c>
      <c r="E891" s="166" t="n"/>
      <c r="F891" s="166" t="n"/>
      <c r="G891" s="166" t="n"/>
      <c r="H891" s="166" t="n"/>
      <c r="I891" s="481">
        <f>IF(B891="","",'Multi Unit Grid'!$H$3)</f>
        <v/>
      </c>
      <c r="J891" s="166" t="n"/>
      <c r="K891" s="166" t="n"/>
      <c r="L891" s="166" t="n"/>
      <c r="M891" s="166" t="n"/>
      <c r="N891" s="166" t="n"/>
      <c r="O891" s="505" t="n"/>
      <c r="P891" s="166" t="n"/>
      <c r="Q891" s="501">
        <f>IF(B891="","",'Multi Unit Grid'!$G$3)</f>
        <v/>
      </c>
      <c r="R891" s="166" t="n"/>
      <c r="S891" s="502">
        <f>IF('Multi Unit Grid'!$C$13="","",'Multi Unit Grid'!$C$13)</f>
        <v/>
      </c>
      <c r="T891" s="502">
        <f>IF('COE.Client.Details'!J908="","",'COE.Client.Details'!J908)</f>
        <v/>
      </c>
    </row>
    <row r="892">
      <c r="A892" s="504" t="n"/>
      <c r="B892" s="504">
        <f>IF('Internal COE_Account Grid'!B892="","",'Internal COE_Account Grid'!B892)</f>
        <v/>
      </c>
      <c r="C892" s="504">
        <f>IF('Internal COE_Account Grid'!I892="","",'Internal COE_Account Grid'!I892)</f>
        <v/>
      </c>
      <c r="D892" s="631">
        <f>IF('Exhibit A'!K901="","",'Exhibit A'!K901)</f>
        <v/>
      </c>
      <c r="E892" s="166" t="n"/>
      <c r="F892" s="166" t="n"/>
      <c r="G892" s="166" t="n"/>
      <c r="H892" s="166" t="n"/>
      <c r="I892" s="481">
        <f>IF(B892="","",'Multi Unit Grid'!$H$3)</f>
        <v/>
      </c>
      <c r="J892" s="166" t="n"/>
      <c r="K892" s="166" t="n"/>
      <c r="L892" s="166" t="n"/>
      <c r="M892" s="166" t="n"/>
      <c r="N892" s="166" t="n"/>
      <c r="O892" s="505" t="n"/>
      <c r="P892" s="166" t="n"/>
      <c r="Q892" s="501">
        <f>IF(B892="","",'Multi Unit Grid'!$G$3)</f>
        <v/>
      </c>
      <c r="R892" s="166" t="n"/>
      <c r="S892" s="502">
        <f>IF('Multi Unit Grid'!$C$13="","",'Multi Unit Grid'!$C$13)</f>
        <v/>
      </c>
      <c r="T892" s="502">
        <f>IF('COE.Client.Details'!J909="","",'COE.Client.Details'!J909)</f>
        <v/>
      </c>
    </row>
    <row r="893">
      <c r="A893" s="504" t="n"/>
      <c r="B893" s="504">
        <f>IF('Internal COE_Account Grid'!B893="","",'Internal COE_Account Grid'!B893)</f>
        <v/>
      </c>
      <c r="C893" s="504">
        <f>IF('Internal COE_Account Grid'!I893="","",'Internal COE_Account Grid'!I893)</f>
        <v/>
      </c>
      <c r="D893" s="631">
        <f>IF('Exhibit A'!K902="","",'Exhibit A'!K902)</f>
        <v/>
      </c>
      <c r="E893" s="166" t="n"/>
      <c r="F893" s="166" t="n"/>
      <c r="G893" s="166" t="n"/>
      <c r="H893" s="166" t="n"/>
      <c r="I893" s="481">
        <f>IF(B893="","",'Multi Unit Grid'!$H$3)</f>
        <v/>
      </c>
      <c r="J893" s="166" t="n"/>
      <c r="K893" s="166" t="n"/>
      <c r="L893" s="166" t="n"/>
      <c r="M893" s="166" t="n"/>
      <c r="N893" s="166" t="n"/>
      <c r="O893" s="505" t="n"/>
      <c r="P893" s="166" t="n"/>
      <c r="Q893" s="501">
        <f>IF(B893="","",'Multi Unit Grid'!$G$3)</f>
        <v/>
      </c>
      <c r="R893" s="166" t="n"/>
      <c r="S893" s="502">
        <f>IF('Multi Unit Grid'!$C$13="","",'Multi Unit Grid'!$C$13)</f>
        <v/>
      </c>
      <c r="T893" s="502">
        <f>IF('COE.Client.Details'!J910="","",'COE.Client.Details'!J910)</f>
        <v/>
      </c>
    </row>
    <row r="894">
      <c r="A894" s="504" t="n"/>
      <c r="B894" s="504">
        <f>IF('Internal COE_Account Grid'!B894="","",'Internal COE_Account Grid'!B894)</f>
        <v/>
      </c>
      <c r="C894" s="504">
        <f>IF('Internal COE_Account Grid'!I894="","",'Internal COE_Account Grid'!I894)</f>
        <v/>
      </c>
      <c r="D894" s="631">
        <f>IF('Exhibit A'!K903="","",'Exhibit A'!K903)</f>
        <v/>
      </c>
      <c r="E894" s="166" t="n"/>
      <c r="F894" s="166" t="n"/>
      <c r="G894" s="166" t="n"/>
      <c r="H894" s="166" t="n"/>
      <c r="I894" s="481">
        <f>IF(B894="","",'Multi Unit Grid'!$H$3)</f>
        <v/>
      </c>
      <c r="J894" s="166" t="n"/>
      <c r="K894" s="166" t="n"/>
      <c r="L894" s="166" t="n"/>
      <c r="M894" s="166" t="n"/>
      <c r="N894" s="166" t="n"/>
      <c r="O894" s="505" t="n"/>
      <c r="P894" s="166" t="n"/>
      <c r="Q894" s="501">
        <f>IF(B894="","",'Multi Unit Grid'!$G$3)</f>
        <v/>
      </c>
      <c r="R894" s="166" t="n"/>
      <c r="S894" s="502">
        <f>IF('Multi Unit Grid'!$C$13="","",'Multi Unit Grid'!$C$13)</f>
        <v/>
      </c>
      <c r="T894" s="502">
        <f>IF('COE.Client.Details'!J911="","",'COE.Client.Details'!J911)</f>
        <v/>
      </c>
    </row>
    <row r="895">
      <c r="A895" s="504" t="n"/>
      <c r="B895" s="504">
        <f>IF('Internal COE_Account Grid'!B895="","",'Internal COE_Account Grid'!B895)</f>
        <v/>
      </c>
      <c r="C895" s="504">
        <f>IF('Internal COE_Account Grid'!I895="","",'Internal COE_Account Grid'!I895)</f>
        <v/>
      </c>
      <c r="D895" s="631">
        <f>IF('Exhibit A'!K904="","",'Exhibit A'!K904)</f>
        <v/>
      </c>
      <c r="E895" s="166" t="n"/>
      <c r="F895" s="166" t="n"/>
      <c r="G895" s="166" t="n"/>
      <c r="H895" s="166" t="n"/>
      <c r="I895" s="481">
        <f>IF(B895="","",'Multi Unit Grid'!$H$3)</f>
        <v/>
      </c>
      <c r="J895" s="166" t="n"/>
      <c r="K895" s="166" t="n"/>
      <c r="L895" s="166" t="n"/>
      <c r="M895" s="166" t="n"/>
      <c r="N895" s="166" t="n"/>
      <c r="O895" s="505" t="n"/>
      <c r="P895" s="166" t="n"/>
      <c r="Q895" s="501">
        <f>IF(B895="","",'Multi Unit Grid'!$G$3)</f>
        <v/>
      </c>
      <c r="R895" s="166" t="n"/>
      <c r="S895" s="502">
        <f>IF('Multi Unit Grid'!$C$13="","",'Multi Unit Grid'!$C$13)</f>
        <v/>
      </c>
      <c r="T895" s="502">
        <f>IF('COE.Client.Details'!J912="","",'COE.Client.Details'!J912)</f>
        <v/>
      </c>
    </row>
    <row r="896">
      <c r="A896" s="504" t="n"/>
      <c r="B896" s="504">
        <f>IF('Internal COE_Account Grid'!B896="","",'Internal COE_Account Grid'!B896)</f>
        <v/>
      </c>
      <c r="C896" s="504">
        <f>IF('Internal COE_Account Grid'!I896="","",'Internal COE_Account Grid'!I896)</f>
        <v/>
      </c>
      <c r="D896" s="631">
        <f>IF('Exhibit A'!K905="","",'Exhibit A'!K905)</f>
        <v/>
      </c>
      <c r="E896" s="166" t="n"/>
      <c r="F896" s="166" t="n"/>
      <c r="G896" s="166" t="n"/>
      <c r="H896" s="166" t="n"/>
      <c r="I896" s="481">
        <f>IF(B896="","",'Multi Unit Grid'!$H$3)</f>
        <v/>
      </c>
      <c r="J896" s="166" t="n"/>
      <c r="K896" s="166" t="n"/>
      <c r="L896" s="166" t="n"/>
      <c r="M896" s="166" t="n"/>
      <c r="N896" s="166" t="n"/>
      <c r="O896" s="505" t="n"/>
      <c r="P896" s="166" t="n"/>
      <c r="Q896" s="501">
        <f>IF(B896="","",'Multi Unit Grid'!$G$3)</f>
        <v/>
      </c>
      <c r="R896" s="166" t="n"/>
      <c r="S896" s="502">
        <f>IF('Multi Unit Grid'!$C$13="","",'Multi Unit Grid'!$C$13)</f>
        <v/>
      </c>
      <c r="T896" s="502">
        <f>IF('COE.Client.Details'!J913="","",'COE.Client.Details'!J913)</f>
        <v/>
      </c>
    </row>
    <row r="897">
      <c r="A897" s="504" t="n"/>
      <c r="B897" s="504">
        <f>IF('Internal COE_Account Grid'!B897="","",'Internal COE_Account Grid'!B897)</f>
        <v/>
      </c>
      <c r="C897" s="504">
        <f>IF('Internal COE_Account Grid'!I897="","",'Internal COE_Account Grid'!I897)</f>
        <v/>
      </c>
      <c r="D897" s="631">
        <f>IF('Exhibit A'!K906="","",'Exhibit A'!K906)</f>
        <v/>
      </c>
      <c r="E897" s="166" t="n"/>
      <c r="F897" s="166" t="n"/>
      <c r="G897" s="166" t="n"/>
      <c r="H897" s="166" t="n"/>
      <c r="I897" s="481">
        <f>IF(B897="","",'Multi Unit Grid'!$H$3)</f>
        <v/>
      </c>
      <c r="J897" s="166" t="n"/>
      <c r="K897" s="166" t="n"/>
      <c r="L897" s="166" t="n"/>
      <c r="M897" s="166" t="n"/>
      <c r="N897" s="166" t="n"/>
      <c r="O897" s="505" t="n"/>
      <c r="P897" s="166" t="n"/>
      <c r="Q897" s="501">
        <f>IF(B897="","",'Multi Unit Grid'!$G$3)</f>
        <v/>
      </c>
      <c r="R897" s="166" t="n"/>
      <c r="S897" s="502">
        <f>IF('Multi Unit Grid'!$C$13="","",'Multi Unit Grid'!$C$13)</f>
        <v/>
      </c>
      <c r="T897" s="502">
        <f>IF('COE.Client.Details'!J914="","",'COE.Client.Details'!J914)</f>
        <v/>
      </c>
    </row>
    <row r="898">
      <c r="A898" s="504" t="n"/>
      <c r="B898" s="504">
        <f>IF('Internal COE_Account Grid'!B898="","",'Internal COE_Account Grid'!B898)</f>
        <v/>
      </c>
      <c r="C898" s="504">
        <f>IF('Internal COE_Account Grid'!I898="","",'Internal COE_Account Grid'!I898)</f>
        <v/>
      </c>
      <c r="D898" s="631">
        <f>IF('Exhibit A'!K907="","",'Exhibit A'!K907)</f>
        <v/>
      </c>
      <c r="E898" s="166" t="n"/>
      <c r="F898" s="166" t="n"/>
      <c r="G898" s="166" t="n"/>
      <c r="H898" s="166" t="n"/>
      <c r="I898" s="481">
        <f>IF(B898="","",'Multi Unit Grid'!$H$3)</f>
        <v/>
      </c>
      <c r="J898" s="166" t="n"/>
      <c r="K898" s="166" t="n"/>
      <c r="L898" s="166" t="n"/>
      <c r="M898" s="166" t="n"/>
      <c r="N898" s="166" t="n"/>
      <c r="O898" s="505" t="n"/>
      <c r="P898" s="166" t="n"/>
      <c r="Q898" s="501">
        <f>IF(B898="","",'Multi Unit Grid'!$G$3)</f>
        <v/>
      </c>
      <c r="R898" s="166" t="n"/>
      <c r="S898" s="502">
        <f>IF('Multi Unit Grid'!$C$13="","",'Multi Unit Grid'!$C$13)</f>
        <v/>
      </c>
      <c r="T898" s="502">
        <f>IF('COE.Client.Details'!J915="","",'COE.Client.Details'!J915)</f>
        <v/>
      </c>
    </row>
    <row r="899">
      <c r="A899" s="504" t="n"/>
      <c r="B899" s="504">
        <f>IF('Internal COE_Account Grid'!B899="","",'Internal COE_Account Grid'!B899)</f>
        <v/>
      </c>
      <c r="C899" s="504">
        <f>IF('Internal COE_Account Grid'!I899="","",'Internal COE_Account Grid'!I899)</f>
        <v/>
      </c>
      <c r="D899" s="631">
        <f>IF('Exhibit A'!K908="","",'Exhibit A'!K908)</f>
        <v/>
      </c>
      <c r="E899" s="166" t="n"/>
      <c r="F899" s="166" t="n"/>
      <c r="G899" s="166" t="n"/>
      <c r="H899" s="166" t="n"/>
      <c r="I899" s="481">
        <f>IF(B899="","",'Multi Unit Grid'!$H$3)</f>
        <v/>
      </c>
      <c r="J899" s="166" t="n"/>
      <c r="K899" s="166" t="n"/>
      <c r="L899" s="166" t="n"/>
      <c r="M899" s="166" t="n"/>
      <c r="N899" s="166" t="n"/>
      <c r="O899" s="505" t="n"/>
      <c r="P899" s="166" t="n"/>
      <c r="Q899" s="501">
        <f>IF(B899="","",'Multi Unit Grid'!$G$3)</f>
        <v/>
      </c>
      <c r="R899" s="166" t="n"/>
      <c r="S899" s="502">
        <f>IF('Multi Unit Grid'!$C$13="","",'Multi Unit Grid'!$C$13)</f>
        <v/>
      </c>
      <c r="T899" s="502">
        <f>IF('COE.Client.Details'!J916="","",'COE.Client.Details'!J916)</f>
        <v/>
      </c>
    </row>
    <row r="900">
      <c r="A900" s="504" t="n"/>
      <c r="B900" s="504">
        <f>IF('Internal COE_Account Grid'!B900="","",'Internal COE_Account Grid'!B900)</f>
        <v/>
      </c>
      <c r="C900" s="504">
        <f>IF('Internal COE_Account Grid'!I900="","",'Internal COE_Account Grid'!I900)</f>
        <v/>
      </c>
      <c r="D900" s="631">
        <f>IF('Exhibit A'!K909="","",'Exhibit A'!K909)</f>
        <v/>
      </c>
      <c r="E900" s="166" t="n"/>
      <c r="F900" s="166" t="n"/>
      <c r="G900" s="166" t="n"/>
      <c r="H900" s="166" t="n"/>
      <c r="I900" s="481">
        <f>IF(B900="","",'Multi Unit Grid'!$H$3)</f>
        <v/>
      </c>
      <c r="J900" s="166" t="n"/>
      <c r="K900" s="166" t="n"/>
      <c r="L900" s="166" t="n"/>
      <c r="M900" s="166" t="n"/>
      <c r="N900" s="166" t="n"/>
      <c r="O900" s="505" t="n"/>
      <c r="P900" s="166" t="n"/>
      <c r="Q900" s="501">
        <f>IF(B900="","",'Multi Unit Grid'!$G$3)</f>
        <v/>
      </c>
      <c r="R900" s="166" t="n"/>
      <c r="S900" s="502">
        <f>IF('Multi Unit Grid'!$C$13="","",'Multi Unit Grid'!$C$13)</f>
        <v/>
      </c>
      <c r="T900" s="502">
        <f>IF('COE.Client.Details'!J917="","",'COE.Client.Details'!J917)</f>
        <v/>
      </c>
    </row>
    <row r="901">
      <c r="A901" s="504" t="n"/>
      <c r="B901" s="504">
        <f>IF('Internal COE_Account Grid'!B901="","",'Internal COE_Account Grid'!B901)</f>
        <v/>
      </c>
      <c r="C901" s="504">
        <f>IF('Internal COE_Account Grid'!I901="","",'Internal COE_Account Grid'!I901)</f>
        <v/>
      </c>
      <c r="D901" s="631">
        <f>IF('Exhibit A'!K910="","",'Exhibit A'!K910)</f>
        <v/>
      </c>
      <c r="E901" s="166" t="n"/>
      <c r="F901" s="166" t="n"/>
      <c r="G901" s="166" t="n"/>
      <c r="H901" s="166" t="n"/>
      <c r="I901" s="481">
        <f>IF(B901="","",'Multi Unit Grid'!$H$3)</f>
        <v/>
      </c>
      <c r="J901" s="166" t="n"/>
      <c r="K901" s="166" t="n"/>
      <c r="L901" s="166" t="n"/>
      <c r="M901" s="166" t="n"/>
      <c r="N901" s="166" t="n"/>
      <c r="O901" s="505" t="n"/>
      <c r="P901" s="166" t="n"/>
      <c r="Q901" s="501">
        <f>IF(B901="","",'Multi Unit Grid'!$G$3)</f>
        <v/>
      </c>
      <c r="R901" s="166" t="n"/>
      <c r="S901" s="502">
        <f>IF('Multi Unit Grid'!$C$13="","",'Multi Unit Grid'!$C$13)</f>
        <v/>
      </c>
      <c r="T901" s="502">
        <f>IF('COE.Client.Details'!J918="","",'COE.Client.Details'!J918)</f>
        <v/>
      </c>
    </row>
    <row r="902">
      <c r="A902" s="504" t="n"/>
      <c r="B902" s="504">
        <f>IF('Internal COE_Account Grid'!B902="","",'Internal COE_Account Grid'!B902)</f>
        <v/>
      </c>
      <c r="C902" s="504">
        <f>IF('Internal COE_Account Grid'!I902="","",'Internal COE_Account Grid'!I902)</f>
        <v/>
      </c>
      <c r="D902" s="631">
        <f>IF('Exhibit A'!K911="","",'Exhibit A'!K911)</f>
        <v/>
      </c>
      <c r="E902" s="166" t="n"/>
      <c r="F902" s="166" t="n"/>
      <c r="G902" s="166" t="n"/>
      <c r="H902" s="166" t="n"/>
      <c r="I902" s="481">
        <f>IF(B902="","",'Multi Unit Grid'!$H$3)</f>
        <v/>
      </c>
      <c r="J902" s="166" t="n"/>
      <c r="K902" s="166" t="n"/>
      <c r="L902" s="166" t="n"/>
      <c r="M902" s="166" t="n"/>
      <c r="N902" s="166" t="n"/>
      <c r="O902" s="505" t="n"/>
      <c r="P902" s="166" t="n"/>
      <c r="Q902" s="501">
        <f>IF(B902="","",'Multi Unit Grid'!$G$3)</f>
        <v/>
      </c>
      <c r="R902" s="166" t="n"/>
      <c r="S902" s="502">
        <f>IF('Multi Unit Grid'!$C$13="","",'Multi Unit Grid'!$C$13)</f>
        <v/>
      </c>
      <c r="T902" s="502">
        <f>IF('COE.Client.Details'!J919="","",'COE.Client.Details'!J919)</f>
        <v/>
      </c>
    </row>
    <row r="903">
      <c r="A903" s="504" t="n"/>
      <c r="B903" s="504">
        <f>IF('Internal COE_Account Grid'!B903="","",'Internal COE_Account Grid'!B903)</f>
        <v/>
      </c>
      <c r="C903" s="504">
        <f>IF('Internal COE_Account Grid'!I903="","",'Internal COE_Account Grid'!I903)</f>
        <v/>
      </c>
      <c r="D903" s="631">
        <f>IF('Exhibit A'!K912="","",'Exhibit A'!K912)</f>
        <v/>
      </c>
      <c r="E903" s="166" t="n"/>
      <c r="F903" s="166" t="n"/>
      <c r="G903" s="166" t="n"/>
      <c r="H903" s="166" t="n"/>
      <c r="I903" s="481">
        <f>IF(B903="","",'Multi Unit Grid'!$H$3)</f>
        <v/>
      </c>
      <c r="J903" s="166" t="n"/>
      <c r="K903" s="166" t="n"/>
      <c r="L903" s="166" t="n"/>
      <c r="M903" s="166" t="n"/>
      <c r="N903" s="166" t="n"/>
      <c r="O903" s="505" t="n"/>
      <c r="P903" s="166" t="n"/>
      <c r="Q903" s="501">
        <f>IF(B903="","",'Multi Unit Grid'!$G$3)</f>
        <v/>
      </c>
      <c r="R903" s="166" t="n"/>
      <c r="S903" s="502">
        <f>IF('Multi Unit Grid'!$C$13="","",'Multi Unit Grid'!$C$13)</f>
        <v/>
      </c>
      <c r="T903" s="502">
        <f>IF('COE.Client.Details'!J920="","",'COE.Client.Details'!J920)</f>
        <v/>
      </c>
    </row>
    <row r="904">
      <c r="A904" s="504" t="n"/>
      <c r="B904" s="504">
        <f>IF('Internal COE_Account Grid'!B904="","",'Internal COE_Account Grid'!B904)</f>
        <v/>
      </c>
      <c r="C904" s="504">
        <f>IF('Internal COE_Account Grid'!I904="","",'Internal COE_Account Grid'!I904)</f>
        <v/>
      </c>
      <c r="D904" s="631">
        <f>IF('Exhibit A'!K913="","",'Exhibit A'!K913)</f>
        <v/>
      </c>
      <c r="E904" s="166" t="n"/>
      <c r="F904" s="166" t="n"/>
      <c r="G904" s="166" t="n"/>
      <c r="H904" s="166" t="n"/>
      <c r="I904" s="481">
        <f>IF(B904="","",'Multi Unit Grid'!$H$3)</f>
        <v/>
      </c>
      <c r="J904" s="166" t="n"/>
      <c r="K904" s="166" t="n"/>
      <c r="L904" s="166" t="n"/>
      <c r="M904" s="166" t="n"/>
      <c r="N904" s="166" t="n"/>
      <c r="O904" s="505" t="n"/>
      <c r="P904" s="166" t="n"/>
      <c r="Q904" s="501">
        <f>IF(B904="","",'Multi Unit Grid'!$G$3)</f>
        <v/>
      </c>
      <c r="R904" s="166" t="n"/>
      <c r="S904" s="502">
        <f>IF('Multi Unit Grid'!$C$13="","",'Multi Unit Grid'!$C$13)</f>
        <v/>
      </c>
      <c r="T904" s="502">
        <f>IF('COE.Client.Details'!J921="","",'COE.Client.Details'!J921)</f>
        <v/>
      </c>
    </row>
    <row r="905">
      <c r="A905" s="504" t="n"/>
      <c r="B905" s="504">
        <f>IF('Internal COE_Account Grid'!B905="","",'Internal COE_Account Grid'!B905)</f>
        <v/>
      </c>
      <c r="C905" s="504">
        <f>IF('Internal COE_Account Grid'!I905="","",'Internal COE_Account Grid'!I905)</f>
        <v/>
      </c>
      <c r="D905" s="631">
        <f>IF('Exhibit A'!K914="","",'Exhibit A'!K914)</f>
        <v/>
      </c>
      <c r="E905" s="166" t="n"/>
      <c r="F905" s="166" t="n"/>
      <c r="G905" s="166" t="n"/>
      <c r="H905" s="166" t="n"/>
      <c r="I905" s="481">
        <f>IF(B905="","",'Multi Unit Grid'!$H$3)</f>
        <v/>
      </c>
      <c r="J905" s="166" t="n"/>
      <c r="K905" s="166" t="n"/>
      <c r="L905" s="166" t="n"/>
      <c r="M905" s="166" t="n"/>
      <c r="N905" s="166" t="n"/>
      <c r="O905" s="505" t="n"/>
      <c r="P905" s="166" t="n"/>
      <c r="Q905" s="501">
        <f>IF(B905="","",'Multi Unit Grid'!$G$3)</f>
        <v/>
      </c>
      <c r="R905" s="166" t="n"/>
      <c r="S905" s="502">
        <f>IF('Multi Unit Grid'!$C$13="","",'Multi Unit Grid'!$C$13)</f>
        <v/>
      </c>
      <c r="T905" s="502">
        <f>IF('COE.Client.Details'!J922="","",'COE.Client.Details'!J922)</f>
        <v/>
      </c>
    </row>
    <row r="906">
      <c r="A906" s="504" t="n"/>
      <c r="B906" s="504">
        <f>IF('Internal COE_Account Grid'!B906="","",'Internal COE_Account Grid'!B906)</f>
        <v/>
      </c>
      <c r="C906" s="504">
        <f>IF('Internal COE_Account Grid'!I906="","",'Internal COE_Account Grid'!I906)</f>
        <v/>
      </c>
      <c r="D906" s="631">
        <f>IF('Exhibit A'!K915="","",'Exhibit A'!K915)</f>
        <v/>
      </c>
      <c r="E906" s="166" t="n"/>
      <c r="F906" s="166" t="n"/>
      <c r="G906" s="166" t="n"/>
      <c r="H906" s="166" t="n"/>
      <c r="I906" s="481">
        <f>IF(B906="","",'Multi Unit Grid'!$H$3)</f>
        <v/>
      </c>
      <c r="J906" s="166" t="n"/>
      <c r="K906" s="166" t="n"/>
      <c r="L906" s="166" t="n"/>
      <c r="M906" s="166" t="n"/>
      <c r="N906" s="166" t="n"/>
      <c r="O906" s="505" t="n"/>
      <c r="P906" s="166" t="n"/>
      <c r="Q906" s="501">
        <f>IF(B906="","",'Multi Unit Grid'!$G$3)</f>
        <v/>
      </c>
      <c r="R906" s="166" t="n"/>
      <c r="S906" s="502">
        <f>IF('Multi Unit Grid'!$C$13="","",'Multi Unit Grid'!$C$13)</f>
        <v/>
      </c>
      <c r="T906" s="502">
        <f>IF('COE.Client.Details'!J923="","",'COE.Client.Details'!J923)</f>
        <v/>
      </c>
    </row>
    <row r="907">
      <c r="A907" s="504" t="n"/>
      <c r="B907" s="504">
        <f>IF('Internal COE_Account Grid'!B907="","",'Internal COE_Account Grid'!B907)</f>
        <v/>
      </c>
      <c r="C907" s="504">
        <f>IF('Internal COE_Account Grid'!I907="","",'Internal COE_Account Grid'!I907)</f>
        <v/>
      </c>
      <c r="D907" s="631">
        <f>IF('Exhibit A'!K916="","",'Exhibit A'!K916)</f>
        <v/>
      </c>
      <c r="E907" s="166" t="n"/>
      <c r="F907" s="166" t="n"/>
      <c r="G907" s="166" t="n"/>
      <c r="H907" s="166" t="n"/>
      <c r="I907" s="481">
        <f>IF(B907="","",'Multi Unit Grid'!$H$3)</f>
        <v/>
      </c>
      <c r="J907" s="166" t="n"/>
      <c r="K907" s="166" t="n"/>
      <c r="L907" s="166" t="n"/>
      <c r="M907" s="166" t="n"/>
      <c r="N907" s="166" t="n"/>
      <c r="O907" s="505" t="n"/>
      <c r="P907" s="166" t="n"/>
      <c r="Q907" s="501">
        <f>IF(B907="","",'Multi Unit Grid'!$G$3)</f>
        <v/>
      </c>
      <c r="R907" s="166" t="n"/>
      <c r="S907" s="502">
        <f>IF('Multi Unit Grid'!$C$13="","",'Multi Unit Grid'!$C$13)</f>
        <v/>
      </c>
      <c r="T907" s="502">
        <f>IF('COE.Client.Details'!J924="","",'COE.Client.Details'!J924)</f>
        <v/>
      </c>
    </row>
    <row r="908">
      <c r="A908" s="504" t="n"/>
      <c r="B908" s="504">
        <f>IF('Internal COE_Account Grid'!B908="","",'Internal COE_Account Grid'!B908)</f>
        <v/>
      </c>
      <c r="C908" s="504">
        <f>IF('Internal COE_Account Grid'!I908="","",'Internal COE_Account Grid'!I908)</f>
        <v/>
      </c>
      <c r="D908" s="631">
        <f>IF('Exhibit A'!K917="","",'Exhibit A'!K917)</f>
        <v/>
      </c>
      <c r="E908" s="166" t="n"/>
      <c r="F908" s="166" t="n"/>
      <c r="G908" s="166" t="n"/>
      <c r="H908" s="166" t="n"/>
      <c r="I908" s="481">
        <f>IF(B908="","",'Multi Unit Grid'!$H$3)</f>
        <v/>
      </c>
      <c r="J908" s="166" t="n"/>
      <c r="K908" s="166" t="n"/>
      <c r="L908" s="166" t="n"/>
      <c r="M908" s="166" t="n"/>
      <c r="N908" s="166" t="n"/>
      <c r="O908" s="505" t="n"/>
      <c r="P908" s="166" t="n"/>
      <c r="Q908" s="501">
        <f>IF(B908="","",'Multi Unit Grid'!$G$3)</f>
        <v/>
      </c>
      <c r="R908" s="166" t="n"/>
      <c r="S908" s="502">
        <f>IF('Multi Unit Grid'!$C$13="","",'Multi Unit Grid'!$C$13)</f>
        <v/>
      </c>
      <c r="T908" s="502">
        <f>IF('COE.Client.Details'!J925="","",'COE.Client.Details'!J925)</f>
        <v/>
      </c>
    </row>
    <row r="909">
      <c r="A909" s="504" t="n"/>
      <c r="B909" s="504">
        <f>IF('Internal COE_Account Grid'!B909="","",'Internal COE_Account Grid'!B909)</f>
        <v/>
      </c>
      <c r="C909" s="504">
        <f>IF('Internal COE_Account Grid'!I909="","",'Internal COE_Account Grid'!I909)</f>
        <v/>
      </c>
      <c r="D909" s="631">
        <f>IF('Exhibit A'!K918="","",'Exhibit A'!K918)</f>
        <v/>
      </c>
      <c r="E909" s="166" t="n"/>
      <c r="F909" s="166" t="n"/>
      <c r="G909" s="166" t="n"/>
      <c r="H909" s="166" t="n"/>
      <c r="I909" s="481">
        <f>IF(B909="","",'Multi Unit Grid'!$H$3)</f>
        <v/>
      </c>
      <c r="J909" s="166" t="n"/>
      <c r="K909" s="166" t="n"/>
      <c r="L909" s="166" t="n"/>
      <c r="M909" s="166" t="n"/>
      <c r="N909" s="166" t="n"/>
      <c r="O909" s="505" t="n"/>
      <c r="P909" s="166" t="n"/>
      <c r="Q909" s="501">
        <f>IF(B909="","",'Multi Unit Grid'!$G$3)</f>
        <v/>
      </c>
      <c r="R909" s="166" t="n"/>
      <c r="S909" s="502">
        <f>IF('Multi Unit Grid'!$C$13="","",'Multi Unit Grid'!$C$13)</f>
        <v/>
      </c>
      <c r="T909" s="502">
        <f>IF('COE.Client.Details'!J926="","",'COE.Client.Details'!J926)</f>
        <v/>
      </c>
    </row>
    <row r="910">
      <c r="A910" s="504" t="n"/>
      <c r="B910" s="504">
        <f>IF('Internal COE_Account Grid'!B910="","",'Internal COE_Account Grid'!B910)</f>
        <v/>
      </c>
      <c r="C910" s="504">
        <f>IF('Internal COE_Account Grid'!I910="","",'Internal COE_Account Grid'!I910)</f>
        <v/>
      </c>
      <c r="D910" s="631">
        <f>IF('Exhibit A'!K919="","",'Exhibit A'!K919)</f>
        <v/>
      </c>
      <c r="E910" s="166" t="n"/>
      <c r="F910" s="166" t="n"/>
      <c r="G910" s="166" t="n"/>
      <c r="H910" s="166" t="n"/>
      <c r="I910" s="481">
        <f>IF(B910="","",'Multi Unit Grid'!$H$3)</f>
        <v/>
      </c>
      <c r="J910" s="166" t="n"/>
      <c r="K910" s="166" t="n"/>
      <c r="L910" s="166" t="n"/>
      <c r="M910" s="166" t="n"/>
      <c r="N910" s="166" t="n"/>
      <c r="O910" s="505" t="n"/>
      <c r="P910" s="166" t="n"/>
      <c r="Q910" s="501">
        <f>IF(B910="","",'Multi Unit Grid'!$G$3)</f>
        <v/>
      </c>
      <c r="R910" s="166" t="n"/>
      <c r="S910" s="502">
        <f>IF('Multi Unit Grid'!$C$13="","",'Multi Unit Grid'!$C$13)</f>
        <v/>
      </c>
      <c r="T910" s="502">
        <f>IF('COE.Client.Details'!J927="","",'COE.Client.Details'!J927)</f>
        <v/>
      </c>
    </row>
    <row r="911">
      <c r="A911" s="504" t="n"/>
      <c r="B911" s="504">
        <f>IF('Internal COE_Account Grid'!B911="","",'Internal COE_Account Grid'!B911)</f>
        <v/>
      </c>
      <c r="C911" s="504">
        <f>IF('Internal COE_Account Grid'!I911="","",'Internal COE_Account Grid'!I911)</f>
        <v/>
      </c>
      <c r="D911" s="631">
        <f>IF('Exhibit A'!K920="","",'Exhibit A'!K920)</f>
        <v/>
      </c>
      <c r="E911" s="166" t="n"/>
      <c r="F911" s="166" t="n"/>
      <c r="G911" s="166" t="n"/>
      <c r="H911" s="166" t="n"/>
      <c r="I911" s="481">
        <f>IF(B911="","",'Multi Unit Grid'!$H$3)</f>
        <v/>
      </c>
      <c r="J911" s="166" t="n"/>
      <c r="K911" s="166" t="n"/>
      <c r="L911" s="166" t="n"/>
      <c r="M911" s="166" t="n"/>
      <c r="N911" s="166" t="n"/>
      <c r="O911" s="505" t="n"/>
      <c r="P911" s="166" t="n"/>
      <c r="Q911" s="501">
        <f>IF(B911="","",'Multi Unit Grid'!$G$3)</f>
        <v/>
      </c>
      <c r="R911" s="166" t="n"/>
      <c r="S911" s="502">
        <f>IF('Multi Unit Grid'!$C$13="","",'Multi Unit Grid'!$C$13)</f>
        <v/>
      </c>
      <c r="T911" s="502">
        <f>IF('COE.Client.Details'!J928="","",'COE.Client.Details'!J928)</f>
        <v/>
      </c>
    </row>
    <row r="912">
      <c r="A912" s="504" t="n"/>
      <c r="B912" s="504">
        <f>IF('Internal COE_Account Grid'!B912="","",'Internal COE_Account Grid'!B912)</f>
        <v/>
      </c>
      <c r="C912" s="504">
        <f>IF('Internal COE_Account Grid'!I912="","",'Internal COE_Account Grid'!I912)</f>
        <v/>
      </c>
      <c r="D912" s="631">
        <f>IF('Exhibit A'!K921="","",'Exhibit A'!K921)</f>
        <v/>
      </c>
      <c r="E912" s="166" t="n"/>
      <c r="F912" s="166" t="n"/>
      <c r="G912" s="166" t="n"/>
      <c r="H912" s="166" t="n"/>
      <c r="I912" s="481">
        <f>IF(B912="","",'Multi Unit Grid'!$H$3)</f>
        <v/>
      </c>
      <c r="J912" s="166" t="n"/>
      <c r="K912" s="166" t="n"/>
      <c r="L912" s="166" t="n"/>
      <c r="M912" s="166" t="n"/>
      <c r="N912" s="166" t="n"/>
      <c r="O912" s="505" t="n"/>
      <c r="P912" s="166" t="n"/>
      <c r="Q912" s="501">
        <f>IF(B912="","",'Multi Unit Grid'!$G$3)</f>
        <v/>
      </c>
      <c r="R912" s="166" t="n"/>
      <c r="S912" s="502">
        <f>IF('Multi Unit Grid'!$C$13="","",'Multi Unit Grid'!$C$13)</f>
        <v/>
      </c>
      <c r="T912" s="502">
        <f>IF('COE.Client.Details'!J929="","",'COE.Client.Details'!J929)</f>
        <v/>
      </c>
    </row>
    <row r="913">
      <c r="A913" s="504" t="n"/>
      <c r="B913" s="504">
        <f>IF('Internal COE_Account Grid'!B913="","",'Internal COE_Account Grid'!B913)</f>
        <v/>
      </c>
      <c r="C913" s="504">
        <f>IF('Internal COE_Account Grid'!I913="","",'Internal COE_Account Grid'!I913)</f>
        <v/>
      </c>
      <c r="D913" s="631">
        <f>IF('Exhibit A'!K922="","",'Exhibit A'!K922)</f>
        <v/>
      </c>
      <c r="E913" s="166" t="n"/>
      <c r="F913" s="166" t="n"/>
      <c r="G913" s="166" t="n"/>
      <c r="H913" s="166" t="n"/>
      <c r="I913" s="481">
        <f>IF(B913="","",'Multi Unit Grid'!$H$3)</f>
        <v/>
      </c>
      <c r="J913" s="166" t="n"/>
      <c r="K913" s="166" t="n"/>
      <c r="L913" s="166" t="n"/>
      <c r="M913" s="166" t="n"/>
      <c r="N913" s="166" t="n"/>
      <c r="O913" s="505" t="n"/>
      <c r="P913" s="166" t="n"/>
      <c r="Q913" s="501">
        <f>IF(B913="","",'Multi Unit Grid'!$G$3)</f>
        <v/>
      </c>
      <c r="R913" s="166" t="n"/>
      <c r="S913" s="502">
        <f>IF('Multi Unit Grid'!$C$13="","",'Multi Unit Grid'!$C$13)</f>
        <v/>
      </c>
      <c r="T913" s="502">
        <f>IF('COE.Client.Details'!J930="","",'COE.Client.Details'!J930)</f>
        <v/>
      </c>
    </row>
    <row r="914">
      <c r="A914" s="504" t="n"/>
      <c r="B914" s="504">
        <f>IF('Internal COE_Account Grid'!B914="","",'Internal COE_Account Grid'!B914)</f>
        <v/>
      </c>
      <c r="C914" s="504">
        <f>IF('Internal COE_Account Grid'!I914="","",'Internal COE_Account Grid'!I914)</f>
        <v/>
      </c>
      <c r="D914" s="631">
        <f>IF('Exhibit A'!K923="","",'Exhibit A'!K923)</f>
        <v/>
      </c>
      <c r="E914" s="166" t="n"/>
      <c r="F914" s="166" t="n"/>
      <c r="G914" s="166" t="n"/>
      <c r="H914" s="166" t="n"/>
      <c r="I914" s="481">
        <f>IF(B914="","",'Multi Unit Grid'!$H$3)</f>
        <v/>
      </c>
      <c r="J914" s="166" t="n"/>
      <c r="K914" s="166" t="n"/>
      <c r="L914" s="166" t="n"/>
      <c r="M914" s="166" t="n"/>
      <c r="N914" s="166" t="n"/>
      <c r="O914" s="505" t="n"/>
      <c r="P914" s="166" t="n"/>
      <c r="Q914" s="501">
        <f>IF(B914="","",'Multi Unit Grid'!$G$3)</f>
        <v/>
      </c>
      <c r="R914" s="166" t="n"/>
      <c r="S914" s="502">
        <f>IF('Multi Unit Grid'!$C$13="","",'Multi Unit Grid'!$C$13)</f>
        <v/>
      </c>
      <c r="T914" s="502">
        <f>IF('COE.Client.Details'!J931="","",'COE.Client.Details'!J931)</f>
        <v/>
      </c>
    </row>
    <row r="915">
      <c r="A915" s="504" t="n"/>
      <c r="B915" s="504">
        <f>IF('Internal COE_Account Grid'!B915="","",'Internal COE_Account Grid'!B915)</f>
        <v/>
      </c>
      <c r="C915" s="504">
        <f>IF('Internal COE_Account Grid'!I915="","",'Internal COE_Account Grid'!I915)</f>
        <v/>
      </c>
      <c r="D915" s="631">
        <f>IF('Exhibit A'!K924="","",'Exhibit A'!K924)</f>
        <v/>
      </c>
      <c r="E915" s="166" t="n"/>
      <c r="F915" s="166" t="n"/>
      <c r="G915" s="166" t="n"/>
      <c r="H915" s="166" t="n"/>
      <c r="I915" s="481">
        <f>IF(B915="","",'Multi Unit Grid'!$H$3)</f>
        <v/>
      </c>
      <c r="J915" s="166" t="n"/>
      <c r="K915" s="166" t="n"/>
      <c r="L915" s="166" t="n"/>
      <c r="M915" s="166" t="n"/>
      <c r="N915" s="166" t="n"/>
      <c r="O915" s="505" t="n"/>
      <c r="P915" s="166" t="n"/>
      <c r="Q915" s="501">
        <f>IF(B915="","",'Multi Unit Grid'!$G$3)</f>
        <v/>
      </c>
      <c r="R915" s="166" t="n"/>
      <c r="S915" s="502">
        <f>IF('Multi Unit Grid'!$C$13="","",'Multi Unit Grid'!$C$13)</f>
        <v/>
      </c>
      <c r="T915" s="502">
        <f>IF('COE.Client.Details'!J932="","",'COE.Client.Details'!J932)</f>
        <v/>
      </c>
    </row>
    <row r="916">
      <c r="A916" s="504" t="n"/>
      <c r="B916" s="504">
        <f>IF('Internal COE_Account Grid'!B916="","",'Internal COE_Account Grid'!B916)</f>
        <v/>
      </c>
      <c r="C916" s="504">
        <f>IF('Internal COE_Account Grid'!I916="","",'Internal COE_Account Grid'!I916)</f>
        <v/>
      </c>
      <c r="D916" s="631">
        <f>IF('Exhibit A'!K925="","",'Exhibit A'!K925)</f>
        <v/>
      </c>
      <c r="E916" s="166" t="n"/>
      <c r="F916" s="166" t="n"/>
      <c r="G916" s="166" t="n"/>
      <c r="H916" s="166" t="n"/>
      <c r="I916" s="481">
        <f>IF(B916="","",'Multi Unit Grid'!$H$3)</f>
        <v/>
      </c>
      <c r="J916" s="166" t="n"/>
      <c r="K916" s="166" t="n"/>
      <c r="L916" s="166" t="n"/>
      <c r="M916" s="166" t="n"/>
      <c r="N916" s="166" t="n"/>
      <c r="O916" s="505" t="n"/>
      <c r="P916" s="166" t="n"/>
      <c r="Q916" s="501">
        <f>IF(B916="","",'Multi Unit Grid'!$G$3)</f>
        <v/>
      </c>
      <c r="R916" s="166" t="n"/>
      <c r="S916" s="502">
        <f>IF('Multi Unit Grid'!$C$13="","",'Multi Unit Grid'!$C$13)</f>
        <v/>
      </c>
      <c r="T916" s="502">
        <f>IF('COE.Client.Details'!J933="","",'COE.Client.Details'!J933)</f>
        <v/>
      </c>
    </row>
    <row r="917">
      <c r="A917" s="504" t="n"/>
      <c r="B917" s="504">
        <f>IF('Internal COE_Account Grid'!B917="","",'Internal COE_Account Grid'!B917)</f>
        <v/>
      </c>
      <c r="C917" s="504">
        <f>IF('Internal COE_Account Grid'!I917="","",'Internal COE_Account Grid'!I917)</f>
        <v/>
      </c>
      <c r="D917" s="631">
        <f>IF('Exhibit A'!K926="","",'Exhibit A'!K926)</f>
        <v/>
      </c>
      <c r="E917" s="166" t="n"/>
      <c r="F917" s="166" t="n"/>
      <c r="G917" s="166" t="n"/>
      <c r="H917" s="166" t="n"/>
      <c r="I917" s="481">
        <f>IF(B917="","",'Multi Unit Grid'!$H$3)</f>
        <v/>
      </c>
      <c r="J917" s="166" t="n"/>
      <c r="K917" s="166" t="n"/>
      <c r="L917" s="166" t="n"/>
      <c r="M917" s="166" t="n"/>
      <c r="N917" s="166" t="n"/>
      <c r="O917" s="505" t="n"/>
      <c r="P917" s="166" t="n"/>
      <c r="Q917" s="501">
        <f>IF(B917="","",'Multi Unit Grid'!$G$3)</f>
        <v/>
      </c>
      <c r="R917" s="166" t="n"/>
      <c r="S917" s="502">
        <f>IF('Multi Unit Grid'!$C$13="","",'Multi Unit Grid'!$C$13)</f>
        <v/>
      </c>
      <c r="T917" s="502">
        <f>IF('COE.Client.Details'!J934="","",'COE.Client.Details'!J934)</f>
        <v/>
      </c>
    </row>
    <row r="918">
      <c r="A918" s="504" t="n"/>
      <c r="B918" s="504">
        <f>IF('Internal COE_Account Grid'!B918="","",'Internal COE_Account Grid'!B918)</f>
        <v/>
      </c>
      <c r="C918" s="504">
        <f>IF('Internal COE_Account Grid'!I918="","",'Internal COE_Account Grid'!I918)</f>
        <v/>
      </c>
      <c r="D918" s="631">
        <f>IF('Exhibit A'!K927="","",'Exhibit A'!K927)</f>
        <v/>
      </c>
      <c r="E918" s="166" t="n"/>
      <c r="F918" s="166" t="n"/>
      <c r="G918" s="166" t="n"/>
      <c r="H918" s="166" t="n"/>
      <c r="I918" s="481">
        <f>IF(B918="","",'Multi Unit Grid'!$H$3)</f>
        <v/>
      </c>
      <c r="J918" s="166" t="n"/>
      <c r="K918" s="166" t="n"/>
      <c r="L918" s="166" t="n"/>
      <c r="M918" s="166" t="n"/>
      <c r="N918" s="166" t="n"/>
      <c r="O918" s="505" t="n"/>
      <c r="P918" s="166" t="n"/>
      <c r="Q918" s="501">
        <f>IF(B918="","",'Multi Unit Grid'!$G$3)</f>
        <v/>
      </c>
      <c r="R918" s="166" t="n"/>
      <c r="S918" s="502">
        <f>IF('Multi Unit Grid'!$C$13="","",'Multi Unit Grid'!$C$13)</f>
        <v/>
      </c>
      <c r="T918" s="502">
        <f>IF('COE.Client.Details'!J935="","",'COE.Client.Details'!J935)</f>
        <v/>
      </c>
    </row>
    <row r="919">
      <c r="A919" s="504" t="n"/>
      <c r="B919" s="504">
        <f>IF('Internal COE_Account Grid'!B919="","",'Internal COE_Account Grid'!B919)</f>
        <v/>
      </c>
      <c r="C919" s="504">
        <f>IF('Internal COE_Account Grid'!I919="","",'Internal COE_Account Grid'!I919)</f>
        <v/>
      </c>
      <c r="D919" s="631">
        <f>IF('Exhibit A'!K928="","",'Exhibit A'!K928)</f>
        <v/>
      </c>
      <c r="E919" s="166" t="n"/>
      <c r="F919" s="166" t="n"/>
      <c r="G919" s="166" t="n"/>
      <c r="H919" s="166" t="n"/>
      <c r="I919" s="481">
        <f>IF(B919="","",'Multi Unit Grid'!$H$3)</f>
        <v/>
      </c>
      <c r="J919" s="166" t="n"/>
      <c r="K919" s="166" t="n"/>
      <c r="L919" s="166" t="n"/>
      <c r="M919" s="166" t="n"/>
      <c r="N919" s="166" t="n"/>
      <c r="O919" s="505" t="n"/>
      <c r="P919" s="166" t="n"/>
      <c r="Q919" s="501">
        <f>IF(B919="","",'Multi Unit Grid'!$G$3)</f>
        <v/>
      </c>
      <c r="R919" s="166" t="n"/>
      <c r="S919" s="502">
        <f>IF('Multi Unit Grid'!$C$13="","",'Multi Unit Grid'!$C$13)</f>
        <v/>
      </c>
      <c r="T919" s="502">
        <f>IF('COE.Client.Details'!J936="","",'COE.Client.Details'!J936)</f>
        <v/>
      </c>
    </row>
    <row r="920">
      <c r="A920" s="504" t="n"/>
      <c r="B920" s="504">
        <f>IF('Internal COE_Account Grid'!B920="","",'Internal COE_Account Grid'!B920)</f>
        <v/>
      </c>
      <c r="C920" s="504">
        <f>IF('Internal COE_Account Grid'!I920="","",'Internal COE_Account Grid'!I920)</f>
        <v/>
      </c>
      <c r="D920" s="631">
        <f>IF('Exhibit A'!K929="","",'Exhibit A'!K929)</f>
        <v/>
      </c>
      <c r="E920" s="166" t="n"/>
      <c r="F920" s="166" t="n"/>
      <c r="G920" s="166" t="n"/>
      <c r="H920" s="166" t="n"/>
      <c r="I920" s="481">
        <f>IF(B920="","",'Multi Unit Grid'!$H$3)</f>
        <v/>
      </c>
      <c r="J920" s="166" t="n"/>
      <c r="K920" s="166" t="n"/>
      <c r="L920" s="166" t="n"/>
      <c r="M920" s="166" t="n"/>
      <c r="N920" s="166" t="n"/>
      <c r="O920" s="505" t="n"/>
      <c r="P920" s="166" t="n"/>
      <c r="Q920" s="501">
        <f>IF(B920="","",'Multi Unit Grid'!$G$3)</f>
        <v/>
      </c>
      <c r="R920" s="166" t="n"/>
      <c r="S920" s="502">
        <f>IF('Multi Unit Grid'!$C$13="","",'Multi Unit Grid'!$C$13)</f>
        <v/>
      </c>
      <c r="T920" s="502">
        <f>IF('COE.Client.Details'!J937="","",'COE.Client.Details'!J937)</f>
        <v/>
      </c>
    </row>
    <row r="921">
      <c r="A921" s="504" t="n"/>
      <c r="B921" s="504">
        <f>IF('Internal COE_Account Grid'!B921="","",'Internal COE_Account Grid'!B921)</f>
        <v/>
      </c>
      <c r="C921" s="504">
        <f>IF('Internal COE_Account Grid'!I921="","",'Internal COE_Account Grid'!I921)</f>
        <v/>
      </c>
      <c r="D921" s="631">
        <f>IF('Exhibit A'!K930="","",'Exhibit A'!K930)</f>
        <v/>
      </c>
      <c r="E921" s="166" t="n"/>
      <c r="F921" s="166" t="n"/>
      <c r="G921" s="166" t="n"/>
      <c r="H921" s="166" t="n"/>
      <c r="I921" s="481">
        <f>IF(B921="","",'Multi Unit Grid'!$H$3)</f>
        <v/>
      </c>
      <c r="J921" s="166" t="n"/>
      <c r="K921" s="166" t="n"/>
      <c r="L921" s="166" t="n"/>
      <c r="M921" s="166" t="n"/>
      <c r="N921" s="166" t="n"/>
      <c r="O921" s="505" t="n"/>
      <c r="P921" s="166" t="n"/>
      <c r="Q921" s="501">
        <f>IF(B921="","",'Multi Unit Grid'!$G$3)</f>
        <v/>
      </c>
      <c r="R921" s="166" t="n"/>
      <c r="S921" s="502">
        <f>IF('Multi Unit Grid'!$C$13="","",'Multi Unit Grid'!$C$13)</f>
        <v/>
      </c>
      <c r="T921" s="502">
        <f>IF('COE.Client.Details'!J938="","",'COE.Client.Details'!J938)</f>
        <v/>
      </c>
    </row>
    <row r="922">
      <c r="A922" s="504" t="n"/>
      <c r="B922" s="504">
        <f>IF('Internal COE_Account Grid'!B922="","",'Internal COE_Account Grid'!B922)</f>
        <v/>
      </c>
      <c r="C922" s="504">
        <f>IF('Internal COE_Account Grid'!I922="","",'Internal COE_Account Grid'!I922)</f>
        <v/>
      </c>
      <c r="D922" s="631">
        <f>IF('Exhibit A'!K931="","",'Exhibit A'!K931)</f>
        <v/>
      </c>
      <c r="E922" s="166" t="n"/>
      <c r="F922" s="166" t="n"/>
      <c r="G922" s="166" t="n"/>
      <c r="H922" s="166" t="n"/>
      <c r="I922" s="481">
        <f>IF(B922="","",'Multi Unit Grid'!$H$3)</f>
        <v/>
      </c>
      <c r="J922" s="166" t="n"/>
      <c r="K922" s="166" t="n"/>
      <c r="L922" s="166" t="n"/>
      <c r="M922" s="166" t="n"/>
      <c r="N922" s="166" t="n"/>
      <c r="O922" s="505" t="n"/>
      <c r="P922" s="166" t="n"/>
      <c r="Q922" s="501">
        <f>IF(B922="","",'Multi Unit Grid'!$G$3)</f>
        <v/>
      </c>
      <c r="R922" s="166" t="n"/>
      <c r="S922" s="502">
        <f>IF('Multi Unit Grid'!$C$13="","",'Multi Unit Grid'!$C$13)</f>
        <v/>
      </c>
      <c r="T922" s="502">
        <f>IF('COE.Client.Details'!J939="","",'COE.Client.Details'!J939)</f>
        <v/>
      </c>
    </row>
    <row r="923">
      <c r="A923" s="504" t="n"/>
      <c r="B923" s="504">
        <f>IF('Internal COE_Account Grid'!B923="","",'Internal COE_Account Grid'!B923)</f>
        <v/>
      </c>
      <c r="C923" s="504">
        <f>IF('Internal COE_Account Grid'!I923="","",'Internal COE_Account Grid'!I923)</f>
        <v/>
      </c>
      <c r="D923" s="631">
        <f>IF('Exhibit A'!K932="","",'Exhibit A'!K932)</f>
        <v/>
      </c>
      <c r="E923" s="166" t="n"/>
      <c r="F923" s="166" t="n"/>
      <c r="G923" s="166" t="n"/>
      <c r="H923" s="166" t="n"/>
      <c r="I923" s="481">
        <f>IF(B923="","",'Multi Unit Grid'!$H$3)</f>
        <v/>
      </c>
      <c r="J923" s="166" t="n"/>
      <c r="K923" s="166" t="n"/>
      <c r="L923" s="166" t="n"/>
      <c r="M923" s="166" t="n"/>
      <c r="N923" s="166" t="n"/>
      <c r="O923" s="505" t="n"/>
      <c r="P923" s="166" t="n"/>
      <c r="Q923" s="501">
        <f>IF(B923="","",'Multi Unit Grid'!$G$3)</f>
        <v/>
      </c>
      <c r="R923" s="166" t="n"/>
      <c r="S923" s="502">
        <f>IF('Multi Unit Grid'!$C$13="","",'Multi Unit Grid'!$C$13)</f>
        <v/>
      </c>
      <c r="T923" s="502">
        <f>IF('COE.Client.Details'!J940="","",'COE.Client.Details'!J940)</f>
        <v/>
      </c>
    </row>
    <row r="924">
      <c r="A924" s="504" t="n"/>
      <c r="B924" s="504">
        <f>IF('Internal COE_Account Grid'!B924="","",'Internal COE_Account Grid'!B924)</f>
        <v/>
      </c>
      <c r="C924" s="504">
        <f>IF('Internal COE_Account Grid'!I924="","",'Internal COE_Account Grid'!I924)</f>
        <v/>
      </c>
      <c r="D924" s="631">
        <f>IF('Exhibit A'!K933="","",'Exhibit A'!K933)</f>
        <v/>
      </c>
      <c r="E924" s="166" t="n"/>
      <c r="F924" s="166" t="n"/>
      <c r="G924" s="166" t="n"/>
      <c r="H924" s="166" t="n"/>
      <c r="I924" s="481">
        <f>IF(B924="","",'Multi Unit Grid'!$H$3)</f>
        <v/>
      </c>
      <c r="J924" s="166" t="n"/>
      <c r="K924" s="166" t="n"/>
      <c r="L924" s="166" t="n"/>
      <c r="M924" s="166" t="n"/>
      <c r="N924" s="166" t="n"/>
      <c r="O924" s="505" t="n"/>
      <c r="P924" s="166" t="n"/>
      <c r="Q924" s="501">
        <f>IF(B924="","",'Multi Unit Grid'!$G$3)</f>
        <v/>
      </c>
      <c r="R924" s="166" t="n"/>
      <c r="S924" s="502">
        <f>IF('Multi Unit Grid'!$C$13="","",'Multi Unit Grid'!$C$13)</f>
        <v/>
      </c>
      <c r="T924" s="502">
        <f>IF('COE.Client.Details'!J941="","",'COE.Client.Details'!J941)</f>
        <v/>
      </c>
    </row>
    <row r="925">
      <c r="A925" s="504" t="n"/>
      <c r="B925" s="504">
        <f>IF('Internal COE_Account Grid'!B925="","",'Internal COE_Account Grid'!B925)</f>
        <v/>
      </c>
      <c r="C925" s="504">
        <f>IF('Internal COE_Account Grid'!I925="","",'Internal COE_Account Grid'!I925)</f>
        <v/>
      </c>
      <c r="D925" s="631">
        <f>IF('Exhibit A'!K934="","",'Exhibit A'!K934)</f>
        <v/>
      </c>
      <c r="E925" s="166" t="n"/>
      <c r="F925" s="166" t="n"/>
      <c r="G925" s="166" t="n"/>
      <c r="H925" s="166" t="n"/>
      <c r="I925" s="481">
        <f>IF(B925="","",'Multi Unit Grid'!$H$3)</f>
        <v/>
      </c>
      <c r="J925" s="166" t="n"/>
      <c r="K925" s="166" t="n"/>
      <c r="L925" s="166" t="n"/>
      <c r="M925" s="166" t="n"/>
      <c r="N925" s="166" t="n"/>
      <c r="O925" s="505" t="n"/>
      <c r="P925" s="166" t="n"/>
      <c r="Q925" s="501">
        <f>IF(B925="","",'Multi Unit Grid'!$G$3)</f>
        <v/>
      </c>
      <c r="R925" s="166" t="n"/>
      <c r="S925" s="502">
        <f>IF('Multi Unit Grid'!$C$13="","",'Multi Unit Grid'!$C$13)</f>
        <v/>
      </c>
      <c r="T925" s="502">
        <f>IF('COE.Client.Details'!J942="","",'COE.Client.Details'!J942)</f>
        <v/>
      </c>
    </row>
    <row r="926">
      <c r="A926" s="504" t="n"/>
      <c r="B926" s="504">
        <f>IF('Internal COE_Account Grid'!B926="","",'Internal COE_Account Grid'!B926)</f>
        <v/>
      </c>
      <c r="C926" s="504">
        <f>IF('Internal COE_Account Grid'!I926="","",'Internal COE_Account Grid'!I926)</f>
        <v/>
      </c>
      <c r="D926" s="631">
        <f>IF('Exhibit A'!K935="","",'Exhibit A'!K935)</f>
        <v/>
      </c>
      <c r="E926" s="166" t="n"/>
      <c r="F926" s="166" t="n"/>
      <c r="G926" s="166" t="n"/>
      <c r="H926" s="166" t="n"/>
      <c r="I926" s="481">
        <f>IF(B926="","",'Multi Unit Grid'!$H$3)</f>
        <v/>
      </c>
      <c r="J926" s="166" t="n"/>
      <c r="K926" s="166" t="n"/>
      <c r="L926" s="166" t="n"/>
      <c r="M926" s="166" t="n"/>
      <c r="N926" s="166" t="n"/>
      <c r="O926" s="505" t="n"/>
      <c r="P926" s="166" t="n"/>
      <c r="Q926" s="501">
        <f>IF(B926="","",'Multi Unit Grid'!$G$3)</f>
        <v/>
      </c>
      <c r="R926" s="166" t="n"/>
      <c r="S926" s="502">
        <f>IF('Multi Unit Grid'!$C$13="","",'Multi Unit Grid'!$C$13)</f>
        <v/>
      </c>
      <c r="T926" s="502">
        <f>IF('COE.Client.Details'!J943="","",'COE.Client.Details'!J943)</f>
        <v/>
      </c>
    </row>
    <row r="927">
      <c r="A927" s="504" t="n"/>
      <c r="B927" s="504">
        <f>IF('Internal COE_Account Grid'!B927="","",'Internal COE_Account Grid'!B927)</f>
        <v/>
      </c>
      <c r="C927" s="504">
        <f>IF('Internal COE_Account Grid'!I927="","",'Internal COE_Account Grid'!I927)</f>
        <v/>
      </c>
      <c r="D927" s="631">
        <f>IF('Exhibit A'!K936="","",'Exhibit A'!K936)</f>
        <v/>
      </c>
      <c r="E927" s="166" t="n"/>
      <c r="F927" s="166" t="n"/>
      <c r="G927" s="166" t="n"/>
      <c r="H927" s="166" t="n"/>
      <c r="I927" s="481">
        <f>IF(B927="","",'Multi Unit Grid'!$H$3)</f>
        <v/>
      </c>
      <c r="J927" s="166" t="n"/>
      <c r="K927" s="166" t="n"/>
      <c r="L927" s="166" t="n"/>
      <c r="M927" s="166" t="n"/>
      <c r="N927" s="166" t="n"/>
      <c r="O927" s="505" t="n"/>
      <c r="P927" s="166" t="n"/>
      <c r="Q927" s="501">
        <f>IF(B927="","",'Multi Unit Grid'!$G$3)</f>
        <v/>
      </c>
      <c r="R927" s="166" t="n"/>
      <c r="S927" s="502">
        <f>IF('Multi Unit Grid'!$C$13="","",'Multi Unit Grid'!$C$13)</f>
        <v/>
      </c>
      <c r="T927" s="502">
        <f>IF('COE.Client.Details'!J944="","",'COE.Client.Details'!J944)</f>
        <v/>
      </c>
    </row>
    <row r="928">
      <c r="A928" s="504" t="n"/>
      <c r="B928" s="504">
        <f>IF('Internal COE_Account Grid'!B928="","",'Internal COE_Account Grid'!B928)</f>
        <v/>
      </c>
      <c r="C928" s="504">
        <f>IF('Internal COE_Account Grid'!I928="","",'Internal COE_Account Grid'!I928)</f>
        <v/>
      </c>
      <c r="D928" s="631">
        <f>IF('Exhibit A'!K937="","",'Exhibit A'!K937)</f>
        <v/>
      </c>
      <c r="E928" s="166" t="n"/>
      <c r="F928" s="166" t="n"/>
      <c r="G928" s="166" t="n"/>
      <c r="H928" s="166" t="n"/>
      <c r="I928" s="481">
        <f>IF(B928="","",'Multi Unit Grid'!$H$3)</f>
        <v/>
      </c>
      <c r="J928" s="166" t="n"/>
      <c r="K928" s="166" t="n"/>
      <c r="L928" s="166" t="n"/>
      <c r="M928" s="166" t="n"/>
      <c r="N928" s="166" t="n"/>
      <c r="O928" s="505" t="n"/>
      <c r="P928" s="166" t="n"/>
      <c r="Q928" s="501">
        <f>IF(B928="","",'Multi Unit Grid'!$G$3)</f>
        <v/>
      </c>
      <c r="R928" s="166" t="n"/>
      <c r="S928" s="502">
        <f>IF('Multi Unit Grid'!$C$13="","",'Multi Unit Grid'!$C$13)</f>
        <v/>
      </c>
      <c r="T928" s="502">
        <f>IF('COE.Client.Details'!J945="","",'COE.Client.Details'!J945)</f>
        <v/>
      </c>
    </row>
    <row r="929">
      <c r="A929" s="504" t="n"/>
      <c r="B929" s="504">
        <f>IF('Internal COE_Account Grid'!B929="","",'Internal COE_Account Grid'!B929)</f>
        <v/>
      </c>
      <c r="C929" s="504">
        <f>IF('Internal COE_Account Grid'!I929="","",'Internal COE_Account Grid'!I929)</f>
        <v/>
      </c>
      <c r="D929" s="631">
        <f>IF('Exhibit A'!K938="","",'Exhibit A'!K938)</f>
        <v/>
      </c>
      <c r="E929" s="166" t="n"/>
      <c r="F929" s="166" t="n"/>
      <c r="G929" s="166" t="n"/>
      <c r="H929" s="166" t="n"/>
      <c r="I929" s="481">
        <f>IF(B929="","",'Multi Unit Grid'!$H$3)</f>
        <v/>
      </c>
      <c r="J929" s="166" t="n"/>
      <c r="K929" s="166" t="n"/>
      <c r="L929" s="166" t="n"/>
      <c r="M929" s="166" t="n"/>
      <c r="N929" s="166" t="n"/>
      <c r="O929" s="505" t="n"/>
      <c r="P929" s="166" t="n"/>
      <c r="Q929" s="501">
        <f>IF(B929="","",'Multi Unit Grid'!$G$3)</f>
        <v/>
      </c>
      <c r="R929" s="166" t="n"/>
      <c r="S929" s="502">
        <f>IF('Multi Unit Grid'!$C$13="","",'Multi Unit Grid'!$C$13)</f>
        <v/>
      </c>
      <c r="T929" s="502">
        <f>IF('COE.Client.Details'!J946="","",'COE.Client.Details'!J946)</f>
        <v/>
      </c>
    </row>
    <row r="930">
      <c r="A930" s="504" t="n"/>
      <c r="B930" s="504">
        <f>IF('Internal COE_Account Grid'!B930="","",'Internal COE_Account Grid'!B930)</f>
        <v/>
      </c>
      <c r="C930" s="504">
        <f>IF('Internal COE_Account Grid'!I930="","",'Internal COE_Account Grid'!I930)</f>
        <v/>
      </c>
      <c r="D930" s="631">
        <f>IF('Exhibit A'!K939="","",'Exhibit A'!K939)</f>
        <v/>
      </c>
      <c r="E930" s="166" t="n"/>
      <c r="F930" s="166" t="n"/>
      <c r="G930" s="166" t="n"/>
      <c r="H930" s="166" t="n"/>
      <c r="I930" s="481">
        <f>IF(B930="","",'Multi Unit Grid'!$H$3)</f>
        <v/>
      </c>
      <c r="J930" s="166" t="n"/>
      <c r="K930" s="166" t="n"/>
      <c r="L930" s="166" t="n"/>
      <c r="M930" s="166" t="n"/>
      <c r="N930" s="166" t="n"/>
      <c r="O930" s="505" t="n"/>
      <c r="P930" s="166" t="n"/>
      <c r="Q930" s="501">
        <f>IF(B930="","",'Multi Unit Grid'!$G$3)</f>
        <v/>
      </c>
      <c r="R930" s="166" t="n"/>
      <c r="S930" s="502">
        <f>IF('Multi Unit Grid'!$C$13="","",'Multi Unit Grid'!$C$13)</f>
        <v/>
      </c>
      <c r="T930" s="502">
        <f>IF('COE.Client.Details'!J947="","",'COE.Client.Details'!J947)</f>
        <v/>
      </c>
    </row>
    <row r="931">
      <c r="A931" s="504" t="n"/>
      <c r="B931" s="504">
        <f>IF('Internal COE_Account Grid'!B931="","",'Internal COE_Account Grid'!B931)</f>
        <v/>
      </c>
      <c r="C931" s="504">
        <f>IF('Internal COE_Account Grid'!I931="","",'Internal COE_Account Grid'!I931)</f>
        <v/>
      </c>
      <c r="D931" s="631">
        <f>IF('Exhibit A'!K940="","",'Exhibit A'!K940)</f>
        <v/>
      </c>
      <c r="E931" s="166" t="n"/>
      <c r="F931" s="166" t="n"/>
      <c r="G931" s="166" t="n"/>
      <c r="H931" s="166" t="n"/>
      <c r="I931" s="481">
        <f>IF(B931="","",'Multi Unit Grid'!$H$3)</f>
        <v/>
      </c>
      <c r="J931" s="166" t="n"/>
      <c r="K931" s="166" t="n"/>
      <c r="L931" s="166" t="n"/>
      <c r="M931" s="166" t="n"/>
      <c r="N931" s="166" t="n"/>
      <c r="O931" s="505" t="n"/>
      <c r="P931" s="166" t="n"/>
      <c r="Q931" s="501">
        <f>IF(B931="","",'Multi Unit Grid'!$G$3)</f>
        <v/>
      </c>
      <c r="R931" s="166" t="n"/>
      <c r="S931" s="502">
        <f>IF('Multi Unit Grid'!$C$13="","",'Multi Unit Grid'!$C$13)</f>
        <v/>
      </c>
      <c r="T931" s="502">
        <f>IF('COE.Client.Details'!J948="","",'COE.Client.Details'!J948)</f>
        <v/>
      </c>
    </row>
    <row r="932">
      <c r="A932" s="504" t="n"/>
      <c r="B932" s="504">
        <f>IF('Internal COE_Account Grid'!B932="","",'Internal COE_Account Grid'!B932)</f>
        <v/>
      </c>
      <c r="C932" s="504">
        <f>IF('Internal COE_Account Grid'!I932="","",'Internal COE_Account Grid'!I932)</f>
        <v/>
      </c>
      <c r="D932" s="631">
        <f>IF('Exhibit A'!K941="","",'Exhibit A'!K941)</f>
        <v/>
      </c>
      <c r="E932" s="166" t="n"/>
      <c r="F932" s="166" t="n"/>
      <c r="G932" s="166" t="n"/>
      <c r="H932" s="166" t="n"/>
      <c r="I932" s="481">
        <f>IF(B932="","",'Multi Unit Grid'!$H$3)</f>
        <v/>
      </c>
      <c r="J932" s="166" t="n"/>
      <c r="K932" s="166" t="n"/>
      <c r="L932" s="166" t="n"/>
      <c r="M932" s="166" t="n"/>
      <c r="N932" s="166" t="n"/>
      <c r="O932" s="505" t="n"/>
      <c r="P932" s="166" t="n"/>
      <c r="Q932" s="501">
        <f>IF(B932="","",'Multi Unit Grid'!$G$3)</f>
        <v/>
      </c>
      <c r="R932" s="166" t="n"/>
      <c r="S932" s="502">
        <f>IF('Multi Unit Grid'!$C$13="","",'Multi Unit Grid'!$C$13)</f>
        <v/>
      </c>
      <c r="T932" s="502">
        <f>IF('COE.Client.Details'!J949="","",'COE.Client.Details'!J949)</f>
        <v/>
      </c>
    </row>
    <row r="933">
      <c r="A933" s="504" t="n"/>
      <c r="B933" s="504">
        <f>IF('Internal COE_Account Grid'!B933="","",'Internal COE_Account Grid'!B933)</f>
        <v/>
      </c>
      <c r="C933" s="504">
        <f>IF('Internal COE_Account Grid'!I933="","",'Internal COE_Account Grid'!I933)</f>
        <v/>
      </c>
      <c r="D933" s="631">
        <f>IF('Exhibit A'!K942="","",'Exhibit A'!K942)</f>
        <v/>
      </c>
      <c r="E933" s="166" t="n"/>
      <c r="F933" s="166" t="n"/>
      <c r="G933" s="166" t="n"/>
      <c r="H933" s="166" t="n"/>
      <c r="I933" s="481">
        <f>IF(B933="","",'Multi Unit Grid'!$H$3)</f>
        <v/>
      </c>
      <c r="J933" s="166" t="n"/>
      <c r="K933" s="166" t="n"/>
      <c r="L933" s="166" t="n"/>
      <c r="M933" s="166" t="n"/>
      <c r="N933" s="166" t="n"/>
      <c r="O933" s="505" t="n"/>
      <c r="P933" s="166" t="n"/>
      <c r="Q933" s="501">
        <f>IF(B933="","",'Multi Unit Grid'!$G$3)</f>
        <v/>
      </c>
      <c r="R933" s="166" t="n"/>
      <c r="S933" s="502">
        <f>IF('Multi Unit Grid'!$C$13="","",'Multi Unit Grid'!$C$13)</f>
        <v/>
      </c>
      <c r="T933" s="502">
        <f>IF('COE.Client.Details'!J950="","",'COE.Client.Details'!J950)</f>
        <v/>
      </c>
    </row>
    <row r="934">
      <c r="A934" s="504" t="n"/>
      <c r="B934" s="504">
        <f>IF('Internal COE_Account Grid'!B934="","",'Internal COE_Account Grid'!B934)</f>
        <v/>
      </c>
      <c r="C934" s="504">
        <f>IF('Internal COE_Account Grid'!I934="","",'Internal COE_Account Grid'!I934)</f>
        <v/>
      </c>
      <c r="D934" s="631">
        <f>IF('Exhibit A'!K943="","",'Exhibit A'!K943)</f>
        <v/>
      </c>
      <c r="E934" s="166" t="n"/>
      <c r="F934" s="166" t="n"/>
      <c r="G934" s="166" t="n"/>
      <c r="H934" s="166" t="n"/>
      <c r="I934" s="481">
        <f>IF(B934="","",'Multi Unit Grid'!$H$3)</f>
        <v/>
      </c>
      <c r="J934" s="166" t="n"/>
      <c r="K934" s="166" t="n"/>
      <c r="L934" s="166" t="n"/>
      <c r="M934" s="166" t="n"/>
      <c r="N934" s="166" t="n"/>
      <c r="O934" s="505" t="n"/>
      <c r="P934" s="166" t="n"/>
      <c r="Q934" s="501">
        <f>IF(B934="","",'Multi Unit Grid'!$G$3)</f>
        <v/>
      </c>
      <c r="R934" s="166" t="n"/>
      <c r="S934" s="502">
        <f>IF('Multi Unit Grid'!$C$13="","",'Multi Unit Grid'!$C$13)</f>
        <v/>
      </c>
      <c r="T934" s="502">
        <f>IF('COE.Client.Details'!J951="","",'COE.Client.Details'!J951)</f>
        <v/>
      </c>
    </row>
    <row r="935">
      <c r="A935" s="504" t="n"/>
      <c r="B935" s="504">
        <f>IF('Internal COE_Account Grid'!B935="","",'Internal COE_Account Grid'!B935)</f>
        <v/>
      </c>
      <c r="C935" s="504">
        <f>IF('Internal COE_Account Grid'!I935="","",'Internal COE_Account Grid'!I935)</f>
        <v/>
      </c>
      <c r="D935" s="631">
        <f>IF('Exhibit A'!K944="","",'Exhibit A'!K944)</f>
        <v/>
      </c>
      <c r="E935" s="166" t="n"/>
      <c r="F935" s="166" t="n"/>
      <c r="G935" s="166" t="n"/>
      <c r="H935" s="166" t="n"/>
      <c r="I935" s="481">
        <f>IF(B935="","",'Multi Unit Grid'!$H$3)</f>
        <v/>
      </c>
      <c r="J935" s="166" t="n"/>
      <c r="K935" s="166" t="n"/>
      <c r="L935" s="166" t="n"/>
      <c r="M935" s="166" t="n"/>
      <c r="N935" s="166" t="n"/>
      <c r="O935" s="505" t="n"/>
      <c r="P935" s="166" t="n"/>
      <c r="Q935" s="501">
        <f>IF(B935="","",'Multi Unit Grid'!$G$3)</f>
        <v/>
      </c>
      <c r="R935" s="166" t="n"/>
      <c r="S935" s="502">
        <f>IF('Multi Unit Grid'!$C$13="","",'Multi Unit Grid'!$C$13)</f>
        <v/>
      </c>
      <c r="T935" s="502">
        <f>IF('COE.Client.Details'!J952="","",'COE.Client.Details'!J952)</f>
        <v/>
      </c>
    </row>
    <row r="936">
      <c r="A936" s="504" t="n"/>
      <c r="B936" s="504">
        <f>IF('Internal COE_Account Grid'!B936="","",'Internal COE_Account Grid'!B936)</f>
        <v/>
      </c>
      <c r="C936" s="504">
        <f>IF('Internal COE_Account Grid'!I936="","",'Internal COE_Account Grid'!I936)</f>
        <v/>
      </c>
      <c r="D936" s="631">
        <f>IF('Exhibit A'!K945="","",'Exhibit A'!K945)</f>
        <v/>
      </c>
      <c r="E936" s="166" t="n"/>
      <c r="F936" s="166" t="n"/>
      <c r="G936" s="166" t="n"/>
      <c r="H936" s="166" t="n"/>
      <c r="I936" s="481">
        <f>IF(B936="","",'Multi Unit Grid'!$H$3)</f>
        <v/>
      </c>
      <c r="J936" s="166" t="n"/>
      <c r="K936" s="166" t="n"/>
      <c r="L936" s="166" t="n"/>
      <c r="M936" s="166" t="n"/>
      <c r="N936" s="166" t="n"/>
      <c r="O936" s="505" t="n"/>
      <c r="P936" s="166" t="n"/>
      <c r="Q936" s="501">
        <f>IF(B936="","",'Multi Unit Grid'!$G$3)</f>
        <v/>
      </c>
      <c r="R936" s="166" t="n"/>
      <c r="S936" s="502">
        <f>IF('Multi Unit Grid'!$C$13="","",'Multi Unit Grid'!$C$13)</f>
        <v/>
      </c>
      <c r="T936" s="502">
        <f>IF('COE.Client.Details'!J953="","",'COE.Client.Details'!J953)</f>
        <v/>
      </c>
    </row>
    <row r="937">
      <c r="A937" s="504" t="n"/>
      <c r="B937" s="504">
        <f>IF('Internal COE_Account Grid'!B937="","",'Internal COE_Account Grid'!B937)</f>
        <v/>
      </c>
      <c r="C937" s="504">
        <f>IF('Internal COE_Account Grid'!I937="","",'Internal COE_Account Grid'!I937)</f>
        <v/>
      </c>
      <c r="D937" s="631">
        <f>IF('Exhibit A'!K946="","",'Exhibit A'!K946)</f>
        <v/>
      </c>
      <c r="E937" s="166" t="n"/>
      <c r="F937" s="166" t="n"/>
      <c r="G937" s="166" t="n"/>
      <c r="H937" s="166" t="n"/>
      <c r="I937" s="481">
        <f>IF(B937="","",'Multi Unit Grid'!$H$3)</f>
        <v/>
      </c>
      <c r="J937" s="166" t="n"/>
      <c r="K937" s="166" t="n"/>
      <c r="L937" s="166" t="n"/>
      <c r="M937" s="166" t="n"/>
      <c r="N937" s="166" t="n"/>
      <c r="O937" s="505" t="n"/>
      <c r="P937" s="166" t="n"/>
      <c r="Q937" s="501">
        <f>IF(B937="","",'Multi Unit Grid'!$G$3)</f>
        <v/>
      </c>
      <c r="R937" s="166" t="n"/>
      <c r="S937" s="502">
        <f>IF('Multi Unit Grid'!$C$13="","",'Multi Unit Grid'!$C$13)</f>
        <v/>
      </c>
      <c r="T937" s="502">
        <f>IF('COE.Client.Details'!J954="","",'COE.Client.Details'!J954)</f>
        <v/>
      </c>
    </row>
    <row r="938">
      <c r="A938" s="504" t="n"/>
      <c r="B938" s="504">
        <f>IF('Internal COE_Account Grid'!B938="","",'Internal COE_Account Grid'!B938)</f>
        <v/>
      </c>
      <c r="C938" s="504">
        <f>IF('Internal COE_Account Grid'!I938="","",'Internal COE_Account Grid'!I938)</f>
        <v/>
      </c>
      <c r="D938" s="631">
        <f>IF('Exhibit A'!K947="","",'Exhibit A'!K947)</f>
        <v/>
      </c>
      <c r="E938" s="166" t="n"/>
      <c r="F938" s="166" t="n"/>
      <c r="G938" s="166" t="n"/>
      <c r="H938" s="166" t="n"/>
      <c r="I938" s="481">
        <f>IF(B938="","",'Multi Unit Grid'!$H$3)</f>
        <v/>
      </c>
      <c r="J938" s="166" t="n"/>
      <c r="K938" s="166" t="n"/>
      <c r="L938" s="166" t="n"/>
      <c r="M938" s="166" t="n"/>
      <c r="N938" s="166" t="n"/>
      <c r="O938" s="505" t="n"/>
      <c r="P938" s="166" t="n"/>
      <c r="Q938" s="501">
        <f>IF(B938="","",'Multi Unit Grid'!$G$3)</f>
        <v/>
      </c>
      <c r="R938" s="166" t="n"/>
      <c r="S938" s="502">
        <f>IF('Multi Unit Grid'!$C$13="","",'Multi Unit Grid'!$C$13)</f>
        <v/>
      </c>
      <c r="T938" s="502">
        <f>IF('COE.Client.Details'!J955="","",'COE.Client.Details'!J955)</f>
        <v/>
      </c>
    </row>
    <row r="939">
      <c r="A939" s="504" t="n"/>
      <c r="B939" s="504">
        <f>IF('Internal COE_Account Grid'!B939="","",'Internal COE_Account Grid'!B939)</f>
        <v/>
      </c>
      <c r="C939" s="504">
        <f>IF('Internal COE_Account Grid'!I939="","",'Internal COE_Account Grid'!I939)</f>
        <v/>
      </c>
      <c r="D939" s="631">
        <f>IF('Exhibit A'!K948="","",'Exhibit A'!K948)</f>
        <v/>
      </c>
      <c r="E939" s="166" t="n"/>
      <c r="F939" s="166" t="n"/>
      <c r="G939" s="166" t="n"/>
      <c r="H939" s="166" t="n"/>
      <c r="I939" s="481">
        <f>IF(B939="","",'Multi Unit Grid'!$H$3)</f>
        <v/>
      </c>
      <c r="J939" s="166" t="n"/>
      <c r="K939" s="166" t="n"/>
      <c r="L939" s="166" t="n"/>
      <c r="M939" s="166" t="n"/>
      <c r="N939" s="166" t="n"/>
      <c r="O939" s="505" t="n"/>
      <c r="P939" s="166" t="n"/>
      <c r="Q939" s="501">
        <f>IF(B939="","",'Multi Unit Grid'!$G$3)</f>
        <v/>
      </c>
      <c r="R939" s="166" t="n"/>
      <c r="S939" s="502">
        <f>IF('Multi Unit Grid'!$C$13="","",'Multi Unit Grid'!$C$13)</f>
        <v/>
      </c>
      <c r="T939" s="502">
        <f>IF('COE.Client.Details'!J956="","",'COE.Client.Details'!J956)</f>
        <v/>
      </c>
    </row>
    <row r="940">
      <c r="A940" s="504" t="n"/>
      <c r="B940" s="504">
        <f>IF('Internal COE_Account Grid'!B940="","",'Internal COE_Account Grid'!B940)</f>
        <v/>
      </c>
      <c r="C940" s="504">
        <f>IF('Internal COE_Account Grid'!I940="","",'Internal COE_Account Grid'!I940)</f>
        <v/>
      </c>
      <c r="D940" s="631">
        <f>IF('Exhibit A'!K949="","",'Exhibit A'!K949)</f>
        <v/>
      </c>
      <c r="E940" s="166" t="n"/>
      <c r="F940" s="166" t="n"/>
      <c r="G940" s="166" t="n"/>
      <c r="H940" s="166" t="n"/>
      <c r="I940" s="481">
        <f>IF(B940="","",'Multi Unit Grid'!$H$3)</f>
        <v/>
      </c>
      <c r="J940" s="166" t="n"/>
      <c r="K940" s="166" t="n"/>
      <c r="L940" s="166" t="n"/>
      <c r="M940" s="166" t="n"/>
      <c r="N940" s="166" t="n"/>
      <c r="O940" s="505" t="n"/>
      <c r="P940" s="166" t="n"/>
      <c r="Q940" s="501">
        <f>IF(B940="","",'Multi Unit Grid'!$G$3)</f>
        <v/>
      </c>
      <c r="R940" s="166" t="n"/>
      <c r="S940" s="502">
        <f>IF('Multi Unit Grid'!$C$13="","",'Multi Unit Grid'!$C$13)</f>
        <v/>
      </c>
      <c r="T940" s="502">
        <f>IF('COE.Client.Details'!J957="","",'COE.Client.Details'!J957)</f>
        <v/>
      </c>
    </row>
    <row r="941">
      <c r="A941" s="504" t="n"/>
      <c r="B941" s="504">
        <f>IF('Internal COE_Account Grid'!B941="","",'Internal COE_Account Grid'!B941)</f>
        <v/>
      </c>
      <c r="C941" s="504">
        <f>IF('Internal COE_Account Grid'!I941="","",'Internal COE_Account Grid'!I941)</f>
        <v/>
      </c>
      <c r="D941" s="631">
        <f>IF('Exhibit A'!K950="","",'Exhibit A'!K950)</f>
        <v/>
      </c>
      <c r="E941" s="166" t="n"/>
      <c r="F941" s="166" t="n"/>
      <c r="G941" s="166" t="n"/>
      <c r="H941" s="166" t="n"/>
      <c r="I941" s="481">
        <f>IF(B941="","",'Multi Unit Grid'!$H$3)</f>
        <v/>
      </c>
      <c r="J941" s="166" t="n"/>
      <c r="K941" s="166" t="n"/>
      <c r="L941" s="166" t="n"/>
      <c r="M941" s="166" t="n"/>
      <c r="N941" s="166" t="n"/>
      <c r="O941" s="505" t="n"/>
      <c r="P941" s="166" t="n"/>
      <c r="Q941" s="501">
        <f>IF(B941="","",'Multi Unit Grid'!$G$3)</f>
        <v/>
      </c>
      <c r="R941" s="166" t="n"/>
      <c r="S941" s="502">
        <f>IF('Multi Unit Grid'!$C$13="","",'Multi Unit Grid'!$C$13)</f>
        <v/>
      </c>
      <c r="T941" s="502">
        <f>IF('COE.Client.Details'!J958="","",'COE.Client.Details'!J958)</f>
        <v/>
      </c>
    </row>
    <row r="942">
      <c r="A942" s="504" t="n"/>
      <c r="B942" s="504">
        <f>IF('Internal COE_Account Grid'!B942="","",'Internal COE_Account Grid'!B942)</f>
        <v/>
      </c>
      <c r="C942" s="504">
        <f>IF('Internal COE_Account Grid'!I942="","",'Internal COE_Account Grid'!I942)</f>
        <v/>
      </c>
      <c r="D942" s="631">
        <f>IF('Exhibit A'!K951="","",'Exhibit A'!K951)</f>
        <v/>
      </c>
      <c r="E942" s="166" t="n"/>
      <c r="F942" s="166" t="n"/>
      <c r="G942" s="166" t="n"/>
      <c r="H942" s="166" t="n"/>
      <c r="I942" s="481">
        <f>IF(B942="","",'Multi Unit Grid'!$H$3)</f>
        <v/>
      </c>
      <c r="J942" s="166" t="n"/>
      <c r="K942" s="166" t="n"/>
      <c r="L942" s="166" t="n"/>
      <c r="M942" s="166" t="n"/>
      <c r="N942" s="166" t="n"/>
      <c r="O942" s="505" t="n"/>
      <c r="P942" s="166" t="n"/>
      <c r="Q942" s="501">
        <f>IF(B942="","",'Multi Unit Grid'!$G$3)</f>
        <v/>
      </c>
      <c r="R942" s="166" t="n"/>
      <c r="S942" s="502">
        <f>IF('Multi Unit Grid'!$C$13="","",'Multi Unit Grid'!$C$13)</f>
        <v/>
      </c>
      <c r="T942" s="502">
        <f>IF('COE.Client.Details'!J959="","",'COE.Client.Details'!J959)</f>
        <v/>
      </c>
    </row>
    <row r="943">
      <c r="A943" s="504" t="n"/>
      <c r="B943" s="504">
        <f>IF('Internal COE_Account Grid'!B943="","",'Internal COE_Account Grid'!B943)</f>
        <v/>
      </c>
      <c r="C943" s="504">
        <f>IF('Internal COE_Account Grid'!I943="","",'Internal COE_Account Grid'!I943)</f>
        <v/>
      </c>
      <c r="D943" s="631">
        <f>IF('Exhibit A'!K952="","",'Exhibit A'!K952)</f>
        <v/>
      </c>
      <c r="E943" s="166" t="n"/>
      <c r="F943" s="166" t="n"/>
      <c r="G943" s="166" t="n"/>
      <c r="H943" s="166" t="n"/>
      <c r="I943" s="481">
        <f>IF(B943="","",'Multi Unit Grid'!$H$3)</f>
        <v/>
      </c>
      <c r="J943" s="166" t="n"/>
      <c r="K943" s="166" t="n"/>
      <c r="L943" s="166" t="n"/>
      <c r="M943" s="166" t="n"/>
      <c r="N943" s="166" t="n"/>
      <c r="O943" s="505" t="n"/>
      <c r="P943" s="166" t="n"/>
      <c r="Q943" s="501">
        <f>IF(B943="","",'Multi Unit Grid'!$G$3)</f>
        <v/>
      </c>
      <c r="R943" s="166" t="n"/>
      <c r="S943" s="502">
        <f>IF('Multi Unit Grid'!$C$13="","",'Multi Unit Grid'!$C$13)</f>
        <v/>
      </c>
      <c r="T943" s="502">
        <f>IF('COE.Client.Details'!J960="","",'COE.Client.Details'!J960)</f>
        <v/>
      </c>
    </row>
    <row r="944">
      <c r="A944" s="504" t="n"/>
      <c r="B944" s="504">
        <f>IF('Internal COE_Account Grid'!B944="","",'Internal COE_Account Grid'!B944)</f>
        <v/>
      </c>
      <c r="C944" s="504">
        <f>IF('Internal COE_Account Grid'!I944="","",'Internal COE_Account Grid'!I944)</f>
        <v/>
      </c>
      <c r="D944" s="631">
        <f>IF('Exhibit A'!K953="","",'Exhibit A'!K953)</f>
        <v/>
      </c>
      <c r="E944" s="166" t="n"/>
      <c r="F944" s="166" t="n"/>
      <c r="G944" s="166" t="n"/>
      <c r="H944" s="166" t="n"/>
      <c r="I944" s="481">
        <f>IF(B944="","",'Multi Unit Grid'!$H$3)</f>
        <v/>
      </c>
      <c r="J944" s="166" t="n"/>
      <c r="K944" s="166" t="n"/>
      <c r="L944" s="166" t="n"/>
      <c r="M944" s="166" t="n"/>
      <c r="N944" s="166" t="n"/>
      <c r="O944" s="505" t="n"/>
      <c r="P944" s="166" t="n"/>
      <c r="Q944" s="501">
        <f>IF(B944="","",'Multi Unit Grid'!$G$3)</f>
        <v/>
      </c>
      <c r="R944" s="166" t="n"/>
      <c r="S944" s="502">
        <f>IF('Multi Unit Grid'!$C$13="","",'Multi Unit Grid'!$C$13)</f>
        <v/>
      </c>
      <c r="T944" s="502">
        <f>IF('COE.Client.Details'!J961="","",'COE.Client.Details'!J961)</f>
        <v/>
      </c>
    </row>
    <row r="945">
      <c r="A945" s="504" t="n"/>
      <c r="B945" s="504">
        <f>IF('Internal COE_Account Grid'!B945="","",'Internal COE_Account Grid'!B945)</f>
        <v/>
      </c>
      <c r="C945" s="504">
        <f>IF('Internal COE_Account Grid'!I945="","",'Internal COE_Account Grid'!I945)</f>
        <v/>
      </c>
      <c r="D945" s="631">
        <f>IF('Exhibit A'!K954="","",'Exhibit A'!K954)</f>
        <v/>
      </c>
      <c r="E945" s="166" t="n"/>
      <c r="F945" s="166" t="n"/>
      <c r="G945" s="166" t="n"/>
      <c r="H945" s="166" t="n"/>
      <c r="I945" s="481">
        <f>IF(B945="","",'Multi Unit Grid'!$H$3)</f>
        <v/>
      </c>
      <c r="J945" s="166" t="n"/>
      <c r="K945" s="166" t="n"/>
      <c r="L945" s="166" t="n"/>
      <c r="M945" s="166" t="n"/>
      <c r="N945" s="166" t="n"/>
      <c r="O945" s="505" t="n"/>
      <c r="P945" s="166" t="n"/>
      <c r="Q945" s="501">
        <f>IF(B945="","",'Multi Unit Grid'!$G$3)</f>
        <v/>
      </c>
      <c r="R945" s="166" t="n"/>
      <c r="S945" s="502">
        <f>IF('Multi Unit Grid'!$C$13="","",'Multi Unit Grid'!$C$13)</f>
        <v/>
      </c>
      <c r="T945" s="502">
        <f>IF('COE.Client.Details'!J962="","",'COE.Client.Details'!J962)</f>
        <v/>
      </c>
    </row>
    <row r="946">
      <c r="A946" s="504" t="n"/>
      <c r="B946" s="504">
        <f>IF('Internal COE_Account Grid'!B946="","",'Internal COE_Account Grid'!B946)</f>
        <v/>
      </c>
      <c r="C946" s="504">
        <f>IF('Internal COE_Account Grid'!I946="","",'Internal COE_Account Grid'!I946)</f>
        <v/>
      </c>
      <c r="D946" s="631">
        <f>IF('Exhibit A'!K955="","",'Exhibit A'!K955)</f>
        <v/>
      </c>
      <c r="E946" s="166" t="n"/>
      <c r="F946" s="166" t="n"/>
      <c r="G946" s="166" t="n"/>
      <c r="H946" s="166" t="n"/>
      <c r="I946" s="481">
        <f>IF(B946="","",'Multi Unit Grid'!$H$3)</f>
        <v/>
      </c>
      <c r="J946" s="166" t="n"/>
      <c r="K946" s="166" t="n"/>
      <c r="L946" s="166" t="n"/>
      <c r="M946" s="166" t="n"/>
      <c r="N946" s="166" t="n"/>
      <c r="O946" s="505" t="n"/>
      <c r="P946" s="166" t="n"/>
      <c r="Q946" s="501">
        <f>IF(B946="","",'Multi Unit Grid'!$G$3)</f>
        <v/>
      </c>
      <c r="R946" s="166" t="n"/>
      <c r="S946" s="502">
        <f>IF('Multi Unit Grid'!$C$13="","",'Multi Unit Grid'!$C$13)</f>
        <v/>
      </c>
      <c r="T946" s="502">
        <f>IF('COE.Client.Details'!J963="","",'COE.Client.Details'!J963)</f>
        <v/>
      </c>
    </row>
    <row r="947">
      <c r="A947" s="504" t="n"/>
      <c r="B947" s="504">
        <f>IF('Internal COE_Account Grid'!B947="","",'Internal COE_Account Grid'!B947)</f>
        <v/>
      </c>
      <c r="C947" s="504">
        <f>IF('Internal COE_Account Grid'!I947="","",'Internal COE_Account Grid'!I947)</f>
        <v/>
      </c>
      <c r="D947" s="631">
        <f>IF('Exhibit A'!K956="","",'Exhibit A'!K956)</f>
        <v/>
      </c>
      <c r="E947" s="166" t="n"/>
      <c r="F947" s="166" t="n"/>
      <c r="G947" s="166" t="n"/>
      <c r="H947" s="166" t="n"/>
      <c r="I947" s="481">
        <f>IF(B947="","",'Multi Unit Grid'!$H$3)</f>
        <v/>
      </c>
      <c r="J947" s="166" t="n"/>
      <c r="K947" s="166" t="n"/>
      <c r="L947" s="166" t="n"/>
      <c r="M947" s="166" t="n"/>
      <c r="N947" s="166" t="n"/>
      <c r="O947" s="505" t="n"/>
      <c r="P947" s="166" t="n"/>
      <c r="Q947" s="501">
        <f>IF(B947="","",'Multi Unit Grid'!$G$3)</f>
        <v/>
      </c>
      <c r="R947" s="166" t="n"/>
      <c r="S947" s="502">
        <f>IF('Multi Unit Grid'!$C$13="","",'Multi Unit Grid'!$C$13)</f>
        <v/>
      </c>
      <c r="T947" s="502">
        <f>IF('COE.Client.Details'!J964="","",'COE.Client.Details'!J964)</f>
        <v/>
      </c>
    </row>
    <row r="948">
      <c r="A948" s="504" t="n"/>
      <c r="B948" s="504">
        <f>IF('Internal COE_Account Grid'!B948="","",'Internal COE_Account Grid'!B948)</f>
        <v/>
      </c>
      <c r="C948" s="504">
        <f>IF('Internal COE_Account Grid'!I948="","",'Internal COE_Account Grid'!I948)</f>
        <v/>
      </c>
      <c r="D948" s="631">
        <f>IF('Exhibit A'!K957="","",'Exhibit A'!K957)</f>
        <v/>
      </c>
      <c r="E948" s="166" t="n"/>
      <c r="F948" s="166" t="n"/>
      <c r="G948" s="166" t="n"/>
      <c r="H948" s="166" t="n"/>
      <c r="I948" s="481">
        <f>IF(B948="","",'Multi Unit Grid'!$H$3)</f>
        <v/>
      </c>
      <c r="J948" s="166" t="n"/>
      <c r="K948" s="166" t="n"/>
      <c r="L948" s="166" t="n"/>
      <c r="M948" s="166" t="n"/>
      <c r="N948" s="166" t="n"/>
      <c r="O948" s="505" t="n"/>
      <c r="P948" s="166" t="n"/>
      <c r="Q948" s="501">
        <f>IF(B948="","",'Multi Unit Grid'!$G$3)</f>
        <v/>
      </c>
      <c r="R948" s="166" t="n"/>
      <c r="S948" s="502">
        <f>IF('Multi Unit Grid'!$C$13="","",'Multi Unit Grid'!$C$13)</f>
        <v/>
      </c>
      <c r="T948" s="502">
        <f>IF('COE.Client.Details'!J965="","",'COE.Client.Details'!J965)</f>
        <v/>
      </c>
    </row>
    <row r="949">
      <c r="A949" s="504" t="n"/>
      <c r="B949" s="504">
        <f>IF('Internal COE_Account Grid'!B949="","",'Internal COE_Account Grid'!B949)</f>
        <v/>
      </c>
      <c r="C949" s="504">
        <f>IF('Internal COE_Account Grid'!I949="","",'Internal COE_Account Grid'!I949)</f>
        <v/>
      </c>
      <c r="D949" s="631">
        <f>IF('Exhibit A'!K958="","",'Exhibit A'!K958)</f>
        <v/>
      </c>
      <c r="E949" s="166" t="n"/>
      <c r="F949" s="166" t="n"/>
      <c r="G949" s="166" t="n"/>
      <c r="H949" s="166" t="n"/>
      <c r="I949" s="481">
        <f>IF(B949="","",'Multi Unit Grid'!$H$3)</f>
        <v/>
      </c>
      <c r="J949" s="166" t="n"/>
      <c r="K949" s="166" t="n"/>
      <c r="L949" s="166" t="n"/>
      <c r="M949" s="166" t="n"/>
      <c r="N949" s="166" t="n"/>
      <c r="O949" s="505" t="n"/>
      <c r="P949" s="166" t="n"/>
      <c r="Q949" s="501">
        <f>IF(B949="","",'Multi Unit Grid'!$G$3)</f>
        <v/>
      </c>
      <c r="R949" s="166" t="n"/>
      <c r="S949" s="502">
        <f>IF('Multi Unit Grid'!$C$13="","",'Multi Unit Grid'!$C$13)</f>
        <v/>
      </c>
      <c r="T949" s="502">
        <f>IF('COE.Client.Details'!J966="","",'COE.Client.Details'!J966)</f>
        <v/>
      </c>
    </row>
    <row r="950">
      <c r="A950" s="504" t="n"/>
      <c r="B950" s="504">
        <f>IF('Internal COE_Account Grid'!B950="","",'Internal COE_Account Grid'!B950)</f>
        <v/>
      </c>
      <c r="C950" s="504">
        <f>IF('Internal COE_Account Grid'!I950="","",'Internal COE_Account Grid'!I950)</f>
        <v/>
      </c>
      <c r="D950" s="631">
        <f>IF('Exhibit A'!K959="","",'Exhibit A'!K959)</f>
        <v/>
      </c>
      <c r="E950" s="166" t="n"/>
      <c r="F950" s="166" t="n"/>
      <c r="G950" s="166" t="n"/>
      <c r="H950" s="166" t="n"/>
      <c r="I950" s="481">
        <f>IF(B950="","",'Multi Unit Grid'!$H$3)</f>
        <v/>
      </c>
      <c r="J950" s="166" t="n"/>
      <c r="K950" s="166" t="n"/>
      <c r="L950" s="166" t="n"/>
      <c r="M950" s="166" t="n"/>
      <c r="N950" s="166" t="n"/>
      <c r="O950" s="505" t="n"/>
      <c r="P950" s="166" t="n"/>
      <c r="Q950" s="501">
        <f>IF(B950="","",'Multi Unit Grid'!$G$3)</f>
        <v/>
      </c>
      <c r="R950" s="166" t="n"/>
      <c r="S950" s="502">
        <f>IF('Multi Unit Grid'!$C$13="","",'Multi Unit Grid'!$C$13)</f>
        <v/>
      </c>
      <c r="T950" s="502">
        <f>IF('COE.Client.Details'!J967="","",'COE.Client.Details'!J967)</f>
        <v/>
      </c>
    </row>
    <row r="951">
      <c r="A951" s="504" t="n"/>
      <c r="B951" s="504">
        <f>IF('Internal COE_Account Grid'!B951="","",'Internal COE_Account Grid'!B951)</f>
        <v/>
      </c>
      <c r="C951" s="504">
        <f>IF('Internal COE_Account Grid'!I951="","",'Internal COE_Account Grid'!I951)</f>
        <v/>
      </c>
      <c r="D951" s="631">
        <f>IF('Exhibit A'!K960="","",'Exhibit A'!K960)</f>
        <v/>
      </c>
      <c r="E951" s="166" t="n"/>
      <c r="F951" s="166" t="n"/>
      <c r="G951" s="166" t="n"/>
      <c r="H951" s="166" t="n"/>
      <c r="I951" s="481">
        <f>IF(B951="","",'Multi Unit Grid'!$H$3)</f>
        <v/>
      </c>
      <c r="J951" s="166" t="n"/>
      <c r="K951" s="166" t="n"/>
      <c r="L951" s="166" t="n"/>
      <c r="M951" s="166" t="n"/>
      <c r="N951" s="166" t="n"/>
      <c r="O951" s="505" t="n"/>
      <c r="P951" s="166" t="n"/>
      <c r="Q951" s="501">
        <f>IF(B951="","",'Multi Unit Grid'!$G$3)</f>
        <v/>
      </c>
      <c r="R951" s="166" t="n"/>
      <c r="S951" s="502">
        <f>IF('Multi Unit Grid'!$C$13="","",'Multi Unit Grid'!$C$13)</f>
        <v/>
      </c>
      <c r="T951" s="502">
        <f>IF('COE.Client.Details'!J968="","",'COE.Client.Details'!J968)</f>
        <v/>
      </c>
    </row>
    <row r="952">
      <c r="A952" s="504" t="n"/>
      <c r="B952" s="504">
        <f>IF('Internal COE_Account Grid'!B952="","",'Internal COE_Account Grid'!B952)</f>
        <v/>
      </c>
      <c r="C952" s="504">
        <f>IF('Internal COE_Account Grid'!I952="","",'Internal COE_Account Grid'!I952)</f>
        <v/>
      </c>
      <c r="D952" s="631">
        <f>IF('Exhibit A'!K961="","",'Exhibit A'!K961)</f>
        <v/>
      </c>
      <c r="E952" s="166" t="n"/>
      <c r="F952" s="166" t="n"/>
      <c r="G952" s="166" t="n"/>
      <c r="H952" s="166" t="n"/>
      <c r="I952" s="481">
        <f>IF(B952="","",'Multi Unit Grid'!$H$3)</f>
        <v/>
      </c>
      <c r="J952" s="166" t="n"/>
      <c r="K952" s="166" t="n"/>
      <c r="L952" s="166" t="n"/>
      <c r="M952" s="166" t="n"/>
      <c r="N952" s="166" t="n"/>
      <c r="O952" s="505" t="n"/>
      <c r="P952" s="166" t="n"/>
      <c r="Q952" s="501">
        <f>IF(B952="","",'Multi Unit Grid'!$G$3)</f>
        <v/>
      </c>
      <c r="R952" s="166" t="n"/>
      <c r="S952" s="502">
        <f>IF('Multi Unit Grid'!$C$13="","",'Multi Unit Grid'!$C$13)</f>
        <v/>
      </c>
      <c r="T952" s="502">
        <f>IF('COE.Client.Details'!#REF!="","",'COE.Client.Details'!#REF!)</f>
        <v/>
      </c>
    </row>
    <row r="953">
      <c r="A953" s="504" t="n"/>
      <c r="B953" s="504">
        <f>IF('Internal COE_Account Grid'!B953="","",'Internal COE_Account Grid'!B953)</f>
        <v/>
      </c>
      <c r="C953" s="504">
        <f>IF('Internal COE_Account Grid'!I953="","",'Internal COE_Account Grid'!I953)</f>
        <v/>
      </c>
      <c r="D953" s="631">
        <f>IF('Exhibit A'!K962="","",'Exhibit A'!K962)</f>
        <v/>
      </c>
      <c r="E953" s="166" t="n"/>
      <c r="F953" s="166" t="n"/>
      <c r="G953" s="166" t="n"/>
      <c r="H953" s="166" t="n"/>
      <c r="I953" s="481">
        <f>IF(B953="","",'Multi Unit Grid'!$H$3)</f>
        <v/>
      </c>
      <c r="J953" s="166" t="n"/>
      <c r="K953" s="166" t="n"/>
      <c r="L953" s="166" t="n"/>
      <c r="M953" s="166" t="n"/>
      <c r="N953" s="166" t="n"/>
      <c r="O953" s="505" t="n"/>
      <c r="P953" s="166" t="n"/>
      <c r="Q953" s="501">
        <f>IF(B953="","",'Multi Unit Grid'!$G$3)</f>
        <v/>
      </c>
      <c r="R953" s="166" t="n"/>
      <c r="S953" s="502">
        <f>IF('Multi Unit Grid'!$C$13="","",'Multi Unit Grid'!$C$13)</f>
        <v/>
      </c>
      <c r="T953" s="502">
        <f>IF('COE.Client.Details'!#REF!="","",'COE.Client.Details'!#REF!)</f>
        <v/>
      </c>
    </row>
    <row r="954">
      <c r="A954" s="504" t="n"/>
      <c r="B954" s="504">
        <f>IF('Internal COE_Account Grid'!B954="","",'Internal COE_Account Grid'!B954)</f>
        <v/>
      </c>
      <c r="C954" s="504">
        <f>IF('Internal COE_Account Grid'!I954="","",'Internal COE_Account Grid'!I954)</f>
        <v/>
      </c>
      <c r="D954" s="631">
        <f>IF('Exhibit A'!K963="","",'Exhibit A'!K963)</f>
        <v/>
      </c>
      <c r="E954" s="166" t="n"/>
      <c r="F954" s="166" t="n"/>
      <c r="G954" s="166" t="n"/>
      <c r="H954" s="166" t="n"/>
      <c r="I954" s="481">
        <f>IF(B954="","",'Multi Unit Grid'!$H$3)</f>
        <v/>
      </c>
      <c r="J954" s="166" t="n"/>
      <c r="K954" s="166" t="n"/>
      <c r="L954" s="166" t="n"/>
      <c r="M954" s="166" t="n"/>
      <c r="N954" s="166" t="n"/>
      <c r="O954" s="505" t="n"/>
      <c r="P954" s="166" t="n"/>
      <c r="Q954" s="501">
        <f>IF(B954="","",'Multi Unit Grid'!$G$3)</f>
        <v/>
      </c>
      <c r="R954" s="166" t="n"/>
      <c r="S954" s="502">
        <f>IF('Multi Unit Grid'!$C$13="","",'Multi Unit Grid'!$C$13)</f>
        <v/>
      </c>
      <c r="T954" s="502">
        <f>IF('COE.Client.Details'!#REF!="","",'COE.Client.Details'!#REF!)</f>
        <v/>
      </c>
    </row>
    <row r="955">
      <c r="A955" s="504" t="n"/>
      <c r="B955" s="504">
        <f>IF('Internal COE_Account Grid'!B955="","",'Internal COE_Account Grid'!B955)</f>
        <v/>
      </c>
      <c r="C955" s="504">
        <f>IF('Internal COE_Account Grid'!I955="","",'Internal COE_Account Grid'!I955)</f>
        <v/>
      </c>
      <c r="D955" s="631">
        <f>IF('Exhibit A'!K964="","",'Exhibit A'!K964)</f>
        <v/>
      </c>
      <c r="E955" s="166" t="n"/>
      <c r="F955" s="166" t="n"/>
      <c r="G955" s="166" t="n"/>
      <c r="H955" s="166" t="n"/>
      <c r="I955" s="481">
        <f>IF(B955="","",'Multi Unit Grid'!$H$3)</f>
        <v/>
      </c>
      <c r="J955" s="166" t="n"/>
      <c r="K955" s="166" t="n"/>
      <c r="L955" s="166" t="n"/>
      <c r="M955" s="166" t="n"/>
      <c r="N955" s="166" t="n"/>
      <c r="O955" s="505" t="n"/>
      <c r="P955" s="166" t="n"/>
      <c r="Q955" s="501">
        <f>IF(B955="","",'Multi Unit Grid'!$G$3)</f>
        <v/>
      </c>
      <c r="R955" s="166" t="n"/>
      <c r="S955" s="502">
        <f>IF('Multi Unit Grid'!$C$13="","",'Multi Unit Grid'!$C$13)</f>
        <v/>
      </c>
      <c r="T955" s="502">
        <f>IF('COE.Client.Details'!#REF!="","",'COE.Client.Details'!#REF!)</f>
        <v/>
      </c>
    </row>
    <row r="956">
      <c r="A956" s="504" t="n"/>
      <c r="B956" s="504">
        <f>IF('Internal COE_Account Grid'!B956="","",'Internal COE_Account Grid'!B956)</f>
        <v/>
      </c>
      <c r="C956" s="504">
        <f>IF('Internal COE_Account Grid'!I956="","",'Internal COE_Account Grid'!I956)</f>
        <v/>
      </c>
      <c r="D956" s="631">
        <f>IF('Exhibit A'!K965="","",'Exhibit A'!K965)</f>
        <v/>
      </c>
      <c r="E956" s="166" t="n"/>
      <c r="F956" s="166" t="n"/>
      <c r="G956" s="166" t="n"/>
      <c r="H956" s="166" t="n"/>
      <c r="I956" s="481">
        <f>IF(B956="","",'Multi Unit Grid'!$H$3)</f>
        <v/>
      </c>
      <c r="J956" s="166" t="n"/>
      <c r="K956" s="166" t="n"/>
      <c r="L956" s="166" t="n"/>
      <c r="M956" s="166" t="n"/>
      <c r="N956" s="166" t="n"/>
      <c r="O956" s="505" t="n"/>
      <c r="P956" s="166" t="n"/>
      <c r="Q956" s="501">
        <f>IF(B956="","",'Multi Unit Grid'!$G$3)</f>
        <v/>
      </c>
      <c r="R956" s="166" t="n"/>
      <c r="S956" s="502">
        <f>IF('Multi Unit Grid'!$C$13="","",'Multi Unit Grid'!$C$13)</f>
        <v/>
      </c>
      <c r="T956" s="502">
        <f>IF('COE.Client.Details'!J969="","",'COE.Client.Details'!J969)</f>
        <v/>
      </c>
    </row>
    <row r="957">
      <c r="A957" s="504" t="n"/>
      <c r="B957" s="504">
        <f>IF('Internal COE_Account Grid'!B957="","",'Internal COE_Account Grid'!B957)</f>
        <v/>
      </c>
      <c r="C957" s="504">
        <f>IF('Internal COE_Account Grid'!I957="","",'Internal COE_Account Grid'!I957)</f>
        <v/>
      </c>
      <c r="D957" s="631">
        <f>IF('Exhibit A'!K966="","",'Exhibit A'!K966)</f>
        <v/>
      </c>
      <c r="E957" s="166" t="n"/>
      <c r="F957" s="166" t="n"/>
      <c r="G957" s="166" t="n"/>
      <c r="H957" s="166" t="n"/>
      <c r="I957" s="481">
        <f>IF(B957="","",'Multi Unit Grid'!$H$3)</f>
        <v/>
      </c>
      <c r="J957" s="166" t="n"/>
      <c r="K957" s="166" t="n"/>
      <c r="L957" s="166" t="n"/>
      <c r="M957" s="166" t="n"/>
      <c r="N957" s="166" t="n"/>
      <c r="O957" s="505" t="n"/>
      <c r="P957" s="166" t="n"/>
      <c r="Q957" s="501">
        <f>IF(B957="","",'Multi Unit Grid'!$G$3)</f>
        <v/>
      </c>
      <c r="R957" s="166" t="n"/>
      <c r="S957" s="502">
        <f>IF('Multi Unit Grid'!$C$13="","",'Multi Unit Grid'!$C$13)</f>
        <v/>
      </c>
      <c r="T957" s="502">
        <f>IF('COE.Client.Details'!J970="","",'COE.Client.Details'!J970)</f>
        <v/>
      </c>
    </row>
    <row r="958">
      <c r="A958" s="504" t="n"/>
      <c r="B958" s="504">
        <f>IF('Internal COE_Account Grid'!B958="","",'Internal COE_Account Grid'!B958)</f>
        <v/>
      </c>
      <c r="C958" s="504">
        <f>IF('Internal COE_Account Grid'!I958="","",'Internal COE_Account Grid'!I958)</f>
        <v/>
      </c>
      <c r="D958" s="631">
        <f>IF('Exhibit A'!K967="","",'Exhibit A'!K967)</f>
        <v/>
      </c>
      <c r="E958" s="166" t="n"/>
      <c r="F958" s="166" t="n"/>
      <c r="G958" s="166" t="n"/>
      <c r="H958" s="166" t="n"/>
      <c r="I958" s="481">
        <f>IF(B958="","",'Multi Unit Grid'!$H$3)</f>
        <v/>
      </c>
      <c r="J958" s="166" t="n"/>
      <c r="K958" s="166" t="n"/>
      <c r="L958" s="166" t="n"/>
      <c r="M958" s="166" t="n"/>
      <c r="N958" s="166" t="n"/>
      <c r="O958" s="505" t="n"/>
      <c r="P958" s="166" t="n"/>
      <c r="Q958" s="501">
        <f>IF(B958="","",'Multi Unit Grid'!$G$3)</f>
        <v/>
      </c>
      <c r="R958" s="166" t="n"/>
      <c r="S958" s="502">
        <f>IF('Multi Unit Grid'!$C$13="","",'Multi Unit Grid'!$C$13)</f>
        <v/>
      </c>
      <c r="T958" s="502">
        <f>IF('COE.Client.Details'!J971="","",'COE.Client.Details'!J971)</f>
        <v/>
      </c>
    </row>
    <row r="959">
      <c r="A959" s="504" t="n"/>
      <c r="B959" s="504">
        <f>IF('Internal COE_Account Grid'!B959="","",'Internal COE_Account Grid'!B959)</f>
        <v/>
      </c>
      <c r="C959" s="504">
        <f>IF('Internal COE_Account Grid'!I959="","",'Internal COE_Account Grid'!I959)</f>
        <v/>
      </c>
      <c r="D959" s="631">
        <f>IF('Exhibit A'!K968="","",'Exhibit A'!K968)</f>
        <v/>
      </c>
      <c r="E959" s="166" t="n"/>
      <c r="F959" s="166" t="n"/>
      <c r="G959" s="166" t="n"/>
      <c r="H959" s="166" t="n"/>
      <c r="I959" s="481">
        <f>IF(B959="","",'Multi Unit Grid'!$H$3)</f>
        <v/>
      </c>
      <c r="J959" s="166" t="n"/>
      <c r="K959" s="166" t="n"/>
      <c r="L959" s="166" t="n"/>
      <c r="M959" s="166" t="n"/>
      <c r="N959" s="166" t="n"/>
      <c r="O959" s="505" t="n"/>
      <c r="P959" s="166" t="n"/>
      <c r="Q959" s="501">
        <f>IF(B959="","",'Multi Unit Grid'!$G$3)</f>
        <v/>
      </c>
      <c r="R959" s="166" t="n"/>
      <c r="S959" s="502">
        <f>IF('Multi Unit Grid'!$C$13="","",'Multi Unit Grid'!$C$13)</f>
        <v/>
      </c>
      <c r="T959" s="502">
        <f>IF('COE.Client.Details'!J972="","",'COE.Client.Details'!J972)</f>
        <v/>
      </c>
    </row>
    <row r="960">
      <c r="A960" s="504" t="n"/>
      <c r="B960" s="504">
        <f>IF('Internal COE_Account Grid'!B960="","",'Internal COE_Account Grid'!B960)</f>
        <v/>
      </c>
      <c r="C960" s="504">
        <f>IF('Internal COE_Account Grid'!I960="","",'Internal COE_Account Grid'!I960)</f>
        <v/>
      </c>
      <c r="D960" s="631">
        <f>IF('Exhibit A'!K969="","",'Exhibit A'!K969)</f>
        <v/>
      </c>
      <c r="E960" s="166" t="n"/>
      <c r="F960" s="166" t="n"/>
      <c r="G960" s="166" t="n"/>
      <c r="H960" s="166" t="n"/>
      <c r="I960" s="481">
        <f>IF(B960="","",'Multi Unit Grid'!$H$3)</f>
        <v/>
      </c>
      <c r="J960" s="166" t="n"/>
      <c r="K960" s="166" t="n"/>
      <c r="L960" s="166" t="n"/>
      <c r="M960" s="166" t="n"/>
      <c r="N960" s="166" t="n"/>
      <c r="O960" s="505" t="n"/>
      <c r="P960" s="166" t="n"/>
      <c r="Q960" s="501">
        <f>IF(B960="","",'Multi Unit Grid'!$G$3)</f>
        <v/>
      </c>
      <c r="R960" s="166" t="n"/>
      <c r="S960" s="502">
        <f>IF('Multi Unit Grid'!$C$13="","",'Multi Unit Grid'!$C$13)</f>
        <v/>
      </c>
      <c r="T960" s="502">
        <f>IF('COE.Client.Details'!J973="","",'COE.Client.Details'!J973)</f>
        <v/>
      </c>
    </row>
  </sheetData>
  <pageMargins left="0.7" right="0.7" top="0.75" bottom="0.75" header="0.3" footer="0.3"/>
  <pageSetup orientation="portrait" horizontalDpi="200" verticalDpi="20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952"/>
  <sheetViews>
    <sheetView zoomScaleNormal="100" workbookViewId="0">
      <pane ySplit="2" topLeftCell="A127" activePane="bottomLeft" state="frozen"/>
      <selection pane="bottomLeft" activeCell="E135" sqref="E135"/>
      <selection activeCell="D31" sqref="D31"/>
    </sheetView>
  </sheetViews>
  <sheetFormatPr baseColWidth="8" defaultRowHeight="14.45"/>
  <cols>
    <col width="11.140625" customWidth="1" min="1" max="1"/>
    <col width="31.42578125" customWidth="1" min="2" max="2"/>
    <col width="21.42578125" customWidth="1" min="3" max="3"/>
    <col width="20.85546875" customWidth="1" min="4" max="4"/>
    <col width="23.7109375" customWidth="1" min="5" max="9"/>
  </cols>
  <sheetData>
    <row r="1" ht="57.95" customHeight="1">
      <c r="A1" s="425" t="inlineStr">
        <is>
          <t>ID</t>
        </is>
      </c>
      <c r="B1" s="425" t="inlineStr">
        <is>
          <t>Project Name</t>
        </is>
      </c>
      <c r="C1" s="425" t="inlineStr">
        <is>
          <t>Seller Client Code</t>
        </is>
      </c>
      <c r="D1" s="425" t="inlineStr">
        <is>
          <t>Avg # of EEs paid each payroll (checks + direct deposits)</t>
        </is>
      </c>
      <c r="E1" s="425" t="inlineStr">
        <is>
          <t>Payroll Frequency Weekly (52) Biweekly (26)  Semi-monthly (24) Monthly (12) Quarterly (4) Annual (1)</t>
        </is>
      </c>
      <c r="F1" s="425" t="inlineStr">
        <is>
          <t>Total Current Annualized Billings (Excluding Year End Fees)</t>
        </is>
      </c>
      <c r="G1" s="425" t="inlineStr">
        <is>
          <t>Year End W2, W2C &amp; 1099 Fees</t>
        </is>
      </c>
      <c r="H1" s="425" t="inlineStr">
        <is>
          <t>Seller Notes</t>
        </is>
      </c>
    </row>
    <row r="2">
      <c r="A2" t="inlineStr">
        <is>
          <t xml:space="preserve">Auto-Assigned. Do not Change or modify ID field </t>
        </is>
      </c>
      <c r="B2" t="inlineStr">
        <is>
          <t>Auto-Assigned. Do not Change or modify.</t>
        </is>
      </c>
      <c r="C2" t="inlineStr">
        <is>
          <t>REQUIRED - No Duplicates</t>
        </is>
      </c>
      <c r="D2" t="inlineStr">
        <is>
          <t>REQUIRED</t>
        </is>
      </c>
      <c r="E2" t="inlineStr">
        <is>
          <t>REQUIRED - Accepted Values: 52, 26, 24, 12, 4, 1</t>
        </is>
      </c>
      <c r="F2" t="inlineStr">
        <is>
          <t>REQUIRED - Accepted Values: No commas, numeric only with or without 2 decimals</t>
        </is>
      </c>
      <c r="G2" t="inlineStr">
        <is>
          <t>REQUIRED - Accepted Values: No commas, numeric only with or without 2 decimals; if included in annualized billings or no separate fee, enter '0' OR 'Included'</t>
        </is>
      </c>
      <c r="H2" t="inlineStr">
        <is>
          <t>OPTIONAL</t>
        </is>
      </c>
    </row>
    <row r="3">
      <c r="A3" t="n">
        <v>1</v>
      </c>
      <c r="C3">
        <f>IF('Multi Unit Grid'!C13="","",'Multi Unit Grid'!C13)</f>
        <v/>
      </c>
      <c r="D3">
        <f>IF('Multi Unit Grid'!D13="","",'Multi Unit Grid'!D13)</f>
        <v/>
      </c>
      <c r="E3">
        <f>IF('Multi Unit Grid'!E13="","",'Multi Unit Grid'!E13)</f>
        <v/>
      </c>
      <c r="F3">
        <f>IF('Multi Unit Grid'!F13="","",'Multi Unit Grid'!F13)</f>
        <v/>
      </c>
      <c r="G3">
        <f>IF('Multi Unit Grid'!G13="","",'Multi Unit Grid'!G13)</f>
        <v/>
      </c>
      <c r="H3">
        <f>IF('Multi Unit Grid'!H13="","",'Multi Unit Grid'!H13)</f>
        <v/>
      </c>
    </row>
    <row r="4">
      <c r="A4" t="n">
        <v>2</v>
      </c>
      <c r="C4">
        <f>IF('Multi Unit Grid'!C14="","",'Multi Unit Grid'!C14)</f>
        <v/>
      </c>
      <c r="D4">
        <f>IF('Multi Unit Grid'!D14="","",'Multi Unit Grid'!D14)</f>
        <v/>
      </c>
      <c r="E4">
        <f>IF('Multi Unit Grid'!E14="","",'Multi Unit Grid'!E14)</f>
        <v/>
      </c>
      <c r="F4">
        <f>IF('Multi Unit Grid'!F14="","",'Multi Unit Grid'!F14)</f>
        <v/>
      </c>
      <c r="G4">
        <f>IF('Multi Unit Grid'!G14="","",'Multi Unit Grid'!G14)</f>
        <v/>
      </c>
      <c r="H4">
        <f>IF('Multi Unit Grid'!H14="","",'Multi Unit Grid'!H14)</f>
        <v/>
      </c>
    </row>
    <row r="5">
      <c r="A5" t="n">
        <v>3</v>
      </c>
      <c r="C5">
        <f>IF('Multi Unit Grid'!C15="","",'Multi Unit Grid'!C15)</f>
        <v/>
      </c>
      <c r="D5">
        <f>IF('Multi Unit Grid'!D15="","",'Multi Unit Grid'!D15)</f>
        <v/>
      </c>
      <c r="E5">
        <f>IF('Multi Unit Grid'!E15="","",'Multi Unit Grid'!E15)</f>
        <v/>
      </c>
      <c r="F5">
        <f>IF('Multi Unit Grid'!F15="","",'Multi Unit Grid'!F15)</f>
        <v/>
      </c>
      <c r="G5">
        <f>IF('Multi Unit Grid'!G15="","",'Multi Unit Grid'!G15)</f>
        <v/>
      </c>
      <c r="H5">
        <f>IF('Multi Unit Grid'!H15="","",'Multi Unit Grid'!H15)</f>
        <v/>
      </c>
    </row>
    <row r="6">
      <c r="A6" t="n">
        <v>4</v>
      </c>
      <c r="C6">
        <f>IF('Multi Unit Grid'!C16="","",'Multi Unit Grid'!C16)</f>
        <v/>
      </c>
      <c r="D6">
        <f>IF('Multi Unit Grid'!D16="","",'Multi Unit Grid'!D16)</f>
        <v/>
      </c>
      <c r="E6">
        <f>IF('Multi Unit Grid'!E16="","",'Multi Unit Grid'!E16)</f>
        <v/>
      </c>
      <c r="F6">
        <f>IF('Multi Unit Grid'!F16="","",'Multi Unit Grid'!F16)</f>
        <v/>
      </c>
      <c r="G6">
        <f>IF('Multi Unit Grid'!G16="","",'Multi Unit Grid'!G16)</f>
        <v/>
      </c>
      <c r="H6">
        <f>IF('Multi Unit Grid'!H16="","",'Multi Unit Grid'!H16)</f>
        <v/>
      </c>
    </row>
    <row r="7">
      <c r="A7" t="n">
        <v>5</v>
      </c>
      <c r="C7">
        <f>IF('Multi Unit Grid'!C17="","",'Multi Unit Grid'!C17)</f>
        <v/>
      </c>
      <c r="D7">
        <f>IF('Multi Unit Grid'!D17="","",'Multi Unit Grid'!D17)</f>
        <v/>
      </c>
      <c r="E7">
        <f>IF('Multi Unit Grid'!E17="","",'Multi Unit Grid'!E17)</f>
        <v/>
      </c>
      <c r="F7">
        <f>IF('Multi Unit Grid'!F17="","",'Multi Unit Grid'!F17)</f>
        <v/>
      </c>
      <c r="G7">
        <f>IF('Multi Unit Grid'!G17="","",'Multi Unit Grid'!G17)</f>
        <v/>
      </c>
      <c r="H7">
        <f>IF('Multi Unit Grid'!H17="","",'Multi Unit Grid'!H17)</f>
        <v/>
      </c>
    </row>
    <row r="8">
      <c r="A8" t="n">
        <v>6</v>
      </c>
      <c r="C8">
        <f>IF('Multi Unit Grid'!C18="","",'Multi Unit Grid'!C18)</f>
        <v/>
      </c>
      <c r="D8">
        <f>IF('Multi Unit Grid'!D18="","",'Multi Unit Grid'!D18)</f>
        <v/>
      </c>
      <c r="E8">
        <f>IF('Multi Unit Grid'!E18="","",'Multi Unit Grid'!E18)</f>
        <v/>
      </c>
      <c r="F8">
        <f>IF('Multi Unit Grid'!F18="","",'Multi Unit Grid'!F18)</f>
        <v/>
      </c>
      <c r="G8">
        <f>IF('Multi Unit Grid'!G18="","",'Multi Unit Grid'!G18)</f>
        <v/>
      </c>
      <c r="H8">
        <f>IF('Multi Unit Grid'!H18="","",'Multi Unit Grid'!H18)</f>
        <v/>
      </c>
    </row>
    <row r="9">
      <c r="A9" t="n">
        <v>7</v>
      </c>
      <c r="C9">
        <f>IF('Multi Unit Grid'!C19="","",'Multi Unit Grid'!C19)</f>
        <v/>
      </c>
      <c r="D9">
        <f>IF('Multi Unit Grid'!D19="","",'Multi Unit Grid'!D19)</f>
        <v/>
      </c>
      <c r="E9">
        <f>IF('Multi Unit Grid'!E19="","",'Multi Unit Grid'!E19)</f>
        <v/>
      </c>
      <c r="F9">
        <f>IF('Multi Unit Grid'!F19="","",'Multi Unit Grid'!F19)</f>
        <v/>
      </c>
      <c r="G9">
        <f>IF('Multi Unit Grid'!G19="","",'Multi Unit Grid'!G19)</f>
        <v/>
      </c>
      <c r="H9">
        <f>IF('Multi Unit Grid'!H19="","",'Multi Unit Grid'!H19)</f>
        <v/>
      </c>
    </row>
    <row r="10">
      <c r="A10" t="n">
        <v>8</v>
      </c>
      <c r="C10">
        <f>IF('Multi Unit Grid'!C20="","",'Multi Unit Grid'!C20)</f>
        <v/>
      </c>
      <c r="D10">
        <f>IF('Multi Unit Grid'!D20="","",'Multi Unit Grid'!D20)</f>
        <v/>
      </c>
      <c r="E10">
        <f>IF('Multi Unit Grid'!E20="","",'Multi Unit Grid'!E20)</f>
        <v/>
      </c>
      <c r="F10">
        <f>IF('Multi Unit Grid'!F20="","",'Multi Unit Grid'!F20)</f>
        <v/>
      </c>
      <c r="G10">
        <f>IF('Multi Unit Grid'!G20="","",'Multi Unit Grid'!G20)</f>
        <v/>
      </c>
      <c r="H10">
        <f>IF('Multi Unit Grid'!H20="","",'Multi Unit Grid'!H20)</f>
        <v/>
      </c>
    </row>
    <row r="11">
      <c r="A11" t="n">
        <v>9</v>
      </c>
      <c r="C11">
        <f>IF('Multi Unit Grid'!C21="","",'Multi Unit Grid'!C21)</f>
        <v/>
      </c>
      <c r="D11">
        <f>IF('Multi Unit Grid'!D21="","",'Multi Unit Grid'!D21)</f>
        <v/>
      </c>
      <c r="E11">
        <f>IF('Multi Unit Grid'!E21="","",'Multi Unit Grid'!E21)</f>
        <v/>
      </c>
      <c r="F11">
        <f>IF('Multi Unit Grid'!F21="","",'Multi Unit Grid'!F21)</f>
        <v/>
      </c>
      <c r="G11">
        <f>IF('Multi Unit Grid'!G21="","",'Multi Unit Grid'!G21)</f>
        <v/>
      </c>
      <c r="H11">
        <f>IF('Multi Unit Grid'!H21="","",'Multi Unit Grid'!H21)</f>
        <v/>
      </c>
    </row>
    <row r="12">
      <c r="A12" t="n">
        <v>10</v>
      </c>
      <c r="C12">
        <f>IF('Multi Unit Grid'!C22="","",'Multi Unit Grid'!C22)</f>
        <v/>
      </c>
      <c r="D12">
        <f>IF('Multi Unit Grid'!D22="","",'Multi Unit Grid'!D22)</f>
        <v/>
      </c>
      <c r="E12">
        <f>IF('Multi Unit Grid'!E22="","",'Multi Unit Grid'!E22)</f>
        <v/>
      </c>
      <c r="F12">
        <f>IF('Multi Unit Grid'!F22="","",'Multi Unit Grid'!F22)</f>
        <v/>
      </c>
      <c r="G12">
        <f>IF('Multi Unit Grid'!G22="","",'Multi Unit Grid'!G22)</f>
        <v/>
      </c>
      <c r="H12">
        <f>IF('Multi Unit Grid'!H22="","",'Multi Unit Grid'!H22)</f>
        <v/>
      </c>
    </row>
    <row r="13">
      <c r="A13" t="n">
        <v>11</v>
      </c>
      <c r="C13">
        <f>IF('Multi Unit Grid'!C23="","",'Multi Unit Grid'!C23)</f>
        <v/>
      </c>
      <c r="D13">
        <f>IF('Multi Unit Grid'!D23="","",'Multi Unit Grid'!D23)</f>
        <v/>
      </c>
      <c r="E13">
        <f>IF('Multi Unit Grid'!E23="","",'Multi Unit Grid'!E23)</f>
        <v/>
      </c>
      <c r="F13">
        <f>IF('Multi Unit Grid'!F23="","",'Multi Unit Grid'!F23)</f>
        <v/>
      </c>
      <c r="G13">
        <f>IF('Multi Unit Grid'!G23="","",'Multi Unit Grid'!G23)</f>
        <v/>
      </c>
      <c r="H13">
        <f>IF('Multi Unit Grid'!H23="","",'Multi Unit Grid'!H23)</f>
        <v/>
      </c>
    </row>
    <row r="14">
      <c r="A14" t="n">
        <v>12</v>
      </c>
      <c r="C14">
        <f>IF('Multi Unit Grid'!C24="","",'Multi Unit Grid'!C24)</f>
        <v/>
      </c>
      <c r="D14">
        <f>IF('Multi Unit Grid'!D24="","",'Multi Unit Grid'!D24)</f>
        <v/>
      </c>
      <c r="E14">
        <f>IF('Multi Unit Grid'!E24="","",'Multi Unit Grid'!E24)</f>
        <v/>
      </c>
      <c r="F14">
        <f>IF('Multi Unit Grid'!F24="","",'Multi Unit Grid'!F24)</f>
        <v/>
      </c>
      <c r="G14">
        <f>IF('Multi Unit Grid'!G24="","",'Multi Unit Grid'!G24)</f>
        <v/>
      </c>
      <c r="H14">
        <f>IF('Multi Unit Grid'!H24="","",'Multi Unit Grid'!H24)</f>
        <v/>
      </c>
    </row>
    <row r="15">
      <c r="A15" t="n">
        <v>13</v>
      </c>
      <c r="C15">
        <f>IF('Multi Unit Grid'!C25="","",'Multi Unit Grid'!C25)</f>
        <v/>
      </c>
      <c r="D15">
        <f>IF('Multi Unit Grid'!D25="","",'Multi Unit Grid'!D25)</f>
        <v/>
      </c>
      <c r="E15">
        <f>IF('Multi Unit Grid'!E25="","",'Multi Unit Grid'!E25)</f>
        <v/>
      </c>
      <c r="F15">
        <f>IF('Multi Unit Grid'!F25="","",'Multi Unit Grid'!F25)</f>
        <v/>
      </c>
      <c r="G15">
        <f>IF('Multi Unit Grid'!G25="","",'Multi Unit Grid'!G25)</f>
        <v/>
      </c>
      <c r="H15">
        <f>IF('Multi Unit Grid'!H25="","",'Multi Unit Grid'!H25)</f>
        <v/>
      </c>
    </row>
    <row r="16">
      <c r="A16" t="n">
        <v>14</v>
      </c>
      <c r="C16">
        <f>IF('Multi Unit Grid'!C26="","",'Multi Unit Grid'!C26)</f>
        <v/>
      </c>
      <c r="D16">
        <f>IF('Multi Unit Grid'!D26="","",'Multi Unit Grid'!D26)</f>
        <v/>
      </c>
      <c r="E16">
        <f>IF('Multi Unit Grid'!E26="","",'Multi Unit Grid'!E26)</f>
        <v/>
      </c>
      <c r="F16">
        <f>IF('Multi Unit Grid'!F26="","",'Multi Unit Grid'!F26)</f>
        <v/>
      </c>
      <c r="G16">
        <f>IF('Multi Unit Grid'!G26="","",'Multi Unit Grid'!G26)</f>
        <v/>
      </c>
      <c r="H16">
        <f>IF('Multi Unit Grid'!H26="","",'Multi Unit Grid'!H26)</f>
        <v/>
      </c>
    </row>
    <row r="17">
      <c r="A17" t="n">
        <v>15</v>
      </c>
      <c r="C17">
        <f>IF('Multi Unit Grid'!C27="","",'Multi Unit Grid'!C27)</f>
        <v/>
      </c>
      <c r="D17">
        <f>IF('Multi Unit Grid'!D27="","",'Multi Unit Grid'!D27)</f>
        <v/>
      </c>
      <c r="E17">
        <f>IF('Multi Unit Grid'!E27="","",'Multi Unit Grid'!E27)</f>
        <v/>
      </c>
      <c r="F17">
        <f>IF('Multi Unit Grid'!F27="","",'Multi Unit Grid'!F27)</f>
        <v/>
      </c>
      <c r="G17">
        <f>IF('Multi Unit Grid'!G27="","",'Multi Unit Grid'!G27)</f>
        <v/>
      </c>
      <c r="H17">
        <f>IF('Multi Unit Grid'!H27="","",'Multi Unit Grid'!H27)</f>
        <v/>
      </c>
    </row>
    <row r="18">
      <c r="A18" t="n">
        <v>16</v>
      </c>
      <c r="C18">
        <f>IF('Multi Unit Grid'!C28="","",'Multi Unit Grid'!C28)</f>
        <v/>
      </c>
      <c r="D18">
        <f>IF('Multi Unit Grid'!D28="","",'Multi Unit Grid'!D28)</f>
        <v/>
      </c>
      <c r="E18">
        <f>IF('Multi Unit Grid'!E28="","",'Multi Unit Grid'!E28)</f>
        <v/>
      </c>
      <c r="F18">
        <f>IF('Multi Unit Grid'!F28="","",'Multi Unit Grid'!F28)</f>
        <v/>
      </c>
      <c r="G18">
        <f>IF('Multi Unit Grid'!G28="","",'Multi Unit Grid'!G28)</f>
        <v/>
      </c>
      <c r="H18">
        <f>IF('Multi Unit Grid'!H28="","",'Multi Unit Grid'!H28)</f>
        <v/>
      </c>
    </row>
    <row r="19">
      <c r="A19" t="n">
        <v>17</v>
      </c>
      <c r="C19">
        <f>IF('Multi Unit Grid'!C29="","",'Multi Unit Grid'!C29)</f>
        <v/>
      </c>
      <c r="D19">
        <f>IF('Multi Unit Grid'!D29="","",'Multi Unit Grid'!D29)</f>
        <v/>
      </c>
      <c r="E19">
        <f>IF('Multi Unit Grid'!E29="","",'Multi Unit Grid'!E29)</f>
        <v/>
      </c>
      <c r="F19">
        <f>IF('Multi Unit Grid'!F29="","",'Multi Unit Grid'!F29)</f>
        <v/>
      </c>
      <c r="G19">
        <f>IF('Multi Unit Grid'!G29="","",'Multi Unit Grid'!G29)</f>
        <v/>
      </c>
      <c r="H19">
        <f>IF('Multi Unit Grid'!H29="","",'Multi Unit Grid'!H29)</f>
        <v/>
      </c>
    </row>
    <row r="20">
      <c r="A20" t="n">
        <v>18</v>
      </c>
      <c r="C20">
        <f>IF('Multi Unit Grid'!C30="","",'Multi Unit Grid'!C30)</f>
        <v/>
      </c>
      <c r="D20">
        <f>IF('Multi Unit Grid'!D30="","",'Multi Unit Grid'!D30)</f>
        <v/>
      </c>
      <c r="E20">
        <f>IF('Multi Unit Grid'!E30="","",'Multi Unit Grid'!E30)</f>
        <v/>
      </c>
      <c r="F20">
        <f>IF('Multi Unit Grid'!F30="","",'Multi Unit Grid'!F30)</f>
        <v/>
      </c>
      <c r="G20">
        <f>IF('Multi Unit Grid'!G30="","",'Multi Unit Grid'!G30)</f>
        <v/>
      </c>
      <c r="H20">
        <f>IF('Multi Unit Grid'!H30="","",'Multi Unit Grid'!H30)</f>
        <v/>
      </c>
    </row>
    <row r="21">
      <c r="A21" t="n">
        <v>19</v>
      </c>
      <c r="C21">
        <f>IF('Multi Unit Grid'!C31="","",'Multi Unit Grid'!C31)</f>
        <v/>
      </c>
      <c r="D21">
        <f>IF('Multi Unit Grid'!D31="","",'Multi Unit Grid'!D31)</f>
        <v/>
      </c>
      <c r="E21">
        <f>IF('Multi Unit Grid'!E31="","",'Multi Unit Grid'!E31)</f>
        <v/>
      </c>
      <c r="F21">
        <f>IF('Multi Unit Grid'!F31="","",'Multi Unit Grid'!F31)</f>
        <v/>
      </c>
      <c r="G21">
        <f>IF('Multi Unit Grid'!G31="","",'Multi Unit Grid'!G31)</f>
        <v/>
      </c>
      <c r="H21">
        <f>IF('Multi Unit Grid'!H31="","",'Multi Unit Grid'!H31)</f>
        <v/>
      </c>
    </row>
    <row r="22">
      <c r="A22" t="n">
        <v>20</v>
      </c>
      <c r="C22">
        <f>IF('Multi Unit Grid'!C32="","",'Multi Unit Grid'!C32)</f>
        <v/>
      </c>
      <c r="D22">
        <f>IF('Multi Unit Grid'!D32="","",'Multi Unit Grid'!D32)</f>
        <v/>
      </c>
      <c r="E22">
        <f>IF('Multi Unit Grid'!E32="","",'Multi Unit Grid'!E32)</f>
        <v/>
      </c>
      <c r="F22">
        <f>IF('Multi Unit Grid'!F32="","",'Multi Unit Grid'!F32)</f>
        <v/>
      </c>
      <c r="G22">
        <f>IF('Multi Unit Grid'!G32="","",'Multi Unit Grid'!G32)</f>
        <v/>
      </c>
      <c r="H22">
        <f>IF('Multi Unit Grid'!H32="","",'Multi Unit Grid'!H32)</f>
        <v/>
      </c>
    </row>
    <row r="23">
      <c r="A23" t="n">
        <v>21</v>
      </c>
      <c r="C23">
        <f>IF('Multi Unit Grid'!C33="","",'Multi Unit Grid'!C33)</f>
        <v/>
      </c>
      <c r="D23">
        <f>IF('Multi Unit Grid'!D33="","",'Multi Unit Grid'!D33)</f>
        <v/>
      </c>
      <c r="E23">
        <f>IF('Multi Unit Grid'!E33="","",'Multi Unit Grid'!E33)</f>
        <v/>
      </c>
      <c r="F23">
        <f>IF('Multi Unit Grid'!F33="","",'Multi Unit Grid'!F33)</f>
        <v/>
      </c>
      <c r="G23">
        <f>IF('Multi Unit Grid'!G33="","",'Multi Unit Grid'!G33)</f>
        <v/>
      </c>
      <c r="H23">
        <f>IF('Multi Unit Grid'!H33="","",'Multi Unit Grid'!H33)</f>
        <v/>
      </c>
    </row>
    <row r="24">
      <c r="A24" t="n">
        <v>22</v>
      </c>
      <c r="C24">
        <f>IF('Multi Unit Grid'!C34="","",'Multi Unit Grid'!C34)</f>
        <v/>
      </c>
      <c r="D24">
        <f>IF('Multi Unit Grid'!D34="","",'Multi Unit Grid'!D34)</f>
        <v/>
      </c>
      <c r="E24">
        <f>IF('Multi Unit Grid'!E34="","",'Multi Unit Grid'!E34)</f>
        <v/>
      </c>
      <c r="F24">
        <f>IF('Multi Unit Grid'!F34="","",'Multi Unit Grid'!F34)</f>
        <v/>
      </c>
      <c r="G24">
        <f>IF('Multi Unit Grid'!G34="","",'Multi Unit Grid'!G34)</f>
        <v/>
      </c>
      <c r="H24">
        <f>IF('Multi Unit Grid'!H34="","",'Multi Unit Grid'!H34)</f>
        <v/>
      </c>
    </row>
    <row r="25">
      <c r="A25" t="n">
        <v>23</v>
      </c>
      <c r="C25">
        <f>IF('Multi Unit Grid'!C35="","",'Multi Unit Grid'!C35)</f>
        <v/>
      </c>
      <c r="D25">
        <f>IF('Multi Unit Grid'!D35="","",'Multi Unit Grid'!D35)</f>
        <v/>
      </c>
      <c r="E25">
        <f>IF('Multi Unit Grid'!E35="","",'Multi Unit Grid'!E35)</f>
        <v/>
      </c>
      <c r="F25">
        <f>IF('Multi Unit Grid'!F35="","",'Multi Unit Grid'!F35)</f>
        <v/>
      </c>
      <c r="G25">
        <f>IF('Multi Unit Grid'!G35="","",'Multi Unit Grid'!G35)</f>
        <v/>
      </c>
      <c r="H25">
        <f>IF('Multi Unit Grid'!H35="","",'Multi Unit Grid'!H35)</f>
        <v/>
      </c>
    </row>
    <row r="26">
      <c r="A26" t="n">
        <v>24</v>
      </c>
      <c r="C26">
        <f>IF('Multi Unit Grid'!C36="","",'Multi Unit Grid'!C36)</f>
        <v/>
      </c>
      <c r="D26">
        <f>IF('Multi Unit Grid'!D36="","",'Multi Unit Grid'!D36)</f>
        <v/>
      </c>
      <c r="E26">
        <f>IF('Multi Unit Grid'!E36="","",'Multi Unit Grid'!E36)</f>
        <v/>
      </c>
      <c r="F26">
        <f>IF('Multi Unit Grid'!F36="","",'Multi Unit Grid'!F36)</f>
        <v/>
      </c>
      <c r="G26">
        <f>IF('Multi Unit Grid'!G36="","",'Multi Unit Grid'!G36)</f>
        <v/>
      </c>
      <c r="H26">
        <f>IF('Multi Unit Grid'!H36="","",'Multi Unit Grid'!H36)</f>
        <v/>
      </c>
    </row>
    <row r="27">
      <c r="A27" t="n">
        <v>25</v>
      </c>
      <c r="C27">
        <f>IF('Multi Unit Grid'!C37="","",'Multi Unit Grid'!C37)</f>
        <v/>
      </c>
      <c r="D27">
        <f>IF('Multi Unit Grid'!D37="","",'Multi Unit Grid'!D37)</f>
        <v/>
      </c>
      <c r="E27">
        <f>IF('Multi Unit Grid'!E37="","",'Multi Unit Grid'!E37)</f>
        <v/>
      </c>
      <c r="F27">
        <f>IF('Multi Unit Grid'!F37="","",'Multi Unit Grid'!F37)</f>
        <v/>
      </c>
      <c r="G27">
        <f>IF('Multi Unit Grid'!G37="","",'Multi Unit Grid'!G37)</f>
        <v/>
      </c>
      <c r="H27">
        <f>IF('Multi Unit Grid'!H37="","",'Multi Unit Grid'!H37)</f>
        <v/>
      </c>
    </row>
    <row r="28">
      <c r="A28" t="n">
        <v>26</v>
      </c>
      <c r="C28">
        <f>IF('Multi Unit Grid'!C38="","",'Multi Unit Grid'!C38)</f>
        <v/>
      </c>
      <c r="D28">
        <f>IF('Multi Unit Grid'!D38="","",'Multi Unit Grid'!D38)</f>
        <v/>
      </c>
      <c r="E28">
        <f>IF('Multi Unit Grid'!E38="","",'Multi Unit Grid'!E38)</f>
        <v/>
      </c>
      <c r="F28">
        <f>IF('Multi Unit Grid'!F38="","",'Multi Unit Grid'!F38)</f>
        <v/>
      </c>
      <c r="G28">
        <f>IF('Multi Unit Grid'!G38="","",'Multi Unit Grid'!G38)</f>
        <v/>
      </c>
      <c r="H28">
        <f>IF('Multi Unit Grid'!H38="","",'Multi Unit Grid'!H38)</f>
        <v/>
      </c>
    </row>
    <row r="29">
      <c r="A29" t="n">
        <v>27</v>
      </c>
      <c r="C29">
        <f>IF('Multi Unit Grid'!C39="","",'Multi Unit Grid'!C39)</f>
        <v/>
      </c>
      <c r="D29">
        <f>IF('Multi Unit Grid'!D39="","",'Multi Unit Grid'!D39)</f>
        <v/>
      </c>
      <c r="E29">
        <f>IF('Multi Unit Grid'!E39="","",'Multi Unit Grid'!E39)</f>
        <v/>
      </c>
      <c r="F29">
        <f>IF('Multi Unit Grid'!F39="","",'Multi Unit Grid'!F39)</f>
        <v/>
      </c>
      <c r="G29">
        <f>IF('Multi Unit Grid'!G39="","",'Multi Unit Grid'!G39)</f>
        <v/>
      </c>
      <c r="H29">
        <f>IF('Multi Unit Grid'!H39="","",'Multi Unit Grid'!H39)</f>
        <v/>
      </c>
    </row>
    <row r="30">
      <c r="A30" t="n">
        <v>28</v>
      </c>
      <c r="C30">
        <f>IF('Multi Unit Grid'!C40="","",'Multi Unit Grid'!C40)</f>
        <v/>
      </c>
      <c r="D30">
        <f>IF('Multi Unit Grid'!D40="","",'Multi Unit Grid'!D40)</f>
        <v/>
      </c>
      <c r="E30">
        <f>IF('Multi Unit Grid'!E40="","",'Multi Unit Grid'!E40)</f>
        <v/>
      </c>
      <c r="F30">
        <f>IF('Multi Unit Grid'!F40="","",'Multi Unit Grid'!F40)</f>
        <v/>
      </c>
      <c r="G30">
        <f>IF('Multi Unit Grid'!G40="","",'Multi Unit Grid'!G40)</f>
        <v/>
      </c>
      <c r="H30">
        <f>IF('Multi Unit Grid'!H40="","",'Multi Unit Grid'!H40)</f>
        <v/>
      </c>
    </row>
    <row r="31">
      <c r="A31" t="n">
        <v>29</v>
      </c>
      <c r="C31">
        <f>IF('Multi Unit Grid'!C41="","",'Multi Unit Grid'!C41)</f>
        <v/>
      </c>
      <c r="D31">
        <f>IF('Multi Unit Grid'!D41="","",'Multi Unit Grid'!D41)</f>
        <v/>
      </c>
      <c r="E31">
        <f>IF('Multi Unit Grid'!E41="","",'Multi Unit Grid'!E41)</f>
        <v/>
      </c>
      <c r="F31">
        <f>IF('Multi Unit Grid'!F41="","",'Multi Unit Grid'!F41)</f>
        <v/>
      </c>
      <c r="G31">
        <f>IF('Multi Unit Grid'!G41="","",'Multi Unit Grid'!G41)</f>
        <v/>
      </c>
      <c r="H31">
        <f>IF('Multi Unit Grid'!H41="","",'Multi Unit Grid'!H41)</f>
        <v/>
      </c>
    </row>
    <row r="32">
      <c r="A32" t="n">
        <v>30</v>
      </c>
      <c r="C32">
        <f>IF('Multi Unit Grid'!C42="","",'Multi Unit Grid'!C42)</f>
        <v/>
      </c>
      <c r="D32">
        <f>IF('Multi Unit Grid'!D42="","",'Multi Unit Grid'!D42)</f>
        <v/>
      </c>
      <c r="E32">
        <f>IF('Multi Unit Grid'!E42="","",'Multi Unit Grid'!E42)</f>
        <v/>
      </c>
      <c r="F32">
        <f>IF('Multi Unit Grid'!F42="","",'Multi Unit Grid'!F42)</f>
        <v/>
      </c>
      <c r="G32">
        <f>IF('Multi Unit Grid'!G42="","",'Multi Unit Grid'!G42)</f>
        <v/>
      </c>
      <c r="H32">
        <f>IF('Multi Unit Grid'!H42="","",'Multi Unit Grid'!H42)</f>
        <v/>
      </c>
    </row>
    <row r="33">
      <c r="A33" t="n">
        <v>31</v>
      </c>
      <c r="C33">
        <f>IF('Multi Unit Grid'!C43="","",'Multi Unit Grid'!C43)</f>
        <v/>
      </c>
      <c r="D33">
        <f>IF('Multi Unit Grid'!D43="","",'Multi Unit Grid'!D43)</f>
        <v/>
      </c>
      <c r="E33">
        <f>IF('Multi Unit Grid'!E43="","",'Multi Unit Grid'!E43)</f>
        <v/>
      </c>
      <c r="F33">
        <f>IF('Multi Unit Grid'!F43="","",'Multi Unit Grid'!F43)</f>
        <v/>
      </c>
      <c r="G33">
        <f>IF('Multi Unit Grid'!G43="","",'Multi Unit Grid'!G43)</f>
        <v/>
      </c>
      <c r="H33">
        <f>IF('Multi Unit Grid'!H43="","",'Multi Unit Grid'!H43)</f>
        <v/>
      </c>
    </row>
    <row r="34">
      <c r="A34" t="n">
        <v>32</v>
      </c>
      <c r="C34">
        <f>IF('Multi Unit Grid'!C44="","",'Multi Unit Grid'!C44)</f>
        <v/>
      </c>
      <c r="D34">
        <f>IF('Multi Unit Grid'!D44="","",'Multi Unit Grid'!D44)</f>
        <v/>
      </c>
      <c r="E34">
        <f>IF('Multi Unit Grid'!E44="","",'Multi Unit Grid'!E44)</f>
        <v/>
      </c>
      <c r="F34">
        <f>IF('Multi Unit Grid'!F44="","",'Multi Unit Grid'!F44)</f>
        <v/>
      </c>
      <c r="G34">
        <f>IF('Multi Unit Grid'!G44="","",'Multi Unit Grid'!G44)</f>
        <v/>
      </c>
      <c r="H34">
        <f>IF('Multi Unit Grid'!H44="","",'Multi Unit Grid'!H44)</f>
        <v/>
      </c>
    </row>
    <row r="35">
      <c r="A35" t="n">
        <v>33</v>
      </c>
      <c r="C35">
        <f>IF('Multi Unit Grid'!C45="","",'Multi Unit Grid'!C45)</f>
        <v/>
      </c>
      <c r="D35">
        <f>IF('Multi Unit Grid'!D45="","",'Multi Unit Grid'!D45)</f>
        <v/>
      </c>
      <c r="E35">
        <f>IF('Multi Unit Grid'!E45="","",'Multi Unit Grid'!E45)</f>
        <v/>
      </c>
      <c r="F35">
        <f>IF('Multi Unit Grid'!F45="","",'Multi Unit Grid'!F45)</f>
        <v/>
      </c>
      <c r="G35">
        <f>IF('Multi Unit Grid'!G45="","",'Multi Unit Grid'!G45)</f>
        <v/>
      </c>
      <c r="H35">
        <f>IF('Multi Unit Grid'!H45="","",'Multi Unit Grid'!H45)</f>
        <v/>
      </c>
    </row>
    <row r="36">
      <c r="A36" t="n">
        <v>34</v>
      </c>
      <c r="C36">
        <f>IF('Multi Unit Grid'!C46="","",'Multi Unit Grid'!C46)</f>
        <v/>
      </c>
      <c r="D36">
        <f>IF('Multi Unit Grid'!D46="","",'Multi Unit Grid'!D46)</f>
        <v/>
      </c>
      <c r="E36">
        <f>IF('Multi Unit Grid'!E46="","",'Multi Unit Grid'!E46)</f>
        <v/>
      </c>
      <c r="F36">
        <f>IF('Multi Unit Grid'!F46="","",'Multi Unit Grid'!F46)</f>
        <v/>
      </c>
      <c r="G36">
        <f>IF('Multi Unit Grid'!G46="","",'Multi Unit Grid'!G46)</f>
        <v/>
      </c>
      <c r="H36">
        <f>IF('Multi Unit Grid'!H46="","",'Multi Unit Grid'!H46)</f>
        <v/>
      </c>
    </row>
    <row r="37">
      <c r="A37" t="n">
        <v>35</v>
      </c>
      <c r="C37">
        <f>IF('Multi Unit Grid'!C47="","",'Multi Unit Grid'!C47)</f>
        <v/>
      </c>
      <c r="D37">
        <f>IF('Multi Unit Grid'!D47="","",'Multi Unit Grid'!D47)</f>
        <v/>
      </c>
      <c r="E37">
        <f>IF('Multi Unit Grid'!E47="","",'Multi Unit Grid'!E47)</f>
        <v/>
      </c>
      <c r="F37">
        <f>IF('Multi Unit Grid'!F47="","",'Multi Unit Grid'!F47)</f>
        <v/>
      </c>
      <c r="G37">
        <f>IF('Multi Unit Grid'!G47="","",'Multi Unit Grid'!G47)</f>
        <v/>
      </c>
      <c r="H37">
        <f>IF('Multi Unit Grid'!H47="","",'Multi Unit Grid'!H47)</f>
        <v/>
      </c>
    </row>
    <row r="38">
      <c r="A38" t="n">
        <v>36</v>
      </c>
      <c r="C38">
        <f>IF('Multi Unit Grid'!C48="","",'Multi Unit Grid'!C48)</f>
        <v/>
      </c>
      <c r="D38">
        <f>IF('Multi Unit Grid'!D48="","",'Multi Unit Grid'!D48)</f>
        <v/>
      </c>
      <c r="E38">
        <f>IF('Multi Unit Grid'!E48="","",'Multi Unit Grid'!E48)</f>
        <v/>
      </c>
      <c r="F38">
        <f>IF('Multi Unit Grid'!F48="","",'Multi Unit Grid'!F48)</f>
        <v/>
      </c>
      <c r="G38">
        <f>IF('Multi Unit Grid'!G48="","",'Multi Unit Grid'!G48)</f>
        <v/>
      </c>
      <c r="H38">
        <f>IF('Multi Unit Grid'!H48="","",'Multi Unit Grid'!H48)</f>
        <v/>
      </c>
    </row>
    <row r="39">
      <c r="A39" t="n">
        <v>37</v>
      </c>
      <c r="C39">
        <f>IF('Multi Unit Grid'!C49="","",'Multi Unit Grid'!C49)</f>
        <v/>
      </c>
      <c r="D39">
        <f>IF('Multi Unit Grid'!D49="","",'Multi Unit Grid'!D49)</f>
        <v/>
      </c>
      <c r="E39">
        <f>IF('Multi Unit Grid'!E49="","",'Multi Unit Grid'!E49)</f>
        <v/>
      </c>
      <c r="F39">
        <f>IF('Multi Unit Grid'!F49="","",'Multi Unit Grid'!F49)</f>
        <v/>
      </c>
      <c r="G39">
        <f>IF('Multi Unit Grid'!G49="","",'Multi Unit Grid'!G49)</f>
        <v/>
      </c>
      <c r="H39">
        <f>IF('Multi Unit Grid'!H49="","",'Multi Unit Grid'!H49)</f>
        <v/>
      </c>
    </row>
    <row r="40">
      <c r="A40" t="n">
        <v>38</v>
      </c>
      <c r="C40">
        <f>IF('Multi Unit Grid'!C50="","",'Multi Unit Grid'!C50)</f>
        <v/>
      </c>
      <c r="D40">
        <f>IF('Multi Unit Grid'!D50="","",'Multi Unit Grid'!D50)</f>
        <v/>
      </c>
      <c r="E40">
        <f>IF('Multi Unit Grid'!E50="","",'Multi Unit Grid'!E50)</f>
        <v/>
      </c>
      <c r="F40">
        <f>IF('Multi Unit Grid'!F50="","",'Multi Unit Grid'!F50)</f>
        <v/>
      </c>
      <c r="G40">
        <f>IF('Multi Unit Grid'!G50="","",'Multi Unit Grid'!G50)</f>
        <v/>
      </c>
      <c r="H40">
        <f>IF('Multi Unit Grid'!H50="","",'Multi Unit Grid'!H50)</f>
        <v/>
      </c>
    </row>
    <row r="41">
      <c r="A41" t="n">
        <v>39</v>
      </c>
      <c r="C41">
        <f>IF('Multi Unit Grid'!C51="","",'Multi Unit Grid'!C51)</f>
        <v/>
      </c>
      <c r="D41">
        <f>IF('Multi Unit Grid'!D51="","",'Multi Unit Grid'!D51)</f>
        <v/>
      </c>
      <c r="E41">
        <f>IF('Multi Unit Grid'!E51="","",'Multi Unit Grid'!E51)</f>
        <v/>
      </c>
      <c r="F41">
        <f>IF('Multi Unit Grid'!F51="","",'Multi Unit Grid'!F51)</f>
        <v/>
      </c>
      <c r="G41">
        <f>IF('Multi Unit Grid'!G51="","",'Multi Unit Grid'!G51)</f>
        <v/>
      </c>
      <c r="H41">
        <f>IF('Multi Unit Grid'!H51="","",'Multi Unit Grid'!H51)</f>
        <v/>
      </c>
    </row>
    <row r="42">
      <c r="A42" t="n">
        <v>40</v>
      </c>
      <c r="C42">
        <f>IF('Multi Unit Grid'!C52="","",'Multi Unit Grid'!C52)</f>
        <v/>
      </c>
      <c r="D42">
        <f>IF('Multi Unit Grid'!D52="","",'Multi Unit Grid'!D52)</f>
        <v/>
      </c>
      <c r="E42">
        <f>IF('Multi Unit Grid'!E52="","",'Multi Unit Grid'!E52)</f>
        <v/>
      </c>
      <c r="F42">
        <f>IF('Multi Unit Grid'!F52="","",'Multi Unit Grid'!F52)</f>
        <v/>
      </c>
      <c r="G42">
        <f>IF('Multi Unit Grid'!G52="","",'Multi Unit Grid'!G52)</f>
        <v/>
      </c>
      <c r="H42">
        <f>IF('Multi Unit Grid'!H52="","",'Multi Unit Grid'!H52)</f>
        <v/>
      </c>
    </row>
    <row r="43">
      <c r="A43" t="n">
        <v>41</v>
      </c>
      <c r="C43">
        <f>IF('Multi Unit Grid'!C53="","",'Multi Unit Grid'!C53)</f>
        <v/>
      </c>
      <c r="D43">
        <f>IF('Multi Unit Grid'!D53="","",'Multi Unit Grid'!D53)</f>
        <v/>
      </c>
      <c r="E43">
        <f>IF('Multi Unit Grid'!E53="","",'Multi Unit Grid'!E53)</f>
        <v/>
      </c>
      <c r="F43">
        <f>IF('Multi Unit Grid'!F53="","",'Multi Unit Grid'!F53)</f>
        <v/>
      </c>
      <c r="G43">
        <f>IF('Multi Unit Grid'!G53="","",'Multi Unit Grid'!G53)</f>
        <v/>
      </c>
      <c r="H43">
        <f>IF('Multi Unit Grid'!H53="","",'Multi Unit Grid'!H53)</f>
        <v/>
      </c>
    </row>
    <row r="44">
      <c r="A44" t="n">
        <v>42</v>
      </c>
      <c r="C44">
        <f>IF('Multi Unit Grid'!C54="","",'Multi Unit Grid'!C54)</f>
        <v/>
      </c>
      <c r="D44">
        <f>IF('Multi Unit Grid'!D54="","",'Multi Unit Grid'!D54)</f>
        <v/>
      </c>
      <c r="E44">
        <f>IF('Multi Unit Grid'!E54="","",'Multi Unit Grid'!E54)</f>
        <v/>
      </c>
      <c r="F44">
        <f>IF('Multi Unit Grid'!F54="","",'Multi Unit Grid'!F54)</f>
        <v/>
      </c>
      <c r="G44">
        <f>IF('Multi Unit Grid'!G54="","",'Multi Unit Grid'!G54)</f>
        <v/>
      </c>
      <c r="H44">
        <f>IF('Multi Unit Grid'!H54="","",'Multi Unit Grid'!H54)</f>
        <v/>
      </c>
    </row>
    <row r="45">
      <c r="A45" t="n">
        <v>43</v>
      </c>
      <c r="C45">
        <f>IF('Multi Unit Grid'!C55="","",'Multi Unit Grid'!C55)</f>
        <v/>
      </c>
      <c r="D45">
        <f>IF('Multi Unit Grid'!D55="","",'Multi Unit Grid'!D55)</f>
        <v/>
      </c>
      <c r="E45">
        <f>IF('Multi Unit Grid'!E55="","",'Multi Unit Grid'!E55)</f>
        <v/>
      </c>
      <c r="F45">
        <f>IF('Multi Unit Grid'!F55="","",'Multi Unit Grid'!F55)</f>
        <v/>
      </c>
      <c r="G45">
        <f>IF('Multi Unit Grid'!G55="","",'Multi Unit Grid'!G55)</f>
        <v/>
      </c>
      <c r="H45">
        <f>IF('Multi Unit Grid'!H55="","",'Multi Unit Grid'!H55)</f>
        <v/>
      </c>
    </row>
    <row r="46">
      <c r="A46" t="n">
        <v>44</v>
      </c>
      <c r="C46">
        <f>IF('Multi Unit Grid'!C56="","",'Multi Unit Grid'!C56)</f>
        <v/>
      </c>
      <c r="D46">
        <f>IF('Multi Unit Grid'!D56="","",'Multi Unit Grid'!D56)</f>
        <v/>
      </c>
      <c r="E46">
        <f>IF('Multi Unit Grid'!E56="","",'Multi Unit Grid'!E56)</f>
        <v/>
      </c>
      <c r="F46">
        <f>IF('Multi Unit Grid'!F56="","",'Multi Unit Grid'!F56)</f>
        <v/>
      </c>
      <c r="G46">
        <f>IF('Multi Unit Grid'!G56="","",'Multi Unit Grid'!G56)</f>
        <v/>
      </c>
      <c r="H46">
        <f>IF('Multi Unit Grid'!H56="","",'Multi Unit Grid'!H56)</f>
        <v/>
      </c>
    </row>
    <row r="47">
      <c r="A47" t="n">
        <v>45</v>
      </c>
      <c r="C47">
        <f>IF('Multi Unit Grid'!C57="","",'Multi Unit Grid'!C57)</f>
        <v/>
      </c>
      <c r="D47">
        <f>IF('Multi Unit Grid'!D57="","",'Multi Unit Grid'!D57)</f>
        <v/>
      </c>
      <c r="E47">
        <f>IF('Multi Unit Grid'!E57="","",'Multi Unit Grid'!E57)</f>
        <v/>
      </c>
      <c r="F47">
        <f>IF('Multi Unit Grid'!F57="","",'Multi Unit Grid'!F57)</f>
        <v/>
      </c>
      <c r="G47">
        <f>IF('Multi Unit Grid'!G57="","",'Multi Unit Grid'!G57)</f>
        <v/>
      </c>
      <c r="H47">
        <f>IF('Multi Unit Grid'!H57="","",'Multi Unit Grid'!H57)</f>
        <v/>
      </c>
    </row>
    <row r="48">
      <c r="A48" t="n">
        <v>46</v>
      </c>
      <c r="C48">
        <f>IF('Multi Unit Grid'!C58="","",'Multi Unit Grid'!C58)</f>
        <v/>
      </c>
      <c r="D48">
        <f>IF('Multi Unit Grid'!D58="","",'Multi Unit Grid'!D58)</f>
        <v/>
      </c>
      <c r="E48">
        <f>IF('Multi Unit Grid'!E58="","",'Multi Unit Grid'!E58)</f>
        <v/>
      </c>
      <c r="F48">
        <f>IF('Multi Unit Grid'!F58="","",'Multi Unit Grid'!F58)</f>
        <v/>
      </c>
      <c r="G48">
        <f>IF('Multi Unit Grid'!G58="","",'Multi Unit Grid'!G58)</f>
        <v/>
      </c>
      <c r="H48">
        <f>IF('Multi Unit Grid'!H58="","",'Multi Unit Grid'!H58)</f>
        <v/>
      </c>
    </row>
    <row r="49">
      <c r="A49" t="n">
        <v>47</v>
      </c>
      <c r="C49">
        <f>IF('Multi Unit Grid'!C59="","",'Multi Unit Grid'!C59)</f>
        <v/>
      </c>
      <c r="D49">
        <f>IF('Multi Unit Grid'!D59="","",'Multi Unit Grid'!D59)</f>
        <v/>
      </c>
      <c r="E49">
        <f>IF('Multi Unit Grid'!E59="","",'Multi Unit Grid'!E59)</f>
        <v/>
      </c>
      <c r="F49">
        <f>IF('Multi Unit Grid'!F59="","",'Multi Unit Grid'!F59)</f>
        <v/>
      </c>
      <c r="G49">
        <f>IF('Multi Unit Grid'!G59="","",'Multi Unit Grid'!G59)</f>
        <v/>
      </c>
      <c r="H49">
        <f>IF('Multi Unit Grid'!H59="","",'Multi Unit Grid'!H59)</f>
        <v/>
      </c>
    </row>
    <row r="50">
      <c r="A50" t="n">
        <v>48</v>
      </c>
      <c r="C50">
        <f>IF('Multi Unit Grid'!C60="","",'Multi Unit Grid'!C60)</f>
        <v/>
      </c>
      <c r="D50">
        <f>IF('Multi Unit Grid'!D60="","",'Multi Unit Grid'!D60)</f>
        <v/>
      </c>
      <c r="E50">
        <f>IF('Multi Unit Grid'!E60="","",'Multi Unit Grid'!E60)</f>
        <v/>
      </c>
      <c r="F50">
        <f>IF('Multi Unit Grid'!F60="","",'Multi Unit Grid'!F60)</f>
        <v/>
      </c>
      <c r="G50">
        <f>IF('Multi Unit Grid'!G60="","",'Multi Unit Grid'!G60)</f>
        <v/>
      </c>
      <c r="H50">
        <f>IF('Multi Unit Grid'!H60="","",'Multi Unit Grid'!H60)</f>
        <v/>
      </c>
    </row>
    <row r="51">
      <c r="A51" t="n">
        <v>49</v>
      </c>
      <c r="C51">
        <f>IF('Multi Unit Grid'!C61="","",'Multi Unit Grid'!C61)</f>
        <v/>
      </c>
      <c r="D51">
        <f>IF('Multi Unit Grid'!D61="","",'Multi Unit Grid'!D61)</f>
        <v/>
      </c>
      <c r="E51">
        <f>IF('Multi Unit Grid'!E61="","",'Multi Unit Grid'!E61)</f>
        <v/>
      </c>
      <c r="F51">
        <f>IF('Multi Unit Grid'!F61="","",'Multi Unit Grid'!F61)</f>
        <v/>
      </c>
      <c r="G51">
        <f>IF('Multi Unit Grid'!G61="","",'Multi Unit Grid'!G61)</f>
        <v/>
      </c>
      <c r="H51">
        <f>IF('Multi Unit Grid'!H61="","",'Multi Unit Grid'!H61)</f>
        <v/>
      </c>
    </row>
    <row r="52">
      <c r="A52" t="n">
        <v>50</v>
      </c>
      <c r="C52">
        <f>IF('Multi Unit Grid'!C62="","",'Multi Unit Grid'!C62)</f>
        <v/>
      </c>
      <c r="D52">
        <f>IF('Multi Unit Grid'!D62="","",'Multi Unit Grid'!D62)</f>
        <v/>
      </c>
      <c r="E52">
        <f>IF('Multi Unit Grid'!E62="","",'Multi Unit Grid'!E62)</f>
        <v/>
      </c>
      <c r="F52">
        <f>IF('Multi Unit Grid'!F62="","",'Multi Unit Grid'!F62)</f>
        <v/>
      </c>
      <c r="G52">
        <f>IF('Multi Unit Grid'!G62="","",'Multi Unit Grid'!G62)</f>
        <v/>
      </c>
      <c r="H52">
        <f>IF('Multi Unit Grid'!H62="","",'Multi Unit Grid'!H62)</f>
        <v/>
      </c>
    </row>
    <row r="53">
      <c r="A53" t="n">
        <v>51</v>
      </c>
      <c r="C53">
        <f>IF('Multi Unit Grid'!C63="","",'Multi Unit Grid'!C63)</f>
        <v/>
      </c>
      <c r="D53">
        <f>IF('Multi Unit Grid'!D63="","",'Multi Unit Grid'!D63)</f>
        <v/>
      </c>
      <c r="E53">
        <f>IF('Multi Unit Grid'!E63="","",'Multi Unit Grid'!E63)</f>
        <v/>
      </c>
      <c r="F53">
        <f>IF('Multi Unit Grid'!F63="","",'Multi Unit Grid'!F63)</f>
        <v/>
      </c>
      <c r="G53">
        <f>IF('Multi Unit Grid'!G63="","",'Multi Unit Grid'!G63)</f>
        <v/>
      </c>
      <c r="H53">
        <f>IF('Multi Unit Grid'!H63="","",'Multi Unit Grid'!H63)</f>
        <v/>
      </c>
    </row>
    <row r="54">
      <c r="A54" t="n">
        <v>52</v>
      </c>
      <c r="C54">
        <f>IF('Multi Unit Grid'!C64="","",'Multi Unit Grid'!C64)</f>
        <v/>
      </c>
      <c r="D54">
        <f>IF('Multi Unit Grid'!D64="","",'Multi Unit Grid'!D64)</f>
        <v/>
      </c>
      <c r="E54">
        <f>IF('Multi Unit Grid'!E64="","",'Multi Unit Grid'!E64)</f>
        <v/>
      </c>
      <c r="F54">
        <f>IF('Multi Unit Grid'!F64="","",'Multi Unit Grid'!F64)</f>
        <v/>
      </c>
      <c r="G54">
        <f>IF('Multi Unit Grid'!G64="","",'Multi Unit Grid'!G64)</f>
        <v/>
      </c>
      <c r="H54">
        <f>IF('Multi Unit Grid'!H64="","",'Multi Unit Grid'!H64)</f>
        <v/>
      </c>
    </row>
    <row r="55">
      <c r="A55" t="n">
        <v>53</v>
      </c>
      <c r="C55">
        <f>IF('Multi Unit Grid'!C65="","",'Multi Unit Grid'!C65)</f>
        <v/>
      </c>
      <c r="D55">
        <f>IF('Multi Unit Grid'!D65="","",'Multi Unit Grid'!D65)</f>
        <v/>
      </c>
      <c r="E55">
        <f>IF('Multi Unit Grid'!E65="","",'Multi Unit Grid'!E65)</f>
        <v/>
      </c>
      <c r="F55">
        <f>IF('Multi Unit Grid'!F65="","",'Multi Unit Grid'!F65)</f>
        <v/>
      </c>
      <c r="G55">
        <f>IF('Multi Unit Grid'!G65="","",'Multi Unit Grid'!G65)</f>
        <v/>
      </c>
      <c r="H55">
        <f>IF('Multi Unit Grid'!H65="","",'Multi Unit Grid'!H65)</f>
        <v/>
      </c>
    </row>
    <row r="56">
      <c r="A56" t="n">
        <v>54</v>
      </c>
      <c r="C56">
        <f>IF('Multi Unit Grid'!C66="","",'Multi Unit Grid'!C66)</f>
        <v/>
      </c>
      <c r="D56">
        <f>IF('Multi Unit Grid'!D66="","",'Multi Unit Grid'!D66)</f>
        <v/>
      </c>
      <c r="E56">
        <f>IF('Multi Unit Grid'!E66="","",'Multi Unit Grid'!E66)</f>
        <v/>
      </c>
      <c r="F56">
        <f>IF('Multi Unit Grid'!F66="","",'Multi Unit Grid'!F66)</f>
        <v/>
      </c>
      <c r="G56">
        <f>IF('Multi Unit Grid'!G66="","",'Multi Unit Grid'!G66)</f>
        <v/>
      </c>
      <c r="H56">
        <f>IF('Multi Unit Grid'!H66="","",'Multi Unit Grid'!H66)</f>
        <v/>
      </c>
    </row>
    <row r="57">
      <c r="A57" t="n">
        <v>55</v>
      </c>
      <c r="C57">
        <f>IF('Multi Unit Grid'!C67="","",'Multi Unit Grid'!C67)</f>
        <v/>
      </c>
      <c r="D57">
        <f>IF('Multi Unit Grid'!D67="","",'Multi Unit Grid'!D67)</f>
        <v/>
      </c>
      <c r="E57">
        <f>IF('Multi Unit Grid'!E67="","",'Multi Unit Grid'!E67)</f>
        <v/>
      </c>
      <c r="F57">
        <f>IF('Multi Unit Grid'!F67="","",'Multi Unit Grid'!F67)</f>
        <v/>
      </c>
      <c r="G57">
        <f>IF('Multi Unit Grid'!G67="","",'Multi Unit Grid'!G67)</f>
        <v/>
      </c>
      <c r="H57">
        <f>IF('Multi Unit Grid'!H67="","",'Multi Unit Grid'!H67)</f>
        <v/>
      </c>
    </row>
    <row r="58">
      <c r="A58" t="n">
        <v>56</v>
      </c>
      <c r="C58">
        <f>IF('Multi Unit Grid'!C68="","",'Multi Unit Grid'!C68)</f>
        <v/>
      </c>
      <c r="D58">
        <f>IF('Multi Unit Grid'!D68="","",'Multi Unit Grid'!D68)</f>
        <v/>
      </c>
      <c r="E58">
        <f>IF('Multi Unit Grid'!E68="","",'Multi Unit Grid'!E68)</f>
        <v/>
      </c>
      <c r="F58">
        <f>IF('Multi Unit Grid'!F68="","",'Multi Unit Grid'!F68)</f>
        <v/>
      </c>
      <c r="G58">
        <f>IF('Multi Unit Grid'!G68="","",'Multi Unit Grid'!G68)</f>
        <v/>
      </c>
      <c r="H58">
        <f>IF('Multi Unit Grid'!H68="","",'Multi Unit Grid'!H68)</f>
        <v/>
      </c>
    </row>
    <row r="59">
      <c r="A59" t="n">
        <v>57</v>
      </c>
      <c r="C59">
        <f>IF('Multi Unit Grid'!C69="","",'Multi Unit Grid'!C69)</f>
        <v/>
      </c>
      <c r="D59">
        <f>IF('Multi Unit Grid'!D69="","",'Multi Unit Grid'!D69)</f>
        <v/>
      </c>
      <c r="E59">
        <f>IF('Multi Unit Grid'!E69="","",'Multi Unit Grid'!E69)</f>
        <v/>
      </c>
      <c r="F59">
        <f>IF('Multi Unit Grid'!F69="","",'Multi Unit Grid'!F69)</f>
        <v/>
      </c>
      <c r="G59">
        <f>IF('Multi Unit Grid'!G69="","",'Multi Unit Grid'!G69)</f>
        <v/>
      </c>
      <c r="H59">
        <f>IF('Multi Unit Grid'!H69="","",'Multi Unit Grid'!H69)</f>
        <v/>
      </c>
    </row>
    <row r="60">
      <c r="A60" t="n">
        <v>58</v>
      </c>
      <c r="C60">
        <f>IF('Multi Unit Grid'!C70="","",'Multi Unit Grid'!C70)</f>
        <v/>
      </c>
      <c r="D60">
        <f>IF('Multi Unit Grid'!D70="","",'Multi Unit Grid'!D70)</f>
        <v/>
      </c>
      <c r="E60">
        <f>IF('Multi Unit Grid'!E70="","",'Multi Unit Grid'!E70)</f>
        <v/>
      </c>
      <c r="F60">
        <f>IF('Multi Unit Grid'!F70="","",'Multi Unit Grid'!F70)</f>
        <v/>
      </c>
      <c r="G60">
        <f>IF('Multi Unit Grid'!G70="","",'Multi Unit Grid'!G70)</f>
        <v/>
      </c>
      <c r="H60">
        <f>IF('Multi Unit Grid'!H70="","",'Multi Unit Grid'!H70)</f>
        <v/>
      </c>
    </row>
    <row r="61">
      <c r="A61" t="n">
        <v>59</v>
      </c>
      <c r="C61">
        <f>IF('Multi Unit Grid'!C71="","",'Multi Unit Grid'!C71)</f>
        <v/>
      </c>
      <c r="D61">
        <f>IF('Multi Unit Grid'!D71="","",'Multi Unit Grid'!D71)</f>
        <v/>
      </c>
      <c r="E61">
        <f>IF('Multi Unit Grid'!E71="","",'Multi Unit Grid'!E71)</f>
        <v/>
      </c>
      <c r="F61">
        <f>IF('Multi Unit Grid'!F71="","",'Multi Unit Grid'!F71)</f>
        <v/>
      </c>
      <c r="G61">
        <f>IF('Multi Unit Grid'!G71="","",'Multi Unit Grid'!G71)</f>
        <v/>
      </c>
      <c r="H61">
        <f>IF('Multi Unit Grid'!H71="","",'Multi Unit Grid'!H71)</f>
        <v/>
      </c>
    </row>
    <row r="62">
      <c r="A62" t="n">
        <v>60</v>
      </c>
      <c r="C62">
        <f>IF('Multi Unit Grid'!C72="","",'Multi Unit Grid'!C72)</f>
        <v/>
      </c>
      <c r="D62">
        <f>IF('Multi Unit Grid'!D72="","",'Multi Unit Grid'!D72)</f>
        <v/>
      </c>
      <c r="E62">
        <f>IF('Multi Unit Grid'!E72="","",'Multi Unit Grid'!E72)</f>
        <v/>
      </c>
      <c r="F62">
        <f>IF('Multi Unit Grid'!F72="","",'Multi Unit Grid'!F72)</f>
        <v/>
      </c>
      <c r="G62">
        <f>IF('Multi Unit Grid'!G72="","",'Multi Unit Grid'!G72)</f>
        <v/>
      </c>
      <c r="H62">
        <f>IF('Multi Unit Grid'!H72="","",'Multi Unit Grid'!H72)</f>
        <v/>
      </c>
    </row>
    <row r="63">
      <c r="A63" t="n">
        <v>61</v>
      </c>
      <c r="C63">
        <f>IF('Multi Unit Grid'!C73="","",'Multi Unit Grid'!C73)</f>
        <v/>
      </c>
      <c r="D63">
        <f>IF('Multi Unit Grid'!D73="","",'Multi Unit Grid'!D73)</f>
        <v/>
      </c>
      <c r="E63">
        <f>IF('Multi Unit Grid'!E73="","",'Multi Unit Grid'!E73)</f>
        <v/>
      </c>
      <c r="F63">
        <f>IF('Multi Unit Grid'!F73="","",'Multi Unit Grid'!F73)</f>
        <v/>
      </c>
      <c r="G63">
        <f>IF('Multi Unit Grid'!G73="","",'Multi Unit Grid'!G73)</f>
        <v/>
      </c>
      <c r="H63">
        <f>IF('Multi Unit Grid'!H73="","",'Multi Unit Grid'!H73)</f>
        <v/>
      </c>
    </row>
    <row r="64">
      <c r="A64" t="n">
        <v>62</v>
      </c>
      <c r="C64">
        <f>IF('Multi Unit Grid'!C74="","",'Multi Unit Grid'!C74)</f>
        <v/>
      </c>
      <c r="D64">
        <f>IF('Multi Unit Grid'!D74="","",'Multi Unit Grid'!D74)</f>
        <v/>
      </c>
      <c r="E64">
        <f>IF('Multi Unit Grid'!E74="","",'Multi Unit Grid'!E74)</f>
        <v/>
      </c>
      <c r="F64">
        <f>IF('Multi Unit Grid'!F74="","",'Multi Unit Grid'!F74)</f>
        <v/>
      </c>
      <c r="G64">
        <f>IF('Multi Unit Grid'!G74="","",'Multi Unit Grid'!G74)</f>
        <v/>
      </c>
      <c r="H64">
        <f>IF('Multi Unit Grid'!H74="","",'Multi Unit Grid'!H74)</f>
        <v/>
      </c>
    </row>
    <row r="65">
      <c r="A65" t="n">
        <v>63</v>
      </c>
      <c r="C65">
        <f>IF('Multi Unit Grid'!C75="","",'Multi Unit Grid'!C75)</f>
        <v/>
      </c>
      <c r="D65">
        <f>IF('Multi Unit Grid'!D75="","",'Multi Unit Grid'!D75)</f>
        <v/>
      </c>
      <c r="E65">
        <f>IF('Multi Unit Grid'!E75="","",'Multi Unit Grid'!E75)</f>
        <v/>
      </c>
      <c r="F65">
        <f>IF('Multi Unit Grid'!F75="","",'Multi Unit Grid'!F75)</f>
        <v/>
      </c>
      <c r="G65">
        <f>IF('Multi Unit Grid'!G75="","",'Multi Unit Grid'!G75)</f>
        <v/>
      </c>
      <c r="H65">
        <f>IF('Multi Unit Grid'!H75="","",'Multi Unit Grid'!H75)</f>
        <v/>
      </c>
    </row>
    <row r="66">
      <c r="A66" t="n">
        <v>64</v>
      </c>
      <c r="C66">
        <f>IF('Multi Unit Grid'!C76="","",'Multi Unit Grid'!C76)</f>
        <v/>
      </c>
      <c r="D66">
        <f>IF('Multi Unit Grid'!D76="","",'Multi Unit Grid'!D76)</f>
        <v/>
      </c>
      <c r="E66">
        <f>IF('Multi Unit Grid'!E76="","",'Multi Unit Grid'!E76)</f>
        <v/>
      </c>
      <c r="F66">
        <f>IF('Multi Unit Grid'!F76="","",'Multi Unit Grid'!F76)</f>
        <v/>
      </c>
      <c r="G66">
        <f>IF('Multi Unit Grid'!G76="","",'Multi Unit Grid'!G76)</f>
        <v/>
      </c>
      <c r="H66">
        <f>IF('Multi Unit Grid'!H76="","",'Multi Unit Grid'!H76)</f>
        <v/>
      </c>
    </row>
    <row r="67">
      <c r="A67" t="n">
        <v>65</v>
      </c>
      <c r="C67">
        <f>IF('Multi Unit Grid'!C77="","",'Multi Unit Grid'!C77)</f>
        <v/>
      </c>
      <c r="D67">
        <f>IF('Multi Unit Grid'!D77="","",'Multi Unit Grid'!D77)</f>
        <v/>
      </c>
      <c r="E67">
        <f>IF('Multi Unit Grid'!E77="","",'Multi Unit Grid'!E77)</f>
        <v/>
      </c>
      <c r="F67">
        <f>IF('Multi Unit Grid'!F77="","",'Multi Unit Grid'!F77)</f>
        <v/>
      </c>
      <c r="G67">
        <f>IF('Multi Unit Grid'!G77="","",'Multi Unit Grid'!G77)</f>
        <v/>
      </c>
      <c r="H67">
        <f>IF('Multi Unit Grid'!H77="","",'Multi Unit Grid'!H77)</f>
        <v/>
      </c>
    </row>
    <row r="68">
      <c r="A68" t="n">
        <v>66</v>
      </c>
      <c r="C68">
        <f>IF('Multi Unit Grid'!C78="","",'Multi Unit Grid'!C78)</f>
        <v/>
      </c>
      <c r="D68">
        <f>IF('Multi Unit Grid'!D78="","",'Multi Unit Grid'!D78)</f>
        <v/>
      </c>
      <c r="E68">
        <f>IF('Multi Unit Grid'!E78="","",'Multi Unit Grid'!E78)</f>
        <v/>
      </c>
      <c r="F68">
        <f>IF('Multi Unit Grid'!F78="","",'Multi Unit Grid'!F78)</f>
        <v/>
      </c>
      <c r="G68">
        <f>IF('Multi Unit Grid'!G78="","",'Multi Unit Grid'!G78)</f>
        <v/>
      </c>
      <c r="H68">
        <f>IF('Multi Unit Grid'!H78="","",'Multi Unit Grid'!H78)</f>
        <v/>
      </c>
    </row>
    <row r="69">
      <c r="A69" t="n">
        <v>67</v>
      </c>
      <c r="C69">
        <f>IF('Multi Unit Grid'!C79="","",'Multi Unit Grid'!C79)</f>
        <v/>
      </c>
      <c r="D69">
        <f>IF('Multi Unit Grid'!D79="","",'Multi Unit Grid'!D79)</f>
        <v/>
      </c>
      <c r="E69">
        <f>IF('Multi Unit Grid'!E79="","",'Multi Unit Grid'!E79)</f>
        <v/>
      </c>
      <c r="F69">
        <f>IF('Multi Unit Grid'!F79="","",'Multi Unit Grid'!F79)</f>
        <v/>
      </c>
      <c r="G69">
        <f>IF('Multi Unit Grid'!G79="","",'Multi Unit Grid'!G79)</f>
        <v/>
      </c>
      <c r="H69">
        <f>IF('Multi Unit Grid'!H79="","",'Multi Unit Grid'!H79)</f>
        <v/>
      </c>
    </row>
    <row r="70">
      <c r="A70" t="n">
        <v>68</v>
      </c>
      <c r="C70">
        <f>IF('Multi Unit Grid'!C80="","",'Multi Unit Grid'!C80)</f>
        <v/>
      </c>
      <c r="D70">
        <f>IF('Multi Unit Grid'!D80="","",'Multi Unit Grid'!D80)</f>
        <v/>
      </c>
      <c r="E70">
        <f>IF('Multi Unit Grid'!E80="","",'Multi Unit Grid'!E80)</f>
        <v/>
      </c>
      <c r="F70">
        <f>IF('Multi Unit Grid'!F80="","",'Multi Unit Grid'!F80)</f>
        <v/>
      </c>
      <c r="G70">
        <f>IF('Multi Unit Grid'!G80="","",'Multi Unit Grid'!G80)</f>
        <v/>
      </c>
      <c r="H70">
        <f>IF('Multi Unit Grid'!H80="","",'Multi Unit Grid'!H80)</f>
        <v/>
      </c>
    </row>
    <row r="71">
      <c r="A71" t="n">
        <v>69</v>
      </c>
      <c r="C71">
        <f>IF('Multi Unit Grid'!C81="","",'Multi Unit Grid'!C81)</f>
        <v/>
      </c>
      <c r="D71">
        <f>IF('Multi Unit Grid'!D81="","",'Multi Unit Grid'!D81)</f>
        <v/>
      </c>
      <c r="E71">
        <f>IF('Multi Unit Grid'!E81="","",'Multi Unit Grid'!E81)</f>
        <v/>
      </c>
      <c r="F71">
        <f>IF('Multi Unit Grid'!F81="","",'Multi Unit Grid'!F81)</f>
        <v/>
      </c>
      <c r="G71">
        <f>IF('Multi Unit Grid'!G81="","",'Multi Unit Grid'!G81)</f>
        <v/>
      </c>
      <c r="H71">
        <f>IF('Multi Unit Grid'!H81="","",'Multi Unit Grid'!H81)</f>
        <v/>
      </c>
    </row>
    <row r="72">
      <c r="A72" t="n">
        <v>70</v>
      </c>
      <c r="C72">
        <f>IF('Multi Unit Grid'!C82="","",'Multi Unit Grid'!C82)</f>
        <v/>
      </c>
      <c r="D72">
        <f>IF('Multi Unit Grid'!D82="","",'Multi Unit Grid'!D82)</f>
        <v/>
      </c>
      <c r="E72">
        <f>IF('Multi Unit Grid'!E82="","",'Multi Unit Grid'!E82)</f>
        <v/>
      </c>
      <c r="F72">
        <f>IF('Multi Unit Grid'!F82="","",'Multi Unit Grid'!F82)</f>
        <v/>
      </c>
      <c r="G72">
        <f>IF('Multi Unit Grid'!G82="","",'Multi Unit Grid'!G82)</f>
        <v/>
      </c>
      <c r="H72">
        <f>IF('Multi Unit Grid'!H82="","",'Multi Unit Grid'!H82)</f>
        <v/>
      </c>
    </row>
    <row r="73">
      <c r="A73" t="n">
        <v>71</v>
      </c>
      <c r="C73">
        <f>IF('Multi Unit Grid'!C83="","",'Multi Unit Grid'!C83)</f>
        <v/>
      </c>
      <c r="D73">
        <f>IF('Multi Unit Grid'!D83="","",'Multi Unit Grid'!D83)</f>
        <v/>
      </c>
      <c r="E73">
        <f>IF('Multi Unit Grid'!E83="","",'Multi Unit Grid'!E83)</f>
        <v/>
      </c>
      <c r="F73">
        <f>IF('Multi Unit Grid'!F83="","",'Multi Unit Grid'!F83)</f>
        <v/>
      </c>
      <c r="G73">
        <f>IF('Multi Unit Grid'!G83="","",'Multi Unit Grid'!G83)</f>
        <v/>
      </c>
      <c r="H73">
        <f>IF('Multi Unit Grid'!H83="","",'Multi Unit Grid'!H83)</f>
        <v/>
      </c>
    </row>
    <row r="74">
      <c r="A74" t="n">
        <v>72</v>
      </c>
      <c r="C74">
        <f>IF('Multi Unit Grid'!C84="","",'Multi Unit Grid'!C84)</f>
        <v/>
      </c>
      <c r="D74">
        <f>IF('Multi Unit Grid'!D84="","",'Multi Unit Grid'!D84)</f>
        <v/>
      </c>
      <c r="E74">
        <f>IF('Multi Unit Grid'!E84="","",'Multi Unit Grid'!E84)</f>
        <v/>
      </c>
      <c r="F74">
        <f>IF('Multi Unit Grid'!F84="","",'Multi Unit Grid'!F84)</f>
        <v/>
      </c>
      <c r="G74">
        <f>IF('Multi Unit Grid'!G84="","",'Multi Unit Grid'!G84)</f>
        <v/>
      </c>
      <c r="H74">
        <f>IF('Multi Unit Grid'!H84="","",'Multi Unit Grid'!H84)</f>
        <v/>
      </c>
    </row>
    <row r="75">
      <c r="A75" t="n">
        <v>73</v>
      </c>
      <c r="C75">
        <f>IF('Multi Unit Grid'!C85="","",'Multi Unit Grid'!C85)</f>
        <v/>
      </c>
      <c r="D75">
        <f>IF('Multi Unit Grid'!D85="","",'Multi Unit Grid'!D85)</f>
        <v/>
      </c>
      <c r="E75">
        <f>IF('Multi Unit Grid'!E85="","",'Multi Unit Grid'!E85)</f>
        <v/>
      </c>
      <c r="F75">
        <f>IF('Multi Unit Grid'!F85="","",'Multi Unit Grid'!F85)</f>
        <v/>
      </c>
      <c r="G75">
        <f>IF('Multi Unit Grid'!G85="","",'Multi Unit Grid'!G85)</f>
        <v/>
      </c>
      <c r="H75">
        <f>IF('Multi Unit Grid'!H85="","",'Multi Unit Grid'!H85)</f>
        <v/>
      </c>
    </row>
    <row r="76">
      <c r="A76" t="n">
        <v>74</v>
      </c>
      <c r="C76">
        <f>IF('Multi Unit Grid'!C86="","",'Multi Unit Grid'!C86)</f>
        <v/>
      </c>
      <c r="D76">
        <f>IF('Multi Unit Grid'!D86="","",'Multi Unit Grid'!D86)</f>
        <v/>
      </c>
      <c r="E76">
        <f>IF('Multi Unit Grid'!E86="","",'Multi Unit Grid'!E86)</f>
        <v/>
      </c>
      <c r="F76">
        <f>IF('Multi Unit Grid'!F86="","",'Multi Unit Grid'!F86)</f>
        <v/>
      </c>
      <c r="G76">
        <f>IF('Multi Unit Grid'!G86="","",'Multi Unit Grid'!G86)</f>
        <v/>
      </c>
      <c r="H76">
        <f>IF('Multi Unit Grid'!H86="","",'Multi Unit Grid'!H86)</f>
        <v/>
      </c>
    </row>
    <row r="77">
      <c r="A77" t="n">
        <v>75</v>
      </c>
      <c r="C77">
        <f>IF('Multi Unit Grid'!C87="","",'Multi Unit Grid'!C87)</f>
        <v/>
      </c>
      <c r="D77">
        <f>IF('Multi Unit Grid'!D87="","",'Multi Unit Grid'!D87)</f>
        <v/>
      </c>
      <c r="E77">
        <f>IF('Multi Unit Grid'!E87="","",'Multi Unit Grid'!E87)</f>
        <v/>
      </c>
      <c r="F77">
        <f>IF('Multi Unit Grid'!F87="","",'Multi Unit Grid'!F87)</f>
        <v/>
      </c>
      <c r="G77">
        <f>IF('Multi Unit Grid'!G87="","",'Multi Unit Grid'!G87)</f>
        <v/>
      </c>
      <c r="H77">
        <f>IF('Multi Unit Grid'!H87="","",'Multi Unit Grid'!H87)</f>
        <v/>
      </c>
    </row>
    <row r="78">
      <c r="A78" t="n">
        <v>76</v>
      </c>
      <c r="C78">
        <f>IF('Multi Unit Grid'!C88="","",'Multi Unit Grid'!C88)</f>
        <v/>
      </c>
      <c r="D78">
        <f>IF('Multi Unit Grid'!D88="","",'Multi Unit Grid'!D88)</f>
        <v/>
      </c>
      <c r="E78">
        <f>IF('Multi Unit Grid'!E88="","",'Multi Unit Grid'!E88)</f>
        <v/>
      </c>
      <c r="F78">
        <f>IF('Multi Unit Grid'!F88="","",'Multi Unit Grid'!F88)</f>
        <v/>
      </c>
      <c r="G78">
        <f>IF('Multi Unit Grid'!G88="","",'Multi Unit Grid'!G88)</f>
        <v/>
      </c>
      <c r="H78">
        <f>IF('Multi Unit Grid'!H88="","",'Multi Unit Grid'!H88)</f>
        <v/>
      </c>
    </row>
    <row r="79">
      <c r="A79" t="n">
        <v>77</v>
      </c>
      <c r="C79">
        <f>IF('Multi Unit Grid'!C89="","",'Multi Unit Grid'!C89)</f>
        <v/>
      </c>
      <c r="D79">
        <f>IF('Multi Unit Grid'!D89="","",'Multi Unit Grid'!D89)</f>
        <v/>
      </c>
      <c r="E79">
        <f>IF('Multi Unit Grid'!E89="","",'Multi Unit Grid'!E89)</f>
        <v/>
      </c>
      <c r="F79">
        <f>IF('Multi Unit Grid'!F89="","",'Multi Unit Grid'!F89)</f>
        <v/>
      </c>
      <c r="G79">
        <f>IF('Multi Unit Grid'!G89="","",'Multi Unit Grid'!G89)</f>
        <v/>
      </c>
      <c r="H79">
        <f>IF('Multi Unit Grid'!H89="","",'Multi Unit Grid'!H89)</f>
        <v/>
      </c>
    </row>
    <row r="80">
      <c r="A80" t="n">
        <v>78</v>
      </c>
      <c r="C80">
        <f>IF('Multi Unit Grid'!C90="","",'Multi Unit Grid'!C90)</f>
        <v/>
      </c>
      <c r="D80">
        <f>IF('Multi Unit Grid'!D90="","",'Multi Unit Grid'!D90)</f>
        <v/>
      </c>
      <c r="E80">
        <f>IF('Multi Unit Grid'!E90="","",'Multi Unit Grid'!E90)</f>
        <v/>
      </c>
      <c r="F80">
        <f>IF('Multi Unit Grid'!F90="","",'Multi Unit Grid'!F90)</f>
        <v/>
      </c>
      <c r="G80">
        <f>IF('Multi Unit Grid'!G90="","",'Multi Unit Grid'!G90)</f>
        <v/>
      </c>
      <c r="H80">
        <f>IF('Multi Unit Grid'!H90="","",'Multi Unit Grid'!H90)</f>
        <v/>
      </c>
    </row>
    <row r="81">
      <c r="A81" t="n">
        <v>79</v>
      </c>
      <c r="C81">
        <f>IF('Multi Unit Grid'!C91="","",'Multi Unit Grid'!C91)</f>
        <v/>
      </c>
      <c r="D81">
        <f>IF('Multi Unit Grid'!D91="","",'Multi Unit Grid'!D91)</f>
        <v/>
      </c>
      <c r="E81">
        <f>IF('Multi Unit Grid'!E91="","",'Multi Unit Grid'!E91)</f>
        <v/>
      </c>
      <c r="F81">
        <f>IF('Multi Unit Grid'!F91="","",'Multi Unit Grid'!F91)</f>
        <v/>
      </c>
      <c r="G81">
        <f>IF('Multi Unit Grid'!G91="","",'Multi Unit Grid'!G91)</f>
        <v/>
      </c>
      <c r="H81">
        <f>IF('Multi Unit Grid'!H91="","",'Multi Unit Grid'!H91)</f>
        <v/>
      </c>
    </row>
    <row r="82">
      <c r="A82" t="n">
        <v>80</v>
      </c>
      <c r="C82">
        <f>IF('Multi Unit Grid'!C92="","",'Multi Unit Grid'!C92)</f>
        <v/>
      </c>
      <c r="D82">
        <f>IF('Multi Unit Grid'!D92="","",'Multi Unit Grid'!D92)</f>
        <v/>
      </c>
      <c r="E82">
        <f>IF('Multi Unit Grid'!E92="","",'Multi Unit Grid'!E92)</f>
        <v/>
      </c>
      <c r="F82">
        <f>IF('Multi Unit Grid'!F92="","",'Multi Unit Grid'!F92)</f>
        <v/>
      </c>
      <c r="G82">
        <f>IF('Multi Unit Grid'!G92="","",'Multi Unit Grid'!G92)</f>
        <v/>
      </c>
      <c r="H82">
        <f>IF('Multi Unit Grid'!H92="","",'Multi Unit Grid'!H92)</f>
        <v/>
      </c>
    </row>
    <row r="83">
      <c r="A83" t="n">
        <v>81</v>
      </c>
      <c r="C83">
        <f>IF('Multi Unit Grid'!C93="","",'Multi Unit Grid'!C93)</f>
        <v/>
      </c>
      <c r="D83">
        <f>IF('Multi Unit Grid'!D93="","",'Multi Unit Grid'!D93)</f>
        <v/>
      </c>
      <c r="E83">
        <f>IF('Multi Unit Grid'!E93="","",'Multi Unit Grid'!E93)</f>
        <v/>
      </c>
      <c r="F83">
        <f>IF('Multi Unit Grid'!F93="","",'Multi Unit Grid'!F93)</f>
        <v/>
      </c>
      <c r="G83">
        <f>IF('Multi Unit Grid'!G93="","",'Multi Unit Grid'!G93)</f>
        <v/>
      </c>
      <c r="H83">
        <f>IF('Multi Unit Grid'!H93="","",'Multi Unit Grid'!H93)</f>
        <v/>
      </c>
    </row>
    <row r="84">
      <c r="A84" t="n">
        <v>82</v>
      </c>
      <c r="C84">
        <f>IF('Multi Unit Grid'!C94="","",'Multi Unit Grid'!C94)</f>
        <v/>
      </c>
      <c r="D84">
        <f>IF('Multi Unit Grid'!D94="","",'Multi Unit Grid'!D94)</f>
        <v/>
      </c>
      <c r="E84">
        <f>IF('Multi Unit Grid'!E94="","",'Multi Unit Grid'!E94)</f>
        <v/>
      </c>
      <c r="F84">
        <f>IF('Multi Unit Grid'!F94="","",'Multi Unit Grid'!F94)</f>
        <v/>
      </c>
      <c r="G84">
        <f>IF('Multi Unit Grid'!G94="","",'Multi Unit Grid'!G94)</f>
        <v/>
      </c>
      <c r="H84">
        <f>IF('Multi Unit Grid'!H94="","",'Multi Unit Grid'!H94)</f>
        <v/>
      </c>
    </row>
    <row r="85">
      <c r="A85" t="n">
        <v>83</v>
      </c>
      <c r="C85">
        <f>IF('Multi Unit Grid'!C95="","",'Multi Unit Grid'!C95)</f>
        <v/>
      </c>
      <c r="D85">
        <f>IF('Multi Unit Grid'!D95="","",'Multi Unit Grid'!D95)</f>
        <v/>
      </c>
      <c r="E85">
        <f>IF('Multi Unit Grid'!E95="","",'Multi Unit Grid'!E95)</f>
        <v/>
      </c>
      <c r="F85">
        <f>IF('Multi Unit Grid'!F95="","",'Multi Unit Grid'!F95)</f>
        <v/>
      </c>
      <c r="G85">
        <f>IF('Multi Unit Grid'!G95="","",'Multi Unit Grid'!G95)</f>
        <v/>
      </c>
      <c r="H85">
        <f>IF('Multi Unit Grid'!H95="","",'Multi Unit Grid'!H95)</f>
        <v/>
      </c>
    </row>
    <row r="86">
      <c r="A86" t="n">
        <v>84</v>
      </c>
      <c r="C86">
        <f>IF('Multi Unit Grid'!C96="","",'Multi Unit Grid'!C96)</f>
        <v/>
      </c>
      <c r="D86">
        <f>IF('Multi Unit Grid'!D96="","",'Multi Unit Grid'!D96)</f>
        <v/>
      </c>
      <c r="E86">
        <f>IF('Multi Unit Grid'!E96="","",'Multi Unit Grid'!E96)</f>
        <v/>
      </c>
      <c r="F86">
        <f>IF('Multi Unit Grid'!F96="","",'Multi Unit Grid'!F96)</f>
        <v/>
      </c>
      <c r="G86">
        <f>IF('Multi Unit Grid'!G96="","",'Multi Unit Grid'!G96)</f>
        <v/>
      </c>
      <c r="H86">
        <f>IF('Multi Unit Grid'!H96="","",'Multi Unit Grid'!H96)</f>
        <v/>
      </c>
    </row>
    <row r="87">
      <c r="A87" t="n">
        <v>85</v>
      </c>
      <c r="C87">
        <f>IF('Multi Unit Grid'!C97="","",'Multi Unit Grid'!C97)</f>
        <v/>
      </c>
      <c r="D87">
        <f>IF('Multi Unit Grid'!D97="","",'Multi Unit Grid'!D97)</f>
        <v/>
      </c>
      <c r="E87">
        <f>IF('Multi Unit Grid'!E97="","",'Multi Unit Grid'!E97)</f>
        <v/>
      </c>
      <c r="F87">
        <f>IF('Multi Unit Grid'!F97="","",'Multi Unit Grid'!F97)</f>
        <v/>
      </c>
      <c r="G87">
        <f>IF('Multi Unit Grid'!G97="","",'Multi Unit Grid'!G97)</f>
        <v/>
      </c>
      <c r="H87">
        <f>IF('Multi Unit Grid'!H97="","",'Multi Unit Grid'!H97)</f>
        <v/>
      </c>
    </row>
    <row r="88">
      <c r="A88" t="n">
        <v>86</v>
      </c>
      <c r="C88">
        <f>IF('Multi Unit Grid'!C98="","",'Multi Unit Grid'!C98)</f>
        <v/>
      </c>
      <c r="D88">
        <f>IF('Multi Unit Grid'!D98="","",'Multi Unit Grid'!D98)</f>
        <v/>
      </c>
      <c r="E88">
        <f>IF('Multi Unit Grid'!E98="","",'Multi Unit Grid'!E98)</f>
        <v/>
      </c>
      <c r="F88">
        <f>IF('Multi Unit Grid'!F98="","",'Multi Unit Grid'!F98)</f>
        <v/>
      </c>
      <c r="G88">
        <f>IF('Multi Unit Grid'!G98="","",'Multi Unit Grid'!G98)</f>
        <v/>
      </c>
      <c r="H88">
        <f>IF('Multi Unit Grid'!H98="","",'Multi Unit Grid'!H98)</f>
        <v/>
      </c>
    </row>
    <row r="89">
      <c r="A89" t="n">
        <v>87</v>
      </c>
      <c r="C89">
        <f>IF('Multi Unit Grid'!C99="","",'Multi Unit Grid'!C99)</f>
        <v/>
      </c>
      <c r="D89">
        <f>IF('Multi Unit Grid'!D99="","",'Multi Unit Grid'!D99)</f>
        <v/>
      </c>
      <c r="E89">
        <f>IF('Multi Unit Grid'!E99="","",'Multi Unit Grid'!E99)</f>
        <v/>
      </c>
      <c r="F89">
        <f>IF('Multi Unit Grid'!F99="","",'Multi Unit Grid'!F99)</f>
        <v/>
      </c>
      <c r="G89">
        <f>IF('Multi Unit Grid'!G99="","",'Multi Unit Grid'!G99)</f>
        <v/>
      </c>
      <c r="H89">
        <f>IF('Multi Unit Grid'!H99="","",'Multi Unit Grid'!H99)</f>
        <v/>
      </c>
    </row>
    <row r="90">
      <c r="A90" t="n">
        <v>88</v>
      </c>
      <c r="C90">
        <f>IF('Multi Unit Grid'!C100="","",'Multi Unit Grid'!C100)</f>
        <v/>
      </c>
      <c r="D90">
        <f>IF('Multi Unit Grid'!D100="","",'Multi Unit Grid'!D100)</f>
        <v/>
      </c>
      <c r="E90">
        <f>IF('Multi Unit Grid'!E100="","",'Multi Unit Grid'!E100)</f>
        <v/>
      </c>
      <c r="F90">
        <f>IF('Multi Unit Grid'!F100="","",'Multi Unit Grid'!F100)</f>
        <v/>
      </c>
      <c r="G90">
        <f>IF('Multi Unit Grid'!G100="","",'Multi Unit Grid'!G100)</f>
        <v/>
      </c>
      <c r="H90">
        <f>IF('Multi Unit Grid'!H100="","",'Multi Unit Grid'!H100)</f>
        <v/>
      </c>
    </row>
    <row r="91">
      <c r="A91" t="n">
        <v>89</v>
      </c>
      <c r="C91">
        <f>IF('Multi Unit Grid'!C101="","",'Multi Unit Grid'!C101)</f>
        <v/>
      </c>
      <c r="D91">
        <f>IF('Multi Unit Grid'!D101="","",'Multi Unit Grid'!D101)</f>
        <v/>
      </c>
      <c r="E91">
        <f>IF('Multi Unit Grid'!E101="","",'Multi Unit Grid'!E101)</f>
        <v/>
      </c>
      <c r="F91">
        <f>IF('Multi Unit Grid'!F101="","",'Multi Unit Grid'!F101)</f>
        <v/>
      </c>
      <c r="G91">
        <f>IF('Multi Unit Grid'!G101="","",'Multi Unit Grid'!G101)</f>
        <v/>
      </c>
      <c r="H91">
        <f>IF('Multi Unit Grid'!H101="","",'Multi Unit Grid'!H101)</f>
        <v/>
      </c>
    </row>
    <row r="92">
      <c r="A92" t="n">
        <v>90</v>
      </c>
      <c r="C92">
        <f>IF('Multi Unit Grid'!C102="","",'Multi Unit Grid'!C102)</f>
        <v/>
      </c>
      <c r="D92">
        <f>IF('Multi Unit Grid'!D102="","",'Multi Unit Grid'!D102)</f>
        <v/>
      </c>
      <c r="E92">
        <f>IF('Multi Unit Grid'!E102="","",'Multi Unit Grid'!E102)</f>
        <v/>
      </c>
      <c r="F92">
        <f>IF('Multi Unit Grid'!F102="","",'Multi Unit Grid'!F102)</f>
        <v/>
      </c>
      <c r="G92">
        <f>IF('Multi Unit Grid'!G102="","",'Multi Unit Grid'!G102)</f>
        <v/>
      </c>
      <c r="H92">
        <f>IF('Multi Unit Grid'!H102="","",'Multi Unit Grid'!H102)</f>
        <v/>
      </c>
    </row>
    <row r="93">
      <c r="A93" t="n">
        <v>91</v>
      </c>
      <c r="C93">
        <f>IF('Multi Unit Grid'!C103="","",'Multi Unit Grid'!C103)</f>
        <v/>
      </c>
      <c r="D93">
        <f>IF('Multi Unit Grid'!D103="","",'Multi Unit Grid'!D103)</f>
        <v/>
      </c>
      <c r="E93">
        <f>IF('Multi Unit Grid'!E103="","",'Multi Unit Grid'!E103)</f>
        <v/>
      </c>
      <c r="F93">
        <f>IF('Multi Unit Grid'!F103="","",'Multi Unit Grid'!F103)</f>
        <v/>
      </c>
      <c r="G93">
        <f>IF('Multi Unit Grid'!G103="","",'Multi Unit Grid'!G103)</f>
        <v/>
      </c>
      <c r="H93">
        <f>IF('Multi Unit Grid'!H103="","",'Multi Unit Grid'!H103)</f>
        <v/>
      </c>
    </row>
    <row r="94">
      <c r="A94" t="n">
        <v>92</v>
      </c>
      <c r="C94">
        <f>IF('Multi Unit Grid'!C104="","",'Multi Unit Grid'!C104)</f>
        <v/>
      </c>
      <c r="D94">
        <f>IF('Multi Unit Grid'!D104="","",'Multi Unit Grid'!D104)</f>
        <v/>
      </c>
      <c r="E94">
        <f>IF('Multi Unit Grid'!E104="","",'Multi Unit Grid'!E104)</f>
        <v/>
      </c>
      <c r="F94">
        <f>IF('Multi Unit Grid'!F104="","",'Multi Unit Grid'!F104)</f>
        <v/>
      </c>
      <c r="G94">
        <f>IF('Multi Unit Grid'!G104="","",'Multi Unit Grid'!G104)</f>
        <v/>
      </c>
      <c r="H94">
        <f>IF('Multi Unit Grid'!H104="","",'Multi Unit Grid'!H104)</f>
        <v/>
      </c>
    </row>
    <row r="95">
      <c r="A95" t="n">
        <v>93</v>
      </c>
      <c r="C95">
        <f>IF('Multi Unit Grid'!C105="","",'Multi Unit Grid'!C105)</f>
        <v/>
      </c>
      <c r="D95">
        <f>IF('Multi Unit Grid'!D105="","",'Multi Unit Grid'!D105)</f>
        <v/>
      </c>
      <c r="E95">
        <f>IF('Multi Unit Grid'!E105="","",'Multi Unit Grid'!E105)</f>
        <v/>
      </c>
      <c r="F95">
        <f>IF('Multi Unit Grid'!F105="","",'Multi Unit Grid'!F105)</f>
        <v/>
      </c>
      <c r="G95">
        <f>IF('Multi Unit Grid'!G105="","",'Multi Unit Grid'!G105)</f>
        <v/>
      </c>
      <c r="H95">
        <f>IF('Multi Unit Grid'!H105="","",'Multi Unit Grid'!H105)</f>
        <v/>
      </c>
    </row>
    <row r="96">
      <c r="A96" t="n">
        <v>94</v>
      </c>
      <c r="C96">
        <f>IF('Multi Unit Grid'!C106="","",'Multi Unit Grid'!C106)</f>
        <v/>
      </c>
      <c r="D96">
        <f>IF('Multi Unit Grid'!D106="","",'Multi Unit Grid'!D106)</f>
        <v/>
      </c>
      <c r="E96">
        <f>IF('Multi Unit Grid'!E106="","",'Multi Unit Grid'!E106)</f>
        <v/>
      </c>
      <c r="F96">
        <f>IF('Multi Unit Grid'!F106="","",'Multi Unit Grid'!F106)</f>
        <v/>
      </c>
      <c r="G96">
        <f>IF('Multi Unit Grid'!G106="","",'Multi Unit Grid'!G106)</f>
        <v/>
      </c>
      <c r="H96">
        <f>IF('Multi Unit Grid'!H106="","",'Multi Unit Grid'!H106)</f>
        <v/>
      </c>
    </row>
    <row r="97">
      <c r="A97" t="n">
        <v>95</v>
      </c>
      <c r="C97">
        <f>IF('Multi Unit Grid'!C107="","",'Multi Unit Grid'!C107)</f>
        <v/>
      </c>
      <c r="D97">
        <f>IF('Multi Unit Grid'!D107="","",'Multi Unit Grid'!D107)</f>
        <v/>
      </c>
      <c r="E97">
        <f>IF('Multi Unit Grid'!E107="","",'Multi Unit Grid'!E107)</f>
        <v/>
      </c>
      <c r="F97">
        <f>IF('Multi Unit Grid'!F107="","",'Multi Unit Grid'!F107)</f>
        <v/>
      </c>
      <c r="G97">
        <f>IF('Multi Unit Grid'!G107="","",'Multi Unit Grid'!G107)</f>
        <v/>
      </c>
      <c r="H97">
        <f>IF('Multi Unit Grid'!H107="","",'Multi Unit Grid'!H107)</f>
        <v/>
      </c>
    </row>
    <row r="98">
      <c r="A98" t="n">
        <v>96</v>
      </c>
      <c r="C98">
        <f>IF('Multi Unit Grid'!C108="","",'Multi Unit Grid'!C108)</f>
        <v/>
      </c>
      <c r="D98">
        <f>IF('Multi Unit Grid'!D108="","",'Multi Unit Grid'!D108)</f>
        <v/>
      </c>
      <c r="E98">
        <f>IF('Multi Unit Grid'!E108="","",'Multi Unit Grid'!E108)</f>
        <v/>
      </c>
      <c r="F98">
        <f>IF('Multi Unit Grid'!F108="","",'Multi Unit Grid'!F108)</f>
        <v/>
      </c>
      <c r="G98">
        <f>IF('Multi Unit Grid'!G108="","",'Multi Unit Grid'!G108)</f>
        <v/>
      </c>
      <c r="H98">
        <f>IF('Multi Unit Grid'!H108="","",'Multi Unit Grid'!H108)</f>
        <v/>
      </c>
    </row>
    <row r="99">
      <c r="A99" t="n">
        <v>97</v>
      </c>
      <c r="C99">
        <f>IF('Multi Unit Grid'!C109="","",'Multi Unit Grid'!C109)</f>
        <v/>
      </c>
      <c r="D99">
        <f>IF('Multi Unit Grid'!D109="","",'Multi Unit Grid'!D109)</f>
        <v/>
      </c>
      <c r="E99">
        <f>IF('Multi Unit Grid'!E109="","",'Multi Unit Grid'!E109)</f>
        <v/>
      </c>
      <c r="F99">
        <f>IF('Multi Unit Grid'!F109="","",'Multi Unit Grid'!F109)</f>
        <v/>
      </c>
      <c r="G99">
        <f>IF('Multi Unit Grid'!G109="","",'Multi Unit Grid'!G109)</f>
        <v/>
      </c>
      <c r="H99">
        <f>IF('Multi Unit Grid'!H109="","",'Multi Unit Grid'!H109)</f>
        <v/>
      </c>
    </row>
    <row r="100">
      <c r="A100" t="n">
        <v>98</v>
      </c>
      <c r="C100">
        <f>IF('Multi Unit Grid'!C110="","",'Multi Unit Grid'!C110)</f>
        <v/>
      </c>
      <c r="D100">
        <f>IF('Multi Unit Grid'!D110="","",'Multi Unit Grid'!D110)</f>
        <v/>
      </c>
      <c r="E100">
        <f>IF('Multi Unit Grid'!E110="","",'Multi Unit Grid'!E110)</f>
        <v/>
      </c>
      <c r="F100">
        <f>IF('Multi Unit Grid'!F110="","",'Multi Unit Grid'!F110)</f>
        <v/>
      </c>
      <c r="G100">
        <f>IF('Multi Unit Grid'!G110="","",'Multi Unit Grid'!G110)</f>
        <v/>
      </c>
      <c r="H100">
        <f>IF('Multi Unit Grid'!H110="","",'Multi Unit Grid'!H110)</f>
        <v/>
      </c>
    </row>
    <row r="101">
      <c r="A101" t="n">
        <v>99</v>
      </c>
      <c r="C101">
        <f>IF('Multi Unit Grid'!C111="","",'Multi Unit Grid'!C111)</f>
        <v/>
      </c>
      <c r="D101">
        <f>IF('Multi Unit Grid'!D111="","",'Multi Unit Grid'!D111)</f>
        <v/>
      </c>
      <c r="E101">
        <f>IF('Multi Unit Grid'!E111="","",'Multi Unit Grid'!E111)</f>
        <v/>
      </c>
      <c r="F101">
        <f>IF('Multi Unit Grid'!F111="","",'Multi Unit Grid'!F111)</f>
        <v/>
      </c>
      <c r="G101">
        <f>IF('Multi Unit Grid'!G111="","",'Multi Unit Grid'!G111)</f>
        <v/>
      </c>
      <c r="H101">
        <f>IF('Multi Unit Grid'!H111="","",'Multi Unit Grid'!H111)</f>
        <v/>
      </c>
    </row>
    <row r="102">
      <c r="A102" t="n">
        <v>100</v>
      </c>
      <c r="C102">
        <f>IF('Multi Unit Grid'!C112="","",'Multi Unit Grid'!C112)</f>
        <v/>
      </c>
      <c r="D102">
        <f>IF('Multi Unit Grid'!D112="","",'Multi Unit Grid'!D112)</f>
        <v/>
      </c>
      <c r="E102">
        <f>IF('Multi Unit Grid'!E112="","",'Multi Unit Grid'!E112)</f>
        <v/>
      </c>
      <c r="F102">
        <f>IF('Multi Unit Grid'!F112="","",'Multi Unit Grid'!F112)</f>
        <v/>
      </c>
      <c r="G102">
        <f>IF('Multi Unit Grid'!G112="","",'Multi Unit Grid'!G112)</f>
        <v/>
      </c>
      <c r="H102">
        <f>IF('Multi Unit Grid'!H112="","",'Multi Unit Grid'!H112)</f>
        <v/>
      </c>
    </row>
    <row r="103">
      <c r="A103" t="n">
        <v>101</v>
      </c>
      <c r="C103">
        <f>IF('Multi Unit Grid'!C113="","",'Multi Unit Grid'!C113)</f>
        <v/>
      </c>
      <c r="D103">
        <f>IF('Multi Unit Grid'!D113="","",'Multi Unit Grid'!D113)</f>
        <v/>
      </c>
      <c r="E103">
        <f>IF('Multi Unit Grid'!E113="","",'Multi Unit Grid'!E113)</f>
        <v/>
      </c>
      <c r="F103">
        <f>IF('Multi Unit Grid'!F113="","",'Multi Unit Grid'!F113)</f>
        <v/>
      </c>
      <c r="G103">
        <f>IF('Multi Unit Grid'!G113="","",'Multi Unit Grid'!G113)</f>
        <v/>
      </c>
      <c r="H103">
        <f>IF('Multi Unit Grid'!H113="","",'Multi Unit Grid'!H113)</f>
        <v/>
      </c>
    </row>
    <row r="104">
      <c r="A104" t="n">
        <v>102</v>
      </c>
      <c r="C104">
        <f>IF('Multi Unit Grid'!C114="","",'Multi Unit Grid'!C114)</f>
        <v/>
      </c>
      <c r="D104">
        <f>IF('Multi Unit Grid'!D114="","",'Multi Unit Grid'!D114)</f>
        <v/>
      </c>
      <c r="E104">
        <f>IF('Multi Unit Grid'!E114="","",'Multi Unit Grid'!E114)</f>
        <v/>
      </c>
      <c r="F104">
        <f>IF('Multi Unit Grid'!F114="","",'Multi Unit Grid'!F114)</f>
        <v/>
      </c>
      <c r="G104">
        <f>IF('Multi Unit Grid'!G114="","",'Multi Unit Grid'!G114)</f>
        <v/>
      </c>
      <c r="H104">
        <f>IF('Multi Unit Grid'!H114="","",'Multi Unit Grid'!H114)</f>
        <v/>
      </c>
    </row>
    <row r="105">
      <c r="A105" t="n">
        <v>103</v>
      </c>
      <c r="C105">
        <f>IF('Multi Unit Grid'!C115="","",'Multi Unit Grid'!C115)</f>
        <v/>
      </c>
      <c r="D105">
        <f>IF('Multi Unit Grid'!D115="","",'Multi Unit Grid'!D115)</f>
        <v/>
      </c>
      <c r="E105">
        <f>IF('Multi Unit Grid'!E115="","",'Multi Unit Grid'!E115)</f>
        <v/>
      </c>
      <c r="F105">
        <f>IF('Multi Unit Grid'!F115="","",'Multi Unit Grid'!F115)</f>
        <v/>
      </c>
      <c r="G105">
        <f>IF('Multi Unit Grid'!G115="","",'Multi Unit Grid'!G115)</f>
        <v/>
      </c>
      <c r="H105">
        <f>IF('Multi Unit Grid'!H115="","",'Multi Unit Grid'!H115)</f>
        <v/>
      </c>
    </row>
    <row r="106">
      <c r="A106" t="n">
        <v>104</v>
      </c>
      <c r="C106">
        <f>IF('Multi Unit Grid'!C116="","",'Multi Unit Grid'!C116)</f>
        <v/>
      </c>
      <c r="D106">
        <f>IF('Multi Unit Grid'!D116="","",'Multi Unit Grid'!D116)</f>
        <v/>
      </c>
      <c r="E106">
        <f>IF('Multi Unit Grid'!E116="","",'Multi Unit Grid'!E116)</f>
        <v/>
      </c>
      <c r="F106">
        <f>IF('Multi Unit Grid'!F116="","",'Multi Unit Grid'!F116)</f>
        <v/>
      </c>
      <c r="G106">
        <f>IF('Multi Unit Grid'!G116="","",'Multi Unit Grid'!G116)</f>
        <v/>
      </c>
      <c r="H106">
        <f>IF('Multi Unit Grid'!H116="","",'Multi Unit Grid'!H116)</f>
        <v/>
      </c>
    </row>
    <row r="107">
      <c r="A107" t="n">
        <v>105</v>
      </c>
      <c r="C107">
        <f>IF('Multi Unit Grid'!C117="","",'Multi Unit Grid'!C117)</f>
        <v/>
      </c>
      <c r="D107">
        <f>IF('Multi Unit Grid'!D117="","",'Multi Unit Grid'!D117)</f>
        <v/>
      </c>
      <c r="E107">
        <f>IF('Multi Unit Grid'!E117="","",'Multi Unit Grid'!E117)</f>
        <v/>
      </c>
      <c r="F107">
        <f>IF('Multi Unit Grid'!F117="","",'Multi Unit Grid'!F117)</f>
        <v/>
      </c>
      <c r="G107">
        <f>IF('Multi Unit Grid'!G117="","",'Multi Unit Grid'!G117)</f>
        <v/>
      </c>
      <c r="H107">
        <f>IF('Multi Unit Grid'!H117="","",'Multi Unit Grid'!H117)</f>
        <v/>
      </c>
    </row>
    <row r="108">
      <c r="A108" t="n">
        <v>106</v>
      </c>
      <c r="C108">
        <f>IF('Multi Unit Grid'!C118="","",'Multi Unit Grid'!C118)</f>
        <v/>
      </c>
      <c r="D108">
        <f>IF('Multi Unit Grid'!D118="","",'Multi Unit Grid'!D118)</f>
        <v/>
      </c>
      <c r="E108">
        <f>IF('Multi Unit Grid'!E118="","",'Multi Unit Grid'!E118)</f>
        <v/>
      </c>
      <c r="F108">
        <f>IF('Multi Unit Grid'!F118="","",'Multi Unit Grid'!F118)</f>
        <v/>
      </c>
      <c r="G108">
        <f>IF('Multi Unit Grid'!G118="","",'Multi Unit Grid'!G118)</f>
        <v/>
      </c>
      <c r="H108">
        <f>IF('Multi Unit Grid'!H118="","",'Multi Unit Grid'!H118)</f>
        <v/>
      </c>
    </row>
    <row r="109">
      <c r="A109" t="n">
        <v>107</v>
      </c>
      <c r="C109">
        <f>IF('Multi Unit Grid'!C119="","",'Multi Unit Grid'!C119)</f>
        <v/>
      </c>
      <c r="D109">
        <f>IF('Multi Unit Grid'!D119="","",'Multi Unit Grid'!D119)</f>
        <v/>
      </c>
      <c r="E109">
        <f>IF('Multi Unit Grid'!E119="","",'Multi Unit Grid'!E119)</f>
        <v/>
      </c>
      <c r="F109">
        <f>IF('Multi Unit Grid'!F119="","",'Multi Unit Grid'!F119)</f>
        <v/>
      </c>
      <c r="G109">
        <f>IF('Multi Unit Grid'!G119="","",'Multi Unit Grid'!G119)</f>
        <v/>
      </c>
      <c r="H109">
        <f>IF('Multi Unit Grid'!H119="","",'Multi Unit Grid'!H119)</f>
        <v/>
      </c>
    </row>
    <row r="110">
      <c r="A110" t="n">
        <v>108</v>
      </c>
      <c r="C110">
        <f>IF('Multi Unit Grid'!C120="","",'Multi Unit Grid'!C120)</f>
        <v/>
      </c>
      <c r="D110">
        <f>IF('Multi Unit Grid'!D120="","",'Multi Unit Grid'!D120)</f>
        <v/>
      </c>
      <c r="E110">
        <f>IF('Multi Unit Grid'!E120="","",'Multi Unit Grid'!E120)</f>
        <v/>
      </c>
      <c r="F110">
        <f>IF('Multi Unit Grid'!F120="","",'Multi Unit Grid'!F120)</f>
        <v/>
      </c>
      <c r="G110">
        <f>IF('Multi Unit Grid'!G120="","",'Multi Unit Grid'!G120)</f>
        <v/>
      </c>
      <c r="H110">
        <f>IF('Multi Unit Grid'!H120="","",'Multi Unit Grid'!H120)</f>
        <v/>
      </c>
    </row>
    <row r="111">
      <c r="A111" t="n">
        <v>109</v>
      </c>
      <c r="C111">
        <f>IF('Multi Unit Grid'!C121="","",'Multi Unit Grid'!C121)</f>
        <v/>
      </c>
      <c r="D111">
        <f>IF('Multi Unit Grid'!D121="","",'Multi Unit Grid'!D121)</f>
        <v/>
      </c>
      <c r="E111">
        <f>IF('Multi Unit Grid'!E121="","",'Multi Unit Grid'!E121)</f>
        <v/>
      </c>
      <c r="F111">
        <f>IF('Multi Unit Grid'!F121="","",'Multi Unit Grid'!F121)</f>
        <v/>
      </c>
      <c r="G111">
        <f>IF('Multi Unit Grid'!G121="","",'Multi Unit Grid'!G121)</f>
        <v/>
      </c>
      <c r="H111">
        <f>IF('Multi Unit Grid'!H121="","",'Multi Unit Grid'!H121)</f>
        <v/>
      </c>
    </row>
    <row r="112">
      <c r="A112" t="n">
        <v>110</v>
      </c>
      <c r="C112">
        <f>IF('Multi Unit Grid'!C122="","",'Multi Unit Grid'!C122)</f>
        <v/>
      </c>
      <c r="D112">
        <f>IF('Multi Unit Grid'!D122="","",'Multi Unit Grid'!D122)</f>
        <v/>
      </c>
      <c r="E112">
        <f>IF('Multi Unit Grid'!E122="","",'Multi Unit Grid'!E122)</f>
        <v/>
      </c>
      <c r="F112">
        <f>IF('Multi Unit Grid'!F122="","",'Multi Unit Grid'!F122)</f>
        <v/>
      </c>
      <c r="G112">
        <f>IF('Multi Unit Grid'!G122="","",'Multi Unit Grid'!G122)</f>
        <v/>
      </c>
      <c r="H112">
        <f>IF('Multi Unit Grid'!H122="","",'Multi Unit Grid'!H122)</f>
        <v/>
      </c>
    </row>
    <row r="113">
      <c r="A113" t="n">
        <v>111</v>
      </c>
      <c r="C113">
        <f>IF('Multi Unit Grid'!C123="","",'Multi Unit Grid'!C123)</f>
        <v/>
      </c>
      <c r="D113">
        <f>IF('Multi Unit Grid'!D123="","",'Multi Unit Grid'!D123)</f>
        <v/>
      </c>
      <c r="E113">
        <f>IF('Multi Unit Grid'!E123="","",'Multi Unit Grid'!E123)</f>
        <v/>
      </c>
      <c r="F113">
        <f>IF('Multi Unit Grid'!F123="","",'Multi Unit Grid'!F123)</f>
        <v/>
      </c>
      <c r="G113">
        <f>IF('Multi Unit Grid'!G123="","",'Multi Unit Grid'!G123)</f>
        <v/>
      </c>
      <c r="H113">
        <f>IF('Multi Unit Grid'!H123="","",'Multi Unit Grid'!H123)</f>
        <v/>
      </c>
    </row>
    <row r="114">
      <c r="A114" t="n">
        <v>112</v>
      </c>
      <c r="C114">
        <f>IF('Multi Unit Grid'!C124="","",'Multi Unit Grid'!C124)</f>
        <v/>
      </c>
      <c r="D114">
        <f>IF('Multi Unit Grid'!D124="","",'Multi Unit Grid'!D124)</f>
        <v/>
      </c>
      <c r="E114">
        <f>IF('Multi Unit Grid'!E124="","",'Multi Unit Grid'!E124)</f>
        <v/>
      </c>
      <c r="F114">
        <f>IF('Multi Unit Grid'!F124="","",'Multi Unit Grid'!F124)</f>
        <v/>
      </c>
      <c r="G114">
        <f>IF('Multi Unit Grid'!G124="","",'Multi Unit Grid'!G124)</f>
        <v/>
      </c>
      <c r="H114">
        <f>IF('Multi Unit Grid'!H124="","",'Multi Unit Grid'!H124)</f>
        <v/>
      </c>
    </row>
    <row r="115">
      <c r="A115" t="n">
        <v>113</v>
      </c>
      <c r="C115">
        <f>IF('Multi Unit Grid'!C125="","",'Multi Unit Grid'!C125)</f>
        <v/>
      </c>
      <c r="D115">
        <f>IF('Multi Unit Grid'!D125="","",'Multi Unit Grid'!D125)</f>
        <v/>
      </c>
      <c r="E115">
        <f>IF('Multi Unit Grid'!E125="","",'Multi Unit Grid'!E125)</f>
        <v/>
      </c>
      <c r="F115">
        <f>IF('Multi Unit Grid'!F125="","",'Multi Unit Grid'!F125)</f>
        <v/>
      </c>
      <c r="G115">
        <f>IF('Multi Unit Grid'!G125="","",'Multi Unit Grid'!G125)</f>
        <v/>
      </c>
      <c r="H115">
        <f>IF('Multi Unit Grid'!H125="","",'Multi Unit Grid'!H125)</f>
        <v/>
      </c>
    </row>
    <row r="116">
      <c r="A116" t="n">
        <v>114</v>
      </c>
      <c r="C116">
        <f>IF('Multi Unit Grid'!C126="","",'Multi Unit Grid'!C126)</f>
        <v/>
      </c>
      <c r="D116">
        <f>IF('Multi Unit Grid'!D126="","",'Multi Unit Grid'!D126)</f>
        <v/>
      </c>
      <c r="E116">
        <f>IF('Multi Unit Grid'!E126="","",'Multi Unit Grid'!E126)</f>
        <v/>
      </c>
      <c r="F116">
        <f>IF('Multi Unit Grid'!F126="","",'Multi Unit Grid'!F126)</f>
        <v/>
      </c>
      <c r="G116">
        <f>IF('Multi Unit Grid'!G126="","",'Multi Unit Grid'!G126)</f>
        <v/>
      </c>
      <c r="H116">
        <f>IF('Multi Unit Grid'!H126="","",'Multi Unit Grid'!H126)</f>
        <v/>
      </c>
    </row>
    <row r="117">
      <c r="A117" t="n">
        <v>115</v>
      </c>
      <c r="C117">
        <f>IF('Multi Unit Grid'!C127="","",'Multi Unit Grid'!C127)</f>
        <v/>
      </c>
      <c r="D117">
        <f>IF('Multi Unit Grid'!D127="","",'Multi Unit Grid'!D127)</f>
        <v/>
      </c>
      <c r="E117">
        <f>IF('Multi Unit Grid'!E127="","",'Multi Unit Grid'!E127)</f>
        <v/>
      </c>
      <c r="F117">
        <f>IF('Multi Unit Grid'!F127="","",'Multi Unit Grid'!F127)</f>
        <v/>
      </c>
      <c r="G117">
        <f>IF('Multi Unit Grid'!G127="","",'Multi Unit Grid'!G127)</f>
        <v/>
      </c>
      <c r="H117">
        <f>IF('Multi Unit Grid'!H127="","",'Multi Unit Grid'!H127)</f>
        <v/>
      </c>
    </row>
    <row r="118">
      <c r="A118" t="n">
        <v>116</v>
      </c>
      <c r="C118">
        <f>IF('Multi Unit Grid'!C128="","",'Multi Unit Grid'!C128)</f>
        <v/>
      </c>
      <c r="D118">
        <f>IF('Multi Unit Grid'!D128="","",'Multi Unit Grid'!D128)</f>
        <v/>
      </c>
      <c r="E118">
        <f>IF('Multi Unit Grid'!E128="","",'Multi Unit Grid'!E128)</f>
        <v/>
      </c>
      <c r="F118">
        <f>IF('Multi Unit Grid'!F128="","",'Multi Unit Grid'!F128)</f>
        <v/>
      </c>
      <c r="G118">
        <f>IF('Multi Unit Grid'!G128="","",'Multi Unit Grid'!G128)</f>
        <v/>
      </c>
      <c r="H118">
        <f>IF('Multi Unit Grid'!H128="","",'Multi Unit Grid'!H128)</f>
        <v/>
      </c>
    </row>
    <row r="119">
      <c r="A119" t="n">
        <v>117</v>
      </c>
      <c r="C119">
        <f>IF('Multi Unit Grid'!C129="","",'Multi Unit Grid'!C129)</f>
        <v/>
      </c>
      <c r="D119">
        <f>IF('Multi Unit Grid'!D129="","",'Multi Unit Grid'!D129)</f>
        <v/>
      </c>
      <c r="E119">
        <f>IF('Multi Unit Grid'!E129="","",'Multi Unit Grid'!E129)</f>
        <v/>
      </c>
      <c r="F119">
        <f>IF('Multi Unit Grid'!F129="","",'Multi Unit Grid'!F129)</f>
        <v/>
      </c>
      <c r="G119">
        <f>IF('Multi Unit Grid'!G129="","",'Multi Unit Grid'!G129)</f>
        <v/>
      </c>
      <c r="H119">
        <f>IF('Multi Unit Grid'!H129="","",'Multi Unit Grid'!H129)</f>
        <v/>
      </c>
    </row>
    <row r="120">
      <c r="A120" t="n">
        <v>118</v>
      </c>
      <c r="C120">
        <f>IF('Multi Unit Grid'!C130="","",'Multi Unit Grid'!C130)</f>
        <v/>
      </c>
      <c r="D120">
        <f>IF('Multi Unit Grid'!D130="","",'Multi Unit Grid'!D130)</f>
        <v/>
      </c>
      <c r="E120">
        <f>IF('Multi Unit Grid'!E130="","",'Multi Unit Grid'!E130)</f>
        <v/>
      </c>
      <c r="F120">
        <f>IF('Multi Unit Grid'!F130="","",'Multi Unit Grid'!F130)</f>
        <v/>
      </c>
      <c r="G120">
        <f>IF('Multi Unit Grid'!G130="","",'Multi Unit Grid'!G130)</f>
        <v/>
      </c>
      <c r="H120">
        <f>IF('Multi Unit Grid'!H130="","",'Multi Unit Grid'!H130)</f>
        <v/>
      </c>
    </row>
    <row r="121">
      <c r="A121" t="n">
        <v>119</v>
      </c>
      <c r="C121">
        <f>IF('Multi Unit Grid'!C131="","",'Multi Unit Grid'!C131)</f>
        <v/>
      </c>
      <c r="D121">
        <f>IF('Multi Unit Grid'!D131="","",'Multi Unit Grid'!D131)</f>
        <v/>
      </c>
      <c r="E121">
        <f>IF('Multi Unit Grid'!E131="","",'Multi Unit Grid'!E131)</f>
        <v/>
      </c>
      <c r="F121">
        <f>IF('Multi Unit Grid'!F131="","",'Multi Unit Grid'!F131)</f>
        <v/>
      </c>
      <c r="G121">
        <f>IF('Multi Unit Grid'!G131="","",'Multi Unit Grid'!G131)</f>
        <v/>
      </c>
      <c r="H121">
        <f>IF('Multi Unit Grid'!H131="","",'Multi Unit Grid'!H131)</f>
        <v/>
      </c>
    </row>
    <row r="122">
      <c r="A122" t="n">
        <v>120</v>
      </c>
      <c r="C122">
        <f>IF('Multi Unit Grid'!C132="","",'Multi Unit Grid'!C132)</f>
        <v/>
      </c>
      <c r="D122">
        <f>IF('Multi Unit Grid'!D132="","",'Multi Unit Grid'!D132)</f>
        <v/>
      </c>
      <c r="E122">
        <f>IF('Multi Unit Grid'!E132="","",'Multi Unit Grid'!E132)</f>
        <v/>
      </c>
      <c r="F122">
        <f>IF('Multi Unit Grid'!F132="","",'Multi Unit Grid'!F132)</f>
        <v/>
      </c>
      <c r="G122">
        <f>IF('Multi Unit Grid'!G132="","",'Multi Unit Grid'!G132)</f>
        <v/>
      </c>
      <c r="H122">
        <f>IF('Multi Unit Grid'!H132="","",'Multi Unit Grid'!H132)</f>
        <v/>
      </c>
    </row>
    <row r="123">
      <c r="A123" t="n">
        <v>121</v>
      </c>
      <c r="C123">
        <f>IF('Multi Unit Grid'!C133="","",'Multi Unit Grid'!C133)</f>
        <v/>
      </c>
      <c r="D123">
        <f>IF('Multi Unit Grid'!D133="","",'Multi Unit Grid'!D133)</f>
        <v/>
      </c>
      <c r="E123">
        <f>IF('Multi Unit Grid'!E133="","",'Multi Unit Grid'!E133)</f>
        <v/>
      </c>
      <c r="F123">
        <f>IF('Multi Unit Grid'!F133="","",'Multi Unit Grid'!F133)</f>
        <v/>
      </c>
      <c r="G123">
        <f>IF('Multi Unit Grid'!G133="","",'Multi Unit Grid'!G133)</f>
        <v/>
      </c>
      <c r="H123">
        <f>IF('Multi Unit Grid'!H133="","",'Multi Unit Grid'!H133)</f>
        <v/>
      </c>
    </row>
    <row r="124">
      <c r="A124" t="n">
        <v>122</v>
      </c>
      <c r="C124">
        <f>IF('Multi Unit Grid'!C134="","",'Multi Unit Grid'!C134)</f>
        <v/>
      </c>
      <c r="D124">
        <f>IF('Multi Unit Grid'!D134="","",'Multi Unit Grid'!D134)</f>
        <v/>
      </c>
      <c r="E124">
        <f>IF('Multi Unit Grid'!E134="","",'Multi Unit Grid'!E134)</f>
        <v/>
      </c>
      <c r="F124">
        <f>IF('Multi Unit Grid'!F134="","",'Multi Unit Grid'!F134)</f>
        <v/>
      </c>
      <c r="G124">
        <f>IF('Multi Unit Grid'!G134="","",'Multi Unit Grid'!G134)</f>
        <v/>
      </c>
      <c r="H124">
        <f>IF('Multi Unit Grid'!H134="","",'Multi Unit Grid'!H134)</f>
        <v/>
      </c>
    </row>
    <row r="125">
      <c r="A125" t="n">
        <v>123</v>
      </c>
      <c r="C125">
        <f>IF('Multi Unit Grid'!C135="","",'Multi Unit Grid'!C135)</f>
        <v/>
      </c>
      <c r="D125">
        <f>IF('Multi Unit Grid'!D135="","",'Multi Unit Grid'!D135)</f>
        <v/>
      </c>
      <c r="E125">
        <f>IF('Multi Unit Grid'!E135="","",'Multi Unit Grid'!E135)</f>
        <v/>
      </c>
      <c r="F125">
        <f>IF('Multi Unit Grid'!F135="","",'Multi Unit Grid'!F135)</f>
        <v/>
      </c>
      <c r="G125">
        <f>IF('Multi Unit Grid'!G135="","",'Multi Unit Grid'!G135)</f>
        <v/>
      </c>
      <c r="H125">
        <f>IF('Multi Unit Grid'!H135="","",'Multi Unit Grid'!H135)</f>
        <v/>
      </c>
    </row>
    <row r="126">
      <c r="A126" t="n">
        <v>124</v>
      </c>
      <c r="C126">
        <f>IF('Multi Unit Grid'!C136="","",'Multi Unit Grid'!C136)</f>
        <v/>
      </c>
      <c r="D126">
        <f>IF('Multi Unit Grid'!D136="","",'Multi Unit Grid'!D136)</f>
        <v/>
      </c>
      <c r="E126">
        <f>IF('Multi Unit Grid'!E136="","",'Multi Unit Grid'!E136)</f>
        <v/>
      </c>
      <c r="F126">
        <f>IF('Multi Unit Grid'!F136="","",'Multi Unit Grid'!F136)</f>
        <v/>
      </c>
      <c r="G126">
        <f>IF('Multi Unit Grid'!G136="","",'Multi Unit Grid'!G136)</f>
        <v/>
      </c>
      <c r="H126">
        <f>IF('Multi Unit Grid'!H136="","",'Multi Unit Grid'!H136)</f>
        <v/>
      </c>
    </row>
    <row r="127">
      <c r="A127" t="n">
        <v>125</v>
      </c>
      <c r="C127">
        <f>IF('Multi Unit Grid'!C137="","",'Multi Unit Grid'!C137)</f>
        <v/>
      </c>
      <c r="D127">
        <f>IF('Multi Unit Grid'!D137="","",'Multi Unit Grid'!D137)</f>
        <v/>
      </c>
      <c r="E127">
        <f>IF('Multi Unit Grid'!E137="","",'Multi Unit Grid'!E137)</f>
        <v/>
      </c>
      <c r="F127">
        <f>IF('Multi Unit Grid'!F137="","",'Multi Unit Grid'!F137)</f>
        <v/>
      </c>
      <c r="G127">
        <f>IF('Multi Unit Grid'!G137="","",'Multi Unit Grid'!G137)</f>
        <v/>
      </c>
      <c r="H127">
        <f>IF('Multi Unit Grid'!H137="","",'Multi Unit Grid'!H137)</f>
        <v/>
      </c>
    </row>
    <row r="128">
      <c r="A128" t="n">
        <v>126</v>
      </c>
      <c r="C128">
        <f>IF('Multi Unit Grid'!C138="","",'Multi Unit Grid'!C138)</f>
        <v/>
      </c>
      <c r="D128">
        <f>IF('Multi Unit Grid'!D138="","",'Multi Unit Grid'!D138)</f>
        <v/>
      </c>
      <c r="E128">
        <f>IF('Multi Unit Grid'!E138="","",'Multi Unit Grid'!E138)</f>
        <v/>
      </c>
      <c r="F128">
        <f>IF('Multi Unit Grid'!F138="","",'Multi Unit Grid'!F138)</f>
        <v/>
      </c>
      <c r="G128">
        <f>IF('Multi Unit Grid'!G138="","",'Multi Unit Grid'!G138)</f>
        <v/>
      </c>
      <c r="H128">
        <f>IF('Multi Unit Grid'!H138="","",'Multi Unit Grid'!H138)</f>
        <v/>
      </c>
    </row>
    <row r="129">
      <c r="A129" t="n">
        <v>127</v>
      </c>
      <c r="C129">
        <f>IF('Multi Unit Grid'!C139="","",'Multi Unit Grid'!C139)</f>
        <v/>
      </c>
      <c r="D129">
        <f>IF('Multi Unit Grid'!D139="","",'Multi Unit Grid'!D139)</f>
        <v/>
      </c>
      <c r="E129">
        <f>IF('Multi Unit Grid'!E139="","",'Multi Unit Grid'!E139)</f>
        <v/>
      </c>
      <c r="F129">
        <f>IF('Multi Unit Grid'!F139="","",'Multi Unit Grid'!F139)</f>
        <v/>
      </c>
      <c r="G129">
        <f>IF('Multi Unit Grid'!G139="","",'Multi Unit Grid'!G139)</f>
        <v/>
      </c>
      <c r="H129">
        <f>IF('Multi Unit Grid'!H139="","",'Multi Unit Grid'!H139)</f>
        <v/>
      </c>
    </row>
    <row r="130">
      <c r="A130" t="n">
        <v>128</v>
      </c>
      <c r="C130">
        <f>IF('Multi Unit Grid'!C140="","",'Multi Unit Grid'!C140)</f>
        <v/>
      </c>
      <c r="D130">
        <f>IF('Multi Unit Grid'!D140="","",'Multi Unit Grid'!D140)</f>
        <v/>
      </c>
      <c r="E130">
        <f>IF('Multi Unit Grid'!E140="","",'Multi Unit Grid'!E140)</f>
        <v/>
      </c>
      <c r="F130">
        <f>IF('Multi Unit Grid'!F140="","",'Multi Unit Grid'!F140)</f>
        <v/>
      </c>
      <c r="G130">
        <f>IF('Multi Unit Grid'!G140="","",'Multi Unit Grid'!G140)</f>
        <v/>
      </c>
      <c r="H130">
        <f>IF('Multi Unit Grid'!H140="","",'Multi Unit Grid'!H140)</f>
        <v/>
      </c>
    </row>
    <row r="131">
      <c r="A131" t="n">
        <v>129</v>
      </c>
      <c r="C131">
        <f>IF('Multi Unit Grid'!C141="","",'Multi Unit Grid'!C141)</f>
        <v/>
      </c>
      <c r="D131">
        <f>IF('Multi Unit Grid'!D141="","",'Multi Unit Grid'!D141)</f>
        <v/>
      </c>
      <c r="E131">
        <f>IF('Multi Unit Grid'!E141="","",'Multi Unit Grid'!E141)</f>
        <v/>
      </c>
      <c r="F131">
        <f>IF('Multi Unit Grid'!F141="","",'Multi Unit Grid'!F141)</f>
        <v/>
      </c>
      <c r="G131">
        <f>IF('Multi Unit Grid'!G141="","",'Multi Unit Grid'!G141)</f>
        <v/>
      </c>
      <c r="H131">
        <f>IF('Multi Unit Grid'!H141="","",'Multi Unit Grid'!H141)</f>
        <v/>
      </c>
    </row>
    <row r="132">
      <c r="A132" t="n">
        <v>130</v>
      </c>
      <c r="C132">
        <f>IF('Multi Unit Grid'!C142="","",'Multi Unit Grid'!C142)</f>
        <v/>
      </c>
      <c r="D132">
        <f>IF('Multi Unit Grid'!D142="","",'Multi Unit Grid'!D142)</f>
        <v/>
      </c>
      <c r="E132">
        <f>IF('Multi Unit Grid'!E142="","",'Multi Unit Grid'!E142)</f>
        <v/>
      </c>
      <c r="F132">
        <f>IF('Multi Unit Grid'!F142="","",'Multi Unit Grid'!F142)</f>
        <v/>
      </c>
      <c r="G132">
        <f>IF('Multi Unit Grid'!G142="","",'Multi Unit Grid'!G142)</f>
        <v/>
      </c>
      <c r="H132">
        <f>IF('Multi Unit Grid'!H142="","",'Multi Unit Grid'!H142)</f>
        <v/>
      </c>
    </row>
    <row r="133">
      <c r="A133" t="n">
        <v>131</v>
      </c>
      <c r="C133">
        <f>IF('Multi Unit Grid'!C143="","",'Multi Unit Grid'!C143)</f>
        <v/>
      </c>
      <c r="D133">
        <f>IF('Multi Unit Grid'!D143="","",'Multi Unit Grid'!D143)</f>
        <v/>
      </c>
      <c r="E133">
        <f>IF('Multi Unit Grid'!E143="","",'Multi Unit Grid'!E143)</f>
        <v/>
      </c>
      <c r="F133">
        <f>IF('Multi Unit Grid'!F143="","",'Multi Unit Grid'!F143)</f>
        <v/>
      </c>
      <c r="G133">
        <f>IF('Multi Unit Grid'!G143="","",'Multi Unit Grid'!G143)</f>
        <v/>
      </c>
      <c r="H133">
        <f>IF('Multi Unit Grid'!H143="","",'Multi Unit Grid'!H143)</f>
        <v/>
      </c>
    </row>
    <row r="134">
      <c r="A134" t="n">
        <v>132</v>
      </c>
      <c r="C134">
        <f>IF('Multi Unit Grid'!C144="","",'Multi Unit Grid'!C144)</f>
        <v/>
      </c>
      <c r="D134">
        <f>IF('Multi Unit Grid'!D144="","",'Multi Unit Grid'!D144)</f>
        <v/>
      </c>
      <c r="E134">
        <f>IF('Multi Unit Grid'!E144="","",'Multi Unit Grid'!E144)</f>
        <v/>
      </c>
      <c r="F134">
        <f>IF('Multi Unit Grid'!F144="","",'Multi Unit Grid'!F144)</f>
        <v/>
      </c>
      <c r="G134">
        <f>IF('Multi Unit Grid'!G144="","",'Multi Unit Grid'!G144)</f>
        <v/>
      </c>
      <c r="H134">
        <f>IF('Multi Unit Grid'!H144="","",'Multi Unit Grid'!H144)</f>
        <v/>
      </c>
    </row>
    <row r="135">
      <c r="A135" t="n">
        <v>133</v>
      </c>
      <c r="C135">
        <f>IF('Multi Unit Grid'!C145="","",'Multi Unit Grid'!C145)</f>
        <v/>
      </c>
      <c r="D135">
        <f>IF('Multi Unit Grid'!D145="","",'Multi Unit Grid'!D145)</f>
        <v/>
      </c>
      <c r="E135">
        <f>IF('Multi Unit Grid'!E145="","",'Multi Unit Grid'!E145)</f>
        <v/>
      </c>
      <c r="F135">
        <f>IF('Multi Unit Grid'!F145="","",'Multi Unit Grid'!F145)</f>
        <v/>
      </c>
      <c r="G135">
        <f>IF('Multi Unit Grid'!G145="","",'Multi Unit Grid'!G145)</f>
        <v/>
      </c>
      <c r="H135">
        <f>IF('Multi Unit Grid'!H145="","",'Multi Unit Grid'!H145)</f>
        <v/>
      </c>
    </row>
    <row r="136">
      <c r="A136" t="n">
        <v>134</v>
      </c>
      <c r="C136">
        <f>IF('Multi Unit Grid'!C146="","",'Multi Unit Grid'!C146)</f>
        <v/>
      </c>
      <c r="D136">
        <f>IF('Multi Unit Grid'!D146="","",'Multi Unit Grid'!D146)</f>
        <v/>
      </c>
      <c r="E136">
        <f>IF('Multi Unit Grid'!E146="","",'Multi Unit Grid'!E146)</f>
        <v/>
      </c>
      <c r="F136">
        <f>IF('Multi Unit Grid'!F146="","",'Multi Unit Grid'!F146)</f>
        <v/>
      </c>
      <c r="G136">
        <f>IF('Multi Unit Grid'!G146="","",'Multi Unit Grid'!G146)</f>
        <v/>
      </c>
      <c r="H136">
        <f>IF('Multi Unit Grid'!H146="","",'Multi Unit Grid'!H146)</f>
        <v/>
      </c>
    </row>
    <row r="137">
      <c r="A137" t="n">
        <v>135</v>
      </c>
      <c r="C137">
        <f>IF('Multi Unit Grid'!C147="","",'Multi Unit Grid'!C147)</f>
        <v/>
      </c>
      <c r="D137">
        <f>IF('Multi Unit Grid'!D147="","",'Multi Unit Grid'!D147)</f>
        <v/>
      </c>
      <c r="E137">
        <f>IF('Multi Unit Grid'!E147="","",'Multi Unit Grid'!E147)</f>
        <v/>
      </c>
      <c r="F137">
        <f>IF('Multi Unit Grid'!F147="","",'Multi Unit Grid'!F147)</f>
        <v/>
      </c>
      <c r="G137">
        <f>IF('Multi Unit Grid'!G147="","",'Multi Unit Grid'!G147)</f>
        <v/>
      </c>
      <c r="H137">
        <f>IF('Multi Unit Grid'!H147="","",'Multi Unit Grid'!H147)</f>
        <v/>
      </c>
    </row>
    <row r="138">
      <c r="A138" t="n">
        <v>136</v>
      </c>
      <c r="C138">
        <f>IF('Multi Unit Grid'!C148="","",'Multi Unit Grid'!C148)</f>
        <v/>
      </c>
      <c r="D138">
        <f>IF('Multi Unit Grid'!D148="","",'Multi Unit Grid'!D148)</f>
        <v/>
      </c>
      <c r="E138">
        <f>IF('Multi Unit Grid'!E148="","",'Multi Unit Grid'!E148)</f>
        <v/>
      </c>
      <c r="F138">
        <f>IF('Multi Unit Grid'!F148="","",'Multi Unit Grid'!F148)</f>
        <v/>
      </c>
      <c r="G138">
        <f>IF('Multi Unit Grid'!G148="","",'Multi Unit Grid'!G148)</f>
        <v/>
      </c>
      <c r="H138">
        <f>IF('Multi Unit Grid'!H148="","",'Multi Unit Grid'!H148)</f>
        <v/>
      </c>
    </row>
    <row r="139">
      <c r="A139" t="n">
        <v>137</v>
      </c>
      <c r="C139">
        <f>IF('Multi Unit Grid'!C149="","",'Multi Unit Grid'!C149)</f>
        <v/>
      </c>
      <c r="D139">
        <f>IF('Multi Unit Grid'!D149="","",'Multi Unit Grid'!D149)</f>
        <v/>
      </c>
      <c r="E139">
        <f>IF('Multi Unit Grid'!E149="","",'Multi Unit Grid'!E149)</f>
        <v/>
      </c>
      <c r="F139">
        <f>IF('Multi Unit Grid'!F149="","",'Multi Unit Grid'!F149)</f>
        <v/>
      </c>
      <c r="G139">
        <f>IF('Multi Unit Grid'!G149="","",'Multi Unit Grid'!G149)</f>
        <v/>
      </c>
      <c r="H139">
        <f>IF('Multi Unit Grid'!H149="","",'Multi Unit Grid'!H149)</f>
        <v/>
      </c>
    </row>
    <row r="140">
      <c r="A140" t="n">
        <v>138</v>
      </c>
      <c r="C140">
        <f>IF('Multi Unit Grid'!C150="","",'Multi Unit Grid'!C150)</f>
        <v/>
      </c>
      <c r="D140">
        <f>IF('Multi Unit Grid'!D150="","",'Multi Unit Grid'!D150)</f>
        <v/>
      </c>
      <c r="E140">
        <f>IF('Multi Unit Grid'!E150="","",'Multi Unit Grid'!E150)</f>
        <v/>
      </c>
      <c r="F140">
        <f>IF('Multi Unit Grid'!F150="","",'Multi Unit Grid'!F150)</f>
        <v/>
      </c>
      <c r="G140">
        <f>IF('Multi Unit Grid'!G150="","",'Multi Unit Grid'!G150)</f>
        <v/>
      </c>
      <c r="H140">
        <f>IF('Multi Unit Grid'!H150="","",'Multi Unit Grid'!H150)</f>
        <v/>
      </c>
    </row>
    <row r="141">
      <c r="A141" t="n">
        <v>139</v>
      </c>
      <c r="C141">
        <f>IF('Multi Unit Grid'!C151="","",'Multi Unit Grid'!C151)</f>
        <v/>
      </c>
      <c r="D141">
        <f>IF('Multi Unit Grid'!D151="","",'Multi Unit Grid'!D151)</f>
        <v/>
      </c>
      <c r="E141">
        <f>IF('Multi Unit Grid'!E151="","",'Multi Unit Grid'!E151)</f>
        <v/>
      </c>
      <c r="F141">
        <f>IF('Multi Unit Grid'!F151="","",'Multi Unit Grid'!F151)</f>
        <v/>
      </c>
      <c r="G141">
        <f>IF('Multi Unit Grid'!G151="","",'Multi Unit Grid'!G151)</f>
        <v/>
      </c>
      <c r="H141">
        <f>IF('Multi Unit Grid'!H151="","",'Multi Unit Grid'!H151)</f>
        <v/>
      </c>
    </row>
    <row r="142">
      <c r="A142" t="n">
        <v>140</v>
      </c>
      <c r="C142">
        <f>IF('Multi Unit Grid'!C152="","",'Multi Unit Grid'!C152)</f>
        <v/>
      </c>
      <c r="D142">
        <f>IF('Multi Unit Grid'!D152="","",'Multi Unit Grid'!D152)</f>
        <v/>
      </c>
      <c r="E142">
        <f>IF('Multi Unit Grid'!E152="","",'Multi Unit Grid'!E152)</f>
        <v/>
      </c>
      <c r="F142">
        <f>IF('Multi Unit Grid'!F152="","",'Multi Unit Grid'!F152)</f>
        <v/>
      </c>
      <c r="G142">
        <f>IF('Multi Unit Grid'!G152="","",'Multi Unit Grid'!G152)</f>
        <v/>
      </c>
      <c r="H142">
        <f>IF('Multi Unit Grid'!H152="","",'Multi Unit Grid'!H152)</f>
        <v/>
      </c>
    </row>
    <row r="143">
      <c r="A143" t="n">
        <v>141</v>
      </c>
      <c r="C143">
        <f>IF('Multi Unit Grid'!C153="","",'Multi Unit Grid'!C153)</f>
        <v/>
      </c>
      <c r="D143">
        <f>IF('Multi Unit Grid'!D153="","",'Multi Unit Grid'!D153)</f>
        <v/>
      </c>
      <c r="E143">
        <f>IF('Multi Unit Grid'!E153="","",'Multi Unit Grid'!E153)</f>
        <v/>
      </c>
      <c r="F143">
        <f>IF('Multi Unit Grid'!F153="","",'Multi Unit Grid'!F153)</f>
        <v/>
      </c>
      <c r="G143">
        <f>IF('Multi Unit Grid'!G153="","",'Multi Unit Grid'!G153)</f>
        <v/>
      </c>
      <c r="H143">
        <f>IF('Multi Unit Grid'!H153="","",'Multi Unit Grid'!H153)</f>
        <v/>
      </c>
    </row>
    <row r="144">
      <c r="A144" t="n">
        <v>142</v>
      </c>
      <c r="C144">
        <f>IF('Multi Unit Grid'!C154="","",'Multi Unit Grid'!C154)</f>
        <v/>
      </c>
      <c r="D144">
        <f>IF('Multi Unit Grid'!D154="","",'Multi Unit Grid'!D154)</f>
        <v/>
      </c>
      <c r="E144">
        <f>IF('Multi Unit Grid'!E154="","",'Multi Unit Grid'!E154)</f>
        <v/>
      </c>
      <c r="F144">
        <f>IF('Multi Unit Grid'!F154="","",'Multi Unit Grid'!F154)</f>
        <v/>
      </c>
      <c r="G144">
        <f>IF('Multi Unit Grid'!G154="","",'Multi Unit Grid'!G154)</f>
        <v/>
      </c>
      <c r="H144">
        <f>IF('Multi Unit Grid'!H154="","",'Multi Unit Grid'!H154)</f>
        <v/>
      </c>
    </row>
    <row r="145">
      <c r="A145" t="n">
        <v>143</v>
      </c>
      <c r="C145">
        <f>IF('Multi Unit Grid'!C155="","",'Multi Unit Grid'!C155)</f>
        <v/>
      </c>
      <c r="D145">
        <f>IF('Multi Unit Grid'!D155="","",'Multi Unit Grid'!D155)</f>
        <v/>
      </c>
      <c r="E145">
        <f>IF('Multi Unit Grid'!E155="","",'Multi Unit Grid'!E155)</f>
        <v/>
      </c>
      <c r="F145">
        <f>IF('Multi Unit Grid'!F155="","",'Multi Unit Grid'!F155)</f>
        <v/>
      </c>
      <c r="G145">
        <f>IF('Multi Unit Grid'!G155="","",'Multi Unit Grid'!G155)</f>
        <v/>
      </c>
      <c r="H145">
        <f>IF('Multi Unit Grid'!H155="","",'Multi Unit Grid'!H155)</f>
        <v/>
      </c>
    </row>
    <row r="146">
      <c r="A146" t="n">
        <v>144</v>
      </c>
      <c r="C146">
        <f>IF('Multi Unit Grid'!C156="","",'Multi Unit Grid'!C156)</f>
        <v/>
      </c>
      <c r="D146">
        <f>IF('Multi Unit Grid'!D156="","",'Multi Unit Grid'!D156)</f>
        <v/>
      </c>
      <c r="E146">
        <f>IF('Multi Unit Grid'!E156="","",'Multi Unit Grid'!E156)</f>
        <v/>
      </c>
      <c r="F146">
        <f>IF('Multi Unit Grid'!F156="","",'Multi Unit Grid'!F156)</f>
        <v/>
      </c>
      <c r="G146">
        <f>IF('Multi Unit Grid'!G156="","",'Multi Unit Grid'!G156)</f>
        <v/>
      </c>
      <c r="H146">
        <f>IF('Multi Unit Grid'!H156="","",'Multi Unit Grid'!H156)</f>
        <v/>
      </c>
    </row>
    <row r="147">
      <c r="A147" t="n">
        <v>145</v>
      </c>
      <c r="C147">
        <f>IF('Multi Unit Grid'!C157="","",'Multi Unit Grid'!C157)</f>
        <v/>
      </c>
      <c r="D147">
        <f>IF('Multi Unit Grid'!D157="","",'Multi Unit Grid'!D157)</f>
        <v/>
      </c>
      <c r="E147">
        <f>IF('Multi Unit Grid'!E157="","",'Multi Unit Grid'!E157)</f>
        <v/>
      </c>
      <c r="F147">
        <f>IF('Multi Unit Grid'!F157="","",'Multi Unit Grid'!F157)</f>
        <v/>
      </c>
      <c r="G147">
        <f>IF('Multi Unit Grid'!G157="","",'Multi Unit Grid'!G157)</f>
        <v/>
      </c>
      <c r="H147">
        <f>IF('Multi Unit Grid'!H157="","",'Multi Unit Grid'!H157)</f>
        <v/>
      </c>
    </row>
    <row r="148">
      <c r="A148" t="n">
        <v>146</v>
      </c>
      <c r="C148">
        <f>IF('Multi Unit Grid'!C158="","",'Multi Unit Grid'!C158)</f>
        <v/>
      </c>
      <c r="D148">
        <f>IF('Multi Unit Grid'!D158="","",'Multi Unit Grid'!D158)</f>
        <v/>
      </c>
      <c r="E148">
        <f>IF('Multi Unit Grid'!E158="","",'Multi Unit Grid'!E158)</f>
        <v/>
      </c>
      <c r="F148">
        <f>IF('Multi Unit Grid'!F158="","",'Multi Unit Grid'!F158)</f>
        <v/>
      </c>
      <c r="G148">
        <f>IF('Multi Unit Grid'!G158="","",'Multi Unit Grid'!G158)</f>
        <v/>
      </c>
      <c r="H148">
        <f>IF('Multi Unit Grid'!H158="","",'Multi Unit Grid'!H158)</f>
        <v/>
      </c>
    </row>
    <row r="149">
      <c r="A149" t="n">
        <v>147</v>
      </c>
      <c r="C149">
        <f>IF('Multi Unit Grid'!C159="","",'Multi Unit Grid'!C159)</f>
        <v/>
      </c>
      <c r="D149">
        <f>IF('Multi Unit Grid'!D159="","",'Multi Unit Grid'!D159)</f>
        <v/>
      </c>
      <c r="E149">
        <f>IF('Multi Unit Grid'!E159="","",'Multi Unit Grid'!E159)</f>
        <v/>
      </c>
      <c r="F149">
        <f>IF('Multi Unit Grid'!F159="","",'Multi Unit Grid'!F159)</f>
        <v/>
      </c>
      <c r="G149">
        <f>IF('Multi Unit Grid'!G159="","",'Multi Unit Grid'!G159)</f>
        <v/>
      </c>
      <c r="H149">
        <f>IF('Multi Unit Grid'!H159="","",'Multi Unit Grid'!H159)</f>
        <v/>
      </c>
    </row>
    <row r="150">
      <c r="A150" t="n">
        <v>148</v>
      </c>
      <c r="C150">
        <f>IF('Multi Unit Grid'!C160="","",'Multi Unit Grid'!C160)</f>
        <v/>
      </c>
      <c r="D150">
        <f>IF('Multi Unit Grid'!D160="","",'Multi Unit Grid'!D160)</f>
        <v/>
      </c>
      <c r="E150">
        <f>IF('Multi Unit Grid'!E160="","",'Multi Unit Grid'!E160)</f>
        <v/>
      </c>
      <c r="F150">
        <f>IF('Multi Unit Grid'!F160="","",'Multi Unit Grid'!F160)</f>
        <v/>
      </c>
      <c r="G150">
        <f>IF('Multi Unit Grid'!G160="","",'Multi Unit Grid'!G160)</f>
        <v/>
      </c>
      <c r="H150">
        <f>IF('Multi Unit Grid'!H160="","",'Multi Unit Grid'!H160)</f>
        <v/>
      </c>
    </row>
    <row r="151">
      <c r="A151" t="n">
        <v>149</v>
      </c>
      <c r="C151">
        <f>IF('Multi Unit Grid'!C161="","",'Multi Unit Grid'!C161)</f>
        <v/>
      </c>
      <c r="D151">
        <f>IF('Multi Unit Grid'!D161="","",'Multi Unit Grid'!D161)</f>
        <v/>
      </c>
      <c r="E151">
        <f>IF('Multi Unit Grid'!E161="","",'Multi Unit Grid'!E161)</f>
        <v/>
      </c>
      <c r="F151">
        <f>IF('Multi Unit Grid'!F161="","",'Multi Unit Grid'!F161)</f>
        <v/>
      </c>
      <c r="G151">
        <f>IF('Multi Unit Grid'!G161="","",'Multi Unit Grid'!G161)</f>
        <v/>
      </c>
      <c r="H151">
        <f>IF('Multi Unit Grid'!H161="","",'Multi Unit Grid'!H161)</f>
        <v/>
      </c>
    </row>
    <row r="152">
      <c r="A152" t="n">
        <v>150</v>
      </c>
      <c r="C152">
        <f>IF('Multi Unit Grid'!C162="","",'Multi Unit Grid'!C162)</f>
        <v/>
      </c>
      <c r="D152">
        <f>IF('Multi Unit Grid'!D162="","",'Multi Unit Grid'!D162)</f>
        <v/>
      </c>
      <c r="E152">
        <f>IF('Multi Unit Grid'!E162="","",'Multi Unit Grid'!E162)</f>
        <v/>
      </c>
      <c r="F152">
        <f>IF('Multi Unit Grid'!F162="","",'Multi Unit Grid'!F162)</f>
        <v/>
      </c>
      <c r="G152">
        <f>IF('Multi Unit Grid'!G162="","",'Multi Unit Grid'!G162)</f>
        <v/>
      </c>
      <c r="H152">
        <f>IF('Multi Unit Grid'!H162="","",'Multi Unit Grid'!H162)</f>
        <v/>
      </c>
    </row>
    <row r="153">
      <c r="A153" t="n">
        <v>151</v>
      </c>
      <c r="C153">
        <f>IF('Multi Unit Grid'!C163="","",'Multi Unit Grid'!C163)</f>
        <v/>
      </c>
      <c r="D153">
        <f>IF('Multi Unit Grid'!D163="","",'Multi Unit Grid'!D163)</f>
        <v/>
      </c>
      <c r="E153">
        <f>IF('Multi Unit Grid'!E163="","",'Multi Unit Grid'!E163)</f>
        <v/>
      </c>
      <c r="F153">
        <f>IF('Multi Unit Grid'!F163="","",'Multi Unit Grid'!F163)</f>
        <v/>
      </c>
      <c r="G153">
        <f>IF('Multi Unit Grid'!G163="","",'Multi Unit Grid'!G163)</f>
        <v/>
      </c>
      <c r="H153">
        <f>IF('Multi Unit Grid'!H163="","",'Multi Unit Grid'!H163)</f>
        <v/>
      </c>
    </row>
    <row r="154">
      <c r="A154" t="n">
        <v>152</v>
      </c>
      <c r="C154">
        <f>IF('Multi Unit Grid'!C164="","",'Multi Unit Grid'!C164)</f>
        <v/>
      </c>
      <c r="D154">
        <f>IF('Multi Unit Grid'!D164="","",'Multi Unit Grid'!D164)</f>
        <v/>
      </c>
      <c r="E154">
        <f>IF('Multi Unit Grid'!E164="","",'Multi Unit Grid'!E164)</f>
        <v/>
      </c>
      <c r="F154">
        <f>IF('Multi Unit Grid'!F164="","",'Multi Unit Grid'!F164)</f>
        <v/>
      </c>
      <c r="G154">
        <f>IF('Multi Unit Grid'!G164="","",'Multi Unit Grid'!G164)</f>
        <v/>
      </c>
      <c r="H154">
        <f>IF('Multi Unit Grid'!H164="","",'Multi Unit Grid'!H164)</f>
        <v/>
      </c>
    </row>
    <row r="155">
      <c r="A155" t="n">
        <v>153</v>
      </c>
      <c r="C155">
        <f>IF('Multi Unit Grid'!C165="","",'Multi Unit Grid'!C165)</f>
        <v/>
      </c>
      <c r="D155">
        <f>IF('Multi Unit Grid'!D165="","",'Multi Unit Grid'!D165)</f>
        <v/>
      </c>
      <c r="E155">
        <f>IF('Multi Unit Grid'!E165="","",'Multi Unit Grid'!E165)</f>
        <v/>
      </c>
      <c r="F155">
        <f>IF('Multi Unit Grid'!F165="","",'Multi Unit Grid'!F165)</f>
        <v/>
      </c>
      <c r="G155">
        <f>IF('Multi Unit Grid'!G165="","",'Multi Unit Grid'!G165)</f>
        <v/>
      </c>
      <c r="H155">
        <f>IF('Multi Unit Grid'!H165="","",'Multi Unit Grid'!H165)</f>
        <v/>
      </c>
    </row>
    <row r="156">
      <c r="A156" t="n">
        <v>154</v>
      </c>
      <c r="C156">
        <f>IF('Multi Unit Grid'!C166="","",'Multi Unit Grid'!C166)</f>
        <v/>
      </c>
      <c r="D156">
        <f>IF('Multi Unit Grid'!D166="","",'Multi Unit Grid'!D166)</f>
        <v/>
      </c>
      <c r="E156">
        <f>IF('Multi Unit Grid'!E166="","",'Multi Unit Grid'!E166)</f>
        <v/>
      </c>
      <c r="F156">
        <f>IF('Multi Unit Grid'!F166="","",'Multi Unit Grid'!F166)</f>
        <v/>
      </c>
      <c r="G156">
        <f>IF('Multi Unit Grid'!G166="","",'Multi Unit Grid'!G166)</f>
        <v/>
      </c>
      <c r="H156">
        <f>IF('Multi Unit Grid'!H166="","",'Multi Unit Grid'!H166)</f>
        <v/>
      </c>
    </row>
    <row r="157">
      <c r="A157" t="n">
        <v>155</v>
      </c>
      <c r="C157">
        <f>IF('Multi Unit Grid'!C167="","",'Multi Unit Grid'!C167)</f>
        <v/>
      </c>
      <c r="D157">
        <f>IF('Multi Unit Grid'!D167="","",'Multi Unit Grid'!D167)</f>
        <v/>
      </c>
      <c r="E157">
        <f>IF('Multi Unit Grid'!E167="","",'Multi Unit Grid'!E167)</f>
        <v/>
      </c>
      <c r="F157">
        <f>IF('Multi Unit Grid'!F167="","",'Multi Unit Grid'!F167)</f>
        <v/>
      </c>
      <c r="G157">
        <f>IF('Multi Unit Grid'!G167="","",'Multi Unit Grid'!G167)</f>
        <v/>
      </c>
      <c r="H157">
        <f>IF('Multi Unit Grid'!H167="","",'Multi Unit Grid'!H167)</f>
        <v/>
      </c>
    </row>
    <row r="158">
      <c r="A158" t="n">
        <v>156</v>
      </c>
      <c r="C158">
        <f>IF('Multi Unit Grid'!C168="","",'Multi Unit Grid'!C168)</f>
        <v/>
      </c>
      <c r="D158">
        <f>IF('Multi Unit Grid'!D168="","",'Multi Unit Grid'!D168)</f>
        <v/>
      </c>
      <c r="E158">
        <f>IF('Multi Unit Grid'!E168="","",'Multi Unit Grid'!E168)</f>
        <v/>
      </c>
      <c r="F158">
        <f>IF('Multi Unit Grid'!F168="","",'Multi Unit Grid'!F168)</f>
        <v/>
      </c>
      <c r="G158">
        <f>IF('Multi Unit Grid'!G168="","",'Multi Unit Grid'!G168)</f>
        <v/>
      </c>
      <c r="H158">
        <f>IF('Multi Unit Grid'!H168="","",'Multi Unit Grid'!H168)</f>
        <v/>
      </c>
    </row>
    <row r="159">
      <c r="A159" t="n">
        <v>157</v>
      </c>
      <c r="C159">
        <f>IF('Multi Unit Grid'!C169="","",'Multi Unit Grid'!C169)</f>
        <v/>
      </c>
      <c r="D159">
        <f>IF('Multi Unit Grid'!D169="","",'Multi Unit Grid'!D169)</f>
        <v/>
      </c>
      <c r="E159">
        <f>IF('Multi Unit Grid'!E169="","",'Multi Unit Grid'!E169)</f>
        <v/>
      </c>
      <c r="F159">
        <f>IF('Multi Unit Grid'!F169="","",'Multi Unit Grid'!F169)</f>
        <v/>
      </c>
      <c r="G159">
        <f>IF('Multi Unit Grid'!G169="","",'Multi Unit Grid'!G169)</f>
        <v/>
      </c>
      <c r="H159">
        <f>IF('Multi Unit Grid'!H169="","",'Multi Unit Grid'!H169)</f>
        <v/>
      </c>
    </row>
    <row r="160">
      <c r="A160" t="n">
        <v>158</v>
      </c>
      <c r="C160">
        <f>IF('Multi Unit Grid'!C170="","",'Multi Unit Grid'!C170)</f>
        <v/>
      </c>
      <c r="D160">
        <f>IF('Multi Unit Grid'!D170="","",'Multi Unit Grid'!D170)</f>
        <v/>
      </c>
      <c r="E160">
        <f>IF('Multi Unit Grid'!E170="","",'Multi Unit Grid'!E170)</f>
        <v/>
      </c>
      <c r="F160">
        <f>IF('Multi Unit Grid'!F170="","",'Multi Unit Grid'!F170)</f>
        <v/>
      </c>
      <c r="G160">
        <f>IF('Multi Unit Grid'!G170="","",'Multi Unit Grid'!G170)</f>
        <v/>
      </c>
      <c r="H160">
        <f>IF('Multi Unit Grid'!H170="","",'Multi Unit Grid'!H170)</f>
        <v/>
      </c>
    </row>
    <row r="161">
      <c r="A161" t="n">
        <v>159</v>
      </c>
      <c r="C161">
        <f>IF('Multi Unit Grid'!C171="","",'Multi Unit Grid'!C171)</f>
        <v/>
      </c>
      <c r="D161">
        <f>IF('Multi Unit Grid'!D171="","",'Multi Unit Grid'!D171)</f>
        <v/>
      </c>
      <c r="E161">
        <f>IF('Multi Unit Grid'!E171="","",'Multi Unit Grid'!E171)</f>
        <v/>
      </c>
      <c r="F161">
        <f>IF('Multi Unit Grid'!F171="","",'Multi Unit Grid'!F171)</f>
        <v/>
      </c>
      <c r="G161">
        <f>IF('Multi Unit Grid'!G171="","",'Multi Unit Grid'!G171)</f>
        <v/>
      </c>
      <c r="H161">
        <f>IF('Multi Unit Grid'!H171="","",'Multi Unit Grid'!H171)</f>
        <v/>
      </c>
    </row>
    <row r="162">
      <c r="A162" t="n">
        <v>160</v>
      </c>
      <c r="C162">
        <f>IF('Multi Unit Grid'!C172="","",'Multi Unit Grid'!C172)</f>
        <v/>
      </c>
      <c r="D162">
        <f>IF('Multi Unit Grid'!D172="","",'Multi Unit Grid'!D172)</f>
        <v/>
      </c>
      <c r="E162">
        <f>IF('Multi Unit Grid'!E172="","",'Multi Unit Grid'!E172)</f>
        <v/>
      </c>
      <c r="F162">
        <f>IF('Multi Unit Grid'!F172="","",'Multi Unit Grid'!F172)</f>
        <v/>
      </c>
      <c r="G162">
        <f>IF('Multi Unit Grid'!G172="","",'Multi Unit Grid'!G172)</f>
        <v/>
      </c>
      <c r="H162">
        <f>IF('Multi Unit Grid'!H172="","",'Multi Unit Grid'!H172)</f>
        <v/>
      </c>
    </row>
    <row r="163">
      <c r="A163" t="n">
        <v>161</v>
      </c>
      <c r="C163">
        <f>IF('Multi Unit Grid'!C173="","",'Multi Unit Grid'!C173)</f>
        <v/>
      </c>
      <c r="D163">
        <f>IF('Multi Unit Grid'!D173="","",'Multi Unit Grid'!D173)</f>
        <v/>
      </c>
      <c r="E163">
        <f>IF('Multi Unit Grid'!E173="","",'Multi Unit Grid'!E173)</f>
        <v/>
      </c>
      <c r="F163">
        <f>IF('Multi Unit Grid'!F173="","",'Multi Unit Grid'!F173)</f>
        <v/>
      </c>
      <c r="G163">
        <f>IF('Multi Unit Grid'!G173="","",'Multi Unit Grid'!G173)</f>
        <v/>
      </c>
      <c r="H163">
        <f>IF('Multi Unit Grid'!H173="","",'Multi Unit Grid'!H173)</f>
        <v/>
      </c>
    </row>
    <row r="164">
      <c r="A164" t="n">
        <v>162</v>
      </c>
      <c r="C164">
        <f>IF('Multi Unit Grid'!C174="","",'Multi Unit Grid'!C174)</f>
        <v/>
      </c>
      <c r="D164">
        <f>IF('Multi Unit Grid'!D174="","",'Multi Unit Grid'!D174)</f>
        <v/>
      </c>
      <c r="E164">
        <f>IF('Multi Unit Grid'!E174="","",'Multi Unit Grid'!E174)</f>
        <v/>
      </c>
      <c r="F164">
        <f>IF('Multi Unit Grid'!F174="","",'Multi Unit Grid'!F174)</f>
        <v/>
      </c>
      <c r="G164">
        <f>IF('Multi Unit Grid'!G174="","",'Multi Unit Grid'!G174)</f>
        <v/>
      </c>
      <c r="H164">
        <f>IF('Multi Unit Grid'!H174="","",'Multi Unit Grid'!H174)</f>
        <v/>
      </c>
    </row>
    <row r="165">
      <c r="A165" t="n">
        <v>163</v>
      </c>
      <c r="C165">
        <f>IF('Multi Unit Grid'!C175="","",'Multi Unit Grid'!C175)</f>
        <v/>
      </c>
      <c r="D165">
        <f>IF('Multi Unit Grid'!D175="","",'Multi Unit Grid'!D175)</f>
        <v/>
      </c>
      <c r="E165">
        <f>IF('Multi Unit Grid'!E175="","",'Multi Unit Grid'!E175)</f>
        <v/>
      </c>
      <c r="F165">
        <f>IF('Multi Unit Grid'!F175="","",'Multi Unit Grid'!F175)</f>
        <v/>
      </c>
      <c r="G165">
        <f>IF('Multi Unit Grid'!G175="","",'Multi Unit Grid'!G175)</f>
        <v/>
      </c>
      <c r="H165">
        <f>IF('Multi Unit Grid'!H175="","",'Multi Unit Grid'!H175)</f>
        <v/>
      </c>
    </row>
    <row r="166">
      <c r="A166" t="n">
        <v>164</v>
      </c>
      <c r="C166">
        <f>IF('Multi Unit Grid'!C176="","",'Multi Unit Grid'!C176)</f>
        <v/>
      </c>
      <c r="D166">
        <f>IF('Multi Unit Grid'!D176="","",'Multi Unit Grid'!D176)</f>
        <v/>
      </c>
      <c r="E166">
        <f>IF('Multi Unit Grid'!E176="","",'Multi Unit Grid'!E176)</f>
        <v/>
      </c>
      <c r="F166">
        <f>IF('Multi Unit Grid'!F176="","",'Multi Unit Grid'!F176)</f>
        <v/>
      </c>
      <c r="G166">
        <f>IF('Multi Unit Grid'!G176="","",'Multi Unit Grid'!G176)</f>
        <v/>
      </c>
      <c r="H166">
        <f>IF('Multi Unit Grid'!H176="","",'Multi Unit Grid'!H176)</f>
        <v/>
      </c>
    </row>
    <row r="167">
      <c r="A167" t="n">
        <v>165</v>
      </c>
      <c r="C167">
        <f>IF('Multi Unit Grid'!C177="","",'Multi Unit Grid'!C177)</f>
        <v/>
      </c>
      <c r="D167">
        <f>IF('Multi Unit Grid'!D177="","",'Multi Unit Grid'!D177)</f>
        <v/>
      </c>
      <c r="E167">
        <f>IF('Multi Unit Grid'!E177="","",'Multi Unit Grid'!E177)</f>
        <v/>
      </c>
      <c r="F167">
        <f>IF('Multi Unit Grid'!F177="","",'Multi Unit Grid'!F177)</f>
        <v/>
      </c>
      <c r="G167">
        <f>IF('Multi Unit Grid'!G177="","",'Multi Unit Grid'!G177)</f>
        <v/>
      </c>
      <c r="H167">
        <f>IF('Multi Unit Grid'!H177="","",'Multi Unit Grid'!H177)</f>
        <v/>
      </c>
    </row>
    <row r="168">
      <c r="A168" t="n">
        <v>166</v>
      </c>
      <c r="C168">
        <f>IF('Multi Unit Grid'!C178="","",'Multi Unit Grid'!C178)</f>
        <v/>
      </c>
      <c r="D168">
        <f>IF('Multi Unit Grid'!D178="","",'Multi Unit Grid'!D178)</f>
        <v/>
      </c>
      <c r="E168">
        <f>IF('Multi Unit Grid'!E178="","",'Multi Unit Grid'!E178)</f>
        <v/>
      </c>
      <c r="F168">
        <f>IF('Multi Unit Grid'!F178="","",'Multi Unit Grid'!F178)</f>
        <v/>
      </c>
      <c r="G168">
        <f>IF('Multi Unit Grid'!G178="","",'Multi Unit Grid'!G178)</f>
        <v/>
      </c>
      <c r="H168">
        <f>IF('Multi Unit Grid'!H178="","",'Multi Unit Grid'!H178)</f>
        <v/>
      </c>
    </row>
    <row r="169">
      <c r="A169" t="n">
        <v>167</v>
      </c>
      <c r="C169">
        <f>IF('Multi Unit Grid'!C179="","",'Multi Unit Grid'!C179)</f>
        <v/>
      </c>
      <c r="D169">
        <f>IF('Multi Unit Grid'!D179="","",'Multi Unit Grid'!D179)</f>
        <v/>
      </c>
      <c r="E169">
        <f>IF('Multi Unit Grid'!E179="","",'Multi Unit Grid'!E179)</f>
        <v/>
      </c>
      <c r="F169">
        <f>IF('Multi Unit Grid'!F179="","",'Multi Unit Grid'!F179)</f>
        <v/>
      </c>
      <c r="G169">
        <f>IF('Multi Unit Grid'!G179="","",'Multi Unit Grid'!G179)</f>
        <v/>
      </c>
      <c r="H169">
        <f>IF('Multi Unit Grid'!H179="","",'Multi Unit Grid'!H179)</f>
        <v/>
      </c>
    </row>
    <row r="170">
      <c r="A170" t="n">
        <v>168</v>
      </c>
      <c r="C170">
        <f>IF('Multi Unit Grid'!C180="","",'Multi Unit Grid'!C180)</f>
        <v/>
      </c>
      <c r="D170">
        <f>IF('Multi Unit Grid'!D180="","",'Multi Unit Grid'!D180)</f>
        <v/>
      </c>
      <c r="E170">
        <f>IF('Multi Unit Grid'!E180="","",'Multi Unit Grid'!E180)</f>
        <v/>
      </c>
      <c r="F170">
        <f>IF('Multi Unit Grid'!F180="","",'Multi Unit Grid'!F180)</f>
        <v/>
      </c>
      <c r="G170">
        <f>IF('Multi Unit Grid'!G180="","",'Multi Unit Grid'!G180)</f>
        <v/>
      </c>
      <c r="H170">
        <f>IF('Multi Unit Grid'!H180="","",'Multi Unit Grid'!H180)</f>
        <v/>
      </c>
    </row>
    <row r="171">
      <c r="A171" t="n">
        <v>169</v>
      </c>
      <c r="C171">
        <f>IF('Multi Unit Grid'!C181="","",'Multi Unit Grid'!C181)</f>
        <v/>
      </c>
      <c r="D171">
        <f>IF('Multi Unit Grid'!D181="","",'Multi Unit Grid'!D181)</f>
        <v/>
      </c>
      <c r="E171">
        <f>IF('Multi Unit Grid'!E181="","",'Multi Unit Grid'!E181)</f>
        <v/>
      </c>
      <c r="F171">
        <f>IF('Multi Unit Grid'!F181="","",'Multi Unit Grid'!F181)</f>
        <v/>
      </c>
      <c r="G171">
        <f>IF('Multi Unit Grid'!G181="","",'Multi Unit Grid'!G181)</f>
        <v/>
      </c>
      <c r="H171">
        <f>IF('Multi Unit Grid'!H181="","",'Multi Unit Grid'!H181)</f>
        <v/>
      </c>
    </row>
    <row r="172">
      <c r="A172" t="n">
        <v>170</v>
      </c>
      <c r="C172">
        <f>IF('Multi Unit Grid'!C182="","",'Multi Unit Grid'!C182)</f>
        <v/>
      </c>
      <c r="D172">
        <f>IF('Multi Unit Grid'!D182="","",'Multi Unit Grid'!D182)</f>
        <v/>
      </c>
      <c r="E172">
        <f>IF('Multi Unit Grid'!E182="","",'Multi Unit Grid'!E182)</f>
        <v/>
      </c>
      <c r="F172">
        <f>IF('Multi Unit Grid'!F182="","",'Multi Unit Grid'!F182)</f>
        <v/>
      </c>
      <c r="G172">
        <f>IF('Multi Unit Grid'!G182="","",'Multi Unit Grid'!G182)</f>
        <v/>
      </c>
      <c r="H172">
        <f>IF('Multi Unit Grid'!H182="","",'Multi Unit Grid'!H182)</f>
        <v/>
      </c>
    </row>
    <row r="173">
      <c r="A173" t="n">
        <v>171</v>
      </c>
      <c r="C173">
        <f>IF('Multi Unit Grid'!C183="","",'Multi Unit Grid'!C183)</f>
        <v/>
      </c>
      <c r="D173">
        <f>IF('Multi Unit Grid'!D183="","",'Multi Unit Grid'!D183)</f>
        <v/>
      </c>
      <c r="E173">
        <f>IF('Multi Unit Grid'!E183="","",'Multi Unit Grid'!E183)</f>
        <v/>
      </c>
      <c r="F173">
        <f>IF('Multi Unit Grid'!F183="","",'Multi Unit Grid'!F183)</f>
        <v/>
      </c>
      <c r="G173">
        <f>IF('Multi Unit Grid'!G183="","",'Multi Unit Grid'!G183)</f>
        <v/>
      </c>
      <c r="H173">
        <f>IF('Multi Unit Grid'!H183="","",'Multi Unit Grid'!H183)</f>
        <v/>
      </c>
    </row>
    <row r="174">
      <c r="A174" t="n">
        <v>172</v>
      </c>
      <c r="C174">
        <f>IF('Multi Unit Grid'!C184="","",'Multi Unit Grid'!C184)</f>
        <v/>
      </c>
      <c r="D174">
        <f>IF('Multi Unit Grid'!D184="","",'Multi Unit Grid'!D184)</f>
        <v/>
      </c>
      <c r="E174">
        <f>IF('Multi Unit Grid'!E184="","",'Multi Unit Grid'!E184)</f>
        <v/>
      </c>
      <c r="F174">
        <f>IF('Multi Unit Grid'!F184="","",'Multi Unit Grid'!F184)</f>
        <v/>
      </c>
      <c r="G174">
        <f>IF('Multi Unit Grid'!G184="","",'Multi Unit Grid'!G184)</f>
        <v/>
      </c>
      <c r="H174">
        <f>IF('Multi Unit Grid'!H184="","",'Multi Unit Grid'!H184)</f>
        <v/>
      </c>
    </row>
    <row r="175">
      <c r="A175" t="n">
        <v>173</v>
      </c>
      <c r="C175">
        <f>IF('Multi Unit Grid'!C185="","",'Multi Unit Grid'!C185)</f>
        <v/>
      </c>
      <c r="D175">
        <f>IF('Multi Unit Grid'!D185="","",'Multi Unit Grid'!D185)</f>
        <v/>
      </c>
      <c r="E175">
        <f>IF('Multi Unit Grid'!E185="","",'Multi Unit Grid'!E185)</f>
        <v/>
      </c>
      <c r="F175">
        <f>IF('Multi Unit Grid'!F185="","",'Multi Unit Grid'!F185)</f>
        <v/>
      </c>
      <c r="G175">
        <f>IF('Multi Unit Grid'!G185="","",'Multi Unit Grid'!G185)</f>
        <v/>
      </c>
      <c r="H175">
        <f>IF('Multi Unit Grid'!H185="","",'Multi Unit Grid'!H185)</f>
        <v/>
      </c>
    </row>
    <row r="176">
      <c r="A176" t="n">
        <v>174</v>
      </c>
      <c r="C176">
        <f>IF('Multi Unit Grid'!C186="","",'Multi Unit Grid'!C186)</f>
        <v/>
      </c>
      <c r="D176">
        <f>IF('Multi Unit Grid'!D186="","",'Multi Unit Grid'!D186)</f>
        <v/>
      </c>
      <c r="E176">
        <f>IF('Multi Unit Grid'!E186="","",'Multi Unit Grid'!E186)</f>
        <v/>
      </c>
      <c r="F176">
        <f>IF('Multi Unit Grid'!F186="","",'Multi Unit Grid'!F186)</f>
        <v/>
      </c>
      <c r="G176">
        <f>IF('Multi Unit Grid'!G186="","",'Multi Unit Grid'!G186)</f>
        <v/>
      </c>
      <c r="H176">
        <f>IF('Multi Unit Grid'!H186="","",'Multi Unit Grid'!H186)</f>
        <v/>
      </c>
    </row>
    <row r="177">
      <c r="A177" t="n">
        <v>175</v>
      </c>
      <c r="C177">
        <f>IF('Multi Unit Grid'!C187="","",'Multi Unit Grid'!C187)</f>
        <v/>
      </c>
      <c r="D177">
        <f>IF('Multi Unit Grid'!D187="","",'Multi Unit Grid'!D187)</f>
        <v/>
      </c>
      <c r="E177">
        <f>IF('Multi Unit Grid'!E187="","",'Multi Unit Grid'!E187)</f>
        <v/>
      </c>
      <c r="F177">
        <f>IF('Multi Unit Grid'!F187="","",'Multi Unit Grid'!F187)</f>
        <v/>
      </c>
      <c r="G177">
        <f>IF('Multi Unit Grid'!G187="","",'Multi Unit Grid'!G187)</f>
        <v/>
      </c>
      <c r="H177">
        <f>IF('Multi Unit Grid'!H187="","",'Multi Unit Grid'!H187)</f>
        <v/>
      </c>
    </row>
    <row r="178">
      <c r="A178" t="n">
        <v>176</v>
      </c>
      <c r="C178">
        <f>IF('Multi Unit Grid'!C188="","",'Multi Unit Grid'!C188)</f>
        <v/>
      </c>
      <c r="D178">
        <f>IF('Multi Unit Grid'!D188="","",'Multi Unit Grid'!D188)</f>
        <v/>
      </c>
      <c r="E178">
        <f>IF('Multi Unit Grid'!E188="","",'Multi Unit Grid'!E188)</f>
        <v/>
      </c>
      <c r="F178">
        <f>IF('Multi Unit Grid'!F188="","",'Multi Unit Grid'!F188)</f>
        <v/>
      </c>
      <c r="G178">
        <f>IF('Multi Unit Grid'!G188="","",'Multi Unit Grid'!G188)</f>
        <v/>
      </c>
      <c r="H178">
        <f>IF('Multi Unit Grid'!H188="","",'Multi Unit Grid'!H188)</f>
        <v/>
      </c>
    </row>
    <row r="179">
      <c r="A179" t="n">
        <v>177</v>
      </c>
      <c r="C179">
        <f>IF('Multi Unit Grid'!C189="","",'Multi Unit Grid'!C189)</f>
        <v/>
      </c>
      <c r="D179">
        <f>IF('Multi Unit Grid'!D189="","",'Multi Unit Grid'!D189)</f>
        <v/>
      </c>
      <c r="E179">
        <f>IF('Multi Unit Grid'!E189="","",'Multi Unit Grid'!E189)</f>
        <v/>
      </c>
      <c r="F179">
        <f>IF('Multi Unit Grid'!F189="","",'Multi Unit Grid'!F189)</f>
        <v/>
      </c>
      <c r="G179">
        <f>IF('Multi Unit Grid'!G189="","",'Multi Unit Grid'!G189)</f>
        <v/>
      </c>
      <c r="H179">
        <f>IF('Multi Unit Grid'!H189="","",'Multi Unit Grid'!H189)</f>
        <v/>
      </c>
    </row>
    <row r="180">
      <c r="A180" t="n">
        <v>178</v>
      </c>
      <c r="C180">
        <f>IF('Multi Unit Grid'!C190="","",'Multi Unit Grid'!C190)</f>
        <v/>
      </c>
      <c r="D180">
        <f>IF('Multi Unit Grid'!D190="","",'Multi Unit Grid'!D190)</f>
        <v/>
      </c>
      <c r="E180">
        <f>IF('Multi Unit Grid'!E190="","",'Multi Unit Grid'!E190)</f>
        <v/>
      </c>
      <c r="F180">
        <f>IF('Multi Unit Grid'!F190="","",'Multi Unit Grid'!F190)</f>
        <v/>
      </c>
      <c r="G180">
        <f>IF('Multi Unit Grid'!G190="","",'Multi Unit Grid'!G190)</f>
        <v/>
      </c>
      <c r="H180">
        <f>IF('Multi Unit Grid'!H190="","",'Multi Unit Grid'!H190)</f>
        <v/>
      </c>
    </row>
    <row r="181">
      <c r="A181" t="n">
        <v>179</v>
      </c>
      <c r="C181">
        <f>IF('Multi Unit Grid'!C191="","",'Multi Unit Grid'!C191)</f>
        <v/>
      </c>
      <c r="D181">
        <f>IF('Multi Unit Grid'!D191="","",'Multi Unit Grid'!D191)</f>
        <v/>
      </c>
      <c r="E181">
        <f>IF('Multi Unit Grid'!E191="","",'Multi Unit Grid'!E191)</f>
        <v/>
      </c>
      <c r="F181">
        <f>IF('Multi Unit Grid'!F191="","",'Multi Unit Grid'!F191)</f>
        <v/>
      </c>
      <c r="G181">
        <f>IF('Multi Unit Grid'!G191="","",'Multi Unit Grid'!G191)</f>
        <v/>
      </c>
      <c r="H181">
        <f>IF('Multi Unit Grid'!H191="","",'Multi Unit Grid'!H191)</f>
        <v/>
      </c>
    </row>
    <row r="182">
      <c r="A182" t="n">
        <v>180</v>
      </c>
      <c r="C182">
        <f>IF('Multi Unit Grid'!C192="","",'Multi Unit Grid'!C192)</f>
        <v/>
      </c>
      <c r="D182">
        <f>IF('Multi Unit Grid'!D192="","",'Multi Unit Grid'!D192)</f>
        <v/>
      </c>
      <c r="E182">
        <f>IF('Multi Unit Grid'!E192="","",'Multi Unit Grid'!E192)</f>
        <v/>
      </c>
      <c r="F182">
        <f>IF('Multi Unit Grid'!F192="","",'Multi Unit Grid'!F192)</f>
        <v/>
      </c>
      <c r="G182">
        <f>IF('Multi Unit Grid'!G192="","",'Multi Unit Grid'!G192)</f>
        <v/>
      </c>
      <c r="H182">
        <f>IF('Multi Unit Grid'!H192="","",'Multi Unit Grid'!H192)</f>
        <v/>
      </c>
    </row>
    <row r="183">
      <c r="A183" t="n">
        <v>181</v>
      </c>
      <c r="C183">
        <f>IF('Multi Unit Grid'!C193="","",'Multi Unit Grid'!C193)</f>
        <v/>
      </c>
      <c r="D183">
        <f>IF('Multi Unit Grid'!D193="","",'Multi Unit Grid'!D193)</f>
        <v/>
      </c>
      <c r="E183">
        <f>IF('Multi Unit Grid'!E193="","",'Multi Unit Grid'!E193)</f>
        <v/>
      </c>
      <c r="F183">
        <f>IF('Multi Unit Grid'!F193="","",'Multi Unit Grid'!F193)</f>
        <v/>
      </c>
      <c r="G183">
        <f>IF('Multi Unit Grid'!G193="","",'Multi Unit Grid'!G193)</f>
        <v/>
      </c>
      <c r="H183">
        <f>IF('Multi Unit Grid'!H193="","",'Multi Unit Grid'!H193)</f>
        <v/>
      </c>
    </row>
    <row r="184">
      <c r="A184" t="n">
        <v>182</v>
      </c>
      <c r="C184">
        <f>IF('Multi Unit Grid'!C194="","",'Multi Unit Grid'!C194)</f>
        <v/>
      </c>
      <c r="D184">
        <f>IF('Multi Unit Grid'!D194="","",'Multi Unit Grid'!D194)</f>
        <v/>
      </c>
      <c r="E184">
        <f>IF('Multi Unit Grid'!E194="","",'Multi Unit Grid'!E194)</f>
        <v/>
      </c>
      <c r="F184">
        <f>IF('Multi Unit Grid'!F194="","",'Multi Unit Grid'!F194)</f>
        <v/>
      </c>
      <c r="G184">
        <f>IF('Multi Unit Grid'!G194="","",'Multi Unit Grid'!G194)</f>
        <v/>
      </c>
      <c r="H184">
        <f>IF('Multi Unit Grid'!H194="","",'Multi Unit Grid'!H194)</f>
        <v/>
      </c>
    </row>
    <row r="185">
      <c r="A185" t="n">
        <v>183</v>
      </c>
      <c r="C185">
        <f>IF('Multi Unit Grid'!C195="","",'Multi Unit Grid'!C195)</f>
        <v/>
      </c>
      <c r="D185">
        <f>IF('Multi Unit Grid'!D195="","",'Multi Unit Grid'!D195)</f>
        <v/>
      </c>
      <c r="E185">
        <f>IF('Multi Unit Grid'!E195="","",'Multi Unit Grid'!E195)</f>
        <v/>
      </c>
      <c r="F185">
        <f>IF('Multi Unit Grid'!F195="","",'Multi Unit Grid'!F195)</f>
        <v/>
      </c>
      <c r="G185">
        <f>IF('Multi Unit Grid'!G195="","",'Multi Unit Grid'!G195)</f>
        <v/>
      </c>
      <c r="H185">
        <f>IF('Multi Unit Grid'!H195="","",'Multi Unit Grid'!H195)</f>
        <v/>
      </c>
    </row>
    <row r="186">
      <c r="A186" t="n">
        <v>184</v>
      </c>
      <c r="C186">
        <f>IF('Multi Unit Grid'!C196="","",'Multi Unit Grid'!C196)</f>
        <v/>
      </c>
      <c r="D186">
        <f>IF('Multi Unit Grid'!D196="","",'Multi Unit Grid'!D196)</f>
        <v/>
      </c>
      <c r="E186">
        <f>IF('Multi Unit Grid'!E196="","",'Multi Unit Grid'!E196)</f>
        <v/>
      </c>
      <c r="F186">
        <f>IF('Multi Unit Grid'!F196="","",'Multi Unit Grid'!F196)</f>
        <v/>
      </c>
      <c r="G186">
        <f>IF('Multi Unit Grid'!G196="","",'Multi Unit Grid'!G196)</f>
        <v/>
      </c>
      <c r="H186">
        <f>IF('Multi Unit Grid'!H196="","",'Multi Unit Grid'!H196)</f>
        <v/>
      </c>
    </row>
    <row r="187">
      <c r="A187" t="n">
        <v>185</v>
      </c>
      <c r="C187">
        <f>IF('Multi Unit Grid'!C197="","",'Multi Unit Grid'!C197)</f>
        <v/>
      </c>
      <c r="D187">
        <f>IF('Multi Unit Grid'!D197="","",'Multi Unit Grid'!D197)</f>
        <v/>
      </c>
      <c r="E187">
        <f>IF('Multi Unit Grid'!E197="","",'Multi Unit Grid'!E197)</f>
        <v/>
      </c>
      <c r="F187">
        <f>IF('Multi Unit Grid'!F197="","",'Multi Unit Grid'!F197)</f>
        <v/>
      </c>
      <c r="G187">
        <f>IF('Multi Unit Grid'!G197="","",'Multi Unit Grid'!G197)</f>
        <v/>
      </c>
      <c r="H187">
        <f>IF('Multi Unit Grid'!H197="","",'Multi Unit Grid'!H197)</f>
        <v/>
      </c>
    </row>
    <row r="188">
      <c r="A188" t="n">
        <v>186</v>
      </c>
      <c r="C188">
        <f>IF('Multi Unit Grid'!C198="","",'Multi Unit Grid'!C198)</f>
        <v/>
      </c>
      <c r="D188">
        <f>IF('Multi Unit Grid'!D198="","",'Multi Unit Grid'!D198)</f>
        <v/>
      </c>
      <c r="E188">
        <f>IF('Multi Unit Grid'!E198="","",'Multi Unit Grid'!E198)</f>
        <v/>
      </c>
      <c r="F188">
        <f>IF('Multi Unit Grid'!F198="","",'Multi Unit Grid'!F198)</f>
        <v/>
      </c>
      <c r="G188">
        <f>IF('Multi Unit Grid'!G198="","",'Multi Unit Grid'!G198)</f>
        <v/>
      </c>
      <c r="H188">
        <f>IF('Multi Unit Grid'!H198="","",'Multi Unit Grid'!H198)</f>
        <v/>
      </c>
    </row>
    <row r="189">
      <c r="A189" t="n">
        <v>187</v>
      </c>
      <c r="C189">
        <f>IF('Multi Unit Grid'!C199="","",'Multi Unit Grid'!C199)</f>
        <v/>
      </c>
      <c r="D189">
        <f>IF('Multi Unit Grid'!D199="","",'Multi Unit Grid'!D199)</f>
        <v/>
      </c>
      <c r="E189">
        <f>IF('Multi Unit Grid'!E199="","",'Multi Unit Grid'!E199)</f>
        <v/>
      </c>
      <c r="F189">
        <f>IF('Multi Unit Grid'!F199="","",'Multi Unit Grid'!F199)</f>
        <v/>
      </c>
      <c r="G189">
        <f>IF('Multi Unit Grid'!G199="","",'Multi Unit Grid'!G199)</f>
        <v/>
      </c>
      <c r="H189">
        <f>IF('Multi Unit Grid'!H199="","",'Multi Unit Grid'!H199)</f>
        <v/>
      </c>
    </row>
    <row r="190">
      <c r="A190" t="n">
        <v>188</v>
      </c>
      <c r="C190">
        <f>IF('Multi Unit Grid'!C200="","",'Multi Unit Grid'!C200)</f>
        <v/>
      </c>
      <c r="D190">
        <f>IF('Multi Unit Grid'!D200="","",'Multi Unit Grid'!D200)</f>
        <v/>
      </c>
      <c r="E190">
        <f>IF('Multi Unit Grid'!E200="","",'Multi Unit Grid'!E200)</f>
        <v/>
      </c>
      <c r="F190">
        <f>IF('Multi Unit Grid'!F200="","",'Multi Unit Grid'!F200)</f>
        <v/>
      </c>
      <c r="G190">
        <f>IF('Multi Unit Grid'!G200="","",'Multi Unit Grid'!G200)</f>
        <v/>
      </c>
      <c r="H190">
        <f>IF('Multi Unit Grid'!H200="","",'Multi Unit Grid'!H200)</f>
        <v/>
      </c>
    </row>
    <row r="191">
      <c r="A191" t="n">
        <v>189</v>
      </c>
      <c r="C191">
        <f>IF('Multi Unit Grid'!C201="","",'Multi Unit Grid'!C201)</f>
        <v/>
      </c>
      <c r="D191">
        <f>IF('Multi Unit Grid'!D201="","",'Multi Unit Grid'!D201)</f>
        <v/>
      </c>
      <c r="E191">
        <f>IF('Multi Unit Grid'!E201="","",'Multi Unit Grid'!E201)</f>
        <v/>
      </c>
      <c r="F191">
        <f>IF('Multi Unit Grid'!F201="","",'Multi Unit Grid'!F201)</f>
        <v/>
      </c>
      <c r="G191">
        <f>IF('Multi Unit Grid'!G201="","",'Multi Unit Grid'!G201)</f>
        <v/>
      </c>
      <c r="H191">
        <f>IF('Multi Unit Grid'!H201="","",'Multi Unit Grid'!H201)</f>
        <v/>
      </c>
    </row>
    <row r="192">
      <c r="A192" t="n">
        <v>190</v>
      </c>
      <c r="C192">
        <f>IF('Multi Unit Grid'!C202="","",'Multi Unit Grid'!C202)</f>
        <v/>
      </c>
      <c r="D192">
        <f>IF('Multi Unit Grid'!D202="","",'Multi Unit Grid'!D202)</f>
        <v/>
      </c>
      <c r="E192">
        <f>IF('Multi Unit Grid'!E202="","",'Multi Unit Grid'!E202)</f>
        <v/>
      </c>
      <c r="F192">
        <f>IF('Multi Unit Grid'!F202="","",'Multi Unit Grid'!F202)</f>
        <v/>
      </c>
      <c r="G192">
        <f>IF('Multi Unit Grid'!G202="","",'Multi Unit Grid'!G202)</f>
        <v/>
      </c>
      <c r="H192">
        <f>IF('Multi Unit Grid'!H202="","",'Multi Unit Grid'!H202)</f>
        <v/>
      </c>
    </row>
    <row r="193">
      <c r="A193" t="n">
        <v>191</v>
      </c>
      <c r="C193">
        <f>IF('Multi Unit Grid'!C203="","",'Multi Unit Grid'!C203)</f>
        <v/>
      </c>
      <c r="D193">
        <f>IF('Multi Unit Grid'!D203="","",'Multi Unit Grid'!D203)</f>
        <v/>
      </c>
      <c r="E193">
        <f>IF('Multi Unit Grid'!E203="","",'Multi Unit Grid'!E203)</f>
        <v/>
      </c>
      <c r="F193">
        <f>IF('Multi Unit Grid'!F203="","",'Multi Unit Grid'!F203)</f>
        <v/>
      </c>
      <c r="G193">
        <f>IF('Multi Unit Grid'!G203="","",'Multi Unit Grid'!G203)</f>
        <v/>
      </c>
      <c r="H193">
        <f>IF('Multi Unit Grid'!H203="","",'Multi Unit Grid'!H203)</f>
        <v/>
      </c>
    </row>
    <row r="194">
      <c r="A194" t="n">
        <v>192</v>
      </c>
      <c r="C194">
        <f>IF('Multi Unit Grid'!C204="","",'Multi Unit Grid'!C204)</f>
        <v/>
      </c>
      <c r="D194">
        <f>IF('Multi Unit Grid'!D204="","",'Multi Unit Grid'!D204)</f>
        <v/>
      </c>
      <c r="E194">
        <f>IF('Multi Unit Grid'!E204="","",'Multi Unit Grid'!E204)</f>
        <v/>
      </c>
      <c r="F194">
        <f>IF('Multi Unit Grid'!F204="","",'Multi Unit Grid'!F204)</f>
        <v/>
      </c>
      <c r="G194">
        <f>IF('Multi Unit Grid'!G204="","",'Multi Unit Grid'!G204)</f>
        <v/>
      </c>
      <c r="H194">
        <f>IF('Multi Unit Grid'!H204="","",'Multi Unit Grid'!H204)</f>
        <v/>
      </c>
    </row>
    <row r="195">
      <c r="A195" t="n">
        <v>193</v>
      </c>
      <c r="C195">
        <f>IF('Multi Unit Grid'!C205="","",'Multi Unit Grid'!C205)</f>
        <v/>
      </c>
      <c r="D195">
        <f>IF('Multi Unit Grid'!D205="","",'Multi Unit Grid'!D205)</f>
        <v/>
      </c>
      <c r="E195">
        <f>IF('Multi Unit Grid'!E205="","",'Multi Unit Grid'!E205)</f>
        <v/>
      </c>
      <c r="F195">
        <f>IF('Multi Unit Grid'!F205="","",'Multi Unit Grid'!F205)</f>
        <v/>
      </c>
      <c r="G195">
        <f>IF('Multi Unit Grid'!G205="","",'Multi Unit Grid'!G205)</f>
        <v/>
      </c>
      <c r="H195">
        <f>IF('Multi Unit Grid'!H205="","",'Multi Unit Grid'!H205)</f>
        <v/>
      </c>
    </row>
    <row r="196">
      <c r="A196" t="n">
        <v>194</v>
      </c>
      <c r="C196">
        <f>IF('Multi Unit Grid'!C206="","",'Multi Unit Grid'!C206)</f>
        <v/>
      </c>
      <c r="D196">
        <f>IF('Multi Unit Grid'!D206="","",'Multi Unit Grid'!D206)</f>
        <v/>
      </c>
      <c r="E196">
        <f>IF('Multi Unit Grid'!E206="","",'Multi Unit Grid'!E206)</f>
        <v/>
      </c>
      <c r="F196">
        <f>IF('Multi Unit Grid'!F206="","",'Multi Unit Grid'!F206)</f>
        <v/>
      </c>
      <c r="G196">
        <f>IF('Multi Unit Grid'!G206="","",'Multi Unit Grid'!G206)</f>
        <v/>
      </c>
      <c r="H196">
        <f>IF('Multi Unit Grid'!H206="","",'Multi Unit Grid'!H206)</f>
        <v/>
      </c>
    </row>
    <row r="197">
      <c r="A197" t="n">
        <v>195</v>
      </c>
      <c r="C197">
        <f>IF('Multi Unit Grid'!C207="","",'Multi Unit Grid'!C207)</f>
        <v/>
      </c>
      <c r="D197">
        <f>IF('Multi Unit Grid'!D207="","",'Multi Unit Grid'!D207)</f>
        <v/>
      </c>
      <c r="E197">
        <f>IF('Multi Unit Grid'!E207="","",'Multi Unit Grid'!E207)</f>
        <v/>
      </c>
      <c r="F197">
        <f>IF('Multi Unit Grid'!F207="","",'Multi Unit Grid'!F207)</f>
        <v/>
      </c>
      <c r="G197">
        <f>IF('Multi Unit Grid'!G207="","",'Multi Unit Grid'!G207)</f>
        <v/>
      </c>
      <c r="H197">
        <f>IF('Multi Unit Grid'!H207="","",'Multi Unit Grid'!H207)</f>
        <v/>
      </c>
    </row>
    <row r="198">
      <c r="A198" t="n">
        <v>196</v>
      </c>
      <c r="C198">
        <f>IF('Multi Unit Grid'!C208="","",'Multi Unit Grid'!C208)</f>
        <v/>
      </c>
      <c r="D198">
        <f>IF('Multi Unit Grid'!D208="","",'Multi Unit Grid'!D208)</f>
        <v/>
      </c>
      <c r="E198">
        <f>IF('Multi Unit Grid'!E208="","",'Multi Unit Grid'!E208)</f>
        <v/>
      </c>
      <c r="F198">
        <f>IF('Multi Unit Grid'!F208="","",'Multi Unit Grid'!F208)</f>
        <v/>
      </c>
      <c r="G198">
        <f>IF('Multi Unit Grid'!G208="","",'Multi Unit Grid'!G208)</f>
        <v/>
      </c>
      <c r="H198">
        <f>IF('Multi Unit Grid'!H208="","",'Multi Unit Grid'!H208)</f>
        <v/>
      </c>
    </row>
    <row r="199">
      <c r="A199" t="n">
        <v>197</v>
      </c>
      <c r="C199">
        <f>IF('Multi Unit Grid'!C209="","",'Multi Unit Grid'!C209)</f>
        <v/>
      </c>
      <c r="D199">
        <f>IF('Multi Unit Grid'!D209="","",'Multi Unit Grid'!D209)</f>
        <v/>
      </c>
      <c r="E199">
        <f>IF('Multi Unit Grid'!E209="","",'Multi Unit Grid'!E209)</f>
        <v/>
      </c>
      <c r="F199">
        <f>IF('Multi Unit Grid'!F209="","",'Multi Unit Grid'!F209)</f>
        <v/>
      </c>
      <c r="G199">
        <f>IF('Multi Unit Grid'!G209="","",'Multi Unit Grid'!G209)</f>
        <v/>
      </c>
      <c r="H199">
        <f>IF('Multi Unit Grid'!H209="","",'Multi Unit Grid'!H209)</f>
        <v/>
      </c>
    </row>
    <row r="200">
      <c r="A200" t="n">
        <v>198</v>
      </c>
      <c r="C200">
        <f>IF('Multi Unit Grid'!C210="","",'Multi Unit Grid'!C210)</f>
        <v/>
      </c>
      <c r="D200">
        <f>IF('Multi Unit Grid'!D210="","",'Multi Unit Grid'!D210)</f>
        <v/>
      </c>
      <c r="E200">
        <f>IF('Multi Unit Grid'!E210="","",'Multi Unit Grid'!E210)</f>
        <v/>
      </c>
      <c r="F200">
        <f>IF('Multi Unit Grid'!F210="","",'Multi Unit Grid'!F210)</f>
        <v/>
      </c>
      <c r="G200">
        <f>IF('Multi Unit Grid'!G210="","",'Multi Unit Grid'!G210)</f>
        <v/>
      </c>
      <c r="H200">
        <f>IF('Multi Unit Grid'!H210="","",'Multi Unit Grid'!H210)</f>
        <v/>
      </c>
    </row>
    <row r="201">
      <c r="A201" t="n">
        <v>199</v>
      </c>
      <c r="C201">
        <f>IF('Multi Unit Grid'!C211="","",'Multi Unit Grid'!C211)</f>
        <v/>
      </c>
      <c r="D201">
        <f>IF('Multi Unit Grid'!D211="","",'Multi Unit Grid'!D211)</f>
        <v/>
      </c>
      <c r="E201">
        <f>IF('Multi Unit Grid'!E211="","",'Multi Unit Grid'!E211)</f>
        <v/>
      </c>
      <c r="F201">
        <f>IF('Multi Unit Grid'!F211="","",'Multi Unit Grid'!F211)</f>
        <v/>
      </c>
      <c r="G201">
        <f>IF('Multi Unit Grid'!G211="","",'Multi Unit Grid'!G211)</f>
        <v/>
      </c>
      <c r="H201">
        <f>IF('Multi Unit Grid'!H211="","",'Multi Unit Grid'!H211)</f>
        <v/>
      </c>
    </row>
    <row r="202">
      <c r="A202" t="n">
        <v>200</v>
      </c>
      <c r="C202">
        <f>IF('Multi Unit Grid'!C212="","",'Multi Unit Grid'!C212)</f>
        <v/>
      </c>
      <c r="D202">
        <f>IF('Multi Unit Grid'!D212="","",'Multi Unit Grid'!D212)</f>
        <v/>
      </c>
      <c r="E202">
        <f>IF('Multi Unit Grid'!E212="","",'Multi Unit Grid'!E212)</f>
        <v/>
      </c>
      <c r="F202">
        <f>IF('Multi Unit Grid'!F212="","",'Multi Unit Grid'!F212)</f>
        <v/>
      </c>
      <c r="G202">
        <f>IF('Multi Unit Grid'!G212="","",'Multi Unit Grid'!G212)</f>
        <v/>
      </c>
      <c r="H202">
        <f>IF('Multi Unit Grid'!H212="","",'Multi Unit Grid'!H212)</f>
        <v/>
      </c>
    </row>
    <row r="203">
      <c r="A203" t="n">
        <v>201</v>
      </c>
      <c r="C203">
        <f>IF('Multi Unit Grid'!C213="","",'Multi Unit Grid'!C213)</f>
        <v/>
      </c>
      <c r="D203">
        <f>IF('Multi Unit Grid'!D213="","",'Multi Unit Grid'!D213)</f>
        <v/>
      </c>
      <c r="E203">
        <f>IF('Multi Unit Grid'!E213="","",'Multi Unit Grid'!E213)</f>
        <v/>
      </c>
      <c r="F203">
        <f>IF('Multi Unit Grid'!F213="","",'Multi Unit Grid'!F213)</f>
        <v/>
      </c>
      <c r="G203">
        <f>IF('Multi Unit Grid'!G213="","",'Multi Unit Grid'!G213)</f>
        <v/>
      </c>
      <c r="H203">
        <f>IF('Multi Unit Grid'!H213="","",'Multi Unit Grid'!H213)</f>
        <v/>
      </c>
    </row>
    <row r="204">
      <c r="A204" t="n">
        <v>202</v>
      </c>
      <c r="C204">
        <f>IF('Multi Unit Grid'!C214="","",'Multi Unit Grid'!C214)</f>
        <v/>
      </c>
      <c r="D204">
        <f>IF('Multi Unit Grid'!D214="","",'Multi Unit Grid'!D214)</f>
        <v/>
      </c>
      <c r="E204">
        <f>IF('Multi Unit Grid'!E214="","",'Multi Unit Grid'!E214)</f>
        <v/>
      </c>
      <c r="F204">
        <f>IF('Multi Unit Grid'!F214="","",'Multi Unit Grid'!F214)</f>
        <v/>
      </c>
      <c r="G204">
        <f>IF('Multi Unit Grid'!G214="","",'Multi Unit Grid'!G214)</f>
        <v/>
      </c>
      <c r="H204">
        <f>IF('Multi Unit Grid'!H214="","",'Multi Unit Grid'!H214)</f>
        <v/>
      </c>
    </row>
    <row r="205">
      <c r="A205" t="n">
        <v>203</v>
      </c>
      <c r="C205">
        <f>IF('Multi Unit Grid'!C215="","",'Multi Unit Grid'!C215)</f>
        <v/>
      </c>
      <c r="D205">
        <f>IF('Multi Unit Grid'!D215="","",'Multi Unit Grid'!D215)</f>
        <v/>
      </c>
      <c r="E205">
        <f>IF('Multi Unit Grid'!E215="","",'Multi Unit Grid'!E215)</f>
        <v/>
      </c>
      <c r="F205">
        <f>IF('Multi Unit Grid'!F215="","",'Multi Unit Grid'!F215)</f>
        <v/>
      </c>
      <c r="G205">
        <f>IF('Multi Unit Grid'!G215="","",'Multi Unit Grid'!G215)</f>
        <v/>
      </c>
      <c r="H205">
        <f>IF('Multi Unit Grid'!H215="","",'Multi Unit Grid'!H215)</f>
        <v/>
      </c>
    </row>
    <row r="206">
      <c r="A206" t="n">
        <v>204</v>
      </c>
      <c r="C206">
        <f>IF('Multi Unit Grid'!C216="","",'Multi Unit Grid'!C216)</f>
        <v/>
      </c>
      <c r="D206">
        <f>IF('Multi Unit Grid'!D216="","",'Multi Unit Grid'!D216)</f>
        <v/>
      </c>
      <c r="E206">
        <f>IF('Multi Unit Grid'!E216="","",'Multi Unit Grid'!E216)</f>
        <v/>
      </c>
      <c r="F206">
        <f>IF('Multi Unit Grid'!F216="","",'Multi Unit Grid'!F216)</f>
        <v/>
      </c>
      <c r="G206">
        <f>IF('Multi Unit Grid'!G216="","",'Multi Unit Grid'!G216)</f>
        <v/>
      </c>
      <c r="H206">
        <f>IF('Multi Unit Grid'!H216="","",'Multi Unit Grid'!H216)</f>
        <v/>
      </c>
    </row>
    <row r="207">
      <c r="A207" t="n">
        <v>205</v>
      </c>
      <c r="C207">
        <f>IF('Multi Unit Grid'!C217="","",'Multi Unit Grid'!C217)</f>
        <v/>
      </c>
      <c r="D207">
        <f>IF('Multi Unit Grid'!D217="","",'Multi Unit Grid'!D217)</f>
        <v/>
      </c>
      <c r="E207">
        <f>IF('Multi Unit Grid'!E217="","",'Multi Unit Grid'!E217)</f>
        <v/>
      </c>
      <c r="F207">
        <f>IF('Multi Unit Grid'!F217="","",'Multi Unit Grid'!F217)</f>
        <v/>
      </c>
      <c r="G207">
        <f>IF('Multi Unit Grid'!G217="","",'Multi Unit Grid'!G217)</f>
        <v/>
      </c>
      <c r="H207">
        <f>IF('Multi Unit Grid'!H217="","",'Multi Unit Grid'!H217)</f>
        <v/>
      </c>
    </row>
    <row r="208">
      <c r="A208" t="n">
        <v>206</v>
      </c>
      <c r="C208">
        <f>IF('Multi Unit Grid'!C218="","",'Multi Unit Grid'!C218)</f>
        <v/>
      </c>
      <c r="D208">
        <f>IF('Multi Unit Grid'!D218="","",'Multi Unit Grid'!D218)</f>
        <v/>
      </c>
      <c r="E208">
        <f>IF('Multi Unit Grid'!E218="","",'Multi Unit Grid'!E218)</f>
        <v/>
      </c>
      <c r="F208">
        <f>IF('Multi Unit Grid'!F218="","",'Multi Unit Grid'!F218)</f>
        <v/>
      </c>
      <c r="G208">
        <f>IF('Multi Unit Grid'!G218="","",'Multi Unit Grid'!G218)</f>
        <v/>
      </c>
      <c r="H208">
        <f>IF('Multi Unit Grid'!H218="","",'Multi Unit Grid'!H218)</f>
        <v/>
      </c>
    </row>
    <row r="209">
      <c r="A209" t="n">
        <v>207</v>
      </c>
      <c r="C209">
        <f>IF('Multi Unit Grid'!C219="","",'Multi Unit Grid'!C219)</f>
        <v/>
      </c>
      <c r="D209">
        <f>IF('Multi Unit Grid'!D219="","",'Multi Unit Grid'!D219)</f>
        <v/>
      </c>
      <c r="E209">
        <f>IF('Multi Unit Grid'!E219="","",'Multi Unit Grid'!E219)</f>
        <v/>
      </c>
      <c r="F209">
        <f>IF('Multi Unit Grid'!F219="","",'Multi Unit Grid'!F219)</f>
        <v/>
      </c>
      <c r="G209">
        <f>IF('Multi Unit Grid'!G219="","",'Multi Unit Grid'!G219)</f>
        <v/>
      </c>
      <c r="H209">
        <f>IF('Multi Unit Grid'!H219="","",'Multi Unit Grid'!H219)</f>
        <v/>
      </c>
    </row>
    <row r="210">
      <c r="A210" t="n">
        <v>208</v>
      </c>
      <c r="C210">
        <f>IF('Multi Unit Grid'!C220="","",'Multi Unit Grid'!C220)</f>
        <v/>
      </c>
      <c r="D210">
        <f>IF('Multi Unit Grid'!D220="","",'Multi Unit Grid'!D220)</f>
        <v/>
      </c>
      <c r="E210">
        <f>IF('Multi Unit Grid'!E220="","",'Multi Unit Grid'!E220)</f>
        <v/>
      </c>
      <c r="F210">
        <f>IF('Multi Unit Grid'!F220="","",'Multi Unit Grid'!F220)</f>
        <v/>
      </c>
      <c r="G210">
        <f>IF('Multi Unit Grid'!G220="","",'Multi Unit Grid'!G220)</f>
        <v/>
      </c>
      <c r="H210">
        <f>IF('Multi Unit Grid'!H220="","",'Multi Unit Grid'!H220)</f>
        <v/>
      </c>
    </row>
    <row r="211">
      <c r="A211" t="n">
        <v>209</v>
      </c>
      <c r="C211">
        <f>IF('Multi Unit Grid'!C221="","",'Multi Unit Grid'!C221)</f>
        <v/>
      </c>
      <c r="D211">
        <f>IF('Multi Unit Grid'!D221="","",'Multi Unit Grid'!D221)</f>
        <v/>
      </c>
      <c r="E211">
        <f>IF('Multi Unit Grid'!E221="","",'Multi Unit Grid'!E221)</f>
        <v/>
      </c>
      <c r="F211">
        <f>IF('Multi Unit Grid'!F221="","",'Multi Unit Grid'!F221)</f>
        <v/>
      </c>
      <c r="G211">
        <f>IF('Multi Unit Grid'!G221="","",'Multi Unit Grid'!G221)</f>
        <v/>
      </c>
      <c r="H211">
        <f>IF('Multi Unit Grid'!H221="","",'Multi Unit Grid'!H221)</f>
        <v/>
      </c>
    </row>
    <row r="212">
      <c r="A212" t="n">
        <v>210</v>
      </c>
      <c r="C212">
        <f>IF('Multi Unit Grid'!C222="","",'Multi Unit Grid'!C222)</f>
        <v/>
      </c>
      <c r="D212">
        <f>IF('Multi Unit Grid'!D222="","",'Multi Unit Grid'!D222)</f>
        <v/>
      </c>
      <c r="E212">
        <f>IF('Multi Unit Grid'!E222="","",'Multi Unit Grid'!E222)</f>
        <v/>
      </c>
      <c r="F212">
        <f>IF('Multi Unit Grid'!F222="","",'Multi Unit Grid'!F222)</f>
        <v/>
      </c>
      <c r="G212">
        <f>IF('Multi Unit Grid'!G222="","",'Multi Unit Grid'!G222)</f>
        <v/>
      </c>
      <c r="H212">
        <f>IF('Multi Unit Grid'!H222="","",'Multi Unit Grid'!H222)</f>
        <v/>
      </c>
    </row>
    <row r="213">
      <c r="A213" t="n">
        <v>211</v>
      </c>
      <c r="C213">
        <f>IF('Multi Unit Grid'!C223="","",'Multi Unit Grid'!C223)</f>
        <v/>
      </c>
      <c r="D213">
        <f>IF('Multi Unit Grid'!D223="","",'Multi Unit Grid'!D223)</f>
        <v/>
      </c>
      <c r="E213">
        <f>IF('Multi Unit Grid'!E223="","",'Multi Unit Grid'!E223)</f>
        <v/>
      </c>
      <c r="F213">
        <f>IF('Multi Unit Grid'!F223="","",'Multi Unit Grid'!F223)</f>
        <v/>
      </c>
      <c r="G213">
        <f>IF('Multi Unit Grid'!G223="","",'Multi Unit Grid'!G223)</f>
        <v/>
      </c>
      <c r="H213">
        <f>IF('Multi Unit Grid'!H223="","",'Multi Unit Grid'!H223)</f>
        <v/>
      </c>
    </row>
    <row r="214">
      <c r="A214" t="n">
        <v>212</v>
      </c>
      <c r="C214">
        <f>IF('Multi Unit Grid'!C224="","",'Multi Unit Grid'!C224)</f>
        <v/>
      </c>
      <c r="D214">
        <f>IF('Multi Unit Grid'!D224="","",'Multi Unit Grid'!D224)</f>
        <v/>
      </c>
      <c r="E214">
        <f>IF('Multi Unit Grid'!E224="","",'Multi Unit Grid'!E224)</f>
        <v/>
      </c>
      <c r="F214">
        <f>IF('Multi Unit Grid'!F224="","",'Multi Unit Grid'!F224)</f>
        <v/>
      </c>
      <c r="G214">
        <f>IF('Multi Unit Grid'!G224="","",'Multi Unit Grid'!G224)</f>
        <v/>
      </c>
      <c r="H214">
        <f>IF('Multi Unit Grid'!H224="","",'Multi Unit Grid'!H224)</f>
        <v/>
      </c>
    </row>
    <row r="215">
      <c r="A215" t="n">
        <v>213</v>
      </c>
      <c r="C215">
        <f>IF('Multi Unit Grid'!C225="","",'Multi Unit Grid'!C225)</f>
        <v/>
      </c>
      <c r="D215">
        <f>IF('Multi Unit Grid'!D225="","",'Multi Unit Grid'!D225)</f>
        <v/>
      </c>
      <c r="E215">
        <f>IF('Multi Unit Grid'!E225="","",'Multi Unit Grid'!E225)</f>
        <v/>
      </c>
      <c r="F215">
        <f>IF('Multi Unit Grid'!F225="","",'Multi Unit Grid'!F225)</f>
        <v/>
      </c>
      <c r="G215">
        <f>IF('Multi Unit Grid'!G225="","",'Multi Unit Grid'!G225)</f>
        <v/>
      </c>
      <c r="H215">
        <f>IF('Multi Unit Grid'!H225="","",'Multi Unit Grid'!H225)</f>
        <v/>
      </c>
    </row>
    <row r="216">
      <c r="A216" t="n">
        <v>214</v>
      </c>
      <c r="C216">
        <f>IF('Multi Unit Grid'!C226="","",'Multi Unit Grid'!C226)</f>
        <v/>
      </c>
      <c r="D216">
        <f>IF('Multi Unit Grid'!D226="","",'Multi Unit Grid'!D226)</f>
        <v/>
      </c>
      <c r="E216">
        <f>IF('Multi Unit Grid'!E226="","",'Multi Unit Grid'!E226)</f>
        <v/>
      </c>
      <c r="F216">
        <f>IF('Multi Unit Grid'!F226="","",'Multi Unit Grid'!F226)</f>
        <v/>
      </c>
      <c r="G216">
        <f>IF('Multi Unit Grid'!G226="","",'Multi Unit Grid'!G226)</f>
        <v/>
      </c>
      <c r="H216">
        <f>IF('Multi Unit Grid'!H226="","",'Multi Unit Grid'!H226)</f>
        <v/>
      </c>
    </row>
    <row r="217">
      <c r="A217" t="n">
        <v>215</v>
      </c>
      <c r="C217">
        <f>IF('Multi Unit Grid'!C227="","",'Multi Unit Grid'!C227)</f>
        <v/>
      </c>
      <c r="D217">
        <f>IF('Multi Unit Grid'!D227="","",'Multi Unit Grid'!D227)</f>
        <v/>
      </c>
      <c r="E217">
        <f>IF('Multi Unit Grid'!E227="","",'Multi Unit Grid'!E227)</f>
        <v/>
      </c>
      <c r="F217">
        <f>IF('Multi Unit Grid'!F227="","",'Multi Unit Grid'!F227)</f>
        <v/>
      </c>
      <c r="G217">
        <f>IF('Multi Unit Grid'!G227="","",'Multi Unit Grid'!G227)</f>
        <v/>
      </c>
      <c r="H217">
        <f>IF('Multi Unit Grid'!H227="","",'Multi Unit Grid'!H227)</f>
        <v/>
      </c>
    </row>
    <row r="218">
      <c r="A218" t="n">
        <v>216</v>
      </c>
      <c r="C218">
        <f>IF('Multi Unit Grid'!C228="","",'Multi Unit Grid'!C228)</f>
        <v/>
      </c>
      <c r="D218">
        <f>IF('Multi Unit Grid'!D228="","",'Multi Unit Grid'!D228)</f>
        <v/>
      </c>
      <c r="E218">
        <f>IF('Multi Unit Grid'!E228="","",'Multi Unit Grid'!E228)</f>
        <v/>
      </c>
      <c r="F218">
        <f>IF('Multi Unit Grid'!F228="","",'Multi Unit Grid'!F228)</f>
        <v/>
      </c>
      <c r="G218">
        <f>IF('Multi Unit Grid'!G228="","",'Multi Unit Grid'!G228)</f>
        <v/>
      </c>
      <c r="H218">
        <f>IF('Multi Unit Grid'!H228="","",'Multi Unit Grid'!H228)</f>
        <v/>
      </c>
    </row>
    <row r="219">
      <c r="A219" t="n">
        <v>217</v>
      </c>
      <c r="C219">
        <f>IF('Multi Unit Grid'!C229="","",'Multi Unit Grid'!C229)</f>
        <v/>
      </c>
      <c r="D219">
        <f>IF('Multi Unit Grid'!D229="","",'Multi Unit Grid'!D229)</f>
        <v/>
      </c>
      <c r="E219">
        <f>IF('Multi Unit Grid'!E229="","",'Multi Unit Grid'!E229)</f>
        <v/>
      </c>
      <c r="F219">
        <f>IF('Multi Unit Grid'!F229="","",'Multi Unit Grid'!F229)</f>
        <v/>
      </c>
      <c r="G219">
        <f>IF('Multi Unit Grid'!G229="","",'Multi Unit Grid'!G229)</f>
        <v/>
      </c>
      <c r="H219">
        <f>IF('Multi Unit Grid'!H229="","",'Multi Unit Grid'!H229)</f>
        <v/>
      </c>
    </row>
    <row r="220">
      <c r="A220" t="n">
        <v>218</v>
      </c>
      <c r="C220">
        <f>IF('Multi Unit Grid'!C230="","",'Multi Unit Grid'!C230)</f>
        <v/>
      </c>
      <c r="D220">
        <f>IF('Multi Unit Grid'!D230="","",'Multi Unit Grid'!D230)</f>
        <v/>
      </c>
      <c r="E220">
        <f>IF('Multi Unit Grid'!E230="","",'Multi Unit Grid'!E230)</f>
        <v/>
      </c>
      <c r="F220">
        <f>IF('Multi Unit Grid'!F230="","",'Multi Unit Grid'!F230)</f>
        <v/>
      </c>
      <c r="G220">
        <f>IF('Multi Unit Grid'!G230="","",'Multi Unit Grid'!G230)</f>
        <v/>
      </c>
      <c r="H220">
        <f>IF('Multi Unit Grid'!H230="","",'Multi Unit Grid'!H230)</f>
        <v/>
      </c>
    </row>
    <row r="221">
      <c r="A221" t="n">
        <v>219</v>
      </c>
      <c r="C221">
        <f>IF('Multi Unit Grid'!C231="","",'Multi Unit Grid'!C231)</f>
        <v/>
      </c>
      <c r="D221">
        <f>IF('Multi Unit Grid'!D231="","",'Multi Unit Grid'!D231)</f>
        <v/>
      </c>
      <c r="E221">
        <f>IF('Multi Unit Grid'!E231="","",'Multi Unit Grid'!E231)</f>
        <v/>
      </c>
      <c r="F221">
        <f>IF('Multi Unit Grid'!F231="","",'Multi Unit Grid'!F231)</f>
        <v/>
      </c>
      <c r="G221">
        <f>IF('Multi Unit Grid'!G231="","",'Multi Unit Grid'!G231)</f>
        <v/>
      </c>
      <c r="H221">
        <f>IF('Multi Unit Grid'!H231="","",'Multi Unit Grid'!H231)</f>
        <v/>
      </c>
    </row>
    <row r="222">
      <c r="A222" t="n">
        <v>220</v>
      </c>
      <c r="C222">
        <f>IF('Multi Unit Grid'!C232="","",'Multi Unit Grid'!C232)</f>
        <v/>
      </c>
      <c r="D222">
        <f>IF('Multi Unit Grid'!D232="","",'Multi Unit Grid'!D232)</f>
        <v/>
      </c>
      <c r="E222">
        <f>IF('Multi Unit Grid'!E232="","",'Multi Unit Grid'!E232)</f>
        <v/>
      </c>
      <c r="F222">
        <f>IF('Multi Unit Grid'!F232="","",'Multi Unit Grid'!F232)</f>
        <v/>
      </c>
      <c r="G222">
        <f>IF('Multi Unit Grid'!G232="","",'Multi Unit Grid'!G232)</f>
        <v/>
      </c>
      <c r="H222">
        <f>IF('Multi Unit Grid'!H232="","",'Multi Unit Grid'!H232)</f>
        <v/>
      </c>
    </row>
    <row r="223">
      <c r="A223" t="n">
        <v>221</v>
      </c>
      <c r="C223">
        <f>IF('Multi Unit Grid'!C233="","",'Multi Unit Grid'!C233)</f>
        <v/>
      </c>
      <c r="D223">
        <f>IF('Multi Unit Grid'!D233="","",'Multi Unit Grid'!D233)</f>
        <v/>
      </c>
      <c r="E223">
        <f>IF('Multi Unit Grid'!E233="","",'Multi Unit Grid'!E233)</f>
        <v/>
      </c>
      <c r="F223">
        <f>IF('Multi Unit Grid'!F233="","",'Multi Unit Grid'!F233)</f>
        <v/>
      </c>
      <c r="G223">
        <f>IF('Multi Unit Grid'!G233="","",'Multi Unit Grid'!G233)</f>
        <v/>
      </c>
      <c r="H223">
        <f>IF('Multi Unit Grid'!H233="","",'Multi Unit Grid'!H233)</f>
        <v/>
      </c>
    </row>
    <row r="224">
      <c r="A224" t="n">
        <v>222</v>
      </c>
      <c r="C224">
        <f>IF('Multi Unit Grid'!C234="","",'Multi Unit Grid'!C234)</f>
        <v/>
      </c>
      <c r="D224">
        <f>IF('Multi Unit Grid'!D234="","",'Multi Unit Grid'!D234)</f>
        <v/>
      </c>
      <c r="E224">
        <f>IF('Multi Unit Grid'!E234="","",'Multi Unit Grid'!E234)</f>
        <v/>
      </c>
      <c r="F224">
        <f>IF('Multi Unit Grid'!F234="","",'Multi Unit Grid'!F234)</f>
        <v/>
      </c>
      <c r="G224">
        <f>IF('Multi Unit Grid'!G234="","",'Multi Unit Grid'!G234)</f>
        <v/>
      </c>
      <c r="H224">
        <f>IF('Multi Unit Grid'!H234="","",'Multi Unit Grid'!H234)</f>
        <v/>
      </c>
    </row>
    <row r="225">
      <c r="A225" t="n">
        <v>223</v>
      </c>
      <c r="C225">
        <f>IF('Multi Unit Grid'!C235="","",'Multi Unit Grid'!C235)</f>
        <v/>
      </c>
      <c r="D225">
        <f>IF('Multi Unit Grid'!D235="","",'Multi Unit Grid'!D235)</f>
        <v/>
      </c>
      <c r="E225">
        <f>IF('Multi Unit Grid'!E235="","",'Multi Unit Grid'!E235)</f>
        <v/>
      </c>
      <c r="F225">
        <f>IF('Multi Unit Grid'!F235="","",'Multi Unit Grid'!F235)</f>
        <v/>
      </c>
      <c r="G225">
        <f>IF('Multi Unit Grid'!G235="","",'Multi Unit Grid'!G235)</f>
        <v/>
      </c>
      <c r="H225">
        <f>IF('Multi Unit Grid'!H235="","",'Multi Unit Grid'!H235)</f>
        <v/>
      </c>
    </row>
    <row r="226">
      <c r="A226" t="n">
        <v>224</v>
      </c>
      <c r="C226">
        <f>IF('Multi Unit Grid'!C236="","",'Multi Unit Grid'!C236)</f>
        <v/>
      </c>
      <c r="D226">
        <f>IF('Multi Unit Grid'!D236="","",'Multi Unit Grid'!D236)</f>
        <v/>
      </c>
      <c r="E226">
        <f>IF('Multi Unit Grid'!E236="","",'Multi Unit Grid'!E236)</f>
        <v/>
      </c>
      <c r="F226">
        <f>IF('Multi Unit Grid'!F236="","",'Multi Unit Grid'!F236)</f>
        <v/>
      </c>
      <c r="G226">
        <f>IF('Multi Unit Grid'!G236="","",'Multi Unit Grid'!G236)</f>
        <v/>
      </c>
      <c r="H226">
        <f>IF('Multi Unit Grid'!H236="","",'Multi Unit Grid'!H236)</f>
        <v/>
      </c>
    </row>
    <row r="227">
      <c r="A227" t="n">
        <v>225</v>
      </c>
      <c r="C227">
        <f>IF('Multi Unit Grid'!C237="","",'Multi Unit Grid'!C237)</f>
        <v/>
      </c>
      <c r="D227">
        <f>IF('Multi Unit Grid'!D237="","",'Multi Unit Grid'!D237)</f>
        <v/>
      </c>
      <c r="E227">
        <f>IF('Multi Unit Grid'!E237="","",'Multi Unit Grid'!E237)</f>
        <v/>
      </c>
      <c r="F227">
        <f>IF('Multi Unit Grid'!F237="","",'Multi Unit Grid'!F237)</f>
        <v/>
      </c>
      <c r="G227">
        <f>IF('Multi Unit Grid'!G237="","",'Multi Unit Grid'!G237)</f>
        <v/>
      </c>
      <c r="H227">
        <f>IF('Multi Unit Grid'!H237="","",'Multi Unit Grid'!H237)</f>
        <v/>
      </c>
    </row>
    <row r="228">
      <c r="A228" t="n">
        <v>226</v>
      </c>
      <c r="C228">
        <f>IF('Multi Unit Grid'!C238="","",'Multi Unit Grid'!C238)</f>
        <v/>
      </c>
      <c r="D228">
        <f>IF('Multi Unit Grid'!D238="","",'Multi Unit Grid'!D238)</f>
        <v/>
      </c>
      <c r="E228">
        <f>IF('Multi Unit Grid'!E238="","",'Multi Unit Grid'!E238)</f>
        <v/>
      </c>
      <c r="F228">
        <f>IF('Multi Unit Grid'!F238="","",'Multi Unit Grid'!F238)</f>
        <v/>
      </c>
      <c r="G228">
        <f>IF('Multi Unit Grid'!G238="","",'Multi Unit Grid'!G238)</f>
        <v/>
      </c>
      <c r="H228">
        <f>IF('Multi Unit Grid'!H238="","",'Multi Unit Grid'!H238)</f>
        <v/>
      </c>
    </row>
    <row r="229">
      <c r="A229" t="n">
        <v>227</v>
      </c>
      <c r="C229">
        <f>IF('Multi Unit Grid'!C239="","",'Multi Unit Grid'!C239)</f>
        <v/>
      </c>
      <c r="D229">
        <f>IF('Multi Unit Grid'!D239="","",'Multi Unit Grid'!D239)</f>
        <v/>
      </c>
      <c r="E229">
        <f>IF('Multi Unit Grid'!E239="","",'Multi Unit Grid'!E239)</f>
        <v/>
      </c>
      <c r="F229">
        <f>IF('Multi Unit Grid'!F239="","",'Multi Unit Grid'!F239)</f>
        <v/>
      </c>
      <c r="G229">
        <f>IF('Multi Unit Grid'!G239="","",'Multi Unit Grid'!G239)</f>
        <v/>
      </c>
      <c r="H229">
        <f>IF('Multi Unit Grid'!H239="","",'Multi Unit Grid'!H239)</f>
        <v/>
      </c>
    </row>
    <row r="230">
      <c r="A230" t="n">
        <v>228</v>
      </c>
      <c r="C230">
        <f>IF('Multi Unit Grid'!C240="","",'Multi Unit Grid'!C240)</f>
        <v/>
      </c>
      <c r="D230">
        <f>IF('Multi Unit Grid'!D240="","",'Multi Unit Grid'!D240)</f>
        <v/>
      </c>
      <c r="E230">
        <f>IF('Multi Unit Grid'!E240="","",'Multi Unit Grid'!E240)</f>
        <v/>
      </c>
      <c r="F230">
        <f>IF('Multi Unit Grid'!F240="","",'Multi Unit Grid'!F240)</f>
        <v/>
      </c>
      <c r="G230">
        <f>IF('Multi Unit Grid'!G240="","",'Multi Unit Grid'!G240)</f>
        <v/>
      </c>
      <c r="H230">
        <f>IF('Multi Unit Grid'!H240="","",'Multi Unit Grid'!H240)</f>
        <v/>
      </c>
    </row>
    <row r="231">
      <c r="A231" t="n">
        <v>229</v>
      </c>
      <c r="C231">
        <f>IF('Multi Unit Grid'!C241="","",'Multi Unit Grid'!C241)</f>
        <v/>
      </c>
      <c r="D231">
        <f>IF('Multi Unit Grid'!D241="","",'Multi Unit Grid'!D241)</f>
        <v/>
      </c>
      <c r="E231">
        <f>IF('Multi Unit Grid'!E241="","",'Multi Unit Grid'!E241)</f>
        <v/>
      </c>
      <c r="F231">
        <f>IF('Multi Unit Grid'!F241="","",'Multi Unit Grid'!F241)</f>
        <v/>
      </c>
      <c r="G231">
        <f>IF('Multi Unit Grid'!G241="","",'Multi Unit Grid'!G241)</f>
        <v/>
      </c>
      <c r="H231">
        <f>IF('Multi Unit Grid'!H241="","",'Multi Unit Grid'!H241)</f>
        <v/>
      </c>
    </row>
    <row r="232">
      <c r="A232" t="n">
        <v>230</v>
      </c>
      <c r="C232">
        <f>IF('Multi Unit Grid'!C242="","",'Multi Unit Grid'!C242)</f>
        <v/>
      </c>
      <c r="D232">
        <f>IF('Multi Unit Grid'!D242="","",'Multi Unit Grid'!D242)</f>
        <v/>
      </c>
      <c r="E232">
        <f>IF('Multi Unit Grid'!E242="","",'Multi Unit Grid'!E242)</f>
        <v/>
      </c>
      <c r="F232">
        <f>IF('Multi Unit Grid'!F242="","",'Multi Unit Grid'!F242)</f>
        <v/>
      </c>
      <c r="G232">
        <f>IF('Multi Unit Grid'!G242="","",'Multi Unit Grid'!G242)</f>
        <v/>
      </c>
      <c r="H232">
        <f>IF('Multi Unit Grid'!H242="","",'Multi Unit Grid'!H242)</f>
        <v/>
      </c>
    </row>
    <row r="233">
      <c r="A233" t="n">
        <v>231</v>
      </c>
      <c r="C233">
        <f>IF('Multi Unit Grid'!C243="","",'Multi Unit Grid'!C243)</f>
        <v/>
      </c>
      <c r="D233">
        <f>IF('Multi Unit Grid'!D243="","",'Multi Unit Grid'!D243)</f>
        <v/>
      </c>
      <c r="E233">
        <f>IF('Multi Unit Grid'!E243="","",'Multi Unit Grid'!E243)</f>
        <v/>
      </c>
      <c r="F233">
        <f>IF('Multi Unit Grid'!F243="","",'Multi Unit Grid'!F243)</f>
        <v/>
      </c>
      <c r="G233">
        <f>IF('Multi Unit Grid'!G243="","",'Multi Unit Grid'!G243)</f>
        <v/>
      </c>
      <c r="H233">
        <f>IF('Multi Unit Grid'!H243="","",'Multi Unit Grid'!H243)</f>
        <v/>
      </c>
    </row>
    <row r="234">
      <c r="A234" t="n">
        <v>232</v>
      </c>
      <c r="C234">
        <f>IF('Multi Unit Grid'!C244="","",'Multi Unit Grid'!C244)</f>
        <v/>
      </c>
      <c r="D234">
        <f>IF('Multi Unit Grid'!D244="","",'Multi Unit Grid'!D244)</f>
        <v/>
      </c>
      <c r="E234">
        <f>IF('Multi Unit Grid'!E244="","",'Multi Unit Grid'!E244)</f>
        <v/>
      </c>
      <c r="F234">
        <f>IF('Multi Unit Grid'!F244="","",'Multi Unit Grid'!F244)</f>
        <v/>
      </c>
      <c r="G234">
        <f>IF('Multi Unit Grid'!G244="","",'Multi Unit Grid'!G244)</f>
        <v/>
      </c>
      <c r="H234">
        <f>IF('Multi Unit Grid'!H244="","",'Multi Unit Grid'!H244)</f>
        <v/>
      </c>
    </row>
    <row r="235">
      <c r="A235" t="n">
        <v>233</v>
      </c>
      <c r="C235">
        <f>IF('Multi Unit Grid'!C245="","",'Multi Unit Grid'!C245)</f>
        <v/>
      </c>
      <c r="D235">
        <f>IF('Multi Unit Grid'!D245="","",'Multi Unit Grid'!D245)</f>
        <v/>
      </c>
      <c r="E235">
        <f>IF('Multi Unit Grid'!E245="","",'Multi Unit Grid'!E245)</f>
        <v/>
      </c>
      <c r="F235">
        <f>IF('Multi Unit Grid'!F245="","",'Multi Unit Grid'!F245)</f>
        <v/>
      </c>
      <c r="G235">
        <f>IF('Multi Unit Grid'!G245="","",'Multi Unit Grid'!G245)</f>
        <v/>
      </c>
      <c r="H235">
        <f>IF('Multi Unit Grid'!H245="","",'Multi Unit Grid'!H245)</f>
        <v/>
      </c>
    </row>
    <row r="236">
      <c r="A236" t="n">
        <v>234</v>
      </c>
      <c r="C236">
        <f>IF('Multi Unit Grid'!C246="","",'Multi Unit Grid'!C246)</f>
        <v/>
      </c>
      <c r="D236">
        <f>IF('Multi Unit Grid'!D246="","",'Multi Unit Grid'!D246)</f>
        <v/>
      </c>
      <c r="E236">
        <f>IF('Multi Unit Grid'!E246="","",'Multi Unit Grid'!E246)</f>
        <v/>
      </c>
      <c r="F236">
        <f>IF('Multi Unit Grid'!F246="","",'Multi Unit Grid'!F246)</f>
        <v/>
      </c>
      <c r="G236">
        <f>IF('Multi Unit Grid'!G246="","",'Multi Unit Grid'!G246)</f>
        <v/>
      </c>
      <c r="H236">
        <f>IF('Multi Unit Grid'!H246="","",'Multi Unit Grid'!H246)</f>
        <v/>
      </c>
    </row>
    <row r="237">
      <c r="A237" t="n">
        <v>235</v>
      </c>
      <c r="C237">
        <f>IF('Multi Unit Grid'!C247="","",'Multi Unit Grid'!C247)</f>
        <v/>
      </c>
      <c r="D237">
        <f>IF('Multi Unit Grid'!D247="","",'Multi Unit Grid'!D247)</f>
        <v/>
      </c>
      <c r="E237">
        <f>IF('Multi Unit Grid'!E247="","",'Multi Unit Grid'!E247)</f>
        <v/>
      </c>
      <c r="F237">
        <f>IF('Multi Unit Grid'!F247="","",'Multi Unit Grid'!F247)</f>
        <v/>
      </c>
      <c r="G237">
        <f>IF('Multi Unit Grid'!G247="","",'Multi Unit Grid'!G247)</f>
        <v/>
      </c>
      <c r="H237">
        <f>IF('Multi Unit Grid'!H247="","",'Multi Unit Grid'!H247)</f>
        <v/>
      </c>
    </row>
    <row r="238">
      <c r="A238" t="n">
        <v>236</v>
      </c>
      <c r="C238">
        <f>IF('Multi Unit Grid'!C248="","",'Multi Unit Grid'!C248)</f>
        <v/>
      </c>
      <c r="D238">
        <f>IF('Multi Unit Grid'!D248="","",'Multi Unit Grid'!D248)</f>
        <v/>
      </c>
      <c r="E238">
        <f>IF('Multi Unit Grid'!E248="","",'Multi Unit Grid'!E248)</f>
        <v/>
      </c>
      <c r="F238">
        <f>IF('Multi Unit Grid'!F248="","",'Multi Unit Grid'!F248)</f>
        <v/>
      </c>
      <c r="G238">
        <f>IF('Multi Unit Grid'!G248="","",'Multi Unit Grid'!G248)</f>
        <v/>
      </c>
      <c r="H238">
        <f>IF('Multi Unit Grid'!H248="","",'Multi Unit Grid'!H248)</f>
        <v/>
      </c>
    </row>
    <row r="239">
      <c r="A239" t="n">
        <v>237</v>
      </c>
      <c r="C239">
        <f>IF('Multi Unit Grid'!C249="","",'Multi Unit Grid'!C249)</f>
        <v/>
      </c>
      <c r="D239">
        <f>IF('Multi Unit Grid'!D249="","",'Multi Unit Grid'!D249)</f>
        <v/>
      </c>
      <c r="E239">
        <f>IF('Multi Unit Grid'!E249="","",'Multi Unit Grid'!E249)</f>
        <v/>
      </c>
      <c r="F239">
        <f>IF('Multi Unit Grid'!F249="","",'Multi Unit Grid'!F249)</f>
        <v/>
      </c>
      <c r="G239">
        <f>IF('Multi Unit Grid'!G249="","",'Multi Unit Grid'!G249)</f>
        <v/>
      </c>
      <c r="H239">
        <f>IF('Multi Unit Grid'!H249="","",'Multi Unit Grid'!H249)</f>
        <v/>
      </c>
    </row>
    <row r="240">
      <c r="A240" t="n">
        <v>238</v>
      </c>
      <c r="C240">
        <f>IF('Multi Unit Grid'!C250="","",'Multi Unit Grid'!C250)</f>
        <v/>
      </c>
      <c r="D240">
        <f>IF('Multi Unit Grid'!D250="","",'Multi Unit Grid'!D250)</f>
        <v/>
      </c>
      <c r="E240">
        <f>IF('Multi Unit Grid'!E250="","",'Multi Unit Grid'!E250)</f>
        <v/>
      </c>
      <c r="F240">
        <f>IF('Multi Unit Grid'!F250="","",'Multi Unit Grid'!F250)</f>
        <v/>
      </c>
      <c r="G240">
        <f>IF('Multi Unit Grid'!G250="","",'Multi Unit Grid'!G250)</f>
        <v/>
      </c>
      <c r="H240">
        <f>IF('Multi Unit Grid'!H250="","",'Multi Unit Grid'!H250)</f>
        <v/>
      </c>
    </row>
    <row r="241">
      <c r="A241" t="n">
        <v>239</v>
      </c>
      <c r="C241">
        <f>IF('Multi Unit Grid'!C251="","",'Multi Unit Grid'!C251)</f>
        <v/>
      </c>
      <c r="D241">
        <f>IF('Multi Unit Grid'!D251="","",'Multi Unit Grid'!D251)</f>
        <v/>
      </c>
      <c r="E241">
        <f>IF('Multi Unit Grid'!E251="","",'Multi Unit Grid'!E251)</f>
        <v/>
      </c>
      <c r="F241">
        <f>IF('Multi Unit Grid'!F251="","",'Multi Unit Grid'!F251)</f>
        <v/>
      </c>
      <c r="G241">
        <f>IF('Multi Unit Grid'!G251="","",'Multi Unit Grid'!G251)</f>
        <v/>
      </c>
      <c r="H241">
        <f>IF('Multi Unit Grid'!H251="","",'Multi Unit Grid'!H251)</f>
        <v/>
      </c>
    </row>
    <row r="242">
      <c r="A242" t="n">
        <v>240</v>
      </c>
      <c r="C242">
        <f>IF('Multi Unit Grid'!C252="","",'Multi Unit Grid'!C252)</f>
        <v/>
      </c>
      <c r="D242">
        <f>IF('Multi Unit Grid'!D252="","",'Multi Unit Grid'!D252)</f>
        <v/>
      </c>
      <c r="E242">
        <f>IF('Multi Unit Grid'!E252="","",'Multi Unit Grid'!E252)</f>
        <v/>
      </c>
      <c r="F242">
        <f>IF('Multi Unit Grid'!F252="","",'Multi Unit Grid'!F252)</f>
        <v/>
      </c>
      <c r="G242">
        <f>IF('Multi Unit Grid'!G252="","",'Multi Unit Grid'!G252)</f>
        <v/>
      </c>
      <c r="H242">
        <f>IF('Multi Unit Grid'!H252="","",'Multi Unit Grid'!H252)</f>
        <v/>
      </c>
    </row>
    <row r="243">
      <c r="A243" t="n">
        <v>241</v>
      </c>
      <c r="C243">
        <f>IF('Multi Unit Grid'!C253="","",'Multi Unit Grid'!C253)</f>
        <v/>
      </c>
      <c r="D243">
        <f>IF('Multi Unit Grid'!D253="","",'Multi Unit Grid'!D253)</f>
        <v/>
      </c>
      <c r="E243">
        <f>IF('Multi Unit Grid'!E253="","",'Multi Unit Grid'!E253)</f>
        <v/>
      </c>
      <c r="F243">
        <f>IF('Multi Unit Grid'!F253="","",'Multi Unit Grid'!F253)</f>
        <v/>
      </c>
      <c r="G243">
        <f>IF('Multi Unit Grid'!G253="","",'Multi Unit Grid'!G253)</f>
        <v/>
      </c>
      <c r="H243">
        <f>IF('Multi Unit Grid'!H253="","",'Multi Unit Grid'!H253)</f>
        <v/>
      </c>
    </row>
    <row r="244">
      <c r="A244" t="n">
        <v>242</v>
      </c>
      <c r="C244">
        <f>IF('Multi Unit Grid'!C254="","",'Multi Unit Grid'!C254)</f>
        <v/>
      </c>
      <c r="D244">
        <f>IF('Multi Unit Grid'!D254="","",'Multi Unit Grid'!D254)</f>
        <v/>
      </c>
      <c r="E244">
        <f>IF('Multi Unit Grid'!E254="","",'Multi Unit Grid'!E254)</f>
        <v/>
      </c>
      <c r="F244">
        <f>IF('Multi Unit Grid'!F254="","",'Multi Unit Grid'!F254)</f>
        <v/>
      </c>
      <c r="G244">
        <f>IF('Multi Unit Grid'!G254="","",'Multi Unit Grid'!G254)</f>
        <v/>
      </c>
      <c r="H244">
        <f>IF('Multi Unit Grid'!H254="","",'Multi Unit Grid'!H254)</f>
        <v/>
      </c>
    </row>
    <row r="245">
      <c r="A245" t="n">
        <v>243</v>
      </c>
      <c r="C245">
        <f>IF('Multi Unit Grid'!C255="","",'Multi Unit Grid'!C255)</f>
        <v/>
      </c>
      <c r="D245">
        <f>IF('Multi Unit Grid'!D255="","",'Multi Unit Grid'!D255)</f>
        <v/>
      </c>
      <c r="E245">
        <f>IF('Multi Unit Grid'!E255="","",'Multi Unit Grid'!E255)</f>
        <v/>
      </c>
      <c r="F245">
        <f>IF('Multi Unit Grid'!F255="","",'Multi Unit Grid'!F255)</f>
        <v/>
      </c>
      <c r="G245">
        <f>IF('Multi Unit Grid'!G255="","",'Multi Unit Grid'!G255)</f>
        <v/>
      </c>
      <c r="H245">
        <f>IF('Multi Unit Grid'!H255="","",'Multi Unit Grid'!H255)</f>
        <v/>
      </c>
    </row>
    <row r="246">
      <c r="A246" t="n">
        <v>244</v>
      </c>
      <c r="C246">
        <f>IF('Multi Unit Grid'!C256="","",'Multi Unit Grid'!C256)</f>
        <v/>
      </c>
      <c r="D246">
        <f>IF('Multi Unit Grid'!D256="","",'Multi Unit Grid'!D256)</f>
        <v/>
      </c>
      <c r="E246">
        <f>IF('Multi Unit Grid'!E256="","",'Multi Unit Grid'!E256)</f>
        <v/>
      </c>
      <c r="F246">
        <f>IF('Multi Unit Grid'!F256="","",'Multi Unit Grid'!F256)</f>
        <v/>
      </c>
      <c r="G246">
        <f>IF('Multi Unit Grid'!G256="","",'Multi Unit Grid'!G256)</f>
        <v/>
      </c>
      <c r="H246">
        <f>IF('Multi Unit Grid'!H256="","",'Multi Unit Grid'!H256)</f>
        <v/>
      </c>
    </row>
    <row r="247">
      <c r="A247" t="n">
        <v>245</v>
      </c>
      <c r="C247">
        <f>IF('Multi Unit Grid'!C257="","",'Multi Unit Grid'!C257)</f>
        <v/>
      </c>
      <c r="D247">
        <f>IF('Multi Unit Grid'!D257="","",'Multi Unit Grid'!D257)</f>
        <v/>
      </c>
      <c r="E247">
        <f>IF('Multi Unit Grid'!E257="","",'Multi Unit Grid'!E257)</f>
        <v/>
      </c>
      <c r="F247">
        <f>IF('Multi Unit Grid'!F257="","",'Multi Unit Grid'!F257)</f>
        <v/>
      </c>
      <c r="G247">
        <f>IF('Multi Unit Grid'!G257="","",'Multi Unit Grid'!G257)</f>
        <v/>
      </c>
      <c r="H247">
        <f>IF('Multi Unit Grid'!H257="","",'Multi Unit Grid'!H257)</f>
        <v/>
      </c>
    </row>
    <row r="248">
      <c r="A248" t="n">
        <v>246</v>
      </c>
      <c r="C248">
        <f>IF('Multi Unit Grid'!C258="","",'Multi Unit Grid'!C258)</f>
        <v/>
      </c>
      <c r="D248">
        <f>IF('Multi Unit Grid'!D258="","",'Multi Unit Grid'!D258)</f>
        <v/>
      </c>
      <c r="E248">
        <f>IF('Multi Unit Grid'!E258="","",'Multi Unit Grid'!E258)</f>
        <v/>
      </c>
      <c r="F248">
        <f>IF('Multi Unit Grid'!F258="","",'Multi Unit Grid'!F258)</f>
        <v/>
      </c>
      <c r="G248">
        <f>IF('Multi Unit Grid'!G258="","",'Multi Unit Grid'!G258)</f>
        <v/>
      </c>
      <c r="H248">
        <f>IF('Multi Unit Grid'!H258="","",'Multi Unit Grid'!H258)</f>
        <v/>
      </c>
    </row>
    <row r="249">
      <c r="A249" t="n">
        <v>247</v>
      </c>
      <c r="C249">
        <f>IF('Multi Unit Grid'!C259="","",'Multi Unit Grid'!C259)</f>
        <v/>
      </c>
      <c r="D249">
        <f>IF('Multi Unit Grid'!D259="","",'Multi Unit Grid'!D259)</f>
        <v/>
      </c>
      <c r="E249">
        <f>IF('Multi Unit Grid'!E259="","",'Multi Unit Grid'!E259)</f>
        <v/>
      </c>
      <c r="F249">
        <f>IF('Multi Unit Grid'!F259="","",'Multi Unit Grid'!F259)</f>
        <v/>
      </c>
      <c r="G249">
        <f>IF('Multi Unit Grid'!G259="","",'Multi Unit Grid'!G259)</f>
        <v/>
      </c>
      <c r="H249">
        <f>IF('Multi Unit Grid'!H259="","",'Multi Unit Grid'!H259)</f>
        <v/>
      </c>
    </row>
    <row r="250">
      <c r="A250" t="n">
        <v>248</v>
      </c>
      <c r="C250">
        <f>IF('Multi Unit Grid'!C260="","",'Multi Unit Grid'!C260)</f>
        <v/>
      </c>
      <c r="D250">
        <f>IF('Multi Unit Grid'!D260="","",'Multi Unit Grid'!D260)</f>
        <v/>
      </c>
      <c r="E250">
        <f>IF('Multi Unit Grid'!E260="","",'Multi Unit Grid'!E260)</f>
        <v/>
      </c>
      <c r="F250">
        <f>IF('Multi Unit Grid'!F260="","",'Multi Unit Grid'!F260)</f>
        <v/>
      </c>
      <c r="G250">
        <f>IF('Multi Unit Grid'!G260="","",'Multi Unit Grid'!G260)</f>
        <v/>
      </c>
      <c r="H250">
        <f>IF('Multi Unit Grid'!H260="","",'Multi Unit Grid'!H260)</f>
        <v/>
      </c>
    </row>
    <row r="251">
      <c r="A251" t="n">
        <v>249</v>
      </c>
      <c r="C251">
        <f>IF('Multi Unit Grid'!C261="","",'Multi Unit Grid'!C261)</f>
        <v/>
      </c>
      <c r="D251">
        <f>IF('Multi Unit Grid'!D261="","",'Multi Unit Grid'!D261)</f>
        <v/>
      </c>
      <c r="E251">
        <f>IF('Multi Unit Grid'!E261="","",'Multi Unit Grid'!E261)</f>
        <v/>
      </c>
      <c r="F251">
        <f>IF('Multi Unit Grid'!F261="","",'Multi Unit Grid'!F261)</f>
        <v/>
      </c>
      <c r="G251">
        <f>IF('Multi Unit Grid'!G261="","",'Multi Unit Grid'!G261)</f>
        <v/>
      </c>
      <c r="H251">
        <f>IF('Multi Unit Grid'!H261="","",'Multi Unit Grid'!H261)</f>
        <v/>
      </c>
    </row>
    <row r="252">
      <c r="A252" t="n">
        <v>250</v>
      </c>
      <c r="C252">
        <f>IF('Multi Unit Grid'!C262="","",'Multi Unit Grid'!C262)</f>
        <v/>
      </c>
      <c r="D252">
        <f>IF('Multi Unit Grid'!D262="","",'Multi Unit Grid'!D262)</f>
        <v/>
      </c>
      <c r="E252">
        <f>IF('Multi Unit Grid'!E262="","",'Multi Unit Grid'!E262)</f>
        <v/>
      </c>
      <c r="F252">
        <f>IF('Multi Unit Grid'!F262="","",'Multi Unit Grid'!F262)</f>
        <v/>
      </c>
      <c r="G252">
        <f>IF('Multi Unit Grid'!G262="","",'Multi Unit Grid'!G262)</f>
        <v/>
      </c>
      <c r="H252">
        <f>IF('Multi Unit Grid'!H262="","",'Multi Unit Grid'!H262)</f>
        <v/>
      </c>
    </row>
    <row r="253">
      <c r="A253" t="n">
        <v>251</v>
      </c>
      <c r="C253">
        <f>IF('Multi Unit Grid'!C263="","",'Multi Unit Grid'!C263)</f>
        <v/>
      </c>
      <c r="D253">
        <f>IF('Multi Unit Grid'!D263="","",'Multi Unit Grid'!D263)</f>
        <v/>
      </c>
      <c r="E253">
        <f>IF('Multi Unit Grid'!E263="","",'Multi Unit Grid'!E263)</f>
        <v/>
      </c>
      <c r="F253">
        <f>IF('Multi Unit Grid'!F263="","",'Multi Unit Grid'!F263)</f>
        <v/>
      </c>
      <c r="G253">
        <f>IF('Multi Unit Grid'!G263="","",'Multi Unit Grid'!G263)</f>
        <v/>
      </c>
      <c r="H253">
        <f>IF('Multi Unit Grid'!H263="","",'Multi Unit Grid'!H263)</f>
        <v/>
      </c>
    </row>
    <row r="254">
      <c r="A254" t="n">
        <v>252</v>
      </c>
      <c r="C254">
        <f>IF('Multi Unit Grid'!C264="","",'Multi Unit Grid'!C264)</f>
        <v/>
      </c>
      <c r="D254">
        <f>IF('Multi Unit Grid'!D264="","",'Multi Unit Grid'!D264)</f>
        <v/>
      </c>
      <c r="E254">
        <f>IF('Multi Unit Grid'!E264="","",'Multi Unit Grid'!E264)</f>
        <v/>
      </c>
      <c r="F254">
        <f>IF('Multi Unit Grid'!F264="","",'Multi Unit Grid'!F264)</f>
        <v/>
      </c>
      <c r="G254">
        <f>IF('Multi Unit Grid'!G264="","",'Multi Unit Grid'!G264)</f>
        <v/>
      </c>
      <c r="H254">
        <f>IF('Multi Unit Grid'!H264="","",'Multi Unit Grid'!H264)</f>
        <v/>
      </c>
    </row>
    <row r="255">
      <c r="A255" t="n">
        <v>253</v>
      </c>
      <c r="C255">
        <f>IF('Multi Unit Grid'!C265="","",'Multi Unit Grid'!C265)</f>
        <v/>
      </c>
      <c r="D255">
        <f>IF('Multi Unit Grid'!D265="","",'Multi Unit Grid'!D265)</f>
        <v/>
      </c>
      <c r="E255">
        <f>IF('Multi Unit Grid'!E265="","",'Multi Unit Grid'!E265)</f>
        <v/>
      </c>
      <c r="F255">
        <f>IF('Multi Unit Grid'!F265="","",'Multi Unit Grid'!F265)</f>
        <v/>
      </c>
      <c r="G255">
        <f>IF('Multi Unit Grid'!G265="","",'Multi Unit Grid'!G265)</f>
        <v/>
      </c>
      <c r="H255">
        <f>IF('Multi Unit Grid'!H265="","",'Multi Unit Grid'!H265)</f>
        <v/>
      </c>
    </row>
    <row r="256">
      <c r="A256" t="n">
        <v>254</v>
      </c>
      <c r="C256">
        <f>IF('Multi Unit Grid'!C266="","",'Multi Unit Grid'!C266)</f>
        <v/>
      </c>
      <c r="D256">
        <f>IF('Multi Unit Grid'!D266="","",'Multi Unit Grid'!D266)</f>
        <v/>
      </c>
      <c r="E256">
        <f>IF('Multi Unit Grid'!E266="","",'Multi Unit Grid'!E266)</f>
        <v/>
      </c>
      <c r="F256">
        <f>IF('Multi Unit Grid'!F266="","",'Multi Unit Grid'!F266)</f>
        <v/>
      </c>
      <c r="G256">
        <f>IF('Multi Unit Grid'!G266="","",'Multi Unit Grid'!G266)</f>
        <v/>
      </c>
      <c r="H256">
        <f>IF('Multi Unit Grid'!H266="","",'Multi Unit Grid'!H266)</f>
        <v/>
      </c>
    </row>
    <row r="257">
      <c r="A257" t="n">
        <v>255</v>
      </c>
      <c r="C257">
        <f>IF('Multi Unit Grid'!C267="","",'Multi Unit Grid'!C267)</f>
        <v/>
      </c>
      <c r="D257">
        <f>IF('Multi Unit Grid'!D267="","",'Multi Unit Grid'!D267)</f>
        <v/>
      </c>
      <c r="E257">
        <f>IF('Multi Unit Grid'!E267="","",'Multi Unit Grid'!E267)</f>
        <v/>
      </c>
      <c r="F257">
        <f>IF('Multi Unit Grid'!F267="","",'Multi Unit Grid'!F267)</f>
        <v/>
      </c>
      <c r="G257">
        <f>IF('Multi Unit Grid'!G267="","",'Multi Unit Grid'!G267)</f>
        <v/>
      </c>
      <c r="H257">
        <f>IF('Multi Unit Grid'!H267="","",'Multi Unit Grid'!H267)</f>
        <v/>
      </c>
    </row>
    <row r="258">
      <c r="A258" t="n">
        <v>256</v>
      </c>
      <c r="C258">
        <f>IF('Multi Unit Grid'!C268="","",'Multi Unit Grid'!C268)</f>
        <v/>
      </c>
      <c r="D258">
        <f>IF('Multi Unit Grid'!D268="","",'Multi Unit Grid'!D268)</f>
        <v/>
      </c>
      <c r="E258">
        <f>IF('Multi Unit Grid'!E268="","",'Multi Unit Grid'!E268)</f>
        <v/>
      </c>
      <c r="F258">
        <f>IF('Multi Unit Grid'!F268="","",'Multi Unit Grid'!F268)</f>
        <v/>
      </c>
      <c r="G258">
        <f>IF('Multi Unit Grid'!G268="","",'Multi Unit Grid'!G268)</f>
        <v/>
      </c>
      <c r="H258">
        <f>IF('Multi Unit Grid'!H268="","",'Multi Unit Grid'!H268)</f>
        <v/>
      </c>
    </row>
    <row r="259">
      <c r="A259" t="n">
        <v>257</v>
      </c>
      <c r="C259">
        <f>IF('Multi Unit Grid'!C269="","",'Multi Unit Grid'!C269)</f>
        <v/>
      </c>
      <c r="D259">
        <f>IF('Multi Unit Grid'!D269="","",'Multi Unit Grid'!D269)</f>
        <v/>
      </c>
      <c r="E259">
        <f>IF('Multi Unit Grid'!E269="","",'Multi Unit Grid'!E269)</f>
        <v/>
      </c>
      <c r="F259">
        <f>IF('Multi Unit Grid'!F269="","",'Multi Unit Grid'!F269)</f>
        <v/>
      </c>
      <c r="G259">
        <f>IF('Multi Unit Grid'!G269="","",'Multi Unit Grid'!G269)</f>
        <v/>
      </c>
      <c r="H259">
        <f>IF('Multi Unit Grid'!H269="","",'Multi Unit Grid'!H269)</f>
        <v/>
      </c>
    </row>
    <row r="260">
      <c r="A260" t="n">
        <v>258</v>
      </c>
      <c r="C260">
        <f>IF('Multi Unit Grid'!C270="","",'Multi Unit Grid'!C270)</f>
        <v/>
      </c>
      <c r="D260">
        <f>IF('Multi Unit Grid'!D270="","",'Multi Unit Grid'!D270)</f>
        <v/>
      </c>
      <c r="E260">
        <f>IF('Multi Unit Grid'!E270="","",'Multi Unit Grid'!E270)</f>
        <v/>
      </c>
      <c r="F260">
        <f>IF('Multi Unit Grid'!F270="","",'Multi Unit Grid'!F270)</f>
        <v/>
      </c>
      <c r="G260">
        <f>IF('Multi Unit Grid'!G270="","",'Multi Unit Grid'!G270)</f>
        <v/>
      </c>
      <c r="H260">
        <f>IF('Multi Unit Grid'!H270="","",'Multi Unit Grid'!H270)</f>
        <v/>
      </c>
    </row>
    <row r="261">
      <c r="A261" t="n">
        <v>259</v>
      </c>
      <c r="C261">
        <f>IF('Multi Unit Grid'!C271="","",'Multi Unit Grid'!C271)</f>
        <v/>
      </c>
      <c r="D261">
        <f>IF('Multi Unit Grid'!D271="","",'Multi Unit Grid'!D271)</f>
        <v/>
      </c>
      <c r="E261">
        <f>IF('Multi Unit Grid'!E271="","",'Multi Unit Grid'!E271)</f>
        <v/>
      </c>
      <c r="F261">
        <f>IF('Multi Unit Grid'!F271="","",'Multi Unit Grid'!F271)</f>
        <v/>
      </c>
      <c r="G261">
        <f>IF('Multi Unit Grid'!G271="","",'Multi Unit Grid'!G271)</f>
        <v/>
      </c>
      <c r="H261">
        <f>IF('Multi Unit Grid'!H271="","",'Multi Unit Grid'!H271)</f>
        <v/>
      </c>
    </row>
    <row r="262">
      <c r="A262" t="n">
        <v>260</v>
      </c>
      <c r="C262">
        <f>IF('Multi Unit Grid'!C272="","",'Multi Unit Grid'!C272)</f>
        <v/>
      </c>
      <c r="D262">
        <f>IF('Multi Unit Grid'!D272="","",'Multi Unit Grid'!D272)</f>
        <v/>
      </c>
      <c r="E262">
        <f>IF('Multi Unit Grid'!E272="","",'Multi Unit Grid'!E272)</f>
        <v/>
      </c>
      <c r="F262">
        <f>IF('Multi Unit Grid'!F272="","",'Multi Unit Grid'!F272)</f>
        <v/>
      </c>
      <c r="G262">
        <f>IF('Multi Unit Grid'!G272="","",'Multi Unit Grid'!G272)</f>
        <v/>
      </c>
      <c r="H262">
        <f>IF('Multi Unit Grid'!H272="","",'Multi Unit Grid'!H272)</f>
        <v/>
      </c>
    </row>
    <row r="263">
      <c r="A263" t="n">
        <v>261</v>
      </c>
      <c r="C263">
        <f>IF('Multi Unit Grid'!C273="","",'Multi Unit Grid'!C273)</f>
        <v/>
      </c>
      <c r="D263">
        <f>IF('Multi Unit Grid'!D273="","",'Multi Unit Grid'!D273)</f>
        <v/>
      </c>
      <c r="E263">
        <f>IF('Multi Unit Grid'!E273="","",'Multi Unit Grid'!E273)</f>
        <v/>
      </c>
      <c r="F263">
        <f>IF('Multi Unit Grid'!F273="","",'Multi Unit Grid'!F273)</f>
        <v/>
      </c>
      <c r="G263">
        <f>IF('Multi Unit Grid'!G273="","",'Multi Unit Grid'!G273)</f>
        <v/>
      </c>
      <c r="H263">
        <f>IF('Multi Unit Grid'!H273="","",'Multi Unit Grid'!H273)</f>
        <v/>
      </c>
    </row>
    <row r="264">
      <c r="A264" t="n">
        <v>262</v>
      </c>
      <c r="C264">
        <f>IF('Multi Unit Grid'!C274="","",'Multi Unit Grid'!C274)</f>
        <v/>
      </c>
      <c r="D264">
        <f>IF('Multi Unit Grid'!D274="","",'Multi Unit Grid'!D274)</f>
        <v/>
      </c>
      <c r="E264">
        <f>IF('Multi Unit Grid'!E274="","",'Multi Unit Grid'!E274)</f>
        <v/>
      </c>
      <c r="F264">
        <f>IF('Multi Unit Grid'!F274="","",'Multi Unit Grid'!F274)</f>
        <v/>
      </c>
      <c r="G264">
        <f>IF('Multi Unit Grid'!G274="","",'Multi Unit Grid'!G274)</f>
        <v/>
      </c>
      <c r="H264">
        <f>IF('Multi Unit Grid'!H274="","",'Multi Unit Grid'!H274)</f>
        <v/>
      </c>
    </row>
    <row r="265">
      <c r="A265" t="n">
        <v>263</v>
      </c>
      <c r="C265">
        <f>IF('Multi Unit Grid'!C275="","",'Multi Unit Grid'!C275)</f>
        <v/>
      </c>
      <c r="D265">
        <f>IF('Multi Unit Grid'!D275="","",'Multi Unit Grid'!D275)</f>
        <v/>
      </c>
      <c r="E265">
        <f>IF('Multi Unit Grid'!E275="","",'Multi Unit Grid'!E275)</f>
        <v/>
      </c>
      <c r="F265">
        <f>IF('Multi Unit Grid'!F275="","",'Multi Unit Grid'!F275)</f>
        <v/>
      </c>
      <c r="G265">
        <f>IF('Multi Unit Grid'!G275="","",'Multi Unit Grid'!G275)</f>
        <v/>
      </c>
      <c r="H265">
        <f>IF('Multi Unit Grid'!H275="","",'Multi Unit Grid'!H275)</f>
        <v/>
      </c>
    </row>
    <row r="266">
      <c r="A266" t="n">
        <v>264</v>
      </c>
      <c r="C266">
        <f>IF('Multi Unit Grid'!C276="","",'Multi Unit Grid'!C276)</f>
        <v/>
      </c>
      <c r="D266">
        <f>IF('Multi Unit Grid'!D276="","",'Multi Unit Grid'!D276)</f>
        <v/>
      </c>
      <c r="E266">
        <f>IF('Multi Unit Grid'!E276="","",'Multi Unit Grid'!E276)</f>
        <v/>
      </c>
      <c r="F266">
        <f>IF('Multi Unit Grid'!F276="","",'Multi Unit Grid'!F276)</f>
        <v/>
      </c>
      <c r="G266">
        <f>IF('Multi Unit Grid'!G276="","",'Multi Unit Grid'!G276)</f>
        <v/>
      </c>
      <c r="H266">
        <f>IF('Multi Unit Grid'!H276="","",'Multi Unit Grid'!H276)</f>
        <v/>
      </c>
    </row>
    <row r="267">
      <c r="A267" t="n">
        <v>265</v>
      </c>
      <c r="C267">
        <f>IF('Multi Unit Grid'!C277="","",'Multi Unit Grid'!C277)</f>
        <v/>
      </c>
      <c r="D267">
        <f>IF('Multi Unit Grid'!D277="","",'Multi Unit Grid'!D277)</f>
        <v/>
      </c>
      <c r="E267">
        <f>IF('Multi Unit Grid'!E277="","",'Multi Unit Grid'!E277)</f>
        <v/>
      </c>
      <c r="F267">
        <f>IF('Multi Unit Grid'!F277="","",'Multi Unit Grid'!F277)</f>
        <v/>
      </c>
      <c r="G267">
        <f>IF('Multi Unit Grid'!G277="","",'Multi Unit Grid'!G277)</f>
        <v/>
      </c>
      <c r="H267">
        <f>IF('Multi Unit Grid'!H277="","",'Multi Unit Grid'!H277)</f>
        <v/>
      </c>
    </row>
    <row r="268">
      <c r="A268" t="n">
        <v>266</v>
      </c>
      <c r="C268">
        <f>IF('Multi Unit Grid'!C278="","",'Multi Unit Grid'!C278)</f>
        <v/>
      </c>
      <c r="D268">
        <f>IF('Multi Unit Grid'!D278="","",'Multi Unit Grid'!D278)</f>
        <v/>
      </c>
      <c r="E268">
        <f>IF('Multi Unit Grid'!E278="","",'Multi Unit Grid'!E278)</f>
        <v/>
      </c>
      <c r="F268">
        <f>IF('Multi Unit Grid'!F278="","",'Multi Unit Grid'!F278)</f>
        <v/>
      </c>
      <c r="G268">
        <f>IF('Multi Unit Grid'!G278="","",'Multi Unit Grid'!G278)</f>
        <v/>
      </c>
      <c r="H268">
        <f>IF('Multi Unit Grid'!H278="","",'Multi Unit Grid'!H278)</f>
        <v/>
      </c>
    </row>
    <row r="269">
      <c r="A269" t="n">
        <v>267</v>
      </c>
      <c r="C269">
        <f>IF('Multi Unit Grid'!C279="","",'Multi Unit Grid'!C279)</f>
        <v/>
      </c>
      <c r="D269">
        <f>IF('Multi Unit Grid'!D279="","",'Multi Unit Grid'!D279)</f>
        <v/>
      </c>
      <c r="E269">
        <f>IF('Multi Unit Grid'!E279="","",'Multi Unit Grid'!E279)</f>
        <v/>
      </c>
      <c r="F269">
        <f>IF('Multi Unit Grid'!F279="","",'Multi Unit Grid'!F279)</f>
        <v/>
      </c>
      <c r="G269">
        <f>IF('Multi Unit Grid'!G279="","",'Multi Unit Grid'!G279)</f>
        <v/>
      </c>
      <c r="H269">
        <f>IF('Multi Unit Grid'!H279="","",'Multi Unit Grid'!H279)</f>
        <v/>
      </c>
    </row>
    <row r="270">
      <c r="A270" t="n">
        <v>268</v>
      </c>
      <c r="C270">
        <f>IF('Multi Unit Grid'!C280="","",'Multi Unit Grid'!C280)</f>
        <v/>
      </c>
      <c r="D270">
        <f>IF('Multi Unit Grid'!D280="","",'Multi Unit Grid'!D280)</f>
        <v/>
      </c>
      <c r="E270">
        <f>IF('Multi Unit Grid'!E280="","",'Multi Unit Grid'!E280)</f>
        <v/>
      </c>
      <c r="F270">
        <f>IF('Multi Unit Grid'!F280="","",'Multi Unit Grid'!F280)</f>
        <v/>
      </c>
      <c r="G270">
        <f>IF('Multi Unit Grid'!G280="","",'Multi Unit Grid'!G280)</f>
        <v/>
      </c>
      <c r="H270">
        <f>IF('Multi Unit Grid'!H280="","",'Multi Unit Grid'!H280)</f>
        <v/>
      </c>
    </row>
    <row r="271">
      <c r="A271" t="n">
        <v>269</v>
      </c>
      <c r="C271">
        <f>IF('Multi Unit Grid'!C281="","",'Multi Unit Grid'!C281)</f>
        <v/>
      </c>
      <c r="D271">
        <f>IF('Multi Unit Grid'!D281="","",'Multi Unit Grid'!D281)</f>
        <v/>
      </c>
      <c r="E271">
        <f>IF('Multi Unit Grid'!E281="","",'Multi Unit Grid'!E281)</f>
        <v/>
      </c>
      <c r="F271">
        <f>IF('Multi Unit Grid'!F281="","",'Multi Unit Grid'!F281)</f>
        <v/>
      </c>
      <c r="G271">
        <f>IF('Multi Unit Grid'!G281="","",'Multi Unit Grid'!G281)</f>
        <v/>
      </c>
      <c r="H271">
        <f>IF('Multi Unit Grid'!H281="","",'Multi Unit Grid'!H281)</f>
        <v/>
      </c>
    </row>
    <row r="272">
      <c r="A272" t="n">
        <v>270</v>
      </c>
      <c r="C272">
        <f>IF('Multi Unit Grid'!C282="","",'Multi Unit Grid'!C282)</f>
        <v/>
      </c>
      <c r="D272">
        <f>IF('Multi Unit Grid'!D282="","",'Multi Unit Grid'!D282)</f>
        <v/>
      </c>
      <c r="E272">
        <f>IF('Multi Unit Grid'!E282="","",'Multi Unit Grid'!E282)</f>
        <v/>
      </c>
      <c r="F272">
        <f>IF('Multi Unit Grid'!F282="","",'Multi Unit Grid'!F282)</f>
        <v/>
      </c>
      <c r="G272">
        <f>IF('Multi Unit Grid'!G282="","",'Multi Unit Grid'!G282)</f>
        <v/>
      </c>
      <c r="H272">
        <f>IF('Multi Unit Grid'!H282="","",'Multi Unit Grid'!H282)</f>
        <v/>
      </c>
    </row>
    <row r="273">
      <c r="A273" t="n">
        <v>271</v>
      </c>
      <c r="C273">
        <f>IF('Multi Unit Grid'!C283="","",'Multi Unit Grid'!C283)</f>
        <v/>
      </c>
      <c r="D273">
        <f>IF('Multi Unit Grid'!D283="","",'Multi Unit Grid'!D283)</f>
        <v/>
      </c>
      <c r="E273">
        <f>IF('Multi Unit Grid'!E283="","",'Multi Unit Grid'!E283)</f>
        <v/>
      </c>
      <c r="F273">
        <f>IF('Multi Unit Grid'!F283="","",'Multi Unit Grid'!F283)</f>
        <v/>
      </c>
      <c r="G273">
        <f>IF('Multi Unit Grid'!G283="","",'Multi Unit Grid'!G283)</f>
        <v/>
      </c>
      <c r="H273">
        <f>IF('Multi Unit Grid'!H283="","",'Multi Unit Grid'!H283)</f>
        <v/>
      </c>
    </row>
    <row r="274">
      <c r="A274" t="n">
        <v>272</v>
      </c>
      <c r="C274">
        <f>IF('Multi Unit Grid'!C284="","",'Multi Unit Grid'!C284)</f>
        <v/>
      </c>
      <c r="D274">
        <f>IF('Multi Unit Grid'!D284="","",'Multi Unit Grid'!D284)</f>
        <v/>
      </c>
      <c r="E274">
        <f>IF('Multi Unit Grid'!E284="","",'Multi Unit Grid'!E284)</f>
        <v/>
      </c>
      <c r="F274">
        <f>IF('Multi Unit Grid'!F284="","",'Multi Unit Grid'!F284)</f>
        <v/>
      </c>
      <c r="G274">
        <f>IF('Multi Unit Grid'!G284="","",'Multi Unit Grid'!G284)</f>
        <v/>
      </c>
      <c r="H274">
        <f>IF('Multi Unit Grid'!H284="","",'Multi Unit Grid'!H284)</f>
        <v/>
      </c>
    </row>
    <row r="275">
      <c r="A275" t="n">
        <v>273</v>
      </c>
      <c r="C275">
        <f>IF('Multi Unit Grid'!C285="","",'Multi Unit Grid'!C285)</f>
        <v/>
      </c>
      <c r="D275">
        <f>IF('Multi Unit Grid'!D285="","",'Multi Unit Grid'!D285)</f>
        <v/>
      </c>
      <c r="E275">
        <f>IF('Multi Unit Grid'!E285="","",'Multi Unit Grid'!E285)</f>
        <v/>
      </c>
      <c r="F275">
        <f>IF('Multi Unit Grid'!F285="","",'Multi Unit Grid'!F285)</f>
        <v/>
      </c>
      <c r="G275">
        <f>IF('Multi Unit Grid'!G285="","",'Multi Unit Grid'!G285)</f>
        <v/>
      </c>
      <c r="H275">
        <f>IF('Multi Unit Grid'!H285="","",'Multi Unit Grid'!H285)</f>
        <v/>
      </c>
    </row>
    <row r="276">
      <c r="A276" t="n">
        <v>274</v>
      </c>
      <c r="C276">
        <f>IF('Multi Unit Grid'!C286="","",'Multi Unit Grid'!C286)</f>
        <v/>
      </c>
      <c r="D276">
        <f>IF('Multi Unit Grid'!D286="","",'Multi Unit Grid'!D286)</f>
        <v/>
      </c>
      <c r="E276">
        <f>IF('Multi Unit Grid'!E286="","",'Multi Unit Grid'!E286)</f>
        <v/>
      </c>
      <c r="F276">
        <f>IF('Multi Unit Grid'!F286="","",'Multi Unit Grid'!F286)</f>
        <v/>
      </c>
      <c r="G276">
        <f>IF('Multi Unit Grid'!G286="","",'Multi Unit Grid'!G286)</f>
        <v/>
      </c>
      <c r="H276">
        <f>IF('Multi Unit Grid'!H286="","",'Multi Unit Grid'!H286)</f>
        <v/>
      </c>
    </row>
    <row r="277">
      <c r="A277" t="n">
        <v>275</v>
      </c>
      <c r="C277">
        <f>IF('Multi Unit Grid'!C287="","",'Multi Unit Grid'!C287)</f>
        <v/>
      </c>
      <c r="D277">
        <f>IF('Multi Unit Grid'!D287="","",'Multi Unit Grid'!D287)</f>
        <v/>
      </c>
      <c r="E277">
        <f>IF('Multi Unit Grid'!E287="","",'Multi Unit Grid'!E287)</f>
        <v/>
      </c>
      <c r="F277">
        <f>IF('Multi Unit Grid'!F287="","",'Multi Unit Grid'!F287)</f>
        <v/>
      </c>
      <c r="G277">
        <f>IF('Multi Unit Grid'!G287="","",'Multi Unit Grid'!G287)</f>
        <v/>
      </c>
      <c r="H277">
        <f>IF('Multi Unit Grid'!H287="","",'Multi Unit Grid'!H287)</f>
        <v/>
      </c>
    </row>
    <row r="278">
      <c r="A278" t="n">
        <v>276</v>
      </c>
      <c r="C278">
        <f>IF('Multi Unit Grid'!C288="","",'Multi Unit Grid'!C288)</f>
        <v/>
      </c>
      <c r="D278">
        <f>IF('Multi Unit Grid'!D288="","",'Multi Unit Grid'!D288)</f>
        <v/>
      </c>
      <c r="E278">
        <f>IF('Multi Unit Grid'!E288="","",'Multi Unit Grid'!E288)</f>
        <v/>
      </c>
      <c r="F278">
        <f>IF('Multi Unit Grid'!F288="","",'Multi Unit Grid'!F288)</f>
        <v/>
      </c>
      <c r="G278">
        <f>IF('Multi Unit Grid'!G288="","",'Multi Unit Grid'!G288)</f>
        <v/>
      </c>
      <c r="H278">
        <f>IF('Multi Unit Grid'!H288="","",'Multi Unit Grid'!H288)</f>
        <v/>
      </c>
    </row>
    <row r="279">
      <c r="A279" t="n">
        <v>277</v>
      </c>
      <c r="C279">
        <f>IF('Multi Unit Grid'!C289="","",'Multi Unit Grid'!C289)</f>
        <v/>
      </c>
      <c r="D279">
        <f>IF('Multi Unit Grid'!D289="","",'Multi Unit Grid'!D289)</f>
        <v/>
      </c>
      <c r="E279">
        <f>IF('Multi Unit Grid'!E289="","",'Multi Unit Grid'!E289)</f>
        <v/>
      </c>
      <c r="F279">
        <f>IF('Multi Unit Grid'!F289="","",'Multi Unit Grid'!F289)</f>
        <v/>
      </c>
      <c r="G279">
        <f>IF('Multi Unit Grid'!G289="","",'Multi Unit Grid'!G289)</f>
        <v/>
      </c>
      <c r="H279">
        <f>IF('Multi Unit Grid'!H289="","",'Multi Unit Grid'!H289)</f>
        <v/>
      </c>
    </row>
    <row r="280">
      <c r="A280" t="n">
        <v>278</v>
      </c>
      <c r="C280">
        <f>IF('Multi Unit Grid'!C290="","",'Multi Unit Grid'!C290)</f>
        <v/>
      </c>
      <c r="D280">
        <f>IF('Multi Unit Grid'!D290="","",'Multi Unit Grid'!D290)</f>
        <v/>
      </c>
      <c r="E280">
        <f>IF('Multi Unit Grid'!E290="","",'Multi Unit Grid'!E290)</f>
        <v/>
      </c>
      <c r="F280">
        <f>IF('Multi Unit Grid'!F290="","",'Multi Unit Grid'!F290)</f>
        <v/>
      </c>
      <c r="G280">
        <f>IF('Multi Unit Grid'!G290="","",'Multi Unit Grid'!G290)</f>
        <v/>
      </c>
      <c r="H280">
        <f>IF('Multi Unit Grid'!H290="","",'Multi Unit Grid'!H290)</f>
        <v/>
      </c>
    </row>
    <row r="281">
      <c r="A281" t="n">
        <v>279</v>
      </c>
      <c r="C281">
        <f>IF('Multi Unit Grid'!C291="","",'Multi Unit Grid'!C291)</f>
        <v/>
      </c>
      <c r="D281">
        <f>IF('Multi Unit Grid'!D291="","",'Multi Unit Grid'!D291)</f>
        <v/>
      </c>
      <c r="E281">
        <f>IF('Multi Unit Grid'!E291="","",'Multi Unit Grid'!E291)</f>
        <v/>
      </c>
      <c r="F281">
        <f>IF('Multi Unit Grid'!F291="","",'Multi Unit Grid'!F291)</f>
        <v/>
      </c>
      <c r="G281">
        <f>IF('Multi Unit Grid'!G291="","",'Multi Unit Grid'!G291)</f>
        <v/>
      </c>
      <c r="H281">
        <f>IF('Multi Unit Grid'!H291="","",'Multi Unit Grid'!H291)</f>
        <v/>
      </c>
    </row>
    <row r="282">
      <c r="A282" t="n">
        <v>280</v>
      </c>
      <c r="C282">
        <f>IF('Multi Unit Grid'!C292="","",'Multi Unit Grid'!C292)</f>
        <v/>
      </c>
      <c r="D282">
        <f>IF('Multi Unit Grid'!D292="","",'Multi Unit Grid'!D292)</f>
        <v/>
      </c>
      <c r="E282">
        <f>IF('Multi Unit Grid'!E292="","",'Multi Unit Grid'!E292)</f>
        <v/>
      </c>
      <c r="F282">
        <f>IF('Multi Unit Grid'!F292="","",'Multi Unit Grid'!F292)</f>
        <v/>
      </c>
      <c r="G282">
        <f>IF('Multi Unit Grid'!G292="","",'Multi Unit Grid'!G292)</f>
        <v/>
      </c>
      <c r="H282">
        <f>IF('Multi Unit Grid'!H292="","",'Multi Unit Grid'!H292)</f>
        <v/>
      </c>
    </row>
    <row r="283">
      <c r="A283" t="n">
        <v>281</v>
      </c>
      <c r="C283">
        <f>IF('Multi Unit Grid'!C293="","",'Multi Unit Grid'!C293)</f>
        <v/>
      </c>
      <c r="D283">
        <f>IF('Multi Unit Grid'!D293="","",'Multi Unit Grid'!D293)</f>
        <v/>
      </c>
      <c r="E283">
        <f>IF('Multi Unit Grid'!E293="","",'Multi Unit Grid'!E293)</f>
        <v/>
      </c>
      <c r="F283">
        <f>IF('Multi Unit Grid'!F293="","",'Multi Unit Grid'!F293)</f>
        <v/>
      </c>
      <c r="G283">
        <f>IF('Multi Unit Grid'!G293="","",'Multi Unit Grid'!G293)</f>
        <v/>
      </c>
      <c r="H283">
        <f>IF('Multi Unit Grid'!H293="","",'Multi Unit Grid'!H293)</f>
        <v/>
      </c>
    </row>
    <row r="284">
      <c r="A284" t="n">
        <v>282</v>
      </c>
      <c r="C284">
        <f>IF('Multi Unit Grid'!C294="","",'Multi Unit Grid'!C294)</f>
        <v/>
      </c>
      <c r="D284">
        <f>IF('Multi Unit Grid'!D294="","",'Multi Unit Grid'!D294)</f>
        <v/>
      </c>
      <c r="E284">
        <f>IF('Multi Unit Grid'!E294="","",'Multi Unit Grid'!E294)</f>
        <v/>
      </c>
      <c r="F284">
        <f>IF('Multi Unit Grid'!F294="","",'Multi Unit Grid'!F294)</f>
        <v/>
      </c>
      <c r="G284">
        <f>IF('Multi Unit Grid'!G294="","",'Multi Unit Grid'!G294)</f>
        <v/>
      </c>
      <c r="H284">
        <f>IF('Multi Unit Grid'!H294="","",'Multi Unit Grid'!H294)</f>
        <v/>
      </c>
    </row>
    <row r="285">
      <c r="A285" t="n">
        <v>283</v>
      </c>
      <c r="C285">
        <f>IF('Multi Unit Grid'!C295="","",'Multi Unit Grid'!C295)</f>
        <v/>
      </c>
      <c r="D285">
        <f>IF('Multi Unit Grid'!D295="","",'Multi Unit Grid'!D295)</f>
        <v/>
      </c>
      <c r="E285">
        <f>IF('Multi Unit Grid'!E295="","",'Multi Unit Grid'!E295)</f>
        <v/>
      </c>
      <c r="F285">
        <f>IF('Multi Unit Grid'!F295="","",'Multi Unit Grid'!F295)</f>
        <v/>
      </c>
      <c r="G285">
        <f>IF('Multi Unit Grid'!G295="","",'Multi Unit Grid'!G295)</f>
        <v/>
      </c>
      <c r="H285">
        <f>IF('Multi Unit Grid'!H295="","",'Multi Unit Grid'!H295)</f>
        <v/>
      </c>
    </row>
    <row r="286">
      <c r="A286" t="n">
        <v>284</v>
      </c>
      <c r="C286">
        <f>IF('Multi Unit Grid'!C296="","",'Multi Unit Grid'!C296)</f>
        <v/>
      </c>
      <c r="D286">
        <f>IF('Multi Unit Grid'!D296="","",'Multi Unit Grid'!D296)</f>
        <v/>
      </c>
      <c r="E286">
        <f>IF('Multi Unit Grid'!E296="","",'Multi Unit Grid'!E296)</f>
        <v/>
      </c>
      <c r="F286">
        <f>IF('Multi Unit Grid'!F296="","",'Multi Unit Grid'!F296)</f>
        <v/>
      </c>
      <c r="G286">
        <f>IF('Multi Unit Grid'!G296="","",'Multi Unit Grid'!G296)</f>
        <v/>
      </c>
      <c r="H286">
        <f>IF('Multi Unit Grid'!H296="","",'Multi Unit Grid'!H296)</f>
        <v/>
      </c>
    </row>
    <row r="287">
      <c r="A287" t="n">
        <v>285</v>
      </c>
      <c r="C287">
        <f>IF('Multi Unit Grid'!C297="","",'Multi Unit Grid'!C297)</f>
        <v/>
      </c>
      <c r="D287">
        <f>IF('Multi Unit Grid'!D297="","",'Multi Unit Grid'!D297)</f>
        <v/>
      </c>
      <c r="E287">
        <f>IF('Multi Unit Grid'!E297="","",'Multi Unit Grid'!E297)</f>
        <v/>
      </c>
      <c r="F287">
        <f>IF('Multi Unit Grid'!F297="","",'Multi Unit Grid'!F297)</f>
        <v/>
      </c>
      <c r="G287">
        <f>IF('Multi Unit Grid'!G297="","",'Multi Unit Grid'!G297)</f>
        <v/>
      </c>
      <c r="H287">
        <f>IF('Multi Unit Grid'!H297="","",'Multi Unit Grid'!H297)</f>
        <v/>
      </c>
    </row>
    <row r="288">
      <c r="A288" t="n">
        <v>286</v>
      </c>
      <c r="C288">
        <f>IF('Multi Unit Grid'!C298="","",'Multi Unit Grid'!C298)</f>
        <v/>
      </c>
      <c r="D288">
        <f>IF('Multi Unit Grid'!D298="","",'Multi Unit Grid'!D298)</f>
        <v/>
      </c>
      <c r="E288">
        <f>IF('Multi Unit Grid'!E298="","",'Multi Unit Grid'!E298)</f>
        <v/>
      </c>
      <c r="F288">
        <f>IF('Multi Unit Grid'!F298="","",'Multi Unit Grid'!F298)</f>
        <v/>
      </c>
      <c r="G288">
        <f>IF('Multi Unit Grid'!G298="","",'Multi Unit Grid'!G298)</f>
        <v/>
      </c>
      <c r="H288">
        <f>IF('Multi Unit Grid'!H298="","",'Multi Unit Grid'!H298)</f>
        <v/>
      </c>
    </row>
    <row r="289">
      <c r="A289" t="n">
        <v>287</v>
      </c>
      <c r="C289">
        <f>IF('Multi Unit Grid'!C299="","",'Multi Unit Grid'!C299)</f>
        <v/>
      </c>
      <c r="D289">
        <f>IF('Multi Unit Grid'!D299="","",'Multi Unit Grid'!D299)</f>
        <v/>
      </c>
      <c r="E289">
        <f>IF('Multi Unit Grid'!E299="","",'Multi Unit Grid'!E299)</f>
        <v/>
      </c>
      <c r="F289">
        <f>IF('Multi Unit Grid'!F299="","",'Multi Unit Grid'!F299)</f>
        <v/>
      </c>
      <c r="G289">
        <f>IF('Multi Unit Grid'!G299="","",'Multi Unit Grid'!G299)</f>
        <v/>
      </c>
      <c r="H289">
        <f>IF('Multi Unit Grid'!H299="","",'Multi Unit Grid'!H299)</f>
        <v/>
      </c>
    </row>
    <row r="290">
      <c r="A290" t="n">
        <v>288</v>
      </c>
      <c r="C290">
        <f>IF('Multi Unit Grid'!C300="","",'Multi Unit Grid'!C300)</f>
        <v/>
      </c>
      <c r="D290">
        <f>IF('Multi Unit Grid'!D300="","",'Multi Unit Grid'!D300)</f>
        <v/>
      </c>
      <c r="E290">
        <f>IF('Multi Unit Grid'!E300="","",'Multi Unit Grid'!E300)</f>
        <v/>
      </c>
      <c r="F290">
        <f>IF('Multi Unit Grid'!F300="","",'Multi Unit Grid'!F300)</f>
        <v/>
      </c>
      <c r="G290">
        <f>IF('Multi Unit Grid'!G300="","",'Multi Unit Grid'!G300)</f>
        <v/>
      </c>
      <c r="H290">
        <f>IF('Multi Unit Grid'!H300="","",'Multi Unit Grid'!H300)</f>
        <v/>
      </c>
    </row>
    <row r="291">
      <c r="A291" t="n">
        <v>289</v>
      </c>
      <c r="C291">
        <f>IF('Multi Unit Grid'!C301="","",'Multi Unit Grid'!C301)</f>
        <v/>
      </c>
      <c r="D291">
        <f>IF('Multi Unit Grid'!D301="","",'Multi Unit Grid'!D301)</f>
        <v/>
      </c>
      <c r="E291">
        <f>IF('Multi Unit Grid'!E301="","",'Multi Unit Grid'!E301)</f>
        <v/>
      </c>
      <c r="F291">
        <f>IF('Multi Unit Grid'!F301="","",'Multi Unit Grid'!F301)</f>
        <v/>
      </c>
      <c r="G291">
        <f>IF('Multi Unit Grid'!G301="","",'Multi Unit Grid'!G301)</f>
        <v/>
      </c>
      <c r="H291">
        <f>IF('Multi Unit Grid'!H301="","",'Multi Unit Grid'!H301)</f>
        <v/>
      </c>
    </row>
    <row r="292">
      <c r="A292" t="n">
        <v>290</v>
      </c>
      <c r="C292">
        <f>IF('Multi Unit Grid'!C302="","",'Multi Unit Grid'!C302)</f>
        <v/>
      </c>
      <c r="D292">
        <f>IF('Multi Unit Grid'!D302="","",'Multi Unit Grid'!D302)</f>
        <v/>
      </c>
      <c r="E292">
        <f>IF('Multi Unit Grid'!E302="","",'Multi Unit Grid'!E302)</f>
        <v/>
      </c>
      <c r="F292">
        <f>IF('Multi Unit Grid'!F302="","",'Multi Unit Grid'!F302)</f>
        <v/>
      </c>
      <c r="G292">
        <f>IF('Multi Unit Grid'!G302="","",'Multi Unit Grid'!G302)</f>
        <v/>
      </c>
      <c r="H292">
        <f>IF('Multi Unit Grid'!H302="","",'Multi Unit Grid'!H302)</f>
        <v/>
      </c>
    </row>
    <row r="293">
      <c r="A293" t="n">
        <v>291</v>
      </c>
      <c r="C293">
        <f>IF('Multi Unit Grid'!C303="","",'Multi Unit Grid'!C303)</f>
        <v/>
      </c>
      <c r="D293">
        <f>IF('Multi Unit Grid'!D303="","",'Multi Unit Grid'!D303)</f>
        <v/>
      </c>
      <c r="E293">
        <f>IF('Multi Unit Grid'!E303="","",'Multi Unit Grid'!E303)</f>
        <v/>
      </c>
      <c r="F293">
        <f>IF('Multi Unit Grid'!F303="","",'Multi Unit Grid'!F303)</f>
        <v/>
      </c>
      <c r="G293">
        <f>IF('Multi Unit Grid'!G303="","",'Multi Unit Grid'!G303)</f>
        <v/>
      </c>
      <c r="H293">
        <f>IF('Multi Unit Grid'!H303="","",'Multi Unit Grid'!H303)</f>
        <v/>
      </c>
    </row>
    <row r="294">
      <c r="A294" t="n">
        <v>292</v>
      </c>
      <c r="C294">
        <f>IF('Multi Unit Grid'!C304="","",'Multi Unit Grid'!C304)</f>
        <v/>
      </c>
      <c r="D294">
        <f>IF('Multi Unit Grid'!D304="","",'Multi Unit Grid'!D304)</f>
        <v/>
      </c>
      <c r="E294">
        <f>IF('Multi Unit Grid'!E304="","",'Multi Unit Grid'!E304)</f>
        <v/>
      </c>
      <c r="F294">
        <f>IF('Multi Unit Grid'!F304="","",'Multi Unit Grid'!F304)</f>
        <v/>
      </c>
      <c r="G294">
        <f>IF('Multi Unit Grid'!G304="","",'Multi Unit Grid'!G304)</f>
        <v/>
      </c>
      <c r="H294">
        <f>IF('Multi Unit Grid'!H304="","",'Multi Unit Grid'!H304)</f>
        <v/>
      </c>
    </row>
    <row r="295">
      <c r="A295" t="n">
        <v>293</v>
      </c>
      <c r="C295">
        <f>IF('Multi Unit Grid'!C305="","",'Multi Unit Grid'!C305)</f>
        <v/>
      </c>
      <c r="D295">
        <f>IF('Multi Unit Grid'!D305="","",'Multi Unit Grid'!D305)</f>
        <v/>
      </c>
      <c r="E295">
        <f>IF('Multi Unit Grid'!E305="","",'Multi Unit Grid'!E305)</f>
        <v/>
      </c>
      <c r="F295">
        <f>IF('Multi Unit Grid'!F305="","",'Multi Unit Grid'!F305)</f>
        <v/>
      </c>
      <c r="G295">
        <f>IF('Multi Unit Grid'!G305="","",'Multi Unit Grid'!G305)</f>
        <v/>
      </c>
      <c r="H295">
        <f>IF('Multi Unit Grid'!H305="","",'Multi Unit Grid'!H305)</f>
        <v/>
      </c>
    </row>
    <row r="296">
      <c r="A296" t="n">
        <v>294</v>
      </c>
      <c r="C296">
        <f>IF('Multi Unit Grid'!C306="","",'Multi Unit Grid'!C306)</f>
        <v/>
      </c>
      <c r="D296">
        <f>IF('Multi Unit Grid'!D306="","",'Multi Unit Grid'!D306)</f>
        <v/>
      </c>
      <c r="E296">
        <f>IF('Multi Unit Grid'!E306="","",'Multi Unit Grid'!E306)</f>
        <v/>
      </c>
      <c r="F296">
        <f>IF('Multi Unit Grid'!F306="","",'Multi Unit Grid'!F306)</f>
        <v/>
      </c>
      <c r="G296">
        <f>IF('Multi Unit Grid'!G306="","",'Multi Unit Grid'!G306)</f>
        <v/>
      </c>
      <c r="H296">
        <f>IF('Multi Unit Grid'!H306="","",'Multi Unit Grid'!H306)</f>
        <v/>
      </c>
    </row>
    <row r="297">
      <c r="A297" t="n">
        <v>295</v>
      </c>
      <c r="C297">
        <f>IF('Multi Unit Grid'!C307="","",'Multi Unit Grid'!C307)</f>
        <v/>
      </c>
      <c r="D297">
        <f>IF('Multi Unit Grid'!D307="","",'Multi Unit Grid'!D307)</f>
        <v/>
      </c>
      <c r="E297">
        <f>IF('Multi Unit Grid'!E307="","",'Multi Unit Grid'!E307)</f>
        <v/>
      </c>
      <c r="F297">
        <f>IF('Multi Unit Grid'!F307="","",'Multi Unit Grid'!F307)</f>
        <v/>
      </c>
      <c r="G297">
        <f>IF('Multi Unit Grid'!G307="","",'Multi Unit Grid'!G307)</f>
        <v/>
      </c>
      <c r="H297">
        <f>IF('Multi Unit Grid'!H307="","",'Multi Unit Grid'!H307)</f>
        <v/>
      </c>
    </row>
    <row r="298">
      <c r="A298" t="n">
        <v>296</v>
      </c>
      <c r="C298">
        <f>IF('Multi Unit Grid'!C308="","",'Multi Unit Grid'!C308)</f>
        <v/>
      </c>
      <c r="D298">
        <f>IF('Multi Unit Grid'!D308="","",'Multi Unit Grid'!D308)</f>
        <v/>
      </c>
      <c r="E298">
        <f>IF('Multi Unit Grid'!E308="","",'Multi Unit Grid'!E308)</f>
        <v/>
      </c>
      <c r="F298">
        <f>IF('Multi Unit Grid'!F308="","",'Multi Unit Grid'!F308)</f>
        <v/>
      </c>
      <c r="G298">
        <f>IF('Multi Unit Grid'!G308="","",'Multi Unit Grid'!G308)</f>
        <v/>
      </c>
      <c r="H298">
        <f>IF('Multi Unit Grid'!H308="","",'Multi Unit Grid'!H308)</f>
        <v/>
      </c>
    </row>
    <row r="299">
      <c r="A299" t="n">
        <v>297</v>
      </c>
      <c r="C299">
        <f>IF('Multi Unit Grid'!C309="","",'Multi Unit Grid'!C309)</f>
        <v/>
      </c>
      <c r="D299">
        <f>IF('Multi Unit Grid'!D309="","",'Multi Unit Grid'!D309)</f>
        <v/>
      </c>
      <c r="E299">
        <f>IF('Multi Unit Grid'!E309="","",'Multi Unit Grid'!E309)</f>
        <v/>
      </c>
      <c r="F299">
        <f>IF('Multi Unit Grid'!F309="","",'Multi Unit Grid'!F309)</f>
        <v/>
      </c>
      <c r="G299">
        <f>IF('Multi Unit Grid'!G309="","",'Multi Unit Grid'!G309)</f>
        <v/>
      </c>
      <c r="H299">
        <f>IF('Multi Unit Grid'!H309="","",'Multi Unit Grid'!H309)</f>
        <v/>
      </c>
    </row>
    <row r="300">
      <c r="A300" t="n">
        <v>298</v>
      </c>
      <c r="C300">
        <f>IF('Multi Unit Grid'!C310="","",'Multi Unit Grid'!C310)</f>
        <v/>
      </c>
      <c r="D300">
        <f>IF('Multi Unit Grid'!D310="","",'Multi Unit Grid'!D310)</f>
        <v/>
      </c>
      <c r="E300">
        <f>IF('Multi Unit Grid'!E310="","",'Multi Unit Grid'!E310)</f>
        <v/>
      </c>
      <c r="F300">
        <f>IF('Multi Unit Grid'!F310="","",'Multi Unit Grid'!F310)</f>
        <v/>
      </c>
      <c r="G300">
        <f>IF('Multi Unit Grid'!G310="","",'Multi Unit Grid'!G310)</f>
        <v/>
      </c>
      <c r="H300">
        <f>IF('Multi Unit Grid'!H310="","",'Multi Unit Grid'!H310)</f>
        <v/>
      </c>
    </row>
    <row r="301">
      <c r="A301" t="n">
        <v>299</v>
      </c>
      <c r="C301">
        <f>IF('Multi Unit Grid'!C311="","",'Multi Unit Grid'!C311)</f>
        <v/>
      </c>
      <c r="D301">
        <f>IF('Multi Unit Grid'!D311="","",'Multi Unit Grid'!D311)</f>
        <v/>
      </c>
      <c r="E301">
        <f>IF('Multi Unit Grid'!E311="","",'Multi Unit Grid'!E311)</f>
        <v/>
      </c>
      <c r="F301">
        <f>IF('Multi Unit Grid'!F311="","",'Multi Unit Grid'!F311)</f>
        <v/>
      </c>
      <c r="G301">
        <f>IF('Multi Unit Grid'!G311="","",'Multi Unit Grid'!G311)</f>
        <v/>
      </c>
      <c r="H301">
        <f>IF('Multi Unit Grid'!H311="","",'Multi Unit Grid'!H311)</f>
        <v/>
      </c>
    </row>
    <row r="302">
      <c r="A302" t="n">
        <v>300</v>
      </c>
      <c r="C302">
        <f>IF('Multi Unit Grid'!C312="","",'Multi Unit Grid'!C312)</f>
        <v/>
      </c>
      <c r="D302">
        <f>IF('Multi Unit Grid'!D312="","",'Multi Unit Grid'!D312)</f>
        <v/>
      </c>
      <c r="E302">
        <f>IF('Multi Unit Grid'!E312="","",'Multi Unit Grid'!E312)</f>
        <v/>
      </c>
      <c r="F302">
        <f>IF('Multi Unit Grid'!F312="","",'Multi Unit Grid'!F312)</f>
        <v/>
      </c>
      <c r="G302">
        <f>IF('Multi Unit Grid'!G312="","",'Multi Unit Grid'!G312)</f>
        <v/>
      </c>
      <c r="H302">
        <f>IF('Multi Unit Grid'!H312="","",'Multi Unit Grid'!H312)</f>
        <v/>
      </c>
    </row>
    <row r="303">
      <c r="A303" t="n">
        <v>301</v>
      </c>
      <c r="C303">
        <f>IF('Multi Unit Grid'!C313="","",'Multi Unit Grid'!C313)</f>
        <v/>
      </c>
      <c r="D303">
        <f>IF('Multi Unit Grid'!D313="","",'Multi Unit Grid'!D313)</f>
        <v/>
      </c>
      <c r="E303">
        <f>IF('Multi Unit Grid'!E313="","",'Multi Unit Grid'!E313)</f>
        <v/>
      </c>
      <c r="F303">
        <f>IF('Multi Unit Grid'!F313="","",'Multi Unit Grid'!F313)</f>
        <v/>
      </c>
      <c r="G303">
        <f>IF('Multi Unit Grid'!G313="","",'Multi Unit Grid'!G313)</f>
        <v/>
      </c>
      <c r="H303">
        <f>IF('Multi Unit Grid'!H313="","",'Multi Unit Grid'!H313)</f>
        <v/>
      </c>
    </row>
    <row r="304">
      <c r="A304" t="n">
        <v>302</v>
      </c>
      <c r="C304">
        <f>IF('Multi Unit Grid'!C314="","",'Multi Unit Grid'!C314)</f>
        <v/>
      </c>
      <c r="D304">
        <f>IF('Multi Unit Grid'!D314="","",'Multi Unit Grid'!D314)</f>
        <v/>
      </c>
      <c r="E304">
        <f>IF('Multi Unit Grid'!E314="","",'Multi Unit Grid'!E314)</f>
        <v/>
      </c>
      <c r="F304">
        <f>IF('Multi Unit Grid'!F314="","",'Multi Unit Grid'!F314)</f>
        <v/>
      </c>
      <c r="G304">
        <f>IF('Multi Unit Grid'!G314="","",'Multi Unit Grid'!G314)</f>
        <v/>
      </c>
      <c r="H304">
        <f>IF('Multi Unit Grid'!H314="","",'Multi Unit Grid'!H314)</f>
        <v/>
      </c>
    </row>
    <row r="305">
      <c r="A305" t="n">
        <v>303</v>
      </c>
      <c r="C305">
        <f>IF('Multi Unit Grid'!C315="","",'Multi Unit Grid'!C315)</f>
        <v/>
      </c>
      <c r="D305">
        <f>IF('Multi Unit Grid'!D315="","",'Multi Unit Grid'!D315)</f>
        <v/>
      </c>
      <c r="E305">
        <f>IF('Multi Unit Grid'!E315="","",'Multi Unit Grid'!E315)</f>
        <v/>
      </c>
      <c r="F305">
        <f>IF('Multi Unit Grid'!F315="","",'Multi Unit Grid'!F315)</f>
        <v/>
      </c>
      <c r="G305">
        <f>IF('Multi Unit Grid'!G315="","",'Multi Unit Grid'!G315)</f>
        <v/>
      </c>
      <c r="H305">
        <f>IF('Multi Unit Grid'!H315="","",'Multi Unit Grid'!H315)</f>
        <v/>
      </c>
    </row>
    <row r="306">
      <c r="A306" t="n">
        <v>304</v>
      </c>
      <c r="C306">
        <f>IF('Multi Unit Grid'!C316="","",'Multi Unit Grid'!C316)</f>
        <v/>
      </c>
      <c r="D306">
        <f>IF('Multi Unit Grid'!D316="","",'Multi Unit Grid'!D316)</f>
        <v/>
      </c>
      <c r="E306">
        <f>IF('Multi Unit Grid'!E316="","",'Multi Unit Grid'!E316)</f>
        <v/>
      </c>
      <c r="F306">
        <f>IF('Multi Unit Grid'!F316="","",'Multi Unit Grid'!F316)</f>
        <v/>
      </c>
      <c r="G306">
        <f>IF('Multi Unit Grid'!G316="","",'Multi Unit Grid'!G316)</f>
        <v/>
      </c>
      <c r="H306">
        <f>IF('Multi Unit Grid'!H316="","",'Multi Unit Grid'!H316)</f>
        <v/>
      </c>
    </row>
    <row r="307">
      <c r="A307" t="n">
        <v>305</v>
      </c>
      <c r="C307">
        <f>IF('Multi Unit Grid'!C317="","",'Multi Unit Grid'!C317)</f>
        <v/>
      </c>
      <c r="D307">
        <f>IF('Multi Unit Grid'!D317="","",'Multi Unit Grid'!D317)</f>
        <v/>
      </c>
      <c r="E307">
        <f>IF('Multi Unit Grid'!E317="","",'Multi Unit Grid'!E317)</f>
        <v/>
      </c>
      <c r="F307">
        <f>IF('Multi Unit Grid'!F317="","",'Multi Unit Grid'!F317)</f>
        <v/>
      </c>
      <c r="G307">
        <f>IF('Multi Unit Grid'!G317="","",'Multi Unit Grid'!G317)</f>
        <v/>
      </c>
      <c r="H307">
        <f>IF('Multi Unit Grid'!H317="","",'Multi Unit Grid'!H317)</f>
        <v/>
      </c>
    </row>
    <row r="308">
      <c r="A308" t="n">
        <v>306</v>
      </c>
      <c r="C308">
        <f>IF('Multi Unit Grid'!C318="","",'Multi Unit Grid'!C318)</f>
        <v/>
      </c>
      <c r="D308">
        <f>IF('Multi Unit Grid'!D318="","",'Multi Unit Grid'!D318)</f>
        <v/>
      </c>
      <c r="E308">
        <f>IF('Multi Unit Grid'!E318="","",'Multi Unit Grid'!E318)</f>
        <v/>
      </c>
      <c r="F308">
        <f>IF('Multi Unit Grid'!F318="","",'Multi Unit Grid'!F318)</f>
        <v/>
      </c>
      <c r="G308">
        <f>IF('Multi Unit Grid'!G318="","",'Multi Unit Grid'!G318)</f>
        <v/>
      </c>
      <c r="H308">
        <f>IF('Multi Unit Grid'!H318="","",'Multi Unit Grid'!H318)</f>
        <v/>
      </c>
    </row>
    <row r="309">
      <c r="A309" t="n">
        <v>307</v>
      </c>
      <c r="C309">
        <f>IF('Multi Unit Grid'!C319="","",'Multi Unit Grid'!C319)</f>
        <v/>
      </c>
      <c r="D309">
        <f>IF('Multi Unit Grid'!D319="","",'Multi Unit Grid'!D319)</f>
        <v/>
      </c>
      <c r="E309">
        <f>IF('Multi Unit Grid'!E319="","",'Multi Unit Grid'!E319)</f>
        <v/>
      </c>
      <c r="F309">
        <f>IF('Multi Unit Grid'!F319="","",'Multi Unit Grid'!F319)</f>
        <v/>
      </c>
      <c r="G309">
        <f>IF('Multi Unit Grid'!G319="","",'Multi Unit Grid'!G319)</f>
        <v/>
      </c>
      <c r="H309">
        <f>IF('Multi Unit Grid'!H319="","",'Multi Unit Grid'!H319)</f>
        <v/>
      </c>
    </row>
    <row r="310">
      <c r="A310" t="n">
        <v>308</v>
      </c>
      <c r="C310">
        <f>IF('Multi Unit Grid'!C320="","",'Multi Unit Grid'!C320)</f>
        <v/>
      </c>
      <c r="D310">
        <f>IF('Multi Unit Grid'!D320="","",'Multi Unit Grid'!D320)</f>
        <v/>
      </c>
      <c r="E310">
        <f>IF('Multi Unit Grid'!E320="","",'Multi Unit Grid'!E320)</f>
        <v/>
      </c>
      <c r="F310">
        <f>IF('Multi Unit Grid'!F320="","",'Multi Unit Grid'!F320)</f>
        <v/>
      </c>
      <c r="G310">
        <f>IF('Multi Unit Grid'!G320="","",'Multi Unit Grid'!G320)</f>
        <v/>
      </c>
      <c r="H310">
        <f>IF('Multi Unit Grid'!H320="","",'Multi Unit Grid'!H320)</f>
        <v/>
      </c>
    </row>
    <row r="311">
      <c r="A311" t="n">
        <v>309</v>
      </c>
      <c r="C311">
        <f>IF('Multi Unit Grid'!C321="","",'Multi Unit Grid'!C321)</f>
        <v/>
      </c>
      <c r="D311">
        <f>IF('Multi Unit Grid'!D321="","",'Multi Unit Grid'!D321)</f>
        <v/>
      </c>
      <c r="E311">
        <f>IF('Multi Unit Grid'!E321="","",'Multi Unit Grid'!E321)</f>
        <v/>
      </c>
      <c r="F311">
        <f>IF('Multi Unit Grid'!F321="","",'Multi Unit Grid'!F321)</f>
        <v/>
      </c>
      <c r="G311">
        <f>IF('Multi Unit Grid'!G321="","",'Multi Unit Grid'!G321)</f>
        <v/>
      </c>
      <c r="H311">
        <f>IF('Multi Unit Grid'!H321="","",'Multi Unit Grid'!H321)</f>
        <v/>
      </c>
    </row>
    <row r="312">
      <c r="A312" t="n">
        <v>310</v>
      </c>
      <c r="C312">
        <f>IF('Multi Unit Grid'!C322="","",'Multi Unit Grid'!C322)</f>
        <v/>
      </c>
      <c r="D312">
        <f>IF('Multi Unit Grid'!D322="","",'Multi Unit Grid'!D322)</f>
        <v/>
      </c>
      <c r="E312">
        <f>IF('Multi Unit Grid'!E322="","",'Multi Unit Grid'!E322)</f>
        <v/>
      </c>
      <c r="F312">
        <f>IF('Multi Unit Grid'!F322="","",'Multi Unit Grid'!F322)</f>
        <v/>
      </c>
      <c r="G312">
        <f>IF('Multi Unit Grid'!G322="","",'Multi Unit Grid'!G322)</f>
        <v/>
      </c>
      <c r="H312">
        <f>IF('Multi Unit Grid'!H322="","",'Multi Unit Grid'!H322)</f>
        <v/>
      </c>
    </row>
    <row r="313">
      <c r="A313" t="n">
        <v>311</v>
      </c>
      <c r="C313">
        <f>IF('Multi Unit Grid'!C323="","",'Multi Unit Grid'!C323)</f>
        <v/>
      </c>
      <c r="D313">
        <f>IF('Multi Unit Grid'!D323="","",'Multi Unit Grid'!D323)</f>
        <v/>
      </c>
      <c r="E313">
        <f>IF('Multi Unit Grid'!E323="","",'Multi Unit Grid'!E323)</f>
        <v/>
      </c>
      <c r="F313">
        <f>IF('Multi Unit Grid'!F323="","",'Multi Unit Grid'!F323)</f>
        <v/>
      </c>
      <c r="G313">
        <f>IF('Multi Unit Grid'!G323="","",'Multi Unit Grid'!G323)</f>
        <v/>
      </c>
      <c r="H313">
        <f>IF('Multi Unit Grid'!H323="","",'Multi Unit Grid'!H323)</f>
        <v/>
      </c>
    </row>
    <row r="314">
      <c r="A314" t="n">
        <v>312</v>
      </c>
      <c r="C314">
        <f>IF('Multi Unit Grid'!C324="","",'Multi Unit Grid'!C324)</f>
        <v/>
      </c>
      <c r="D314">
        <f>IF('Multi Unit Grid'!D324="","",'Multi Unit Grid'!D324)</f>
        <v/>
      </c>
      <c r="E314">
        <f>IF('Multi Unit Grid'!E324="","",'Multi Unit Grid'!E324)</f>
        <v/>
      </c>
      <c r="F314">
        <f>IF('Multi Unit Grid'!F324="","",'Multi Unit Grid'!F324)</f>
        <v/>
      </c>
      <c r="G314">
        <f>IF('Multi Unit Grid'!G324="","",'Multi Unit Grid'!G324)</f>
        <v/>
      </c>
      <c r="H314">
        <f>IF('Multi Unit Grid'!H324="","",'Multi Unit Grid'!H324)</f>
        <v/>
      </c>
    </row>
    <row r="315">
      <c r="A315" t="n">
        <v>313</v>
      </c>
      <c r="C315">
        <f>IF('Multi Unit Grid'!C325="","",'Multi Unit Grid'!C325)</f>
        <v/>
      </c>
      <c r="D315">
        <f>IF('Multi Unit Grid'!D325="","",'Multi Unit Grid'!D325)</f>
        <v/>
      </c>
      <c r="E315">
        <f>IF('Multi Unit Grid'!E325="","",'Multi Unit Grid'!E325)</f>
        <v/>
      </c>
      <c r="F315">
        <f>IF('Multi Unit Grid'!F325="","",'Multi Unit Grid'!F325)</f>
        <v/>
      </c>
      <c r="G315">
        <f>IF('Multi Unit Grid'!G325="","",'Multi Unit Grid'!G325)</f>
        <v/>
      </c>
      <c r="H315">
        <f>IF('Multi Unit Grid'!H325="","",'Multi Unit Grid'!H325)</f>
        <v/>
      </c>
    </row>
    <row r="316">
      <c r="A316" t="n">
        <v>314</v>
      </c>
      <c r="C316">
        <f>IF('Multi Unit Grid'!C326="","",'Multi Unit Grid'!C326)</f>
        <v/>
      </c>
      <c r="D316">
        <f>IF('Multi Unit Grid'!D326="","",'Multi Unit Grid'!D326)</f>
        <v/>
      </c>
      <c r="E316">
        <f>IF('Multi Unit Grid'!E326="","",'Multi Unit Grid'!E326)</f>
        <v/>
      </c>
      <c r="F316">
        <f>IF('Multi Unit Grid'!F326="","",'Multi Unit Grid'!F326)</f>
        <v/>
      </c>
      <c r="G316">
        <f>IF('Multi Unit Grid'!G326="","",'Multi Unit Grid'!G326)</f>
        <v/>
      </c>
      <c r="H316">
        <f>IF('Multi Unit Grid'!H326="","",'Multi Unit Grid'!H326)</f>
        <v/>
      </c>
    </row>
    <row r="317">
      <c r="A317" t="n">
        <v>315</v>
      </c>
      <c r="C317">
        <f>IF('Multi Unit Grid'!C327="","",'Multi Unit Grid'!C327)</f>
        <v/>
      </c>
      <c r="D317">
        <f>IF('Multi Unit Grid'!D327="","",'Multi Unit Grid'!D327)</f>
        <v/>
      </c>
      <c r="E317">
        <f>IF('Multi Unit Grid'!E327="","",'Multi Unit Grid'!E327)</f>
        <v/>
      </c>
      <c r="F317">
        <f>IF('Multi Unit Grid'!F327="","",'Multi Unit Grid'!F327)</f>
        <v/>
      </c>
      <c r="G317">
        <f>IF('Multi Unit Grid'!G327="","",'Multi Unit Grid'!G327)</f>
        <v/>
      </c>
      <c r="H317">
        <f>IF('Multi Unit Grid'!H327="","",'Multi Unit Grid'!H327)</f>
        <v/>
      </c>
    </row>
    <row r="318">
      <c r="A318" t="n">
        <v>316</v>
      </c>
      <c r="C318">
        <f>IF('Multi Unit Grid'!C328="","",'Multi Unit Grid'!C328)</f>
        <v/>
      </c>
      <c r="D318">
        <f>IF('Multi Unit Grid'!D328="","",'Multi Unit Grid'!D328)</f>
        <v/>
      </c>
      <c r="E318">
        <f>IF('Multi Unit Grid'!E328="","",'Multi Unit Grid'!E328)</f>
        <v/>
      </c>
      <c r="F318">
        <f>IF('Multi Unit Grid'!F328="","",'Multi Unit Grid'!F328)</f>
        <v/>
      </c>
      <c r="G318">
        <f>IF('Multi Unit Grid'!G328="","",'Multi Unit Grid'!G328)</f>
        <v/>
      </c>
      <c r="H318">
        <f>IF('Multi Unit Grid'!H328="","",'Multi Unit Grid'!H328)</f>
        <v/>
      </c>
    </row>
    <row r="319">
      <c r="A319" t="n">
        <v>317</v>
      </c>
      <c r="C319">
        <f>IF('Multi Unit Grid'!C329="","",'Multi Unit Grid'!C329)</f>
        <v/>
      </c>
      <c r="D319">
        <f>IF('Multi Unit Grid'!D329="","",'Multi Unit Grid'!D329)</f>
        <v/>
      </c>
      <c r="E319">
        <f>IF('Multi Unit Grid'!E329="","",'Multi Unit Grid'!E329)</f>
        <v/>
      </c>
      <c r="F319">
        <f>IF('Multi Unit Grid'!F329="","",'Multi Unit Grid'!F329)</f>
        <v/>
      </c>
      <c r="G319">
        <f>IF('Multi Unit Grid'!G329="","",'Multi Unit Grid'!G329)</f>
        <v/>
      </c>
      <c r="H319">
        <f>IF('Multi Unit Grid'!H329="","",'Multi Unit Grid'!H329)</f>
        <v/>
      </c>
    </row>
    <row r="320">
      <c r="A320" t="n">
        <v>318</v>
      </c>
      <c r="C320">
        <f>IF('Multi Unit Grid'!C330="","",'Multi Unit Grid'!C330)</f>
        <v/>
      </c>
      <c r="D320">
        <f>IF('Multi Unit Grid'!D330="","",'Multi Unit Grid'!D330)</f>
        <v/>
      </c>
      <c r="E320">
        <f>IF('Multi Unit Grid'!E330="","",'Multi Unit Grid'!E330)</f>
        <v/>
      </c>
      <c r="F320">
        <f>IF('Multi Unit Grid'!F330="","",'Multi Unit Grid'!F330)</f>
        <v/>
      </c>
      <c r="G320">
        <f>IF('Multi Unit Grid'!G330="","",'Multi Unit Grid'!G330)</f>
        <v/>
      </c>
      <c r="H320">
        <f>IF('Multi Unit Grid'!H330="","",'Multi Unit Grid'!H330)</f>
        <v/>
      </c>
    </row>
    <row r="321">
      <c r="A321" t="n">
        <v>319</v>
      </c>
      <c r="C321">
        <f>IF('Multi Unit Grid'!C331="","",'Multi Unit Grid'!C331)</f>
        <v/>
      </c>
      <c r="D321">
        <f>IF('Multi Unit Grid'!D331="","",'Multi Unit Grid'!D331)</f>
        <v/>
      </c>
      <c r="E321">
        <f>IF('Multi Unit Grid'!E331="","",'Multi Unit Grid'!E331)</f>
        <v/>
      </c>
      <c r="F321">
        <f>IF('Multi Unit Grid'!F331="","",'Multi Unit Grid'!F331)</f>
        <v/>
      </c>
      <c r="G321">
        <f>IF('Multi Unit Grid'!G331="","",'Multi Unit Grid'!G331)</f>
        <v/>
      </c>
      <c r="H321">
        <f>IF('Multi Unit Grid'!H331="","",'Multi Unit Grid'!H331)</f>
        <v/>
      </c>
    </row>
    <row r="322">
      <c r="A322" t="n">
        <v>320</v>
      </c>
      <c r="C322">
        <f>IF('Multi Unit Grid'!C332="","",'Multi Unit Grid'!C332)</f>
        <v/>
      </c>
      <c r="D322">
        <f>IF('Multi Unit Grid'!D332="","",'Multi Unit Grid'!D332)</f>
        <v/>
      </c>
      <c r="E322">
        <f>IF('Multi Unit Grid'!E332="","",'Multi Unit Grid'!E332)</f>
        <v/>
      </c>
      <c r="F322">
        <f>IF('Multi Unit Grid'!F332="","",'Multi Unit Grid'!F332)</f>
        <v/>
      </c>
      <c r="G322">
        <f>IF('Multi Unit Grid'!G332="","",'Multi Unit Grid'!G332)</f>
        <v/>
      </c>
      <c r="H322">
        <f>IF('Multi Unit Grid'!H332="","",'Multi Unit Grid'!H332)</f>
        <v/>
      </c>
    </row>
    <row r="323">
      <c r="A323" t="n">
        <v>321</v>
      </c>
      <c r="C323">
        <f>IF('Multi Unit Grid'!C333="","",'Multi Unit Grid'!C333)</f>
        <v/>
      </c>
      <c r="D323">
        <f>IF('Multi Unit Grid'!D333="","",'Multi Unit Grid'!D333)</f>
        <v/>
      </c>
      <c r="E323">
        <f>IF('Multi Unit Grid'!E333="","",'Multi Unit Grid'!E333)</f>
        <v/>
      </c>
      <c r="F323">
        <f>IF('Multi Unit Grid'!F333="","",'Multi Unit Grid'!F333)</f>
        <v/>
      </c>
      <c r="G323">
        <f>IF('Multi Unit Grid'!G333="","",'Multi Unit Grid'!G333)</f>
        <v/>
      </c>
      <c r="H323">
        <f>IF('Multi Unit Grid'!H333="","",'Multi Unit Grid'!H333)</f>
        <v/>
      </c>
    </row>
    <row r="324">
      <c r="A324" t="n">
        <v>322</v>
      </c>
      <c r="C324">
        <f>IF('Multi Unit Grid'!C334="","",'Multi Unit Grid'!C334)</f>
        <v/>
      </c>
      <c r="D324">
        <f>IF('Multi Unit Grid'!D334="","",'Multi Unit Grid'!D334)</f>
        <v/>
      </c>
      <c r="E324">
        <f>IF('Multi Unit Grid'!E334="","",'Multi Unit Grid'!E334)</f>
        <v/>
      </c>
      <c r="F324">
        <f>IF('Multi Unit Grid'!F334="","",'Multi Unit Grid'!F334)</f>
        <v/>
      </c>
      <c r="G324">
        <f>IF('Multi Unit Grid'!G334="","",'Multi Unit Grid'!G334)</f>
        <v/>
      </c>
      <c r="H324">
        <f>IF('Multi Unit Grid'!H334="","",'Multi Unit Grid'!H334)</f>
        <v/>
      </c>
    </row>
    <row r="325">
      <c r="A325" t="n">
        <v>323</v>
      </c>
      <c r="C325">
        <f>IF('Multi Unit Grid'!C335="","",'Multi Unit Grid'!C335)</f>
        <v/>
      </c>
      <c r="D325">
        <f>IF('Multi Unit Grid'!D335="","",'Multi Unit Grid'!D335)</f>
        <v/>
      </c>
      <c r="E325">
        <f>IF('Multi Unit Grid'!E335="","",'Multi Unit Grid'!E335)</f>
        <v/>
      </c>
      <c r="F325">
        <f>IF('Multi Unit Grid'!F335="","",'Multi Unit Grid'!F335)</f>
        <v/>
      </c>
      <c r="G325">
        <f>IF('Multi Unit Grid'!G335="","",'Multi Unit Grid'!G335)</f>
        <v/>
      </c>
      <c r="H325">
        <f>IF('Multi Unit Grid'!H335="","",'Multi Unit Grid'!H335)</f>
        <v/>
      </c>
    </row>
    <row r="326">
      <c r="A326" t="n">
        <v>324</v>
      </c>
      <c r="C326">
        <f>IF('Multi Unit Grid'!C336="","",'Multi Unit Grid'!C336)</f>
        <v/>
      </c>
      <c r="D326">
        <f>IF('Multi Unit Grid'!D336="","",'Multi Unit Grid'!D336)</f>
        <v/>
      </c>
      <c r="E326">
        <f>IF('Multi Unit Grid'!E336="","",'Multi Unit Grid'!E336)</f>
        <v/>
      </c>
      <c r="F326">
        <f>IF('Multi Unit Grid'!F336="","",'Multi Unit Grid'!F336)</f>
        <v/>
      </c>
      <c r="G326">
        <f>IF('Multi Unit Grid'!G336="","",'Multi Unit Grid'!G336)</f>
        <v/>
      </c>
      <c r="H326">
        <f>IF('Multi Unit Grid'!H336="","",'Multi Unit Grid'!H336)</f>
        <v/>
      </c>
    </row>
    <row r="327">
      <c r="A327" t="n">
        <v>325</v>
      </c>
      <c r="C327">
        <f>IF('Multi Unit Grid'!C337="","",'Multi Unit Grid'!C337)</f>
        <v/>
      </c>
      <c r="D327">
        <f>IF('Multi Unit Grid'!D337="","",'Multi Unit Grid'!D337)</f>
        <v/>
      </c>
      <c r="E327">
        <f>IF('Multi Unit Grid'!E337="","",'Multi Unit Grid'!E337)</f>
        <v/>
      </c>
      <c r="F327">
        <f>IF('Multi Unit Grid'!F337="","",'Multi Unit Grid'!F337)</f>
        <v/>
      </c>
      <c r="G327">
        <f>IF('Multi Unit Grid'!G337="","",'Multi Unit Grid'!G337)</f>
        <v/>
      </c>
      <c r="H327">
        <f>IF('Multi Unit Grid'!H337="","",'Multi Unit Grid'!H337)</f>
        <v/>
      </c>
    </row>
    <row r="328">
      <c r="A328" t="n">
        <v>326</v>
      </c>
      <c r="C328">
        <f>IF('Multi Unit Grid'!C338="","",'Multi Unit Grid'!C338)</f>
        <v/>
      </c>
      <c r="D328">
        <f>IF('Multi Unit Grid'!D338="","",'Multi Unit Grid'!D338)</f>
        <v/>
      </c>
      <c r="E328">
        <f>IF('Multi Unit Grid'!E338="","",'Multi Unit Grid'!E338)</f>
        <v/>
      </c>
      <c r="F328">
        <f>IF('Multi Unit Grid'!F338="","",'Multi Unit Grid'!F338)</f>
        <v/>
      </c>
      <c r="G328">
        <f>IF('Multi Unit Grid'!G338="","",'Multi Unit Grid'!G338)</f>
        <v/>
      </c>
      <c r="H328">
        <f>IF('Multi Unit Grid'!H338="","",'Multi Unit Grid'!H338)</f>
        <v/>
      </c>
    </row>
    <row r="329">
      <c r="A329" t="n">
        <v>327</v>
      </c>
      <c r="C329">
        <f>IF('Multi Unit Grid'!C339="","",'Multi Unit Grid'!C339)</f>
        <v/>
      </c>
      <c r="D329">
        <f>IF('Multi Unit Grid'!D339="","",'Multi Unit Grid'!D339)</f>
        <v/>
      </c>
      <c r="E329">
        <f>IF('Multi Unit Grid'!E339="","",'Multi Unit Grid'!E339)</f>
        <v/>
      </c>
      <c r="F329">
        <f>IF('Multi Unit Grid'!F339="","",'Multi Unit Grid'!F339)</f>
        <v/>
      </c>
      <c r="G329">
        <f>IF('Multi Unit Grid'!G339="","",'Multi Unit Grid'!G339)</f>
        <v/>
      </c>
      <c r="H329">
        <f>IF('Multi Unit Grid'!H339="","",'Multi Unit Grid'!H339)</f>
        <v/>
      </c>
    </row>
    <row r="330">
      <c r="A330" t="n">
        <v>328</v>
      </c>
      <c r="C330">
        <f>IF('Multi Unit Grid'!C340="","",'Multi Unit Grid'!C340)</f>
        <v/>
      </c>
      <c r="D330">
        <f>IF('Multi Unit Grid'!D340="","",'Multi Unit Grid'!D340)</f>
        <v/>
      </c>
      <c r="E330">
        <f>IF('Multi Unit Grid'!E340="","",'Multi Unit Grid'!E340)</f>
        <v/>
      </c>
      <c r="F330">
        <f>IF('Multi Unit Grid'!F340="","",'Multi Unit Grid'!F340)</f>
        <v/>
      </c>
      <c r="G330">
        <f>IF('Multi Unit Grid'!G340="","",'Multi Unit Grid'!G340)</f>
        <v/>
      </c>
      <c r="H330">
        <f>IF('Multi Unit Grid'!H340="","",'Multi Unit Grid'!H340)</f>
        <v/>
      </c>
    </row>
    <row r="331">
      <c r="A331" t="n">
        <v>329</v>
      </c>
      <c r="C331">
        <f>IF('Multi Unit Grid'!C341="","",'Multi Unit Grid'!C341)</f>
        <v/>
      </c>
      <c r="D331">
        <f>IF('Multi Unit Grid'!D341="","",'Multi Unit Grid'!D341)</f>
        <v/>
      </c>
      <c r="E331">
        <f>IF('Multi Unit Grid'!E341="","",'Multi Unit Grid'!E341)</f>
        <v/>
      </c>
      <c r="F331">
        <f>IF('Multi Unit Grid'!F341="","",'Multi Unit Grid'!F341)</f>
        <v/>
      </c>
      <c r="G331">
        <f>IF('Multi Unit Grid'!G341="","",'Multi Unit Grid'!G341)</f>
        <v/>
      </c>
      <c r="H331">
        <f>IF('Multi Unit Grid'!H341="","",'Multi Unit Grid'!H341)</f>
        <v/>
      </c>
    </row>
    <row r="332">
      <c r="A332" t="n">
        <v>330</v>
      </c>
      <c r="C332">
        <f>IF('Multi Unit Grid'!C342="","",'Multi Unit Grid'!C342)</f>
        <v/>
      </c>
      <c r="D332">
        <f>IF('Multi Unit Grid'!D342="","",'Multi Unit Grid'!D342)</f>
        <v/>
      </c>
      <c r="E332">
        <f>IF('Multi Unit Grid'!E342="","",'Multi Unit Grid'!E342)</f>
        <v/>
      </c>
      <c r="F332">
        <f>IF('Multi Unit Grid'!F342="","",'Multi Unit Grid'!F342)</f>
        <v/>
      </c>
      <c r="G332">
        <f>IF('Multi Unit Grid'!G342="","",'Multi Unit Grid'!G342)</f>
        <v/>
      </c>
      <c r="H332">
        <f>IF('Multi Unit Grid'!H342="","",'Multi Unit Grid'!H342)</f>
        <v/>
      </c>
    </row>
    <row r="333">
      <c r="A333" t="n">
        <v>331</v>
      </c>
      <c r="C333">
        <f>IF('Multi Unit Grid'!C343="","",'Multi Unit Grid'!C343)</f>
        <v/>
      </c>
      <c r="D333">
        <f>IF('Multi Unit Grid'!D343="","",'Multi Unit Grid'!D343)</f>
        <v/>
      </c>
      <c r="E333">
        <f>IF('Multi Unit Grid'!E343="","",'Multi Unit Grid'!E343)</f>
        <v/>
      </c>
      <c r="F333">
        <f>IF('Multi Unit Grid'!F343="","",'Multi Unit Grid'!F343)</f>
        <v/>
      </c>
      <c r="G333">
        <f>IF('Multi Unit Grid'!G343="","",'Multi Unit Grid'!G343)</f>
        <v/>
      </c>
      <c r="H333">
        <f>IF('Multi Unit Grid'!H343="","",'Multi Unit Grid'!H343)</f>
        <v/>
      </c>
    </row>
    <row r="334">
      <c r="A334" t="n">
        <v>332</v>
      </c>
      <c r="C334">
        <f>IF('Multi Unit Grid'!C344="","",'Multi Unit Grid'!C344)</f>
        <v/>
      </c>
      <c r="D334">
        <f>IF('Multi Unit Grid'!D344="","",'Multi Unit Grid'!D344)</f>
        <v/>
      </c>
      <c r="E334">
        <f>IF('Multi Unit Grid'!E344="","",'Multi Unit Grid'!E344)</f>
        <v/>
      </c>
      <c r="F334">
        <f>IF('Multi Unit Grid'!F344="","",'Multi Unit Grid'!F344)</f>
        <v/>
      </c>
      <c r="G334">
        <f>IF('Multi Unit Grid'!G344="","",'Multi Unit Grid'!G344)</f>
        <v/>
      </c>
      <c r="H334">
        <f>IF('Multi Unit Grid'!H344="","",'Multi Unit Grid'!H344)</f>
        <v/>
      </c>
    </row>
    <row r="335">
      <c r="A335" t="n">
        <v>333</v>
      </c>
      <c r="C335">
        <f>IF('Multi Unit Grid'!C345="","",'Multi Unit Grid'!C345)</f>
        <v/>
      </c>
      <c r="D335">
        <f>IF('Multi Unit Grid'!D345="","",'Multi Unit Grid'!D345)</f>
        <v/>
      </c>
      <c r="E335">
        <f>IF('Multi Unit Grid'!E345="","",'Multi Unit Grid'!E345)</f>
        <v/>
      </c>
      <c r="F335">
        <f>IF('Multi Unit Grid'!F345="","",'Multi Unit Grid'!F345)</f>
        <v/>
      </c>
      <c r="G335">
        <f>IF('Multi Unit Grid'!G345="","",'Multi Unit Grid'!G345)</f>
        <v/>
      </c>
      <c r="H335">
        <f>IF('Multi Unit Grid'!H345="","",'Multi Unit Grid'!H345)</f>
        <v/>
      </c>
    </row>
    <row r="336">
      <c r="A336" t="n">
        <v>334</v>
      </c>
      <c r="C336">
        <f>IF('Multi Unit Grid'!C346="","",'Multi Unit Grid'!C346)</f>
        <v/>
      </c>
      <c r="D336">
        <f>IF('Multi Unit Grid'!D346="","",'Multi Unit Grid'!D346)</f>
        <v/>
      </c>
      <c r="E336">
        <f>IF('Multi Unit Grid'!E346="","",'Multi Unit Grid'!E346)</f>
        <v/>
      </c>
      <c r="F336">
        <f>IF('Multi Unit Grid'!F346="","",'Multi Unit Grid'!F346)</f>
        <v/>
      </c>
      <c r="G336">
        <f>IF('Multi Unit Grid'!G346="","",'Multi Unit Grid'!G346)</f>
        <v/>
      </c>
      <c r="H336">
        <f>IF('Multi Unit Grid'!H346="","",'Multi Unit Grid'!H346)</f>
        <v/>
      </c>
    </row>
    <row r="337">
      <c r="A337" t="n">
        <v>335</v>
      </c>
      <c r="C337">
        <f>IF('Multi Unit Grid'!C347="","",'Multi Unit Grid'!C347)</f>
        <v/>
      </c>
      <c r="D337">
        <f>IF('Multi Unit Grid'!D347="","",'Multi Unit Grid'!D347)</f>
        <v/>
      </c>
      <c r="E337">
        <f>IF('Multi Unit Grid'!E347="","",'Multi Unit Grid'!E347)</f>
        <v/>
      </c>
      <c r="F337">
        <f>IF('Multi Unit Grid'!F347="","",'Multi Unit Grid'!F347)</f>
        <v/>
      </c>
      <c r="G337">
        <f>IF('Multi Unit Grid'!G347="","",'Multi Unit Grid'!G347)</f>
        <v/>
      </c>
      <c r="H337">
        <f>IF('Multi Unit Grid'!H347="","",'Multi Unit Grid'!H347)</f>
        <v/>
      </c>
    </row>
    <row r="338">
      <c r="A338" t="n">
        <v>336</v>
      </c>
      <c r="C338">
        <f>IF('Multi Unit Grid'!C348="","",'Multi Unit Grid'!C348)</f>
        <v/>
      </c>
      <c r="D338">
        <f>IF('Multi Unit Grid'!D348="","",'Multi Unit Grid'!D348)</f>
        <v/>
      </c>
      <c r="E338">
        <f>IF('Multi Unit Grid'!E348="","",'Multi Unit Grid'!E348)</f>
        <v/>
      </c>
      <c r="F338">
        <f>IF('Multi Unit Grid'!F348="","",'Multi Unit Grid'!F348)</f>
        <v/>
      </c>
      <c r="G338">
        <f>IF('Multi Unit Grid'!G348="","",'Multi Unit Grid'!G348)</f>
        <v/>
      </c>
      <c r="H338">
        <f>IF('Multi Unit Grid'!H348="","",'Multi Unit Grid'!H348)</f>
        <v/>
      </c>
    </row>
    <row r="339">
      <c r="A339" t="n">
        <v>337</v>
      </c>
      <c r="C339">
        <f>IF('Multi Unit Grid'!C349="","",'Multi Unit Grid'!C349)</f>
        <v/>
      </c>
      <c r="D339">
        <f>IF('Multi Unit Grid'!D349="","",'Multi Unit Grid'!D349)</f>
        <v/>
      </c>
      <c r="E339">
        <f>IF('Multi Unit Grid'!E349="","",'Multi Unit Grid'!E349)</f>
        <v/>
      </c>
      <c r="F339">
        <f>IF('Multi Unit Grid'!F349="","",'Multi Unit Grid'!F349)</f>
        <v/>
      </c>
      <c r="G339">
        <f>IF('Multi Unit Grid'!G349="","",'Multi Unit Grid'!G349)</f>
        <v/>
      </c>
      <c r="H339">
        <f>IF('Multi Unit Grid'!H349="","",'Multi Unit Grid'!H349)</f>
        <v/>
      </c>
    </row>
    <row r="340">
      <c r="A340" t="n">
        <v>338</v>
      </c>
      <c r="C340">
        <f>IF('Multi Unit Grid'!C350="","",'Multi Unit Grid'!C350)</f>
        <v/>
      </c>
      <c r="D340">
        <f>IF('Multi Unit Grid'!D350="","",'Multi Unit Grid'!D350)</f>
        <v/>
      </c>
      <c r="E340">
        <f>IF('Multi Unit Grid'!E350="","",'Multi Unit Grid'!E350)</f>
        <v/>
      </c>
      <c r="F340">
        <f>IF('Multi Unit Grid'!F350="","",'Multi Unit Grid'!F350)</f>
        <v/>
      </c>
      <c r="G340">
        <f>IF('Multi Unit Grid'!G350="","",'Multi Unit Grid'!G350)</f>
        <v/>
      </c>
      <c r="H340">
        <f>IF('Multi Unit Grid'!H350="","",'Multi Unit Grid'!H350)</f>
        <v/>
      </c>
    </row>
    <row r="341">
      <c r="A341" t="n">
        <v>339</v>
      </c>
      <c r="C341">
        <f>IF('Multi Unit Grid'!C351="","",'Multi Unit Grid'!C351)</f>
        <v/>
      </c>
      <c r="D341">
        <f>IF('Multi Unit Grid'!D351="","",'Multi Unit Grid'!D351)</f>
        <v/>
      </c>
      <c r="E341">
        <f>IF('Multi Unit Grid'!E351="","",'Multi Unit Grid'!E351)</f>
        <v/>
      </c>
      <c r="F341">
        <f>IF('Multi Unit Grid'!F351="","",'Multi Unit Grid'!F351)</f>
        <v/>
      </c>
      <c r="G341">
        <f>IF('Multi Unit Grid'!G351="","",'Multi Unit Grid'!G351)</f>
        <v/>
      </c>
      <c r="H341">
        <f>IF('Multi Unit Grid'!H351="","",'Multi Unit Grid'!H351)</f>
        <v/>
      </c>
    </row>
    <row r="342">
      <c r="A342" t="n">
        <v>340</v>
      </c>
      <c r="C342">
        <f>IF('Multi Unit Grid'!C352="","",'Multi Unit Grid'!C352)</f>
        <v/>
      </c>
      <c r="D342">
        <f>IF('Multi Unit Grid'!D352="","",'Multi Unit Grid'!D352)</f>
        <v/>
      </c>
      <c r="E342">
        <f>IF('Multi Unit Grid'!E352="","",'Multi Unit Grid'!E352)</f>
        <v/>
      </c>
      <c r="F342">
        <f>IF('Multi Unit Grid'!F352="","",'Multi Unit Grid'!F352)</f>
        <v/>
      </c>
      <c r="G342">
        <f>IF('Multi Unit Grid'!G352="","",'Multi Unit Grid'!G352)</f>
        <v/>
      </c>
      <c r="H342">
        <f>IF('Multi Unit Grid'!H352="","",'Multi Unit Grid'!H352)</f>
        <v/>
      </c>
    </row>
    <row r="343">
      <c r="A343" t="n">
        <v>341</v>
      </c>
      <c r="C343">
        <f>IF('Multi Unit Grid'!C353="","",'Multi Unit Grid'!C353)</f>
        <v/>
      </c>
      <c r="D343">
        <f>IF('Multi Unit Grid'!D353="","",'Multi Unit Grid'!D353)</f>
        <v/>
      </c>
      <c r="E343">
        <f>IF('Multi Unit Grid'!E353="","",'Multi Unit Grid'!E353)</f>
        <v/>
      </c>
      <c r="F343">
        <f>IF('Multi Unit Grid'!F353="","",'Multi Unit Grid'!F353)</f>
        <v/>
      </c>
      <c r="G343">
        <f>IF('Multi Unit Grid'!G353="","",'Multi Unit Grid'!G353)</f>
        <v/>
      </c>
      <c r="H343">
        <f>IF('Multi Unit Grid'!H353="","",'Multi Unit Grid'!H353)</f>
        <v/>
      </c>
    </row>
    <row r="344">
      <c r="A344" t="n">
        <v>342</v>
      </c>
      <c r="C344">
        <f>IF('Multi Unit Grid'!C354="","",'Multi Unit Grid'!C354)</f>
        <v/>
      </c>
      <c r="D344">
        <f>IF('Multi Unit Grid'!D354="","",'Multi Unit Grid'!D354)</f>
        <v/>
      </c>
      <c r="E344">
        <f>IF('Multi Unit Grid'!E354="","",'Multi Unit Grid'!E354)</f>
        <v/>
      </c>
      <c r="F344">
        <f>IF('Multi Unit Grid'!F354="","",'Multi Unit Grid'!F354)</f>
        <v/>
      </c>
      <c r="G344">
        <f>IF('Multi Unit Grid'!G354="","",'Multi Unit Grid'!G354)</f>
        <v/>
      </c>
      <c r="H344">
        <f>IF('Multi Unit Grid'!H354="","",'Multi Unit Grid'!H354)</f>
        <v/>
      </c>
    </row>
    <row r="345">
      <c r="A345" t="n">
        <v>343</v>
      </c>
      <c r="C345">
        <f>IF('Multi Unit Grid'!C355="","",'Multi Unit Grid'!C355)</f>
        <v/>
      </c>
      <c r="D345">
        <f>IF('Multi Unit Grid'!D355="","",'Multi Unit Grid'!D355)</f>
        <v/>
      </c>
      <c r="E345">
        <f>IF('Multi Unit Grid'!E355="","",'Multi Unit Grid'!E355)</f>
        <v/>
      </c>
      <c r="F345">
        <f>IF('Multi Unit Grid'!F355="","",'Multi Unit Grid'!F355)</f>
        <v/>
      </c>
      <c r="G345">
        <f>IF('Multi Unit Grid'!G355="","",'Multi Unit Grid'!G355)</f>
        <v/>
      </c>
      <c r="H345">
        <f>IF('Multi Unit Grid'!H355="","",'Multi Unit Grid'!H355)</f>
        <v/>
      </c>
    </row>
    <row r="346">
      <c r="A346" t="n">
        <v>344</v>
      </c>
      <c r="C346">
        <f>IF('Multi Unit Grid'!C356="","",'Multi Unit Grid'!C356)</f>
        <v/>
      </c>
      <c r="D346">
        <f>IF('Multi Unit Grid'!D356="","",'Multi Unit Grid'!D356)</f>
        <v/>
      </c>
      <c r="E346">
        <f>IF('Multi Unit Grid'!E356="","",'Multi Unit Grid'!E356)</f>
        <v/>
      </c>
      <c r="F346">
        <f>IF('Multi Unit Grid'!F356="","",'Multi Unit Grid'!F356)</f>
        <v/>
      </c>
      <c r="G346">
        <f>IF('Multi Unit Grid'!G356="","",'Multi Unit Grid'!G356)</f>
        <v/>
      </c>
      <c r="H346">
        <f>IF('Multi Unit Grid'!H356="","",'Multi Unit Grid'!H356)</f>
        <v/>
      </c>
    </row>
    <row r="347">
      <c r="A347" t="n">
        <v>345</v>
      </c>
      <c r="C347">
        <f>IF('Multi Unit Grid'!C357="","",'Multi Unit Grid'!C357)</f>
        <v/>
      </c>
      <c r="D347">
        <f>IF('Multi Unit Grid'!D357="","",'Multi Unit Grid'!D357)</f>
        <v/>
      </c>
      <c r="E347">
        <f>IF('Multi Unit Grid'!E357="","",'Multi Unit Grid'!E357)</f>
        <v/>
      </c>
      <c r="F347">
        <f>IF('Multi Unit Grid'!F357="","",'Multi Unit Grid'!F357)</f>
        <v/>
      </c>
      <c r="G347">
        <f>IF('Multi Unit Grid'!G357="","",'Multi Unit Grid'!G357)</f>
        <v/>
      </c>
      <c r="H347">
        <f>IF('Multi Unit Grid'!H357="","",'Multi Unit Grid'!H357)</f>
        <v/>
      </c>
    </row>
    <row r="348">
      <c r="A348" t="n">
        <v>346</v>
      </c>
      <c r="C348">
        <f>IF('Multi Unit Grid'!C358="","",'Multi Unit Grid'!C358)</f>
        <v/>
      </c>
      <c r="D348">
        <f>IF('Multi Unit Grid'!D358="","",'Multi Unit Grid'!D358)</f>
        <v/>
      </c>
      <c r="E348">
        <f>IF('Multi Unit Grid'!E358="","",'Multi Unit Grid'!E358)</f>
        <v/>
      </c>
      <c r="F348">
        <f>IF('Multi Unit Grid'!F358="","",'Multi Unit Grid'!F358)</f>
        <v/>
      </c>
      <c r="G348">
        <f>IF('Multi Unit Grid'!G358="","",'Multi Unit Grid'!G358)</f>
        <v/>
      </c>
      <c r="H348">
        <f>IF('Multi Unit Grid'!H358="","",'Multi Unit Grid'!H358)</f>
        <v/>
      </c>
    </row>
    <row r="349">
      <c r="A349" t="n">
        <v>347</v>
      </c>
      <c r="C349">
        <f>IF('Multi Unit Grid'!C359="","",'Multi Unit Grid'!C359)</f>
        <v/>
      </c>
      <c r="D349">
        <f>IF('Multi Unit Grid'!D359="","",'Multi Unit Grid'!D359)</f>
        <v/>
      </c>
      <c r="E349">
        <f>IF('Multi Unit Grid'!E359="","",'Multi Unit Grid'!E359)</f>
        <v/>
      </c>
      <c r="F349">
        <f>IF('Multi Unit Grid'!F359="","",'Multi Unit Grid'!F359)</f>
        <v/>
      </c>
      <c r="G349">
        <f>IF('Multi Unit Grid'!G359="","",'Multi Unit Grid'!G359)</f>
        <v/>
      </c>
      <c r="H349">
        <f>IF('Multi Unit Grid'!H359="","",'Multi Unit Grid'!H359)</f>
        <v/>
      </c>
    </row>
    <row r="350">
      <c r="A350" t="n">
        <v>348</v>
      </c>
      <c r="C350">
        <f>IF('Multi Unit Grid'!C360="","",'Multi Unit Grid'!C360)</f>
        <v/>
      </c>
      <c r="D350">
        <f>IF('Multi Unit Grid'!D360="","",'Multi Unit Grid'!D360)</f>
        <v/>
      </c>
      <c r="E350">
        <f>IF('Multi Unit Grid'!E360="","",'Multi Unit Grid'!E360)</f>
        <v/>
      </c>
      <c r="F350">
        <f>IF('Multi Unit Grid'!F360="","",'Multi Unit Grid'!F360)</f>
        <v/>
      </c>
      <c r="G350">
        <f>IF('Multi Unit Grid'!G360="","",'Multi Unit Grid'!G360)</f>
        <v/>
      </c>
      <c r="H350">
        <f>IF('Multi Unit Grid'!H360="","",'Multi Unit Grid'!H360)</f>
        <v/>
      </c>
    </row>
    <row r="351">
      <c r="A351" t="n">
        <v>349</v>
      </c>
      <c r="C351">
        <f>IF('Multi Unit Grid'!C361="","",'Multi Unit Grid'!C361)</f>
        <v/>
      </c>
      <c r="D351">
        <f>IF('Multi Unit Grid'!D361="","",'Multi Unit Grid'!D361)</f>
        <v/>
      </c>
      <c r="E351">
        <f>IF('Multi Unit Grid'!E361="","",'Multi Unit Grid'!E361)</f>
        <v/>
      </c>
      <c r="F351">
        <f>IF('Multi Unit Grid'!F361="","",'Multi Unit Grid'!F361)</f>
        <v/>
      </c>
      <c r="G351">
        <f>IF('Multi Unit Grid'!G361="","",'Multi Unit Grid'!G361)</f>
        <v/>
      </c>
      <c r="H351">
        <f>IF('Multi Unit Grid'!H361="","",'Multi Unit Grid'!H361)</f>
        <v/>
      </c>
    </row>
    <row r="352">
      <c r="A352" t="n">
        <v>350</v>
      </c>
      <c r="C352">
        <f>IF('Multi Unit Grid'!C362="","",'Multi Unit Grid'!C362)</f>
        <v/>
      </c>
      <c r="D352">
        <f>IF('Multi Unit Grid'!D362="","",'Multi Unit Grid'!D362)</f>
        <v/>
      </c>
      <c r="E352">
        <f>IF('Multi Unit Grid'!E362="","",'Multi Unit Grid'!E362)</f>
        <v/>
      </c>
      <c r="F352">
        <f>IF('Multi Unit Grid'!F362="","",'Multi Unit Grid'!F362)</f>
        <v/>
      </c>
      <c r="G352">
        <f>IF('Multi Unit Grid'!G362="","",'Multi Unit Grid'!G362)</f>
        <v/>
      </c>
      <c r="H352">
        <f>IF('Multi Unit Grid'!H362="","",'Multi Unit Grid'!H362)</f>
        <v/>
      </c>
    </row>
    <row r="353">
      <c r="A353" t="n">
        <v>351</v>
      </c>
      <c r="C353">
        <f>IF('Multi Unit Grid'!C363="","",'Multi Unit Grid'!C363)</f>
        <v/>
      </c>
      <c r="D353">
        <f>IF('Multi Unit Grid'!D363="","",'Multi Unit Grid'!D363)</f>
        <v/>
      </c>
      <c r="E353">
        <f>IF('Multi Unit Grid'!E363="","",'Multi Unit Grid'!E363)</f>
        <v/>
      </c>
      <c r="F353">
        <f>IF('Multi Unit Grid'!F363="","",'Multi Unit Grid'!F363)</f>
        <v/>
      </c>
      <c r="G353">
        <f>IF('Multi Unit Grid'!G363="","",'Multi Unit Grid'!G363)</f>
        <v/>
      </c>
      <c r="H353">
        <f>IF('Multi Unit Grid'!H363="","",'Multi Unit Grid'!H363)</f>
        <v/>
      </c>
    </row>
    <row r="354">
      <c r="A354" t="n">
        <v>352</v>
      </c>
      <c r="C354">
        <f>IF('Multi Unit Grid'!C364="","",'Multi Unit Grid'!C364)</f>
        <v/>
      </c>
      <c r="D354">
        <f>IF('Multi Unit Grid'!D364="","",'Multi Unit Grid'!D364)</f>
        <v/>
      </c>
      <c r="E354">
        <f>IF('Multi Unit Grid'!E364="","",'Multi Unit Grid'!E364)</f>
        <v/>
      </c>
      <c r="F354">
        <f>IF('Multi Unit Grid'!F364="","",'Multi Unit Grid'!F364)</f>
        <v/>
      </c>
      <c r="G354">
        <f>IF('Multi Unit Grid'!G364="","",'Multi Unit Grid'!G364)</f>
        <v/>
      </c>
      <c r="H354">
        <f>IF('Multi Unit Grid'!H364="","",'Multi Unit Grid'!H364)</f>
        <v/>
      </c>
    </row>
    <row r="355">
      <c r="A355" t="n">
        <v>353</v>
      </c>
      <c r="C355">
        <f>IF('Multi Unit Grid'!C365="","",'Multi Unit Grid'!C365)</f>
        <v/>
      </c>
      <c r="D355">
        <f>IF('Multi Unit Grid'!D365="","",'Multi Unit Grid'!D365)</f>
        <v/>
      </c>
      <c r="E355">
        <f>IF('Multi Unit Grid'!E365="","",'Multi Unit Grid'!E365)</f>
        <v/>
      </c>
      <c r="F355">
        <f>IF('Multi Unit Grid'!F365="","",'Multi Unit Grid'!F365)</f>
        <v/>
      </c>
      <c r="G355">
        <f>IF('Multi Unit Grid'!G365="","",'Multi Unit Grid'!G365)</f>
        <v/>
      </c>
      <c r="H355">
        <f>IF('Multi Unit Grid'!H365="","",'Multi Unit Grid'!H365)</f>
        <v/>
      </c>
    </row>
    <row r="356">
      <c r="A356" t="n">
        <v>354</v>
      </c>
      <c r="C356">
        <f>IF('Multi Unit Grid'!C366="","",'Multi Unit Grid'!C366)</f>
        <v/>
      </c>
      <c r="D356">
        <f>IF('Multi Unit Grid'!D366="","",'Multi Unit Grid'!D366)</f>
        <v/>
      </c>
      <c r="E356">
        <f>IF('Multi Unit Grid'!E366="","",'Multi Unit Grid'!E366)</f>
        <v/>
      </c>
      <c r="F356">
        <f>IF('Multi Unit Grid'!F366="","",'Multi Unit Grid'!F366)</f>
        <v/>
      </c>
      <c r="G356">
        <f>IF('Multi Unit Grid'!G366="","",'Multi Unit Grid'!G366)</f>
        <v/>
      </c>
      <c r="H356">
        <f>IF('Multi Unit Grid'!H366="","",'Multi Unit Grid'!H366)</f>
        <v/>
      </c>
    </row>
    <row r="357">
      <c r="A357" t="n">
        <v>355</v>
      </c>
      <c r="C357">
        <f>IF('Multi Unit Grid'!C367="","",'Multi Unit Grid'!C367)</f>
        <v/>
      </c>
      <c r="D357">
        <f>IF('Multi Unit Grid'!D367="","",'Multi Unit Grid'!D367)</f>
        <v/>
      </c>
      <c r="E357">
        <f>IF('Multi Unit Grid'!E367="","",'Multi Unit Grid'!E367)</f>
        <v/>
      </c>
      <c r="F357">
        <f>IF('Multi Unit Grid'!F367="","",'Multi Unit Grid'!F367)</f>
        <v/>
      </c>
      <c r="G357">
        <f>IF('Multi Unit Grid'!G367="","",'Multi Unit Grid'!G367)</f>
        <v/>
      </c>
      <c r="H357">
        <f>IF('Multi Unit Grid'!H367="","",'Multi Unit Grid'!H367)</f>
        <v/>
      </c>
    </row>
    <row r="358">
      <c r="A358" t="n">
        <v>356</v>
      </c>
      <c r="C358">
        <f>IF('Multi Unit Grid'!C368="","",'Multi Unit Grid'!C368)</f>
        <v/>
      </c>
      <c r="D358">
        <f>IF('Multi Unit Grid'!D368="","",'Multi Unit Grid'!D368)</f>
        <v/>
      </c>
      <c r="E358">
        <f>IF('Multi Unit Grid'!E368="","",'Multi Unit Grid'!E368)</f>
        <v/>
      </c>
      <c r="F358">
        <f>IF('Multi Unit Grid'!F368="","",'Multi Unit Grid'!F368)</f>
        <v/>
      </c>
      <c r="G358">
        <f>IF('Multi Unit Grid'!G368="","",'Multi Unit Grid'!G368)</f>
        <v/>
      </c>
      <c r="H358">
        <f>IF('Multi Unit Grid'!H368="","",'Multi Unit Grid'!H368)</f>
        <v/>
      </c>
    </row>
    <row r="359">
      <c r="A359" t="n">
        <v>357</v>
      </c>
      <c r="C359">
        <f>IF('Multi Unit Grid'!C369="","",'Multi Unit Grid'!C369)</f>
        <v/>
      </c>
      <c r="D359">
        <f>IF('Multi Unit Grid'!D369="","",'Multi Unit Grid'!D369)</f>
        <v/>
      </c>
      <c r="E359">
        <f>IF('Multi Unit Grid'!E369="","",'Multi Unit Grid'!E369)</f>
        <v/>
      </c>
      <c r="F359">
        <f>IF('Multi Unit Grid'!F369="","",'Multi Unit Grid'!F369)</f>
        <v/>
      </c>
      <c r="G359">
        <f>IF('Multi Unit Grid'!G369="","",'Multi Unit Grid'!G369)</f>
        <v/>
      </c>
      <c r="H359">
        <f>IF('Multi Unit Grid'!H369="","",'Multi Unit Grid'!H369)</f>
        <v/>
      </c>
    </row>
    <row r="360">
      <c r="A360" t="n">
        <v>358</v>
      </c>
      <c r="C360">
        <f>IF('Multi Unit Grid'!C370="","",'Multi Unit Grid'!C370)</f>
        <v/>
      </c>
      <c r="D360">
        <f>IF('Multi Unit Grid'!D370="","",'Multi Unit Grid'!D370)</f>
        <v/>
      </c>
      <c r="E360">
        <f>IF('Multi Unit Grid'!E370="","",'Multi Unit Grid'!E370)</f>
        <v/>
      </c>
      <c r="F360">
        <f>IF('Multi Unit Grid'!F370="","",'Multi Unit Grid'!F370)</f>
        <v/>
      </c>
      <c r="G360">
        <f>IF('Multi Unit Grid'!G370="","",'Multi Unit Grid'!G370)</f>
        <v/>
      </c>
      <c r="H360">
        <f>IF('Multi Unit Grid'!H370="","",'Multi Unit Grid'!H370)</f>
        <v/>
      </c>
    </row>
    <row r="361">
      <c r="A361" t="n">
        <v>359</v>
      </c>
      <c r="C361">
        <f>IF('Multi Unit Grid'!C371="","",'Multi Unit Grid'!C371)</f>
        <v/>
      </c>
      <c r="D361">
        <f>IF('Multi Unit Grid'!D371="","",'Multi Unit Grid'!D371)</f>
        <v/>
      </c>
      <c r="E361">
        <f>IF('Multi Unit Grid'!E371="","",'Multi Unit Grid'!E371)</f>
        <v/>
      </c>
      <c r="F361">
        <f>IF('Multi Unit Grid'!F371="","",'Multi Unit Grid'!F371)</f>
        <v/>
      </c>
      <c r="G361">
        <f>IF('Multi Unit Grid'!G371="","",'Multi Unit Grid'!G371)</f>
        <v/>
      </c>
      <c r="H361">
        <f>IF('Multi Unit Grid'!H371="","",'Multi Unit Grid'!H371)</f>
        <v/>
      </c>
    </row>
    <row r="362">
      <c r="A362" t="n">
        <v>360</v>
      </c>
      <c r="C362">
        <f>IF('Multi Unit Grid'!C372="","",'Multi Unit Grid'!C372)</f>
        <v/>
      </c>
      <c r="D362">
        <f>IF('Multi Unit Grid'!D372="","",'Multi Unit Grid'!D372)</f>
        <v/>
      </c>
      <c r="E362">
        <f>IF('Multi Unit Grid'!E372="","",'Multi Unit Grid'!E372)</f>
        <v/>
      </c>
      <c r="F362">
        <f>IF('Multi Unit Grid'!F372="","",'Multi Unit Grid'!F372)</f>
        <v/>
      </c>
      <c r="G362">
        <f>IF('Multi Unit Grid'!G372="","",'Multi Unit Grid'!G372)</f>
        <v/>
      </c>
      <c r="H362">
        <f>IF('Multi Unit Grid'!H372="","",'Multi Unit Grid'!H372)</f>
        <v/>
      </c>
    </row>
    <row r="363">
      <c r="A363" t="n">
        <v>361</v>
      </c>
      <c r="C363">
        <f>IF('Multi Unit Grid'!C373="","",'Multi Unit Grid'!C373)</f>
        <v/>
      </c>
      <c r="D363">
        <f>IF('Multi Unit Grid'!D373="","",'Multi Unit Grid'!D373)</f>
        <v/>
      </c>
      <c r="E363">
        <f>IF('Multi Unit Grid'!E373="","",'Multi Unit Grid'!E373)</f>
        <v/>
      </c>
      <c r="F363">
        <f>IF('Multi Unit Grid'!F373="","",'Multi Unit Grid'!F373)</f>
        <v/>
      </c>
      <c r="G363">
        <f>IF('Multi Unit Grid'!G373="","",'Multi Unit Grid'!G373)</f>
        <v/>
      </c>
      <c r="H363">
        <f>IF('Multi Unit Grid'!H373="","",'Multi Unit Grid'!H373)</f>
        <v/>
      </c>
    </row>
    <row r="364">
      <c r="A364" t="n">
        <v>362</v>
      </c>
      <c r="C364">
        <f>IF('Multi Unit Grid'!C374="","",'Multi Unit Grid'!C374)</f>
        <v/>
      </c>
      <c r="D364">
        <f>IF('Multi Unit Grid'!D374="","",'Multi Unit Grid'!D374)</f>
        <v/>
      </c>
      <c r="E364">
        <f>IF('Multi Unit Grid'!E374="","",'Multi Unit Grid'!E374)</f>
        <v/>
      </c>
      <c r="F364">
        <f>IF('Multi Unit Grid'!F374="","",'Multi Unit Grid'!F374)</f>
        <v/>
      </c>
      <c r="G364">
        <f>IF('Multi Unit Grid'!G374="","",'Multi Unit Grid'!G374)</f>
        <v/>
      </c>
      <c r="H364">
        <f>IF('Multi Unit Grid'!H374="","",'Multi Unit Grid'!H374)</f>
        <v/>
      </c>
    </row>
    <row r="365">
      <c r="A365" t="n">
        <v>363</v>
      </c>
      <c r="C365">
        <f>IF('Multi Unit Grid'!C375="","",'Multi Unit Grid'!C375)</f>
        <v/>
      </c>
      <c r="D365">
        <f>IF('Multi Unit Grid'!D375="","",'Multi Unit Grid'!D375)</f>
        <v/>
      </c>
      <c r="E365">
        <f>IF('Multi Unit Grid'!E375="","",'Multi Unit Grid'!E375)</f>
        <v/>
      </c>
      <c r="F365">
        <f>IF('Multi Unit Grid'!F375="","",'Multi Unit Grid'!F375)</f>
        <v/>
      </c>
      <c r="G365">
        <f>IF('Multi Unit Grid'!G375="","",'Multi Unit Grid'!G375)</f>
        <v/>
      </c>
      <c r="H365">
        <f>IF('Multi Unit Grid'!H375="","",'Multi Unit Grid'!H375)</f>
        <v/>
      </c>
    </row>
    <row r="366">
      <c r="A366" t="n">
        <v>364</v>
      </c>
      <c r="C366">
        <f>IF('Multi Unit Grid'!C376="","",'Multi Unit Grid'!C376)</f>
        <v/>
      </c>
      <c r="D366">
        <f>IF('Multi Unit Grid'!D376="","",'Multi Unit Grid'!D376)</f>
        <v/>
      </c>
      <c r="E366">
        <f>IF('Multi Unit Grid'!E376="","",'Multi Unit Grid'!E376)</f>
        <v/>
      </c>
      <c r="F366">
        <f>IF('Multi Unit Grid'!F376="","",'Multi Unit Grid'!F376)</f>
        <v/>
      </c>
      <c r="G366">
        <f>IF('Multi Unit Grid'!G376="","",'Multi Unit Grid'!G376)</f>
        <v/>
      </c>
      <c r="H366">
        <f>IF('Multi Unit Grid'!H376="","",'Multi Unit Grid'!H376)</f>
        <v/>
      </c>
    </row>
    <row r="367">
      <c r="A367" t="n">
        <v>365</v>
      </c>
      <c r="C367">
        <f>IF('Multi Unit Grid'!C377="","",'Multi Unit Grid'!C377)</f>
        <v/>
      </c>
      <c r="D367">
        <f>IF('Multi Unit Grid'!D377="","",'Multi Unit Grid'!D377)</f>
        <v/>
      </c>
      <c r="E367">
        <f>IF('Multi Unit Grid'!E377="","",'Multi Unit Grid'!E377)</f>
        <v/>
      </c>
      <c r="F367">
        <f>IF('Multi Unit Grid'!F377="","",'Multi Unit Grid'!F377)</f>
        <v/>
      </c>
      <c r="G367">
        <f>IF('Multi Unit Grid'!G377="","",'Multi Unit Grid'!G377)</f>
        <v/>
      </c>
      <c r="H367">
        <f>IF('Multi Unit Grid'!H377="","",'Multi Unit Grid'!H377)</f>
        <v/>
      </c>
    </row>
    <row r="368">
      <c r="A368" t="n">
        <v>366</v>
      </c>
      <c r="C368">
        <f>IF('Multi Unit Grid'!C378="","",'Multi Unit Grid'!C378)</f>
        <v/>
      </c>
      <c r="D368">
        <f>IF('Multi Unit Grid'!D378="","",'Multi Unit Grid'!D378)</f>
        <v/>
      </c>
      <c r="E368">
        <f>IF('Multi Unit Grid'!E378="","",'Multi Unit Grid'!E378)</f>
        <v/>
      </c>
      <c r="F368">
        <f>IF('Multi Unit Grid'!F378="","",'Multi Unit Grid'!F378)</f>
        <v/>
      </c>
      <c r="G368">
        <f>IF('Multi Unit Grid'!G378="","",'Multi Unit Grid'!G378)</f>
        <v/>
      </c>
      <c r="H368">
        <f>IF('Multi Unit Grid'!H378="","",'Multi Unit Grid'!H378)</f>
        <v/>
      </c>
    </row>
    <row r="369">
      <c r="A369" t="n">
        <v>367</v>
      </c>
      <c r="C369">
        <f>IF('Multi Unit Grid'!C379="","",'Multi Unit Grid'!C379)</f>
        <v/>
      </c>
      <c r="D369">
        <f>IF('Multi Unit Grid'!D379="","",'Multi Unit Grid'!D379)</f>
        <v/>
      </c>
      <c r="E369">
        <f>IF('Multi Unit Grid'!E379="","",'Multi Unit Grid'!E379)</f>
        <v/>
      </c>
      <c r="F369">
        <f>IF('Multi Unit Grid'!F379="","",'Multi Unit Grid'!F379)</f>
        <v/>
      </c>
      <c r="G369">
        <f>IF('Multi Unit Grid'!G379="","",'Multi Unit Grid'!G379)</f>
        <v/>
      </c>
      <c r="H369">
        <f>IF('Multi Unit Grid'!H379="","",'Multi Unit Grid'!H379)</f>
        <v/>
      </c>
    </row>
    <row r="370">
      <c r="A370" t="n">
        <v>368</v>
      </c>
      <c r="C370">
        <f>IF('Multi Unit Grid'!C380="","",'Multi Unit Grid'!C380)</f>
        <v/>
      </c>
      <c r="D370">
        <f>IF('Multi Unit Grid'!D380="","",'Multi Unit Grid'!D380)</f>
        <v/>
      </c>
      <c r="E370">
        <f>IF('Multi Unit Grid'!E380="","",'Multi Unit Grid'!E380)</f>
        <v/>
      </c>
      <c r="F370">
        <f>IF('Multi Unit Grid'!F380="","",'Multi Unit Grid'!F380)</f>
        <v/>
      </c>
      <c r="G370">
        <f>IF('Multi Unit Grid'!G380="","",'Multi Unit Grid'!G380)</f>
        <v/>
      </c>
      <c r="H370">
        <f>IF('Multi Unit Grid'!H380="","",'Multi Unit Grid'!H380)</f>
        <v/>
      </c>
    </row>
    <row r="371">
      <c r="A371" t="n">
        <v>369</v>
      </c>
      <c r="C371">
        <f>IF('Multi Unit Grid'!C381="","",'Multi Unit Grid'!C381)</f>
        <v/>
      </c>
      <c r="D371">
        <f>IF('Multi Unit Grid'!D381="","",'Multi Unit Grid'!D381)</f>
        <v/>
      </c>
      <c r="E371">
        <f>IF('Multi Unit Grid'!E381="","",'Multi Unit Grid'!E381)</f>
        <v/>
      </c>
      <c r="F371">
        <f>IF('Multi Unit Grid'!F381="","",'Multi Unit Grid'!F381)</f>
        <v/>
      </c>
      <c r="G371">
        <f>IF('Multi Unit Grid'!G381="","",'Multi Unit Grid'!G381)</f>
        <v/>
      </c>
      <c r="H371">
        <f>IF('Multi Unit Grid'!H381="","",'Multi Unit Grid'!H381)</f>
        <v/>
      </c>
    </row>
    <row r="372">
      <c r="A372" t="n">
        <v>370</v>
      </c>
      <c r="C372">
        <f>IF('Multi Unit Grid'!C382="","",'Multi Unit Grid'!C382)</f>
        <v/>
      </c>
      <c r="D372">
        <f>IF('Multi Unit Grid'!D382="","",'Multi Unit Grid'!D382)</f>
        <v/>
      </c>
      <c r="E372">
        <f>IF('Multi Unit Grid'!E382="","",'Multi Unit Grid'!E382)</f>
        <v/>
      </c>
      <c r="F372">
        <f>IF('Multi Unit Grid'!F382="","",'Multi Unit Grid'!F382)</f>
        <v/>
      </c>
      <c r="G372">
        <f>IF('Multi Unit Grid'!G382="","",'Multi Unit Grid'!G382)</f>
        <v/>
      </c>
      <c r="H372">
        <f>IF('Multi Unit Grid'!H382="","",'Multi Unit Grid'!H382)</f>
        <v/>
      </c>
    </row>
    <row r="373">
      <c r="A373" t="n">
        <v>371</v>
      </c>
      <c r="C373">
        <f>IF('Multi Unit Grid'!C383="","",'Multi Unit Grid'!C383)</f>
        <v/>
      </c>
      <c r="D373">
        <f>IF('Multi Unit Grid'!D383="","",'Multi Unit Grid'!D383)</f>
        <v/>
      </c>
      <c r="E373">
        <f>IF('Multi Unit Grid'!E383="","",'Multi Unit Grid'!E383)</f>
        <v/>
      </c>
      <c r="F373">
        <f>IF('Multi Unit Grid'!F383="","",'Multi Unit Grid'!F383)</f>
        <v/>
      </c>
      <c r="G373">
        <f>IF('Multi Unit Grid'!G383="","",'Multi Unit Grid'!G383)</f>
        <v/>
      </c>
      <c r="H373">
        <f>IF('Multi Unit Grid'!H383="","",'Multi Unit Grid'!H383)</f>
        <v/>
      </c>
    </row>
    <row r="374">
      <c r="A374" t="n">
        <v>372</v>
      </c>
      <c r="C374">
        <f>IF('Multi Unit Grid'!C384="","",'Multi Unit Grid'!C384)</f>
        <v/>
      </c>
      <c r="D374">
        <f>IF('Multi Unit Grid'!D384="","",'Multi Unit Grid'!D384)</f>
        <v/>
      </c>
      <c r="E374">
        <f>IF('Multi Unit Grid'!E384="","",'Multi Unit Grid'!E384)</f>
        <v/>
      </c>
      <c r="F374">
        <f>IF('Multi Unit Grid'!F384="","",'Multi Unit Grid'!F384)</f>
        <v/>
      </c>
      <c r="G374">
        <f>IF('Multi Unit Grid'!G384="","",'Multi Unit Grid'!G384)</f>
        <v/>
      </c>
      <c r="H374">
        <f>IF('Multi Unit Grid'!H384="","",'Multi Unit Grid'!H384)</f>
        <v/>
      </c>
    </row>
    <row r="375">
      <c r="A375" t="n">
        <v>373</v>
      </c>
      <c r="C375">
        <f>IF('Multi Unit Grid'!C385="","",'Multi Unit Grid'!C385)</f>
        <v/>
      </c>
      <c r="D375">
        <f>IF('Multi Unit Grid'!D385="","",'Multi Unit Grid'!D385)</f>
        <v/>
      </c>
      <c r="E375">
        <f>IF('Multi Unit Grid'!E385="","",'Multi Unit Grid'!E385)</f>
        <v/>
      </c>
      <c r="F375">
        <f>IF('Multi Unit Grid'!F385="","",'Multi Unit Grid'!F385)</f>
        <v/>
      </c>
      <c r="G375">
        <f>IF('Multi Unit Grid'!G385="","",'Multi Unit Grid'!G385)</f>
        <v/>
      </c>
      <c r="H375">
        <f>IF('Multi Unit Grid'!H385="","",'Multi Unit Grid'!H385)</f>
        <v/>
      </c>
    </row>
    <row r="376">
      <c r="A376" t="n">
        <v>374</v>
      </c>
      <c r="C376">
        <f>IF('Multi Unit Grid'!C386="","",'Multi Unit Grid'!C386)</f>
        <v/>
      </c>
      <c r="D376">
        <f>IF('Multi Unit Grid'!D386="","",'Multi Unit Grid'!D386)</f>
        <v/>
      </c>
      <c r="E376">
        <f>IF('Multi Unit Grid'!E386="","",'Multi Unit Grid'!E386)</f>
        <v/>
      </c>
      <c r="F376">
        <f>IF('Multi Unit Grid'!F386="","",'Multi Unit Grid'!F386)</f>
        <v/>
      </c>
      <c r="G376">
        <f>IF('Multi Unit Grid'!G386="","",'Multi Unit Grid'!G386)</f>
        <v/>
      </c>
      <c r="H376">
        <f>IF('Multi Unit Grid'!H386="","",'Multi Unit Grid'!H386)</f>
        <v/>
      </c>
    </row>
    <row r="377">
      <c r="A377" t="n">
        <v>375</v>
      </c>
      <c r="C377">
        <f>IF('Multi Unit Grid'!C387="","",'Multi Unit Grid'!C387)</f>
        <v/>
      </c>
      <c r="D377">
        <f>IF('Multi Unit Grid'!D387="","",'Multi Unit Grid'!D387)</f>
        <v/>
      </c>
      <c r="E377">
        <f>IF('Multi Unit Grid'!E387="","",'Multi Unit Grid'!E387)</f>
        <v/>
      </c>
      <c r="F377">
        <f>IF('Multi Unit Grid'!F387="","",'Multi Unit Grid'!F387)</f>
        <v/>
      </c>
      <c r="G377">
        <f>IF('Multi Unit Grid'!G387="","",'Multi Unit Grid'!G387)</f>
        <v/>
      </c>
      <c r="H377">
        <f>IF('Multi Unit Grid'!H387="","",'Multi Unit Grid'!H387)</f>
        <v/>
      </c>
    </row>
    <row r="378">
      <c r="A378" t="n">
        <v>376</v>
      </c>
      <c r="C378">
        <f>IF('Multi Unit Grid'!C388="","",'Multi Unit Grid'!C388)</f>
        <v/>
      </c>
      <c r="D378">
        <f>IF('Multi Unit Grid'!D388="","",'Multi Unit Grid'!D388)</f>
        <v/>
      </c>
      <c r="E378">
        <f>IF('Multi Unit Grid'!E388="","",'Multi Unit Grid'!E388)</f>
        <v/>
      </c>
      <c r="F378">
        <f>IF('Multi Unit Grid'!F388="","",'Multi Unit Grid'!F388)</f>
        <v/>
      </c>
      <c r="G378">
        <f>IF('Multi Unit Grid'!G388="","",'Multi Unit Grid'!G388)</f>
        <v/>
      </c>
      <c r="H378">
        <f>IF('Multi Unit Grid'!H388="","",'Multi Unit Grid'!H388)</f>
        <v/>
      </c>
    </row>
    <row r="379">
      <c r="A379" t="n">
        <v>377</v>
      </c>
      <c r="C379">
        <f>IF('Multi Unit Grid'!C389="","",'Multi Unit Grid'!C389)</f>
        <v/>
      </c>
      <c r="D379">
        <f>IF('Multi Unit Grid'!D389="","",'Multi Unit Grid'!D389)</f>
        <v/>
      </c>
      <c r="E379">
        <f>IF('Multi Unit Grid'!E389="","",'Multi Unit Grid'!E389)</f>
        <v/>
      </c>
      <c r="F379">
        <f>IF('Multi Unit Grid'!F389="","",'Multi Unit Grid'!F389)</f>
        <v/>
      </c>
      <c r="G379">
        <f>IF('Multi Unit Grid'!G389="","",'Multi Unit Grid'!G389)</f>
        <v/>
      </c>
      <c r="H379">
        <f>IF('Multi Unit Grid'!H389="","",'Multi Unit Grid'!H389)</f>
        <v/>
      </c>
    </row>
    <row r="380">
      <c r="A380" t="n">
        <v>378</v>
      </c>
      <c r="C380">
        <f>IF('Multi Unit Grid'!C390="","",'Multi Unit Grid'!C390)</f>
        <v/>
      </c>
      <c r="D380">
        <f>IF('Multi Unit Grid'!D390="","",'Multi Unit Grid'!D390)</f>
        <v/>
      </c>
      <c r="E380">
        <f>IF('Multi Unit Grid'!E390="","",'Multi Unit Grid'!E390)</f>
        <v/>
      </c>
      <c r="F380">
        <f>IF('Multi Unit Grid'!F390="","",'Multi Unit Grid'!F390)</f>
        <v/>
      </c>
      <c r="G380">
        <f>IF('Multi Unit Grid'!G390="","",'Multi Unit Grid'!G390)</f>
        <v/>
      </c>
      <c r="H380">
        <f>IF('Multi Unit Grid'!H390="","",'Multi Unit Grid'!H390)</f>
        <v/>
      </c>
    </row>
    <row r="381">
      <c r="A381" t="n">
        <v>379</v>
      </c>
      <c r="C381">
        <f>IF('Multi Unit Grid'!C391="","",'Multi Unit Grid'!C391)</f>
        <v/>
      </c>
      <c r="D381">
        <f>IF('Multi Unit Grid'!D391="","",'Multi Unit Grid'!D391)</f>
        <v/>
      </c>
      <c r="E381">
        <f>IF('Multi Unit Grid'!E391="","",'Multi Unit Grid'!E391)</f>
        <v/>
      </c>
      <c r="F381">
        <f>IF('Multi Unit Grid'!F391="","",'Multi Unit Grid'!F391)</f>
        <v/>
      </c>
      <c r="G381">
        <f>IF('Multi Unit Grid'!G391="","",'Multi Unit Grid'!G391)</f>
        <v/>
      </c>
      <c r="H381">
        <f>IF('Multi Unit Grid'!H391="","",'Multi Unit Grid'!H391)</f>
        <v/>
      </c>
    </row>
    <row r="382">
      <c r="A382" t="n">
        <v>380</v>
      </c>
      <c r="C382">
        <f>IF('Multi Unit Grid'!C392="","",'Multi Unit Grid'!C392)</f>
        <v/>
      </c>
      <c r="D382">
        <f>IF('Multi Unit Grid'!D392="","",'Multi Unit Grid'!D392)</f>
        <v/>
      </c>
      <c r="E382">
        <f>IF('Multi Unit Grid'!E392="","",'Multi Unit Grid'!E392)</f>
        <v/>
      </c>
      <c r="F382">
        <f>IF('Multi Unit Grid'!F392="","",'Multi Unit Grid'!F392)</f>
        <v/>
      </c>
      <c r="G382">
        <f>IF('Multi Unit Grid'!G392="","",'Multi Unit Grid'!G392)</f>
        <v/>
      </c>
      <c r="H382">
        <f>IF('Multi Unit Grid'!H392="","",'Multi Unit Grid'!H392)</f>
        <v/>
      </c>
    </row>
    <row r="383">
      <c r="A383" t="n">
        <v>381</v>
      </c>
      <c r="C383">
        <f>IF('Multi Unit Grid'!C393="","",'Multi Unit Grid'!C393)</f>
        <v/>
      </c>
      <c r="D383">
        <f>IF('Multi Unit Grid'!D393="","",'Multi Unit Grid'!D393)</f>
        <v/>
      </c>
      <c r="E383">
        <f>IF('Multi Unit Grid'!E393="","",'Multi Unit Grid'!E393)</f>
        <v/>
      </c>
      <c r="F383">
        <f>IF('Multi Unit Grid'!F393="","",'Multi Unit Grid'!F393)</f>
        <v/>
      </c>
      <c r="G383">
        <f>IF('Multi Unit Grid'!G393="","",'Multi Unit Grid'!G393)</f>
        <v/>
      </c>
      <c r="H383">
        <f>IF('Multi Unit Grid'!H393="","",'Multi Unit Grid'!H393)</f>
        <v/>
      </c>
    </row>
    <row r="384">
      <c r="A384" t="n">
        <v>382</v>
      </c>
      <c r="C384">
        <f>IF('Multi Unit Grid'!C394="","",'Multi Unit Grid'!C394)</f>
        <v/>
      </c>
      <c r="D384">
        <f>IF('Multi Unit Grid'!D394="","",'Multi Unit Grid'!D394)</f>
        <v/>
      </c>
      <c r="E384">
        <f>IF('Multi Unit Grid'!E394="","",'Multi Unit Grid'!E394)</f>
        <v/>
      </c>
      <c r="F384">
        <f>IF('Multi Unit Grid'!F394="","",'Multi Unit Grid'!F394)</f>
        <v/>
      </c>
      <c r="G384">
        <f>IF('Multi Unit Grid'!G394="","",'Multi Unit Grid'!G394)</f>
        <v/>
      </c>
      <c r="H384">
        <f>IF('Multi Unit Grid'!H394="","",'Multi Unit Grid'!H394)</f>
        <v/>
      </c>
    </row>
    <row r="385">
      <c r="A385" t="n">
        <v>383</v>
      </c>
      <c r="C385">
        <f>IF('Multi Unit Grid'!C395="","",'Multi Unit Grid'!C395)</f>
        <v/>
      </c>
      <c r="D385">
        <f>IF('Multi Unit Grid'!D395="","",'Multi Unit Grid'!D395)</f>
        <v/>
      </c>
      <c r="E385">
        <f>IF('Multi Unit Grid'!E395="","",'Multi Unit Grid'!E395)</f>
        <v/>
      </c>
      <c r="F385">
        <f>IF('Multi Unit Grid'!F395="","",'Multi Unit Grid'!F395)</f>
        <v/>
      </c>
      <c r="G385">
        <f>IF('Multi Unit Grid'!G395="","",'Multi Unit Grid'!G395)</f>
        <v/>
      </c>
      <c r="H385">
        <f>IF('Multi Unit Grid'!H395="","",'Multi Unit Grid'!H395)</f>
        <v/>
      </c>
    </row>
    <row r="386">
      <c r="A386" t="n">
        <v>384</v>
      </c>
      <c r="C386">
        <f>IF('Multi Unit Grid'!C396="","",'Multi Unit Grid'!C396)</f>
        <v/>
      </c>
      <c r="D386">
        <f>IF('Multi Unit Grid'!D396="","",'Multi Unit Grid'!D396)</f>
        <v/>
      </c>
      <c r="E386">
        <f>IF('Multi Unit Grid'!E396="","",'Multi Unit Grid'!E396)</f>
        <v/>
      </c>
      <c r="F386">
        <f>IF('Multi Unit Grid'!F396="","",'Multi Unit Grid'!F396)</f>
        <v/>
      </c>
      <c r="G386">
        <f>IF('Multi Unit Grid'!G396="","",'Multi Unit Grid'!G396)</f>
        <v/>
      </c>
      <c r="H386">
        <f>IF('Multi Unit Grid'!H396="","",'Multi Unit Grid'!H396)</f>
        <v/>
      </c>
    </row>
    <row r="387">
      <c r="A387" t="n">
        <v>385</v>
      </c>
      <c r="C387">
        <f>IF('Multi Unit Grid'!C397="","",'Multi Unit Grid'!C397)</f>
        <v/>
      </c>
      <c r="D387">
        <f>IF('Multi Unit Grid'!D397="","",'Multi Unit Grid'!D397)</f>
        <v/>
      </c>
      <c r="E387">
        <f>IF('Multi Unit Grid'!E397="","",'Multi Unit Grid'!E397)</f>
        <v/>
      </c>
      <c r="F387">
        <f>IF('Multi Unit Grid'!F397="","",'Multi Unit Grid'!F397)</f>
        <v/>
      </c>
      <c r="G387">
        <f>IF('Multi Unit Grid'!G397="","",'Multi Unit Grid'!G397)</f>
        <v/>
      </c>
      <c r="H387">
        <f>IF('Multi Unit Grid'!H397="","",'Multi Unit Grid'!H397)</f>
        <v/>
      </c>
    </row>
    <row r="388">
      <c r="A388" t="n">
        <v>386</v>
      </c>
      <c r="C388">
        <f>IF('Multi Unit Grid'!C398="","",'Multi Unit Grid'!C398)</f>
        <v/>
      </c>
      <c r="D388">
        <f>IF('Multi Unit Grid'!D398="","",'Multi Unit Grid'!D398)</f>
        <v/>
      </c>
      <c r="E388">
        <f>IF('Multi Unit Grid'!E398="","",'Multi Unit Grid'!E398)</f>
        <v/>
      </c>
      <c r="F388">
        <f>IF('Multi Unit Grid'!F398="","",'Multi Unit Grid'!F398)</f>
        <v/>
      </c>
      <c r="G388">
        <f>IF('Multi Unit Grid'!G398="","",'Multi Unit Grid'!G398)</f>
        <v/>
      </c>
      <c r="H388">
        <f>IF('Multi Unit Grid'!H398="","",'Multi Unit Grid'!H398)</f>
        <v/>
      </c>
    </row>
    <row r="389">
      <c r="A389" t="n">
        <v>387</v>
      </c>
      <c r="C389">
        <f>IF('Multi Unit Grid'!C399="","",'Multi Unit Grid'!C399)</f>
        <v/>
      </c>
      <c r="D389">
        <f>IF('Multi Unit Grid'!D399="","",'Multi Unit Grid'!D399)</f>
        <v/>
      </c>
      <c r="E389">
        <f>IF('Multi Unit Grid'!E399="","",'Multi Unit Grid'!E399)</f>
        <v/>
      </c>
      <c r="F389">
        <f>IF('Multi Unit Grid'!F399="","",'Multi Unit Grid'!F399)</f>
        <v/>
      </c>
      <c r="G389">
        <f>IF('Multi Unit Grid'!G399="","",'Multi Unit Grid'!G399)</f>
        <v/>
      </c>
      <c r="H389">
        <f>IF('Multi Unit Grid'!H399="","",'Multi Unit Grid'!H399)</f>
        <v/>
      </c>
    </row>
    <row r="390">
      <c r="A390" t="n">
        <v>388</v>
      </c>
      <c r="C390">
        <f>IF('Multi Unit Grid'!C400="","",'Multi Unit Grid'!C400)</f>
        <v/>
      </c>
      <c r="D390">
        <f>IF('Multi Unit Grid'!D400="","",'Multi Unit Grid'!D400)</f>
        <v/>
      </c>
      <c r="E390">
        <f>IF('Multi Unit Grid'!E400="","",'Multi Unit Grid'!E400)</f>
        <v/>
      </c>
      <c r="F390">
        <f>IF('Multi Unit Grid'!F400="","",'Multi Unit Grid'!F400)</f>
        <v/>
      </c>
      <c r="G390">
        <f>IF('Multi Unit Grid'!G400="","",'Multi Unit Grid'!G400)</f>
        <v/>
      </c>
      <c r="H390">
        <f>IF('Multi Unit Grid'!H400="","",'Multi Unit Grid'!H400)</f>
        <v/>
      </c>
    </row>
    <row r="391">
      <c r="A391" t="n">
        <v>389</v>
      </c>
      <c r="C391">
        <f>IF('Multi Unit Grid'!C401="","",'Multi Unit Grid'!C401)</f>
        <v/>
      </c>
      <c r="D391">
        <f>IF('Multi Unit Grid'!D401="","",'Multi Unit Grid'!D401)</f>
        <v/>
      </c>
      <c r="E391">
        <f>IF('Multi Unit Grid'!E401="","",'Multi Unit Grid'!E401)</f>
        <v/>
      </c>
      <c r="F391">
        <f>IF('Multi Unit Grid'!F401="","",'Multi Unit Grid'!F401)</f>
        <v/>
      </c>
      <c r="G391">
        <f>IF('Multi Unit Grid'!G401="","",'Multi Unit Grid'!G401)</f>
        <v/>
      </c>
      <c r="H391">
        <f>IF('Multi Unit Grid'!H401="","",'Multi Unit Grid'!H401)</f>
        <v/>
      </c>
    </row>
    <row r="392">
      <c r="A392" t="n">
        <v>390</v>
      </c>
      <c r="C392">
        <f>IF('Multi Unit Grid'!C402="","",'Multi Unit Grid'!C402)</f>
        <v/>
      </c>
      <c r="D392">
        <f>IF('Multi Unit Grid'!D402="","",'Multi Unit Grid'!D402)</f>
        <v/>
      </c>
      <c r="E392">
        <f>IF('Multi Unit Grid'!E402="","",'Multi Unit Grid'!E402)</f>
        <v/>
      </c>
      <c r="F392">
        <f>IF('Multi Unit Grid'!F402="","",'Multi Unit Grid'!F402)</f>
        <v/>
      </c>
      <c r="G392">
        <f>IF('Multi Unit Grid'!G402="","",'Multi Unit Grid'!G402)</f>
        <v/>
      </c>
      <c r="H392">
        <f>IF('Multi Unit Grid'!H402="","",'Multi Unit Grid'!H402)</f>
        <v/>
      </c>
    </row>
    <row r="393">
      <c r="A393" t="n">
        <v>391</v>
      </c>
      <c r="C393">
        <f>IF('Multi Unit Grid'!C403="","",'Multi Unit Grid'!C403)</f>
        <v/>
      </c>
      <c r="D393">
        <f>IF('Multi Unit Grid'!D403="","",'Multi Unit Grid'!D403)</f>
        <v/>
      </c>
      <c r="E393">
        <f>IF('Multi Unit Grid'!E403="","",'Multi Unit Grid'!E403)</f>
        <v/>
      </c>
      <c r="F393">
        <f>IF('Multi Unit Grid'!F403="","",'Multi Unit Grid'!F403)</f>
        <v/>
      </c>
      <c r="G393">
        <f>IF('Multi Unit Grid'!G403="","",'Multi Unit Grid'!G403)</f>
        <v/>
      </c>
      <c r="H393">
        <f>IF('Multi Unit Grid'!H403="","",'Multi Unit Grid'!H403)</f>
        <v/>
      </c>
    </row>
    <row r="394">
      <c r="A394" t="n">
        <v>392</v>
      </c>
      <c r="C394">
        <f>IF('Multi Unit Grid'!C404="","",'Multi Unit Grid'!C404)</f>
        <v/>
      </c>
      <c r="D394">
        <f>IF('Multi Unit Grid'!D404="","",'Multi Unit Grid'!D404)</f>
        <v/>
      </c>
      <c r="E394">
        <f>IF('Multi Unit Grid'!E404="","",'Multi Unit Grid'!E404)</f>
        <v/>
      </c>
      <c r="F394">
        <f>IF('Multi Unit Grid'!F404="","",'Multi Unit Grid'!F404)</f>
        <v/>
      </c>
      <c r="G394">
        <f>IF('Multi Unit Grid'!G404="","",'Multi Unit Grid'!G404)</f>
        <v/>
      </c>
      <c r="H394">
        <f>IF('Multi Unit Grid'!H404="","",'Multi Unit Grid'!H404)</f>
        <v/>
      </c>
    </row>
    <row r="395">
      <c r="A395" t="n">
        <v>393</v>
      </c>
      <c r="C395">
        <f>IF('Multi Unit Grid'!C405="","",'Multi Unit Grid'!C405)</f>
        <v/>
      </c>
      <c r="D395">
        <f>IF('Multi Unit Grid'!D405="","",'Multi Unit Grid'!D405)</f>
        <v/>
      </c>
      <c r="E395">
        <f>IF('Multi Unit Grid'!E405="","",'Multi Unit Grid'!E405)</f>
        <v/>
      </c>
      <c r="F395">
        <f>IF('Multi Unit Grid'!F405="","",'Multi Unit Grid'!F405)</f>
        <v/>
      </c>
      <c r="G395">
        <f>IF('Multi Unit Grid'!G405="","",'Multi Unit Grid'!G405)</f>
        <v/>
      </c>
      <c r="H395">
        <f>IF('Multi Unit Grid'!H405="","",'Multi Unit Grid'!H405)</f>
        <v/>
      </c>
    </row>
    <row r="396">
      <c r="A396" t="n">
        <v>394</v>
      </c>
      <c r="C396">
        <f>IF('Multi Unit Grid'!C406="","",'Multi Unit Grid'!C406)</f>
        <v/>
      </c>
      <c r="D396">
        <f>IF('Multi Unit Grid'!D406="","",'Multi Unit Grid'!D406)</f>
        <v/>
      </c>
      <c r="E396">
        <f>IF('Multi Unit Grid'!E406="","",'Multi Unit Grid'!E406)</f>
        <v/>
      </c>
      <c r="F396">
        <f>IF('Multi Unit Grid'!F406="","",'Multi Unit Grid'!F406)</f>
        <v/>
      </c>
      <c r="G396">
        <f>IF('Multi Unit Grid'!G406="","",'Multi Unit Grid'!G406)</f>
        <v/>
      </c>
      <c r="H396">
        <f>IF('Multi Unit Grid'!H406="","",'Multi Unit Grid'!H406)</f>
        <v/>
      </c>
    </row>
    <row r="397">
      <c r="A397" t="n">
        <v>395</v>
      </c>
      <c r="C397">
        <f>IF('Multi Unit Grid'!C407="","",'Multi Unit Grid'!C407)</f>
        <v/>
      </c>
      <c r="D397">
        <f>IF('Multi Unit Grid'!D407="","",'Multi Unit Grid'!D407)</f>
        <v/>
      </c>
      <c r="E397">
        <f>IF('Multi Unit Grid'!E407="","",'Multi Unit Grid'!E407)</f>
        <v/>
      </c>
      <c r="F397">
        <f>IF('Multi Unit Grid'!F407="","",'Multi Unit Grid'!F407)</f>
        <v/>
      </c>
      <c r="G397">
        <f>IF('Multi Unit Grid'!G407="","",'Multi Unit Grid'!G407)</f>
        <v/>
      </c>
      <c r="H397">
        <f>IF('Multi Unit Grid'!H407="","",'Multi Unit Grid'!H407)</f>
        <v/>
      </c>
    </row>
    <row r="398">
      <c r="A398" t="n">
        <v>396</v>
      </c>
      <c r="C398">
        <f>IF('Multi Unit Grid'!C408="","",'Multi Unit Grid'!C408)</f>
        <v/>
      </c>
      <c r="D398">
        <f>IF('Multi Unit Grid'!D408="","",'Multi Unit Grid'!D408)</f>
        <v/>
      </c>
      <c r="E398">
        <f>IF('Multi Unit Grid'!E408="","",'Multi Unit Grid'!E408)</f>
        <v/>
      </c>
      <c r="F398">
        <f>IF('Multi Unit Grid'!F408="","",'Multi Unit Grid'!F408)</f>
        <v/>
      </c>
      <c r="G398">
        <f>IF('Multi Unit Grid'!G408="","",'Multi Unit Grid'!G408)</f>
        <v/>
      </c>
      <c r="H398">
        <f>IF('Multi Unit Grid'!H408="","",'Multi Unit Grid'!H408)</f>
        <v/>
      </c>
    </row>
    <row r="399">
      <c r="A399" t="n">
        <v>397</v>
      </c>
      <c r="C399">
        <f>IF('Multi Unit Grid'!C409="","",'Multi Unit Grid'!C409)</f>
        <v/>
      </c>
      <c r="D399">
        <f>IF('Multi Unit Grid'!D409="","",'Multi Unit Grid'!D409)</f>
        <v/>
      </c>
      <c r="E399">
        <f>IF('Multi Unit Grid'!E409="","",'Multi Unit Grid'!E409)</f>
        <v/>
      </c>
      <c r="F399">
        <f>IF('Multi Unit Grid'!F409="","",'Multi Unit Grid'!F409)</f>
        <v/>
      </c>
      <c r="G399">
        <f>IF('Multi Unit Grid'!G409="","",'Multi Unit Grid'!G409)</f>
        <v/>
      </c>
      <c r="H399">
        <f>IF('Multi Unit Grid'!H409="","",'Multi Unit Grid'!H409)</f>
        <v/>
      </c>
    </row>
    <row r="400">
      <c r="A400" t="n">
        <v>398</v>
      </c>
      <c r="C400">
        <f>IF('Multi Unit Grid'!C410="","",'Multi Unit Grid'!C410)</f>
        <v/>
      </c>
      <c r="D400">
        <f>IF('Multi Unit Grid'!D410="","",'Multi Unit Grid'!D410)</f>
        <v/>
      </c>
      <c r="E400">
        <f>IF('Multi Unit Grid'!E410="","",'Multi Unit Grid'!E410)</f>
        <v/>
      </c>
      <c r="F400">
        <f>IF('Multi Unit Grid'!F410="","",'Multi Unit Grid'!F410)</f>
        <v/>
      </c>
      <c r="G400">
        <f>IF('Multi Unit Grid'!G410="","",'Multi Unit Grid'!G410)</f>
        <v/>
      </c>
      <c r="H400">
        <f>IF('Multi Unit Grid'!H410="","",'Multi Unit Grid'!H410)</f>
        <v/>
      </c>
    </row>
    <row r="401">
      <c r="A401" t="n">
        <v>399</v>
      </c>
      <c r="C401">
        <f>IF('Multi Unit Grid'!C411="","",'Multi Unit Grid'!C411)</f>
        <v/>
      </c>
      <c r="D401">
        <f>IF('Multi Unit Grid'!D411="","",'Multi Unit Grid'!D411)</f>
        <v/>
      </c>
      <c r="E401">
        <f>IF('Multi Unit Grid'!E411="","",'Multi Unit Grid'!E411)</f>
        <v/>
      </c>
      <c r="F401">
        <f>IF('Multi Unit Grid'!F411="","",'Multi Unit Grid'!F411)</f>
        <v/>
      </c>
      <c r="G401">
        <f>IF('Multi Unit Grid'!G411="","",'Multi Unit Grid'!G411)</f>
        <v/>
      </c>
      <c r="H401">
        <f>IF('Multi Unit Grid'!H411="","",'Multi Unit Grid'!H411)</f>
        <v/>
      </c>
    </row>
    <row r="402">
      <c r="A402" t="n">
        <v>400</v>
      </c>
      <c r="C402">
        <f>IF('Multi Unit Grid'!C412="","",'Multi Unit Grid'!C412)</f>
        <v/>
      </c>
      <c r="D402">
        <f>IF('Multi Unit Grid'!D412="","",'Multi Unit Grid'!D412)</f>
        <v/>
      </c>
      <c r="E402">
        <f>IF('Multi Unit Grid'!E412="","",'Multi Unit Grid'!E412)</f>
        <v/>
      </c>
      <c r="F402">
        <f>IF('Multi Unit Grid'!F412="","",'Multi Unit Grid'!F412)</f>
        <v/>
      </c>
      <c r="G402">
        <f>IF('Multi Unit Grid'!G412="","",'Multi Unit Grid'!G412)</f>
        <v/>
      </c>
      <c r="H402">
        <f>IF('Multi Unit Grid'!H412="","",'Multi Unit Grid'!H412)</f>
        <v/>
      </c>
    </row>
    <row r="403">
      <c r="A403" t="n">
        <v>401</v>
      </c>
      <c r="C403">
        <f>IF('Multi Unit Grid'!C413="","",'Multi Unit Grid'!C413)</f>
        <v/>
      </c>
      <c r="D403">
        <f>IF('Multi Unit Grid'!D413="","",'Multi Unit Grid'!D413)</f>
        <v/>
      </c>
      <c r="E403">
        <f>IF('Multi Unit Grid'!E413="","",'Multi Unit Grid'!E413)</f>
        <v/>
      </c>
      <c r="F403">
        <f>IF('Multi Unit Grid'!F413="","",'Multi Unit Grid'!F413)</f>
        <v/>
      </c>
      <c r="G403">
        <f>IF('Multi Unit Grid'!G413="","",'Multi Unit Grid'!G413)</f>
        <v/>
      </c>
      <c r="H403">
        <f>IF('Multi Unit Grid'!H413="","",'Multi Unit Grid'!H413)</f>
        <v/>
      </c>
    </row>
    <row r="404">
      <c r="A404" t="n">
        <v>402</v>
      </c>
      <c r="C404">
        <f>IF('Multi Unit Grid'!C414="","",'Multi Unit Grid'!C414)</f>
        <v/>
      </c>
      <c r="D404">
        <f>IF('Multi Unit Grid'!D414="","",'Multi Unit Grid'!D414)</f>
        <v/>
      </c>
      <c r="E404">
        <f>IF('Multi Unit Grid'!E414="","",'Multi Unit Grid'!E414)</f>
        <v/>
      </c>
      <c r="F404">
        <f>IF('Multi Unit Grid'!F414="","",'Multi Unit Grid'!F414)</f>
        <v/>
      </c>
      <c r="G404">
        <f>IF('Multi Unit Grid'!G414="","",'Multi Unit Grid'!G414)</f>
        <v/>
      </c>
      <c r="H404">
        <f>IF('Multi Unit Grid'!H414="","",'Multi Unit Grid'!H414)</f>
        <v/>
      </c>
    </row>
    <row r="405">
      <c r="A405" t="n">
        <v>403</v>
      </c>
      <c r="C405">
        <f>IF('Multi Unit Grid'!C415="","",'Multi Unit Grid'!C415)</f>
        <v/>
      </c>
      <c r="D405">
        <f>IF('Multi Unit Grid'!D415="","",'Multi Unit Grid'!D415)</f>
        <v/>
      </c>
      <c r="E405">
        <f>IF('Multi Unit Grid'!E415="","",'Multi Unit Grid'!E415)</f>
        <v/>
      </c>
      <c r="F405">
        <f>IF('Multi Unit Grid'!F415="","",'Multi Unit Grid'!F415)</f>
        <v/>
      </c>
      <c r="G405">
        <f>IF('Multi Unit Grid'!G415="","",'Multi Unit Grid'!G415)</f>
        <v/>
      </c>
      <c r="H405">
        <f>IF('Multi Unit Grid'!H415="","",'Multi Unit Grid'!H415)</f>
        <v/>
      </c>
    </row>
    <row r="406">
      <c r="A406" t="n">
        <v>404</v>
      </c>
      <c r="C406">
        <f>IF('Multi Unit Grid'!C416="","",'Multi Unit Grid'!C416)</f>
        <v/>
      </c>
      <c r="D406">
        <f>IF('Multi Unit Grid'!D416="","",'Multi Unit Grid'!D416)</f>
        <v/>
      </c>
      <c r="E406">
        <f>IF('Multi Unit Grid'!E416="","",'Multi Unit Grid'!E416)</f>
        <v/>
      </c>
      <c r="F406">
        <f>IF('Multi Unit Grid'!F416="","",'Multi Unit Grid'!F416)</f>
        <v/>
      </c>
      <c r="G406">
        <f>IF('Multi Unit Grid'!G416="","",'Multi Unit Grid'!G416)</f>
        <v/>
      </c>
      <c r="H406">
        <f>IF('Multi Unit Grid'!H416="","",'Multi Unit Grid'!H416)</f>
        <v/>
      </c>
    </row>
    <row r="407">
      <c r="A407" t="n">
        <v>405</v>
      </c>
      <c r="C407">
        <f>IF('Multi Unit Grid'!C417="","",'Multi Unit Grid'!C417)</f>
        <v/>
      </c>
      <c r="D407">
        <f>IF('Multi Unit Grid'!D417="","",'Multi Unit Grid'!D417)</f>
        <v/>
      </c>
      <c r="E407">
        <f>IF('Multi Unit Grid'!E417="","",'Multi Unit Grid'!E417)</f>
        <v/>
      </c>
      <c r="F407">
        <f>IF('Multi Unit Grid'!F417="","",'Multi Unit Grid'!F417)</f>
        <v/>
      </c>
      <c r="G407">
        <f>IF('Multi Unit Grid'!G417="","",'Multi Unit Grid'!G417)</f>
        <v/>
      </c>
      <c r="H407">
        <f>IF('Multi Unit Grid'!H417="","",'Multi Unit Grid'!H417)</f>
        <v/>
      </c>
    </row>
    <row r="408">
      <c r="A408" t="n">
        <v>406</v>
      </c>
      <c r="C408">
        <f>IF('Multi Unit Grid'!C418="","",'Multi Unit Grid'!C418)</f>
        <v/>
      </c>
      <c r="D408">
        <f>IF('Multi Unit Grid'!D418="","",'Multi Unit Grid'!D418)</f>
        <v/>
      </c>
      <c r="E408">
        <f>IF('Multi Unit Grid'!E418="","",'Multi Unit Grid'!E418)</f>
        <v/>
      </c>
      <c r="F408">
        <f>IF('Multi Unit Grid'!F418="","",'Multi Unit Grid'!F418)</f>
        <v/>
      </c>
      <c r="G408">
        <f>IF('Multi Unit Grid'!G418="","",'Multi Unit Grid'!G418)</f>
        <v/>
      </c>
      <c r="H408">
        <f>IF('Multi Unit Grid'!H418="","",'Multi Unit Grid'!H418)</f>
        <v/>
      </c>
    </row>
    <row r="409">
      <c r="A409" t="n">
        <v>407</v>
      </c>
      <c r="C409">
        <f>IF('Multi Unit Grid'!C419="","",'Multi Unit Grid'!C419)</f>
        <v/>
      </c>
      <c r="D409">
        <f>IF('Multi Unit Grid'!D419="","",'Multi Unit Grid'!D419)</f>
        <v/>
      </c>
      <c r="E409">
        <f>IF('Multi Unit Grid'!E419="","",'Multi Unit Grid'!E419)</f>
        <v/>
      </c>
      <c r="F409">
        <f>IF('Multi Unit Grid'!F419="","",'Multi Unit Grid'!F419)</f>
        <v/>
      </c>
      <c r="G409">
        <f>IF('Multi Unit Grid'!G419="","",'Multi Unit Grid'!G419)</f>
        <v/>
      </c>
      <c r="H409">
        <f>IF('Multi Unit Grid'!H419="","",'Multi Unit Grid'!H419)</f>
        <v/>
      </c>
    </row>
    <row r="410">
      <c r="A410" t="n">
        <v>408</v>
      </c>
      <c r="C410">
        <f>IF('Multi Unit Grid'!C420="","",'Multi Unit Grid'!C420)</f>
        <v/>
      </c>
      <c r="D410">
        <f>IF('Multi Unit Grid'!D420="","",'Multi Unit Grid'!D420)</f>
        <v/>
      </c>
      <c r="E410">
        <f>IF('Multi Unit Grid'!E420="","",'Multi Unit Grid'!E420)</f>
        <v/>
      </c>
      <c r="F410">
        <f>IF('Multi Unit Grid'!F420="","",'Multi Unit Grid'!F420)</f>
        <v/>
      </c>
      <c r="G410">
        <f>IF('Multi Unit Grid'!G420="","",'Multi Unit Grid'!G420)</f>
        <v/>
      </c>
      <c r="H410">
        <f>IF('Multi Unit Grid'!H420="","",'Multi Unit Grid'!H420)</f>
        <v/>
      </c>
    </row>
    <row r="411">
      <c r="A411" t="n">
        <v>409</v>
      </c>
      <c r="C411">
        <f>IF('Multi Unit Grid'!C421="","",'Multi Unit Grid'!C421)</f>
        <v/>
      </c>
      <c r="D411">
        <f>IF('Multi Unit Grid'!D421="","",'Multi Unit Grid'!D421)</f>
        <v/>
      </c>
      <c r="E411">
        <f>IF('Multi Unit Grid'!E421="","",'Multi Unit Grid'!E421)</f>
        <v/>
      </c>
      <c r="F411">
        <f>IF('Multi Unit Grid'!F421="","",'Multi Unit Grid'!F421)</f>
        <v/>
      </c>
      <c r="G411">
        <f>IF('Multi Unit Grid'!G421="","",'Multi Unit Grid'!G421)</f>
        <v/>
      </c>
      <c r="H411">
        <f>IF('Multi Unit Grid'!H421="","",'Multi Unit Grid'!H421)</f>
        <v/>
      </c>
    </row>
    <row r="412">
      <c r="A412" t="n">
        <v>410</v>
      </c>
      <c r="C412">
        <f>IF('Multi Unit Grid'!C422="","",'Multi Unit Grid'!C422)</f>
        <v/>
      </c>
      <c r="D412">
        <f>IF('Multi Unit Grid'!D422="","",'Multi Unit Grid'!D422)</f>
        <v/>
      </c>
      <c r="E412">
        <f>IF('Multi Unit Grid'!E422="","",'Multi Unit Grid'!E422)</f>
        <v/>
      </c>
      <c r="F412">
        <f>IF('Multi Unit Grid'!F422="","",'Multi Unit Grid'!F422)</f>
        <v/>
      </c>
      <c r="G412">
        <f>IF('Multi Unit Grid'!G422="","",'Multi Unit Grid'!G422)</f>
        <v/>
      </c>
      <c r="H412">
        <f>IF('Multi Unit Grid'!H422="","",'Multi Unit Grid'!H422)</f>
        <v/>
      </c>
    </row>
    <row r="413">
      <c r="A413" t="n">
        <v>411</v>
      </c>
      <c r="C413">
        <f>IF('Multi Unit Grid'!C423="","",'Multi Unit Grid'!C423)</f>
        <v/>
      </c>
      <c r="D413">
        <f>IF('Multi Unit Grid'!D423="","",'Multi Unit Grid'!D423)</f>
        <v/>
      </c>
      <c r="E413">
        <f>IF('Multi Unit Grid'!E423="","",'Multi Unit Grid'!E423)</f>
        <v/>
      </c>
      <c r="F413">
        <f>IF('Multi Unit Grid'!F423="","",'Multi Unit Grid'!F423)</f>
        <v/>
      </c>
      <c r="G413">
        <f>IF('Multi Unit Grid'!G423="","",'Multi Unit Grid'!G423)</f>
        <v/>
      </c>
      <c r="H413">
        <f>IF('Multi Unit Grid'!H423="","",'Multi Unit Grid'!H423)</f>
        <v/>
      </c>
    </row>
    <row r="414">
      <c r="A414" t="n">
        <v>412</v>
      </c>
      <c r="C414">
        <f>IF('Multi Unit Grid'!C424="","",'Multi Unit Grid'!C424)</f>
        <v/>
      </c>
      <c r="D414">
        <f>IF('Multi Unit Grid'!D424="","",'Multi Unit Grid'!D424)</f>
        <v/>
      </c>
      <c r="E414">
        <f>IF('Multi Unit Grid'!E424="","",'Multi Unit Grid'!E424)</f>
        <v/>
      </c>
      <c r="F414">
        <f>IF('Multi Unit Grid'!F424="","",'Multi Unit Grid'!F424)</f>
        <v/>
      </c>
      <c r="G414">
        <f>IF('Multi Unit Grid'!G424="","",'Multi Unit Grid'!G424)</f>
        <v/>
      </c>
      <c r="H414">
        <f>IF('Multi Unit Grid'!H424="","",'Multi Unit Grid'!H424)</f>
        <v/>
      </c>
    </row>
    <row r="415">
      <c r="A415" t="n">
        <v>413</v>
      </c>
      <c r="C415">
        <f>IF('Multi Unit Grid'!C425="","",'Multi Unit Grid'!C425)</f>
        <v/>
      </c>
      <c r="D415">
        <f>IF('Multi Unit Grid'!D425="","",'Multi Unit Grid'!D425)</f>
        <v/>
      </c>
      <c r="E415">
        <f>IF('Multi Unit Grid'!E425="","",'Multi Unit Grid'!E425)</f>
        <v/>
      </c>
      <c r="F415">
        <f>IF('Multi Unit Grid'!F425="","",'Multi Unit Grid'!F425)</f>
        <v/>
      </c>
      <c r="G415">
        <f>IF('Multi Unit Grid'!G425="","",'Multi Unit Grid'!G425)</f>
        <v/>
      </c>
      <c r="H415">
        <f>IF('Multi Unit Grid'!H425="","",'Multi Unit Grid'!H425)</f>
        <v/>
      </c>
    </row>
    <row r="416">
      <c r="A416" t="n">
        <v>414</v>
      </c>
      <c r="C416">
        <f>IF('Multi Unit Grid'!C426="","",'Multi Unit Grid'!C426)</f>
        <v/>
      </c>
      <c r="D416">
        <f>IF('Multi Unit Grid'!D426="","",'Multi Unit Grid'!D426)</f>
        <v/>
      </c>
      <c r="E416">
        <f>IF('Multi Unit Grid'!E426="","",'Multi Unit Grid'!E426)</f>
        <v/>
      </c>
      <c r="F416">
        <f>IF('Multi Unit Grid'!F426="","",'Multi Unit Grid'!F426)</f>
        <v/>
      </c>
      <c r="G416">
        <f>IF('Multi Unit Grid'!G426="","",'Multi Unit Grid'!G426)</f>
        <v/>
      </c>
      <c r="H416">
        <f>IF('Multi Unit Grid'!H426="","",'Multi Unit Grid'!H426)</f>
        <v/>
      </c>
    </row>
    <row r="417">
      <c r="A417" t="n">
        <v>415</v>
      </c>
      <c r="C417">
        <f>IF('Multi Unit Grid'!C427="","",'Multi Unit Grid'!C427)</f>
        <v/>
      </c>
      <c r="D417">
        <f>IF('Multi Unit Grid'!D427="","",'Multi Unit Grid'!D427)</f>
        <v/>
      </c>
      <c r="E417">
        <f>IF('Multi Unit Grid'!E427="","",'Multi Unit Grid'!E427)</f>
        <v/>
      </c>
      <c r="F417">
        <f>IF('Multi Unit Grid'!F427="","",'Multi Unit Grid'!F427)</f>
        <v/>
      </c>
      <c r="G417">
        <f>IF('Multi Unit Grid'!G427="","",'Multi Unit Grid'!G427)</f>
        <v/>
      </c>
      <c r="H417">
        <f>IF('Multi Unit Grid'!H427="","",'Multi Unit Grid'!H427)</f>
        <v/>
      </c>
    </row>
    <row r="418">
      <c r="A418" t="n">
        <v>416</v>
      </c>
      <c r="C418">
        <f>IF('Multi Unit Grid'!C428="","",'Multi Unit Grid'!C428)</f>
        <v/>
      </c>
      <c r="D418">
        <f>IF('Multi Unit Grid'!D428="","",'Multi Unit Grid'!D428)</f>
        <v/>
      </c>
      <c r="E418">
        <f>IF('Multi Unit Grid'!E428="","",'Multi Unit Grid'!E428)</f>
        <v/>
      </c>
      <c r="F418">
        <f>IF('Multi Unit Grid'!F428="","",'Multi Unit Grid'!F428)</f>
        <v/>
      </c>
      <c r="G418">
        <f>IF('Multi Unit Grid'!G428="","",'Multi Unit Grid'!G428)</f>
        <v/>
      </c>
      <c r="H418">
        <f>IF('Multi Unit Grid'!H428="","",'Multi Unit Grid'!H428)</f>
        <v/>
      </c>
    </row>
    <row r="419">
      <c r="A419" t="n">
        <v>417</v>
      </c>
      <c r="C419">
        <f>IF('Multi Unit Grid'!C429="","",'Multi Unit Grid'!C429)</f>
        <v/>
      </c>
      <c r="D419">
        <f>IF('Multi Unit Grid'!D429="","",'Multi Unit Grid'!D429)</f>
        <v/>
      </c>
      <c r="E419">
        <f>IF('Multi Unit Grid'!E429="","",'Multi Unit Grid'!E429)</f>
        <v/>
      </c>
      <c r="F419">
        <f>IF('Multi Unit Grid'!F429="","",'Multi Unit Grid'!F429)</f>
        <v/>
      </c>
      <c r="G419">
        <f>IF('Multi Unit Grid'!G429="","",'Multi Unit Grid'!G429)</f>
        <v/>
      </c>
      <c r="H419">
        <f>IF('Multi Unit Grid'!H429="","",'Multi Unit Grid'!H429)</f>
        <v/>
      </c>
    </row>
    <row r="420">
      <c r="A420" t="n">
        <v>418</v>
      </c>
      <c r="C420">
        <f>IF('Multi Unit Grid'!C430="","",'Multi Unit Grid'!C430)</f>
        <v/>
      </c>
      <c r="D420">
        <f>IF('Multi Unit Grid'!D430="","",'Multi Unit Grid'!D430)</f>
        <v/>
      </c>
      <c r="E420">
        <f>IF('Multi Unit Grid'!E430="","",'Multi Unit Grid'!E430)</f>
        <v/>
      </c>
      <c r="F420">
        <f>IF('Multi Unit Grid'!F430="","",'Multi Unit Grid'!F430)</f>
        <v/>
      </c>
      <c r="G420">
        <f>IF('Multi Unit Grid'!G430="","",'Multi Unit Grid'!G430)</f>
        <v/>
      </c>
      <c r="H420">
        <f>IF('Multi Unit Grid'!H430="","",'Multi Unit Grid'!H430)</f>
        <v/>
      </c>
    </row>
    <row r="421">
      <c r="A421" t="n">
        <v>419</v>
      </c>
      <c r="C421">
        <f>IF('Multi Unit Grid'!C431="","",'Multi Unit Grid'!C431)</f>
        <v/>
      </c>
      <c r="D421">
        <f>IF('Multi Unit Grid'!D431="","",'Multi Unit Grid'!D431)</f>
        <v/>
      </c>
      <c r="E421">
        <f>IF('Multi Unit Grid'!E431="","",'Multi Unit Grid'!E431)</f>
        <v/>
      </c>
      <c r="F421">
        <f>IF('Multi Unit Grid'!F431="","",'Multi Unit Grid'!F431)</f>
        <v/>
      </c>
      <c r="G421">
        <f>IF('Multi Unit Grid'!G431="","",'Multi Unit Grid'!G431)</f>
        <v/>
      </c>
      <c r="H421">
        <f>IF('Multi Unit Grid'!H431="","",'Multi Unit Grid'!H431)</f>
        <v/>
      </c>
    </row>
    <row r="422">
      <c r="A422" t="n">
        <v>420</v>
      </c>
      <c r="C422">
        <f>IF('Multi Unit Grid'!C432="","",'Multi Unit Grid'!C432)</f>
        <v/>
      </c>
      <c r="D422">
        <f>IF('Multi Unit Grid'!D432="","",'Multi Unit Grid'!D432)</f>
        <v/>
      </c>
      <c r="E422">
        <f>IF('Multi Unit Grid'!E432="","",'Multi Unit Grid'!E432)</f>
        <v/>
      </c>
      <c r="F422">
        <f>IF('Multi Unit Grid'!F432="","",'Multi Unit Grid'!F432)</f>
        <v/>
      </c>
      <c r="G422">
        <f>IF('Multi Unit Grid'!G432="","",'Multi Unit Grid'!G432)</f>
        <v/>
      </c>
      <c r="H422">
        <f>IF('Multi Unit Grid'!H432="","",'Multi Unit Grid'!H432)</f>
        <v/>
      </c>
    </row>
    <row r="423">
      <c r="A423" t="n">
        <v>421</v>
      </c>
      <c r="C423">
        <f>IF('Multi Unit Grid'!C433="","",'Multi Unit Grid'!C433)</f>
        <v/>
      </c>
      <c r="D423">
        <f>IF('Multi Unit Grid'!D433="","",'Multi Unit Grid'!D433)</f>
        <v/>
      </c>
      <c r="E423">
        <f>IF('Multi Unit Grid'!E433="","",'Multi Unit Grid'!E433)</f>
        <v/>
      </c>
      <c r="F423">
        <f>IF('Multi Unit Grid'!F433="","",'Multi Unit Grid'!F433)</f>
        <v/>
      </c>
      <c r="G423">
        <f>IF('Multi Unit Grid'!G433="","",'Multi Unit Grid'!G433)</f>
        <v/>
      </c>
      <c r="H423">
        <f>IF('Multi Unit Grid'!H433="","",'Multi Unit Grid'!H433)</f>
        <v/>
      </c>
    </row>
    <row r="424">
      <c r="A424" t="n">
        <v>422</v>
      </c>
      <c r="C424">
        <f>IF('Multi Unit Grid'!C434="","",'Multi Unit Grid'!C434)</f>
        <v/>
      </c>
      <c r="D424">
        <f>IF('Multi Unit Grid'!D434="","",'Multi Unit Grid'!D434)</f>
        <v/>
      </c>
      <c r="E424">
        <f>IF('Multi Unit Grid'!E434="","",'Multi Unit Grid'!E434)</f>
        <v/>
      </c>
      <c r="F424">
        <f>IF('Multi Unit Grid'!F434="","",'Multi Unit Grid'!F434)</f>
        <v/>
      </c>
      <c r="G424">
        <f>IF('Multi Unit Grid'!G434="","",'Multi Unit Grid'!G434)</f>
        <v/>
      </c>
      <c r="H424">
        <f>IF('Multi Unit Grid'!H434="","",'Multi Unit Grid'!H434)</f>
        <v/>
      </c>
    </row>
    <row r="425">
      <c r="A425" t="n">
        <v>423</v>
      </c>
      <c r="C425">
        <f>IF('Multi Unit Grid'!C435="","",'Multi Unit Grid'!C435)</f>
        <v/>
      </c>
      <c r="D425">
        <f>IF('Multi Unit Grid'!D435="","",'Multi Unit Grid'!D435)</f>
        <v/>
      </c>
      <c r="E425">
        <f>IF('Multi Unit Grid'!E435="","",'Multi Unit Grid'!E435)</f>
        <v/>
      </c>
      <c r="F425">
        <f>IF('Multi Unit Grid'!F435="","",'Multi Unit Grid'!F435)</f>
        <v/>
      </c>
      <c r="G425">
        <f>IF('Multi Unit Grid'!G435="","",'Multi Unit Grid'!G435)</f>
        <v/>
      </c>
      <c r="H425">
        <f>IF('Multi Unit Grid'!H435="","",'Multi Unit Grid'!H435)</f>
        <v/>
      </c>
    </row>
    <row r="426">
      <c r="A426" t="n">
        <v>424</v>
      </c>
      <c r="C426">
        <f>IF('Multi Unit Grid'!C436="","",'Multi Unit Grid'!C436)</f>
        <v/>
      </c>
      <c r="D426">
        <f>IF('Multi Unit Grid'!D436="","",'Multi Unit Grid'!D436)</f>
        <v/>
      </c>
      <c r="E426">
        <f>IF('Multi Unit Grid'!E436="","",'Multi Unit Grid'!E436)</f>
        <v/>
      </c>
      <c r="F426">
        <f>IF('Multi Unit Grid'!F436="","",'Multi Unit Grid'!F436)</f>
        <v/>
      </c>
      <c r="G426">
        <f>IF('Multi Unit Grid'!G436="","",'Multi Unit Grid'!G436)</f>
        <v/>
      </c>
      <c r="H426">
        <f>IF('Multi Unit Grid'!H436="","",'Multi Unit Grid'!H436)</f>
        <v/>
      </c>
    </row>
    <row r="427">
      <c r="A427" t="n">
        <v>425</v>
      </c>
      <c r="C427">
        <f>IF('Multi Unit Grid'!C437="","",'Multi Unit Grid'!C437)</f>
        <v/>
      </c>
      <c r="D427">
        <f>IF('Multi Unit Grid'!D437="","",'Multi Unit Grid'!D437)</f>
        <v/>
      </c>
      <c r="E427">
        <f>IF('Multi Unit Grid'!E437="","",'Multi Unit Grid'!E437)</f>
        <v/>
      </c>
      <c r="F427">
        <f>IF('Multi Unit Grid'!F437="","",'Multi Unit Grid'!F437)</f>
        <v/>
      </c>
      <c r="G427">
        <f>IF('Multi Unit Grid'!G437="","",'Multi Unit Grid'!G437)</f>
        <v/>
      </c>
      <c r="H427">
        <f>IF('Multi Unit Grid'!H437="","",'Multi Unit Grid'!H437)</f>
        <v/>
      </c>
    </row>
    <row r="428">
      <c r="A428" t="n">
        <v>426</v>
      </c>
      <c r="C428">
        <f>IF('Multi Unit Grid'!C438="","",'Multi Unit Grid'!C438)</f>
        <v/>
      </c>
      <c r="D428">
        <f>IF('Multi Unit Grid'!D438="","",'Multi Unit Grid'!D438)</f>
        <v/>
      </c>
      <c r="E428">
        <f>IF('Multi Unit Grid'!E438="","",'Multi Unit Grid'!E438)</f>
        <v/>
      </c>
      <c r="F428">
        <f>IF('Multi Unit Grid'!F438="","",'Multi Unit Grid'!F438)</f>
        <v/>
      </c>
      <c r="G428">
        <f>IF('Multi Unit Grid'!G438="","",'Multi Unit Grid'!G438)</f>
        <v/>
      </c>
      <c r="H428">
        <f>IF('Multi Unit Grid'!H438="","",'Multi Unit Grid'!H438)</f>
        <v/>
      </c>
    </row>
    <row r="429">
      <c r="A429" t="n">
        <v>427</v>
      </c>
      <c r="C429">
        <f>IF('Multi Unit Grid'!C439="","",'Multi Unit Grid'!C439)</f>
        <v/>
      </c>
      <c r="D429">
        <f>IF('Multi Unit Grid'!D439="","",'Multi Unit Grid'!D439)</f>
        <v/>
      </c>
      <c r="E429">
        <f>IF('Multi Unit Grid'!E439="","",'Multi Unit Grid'!E439)</f>
        <v/>
      </c>
      <c r="F429">
        <f>IF('Multi Unit Grid'!F439="","",'Multi Unit Grid'!F439)</f>
        <v/>
      </c>
      <c r="G429">
        <f>IF('Multi Unit Grid'!G439="","",'Multi Unit Grid'!G439)</f>
        <v/>
      </c>
      <c r="H429">
        <f>IF('Multi Unit Grid'!H439="","",'Multi Unit Grid'!H439)</f>
        <v/>
      </c>
    </row>
    <row r="430">
      <c r="A430" t="n">
        <v>428</v>
      </c>
      <c r="C430">
        <f>IF('Multi Unit Grid'!C440="","",'Multi Unit Grid'!C440)</f>
        <v/>
      </c>
      <c r="D430">
        <f>IF('Multi Unit Grid'!D440="","",'Multi Unit Grid'!D440)</f>
        <v/>
      </c>
      <c r="E430">
        <f>IF('Multi Unit Grid'!E440="","",'Multi Unit Grid'!E440)</f>
        <v/>
      </c>
      <c r="F430">
        <f>IF('Multi Unit Grid'!F440="","",'Multi Unit Grid'!F440)</f>
        <v/>
      </c>
      <c r="G430">
        <f>IF('Multi Unit Grid'!G440="","",'Multi Unit Grid'!G440)</f>
        <v/>
      </c>
      <c r="H430">
        <f>IF('Multi Unit Grid'!H440="","",'Multi Unit Grid'!H440)</f>
        <v/>
      </c>
    </row>
    <row r="431">
      <c r="A431" t="n">
        <v>429</v>
      </c>
      <c r="C431">
        <f>IF('Multi Unit Grid'!C441="","",'Multi Unit Grid'!C441)</f>
        <v/>
      </c>
      <c r="D431">
        <f>IF('Multi Unit Grid'!D441="","",'Multi Unit Grid'!D441)</f>
        <v/>
      </c>
      <c r="E431">
        <f>IF('Multi Unit Grid'!E441="","",'Multi Unit Grid'!E441)</f>
        <v/>
      </c>
      <c r="F431">
        <f>IF('Multi Unit Grid'!F441="","",'Multi Unit Grid'!F441)</f>
        <v/>
      </c>
      <c r="G431">
        <f>IF('Multi Unit Grid'!G441="","",'Multi Unit Grid'!G441)</f>
        <v/>
      </c>
      <c r="H431">
        <f>IF('Multi Unit Grid'!H441="","",'Multi Unit Grid'!H441)</f>
        <v/>
      </c>
    </row>
    <row r="432">
      <c r="A432" t="n">
        <v>430</v>
      </c>
      <c r="C432">
        <f>IF('Multi Unit Grid'!C442="","",'Multi Unit Grid'!C442)</f>
        <v/>
      </c>
      <c r="D432">
        <f>IF('Multi Unit Grid'!D442="","",'Multi Unit Grid'!D442)</f>
        <v/>
      </c>
      <c r="E432">
        <f>IF('Multi Unit Grid'!E442="","",'Multi Unit Grid'!E442)</f>
        <v/>
      </c>
      <c r="F432">
        <f>IF('Multi Unit Grid'!F442="","",'Multi Unit Grid'!F442)</f>
        <v/>
      </c>
      <c r="G432">
        <f>IF('Multi Unit Grid'!G442="","",'Multi Unit Grid'!G442)</f>
        <v/>
      </c>
      <c r="H432">
        <f>IF('Multi Unit Grid'!H442="","",'Multi Unit Grid'!H442)</f>
        <v/>
      </c>
    </row>
    <row r="433">
      <c r="A433" t="n">
        <v>431</v>
      </c>
      <c r="C433">
        <f>IF('Multi Unit Grid'!C443="","",'Multi Unit Grid'!C443)</f>
        <v/>
      </c>
      <c r="D433">
        <f>IF('Multi Unit Grid'!D443="","",'Multi Unit Grid'!D443)</f>
        <v/>
      </c>
      <c r="E433">
        <f>IF('Multi Unit Grid'!E443="","",'Multi Unit Grid'!E443)</f>
        <v/>
      </c>
      <c r="F433">
        <f>IF('Multi Unit Grid'!F443="","",'Multi Unit Grid'!F443)</f>
        <v/>
      </c>
      <c r="G433">
        <f>IF('Multi Unit Grid'!G443="","",'Multi Unit Grid'!G443)</f>
        <v/>
      </c>
      <c r="H433">
        <f>IF('Multi Unit Grid'!H443="","",'Multi Unit Grid'!H443)</f>
        <v/>
      </c>
    </row>
    <row r="434">
      <c r="A434" t="n">
        <v>432</v>
      </c>
      <c r="C434">
        <f>IF('Multi Unit Grid'!C444="","",'Multi Unit Grid'!C444)</f>
        <v/>
      </c>
      <c r="D434">
        <f>IF('Multi Unit Grid'!D444="","",'Multi Unit Grid'!D444)</f>
        <v/>
      </c>
      <c r="E434">
        <f>IF('Multi Unit Grid'!E444="","",'Multi Unit Grid'!E444)</f>
        <v/>
      </c>
      <c r="F434">
        <f>IF('Multi Unit Grid'!F444="","",'Multi Unit Grid'!F444)</f>
        <v/>
      </c>
      <c r="G434">
        <f>IF('Multi Unit Grid'!G444="","",'Multi Unit Grid'!G444)</f>
        <v/>
      </c>
      <c r="H434">
        <f>IF('Multi Unit Grid'!H444="","",'Multi Unit Grid'!H444)</f>
        <v/>
      </c>
    </row>
    <row r="435">
      <c r="A435" t="n">
        <v>433</v>
      </c>
      <c r="C435">
        <f>IF('Multi Unit Grid'!C445="","",'Multi Unit Grid'!C445)</f>
        <v/>
      </c>
      <c r="D435">
        <f>IF('Multi Unit Grid'!D445="","",'Multi Unit Grid'!D445)</f>
        <v/>
      </c>
      <c r="E435">
        <f>IF('Multi Unit Grid'!E445="","",'Multi Unit Grid'!E445)</f>
        <v/>
      </c>
      <c r="F435">
        <f>IF('Multi Unit Grid'!F445="","",'Multi Unit Grid'!F445)</f>
        <v/>
      </c>
      <c r="G435">
        <f>IF('Multi Unit Grid'!G445="","",'Multi Unit Grid'!G445)</f>
        <v/>
      </c>
      <c r="H435">
        <f>IF('Multi Unit Grid'!H445="","",'Multi Unit Grid'!H445)</f>
        <v/>
      </c>
    </row>
    <row r="436">
      <c r="A436" t="n">
        <v>434</v>
      </c>
      <c r="C436">
        <f>IF('Multi Unit Grid'!C446="","",'Multi Unit Grid'!C446)</f>
        <v/>
      </c>
      <c r="D436">
        <f>IF('Multi Unit Grid'!D446="","",'Multi Unit Grid'!D446)</f>
        <v/>
      </c>
      <c r="E436">
        <f>IF('Multi Unit Grid'!E446="","",'Multi Unit Grid'!E446)</f>
        <v/>
      </c>
      <c r="F436">
        <f>IF('Multi Unit Grid'!F446="","",'Multi Unit Grid'!F446)</f>
        <v/>
      </c>
      <c r="G436">
        <f>IF('Multi Unit Grid'!G446="","",'Multi Unit Grid'!G446)</f>
        <v/>
      </c>
      <c r="H436">
        <f>IF('Multi Unit Grid'!H446="","",'Multi Unit Grid'!H446)</f>
        <v/>
      </c>
    </row>
    <row r="437">
      <c r="A437" t="n">
        <v>435</v>
      </c>
      <c r="C437">
        <f>IF('Multi Unit Grid'!C447="","",'Multi Unit Grid'!C447)</f>
        <v/>
      </c>
      <c r="D437">
        <f>IF('Multi Unit Grid'!D447="","",'Multi Unit Grid'!D447)</f>
        <v/>
      </c>
      <c r="E437">
        <f>IF('Multi Unit Grid'!E447="","",'Multi Unit Grid'!E447)</f>
        <v/>
      </c>
      <c r="F437">
        <f>IF('Multi Unit Grid'!F447="","",'Multi Unit Grid'!F447)</f>
        <v/>
      </c>
      <c r="G437">
        <f>IF('Multi Unit Grid'!G447="","",'Multi Unit Grid'!G447)</f>
        <v/>
      </c>
      <c r="H437">
        <f>IF('Multi Unit Grid'!H447="","",'Multi Unit Grid'!H447)</f>
        <v/>
      </c>
    </row>
    <row r="438">
      <c r="A438" t="n">
        <v>436</v>
      </c>
      <c r="C438">
        <f>IF('Multi Unit Grid'!C448="","",'Multi Unit Grid'!C448)</f>
        <v/>
      </c>
      <c r="D438">
        <f>IF('Multi Unit Grid'!D448="","",'Multi Unit Grid'!D448)</f>
        <v/>
      </c>
      <c r="E438">
        <f>IF('Multi Unit Grid'!E448="","",'Multi Unit Grid'!E448)</f>
        <v/>
      </c>
      <c r="F438">
        <f>IF('Multi Unit Grid'!F448="","",'Multi Unit Grid'!F448)</f>
        <v/>
      </c>
      <c r="G438">
        <f>IF('Multi Unit Grid'!G448="","",'Multi Unit Grid'!G448)</f>
        <v/>
      </c>
      <c r="H438">
        <f>IF('Multi Unit Grid'!H448="","",'Multi Unit Grid'!H448)</f>
        <v/>
      </c>
    </row>
    <row r="439">
      <c r="A439" t="n">
        <v>437</v>
      </c>
      <c r="C439">
        <f>IF('Multi Unit Grid'!C449="","",'Multi Unit Grid'!C449)</f>
        <v/>
      </c>
      <c r="D439">
        <f>IF('Multi Unit Grid'!D449="","",'Multi Unit Grid'!D449)</f>
        <v/>
      </c>
      <c r="E439">
        <f>IF('Multi Unit Grid'!E449="","",'Multi Unit Grid'!E449)</f>
        <v/>
      </c>
      <c r="F439">
        <f>IF('Multi Unit Grid'!F449="","",'Multi Unit Grid'!F449)</f>
        <v/>
      </c>
      <c r="G439">
        <f>IF('Multi Unit Grid'!G449="","",'Multi Unit Grid'!G449)</f>
        <v/>
      </c>
      <c r="H439">
        <f>IF('Multi Unit Grid'!H449="","",'Multi Unit Grid'!H449)</f>
        <v/>
      </c>
    </row>
    <row r="440">
      <c r="A440" t="n">
        <v>438</v>
      </c>
      <c r="C440">
        <f>IF('Multi Unit Grid'!C450="","",'Multi Unit Grid'!C450)</f>
        <v/>
      </c>
      <c r="D440">
        <f>IF('Multi Unit Grid'!D450="","",'Multi Unit Grid'!D450)</f>
        <v/>
      </c>
      <c r="E440">
        <f>IF('Multi Unit Grid'!E450="","",'Multi Unit Grid'!E450)</f>
        <v/>
      </c>
      <c r="F440">
        <f>IF('Multi Unit Grid'!F450="","",'Multi Unit Grid'!F450)</f>
        <v/>
      </c>
      <c r="G440">
        <f>IF('Multi Unit Grid'!G450="","",'Multi Unit Grid'!G450)</f>
        <v/>
      </c>
      <c r="H440">
        <f>IF('Multi Unit Grid'!H450="","",'Multi Unit Grid'!H450)</f>
        <v/>
      </c>
    </row>
    <row r="441">
      <c r="A441" t="n">
        <v>439</v>
      </c>
      <c r="C441">
        <f>IF('Multi Unit Grid'!C451="","",'Multi Unit Grid'!C451)</f>
        <v/>
      </c>
      <c r="D441">
        <f>IF('Multi Unit Grid'!D451="","",'Multi Unit Grid'!D451)</f>
        <v/>
      </c>
      <c r="E441">
        <f>IF('Multi Unit Grid'!E451="","",'Multi Unit Grid'!E451)</f>
        <v/>
      </c>
      <c r="F441">
        <f>IF('Multi Unit Grid'!F451="","",'Multi Unit Grid'!F451)</f>
        <v/>
      </c>
      <c r="G441">
        <f>IF('Multi Unit Grid'!G451="","",'Multi Unit Grid'!G451)</f>
        <v/>
      </c>
      <c r="H441">
        <f>IF('Multi Unit Grid'!H451="","",'Multi Unit Grid'!H451)</f>
        <v/>
      </c>
    </row>
    <row r="442">
      <c r="A442" t="n">
        <v>440</v>
      </c>
      <c r="C442">
        <f>IF('Multi Unit Grid'!C452="","",'Multi Unit Grid'!C452)</f>
        <v/>
      </c>
      <c r="D442">
        <f>IF('Multi Unit Grid'!D452="","",'Multi Unit Grid'!D452)</f>
        <v/>
      </c>
      <c r="E442">
        <f>IF('Multi Unit Grid'!E452="","",'Multi Unit Grid'!E452)</f>
        <v/>
      </c>
      <c r="F442">
        <f>IF('Multi Unit Grid'!F452="","",'Multi Unit Grid'!F452)</f>
        <v/>
      </c>
      <c r="G442">
        <f>IF('Multi Unit Grid'!G452="","",'Multi Unit Grid'!G452)</f>
        <v/>
      </c>
      <c r="H442">
        <f>IF('Multi Unit Grid'!H452="","",'Multi Unit Grid'!H452)</f>
        <v/>
      </c>
    </row>
    <row r="443">
      <c r="A443" t="n">
        <v>441</v>
      </c>
      <c r="C443">
        <f>IF('Multi Unit Grid'!C453="","",'Multi Unit Grid'!C453)</f>
        <v/>
      </c>
      <c r="D443">
        <f>IF('Multi Unit Grid'!D453="","",'Multi Unit Grid'!D453)</f>
        <v/>
      </c>
      <c r="E443">
        <f>IF('Multi Unit Grid'!E453="","",'Multi Unit Grid'!E453)</f>
        <v/>
      </c>
      <c r="F443">
        <f>IF('Multi Unit Grid'!F453="","",'Multi Unit Grid'!F453)</f>
        <v/>
      </c>
      <c r="G443">
        <f>IF('Multi Unit Grid'!G453="","",'Multi Unit Grid'!G453)</f>
        <v/>
      </c>
      <c r="H443">
        <f>IF('Multi Unit Grid'!H453="","",'Multi Unit Grid'!H453)</f>
        <v/>
      </c>
    </row>
    <row r="444">
      <c r="A444" t="n">
        <v>442</v>
      </c>
      <c r="C444">
        <f>IF('Multi Unit Grid'!C454="","",'Multi Unit Grid'!C454)</f>
        <v/>
      </c>
      <c r="D444">
        <f>IF('Multi Unit Grid'!D454="","",'Multi Unit Grid'!D454)</f>
        <v/>
      </c>
      <c r="E444">
        <f>IF('Multi Unit Grid'!E454="","",'Multi Unit Grid'!E454)</f>
        <v/>
      </c>
      <c r="F444">
        <f>IF('Multi Unit Grid'!F454="","",'Multi Unit Grid'!F454)</f>
        <v/>
      </c>
      <c r="G444">
        <f>IF('Multi Unit Grid'!G454="","",'Multi Unit Grid'!G454)</f>
        <v/>
      </c>
      <c r="H444">
        <f>IF('Multi Unit Grid'!H454="","",'Multi Unit Grid'!H454)</f>
        <v/>
      </c>
    </row>
    <row r="445">
      <c r="A445" t="n">
        <v>443</v>
      </c>
      <c r="C445">
        <f>IF('Multi Unit Grid'!C455="","",'Multi Unit Grid'!C455)</f>
        <v/>
      </c>
      <c r="D445">
        <f>IF('Multi Unit Grid'!D455="","",'Multi Unit Grid'!D455)</f>
        <v/>
      </c>
      <c r="E445">
        <f>IF('Multi Unit Grid'!E455="","",'Multi Unit Grid'!E455)</f>
        <v/>
      </c>
      <c r="F445">
        <f>IF('Multi Unit Grid'!F455="","",'Multi Unit Grid'!F455)</f>
        <v/>
      </c>
      <c r="G445">
        <f>IF('Multi Unit Grid'!G455="","",'Multi Unit Grid'!G455)</f>
        <v/>
      </c>
      <c r="H445">
        <f>IF('Multi Unit Grid'!H455="","",'Multi Unit Grid'!H455)</f>
        <v/>
      </c>
    </row>
    <row r="446">
      <c r="A446" t="n">
        <v>444</v>
      </c>
      <c r="C446">
        <f>IF('Multi Unit Grid'!C456="","",'Multi Unit Grid'!C456)</f>
        <v/>
      </c>
      <c r="D446">
        <f>IF('Multi Unit Grid'!D456="","",'Multi Unit Grid'!D456)</f>
        <v/>
      </c>
      <c r="E446">
        <f>IF('Multi Unit Grid'!E456="","",'Multi Unit Grid'!E456)</f>
        <v/>
      </c>
      <c r="F446">
        <f>IF('Multi Unit Grid'!F456="","",'Multi Unit Grid'!F456)</f>
        <v/>
      </c>
      <c r="G446">
        <f>IF('Multi Unit Grid'!G456="","",'Multi Unit Grid'!G456)</f>
        <v/>
      </c>
      <c r="H446">
        <f>IF('Multi Unit Grid'!H456="","",'Multi Unit Grid'!H456)</f>
        <v/>
      </c>
    </row>
    <row r="447">
      <c r="A447" t="n">
        <v>445</v>
      </c>
      <c r="C447">
        <f>IF('Multi Unit Grid'!C457="","",'Multi Unit Grid'!C457)</f>
        <v/>
      </c>
      <c r="D447">
        <f>IF('Multi Unit Grid'!D457="","",'Multi Unit Grid'!D457)</f>
        <v/>
      </c>
      <c r="E447">
        <f>IF('Multi Unit Grid'!E457="","",'Multi Unit Grid'!E457)</f>
        <v/>
      </c>
      <c r="F447">
        <f>IF('Multi Unit Grid'!F457="","",'Multi Unit Grid'!F457)</f>
        <v/>
      </c>
      <c r="G447">
        <f>IF('Multi Unit Grid'!G457="","",'Multi Unit Grid'!G457)</f>
        <v/>
      </c>
      <c r="H447">
        <f>IF('Multi Unit Grid'!H457="","",'Multi Unit Grid'!H457)</f>
        <v/>
      </c>
    </row>
    <row r="448">
      <c r="A448" t="n">
        <v>446</v>
      </c>
      <c r="C448">
        <f>IF('Multi Unit Grid'!C458="","",'Multi Unit Grid'!C458)</f>
        <v/>
      </c>
      <c r="D448">
        <f>IF('Multi Unit Grid'!D458="","",'Multi Unit Grid'!D458)</f>
        <v/>
      </c>
      <c r="E448">
        <f>IF('Multi Unit Grid'!E458="","",'Multi Unit Grid'!E458)</f>
        <v/>
      </c>
      <c r="F448">
        <f>IF('Multi Unit Grid'!F458="","",'Multi Unit Grid'!F458)</f>
        <v/>
      </c>
      <c r="G448">
        <f>IF('Multi Unit Grid'!G458="","",'Multi Unit Grid'!G458)</f>
        <v/>
      </c>
      <c r="H448">
        <f>IF('Multi Unit Grid'!H458="","",'Multi Unit Grid'!H458)</f>
        <v/>
      </c>
    </row>
    <row r="449">
      <c r="A449" t="n">
        <v>447</v>
      </c>
      <c r="C449">
        <f>IF('Multi Unit Grid'!C459="","",'Multi Unit Grid'!C459)</f>
        <v/>
      </c>
      <c r="D449">
        <f>IF('Multi Unit Grid'!D459="","",'Multi Unit Grid'!D459)</f>
        <v/>
      </c>
      <c r="E449">
        <f>IF('Multi Unit Grid'!E459="","",'Multi Unit Grid'!E459)</f>
        <v/>
      </c>
      <c r="F449">
        <f>IF('Multi Unit Grid'!F459="","",'Multi Unit Grid'!F459)</f>
        <v/>
      </c>
      <c r="G449">
        <f>IF('Multi Unit Grid'!G459="","",'Multi Unit Grid'!G459)</f>
        <v/>
      </c>
      <c r="H449">
        <f>IF('Multi Unit Grid'!H459="","",'Multi Unit Grid'!H459)</f>
        <v/>
      </c>
    </row>
    <row r="450">
      <c r="A450" t="n">
        <v>448</v>
      </c>
      <c r="C450">
        <f>IF('Multi Unit Grid'!C460="","",'Multi Unit Grid'!C460)</f>
        <v/>
      </c>
      <c r="D450">
        <f>IF('Multi Unit Grid'!D460="","",'Multi Unit Grid'!D460)</f>
        <v/>
      </c>
      <c r="E450">
        <f>IF('Multi Unit Grid'!E460="","",'Multi Unit Grid'!E460)</f>
        <v/>
      </c>
      <c r="F450">
        <f>IF('Multi Unit Grid'!F460="","",'Multi Unit Grid'!F460)</f>
        <v/>
      </c>
      <c r="G450">
        <f>IF('Multi Unit Grid'!G460="","",'Multi Unit Grid'!G460)</f>
        <v/>
      </c>
      <c r="H450">
        <f>IF('Multi Unit Grid'!H460="","",'Multi Unit Grid'!H460)</f>
        <v/>
      </c>
    </row>
    <row r="451">
      <c r="A451" t="n">
        <v>449</v>
      </c>
      <c r="C451">
        <f>IF('Multi Unit Grid'!C461="","",'Multi Unit Grid'!C461)</f>
        <v/>
      </c>
      <c r="D451">
        <f>IF('Multi Unit Grid'!D461="","",'Multi Unit Grid'!D461)</f>
        <v/>
      </c>
      <c r="E451">
        <f>IF('Multi Unit Grid'!E461="","",'Multi Unit Grid'!E461)</f>
        <v/>
      </c>
      <c r="F451">
        <f>IF('Multi Unit Grid'!F461="","",'Multi Unit Grid'!F461)</f>
        <v/>
      </c>
      <c r="G451">
        <f>IF('Multi Unit Grid'!G461="","",'Multi Unit Grid'!G461)</f>
        <v/>
      </c>
      <c r="H451">
        <f>IF('Multi Unit Grid'!H461="","",'Multi Unit Grid'!H461)</f>
        <v/>
      </c>
    </row>
    <row r="452">
      <c r="A452" t="n">
        <v>450</v>
      </c>
      <c r="C452">
        <f>IF('Multi Unit Grid'!C462="","",'Multi Unit Grid'!C462)</f>
        <v/>
      </c>
      <c r="D452">
        <f>IF('Multi Unit Grid'!D462="","",'Multi Unit Grid'!D462)</f>
        <v/>
      </c>
      <c r="E452">
        <f>IF('Multi Unit Grid'!E462="","",'Multi Unit Grid'!E462)</f>
        <v/>
      </c>
      <c r="F452">
        <f>IF('Multi Unit Grid'!F462="","",'Multi Unit Grid'!F462)</f>
        <v/>
      </c>
      <c r="G452">
        <f>IF('Multi Unit Grid'!G462="","",'Multi Unit Grid'!G462)</f>
        <v/>
      </c>
      <c r="H452">
        <f>IF('Multi Unit Grid'!H462="","",'Multi Unit Grid'!H462)</f>
        <v/>
      </c>
    </row>
    <row r="453">
      <c r="A453" t="n">
        <v>451</v>
      </c>
      <c r="C453">
        <f>IF('Multi Unit Grid'!C463="","",'Multi Unit Grid'!C463)</f>
        <v/>
      </c>
      <c r="D453">
        <f>IF('Multi Unit Grid'!D463="","",'Multi Unit Grid'!D463)</f>
        <v/>
      </c>
      <c r="E453">
        <f>IF('Multi Unit Grid'!E463="","",'Multi Unit Grid'!E463)</f>
        <v/>
      </c>
      <c r="F453">
        <f>IF('Multi Unit Grid'!F463="","",'Multi Unit Grid'!F463)</f>
        <v/>
      </c>
      <c r="G453">
        <f>IF('Multi Unit Grid'!G463="","",'Multi Unit Grid'!G463)</f>
        <v/>
      </c>
      <c r="H453">
        <f>IF('Multi Unit Grid'!H463="","",'Multi Unit Grid'!H463)</f>
        <v/>
      </c>
    </row>
    <row r="454">
      <c r="A454" t="n">
        <v>452</v>
      </c>
      <c r="C454">
        <f>IF('Multi Unit Grid'!C464="","",'Multi Unit Grid'!C464)</f>
        <v/>
      </c>
      <c r="D454">
        <f>IF('Multi Unit Grid'!D464="","",'Multi Unit Grid'!D464)</f>
        <v/>
      </c>
      <c r="E454">
        <f>IF('Multi Unit Grid'!E464="","",'Multi Unit Grid'!E464)</f>
        <v/>
      </c>
      <c r="F454">
        <f>IF('Multi Unit Grid'!F464="","",'Multi Unit Grid'!F464)</f>
        <v/>
      </c>
      <c r="G454">
        <f>IF('Multi Unit Grid'!G464="","",'Multi Unit Grid'!G464)</f>
        <v/>
      </c>
      <c r="H454">
        <f>IF('Multi Unit Grid'!H464="","",'Multi Unit Grid'!H464)</f>
        <v/>
      </c>
    </row>
    <row r="455">
      <c r="A455" t="n">
        <v>453</v>
      </c>
      <c r="C455">
        <f>IF('Multi Unit Grid'!C465="","",'Multi Unit Grid'!C465)</f>
        <v/>
      </c>
      <c r="D455">
        <f>IF('Multi Unit Grid'!D465="","",'Multi Unit Grid'!D465)</f>
        <v/>
      </c>
      <c r="E455">
        <f>IF('Multi Unit Grid'!E465="","",'Multi Unit Grid'!E465)</f>
        <v/>
      </c>
      <c r="F455">
        <f>IF('Multi Unit Grid'!F465="","",'Multi Unit Grid'!F465)</f>
        <v/>
      </c>
      <c r="G455">
        <f>IF('Multi Unit Grid'!G465="","",'Multi Unit Grid'!G465)</f>
        <v/>
      </c>
      <c r="H455">
        <f>IF('Multi Unit Grid'!H465="","",'Multi Unit Grid'!H465)</f>
        <v/>
      </c>
    </row>
    <row r="456">
      <c r="A456" t="n">
        <v>454</v>
      </c>
      <c r="C456">
        <f>IF('Multi Unit Grid'!C466="","",'Multi Unit Grid'!C466)</f>
        <v/>
      </c>
      <c r="D456">
        <f>IF('Multi Unit Grid'!D466="","",'Multi Unit Grid'!D466)</f>
        <v/>
      </c>
      <c r="E456">
        <f>IF('Multi Unit Grid'!E466="","",'Multi Unit Grid'!E466)</f>
        <v/>
      </c>
      <c r="F456">
        <f>IF('Multi Unit Grid'!F466="","",'Multi Unit Grid'!F466)</f>
        <v/>
      </c>
      <c r="G456">
        <f>IF('Multi Unit Grid'!G466="","",'Multi Unit Grid'!G466)</f>
        <v/>
      </c>
      <c r="H456">
        <f>IF('Multi Unit Grid'!H466="","",'Multi Unit Grid'!H466)</f>
        <v/>
      </c>
    </row>
    <row r="457">
      <c r="A457" t="n">
        <v>455</v>
      </c>
      <c r="C457">
        <f>IF('Multi Unit Grid'!C467="","",'Multi Unit Grid'!C467)</f>
        <v/>
      </c>
      <c r="D457">
        <f>IF('Multi Unit Grid'!D467="","",'Multi Unit Grid'!D467)</f>
        <v/>
      </c>
      <c r="E457">
        <f>IF('Multi Unit Grid'!E467="","",'Multi Unit Grid'!E467)</f>
        <v/>
      </c>
      <c r="F457">
        <f>IF('Multi Unit Grid'!F467="","",'Multi Unit Grid'!F467)</f>
        <v/>
      </c>
      <c r="G457">
        <f>IF('Multi Unit Grid'!G467="","",'Multi Unit Grid'!G467)</f>
        <v/>
      </c>
      <c r="H457">
        <f>IF('Multi Unit Grid'!H467="","",'Multi Unit Grid'!H467)</f>
        <v/>
      </c>
    </row>
    <row r="458">
      <c r="A458" t="n">
        <v>456</v>
      </c>
      <c r="C458">
        <f>IF('Multi Unit Grid'!C468="","",'Multi Unit Grid'!C468)</f>
        <v/>
      </c>
      <c r="D458">
        <f>IF('Multi Unit Grid'!D468="","",'Multi Unit Grid'!D468)</f>
        <v/>
      </c>
      <c r="E458">
        <f>IF('Multi Unit Grid'!E468="","",'Multi Unit Grid'!E468)</f>
        <v/>
      </c>
      <c r="F458">
        <f>IF('Multi Unit Grid'!F468="","",'Multi Unit Grid'!F468)</f>
        <v/>
      </c>
      <c r="G458">
        <f>IF('Multi Unit Grid'!G468="","",'Multi Unit Grid'!G468)</f>
        <v/>
      </c>
      <c r="H458">
        <f>IF('Multi Unit Grid'!H468="","",'Multi Unit Grid'!H468)</f>
        <v/>
      </c>
    </row>
    <row r="459">
      <c r="A459" t="n">
        <v>457</v>
      </c>
      <c r="C459">
        <f>IF('Multi Unit Grid'!C469="","",'Multi Unit Grid'!C469)</f>
        <v/>
      </c>
      <c r="D459">
        <f>IF('Multi Unit Grid'!D469="","",'Multi Unit Grid'!D469)</f>
        <v/>
      </c>
      <c r="E459">
        <f>IF('Multi Unit Grid'!E469="","",'Multi Unit Grid'!E469)</f>
        <v/>
      </c>
      <c r="F459">
        <f>IF('Multi Unit Grid'!F469="","",'Multi Unit Grid'!F469)</f>
        <v/>
      </c>
      <c r="G459">
        <f>IF('Multi Unit Grid'!G469="","",'Multi Unit Grid'!G469)</f>
        <v/>
      </c>
      <c r="H459">
        <f>IF('Multi Unit Grid'!H469="","",'Multi Unit Grid'!H469)</f>
        <v/>
      </c>
    </row>
    <row r="460">
      <c r="A460" t="n">
        <v>458</v>
      </c>
      <c r="C460">
        <f>IF('Multi Unit Grid'!C470="","",'Multi Unit Grid'!C470)</f>
        <v/>
      </c>
      <c r="D460">
        <f>IF('Multi Unit Grid'!D470="","",'Multi Unit Grid'!D470)</f>
        <v/>
      </c>
      <c r="E460">
        <f>IF('Multi Unit Grid'!E470="","",'Multi Unit Grid'!E470)</f>
        <v/>
      </c>
      <c r="F460">
        <f>IF('Multi Unit Grid'!F470="","",'Multi Unit Grid'!F470)</f>
        <v/>
      </c>
      <c r="G460">
        <f>IF('Multi Unit Grid'!G470="","",'Multi Unit Grid'!G470)</f>
        <v/>
      </c>
      <c r="H460">
        <f>IF('Multi Unit Grid'!H470="","",'Multi Unit Grid'!H470)</f>
        <v/>
      </c>
    </row>
    <row r="461">
      <c r="A461" t="n">
        <v>459</v>
      </c>
      <c r="C461">
        <f>IF('Multi Unit Grid'!C471="","",'Multi Unit Grid'!C471)</f>
        <v/>
      </c>
      <c r="D461">
        <f>IF('Multi Unit Grid'!D471="","",'Multi Unit Grid'!D471)</f>
        <v/>
      </c>
      <c r="E461">
        <f>IF('Multi Unit Grid'!E471="","",'Multi Unit Grid'!E471)</f>
        <v/>
      </c>
      <c r="F461">
        <f>IF('Multi Unit Grid'!F471="","",'Multi Unit Grid'!F471)</f>
        <v/>
      </c>
      <c r="G461">
        <f>IF('Multi Unit Grid'!G471="","",'Multi Unit Grid'!G471)</f>
        <v/>
      </c>
      <c r="H461">
        <f>IF('Multi Unit Grid'!H471="","",'Multi Unit Grid'!H471)</f>
        <v/>
      </c>
    </row>
    <row r="462">
      <c r="A462" t="n">
        <v>460</v>
      </c>
      <c r="C462">
        <f>IF('Multi Unit Grid'!C472="","",'Multi Unit Grid'!C472)</f>
        <v/>
      </c>
      <c r="D462">
        <f>IF('Multi Unit Grid'!D472="","",'Multi Unit Grid'!D472)</f>
        <v/>
      </c>
      <c r="E462">
        <f>IF('Multi Unit Grid'!E472="","",'Multi Unit Grid'!E472)</f>
        <v/>
      </c>
      <c r="F462">
        <f>IF('Multi Unit Grid'!F472="","",'Multi Unit Grid'!F472)</f>
        <v/>
      </c>
      <c r="G462">
        <f>IF('Multi Unit Grid'!G472="","",'Multi Unit Grid'!G472)</f>
        <v/>
      </c>
      <c r="H462">
        <f>IF('Multi Unit Grid'!H472="","",'Multi Unit Grid'!H472)</f>
        <v/>
      </c>
    </row>
    <row r="463">
      <c r="A463" t="n">
        <v>461</v>
      </c>
      <c r="C463">
        <f>IF('Multi Unit Grid'!C473="","",'Multi Unit Grid'!C473)</f>
        <v/>
      </c>
      <c r="D463">
        <f>IF('Multi Unit Grid'!D473="","",'Multi Unit Grid'!D473)</f>
        <v/>
      </c>
      <c r="E463">
        <f>IF('Multi Unit Grid'!E473="","",'Multi Unit Grid'!E473)</f>
        <v/>
      </c>
      <c r="F463">
        <f>IF('Multi Unit Grid'!F473="","",'Multi Unit Grid'!F473)</f>
        <v/>
      </c>
      <c r="G463">
        <f>IF('Multi Unit Grid'!G473="","",'Multi Unit Grid'!G473)</f>
        <v/>
      </c>
      <c r="H463">
        <f>IF('Multi Unit Grid'!H473="","",'Multi Unit Grid'!H473)</f>
        <v/>
      </c>
    </row>
    <row r="464">
      <c r="A464" t="n">
        <v>462</v>
      </c>
      <c r="C464">
        <f>IF('Multi Unit Grid'!C474="","",'Multi Unit Grid'!C474)</f>
        <v/>
      </c>
      <c r="D464">
        <f>IF('Multi Unit Grid'!D474="","",'Multi Unit Grid'!D474)</f>
        <v/>
      </c>
      <c r="E464">
        <f>IF('Multi Unit Grid'!E474="","",'Multi Unit Grid'!E474)</f>
        <v/>
      </c>
      <c r="F464">
        <f>IF('Multi Unit Grid'!F474="","",'Multi Unit Grid'!F474)</f>
        <v/>
      </c>
      <c r="G464">
        <f>IF('Multi Unit Grid'!G474="","",'Multi Unit Grid'!G474)</f>
        <v/>
      </c>
      <c r="H464">
        <f>IF('Multi Unit Grid'!H474="","",'Multi Unit Grid'!H474)</f>
        <v/>
      </c>
    </row>
    <row r="465">
      <c r="A465" t="n">
        <v>463</v>
      </c>
      <c r="C465">
        <f>IF('Multi Unit Grid'!C475="","",'Multi Unit Grid'!C475)</f>
        <v/>
      </c>
      <c r="D465">
        <f>IF('Multi Unit Grid'!D475="","",'Multi Unit Grid'!D475)</f>
        <v/>
      </c>
      <c r="E465">
        <f>IF('Multi Unit Grid'!E475="","",'Multi Unit Grid'!E475)</f>
        <v/>
      </c>
      <c r="F465">
        <f>IF('Multi Unit Grid'!F475="","",'Multi Unit Grid'!F475)</f>
        <v/>
      </c>
      <c r="G465">
        <f>IF('Multi Unit Grid'!G475="","",'Multi Unit Grid'!G475)</f>
        <v/>
      </c>
      <c r="H465">
        <f>IF('Multi Unit Grid'!H475="","",'Multi Unit Grid'!H475)</f>
        <v/>
      </c>
    </row>
    <row r="466">
      <c r="A466" t="n">
        <v>464</v>
      </c>
      <c r="C466">
        <f>IF('Multi Unit Grid'!C476="","",'Multi Unit Grid'!C476)</f>
        <v/>
      </c>
      <c r="D466">
        <f>IF('Multi Unit Grid'!D476="","",'Multi Unit Grid'!D476)</f>
        <v/>
      </c>
      <c r="E466">
        <f>IF('Multi Unit Grid'!E476="","",'Multi Unit Grid'!E476)</f>
        <v/>
      </c>
      <c r="F466">
        <f>IF('Multi Unit Grid'!F476="","",'Multi Unit Grid'!F476)</f>
        <v/>
      </c>
      <c r="G466">
        <f>IF('Multi Unit Grid'!G476="","",'Multi Unit Grid'!G476)</f>
        <v/>
      </c>
      <c r="H466">
        <f>IF('Multi Unit Grid'!H476="","",'Multi Unit Grid'!H476)</f>
        <v/>
      </c>
    </row>
    <row r="467">
      <c r="A467" t="n">
        <v>465</v>
      </c>
      <c r="C467">
        <f>IF('Multi Unit Grid'!C477="","",'Multi Unit Grid'!C477)</f>
        <v/>
      </c>
      <c r="D467">
        <f>IF('Multi Unit Grid'!D477="","",'Multi Unit Grid'!D477)</f>
        <v/>
      </c>
      <c r="E467">
        <f>IF('Multi Unit Grid'!E477="","",'Multi Unit Grid'!E477)</f>
        <v/>
      </c>
      <c r="F467">
        <f>IF('Multi Unit Grid'!F477="","",'Multi Unit Grid'!F477)</f>
        <v/>
      </c>
      <c r="G467">
        <f>IF('Multi Unit Grid'!G477="","",'Multi Unit Grid'!G477)</f>
        <v/>
      </c>
      <c r="H467">
        <f>IF('Multi Unit Grid'!H477="","",'Multi Unit Grid'!H477)</f>
        <v/>
      </c>
    </row>
    <row r="468">
      <c r="A468" t="n">
        <v>466</v>
      </c>
      <c r="C468">
        <f>IF('Multi Unit Grid'!C478="","",'Multi Unit Grid'!C478)</f>
        <v/>
      </c>
      <c r="D468">
        <f>IF('Multi Unit Grid'!D478="","",'Multi Unit Grid'!D478)</f>
        <v/>
      </c>
      <c r="E468">
        <f>IF('Multi Unit Grid'!E478="","",'Multi Unit Grid'!E478)</f>
        <v/>
      </c>
      <c r="F468">
        <f>IF('Multi Unit Grid'!F478="","",'Multi Unit Grid'!F478)</f>
        <v/>
      </c>
      <c r="G468">
        <f>IF('Multi Unit Grid'!G478="","",'Multi Unit Grid'!G478)</f>
        <v/>
      </c>
      <c r="H468">
        <f>IF('Multi Unit Grid'!H478="","",'Multi Unit Grid'!H478)</f>
        <v/>
      </c>
    </row>
    <row r="469">
      <c r="A469" t="n">
        <v>467</v>
      </c>
      <c r="C469">
        <f>IF('Multi Unit Grid'!C479="","",'Multi Unit Grid'!C479)</f>
        <v/>
      </c>
      <c r="D469">
        <f>IF('Multi Unit Grid'!D479="","",'Multi Unit Grid'!D479)</f>
        <v/>
      </c>
      <c r="E469">
        <f>IF('Multi Unit Grid'!E479="","",'Multi Unit Grid'!E479)</f>
        <v/>
      </c>
      <c r="F469">
        <f>IF('Multi Unit Grid'!F479="","",'Multi Unit Grid'!F479)</f>
        <v/>
      </c>
      <c r="G469">
        <f>IF('Multi Unit Grid'!G479="","",'Multi Unit Grid'!G479)</f>
        <v/>
      </c>
      <c r="H469">
        <f>IF('Multi Unit Grid'!H479="","",'Multi Unit Grid'!H479)</f>
        <v/>
      </c>
    </row>
    <row r="470">
      <c r="A470" t="n">
        <v>468</v>
      </c>
      <c r="C470">
        <f>IF('Multi Unit Grid'!C480="","",'Multi Unit Grid'!C480)</f>
        <v/>
      </c>
      <c r="D470">
        <f>IF('Multi Unit Grid'!D480="","",'Multi Unit Grid'!D480)</f>
        <v/>
      </c>
      <c r="E470">
        <f>IF('Multi Unit Grid'!E480="","",'Multi Unit Grid'!E480)</f>
        <v/>
      </c>
      <c r="F470">
        <f>IF('Multi Unit Grid'!F480="","",'Multi Unit Grid'!F480)</f>
        <v/>
      </c>
      <c r="G470">
        <f>IF('Multi Unit Grid'!G480="","",'Multi Unit Grid'!G480)</f>
        <v/>
      </c>
      <c r="H470">
        <f>IF('Multi Unit Grid'!H480="","",'Multi Unit Grid'!H480)</f>
        <v/>
      </c>
    </row>
    <row r="471">
      <c r="A471" t="n">
        <v>469</v>
      </c>
      <c r="C471">
        <f>IF('Multi Unit Grid'!C481="","",'Multi Unit Grid'!C481)</f>
        <v/>
      </c>
      <c r="D471">
        <f>IF('Multi Unit Grid'!D481="","",'Multi Unit Grid'!D481)</f>
        <v/>
      </c>
      <c r="E471">
        <f>IF('Multi Unit Grid'!E481="","",'Multi Unit Grid'!E481)</f>
        <v/>
      </c>
      <c r="F471">
        <f>IF('Multi Unit Grid'!F481="","",'Multi Unit Grid'!F481)</f>
        <v/>
      </c>
      <c r="G471">
        <f>IF('Multi Unit Grid'!G481="","",'Multi Unit Grid'!G481)</f>
        <v/>
      </c>
      <c r="H471">
        <f>IF('Multi Unit Grid'!H481="","",'Multi Unit Grid'!H481)</f>
        <v/>
      </c>
    </row>
    <row r="472">
      <c r="A472" t="n">
        <v>470</v>
      </c>
      <c r="C472">
        <f>IF('Multi Unit Grid'!C482="","",'Multi Unit Grid'!C482)</f>
        <v/>
      </c>
      <c r="D472">
        <f>IF('Multi Unit Grid'!D482="","",'Multi Unit Grid'!D482)</f>
        <v/>
      </c>
      <c r="E472">
        <f>IF('Multi Unit Grid'!E482="","",'Multi Unit Grid'!E482)</f>
        <v/>
      </c>
      <c r="F472">
        <f>IF('Multi Unit Grid'!F482="","",'Multi Unit Grid'!F482)</f>
        <v/>
      </c>
      <c r="G472">
        <f>IF('Multi Unit Grid'!G482="","",'Multi Unit Grid'!G482)</f>
        <v/>
      </c>
      <c r="H472">
        <f>IF('Multi Unit Grid'!H482="","",'Multi Unit Grid'!H482)</f>
        <v/>
      </c>
    </row>
    <row r="473">
      <c r="A473" t="n">
        <v>471</v>
      </c>
      <c r="C473">
        <f>IF('Multi Unit Grid'!C483="","",'Multi Unit Grid'!C483)</f>
        <v/>
      </c>
      <c r="D473">
        <f>IF('Multi Unit Grid'!D483="","",'Multi Unit Grid'!D483)</f>
        <v/>
      </c>
      <c r="E473">
        <f>IF('Multi Unit Grid'!E483="","",'Multi Unit Grid'!E483)</f>
        <v/>
      </c>
      <c r="F473">
        <f>IF('Multi Unit Grid'!F483="","",'Multi Unit Grid'!F483)</f>
        <v/>
      </c>
      <c r="G473">
        <f>IF('Multi Unit Grid'!G483="","",'Multi Unit Grid'!G483)</f>
        <v/>
      </c>
      <c r="H473">
        <f>IF('Multi Unit Grid'!H483="","",'Multi Unit Grid'!H483)</f>
        <v/>
      </c>
    </row>
    <row r="474">
      <c r="A474" t="n">
        <v>472</v>
      </c>
      <c r="C474">
        <f>IF('Multi Unit Grid'!C484="","",'Multi Unit Grid'!C484)</f>
        <v/>
      </c>
      <c r="D474">
        <f>IF('Multi Unit Grid'!D484="","",'Multi Unit Grid'!D484)</f>
        <v/>
      </c>
      <c r="E474">
        <f>IF('Multi Unit Grid'!E484="","",'Multi Unit Grid'!E484)</f>
        <v/>
      </c>
      <c r="F474">
        <f>IF('Multi Unit Grid'!F484="","",'Multi Unit Grid'!F484)</f>
        <v/>
      </c>
      <c r="G474">
        <f>IF('Multi Unit Grid'!G484="","",'Multi Unit Grid'!G484)</f>
        <v/>
      </c>
      <c r="H474">
        <f>IF('Multi Unit Grid'!H484="","",'Multi Unit Grid'!H484)</f>
        <v/>
      </c>
    </row>
    <row r="475">
      <c r="A475" t="n">
        <v>473</v>
      </c>
      <c r="C475">
        <f>IF('Multi Unit Grid'!C485="","",'Multi Unit Grid'!C485)</f>
        <v/>
      </c>
      <c r="D475">
        <f>IF('Multi Unit Grid'!D485="","",'Multi Unit Grid'!D485)</f>
        <v/>
      </c>
      <c r="E475">
        <f>IF('Multi Unit Grid'!E485="","",'Multi Unit Grid'!E485)</f>
        <v/>
      </c>
      <c r="F475">
        <f>IF('Multi Unit Grid'!F485="","",'Multi Unit Grid'!F485)</f>
        <v/>
      </c>
      <c r="G475">
        <f>IF('Multi Unit Grid'!G485="","",'Multi Unit Grid'!G485)</f>
        <v/>
      </c>
      <c r="H475">
        <f>IF('Multi Unit Grid'!H485="","",'Multi Unit Grid'!H485)</f>
        <v/>
      </c>
    </row>
    <row r="476">
      <c r="A476" t="n">
        <v>474</v>
      </c>
      <c r="C476">
        <f>IF('Multi Unit Grid'!C486="","",'Multi Unit Grid'!C486)</f>
        <v/>
      </c>
      <c r="D476">
        <f>IF('Multi Unit Grid'!D486="","",'Multi Unit Grid'!D486)</f>
        <v/>
      </c>
      <c r="E476">
        <f>IF('Multi Unit Grid'!E486="","",'Multi Unit Grid'!E486)</f>
        <v/>
      </c>
      <c r="F476">
        <f>IF('Multi Unit Grid'!F486="","",'Multi Unit Grid'!F486)</f>
        <v/>
      </c>
      <c r="G476">
        <f>IF('Multi Unit Grid'!G486="","",'Multi Unit Grid'!G486)</f>
        <v/>
      </c>
      <c r="H476">
        <f>IF('Multi Unit Grid'!H486="","",'Multi Unit Grid'!H486)</f>
        <v/>
      </c>
    </row>
    <row r="477">
      <c r="A477" t="n">
        <v>475</v>
      </c>
      <c r="C477">
        <f>IF('Multi Unit Grid'!C487="","",'Multi Unit Grid'!C487)</f>
        <v/>
      </c>
      <c r="D477">
        <f>IF('Multi Unit Grid'!D487="","",'Multi Unit Grid'!D487)</f>
        <v/>
      </c>
      <c r="E477">
        <f>IF('Multi Unit Grid'!E487="","",'Multi Unit Grid'!E487)</f>
        <v/>
      </c>
      <c r="F477">
        <f>IF('Multi Unit Grid'!F487="","",'Multi Unit Grid'!F487)</f>
        <v/>
      </c>
      <c r="G477">
        <f>IF('Multi Unit Grid'!G487="","",'Multi Unit Grid'!G487)</f>
        <v/>
      </c>
      <c r="H477">
        <f>IF('Multi Unit Grid'!H487="","",'Multi Unit Grid'!H487)</f>
        <v/>
      </c>
    </row>
    <row r="478">
      <c r="A478" t="n">
        <v>476</v>
      </c>
      <c r="C478">
        <f>IF('Multi Unit Grid'!C488="","",'Multi Unit Grid'!C488)</f>
        <v/>
      </c>
      <c r="D478">
        <f>IF('Multi Unit Grid'!D488="","",'Multi Unit Grid'!D488)</f>
        <v/>
      </c>
      <c r="E478">
        <f>IF('Multi Unit Grid'!E488="","",'Multi Unit Grid'!E488)</f>
        <v/>
      </c>
      <c r="F478">
        <f>IF('Multi Unit Grid'!F488="","",'Multi Unit Grid'!F488)</f>
        <v/>
      </c>
      <c r="G478">
        <f>IF('Multi Unit Grid'!G488="","",'Multi Unit Grid'!G488)</f>
        <v/>
      </c>
      <c r="H478">
        <f>IF('Multi Unit Grid'!H488="","",'Multi Unit Grid'!H488)</f>
        <v/>
      </c>
    </row>
    <row r="479">
      <c r="A479" t="n">
        <v>477</v>
      </c>
      <c r="C479">
        <f>IF('Multi Unit Grid'!C489="","",'Multi Unit Grid'!C489)</f>
        <v/>
      </c>
      <c r="D479">
        <f>IF('Multi Unit Grid'!D489="","",'Multi Unit Grid'!D489)</f>
        <v/>
      </c>
      <c r="E479">
        <f>IF('Multi Unit Grid'!E489="","",'Multi Unit Grid'!E489)</f>
        <v/>
      </c>
      <c r="F479">
        <f>IF('Multi Unit Grid'!F489="","",'Multi Unit Grid'!F489)</f>
        <v/>
      </c>
      <c r="G479">
        <f>IF('Multi Unit Grid'!G489="","",'Multi Unit Grid'!G489)</f>
        <v/>
      </c>
      <c r="H479">
        <f>IF('Multi Unit Grid'!H489="","",'Multi Unit Grid'!H489)</f>
        <v/>
      </c>
    </row>
    <row r="480">
      <c r="A480" t="n">
        <v>478</v>
      </c>
      <c r="C480">
        <f>IF('Multi Unit Grid'!C490="","",'Multi Unit Grid'!C490)</f>
        <v/>
      </c>
      <c r="D480">
        <f>IF('Multi Unit Grid'!D490="","",'Multi Unit Grid'!D490)</f>
        <v/>
      </c>
      <c r="E480">
        <f>IF('Multi Unit Grid'!E490="","",'Multi Unit Grid'!E490)</f>
        <v/>
      </c>
      <c r="F480">
        <f>IF('Multi Unit Grid'!F490="","",'Multi Unit Grid'!F490)</f>
        <v/>
      </c>
      <c r="G480">
        <f>IF('Multi Unit Grid'!G490="","",'Multi Unit Grid'!G490)</f>
        <v/>
      </c>
      <c r="H480">
        <f>IF('Multi Unit Grid'!H490="","",'Multi Unit Grid'!H490)</f>
        <v/>
      </c>
    </row>
    <row r="481">
      <c r="A481" t="n">
        <v>479</v>
      </c>
      <c r="C481">
        <f>IF('Multi Unit Grid'!C491="","",'Multi Unit Grid'!C491)</f>
        <v/>
      </c>
      <c r="D481">
        <f>IF('Multi Unit Grid'!D491="","",'Multi Unit Grid'!D491)</f>
        <v/>
      </c>
      <c r="E481">
        <f>IF('Multi Unit Grid'!E491="","",'Multi Unit Grid'!E491)</f>
        <v/>
      </c>
      <c r="F481">
        <f>IF('Multi Unit Grid'!F491="","",'Multi Unit Grid'!F491)</f>
        <v/>
      </c>
      <c r="G481">
        <f>IF('Multi Unit Grid'!G491="","",'Multi Unit Grid'!G491)</f>
        <v/>
      </c>
      <c r="H481">
        <f>IF('Multi Unit Grid'!H491="","",'Multi Unit Grid'!H491)</f>
        <v/>
      </c>
    </row>
    <row r="482">
      <c r="A482" t="n">
        <v>480</v>
      </c>
      <c r="C482">
        <f>IF('Multi Unit Grid'!C492="","",'Multi Unit Grid'!C492)</f>
        <v/>
      </c>
      <c r="D482">
        <f>IF('Multi Unit Grid'!D492="","",'Multi Unit Grid'!D492)</f>
        <v/>
      </c>
      <c r="E482">
        <f>IF('Multi Unit Grid'!E492="","",'Multi Unit Grid'!E492)</f>
        <v/>
      </c>
      <c r="F482">
        <f>IF('Multi Unit Grid'!F492="","",'Multi Unit Grid'!F492)</f>
        <v/>
      </c>
      <c r="G482">
        <f>IF('Multi Unit Grid'!G492="","",'Multi Unit Grid'!G492)</f>
        <v/>
      </c>
      <c r="H482">
        <f>IF('Multi Unit Grid'!H492="","",'Multi Unit Grid'!H492)</f>
        <v/>
      </c>
    </row>
    <row r="483">
      <c r="A483" t="n">
        <v>481</v>
      </c>
      <c r="C483">
        <f>IF('Multi Unit Grid'!C493="","",'Multi Unit Grid'!C493)</f>
        <v/>
      </c>
      <c r="D483">
        <f>IF('Multi Unit Grid'!D493="","",'Multi Unit Grid'!D493)</f>
        <v/>
      </c>
      <c r="E483">
        <f>IF('Multi Unit Grid'!E493="","",'Multi Unit Grid'!E493)</f>
        <v/>
      </c>
      <c r="F483">
        <f>IF('Multi Unit Grid'!F493="","",'Multi Unit Grid'!F493)</f>
        <v/>
      </c>
      <c r="G483">
        <f>IF('Multi Unit Grid'!G493="","",'Multi Unit Grid'!G493)</f>
        <v/>
      </c>
      <c r="H483">
        <f>IF('Multi Unit Grid'!H493="","",'Multi Unit Grid'!H493)</f>
        <v/>
      </c>
    </row>
    <row r="484">
      <c r="A484" t="n">
        <v>482</v>
      </c>
      <c r="C484">
        <f>IF('Multi Unit Grid'!C494="","",'Multi Unit Grid'!C494)</f>
        <v/>
      </c>
      <c r="D484">
        <f>IF('Multi Unit Grid'!D494="","",'Multi Unit Grid'!D494)</f>
        <v/>
      </c>
      <c r="E484">
        <f>IF('Multi Unit Grid'!E494="","",'Multi Unit Grid'!E494)</f>
        <v/>
      </c>
      <c r="F484">
        <f>IF('Multi Unit Grid'!F494="","",'Multi Unit Grid'!F494)</f>
        <v/>
      </c>
      <c r="G484">
        <f>IF('Multi Unit Grid'!G494="","",'Multi Unit Grid'!G494)</f>
        <v/>
      </c>
      <c r="H484">
        <f>IF('Multi Unit Grid'!H494="","",'Multi Unit Grid'!H494)</f>
        <v/>
      </c>
    </row>
    <row r="485">
      <c r="A485" t="n">
        <v>483</v>
      </c>
      <c r="C485">
        <f>IF('Multi Unit Grid'!C495="","",'Multi Unit Grid'!C495)</f>
        <v/>
      </c>
      <c r="D485">
        <f>IF('Multi Unit Grid'!D495="","",'Multi Unit Grid'!D495)</f>
        <v/>
      </c>
      <c r="E485">
        <f>IF('Multi Unit Grid'!E495="","",'Multi Unit Grid'!E495)</f>
        <v/>
      </c>
      <c r="F485">
        <f>IF('Multi Unit Grid'!F495="","",'Multi Unit Grid'!F495)</f>
        <v/>
      </c>
      <c r="G485">
        <f>IF('Multi Unit Grid'!G495="","",'Multi Unit Grid'!G495)</f>
        <v/>
      </c>
      <c r="H485">
        <f>IF('Multi Unit Grid'!H495="","",'Multi Unit Grid'!H495)</f>
        <v/>
      </c>
    </row>
    <row r="486">
      <c r="A486" t="n">
        <v>484</v>
      </c>
      <c r="C486">
        <f>IF('Multi Unit Grid'!C496="","",'Multi Unit Grid'!C496)</f>
        <v/>
      </c>
      <c r="D486">
        <f>IF('Multi Unit Grid'!D496="","",'Multi Unit Grid'!D496)</f>
        <v/>
      </c>
      <c r="E486">
        <f>IF('Multi Unit Grid'!E496="","",'Multi Unit Grid'!E496)</f>
        <v/>
      </c>
      <c r="F486">
        <f>IF('Multi Unit Grid'!F496="","",'Multi Unit Grid'!F496)</f>
        <v/>
      </c>
      <c r="G486">
        <f>IF('Multi Unit Grid'!G496="","",'Multi Unit Grid'!G496)</f>
        <v/>
      </c>
      <c r="H486">
        <f>IF('Multi Unit Grid'!H496="","",'Multi Unit Grid'!H496)</f>
        <v/>
      </c>
    </row>
    <row r="487">
      <c r="A487" t="n">
        <v>485</v>
      </c>
      <c r="C487">
        <f>IF('Multi Unit Grid'!C497="","",'Multi Unit Grid'!C497)</f>
        <v/>
      </c>
      <c r="D487">
        <f>IF('Multi Unit Grid'!D497="","",'Multi Unit Grid'!D497)</f>
        <v/>
      </c>
      <c r="E487">
        <f>IF('Multi Unit Grid'!E497="","",'Multi Unit Grid'!E497)</f>
        <v/>
      </c>
      <c r="F487">
        <f>IF('Multi Unit Grid'!F497="","",'Multi Unit Grid'!F497)</f>
        <v/>
      </c>
      <c r="G487">
        <f>IF('Multi Unit Grid'!G497="","",'Multi Unit Grid'!G497)</f>
        <v/>
      </c>
      <c r="H487">
        <f>IF('Multi Unit Grid'!H497="","",'Multi Unit Grid'!H497)</f>
        <v/>
      </c>
    </row>
    <row r="488">
      <c r="A488" t="n">
        <v>486</v>
      </c>
      <c r="C488">
        <f>IF('Multi Unit Grid'!C498="","",'Multi Unit Grid'!C498)</f>
        <v/>
      </c>
      <c r="D488">
        <f>IF('Multi Unit Grid'!D498="","",'Multi Unit Grid'!D498)</f>
        <v/>
      </c>
      <c r="E488">
        <f>IF('Multi Unit Grid'!E498="","",'Multi Unit Grid'!E498)</f>
        <v/>
      </c>
      <c r="F488">
        <f>IF('Multi Unit Grid'!F498="","",'Multi Unit Grid'!F498)</f>
        <v/>
      </c>
      <c r="G488">
        <f>IF('Multi Unit Grid'!G498="","",'Multi Unit Grid'!G498)</f>
        <v/>
      </c>
      <c r="H488">
        <f>IF('Multi Unit Grid'!H498="","",'Multi Unit Grid'!H498)</f>
        <v/>
      </c>
    </row>
    <row r="489">
      <c r="A489" t="n">
        <v>487</v>
      </c>
      <c r="C489">
        <f>IF('Multi Unit Grid'!C499="","",'Multi Unit Grid'!C499)</f>
        <v/>
      </c>
      <c r="D489">
        <f>IF('Multi Unit Grid'!D499="","",'Multi Unit Grid'!D499)</f>
        <v/>
      </c>
      <c r="E489">
        <f>IF('Multi Unit Grid'!E499="","",'Multi Unit Grid'!E499)</f>
        <v/>
      </c>
      <c r="F489">
        <f>IF('Multi Unit Grid'!F499="","",'Multi Unit Grid'!F499)</f>
        <v/>
      </c>
      <c r="G489">
        <f>IF('Multi Unit Grid'!G499="","",'Multi Unit Grid'!G499)</f>
        <v/>
      </c>
      <c r="H489">
        <f>IF('Multi Unit Grid'!H499="","",'Multi Unit Grid'!H499)</f>
        <v/>
      </c>
    </row>
    <row r="490">
      <c r="A490" t="n">
        <v>488</v>
      </c>
      <c r="C490">
        <f>IF('Multi Unit Grid'!C500="","",'Multi Unit Grid'!C500)</f>
        <v/>
      </c>
      <c r="D490">
        <f>IF('Multi Unit Grid'!D500="","",'Multi Unit Grid'!D500)</f>
        <v/>
      </c>
      <c r="E490">
        <f>IF('Multi Unit Grid'!E500="","",'Multi Unit Grid'!E500)</f>
        <v/>
      </c>
      <c r="F490">
        <f>IF('Multi Unit Grid'!F500="","",'Multi Unit Grid'!F500)</f>
        <v/>
      </c>
      <c r="G490">
        <f>IF('Multi Unit Grid'!G500="","",'Multi Unit Grid'!G500)</f>
        <v/>
      </c>
      <c r="H490">
        <f>IF('Multi Unit Grid'!H500="","",'Multi Unit Grid'!H500)</f>
        <v/>
      </c>
    </row>
    <row r="491">
      <c r="A491" t="n">
        <v>489</v>
      </c>
      <c r="C491">
        <f>IF('Multi Unit Grid'!C501="","",'Multi Unit Grid'!C501)</f>
        <v/>
      </c>
      <c r="D491">
        <f>IF('Multi Unit Grid'!D501="","",'Multi Unit Grid'!D501)</f>
        <v/>
      </c>
      <c r="E491">
        <f>IF('Multi Unit Grid'!E501="","",'Multi Unit Grid'!E501)</f>
        <v/>
      </c>
      <c r="F491">
        <f>IF('Multi Unit Grid'!F501="","",'Multi Unit Grid'!F501)</f>
        <v/>
      </c>
      <c r="G491">
        <f>IF('Multi Unit Grid'!G501="","",'Multi Unit Grid'!G501)</f>
        <v/>
      </c>
      <c r="H491">
        <f>IF('Multi Unit Grid'!H501="","",'Multi Unit Grid'!H501)</f>
        <v/>
      </c>
    </row>
    <row r="492">
      <c r="A492" t="n">
        <v>490</v>
      </c>
      <c r="C492">
        <f>IF('Multi Unit Grid'!C502="","",'Multi Unit Grid'!C502)</f>
        <v/>
      </c>
      <c r="D492">
        <f>IF('Multi Unit Grid'!D502="","",'Multi Unit Grid'!D502)</f>
        <v/>
      </c>
      <c r="E492">
        <f>IF('Multi Unit Grid'!E502="","",'Multi Unit Grid'!E502)</f>
        <v/>
      </c>
      <c r="F492">
        <f>IF('Multi Unit Grid'!F502="","",'Multi Unit Grid'!F502)</f>
        <v/>
      </c>
      <c r="G492">
        <f>IF('Multi Unit Grid'!G502="","",'Multi Unit Grid'!G502)</f>
        <v/>
      </c>
      <c r="H492">
        <f>IF('Multi Unit Grid'!H502="","",'Multi Unit Grid'!H502)</f>
        <v/>
      </c>
    </row>
    <row r="493">
      <c r="A493" t="n">
        <v>491</v>
      </c>
      <c r="C493">
        <f>IF('Multi Unit Grid'!C503="","",'Multi Unit Grid'!C503)</f>
        <v/>
      </c>
      <c r="D493">
        <f>IF('Multi Unit Grid'!D503="","",'Multi Unit Grid'!D503)</f>
        <v/>
      </c>
      <c r="E493">
        <f>IF('Multi Unit Grid'!E503="","",'Multi Unit Grid'!E503)</f>
        <v/>
      </c>
      <c r="F493">
        <f>IF('Multi Unit Grid'!F503="","",'Multi Unit Grid'!F503)</f>
        <v/>
      </c>
      <c r="G493">
        <f>IF('Multi Unit Grid'!G503="","",'Multi Unit Grid'!G503)</f>
        <v/>
      </c>
      <c r="H493">
        <f>IF('Multi Unit Grid'!H503="","",'Multi Unit Grid'!H503)</f>
        <v/>
      </c>
    </row>
    <row r="494">
      <c r="A494" t="n">
        <v>492</v>
      </c>
      <c r="C494">
        <f>IF('Multi Unit Grid'!C504="","",'Multi Unit Grid'!C504)</f>
        <v/>
      </c>
      <c r="D494">
        <f>IF('Multi Unit Grid'!D504="","",'Multi Unit Grid'!D504)</f>
        <v/>
      </c>
      <c r="E494">
        <f>IF('Multi Unit Grid'!E504="","",'Multi Unit Grid'!E504)</f>
        <v/>
      </c>
      <c r="F494">
        <f>IF('Multi Unit Grid'!F504="","",'Multi Unit Grid'!F504)</f>
        <v/>
      </c>
      <c r="G494">
        <f>IF('Multi Unit Grid'!G504="","",'Multi Unit Grid'!G504)</f>
        <v/>
      </c>
      <c r="H494">
        <f>IF('Multi Unit Grid'!H504="","",'Multi Unit Grid'!H504)</f>
        <v/>
      </c>
    </row>
    <row r="495">
      <c r="A495" t="n">
        <v>493</v>
      </c>
      <c r="C495">
        <f>IF('Multi Unit Grid'!C505="","",'Multi Unit Grid'!C505)</f>
        <v/>
      </c>
      <c r="D495">
        <f>IF('Multi Unit Grid'!D505="","",'Multi Unit Grid'!D505)</f>
        <v/>
      </c>
      <c r="E495">
        <f>IF('Multi Unit Grid'!E505="","",'Multi Unit Grid'!E505)</f>
        <v/>
      </c>
      <c r="F495">
        <f>IF('Multi Unit Grid'!F505="","",'Multi Unit Grid'!F505)</f>
        <v/>
      </c>
      <c r="G495">
        <f>IF('Multi Unit Grid'!G505="","",'Multi Unit Grid'!G505)</f>
        <v/>
      </c>
      <c r="H495">
        <f>IF('Multi Unit Grid'!H505="","",'Multi Unit Grid'!H505)</f>
        <v/>
      </c>
    </row>
    <row r="496">
      <c r="A496" t="n">
        <v>494</v>
      </c>
      <c r="C496">
        <f>IF('Multi Unit Grid'!C506="","",'Multi Unit Grid'!C506)</f>
        <v/>
      </c>
      <c r="D496">
        <f>IF('Multi Unit Grid'!D506="","",'Multi Unit Grid'!D506)</f>
        <v/>
      </c>
      <c r="E496">
        <f>IF('Multi Unit Grid'!E506="","",'Multi Unit Grid'!E506)</f>
        <v/>
      </c>
      <c r="F496">
        <f>IF('Multi Unit Grid'!F506="","",'Multi Unit Grid'!F506)</f>
        <v/>
      </c>
      <c r="G496">
        <f>IF('Multi Unit Grid'!G506="","",'Multi Unit Grid'!G506)</f>
        <v/>
      </c>
      <c r="H496">
        <f>IF('Multi Unit Grid'!H506="","",'Multi Unit Grid'!H506)</f>
        <v/>
      </c>
    </row>
    <row r="497">
      <c r="A497" t="n">
        <v>495</v>
      </c>
      <c r="C497">
        <f>IF('Multi Unit Grid'!C507="","",'Multi Unit Grid'!C507)</f>
        <v/>
      </c>
      <c r="D497">
        <f>IF('Multi Unit Grid'!D507="","",'Multi Unit Grid'!D507)</f>
        <v/>
      </c>
      <c r="E497">
        <f>IF('Multi Unit Grid'!E507="","",'Multi Unit Grid'!E507)</f>
        <v/>
      </c>
      <c r="F497">
        <f>IF('Multi Unit Grid'!F507="","",'Multi Unit Grid'!F507)</f>
        <v/>
      </c>
      <c r="G497">
        <f>IF('Multi Unit Grid'!G507="","",'Multi Unit Grid'!G507)</f>
        <v/>
      </c>
      <c r="H497">
        <f>IF('Multi Unit Grid'!H507="","",'Multi Unit Grid'!H507)</f>
        <v/>
      </c>
    </row>
    <row r="498">
      <c r="A498" t="n">
        <v>496</v>
      </c>
      <c r="C498">
        <f>IF('Multi Unit Grid'!C508="","",'Multi Unit Grid'!C508)</f>
        <v/>
      </c>
      <c r="D498">
        <f>IF('Multi Unit Grid'!D508="","",'Multi Unit Grid'!D508)</f>
        <v/>
      </c>
      <c r="E498">
        <f>IF('Multi Unit Grid'!E508="","",'Multi Unit Grid'!E508)</f>
        <v/>
      </c>
      <c r="F498">
        <f>IF('Multi Unit Grid'!F508="","",'Multi Unit Grid'!F508)</f>
        <v/>
      </c>
      <c r="G498">
        <f>IF('Multi Unit Grid'!G508="","",'Multi Unit Grid'!G508)</f>
        <v/>
      </c>
      <c r="H498">
        <f>IF('Multi Unit Grid'!H508="","",'Multi Unit Grid'!H508)</f>
        <v/>
      </c>
    </row>
    <row r="499">
      <c r="A499" t="n">
        <v>497</v>
      </c>
      <c r="C499">
        <f>IF('Multi Unit Grid'!C509="","",'Multi Unit Grid'!C509)</f>
        <v/>
      </c>
      <c r="D499">
        <f>IF('Multi Unit Grid'!D509="","",'Multi Unit Grid'!D509)</f>
        <v/>
      </c>
      <c r="E499">
        <f>IF('Multi Unit Grid'!E509="","",'Multi Unit Grid'!E509)</f>
        <v/>
      </c>
      <c r="F499">
        <f>IF('Multi Unit Grid'!F509="","",'Multi Unit Grid'!F509)</f>
        <v/>
      </c>
      <c r="G499">
        <f>IF('Multi Unit Grid'!G509="","",'Multi Unit Grid'!G509)</f>
        <v/>
      </c>
      <c r="H499">
        <f>IF('Multi Unit Grid'!H509="","",'Multi Unit Grid'!H509)</f>
        <v/>
      </c>
    </row>
    <row r="500">
      <c r="A500" t="n">
        <v>498</v>
      </c>
      <c r="C500">
        <f>IF('Multi Unit Grid'!C510="","",'Multi Unit Grid'!C510)</f>
        <v/>
      </c>
      <c r="D500">
        <f>IF('Multi Unit Grid'!D510="","",'Multi Unit Grid'!D510)</f>
        <v/>
      </c>
      <c r="E500">
        <f>IF('Multi Unit Grid'!E510="","",'Multi Unit Grid'!E510)</f>
        <v/>
      </c>
      <c r="F500">
        <f>IF('Multi Unit Grid'!F510="","",'Multi Unit Grid'!F510)</f>
        <v/>
      </c>
      <c r="G500">
        <f>IF('Multi Unit Grid'!G510="","",'Multi Unit Grid'!G510)</f>
        <v/>
      </c>
      <c r="H500">
        <f>IF('Multi Unit Grid'!H510="","",'Multi Unit Grid'!H510)</f>
        <v/>
      </c>
    </row>
    <row r="501">
      <c r="A501" t="n">
        <v>499</v>
      </c>
      <c r="C501">
        <f>IF('Multi Unit Grid'!C511="","",'Multi Unit Grid'!C511)</f>
        <v/>
      </c>
      <c r="D501">
        <f>IF('Multi Unit Grid'!D511="","",'Multi Unit Grid'!D511)</f>
        <v/>
      </c>
      <c r="E501">
        <f>IF('Multi Unit Grid'!E511="","",'Multi Unit Grid'!E511)</f>
        <v/>
      </c>
      <c r="F501">
        <f>IF('Multi Unit Grid'!F511="","",'Multi Unit Grid'!F511)</f>
        <v/>
      </c>
      <c r="G501">
        <f>IF('Multi Unit Grid'!G511="","",'Multi Unit Grid'!G511)</f>
        <v/>
      </c>
      <c r="H501">
        <f>IF('Multi Unit Grid'!H511="","",'Multi Unit Grid'!H511)</f>
        <v/>
      </c>
    </row>
    <row r="502">
      <c r="A502" t="n">
        <v>500</v>
      </c>
      <c r="C502">
        <f>IF('Multi Unit Grid'!C512="","",'Multi Unit Grid'!C512)</f>
        <v/>
      </c>
      <c r="D502">
        <f>IF('Multi Unit Grid'!D512="","",'Multi Unit Grid'!D512)</f>
        <v/>
      </c>
      <c r="E502">
        <f>IF('Multi Unit Grid'!E512="","",'Multi Unit Grid'!E512)</f>
        <v/>
      </c>
      <c r="F502">
        <f>IF('Multi Unit Grid'!F512="","",'Multi Unit Grid'!F512)</f>
        <v/>
      </c>
      <c r="G502">
        <f>IF('Multi Unit Grid'!G512="","",'Multi Unit Grid'!G512)</f>
        <v/>
      </c>
      <c r="H502">
        <f>IF('Multi Unit Grid'!H512="","",'Multi Unit Grid'!H512)</f>
        <v/>
      </c>
    </row>
    <row r="503">
      <c r="A503" t="n">
        <v>501</v>
      </c>
      <c r="C503">
        <f>IF('Multi Unit Grid'!C513="","",'Multi Unit Grid'!C513)</f>
        <v/>
      </c>
      <c r="D503">
        <f>IF('Multi Unit Grid'!D513="","",'Multi Unit Grid'!D513)</f>
        <v/>
      </c>
      <c r="E503">
        <f>IF('Multi Unit Grid'!E513="","",'Multi Unit Grid'!E513)</f>
        <v/>
      </c>
      <c r="F503">
        <f>IF('Multi Unit Grid'!F513="","",'Multi Unit Grid'!F513)</f>
        <v/>
      </c>
      <c r="G503">
        <f>IF('Multi Unit Grid'!G513="","",'Multi Unit Grid'!G513)</f>
        <v/>
      </c>
      <c r="H503">
        <f>IF('Multi Unit Grid'!H513="","",'Multi Unit Grid'!H513)</f>
        <v/>
      </c>
    </row>
    <row r="504">
      <c r="A504" t="n">
        <v>502</v>
      </c>
      <c r="C504">
        <f>IF('Multi Unit Grid'!C514="","",'Multi Unit Grid'!C514)</f>
        <v/>
      </c>
      <c r="D504">
        <f>IF('Multi Unit Grid'!D514="","",'Multi Unit Grid'!D514)</f>
        <v/>
      </c>
      <c r="E504">
        <f>IF('Multi Unit Grid'!E514="","",'Multi Unit Grid'!E514)</f>
        <v/>
      </c>
      <c r="F504">
        <f>IF('Multi Unit Grid'!F514="","",'Multi Unit Grid'!F514)</f>
        <v/>
      </c>
      <c r="G504">
        <f>IF('Multi Unit Grid'!G514="","",'Multi Unit Grid'!G514)</f>
        <v/>
      </c>
      <c r="H504">
        <f>IF('Multi Unit Grid'!H514="","",'Multi Unit Grid'!H514)</f>
        <v/>
      </c>
    </row>
    <row r="505">
      <c r="A505" t="n">
        <v>503</v>
      </c>
      <c r="C505">
        <f>IF('Multi Unit Grid'!C515="","",'Multi Unit Grid'!C515)</f>
        <v/>
      </c>
      <c r="D505">
        <f>IF('Multi Unit Grid'!D515="","",'Multi Unit Grid'!D515)</f>
        <v/>
      </c>
      <c r="E505">
        <f>IF('Multi Unit Grid'!E515="","",'Multi Unit Grid'!E515)</f>
        <v/>
      </c>
      <c r="F505">
        <f>IF('Multi Unit Grid'!F515="","",'Multi Unit Grid'!F515)</f>
        <v/>
      </c>
      <c r="G505">
        <f>IF('Multi Unit Grid'!G515="","",'Multi Unit Grid'!G515)</f>
        <v/>
      </c>
      <c r="H505">
        <f>IF('Multi Unit Grid'!H515="","",'Multi Unit Grid'!H515)</f>
        <v/>
      </c>
    </row>
    <row r="506">
      <c r="A506" t="n">
        <v>504</v>
      </c>
      <c r="C506">
        <f>IF('Multi Unit Grid'!C516="","",'Multi Unit Grid'!C516)</f>
        <v/>
      </c>
      <c r="D506">
        <f>IF('Multi Unit Grid'!D516="","",'Multi Unit Grid'!D516)</f>
        <v/>
      </c>
      <c r="E506">
        <f>IF('Multi Unit Grid'!E516="","",'Multi Unit Grid'!E516)</f>
        <v/>
      </c>
      <c r="F506">
        <f>IF('Multi Unit Grid'!F516="","",'Multi Unit Grid'!F516)</f>
        <v/>
      </c>
      <c r="G506">
        <f>IF('Multi Unit Grid'!G516="","",'Multi Unit Grid'!G516)</f>
        <v/>
      </c>
      <c r="H506">
        <f>IF('Multi Unit Grid'!H516="","",'Multi Unit Grid'!H516)</f>
        <v/>
      </c>
    </row>
    <row r="507">
      <c r="A507" t="n">
        <v>505</v>
      </c>
      <c r="C507">
        <f>IF('Multi Unit Grid'!C517="","",'Multi Unit Grid'!C517)</f>
        <v/>
      </c>
      <c r="D507">
        <f>IF('Multi Unit Grid'!D517="","",'Multi Unit Grid'!D517)</f>
        <v/>
      </c>
      <c r="E507">
        <f>IF('Multi Unit Grid'!E517="","",'Multi Unit Grid'!E517)</f>
        <v/>
      </c>
      <c r="F507">
        <f>IF('Multi Unit Grid'!F517="","",'Multi Unit Grid'!F517)</f>
        <v/>
      </c>
      <c r="G507">
        <f>IF('Multi Unit Grid'!G517="","",'Multi Unit Grid'!G517)</f>
        <v/>
      </c>
      <c r="H507">
        <f>IF('Multi Unit Grid'!H517="","",'Multi Unit Grid'!H517)</f>
        <v/>
      </c>
    </row>
    <row r="508">
      <c r="A508" t="n">
        <v>506</v>
      </c>
      <c r="C508">
        <f>IF('Multi Unit Grid'!C518="","",'Multi Unit Grid'!C518)</f>
        <v/>
      </c>
      <c r="D508">
        <f>IF('Multi Unit Grid'!D518="","",'Multi Unit Grid'!D518)</f>
        <v/>
      </c>
      <c r="E508">
        <f>IF('Multi Unit Grid'!E518="","",'Multi Unit Grid'!E518)</f>
        <v/>
      </c>
      <c r="F508">
        <f>IF('Multi Unit Grid'!F518="","",'Multi Unit Grid'!F518)</f>
        <v/>
      </c>
      <c r="G508">
        <f>IF('Multi Unit Grid'!G518="","",'Multi Unit Grid'!G518)</f>
        <v/>
      </c>
      <c r="H508">
        <f>IF('Multi Unit Grid'!H518="","",'Multi Unit Grid'!H518)</f>
        <v/>
      </c>
    </row>
    <row r="509">
      <c r="A509" t="n">
        <v>507</v>
      </c>
      <c r="C509">
        <f>IF('Multi Unit Grid'!C519="","",'Multi Unit Grid'!C519)</f>
        <v/>
      </c>
      <c r="D509">
        <f>IF('Multi Unit Grid'!D519="","",'Multi Unit Grid'!D519)</f>
        <v/>
      </c>
      <c r="E509">
        <f>IF('Multi Unit Grid'!E519="","",'Multi Unit Grid'!E519)</f>
        <v/>
      </c>
      <c r="F509">
        <f>IF('Multi Unit Grid'!F519="","",'Multi Unit Grid'!F519)</f>
        <v/>
      </c>
      <c r="G509">
        <f>IF('Multi Unit Grid'!G519="","",'Multi Unit Grid'!G519)</f>
        <v/>
      </c>
      <c r="H509">
        <f>IF('Multi Unit Grid'!H519="","",'Multi Unit Grid'!H519)</f>
        <v/>
      </c>
    </row>
    <row r="510">
      <c r="A510" t="n">
        <v>508</v>
      </c>
      <c r="C510">
        <f>IF('Multi Unit Grid'!C520="","",'Multi Unit Grid'!C520)</f>
        <v/>
      </c>
      <c r="D510">
        <f>IF('Multi Unit Grid'!D520="","",'Multi Unit Grid'!D520)</f>
        <v/>
      </c>
      <c r="E510">
        <f>IF('Multi Unit Grid'!E520="","",'Multi Unit Grid'!E520)</f>
        <v/>
      </c>
      <c r="F510">
        <f>IF('Multi Unit Grid'!F520="","",'Multi Unit Grid'!F520)</f>
        <v/>
      </c>
      <c r="G510">
        <f>IF('Multi Unit Grid'!G520="","",'Multi Unit Grid'!G520)</f>
        <v/>
      </c>
      <c r="H510">
        <f>IF('Multi Unit Grid'!H520="","",'Multi Unit Grid'!H520)</f>
        <v/>
      </c>
    </row>
    <row r="511">
      <c r="A511" t="n">
        <v>509</v>
      </c>
      <c r="C511">
        <f>IF('Multi Unit Grid'!C521="","",'Multi Unit Grid'!C521)</f>
        <v/>
      </c>
      <c r="D511">
        <f>IF('Multi Unit Grid'!D521="","",'Multi Unit Grid'!D521)</f>
        <v/>
      </c>
      <c r="E511">
        <f>IF('Multi Unit Grid'!E521="","",'Multi Unit Grid'!E521)</f>
        <v/>
      </c>
      <c r="F511">
        <f>IF('Multi Unit Grid'!F521="","",'Multi Unit Grid'!F521)</f>
        <v/>
      </c>
      <c r="G511">
        <f>IF('Multi Unit Grid'!G521="","",'Multi Unit Grid'!G521)</f>
        <v/>
      </c>
      <c r="H511">
        <f>IF('Multi Unit Grid'!H521="","",'Multi Unit Grid'!H521)</f>
        <v/>
      </c>
    </row>
    <row r="512">
      <c r="A512" t="n">
        <v>510</v>
      </c>
      <c r="C512">
        <f>IF('Multi Unit Grid'!C522="","",'Multi Unit Grid'!C522)</f>
        <v/>
      </c>
      <c r="D512">
        <f>IF('Multi Unit Grid'!D522="","",'Multi Unit Grid'!D522)</f>
        <v/>
      </c>
      <c r="E512">
        <f>IF('Multi Unit Grid'!E522="","",'Multi Unit Grid'!E522)</f>
        <v/>
      </c>
      <c r="F512">
        <f>IF('Multi Unit Grid'!F522="","",'Multi Unit Grid'!F522)</f>
        <v/>
      </c>
      <c r="G512">
        <f>IF('Multi Unit Grid'!G522="","",'Multi Unit Grid'!G522)</f>
        <v/>
      </c>
      <c r="H512">
        <f>IF('Multi Unit Grid'!H522="","",'Multi Unit Grid'!H522)</f>
        <v/>
      </c>
    </row>
    <row r="513">
      <c r="A513" t="n">
        <v>511</v>
      </c>
      <c r="C513">
        <f>IF('Multi Unit Grid'!C523="","",'Multi Unit Grid'!C523)</f>
        <v/>
      </c>
      <c r="D513">
        <f>IF('Multi Unit Grid'!D523="","",'Multi Unit Grid'!D523)</f>
        <v/>
      </c>
      <c r="E513">
        <f>IF('Multi Unit Grid'!E523="","",'Multi Unit Grid'!E523)</f>
        <v/>
      </c>
      <c r="F513">
        <f>IF('Multi Unit Grid'!F523="","",'Multi Unit Grid'!F523)</f>
        <v/>
      </c>
      <c r="G513">
        <f>IF('Multi Unit Grid'!G523="","",'Multi Unit Grid'!G523)</f>
        <v/>
      </c>
      <c r="H513">
        <f>IF('Multi Unit Grid'!H523="","",'Multi Unit Grid'!H523)</f>
        <v/>
      </c>
    </row>
    <row r="514">
      <c r="A514" t="n">
        <v>512</v>
      </c>
      <c r="C514">
        <f>IF('Multi Unit Grid'!C524="","",'Multi Unit Grid'!C524)</f>
        <v/>
      </c>
      <c r="D514">
        <f>IF('Multi Unit Grid'!D524="","",'Multi Unit Grid'!D524)</f>
        <v/>
      </c>
      <c r="E514">
        <f>IF('Multi Unit Grid'!E524="","",'Multi Unit Grid'!E524)</f>
        <v/>
      </c>
      <c r="F514">
        <f>IF('Multi Unit Grid'!F524="","",'Multi Unit Grid'!F524)</f>
        <v/>
      </c>
      <c r="G514">
        <f>IF('Multi Unit Grid'!G524="","",'Multi Unit Grid'!G524)</f>
        <v/>
      </c>
      <c r="H514">
        <f>IF('Multi Unit Grid'!H524="","",'Multi Unit Grid'!H524)</f>
        <v/>
      </c>
    </row>
    <row r="515">
      <c r="A515" t="n">
        <v>513</v>
      </c>
      <c r="C515">
        <f>IF('Multi Unit Grid'!C525="","",'Multi Unit Grid'!C525)</f>
        <v/>
      </c>
      <c r="D515">
        <f>IF('Multi Unit Grid'!D525="","",'Multi Unit Grid'!D525)</f>
        <v/>
      </c>
      <c r="E515">
        <f>IF('Multi Unit Grid'!E525="","",'Multi Unit Grid'!E525)</f>
        <v/>
      </c>
      <c r="F515">
        <f>IF('Multi Unit Grid'!F525="","",'Multi Unit Grid'!F525)</f>
        <v/>
      </c>
      <c r="G515">
        <f>IF('Multi Unit Grid'!G525="","",'Multi Unit Grid'!G525)</f>
        <v/>
      </c>
      <c r="H515">
        <f>IF('Multi Unit Grid'!H525="","",'Multi Unit Grid'!H525)</f>
        <v/>
      </c>
    </row>
    <row r="516">
      <c r="A516" t="n">
        <v>514</v>
      </c>
      <c r="C516">
        <f>IF('Multi Unit Grid'!C526="","",'Multi Unit Grid'!C526)</f>
        <v/>
      </c>
      <c r="D516">
        <f>IF('Multi Unit Grid'!D526="","",'Multi Unit Grid'!D526)</f>
        <v/>
      </c>
      <c r="E516">
        <f>IF('Multi Unit Grid'!E526="","",'Multi Unit Grid'!E526)</f>
        <v/>
      </c>
      <c r="F516">
        <f>IF('Multi Unit Grid'!F526="","",'Multi Unit Grid'!F526)</f>
        <v/>
      </c>
      <c r="G516">
        <f>IF('Multi Unit Grid'!G526="","",'Multi Unit Grid'!G526)</f>
        <v/>
      </c>
      <c r="H516">
        <f>IF('Multi Unit Grid'!H526="","",'Multi Unit Grid'!H526)</f>
        <v/>
      </c>
    </row>
    <row r="517">
      <c r="A517" t="n">
        <v>515</v>
      </c>
      <c r="C517">
        <f>IF('Multi Unit Grid'!C527="","",'Multi Unit Grid'!C527)</f>
        <v/>
      </c>
      <c r="D517">
        <f>IF('Multi Unit Grid'!D527="","",'Multi Unit Grid'!D527)</f>
        <v/>
      </c>
      <c r="E517">
        <f>IF('Multi Unit Grid'!E527="","",'Multi Unit Grid'!E527)</f>
        <v/>
      </c>
      <c r="F517">
        <f>IF('Multi Unit Grid'!F527="","",'Multi Unit Grid'!F527)</f>
        <v/>
      </c>
      <c r="G517">
        <f>IF('Multi Unit Grid'!G527="","",'Multi Unit Grid'!G527)</f>
        <v/>
      </c>
      <c r="H517">
        <f>IF('Multi Unit Grid'!H527="","",'Multi Unit Grid'!H527)</f>
        <v/>
      </c>
    </row>
    <row r="518">
      <c r="A518" t="n">
        <v>516</v>
      </c>
      <c r="C518">
        <f>IF('Multi Unit Grid'!C528="","",'Multi Unit Grid'!C528)</f>
        <v/>
      </c>
      <c r="D518">
        <f>IF('Multi Unit Grid'!D528="","",'Multi Unit Grid'!D528)</f>
        <v/>
      </c>
      <c r="E518">
        <f>IF('Multi Unit Grid'!E528="","",'Multi Unit Grid'!E528)</f>
        <v/>
      </c>
      <c r="F518">
        <f>IF('Multi Unit Grid'!F528="","",'Multi Unit Grid'!F528)</f>
        <v/>
      </c>
      <c r="G518">
        <f>IF('Multi Unit Grid'!G528="","",'Multi Unit Grid'!G528)</f>
        <v/>
      </c>
      <c r="H518">
        <f>IF('Multi Unit Grid'!H528="","",'Multi Unit Grid'!H528)</f>
        <v/>
      </c>
    </row>
    <row r="519">
      <c r="A519" t="n">
        <v>517</v>
      </c>
      <c r="C519">
        <f>IF('Multi Unit Grid'!C529="","",'Multi Unit Grid'!C529)</f>
        <v/>
      </c>
      <c r="D519">
        <f>IF('Multi Unit Grid'!D529="","",'Multi Unit Grid'!D529)</f>
        <v/>
      </c>
      <c r="E519">
        <f>IF('Multi Unit Grid'!E529="","",'Multi Unit Grid'!E529)</f>
        <v/>
      </c>
      <c r="F519">
        <f>IF('Multi Unit Grid'!F529="","",'Multi Unit Grid'!F529)</f>
        <v/>
      </c>
      <c r="G519">
        <f>IF('Multi Unit Grid'!G529="","",'Multi Unit Grid'!G529)</f>
        <v/>
      </c>
      <c r="H519">
        <f>IF('Multi Unit Grid'!H529="","",'Multi Unit Grid'!H529)</f>
        <v/>
      </c>
    </row>
    <row r="520">
      <c r="A520" t="n">
        <v>518</v>
      </c>
      <c r="C520">
        <f>IF('Multi Unit Grid'!C530="","",'Multi Unit Grid'!C530)</f>
        <v/>
      </c>
      <c r="D520">
        <f>IF('Multi Unit Grid'!D530="","",'Multi Unit Grid'!D530)</f>
        <v/>
      </c>
      <c r="E520">
        <f>IF('Multi Unit Grid'!E530="","",'Multi Unit Grid'!E530)</f>
        <v/>
      </c>
      <c r="F520">
        <f>IF('Multi Unit Grid'!F530="","",'Multi Unit Grid'!F530)</f>
        <v/>
      </c>
      <c r="G520">
        <f>IF('Multi Unit Grid'!G530="","",'Multi Unit Grid'!G530)</f>
        <v/>
      </c>
      <c r="H520">
        <f>IF('Multi Unit Grid'!H530="","",'Multi Unit Grid'!H530)</f>
        <v/>
      </c>
    </row>
    <row r="521">
      <c r="A521" t="n">
        <v>519</v>
      </c>
      <c r="C521">
        <f>IF('Multi Unit Grid'!C531="","",'Multi Unit Grid'!C531)</f>
        <v/>
      </c>
      <c r="D521">
        <f>IF('Multi Unit Grid'!D531="","",'Multi Unit Grid'!D531)</f>
        <v/>
      </c>
      <c r="E521">
        <f>IF('Multi Unit Grid'!E531="","",'Multi Unit Grid'!E531)</f>
        <v/>
      </c>
      <c r="F521">
        <f>IF('Multi Unit Grid'!F531="","",'Multi Unit Grid'!F531)</f>
        <v/>
      </c>
      <c r="G521">
        <f>IF('Multi Unit Grid'!G531="","",'Multi Unit Grid'!G531)</f>
        <v/>
      </c>
      <c r="H521">
        <f>IF('Multi Unit Grid'!H531="","",'Multi Unit Grid'!H531)</f>
        <v/>
      </c>
    </row>
    <row r="522">
      <c r="A522" t="n">
        <v>520</v>
      </c>
      <c r="C522">
        <f>IF('Multi Unit Grid'!C532="","",'Multi Unit Grid'!C532)</f>
        <v/>
      </c>
      <c r="D522">
        <f>IF('Multi Unit Grid'!D532="","",'Multi Unit Grid'!D532)</f>
        <v/>
      </c>
      <c r="E522">
        <f>IF('Multi Unit Grid'!E532="","",'Multi Unit Grid'!E532)</f>
        <v/>
      </c>
      <c r="F522">
        <f>IF('Multi Unit Grid'!F532="","",'Multi Unit Grid'!F532)</f>
        <v/>
      </c>
      <c r="G522">
        <f>IF('Multi Unit Grid'!G532="","",'Multi Unit Grid'!G532)</f>
        <v/>
      </c>
      <c r="H522">
        <f>IF('Multi Unit Grid'!H532="","",'Multi Unit Grid'!H532)</f>
        <v/>
      </c>
    </row>
    <row r="523">
      <c r="A523" t="n">
        <v>521</v>
      </c>
      <c r="C523">
        <f>IF('Multi Unit Grid'!C533="","",'Multi Unit Grid'!C533)</f>
        <v/>
      </c>
      <c r="D523">
        <f>IF('Multi Unit Grid'!D533="","",'Multi Unit Grid'!D533)</f>
        <v/>
      </c>
      <c r="E523">
        <f>IF('Multi Unit Grid'!E533="","",'Multi Unit Grid'!E533)</f>
        <v/>
      </c>
      <c r="F523">
        <f>IF('Multi Unit Grid'!F533="","",'Multi Unit Grid'!F533)</f>
        <v/>
      </c>
      <c r="G523">
        <f>IF('Multi Unit Grid'!G533="","",'Multi Unit Grid'!G533)</f>
        <v/>
      </c>
      <c r="H523">
        <f>IF('Multi Unit Grid'!H533="","",'Multi Unit Grid'!H533)</f>
        <v/>
      </c>
    </row>
    <row r="524">
      <c r="A524" t="n">
        <v>522</v>
      </c>
      <c r="C524">
        <f>IF('Multi Unit Grid'!C534="","",'Multi Unit Grid'!C534)</f>
        <v/>
      </c>
      <c r="D524">
        <f>IF('Multi Unit Grid'!D534="","",'Multi Unit Grid'!D534)</f>
        <v/>
      </c>
      <c r="E524">
        <f>IF('Multi Unit Grid'!E534="","",'Multi Unit Grid'!E534)</f>
        <v/>
      </c>
      <c r="F524">
        <f>IF('Multi Unit Grid'!F534="","",'Multi Unit Grid'!F534)</f>
        <v/>
      </c>
      <c r="G524">
        <f>IF('Multi Unit Grid'!G534="","",'Multi Unit Grid'!G534)</f>
        <v/>
      </c>
      <c r="H524">
        <f>IF('Multi Unit Grid'!H534="","",'Multi Unit Grid'!H534)</f>
        <v/>
      </c>
    </row>
    <row r="525">
      <c r="A525" t="n">
        <v>523</v>
      </c>
      <c r="C525">
        <f>IF('Multi Unit Grid'!C535="","",'Multi Unit Grid'!C535)</f>
        <v/>
      </c>
      <c r="D525">
        <f>IF('Multi Unit Grid'!D535="","",'Multi Unit Grid'!D535)</f>
        <v/>
      </c>
      <c r="E525">
        <f>IF('Multi Unit Grid'!E535="","",'Multi Unit Grid'!E535)</f>
        <v/>
      </c>
      <c r="F525">
        <f>IF('Multi Unit Grid'!F535="","",'Multi Unit Grid'!F535)</f>
        <v/>
      </c>
      <c r="G525">
        <f>IF('Multi Unit Grid'!G535="","",'Multi Unit Grid'!G535)</f>
        <v/>
      </c>
      <c r="H525">
        <f>IF('Multi Unit Grid'!H535="","",'Multi Unit Grid'!H535)</f>
        <v/>
      </c>
    </row>
    <row r="526">
      <c r="A526" t="n">
        <v>524</v>
      </c>
      <c r="C526">
        <f>IF('Multi Unit Grid'!C536="","",'Multi Unit Grid'!C536)</f>
        <v/>
      </c>
      <c r="D526">
        <f>IF('Multi Unit Grid'!D536="","",'Multi Unit Grid'!D536)</f>
        <v/>
      </c>
      <c r="E526">
        <f>IF('Multi Unit Grid'!E536="","",'Multi Unit Grid'!E536)</f>
        <v/>
      </c>
      <c r="F526">
        <f>IF('Multi Unit Grid'!F536="","",'Multi Unit Grid'!F536)</f>
        <v/>
      </c>
      <c r="G526">
        <f>IF('Multi Unit Grid'!G536="","",'Multi Unit Grid'!G536)</f>
        <v/>
      </c>
      <c r="H526">
        <f>IF('Multi Unit Grid'!H536="","",'Multi Unit Grid'!H536)</f>
        <v/>
      </c>
    </row>
    <row r="527">
      <c r="A527" t="n">
        <v>525</v>
      </c>
      <c r="C527">
        <f>IF('Multi Unit Grid'!C537="","",'Multi Unit Grid'!C537)</f>
        <v/>
      </c>
      <c r="D527">
        <f>IF('Multi Unit Grid'!D537="","",'Multi Unit Grid'!D537)</f>
        <v/>
      </c>
      <c r="E527">
        <f>IF('Multi Unit Grid'!E537="","",'Multi Unit Grid'!E537)</f>
        <v/>
      </c>
      <c r="F527">
        <f>IF('Multi Unit Grid'!F537="","",'Multi Unit Grid'!F537)</f>
        <v/>
      </c>
      <c r="G527">
        <f>IF('Multi Unit Grid'!G537="","",'Multi Unit Grid'!G537)</f>
        <v/>
      </c>
      <c r="H527">
        <f>IF('Multi Unit Grid'!H537="","",'Multi Unit Grid'!H537)</f>
        <v/>
      </c>
    </row>
    <row r="528">
      <c r="A528" t="n">
        <v>526</v>
      </c>
      <c r="C528">
        <f>IF('Multi Unit Grid'!C538="","",'Multi Unit Grid'!C538)</f>
        <v/>
      </c>
      <c r="D528">
        <f>IF('Multi Unit Grid'!D538="","",'Multi Unit Grid'!D538)</f>
        <v/>
      </c>
      <c r="E528">
        <f>IF('Multi Unit Grid'!E538="","",'Multi Unit Grid'!E538)</f>
        <v/>
      </c>
      <c r="F528">
        <f>IF('Multi Unit Grid'!F538="","",'Multi Unit Grid'!F538)</f>
        <v/>
      </c>
      <c r="G528">
        <f>IF('Multi Unit Grid'!G538="","",'Multi Unit Grid'!G538)</f>
        <v/>
      </c>
      <c r="H528">
        <f>IF('Multi Unit Grid'!H538="","",'Multi Unit Grid'!H538)</f>
        <v/>
      </c>
    </row>
    <row r="529">
      <c r="A529" t="n">
        <v>527</v>
      </c>
      <c r="C529">
        <f>IF('Multi Unit Grid'!C539="","",'Multi Unit Grid'!C539)</f>
        <v/>
      </c>
      <c r="D529">
        <f>IF('Multi Unit Grid'!D539="","",'Multi Unit Grid'!D539)</f>
        <v/>
      </c>
      <c r="E529">
        <f>IF('Multi Unit Grid'!E539="","",'Multi Unit Grid'!E539)</f>
        <v/>
      </c>
      <c r="F529">
        <f>IF('Multi Unit Grid'!F539="","",'Multi Unit Grid'!F539)</f>
        <v/>
      </c>
      <c r="G529">
        <f>IF('Multi Unit Grid'!G539="","",'Multi Unit Grid'!G539)</f>
        <v/>
      </c>
      <c r="H529">
        <f>IF('Multi Unit Grid'!H539="","",'Multi Unit Grid'!H539)</f>
        <v/>
      </c>
    </row>
    <row r="530">
      <c r="A530" t="n">
        <v>528</v>
      </c>
      <c r="C530">
        <f>IF('Multi Unit Grid'!C540="","",'Multi Unit Grid'!C540)</f>
        <v/>
      </c>
      <c r="D530">
        <f>IF('Multi Unit Grid'!D540="","",'Multi Unit Grid'!D540)</f>
        <v/>
      </c>
      <c r="E530">
        <f>IF('Multi Unit Grid'!E540="","",'Multi Unit Grid'!E540)</f>
        <v/>
      </c>
      <c r="F530">
        <f>IF('Multi Unit Grid'!F540="","",'Multi Unit Grid'!F540)</f>
        <v/>
      </c>
      <c r="G530">
        <f>IF('Multi Unit Grid'!G540="","",'Multi Unit Grid'!G540)</f>
        <v/>
      </c>
      <c r="H530">
        <f>IF('Multi Unit Grid'!H540="","",'Multi Unit Grid'!H540)</f>
        <v/>
      </c>
    </row>
    <row r="531">
      <c r="A531" t="n">
        <v>529</v>
      </c>
      <c r="C531">
        <f>IF('Multi Unit Grid'!C541="","",'Multi Unit Grid'!C541)</f>
        <v/>
      </c>
      <c r="D531">
        <f>IF('Multi Unit Grid'!D541="","",'Multi Unit Grid'!D541)</f>
        <v/>
      </c>
      <c r="E531">
        <f>IF('Multi Unit Grid'!E541="","",'Multi Unit Grid'!E541)</f>
        <v/>
      </c>
      <c r="F531">
        <f>IF('Multi Unit Grid'!F541="","",'Multi Unit Grid'!F541)</f>
        <v/>
      </c>
      <c r="G531">
        <f>IF('Multi Unit Grid'!G541="","",'Multi Unit Grid'!G541)</f>
        <v/>
      </c>
      <c r="H531">
        <f>IF('Multi Unit Grid'!H541="","",'Multi Unit Grid'!H541)</f>
        <v/>
      </c>
    </row>
    <row r="532">
      <c r="A532" t="n">
        <v>530</v>
      </c>
      <c r="C532">
        <f>IF('Multi Unit Grid'!C542="","",'Multi Unit Grid'!C542)</f>
        <v/>
      </c>
      <c r="D532">
        <f>IF('Multi Unit Grid'!D542="","",'Multi Unit Grid'!D542)</f>
        <v/>
      </c>
      <c r="E532">
        <f>IF('Multi Unit Grid'!E542="","",'Multi Unit Grid'!E542)</f>
        <v/>
      </c>
      <c r="F532">
        <f>IF('Multi Unit Grid'!F542="","",'Multi Unit Grid'!F542)</f>
        <v/>
      </c>
      <c r="G532">
        <f>IF('Multi Unit Grid'!G542="","",'Multi Unit Grid'!G542)</f>
        <v/>
      </c>
      <c r="H532">
        <f>IF('Multi Unit Grid'!H542="","",'Multi Unit Grid'!H542)</f>
        <v/>
      </c>
    </row>
    <row r="533">
      <c r="A533" t="n">
        <v>531</v>
      </c>
      <c r="C533">
        <f>IF('Multi Unit Grid'!C543="","",'Multi Unit Grid'!C543)</f>
        <v/>
      </c>
      <c r="D533">
        <f>IF('Multi Unit Grid'!D543="","",'Multi Unit Grid'!D543)</f>
        <v/>
      </c>
      <c r="E533">
        <f>IF('Multi Unit Grid'!E543="","",'Multi Unit Grid'!E543)</f>
        <v/>
      </c>
      <c r="F533">
        <f>IF('Multi Unit Grid'!F543="","",'Multi Unit Grid'!F543)</f>
        <v/>
      </c>
      <c r="G533">
        <f>IF('Multi Unit Grid'!G543="","",'Multi Unit Grid'!G543)</f>
        <v/>
      </c>
      <c r="H533">
        <f>IF('Multi Unit Grid'!H543="","",'Multi Unit Grid'!H543)</f>
        <v/>
      </c>
    </row>
    <row r="534">
      <c r="A534" t="n">
        <v>532</v>
      </c>
      <c r="C534">
        <f>IF('Multi Unit Grid'!C544="","",'Multi Unit Grid'!C544)</f>
        <v/>
      </c>
      <c r="D534">
        <f>IF('Multi Unit Grid'!D544="","",'Multi Unit Grid'!D544)</f>
        <v/>
      </c>
      <c r="E534">
        <f>IF('Multi Unit Grid'!E544="","",'Multi Unit Grid'!E544)</f>
        <v/>
      </c>
      <c r="F534">
        <f>IF('Multi Unit Grid'!F544="","",'Multi Unit Grid'!F544)</f>
        <v/>
      </c>
      <c r="G534">
        <f>IF('Multi Unit Grid'!G544="","",'Multi Unit Grid'!G544)</f>
        <v/>
      </c>
      <c r="H534">
        <f>IF('Multi Unit Grid'!H544="","",'Multi Unit Grid'!H544)</f>
        <v/>
      </c>
    </row>
    <row r="535">
      <c r="A535" t="n">
        <v>533</v>
      </c>
      <c r="C535">
        <f>IF('Multi Unit Grid'!C545="","",'Multi Unit Grid'!C545)</f>
        <v/>
      </c>
      <c r="D535">
        <f>IF('Multi Unit Grid'!D545="","",'Multi Unit Grid'!D545)</f>
        <v/>
      </c>
      <c r="E535">
        <f>IF('Multi Unit Grid'!E545="","",'Multi Unit Grid'!E545)</f>
        <v/>
      </c>
      <c r="F535">
        <f>IF('Multi Unit Grid'!F545="","",'Multi Unit Grid'!F545)</f>
        <v/>
      </c>
      <c r="G535">
        <f>IF('Multi Unit Grid'!G545="","",'Multi Unit Grid'!G545)</f>
        <v/>
      </c>
      <c r="H535">
        <f>IF('Multi Unit Grid'!H545="","",'Multi Unit Grid'!H545)</f>
        <v/>
      </c>
    </row>
    <row r="536">
      <c r="A536" t="n">
        <v>534</v>
      </c>
      <c r="C536">
        <f>IF('Multi Unit Grid'!C546="","",'Multi Unit Grid'!C546)</f>
        <v/>
      </c>
      <c r="D536">
        <f>IF('Multi Unit Grid'!D546="","",'Multi Unit Grid'!D546)</f>
        <v/>
      </c>
      <c r="E536">
        <f>IF('Multi Unit Grid'!E546="","",'Multi Unit Grid'!E546)</f>
        <v/>
      </c>
      <c r="F536">
        <f>IF('Multi Unit Grid'!F546="","",'Multi Unit Grid'!F546)</f>
        <v/>
      </c>
      <c r="G536">
        <f>IF('Multi Unit Grid'!G546="","",'Multi Unit Grid'!G546)</f>
        <v/>
      </c>
      <c r="H536">
        <f>IF('Multi Unit Grid'!H546="","",'Multi Unit Grid'!H546)</f>
        <v/>
      </c>
    </row>
    <row r="537">
      <c r="A537" t="n">
        <v>535</v>
      </c>
      <c r="C537">
        <f>IF('Multi Unit Grid'!C547="","",'Multi Unit Grid'!C547)</f>
        <v/>
      </c>
      <c r="D537">
        <f>IF('Multi Unit Grid'!D547="","",'Multi Unit Grid'!D547)</f>
        <v/>
      </c>
      <c r="E537">
        <f>IF('Multi Unit Grid'!E547="","",'Multi Unit Grid'!E547)</f>
        <v/>
      </c>
      <c r="F537">
        <f>IF('Multi Unit Grid'!F547="","",'Multi Unit Grid'!F547)</f>
        <v/>
      </c>
      <c r="G537">
        <f>IF('Multi Unit Grid'!G547="","",'Multi Unit Grid'!G547)</f>
        <v/>
      </c>
      <c r="H537">
        <f>IF('Multi Unit Grid'!H547="","",'Multi Unit Grid'!H547)</f>
        <v/>
      </c>
    </row>
    <row r="538">
      <c r="A538" t="n">
        <v>536</v>
      </c>
      <c r="C538">
        <f>IF('Multi Unit Grid'!C548="","",'Multi Unit Grid'!C548)</f>
        <v/>
      </c>
      <c r="D538">
        <f>IF('Multi Unit Grid'!D548="","",'Multi Unit Grid'!D548)</f>
        <v/>
      </c>
      <c r="E538">
        <f>IF('Multi Unit Grid'!E548="","",'Multi Unit Grid'!E548)</f>
        <v/>
      </c>
      <c r="F538">
        <f>IF('Multi Unit Grid'!F548="","",'Multi Unit Grid'!F548)</f>
        <v/>
      </c>
      <c r="G538">
        <f>IF('Multi Unit Grid'!G548="","",'Multi Unit Grid'!G548)</f>
        <v/>
      </c>
      <c r="H538">
        <f>IF('Multi Unit Grid'!H548="","",'Multi Unit Grid'!H548)</f>
        <v/>
      </c>
    </row>
    <row r="539">
      <c r="A539" t="n">
        <v>537</v>
      </c>
      <c r="C539">
        <f>IF('Multi Unit Grid'!C549="","",'Multi Unit Grid'!C549)</f>
        <v/>
      </c>
      <c r="D539">
        <f>IF('Multi Unit Grid'!D549="","",'Multi Unit Grid'!D549)</f>
        <v/>
      </c>
      <c r="E539">
        <f>IF('Multi Unit Grid'!E549="","",'Multi Unit Grid'!E549)</f>
        <v/>
      </c>
      <c r="F539">
        <f>IF('Multi Unit Grid'!F549="","",'Multi Unit Grid'!F549)</f>
        <v/>
      </c>
      <c r="G539">
        <f>IF('Multi Unit Grid'!G549="","",'Multi Unit Grid'!G549)</f>
        <v/>
      </c>
      <c r="H539">
        <f>IF('Multi Unit Grid'!H549="","",'Multi Unit Grid'!H549)</f>
        <v/>
      </c>
    </row>
    <row r="540">
      <c r="A540" t="n">
        <v>538</v>
      </c>
      <c r="C540">
        <f>IF('Multi Unit Grid'!C550="","",'Multi Unit Grid'!C550)</f>
        <v/>
      </c>
      <c r="D540">
        <f>IF('Multi Unit Grid'!D550="","",'Multi Unit Grid'!D550)</f>
        <v/>
      </c>
      <c r="E540">
        <f>IF('Multi Unit Grid'!E550="","",'Multi Unit Grid'!E550)</f>
        <v/>
      </c>
      <c r="F540">
        <f>IF('Multi Unit Grid'!F550="","",'Multi Unit Grid'!F550)</f>
        <v/>
      </c>
      <c r="G540">
        <f>IF('Multi Unit Grid'!G550="","",'Multi Unit Grid'!G550)</f>
        <v/>
      </c>
      <c r="H540">
        <f>IF('Multi Unit Grid'!H550="","",'Multi Unit Grid'!H550)</f>
        <v/>
      </c>
    </row>
    <row r="541">
      <c r="A541" t="n">
        <v>539</v>
      </c>
      <c r="C541">
        <f>IF('Multi Unit Grid'!C551="","",'Multi Unit Grid'!C551)</f>
        <v/>
      </c>
      <c r="D541">
        <f>IF('Multi Unit Grid'!D551="","",'Multi Unit Grid'!D551)</f>
        <v/>
      </c>
      <c r="E541">
        <f>IF('Multi Unit Grid'!E551="","",'Multi Unit Grid'!E551)</f>
        <v/>
      </c>
      <c r="F541">
        <f>IF('Multi Unit Grid'!F551="","",'Multi Unit Grid'!F551)</f>
        <v/>
      </c>
      <c r="G541">
        <f>IF('Multi Unit Grid'!G551="","",'Multi Unit Grid'!G551)</f>
        <v/>
      </c>
      <c r="H541">
        <f>IF('Multi Unit Grid'!H551="","",'Multi Unit Grid'!H551)</f>
        <v/>
      </c>
    </row>
    <row r="542">
      <c r="A542" t="n">
        <v>540</v>
      </c>
      <c r="C542">
        <f>IF('Multi Unit Grid'!C552="","",'Multi Unit Grid'!C552)</f>
        <v/>
      </c>
      <c r="D542">
        <f>IF('Multi Unit Grid'!D552="","",'Multi Unit Grid'!D552)</f>
        <v/>
      </c>
      <c r="E542">
        <f>IF('Multi Unit Grid'!E552="","",'Multi Unit Grid'!E552)</f>
        <v/>
      </c>
      <c r="F542">
        <f>IF('Multi Unit Grid'!F552="","",'Multi Unit Grid'!F552)</f>
        <v/>
      </c>
      <c r="G542">
        <f>IF('Multi Unit Grid'!G552="","",'Multi Unit Grid'!G552)</f>
        <v/>
      </c>
      <c r="H542">
        <f>IF('Multi Unit Grid'!H552="","",'Multi Unit Grid'!H552)</f>
        <v/>
      </c>
    </row>
    <row r="543">
      <c r="A543" t="n">
        <v>541</v>
      </c>
      <c r="C543">
        <f>IF('Multi Unit Grid'!C553="","",'Multi Unit Grid'!C553)</f>
        <v/>
      </c>
      <c r="D543">
        <f>IF('Multi Unit Grid'!D553="","",'Multi Unit Grid'!D553)</f>
        <v/>
      </c>
      <c r="E543">
        <f>IF('Multi Unit Grid'!E553="","",'Multi Unit Grid'!E553)</f>
        <v/>
      </c>
      <c r="F543">
        <f>IF('Multi Unit Grid'!F553="","",'Multi Unit Grid'!F553)</f>
        <v/>
      </c>
      <c r="G543">
        <f>IF('Multi Unit Grid'!G553="","",'Multi Unit Grid'!G553)</f>
        <v/>
      </c>
      <c r="H543">
        <f>IF('Multi Unit Grid'!H553="","",'Multi Unit Grid'!H553)</f>
        <v/>
      </c>
    </row>
    <row r="544">
      <c r="A544" t="n">
        <v>542</v>
      </c>
      <c r="C544">
        <f>IF('Multi Unit Grid'!C554="","",'Multi Unit Grid'!C554)</f>
        <v/>
      </c>
      <c r="D544">
        <f>IF('Multi Unit Grid'!D554="","",'Multi Unit Grid'!D554)</f>
        <v/>
      </c>
      <c r="E544">
        <f>IF('Multi Unit Grid'!E554="","",'Multi Unit Grid'!E554)</f>
        <v/>
      </c>
      <c r="F544">
        <f>IF('Multi Unit Grid'!F554="","",'Multi Unit Grid'!F554)</f>
        <v/>
      </c>
      <c r="G544">
        <f>IF('Multi Unit Grid'!G554="","",'Multi Unit Grid'!G554)</f>
        <v/>
      </c>
      <c r="H544">
        <f>IF('Multi Unit Grid'!H554="","",'Multi Unit Grid'!H554)</f>
        <v/>
      </c>
    </row>
    <row r="545">
      <c r="A545" t="n">
        <v>543</v>
      </c>
      <c r="C545">
        <f>IF('Multi Unit Grid'!C555="","",'Multi Unit Grid'!C555)</f>
        <v/>
      </c>
      <c r="D545">
        <f>IF('Multi Unit Grid'!D555="","",'Multi Unit Grid'!D555)</f>
        <v/>
      </c>
      <c r="E545">
        <f>IF('Multi Unit Grid'!E555="","",'Multi Unit Grid'!E555)</f>
        <v/>
      </c>
      <c r="F545">
        <f>IF('Multi Unit Grid'!F555="","",'Multi Unit Grid'!F555)</f>
        <v/>
      </c>
      <c r="G545">
        <f>IF('Multi Unit Grid'!G555="","",'Multi Unit Grid'!G555)</f>
        <v/>
      </c>
      <c r="H545">
        <f>IF('Multi Unit Grid'!H555="","",'Multi Unit Grid'!H555)</f>
        <v/>
      </c>
    </row>
    <row r="546">
      <c r="A546" t="n">
        <v>544</v>
      </c>
      <c r="C546">
        <f>IF('Multi Unit Grid'!C556="","",'Multi Unit Grid'!C556)</f>
        <v/>
      </c>
      <c r="D546">
        <f>IF('Multi Unit Grid'!D556="","",'Multi Unit Grid'!D556)</f>
        <v/>
      </c>
      <c r="E546">
        <f>IF('Multi Unit Grid'!E556="","",'Multi Unit Grid'!E556)</f>
        <v/>
      </c>
      <c r="F546">
        <f>IF('Multi Unit Grid'!F556="","",'Multi Unit Grid'!F556)</f>
        <v/>
      </c>
      <c r="G546">
        <f>IF('Multi Unit Grid'!G556="","",'Multi Unit Grid'!G556)</f>
        <v/>
      </c>
      <c r="H546">
        <f>IF('Multi Unit Grid'!H556="","",'Multi Unit Grid'!H556)</f>
        <v/>
      </c>
    </row>
    <row r="547">
      <c r="A547" t="n">
        <v>545</v>
      </c>
      <c r="C547">
        <f>IF('Multi Unit Grid'!C557="","",'Multi Unit Grid'!C557)</f>
        <v/>
      </c>
      <c r="D547">
        <f>IF('Multi Unit Grid'!D557="","",'Multi Unit Grid'!D557)</f>
        <v/>
      </c>
      <c r="E547">
        <f>IF('Multi Unit Grid'!E557="","",'Multi Unit Grid'!E557)</f>
        <v/>
      </c>
      <c r="F547">
        <f>IF('Multi Unit Grid'!F557="","",'Multi Unit Grid'!F557)</f>
        <v/>
      </c>
      <c r="G547">
        <f>IF('Multi Unit Grid'!G557="","",'Multi Unit Grid'!G557)</f>
        <v/>
      </c>
      <c r="H547">
        <f>IF('Multi Unit Grid'!H557="","",'Multi Unit Grid'!H557)</f>
        <v/>
      </c>
    </row>
    <row r="548">
      <c r="A548" t="n">
        <v>546</v>
      </c>
      <c r="C548">
        <f>IF('Multi Unit Grid'!C558="","",'Multi Unit Grid'!C558)</f>
        <v/>
      </c>
      <c r="D548">
        <f>IF('Multi Unit Grid'!D558="","",'Multi Unit Grid'!D558)</f>
        <v/>
      </c>
      <c r="E548">
        <f>IF('Multi Unit Grid'!E558="","",'Multi Unit Grid'!E558)</f>
        <v/>
      </c>
      <c r="F548">
        <f>IF('Multi Unit Grid'!F558="","",'Multi Unit Grid'!F558)</f>
        <v/>
      </c>
      <c r="G548">
        <f>IF('Multi Unit Grid'!G558="","",'Multi Unit Grid'!G558)</f>
        <v/>
      </c>
      <c r="H548">
        <f>IF('Multi Unit Grid'!H558="","",'Multi Unit Grid'!H558)</f>
        <v/>
      </c>
    </row>
    <row r="549">
      <c r="A549" t="n">
        <v>547</v>
      </c>
      <c r="C549">
        <f>IF('Multi Unit Grid'!C559="","",'Multi Unit Grid'!C559)</f>
        <v/>
      </c>
      <c r="D549">
        <f>IF('Multi Unit Grid'!D559="","",'Multi Unit Grid'!D559)</f>
        <v/>
      </c>
      <c r="E549">
        <f>IF('Multi Unit Grid'!E559="","",'Multi Unit Grid'!E559)</f>
        <v/>
      </c>
      <c r="F549">
        <f>IF('Multi Unit Grid'!F559="","",'Multi Unit Grid'!F559)</f>
        <v/>
      </c>
      <c r="G549">
        <f>IF('Multi Unit Grid'!G559="","",'Multi Unit Grid'!G559)</f>
        <v/>
      </c>
      <c r="H549">
        <f>IF('Multi Unit Grid'!H559="","",'Multi Unit Grid'!H559)</f>
        <v/>
      </c>
    </row>
    <row r="550">
      <c r="A550" t="n">
        <v>548</v>
      </c>
      <c r="C550">
        <f>IF('Multi Unit Grid'!C560="","",'Multi Unit Grid'!C560)</f>
        <v/>
      </c>
      <c r="D550">
        <f>IF('Multi Unit Grid'!D560="","",'Multi Unit Grid'!D560)</f>
        <v/>
      </c>
      <c r="E550">
        <f>IF('Multi Unit Grid'!E560="","",'Multi Unit Grid'!E560)</f>
        <v/>
      </c>
      <c r="F550">
        <f>IF('Multi Unit Grid'!F560="","",'Multi Unit Grid'!F560)</f>
        <v/>
      </c>
      <c r="G550">
        <f>IF('Multi Unit Grid'!G560="","",'Multi Unit Grid'!G560)</f>
        <v/>
      </c>
      <c r="H550">
        <f>IF('Multi Unit Grid'!H560="","",'Multi Unit Grid'!H560)</f>
        <v/>
      </c>
    </row>
    <row r="551">
      <c r="A551" t="n">
        <v>549</v>
      </c>
      <c r="C551">
        <f>IF('Multi Unit Grid'!C561="","",'Multi Unit Grid'!C561)</f>
        <v/>
      </c>
      <c r="D551">
        <f>IF('Multi Unit Grid'!D561="","",'Multi Unit Grid'!D561)</f>
        <v/>
      </c>
      <c r="E551">
        <f>IF('Multi Unit Grid'!E561="","",'Multi Unit Grid'!E561)</f>
        <v/>
      </c>
      <c r="F551">
        <f>IF('Multi Unit Grid'!F561="","",'Multi Unit Grid'!F561)</f>
        <v/>
      </c>
      <c r="G551">
        <f>IF('Multi Unit Grid'!G561="","",'Multi Unit Grid'!G561)</f>
        <v/>
      </c>
      <c r="H551">
        <f>IF('Multi Unit Grid'!H561="","",'Multi Unit Grid'!H561)</f>
        <v/>
      </c>
    </row>
    <row r="552">
      <c r="A552" t="n">
        <v>550</v>
      </c>
      <c r="C552">
        <f>IF('Multi Unit Grid'!C562="","",'Multi Unit Grid'!C562)</f>
        <v/>
      </c>
      <c r="D552">
        <f>IF('Multi Unit Grid'!D562="","",'Multi Unit Grid'!D562)</f>
        <v/>
      </c>
      <c r="E552">
        <f>IF('Multi Unit Grid'!E562="","",'Multi Unit Grid'!E562)</f>
        <v/>
      </c>
      <c r="F552">
        <f>IF('Multi Unit Grid'!F562="","",'Multi Unit Grid'!F562)</f>
        <v/>
      </c>
      <c r="G552">
        <f>IF('Multi Unit Grid'!G562="","",'Multi Unit Grid'!G562)</f>
        <v/>
      </c>
      <c r="H552">
        <f>IF('Multi Unit Grid'!H562="","",'Multi Unit Grid'!H562)</f>
        <v/>
      </c>
    </row>
    <row r="553">
      <c r="A553" t="n">
        <v>551</v>
      </c>
      <c r="C553">
        <f>IF('Multi Unit Grid'!C563="","",'Multi Unit Grid'!C563)</f>
        <v/>
      </c>
      <c r="D553">
        <f>IF('Multi Unit Grid'!D563="","",'Multi Unit Grid'!D563)</f>
        <v/>
      </c>
      <c r="E553">
        <f>IF('Multi Unit Grid'!E563="","",'Multi Unit Grid'!E563)</f>
        <v/>
      </c>
      <c r="F553">
        <f>IF('Multi Unit Grid'!F563="","",'Multi Unit Grid'!F563)</f>
        <v/>
      </c>
      <c r="G553">
        <f>IF('Multi Unit Grid'!G563="","",'Multi Unit Grid'!G563)</f>
        <v/>
      </c>
      <c r="H553">
        <f>IF('Multi Unit Grid'!H563="","",'Multi Unit Grid'!H563)</f>
        <v/>
      </c>
    </row>
    <row r="554">
      <c r="A554" t="n">
        <v>552</v>
      </c>
      <c r="C554">
        <f>IF('Multi Unit Grid'!C564="","",'Multi Unit Grid'!C564)</f>
        <v/>
      </c>
      <c r="D554">
        <f>IF('Multi Unit Grid'!D564="","",'Multi Unit Grid'!D564)</f>
        <v/>
      </c>
      <c r="E554">
        <f>IF('Multi Unit Grid'!E564="","",'Multi Unit Grid'!E564)</f>
        <v/>
      </c>
      <c r="F554">
        <f>IF('Multi Unit Grid'!F564="","",'Multi Unit Grid'!F564)</f>
        <v/>
      </c>
      <c r="G554">
        <f>IF('Multi Unit Grid'!G564="","",'Multi Unit Grid'!G564)</f>
        <v/>
      </c>
      <c r="H554">
        <f>IF('Multi Unit Grid'!H564="","",'Multi Unit Grid'!H564)</f>
        <v/>
      </c>
    </row>
    <row r="555">
      <c r="A555" t="n">
        <v>553</v>
      </c>
      <c r="C555">
        <f>IF('Multi Unit Grid'!C565="","",'Multi Unit Grid'!C565)</f>
        <v/>
      </c>
      <c r="D555">
        <f>IF('Multi Unit Grid'!D565="","",'Multi Unit Grid'!D565)</f>
        <v/>
      </c>
      <c r="E555">
        <f>IF('Multi Unit Grid'!E565="","",'Multi Unit Grid'!E565)</f>
        <v/>
      </c>
      <c r="F555">
        <f>IF('Multi Unit Grid'!F565="","",'Multi Unit Grid'!F565)</f>
        <v/>
      </c>
      <c r="G555">
        <f>IF('Multi Unit Grid'!G565="","",'Multi Unit Grid'!G565)</f>
        <v/>
      </c>
      <c r="H555">
        <f>IF('Multi Unit Grid'!H565="","",'Multi Unit Grid'!H565)</f>
        <v/>
      </c>
    </row>
    <row r="556">
      <c r="A556" t="n">
        <v>554</v>
      </c>
      <c r="C556">
        <f>IF('Multi Unit Grid'!C566="","",'Multi Unit Grid'!C566)</f>
        <v/>
      </c>
      <c r="D556">
        <f>IF('Multi Unit Grid'!D566="","",'Multi Unit Grid'!D566)</f>
        <v/>
      </c>
      <c r="E556">
        <f>IF('Multi Unit Grid'!E566="","",'Multi Unit Grid'!E566)</f>
        <v/>
      </c>
      <c r="F556">
        <f>IF('Multi Unit Grid'!F566="","",'Multi Unit Grid'!F566)</f>
        <v/>
      </c>
      <c r="G556">
        <f>IF('Multi Unit Grid'!G566="","",'Multi Unit Grid'!G566)</f>
        <v/>
      </c>
      <c r="H556">
        <f>IF('Multi Unit Grid'!H566="","",'Multi Unit Grid'!H566)</f>
        <v/>
      </c>
    </row>
    <row r="557">
      <c r="A557" t="n">
        <v>555</v>
      </c>
      <c r="C557">
        <f>IF('Multi Unit Grid'!C567="","",'Multi Unit Grid'!C567)</f>
        <v/>
      </c>
      <c r="D557">
        <f>IF('Multi Unit Grid'!D567="","",'Multi Unit Grid'!D567)</f>
        <v/>
      </c>
      <c r="E557">
        <f>IF('Multi Unit Grid'!E567="","",'Multi Unit Grid'!E567)</f>
        <v/>
      </c>
      <c r="F557">
        <f>IF('Multi Unit Grid'!F567="","",'Multi Unit Grid'!F567)</f>
        <v/>
      </c>
      <c r="G557">
        <f>IF('Multi Unit Grid'!G567="","",'Multi Unit Grid'!G567)</f>
        <v/>
      </c>
      <c r="H557">
        <f>IF('Multi Unit Grid'!H567="","",'Multi Unit Grid'!H567)</f>
        <v/>
      </c>
    </row>
    <row r="558">
      <c r="A558" t="n">
        <v>556</v>
      </c>
      <c r="C558">
        <f>IF('Multi Unit Grid'!C568="","",'Multi Unit Grid'!C568)</f>
        <v/>
      </c>
      <c r="D558">
        <f>IF('Multi Unit Grid'!D568="","",'Multi Unit Grid'!D568)</f>
        <v/>
      </c>
      <c r="E558">
        <f>IF('Multi Unit Grid'!E568="","",'Multi Unit Grid'!E568)</f>
        <v/>
      </c>
      <c r="F558">
        <f>IF('Multi Unit Grid'!F568="","",'Multi Unit Grid'!F568)</f>
        <v/>
      </c>
      <c r="G558">
        <f>IF('Multi Unit Grid'!G568="","",'Multi Unit Grid'!G568)</f>
        <v/>
      </c>
      <c r="H558">
        <f>IF('Multi Unit Grid'!H568="","",'Multi Unit Grid'!H568)</f>
        <v/>
      </c>
    </row>
    <row r="559">
      <c r="A559" t="n">
        <v>557</v>
      </c>
      <c r="C559">
        <f>IF('Multi Unit Grid'!C569="","",'Multi Unit Grid'!C569)</f>
        <v/>
      </c>
      <c r="D559">
        <f>IF('Multi Unit Grid'!D569="","",'Multi Unit Grid'!D569)</f>
        <v/>
      </c>
      <c r="E559">
        <f>IF('Multi Unit Grid'!E569="","",'Multi Unit Grid'!E569)</f>
        <v/>
      </c>
      <c r="F559">
        <f>IF('Multi Unit Grid'!F569="","",'Multi Unit Grid'!F569)</f>
        <v/>
      </c>
      <c r="G559">
        <f>IF('Multi Unit Grid'!G569="","",'Multi Unit Grid'!G569)</f>
        <v/>
      </c>
      <c r="H559">
        <f>IF('Multi Unit Grid'!H569="","",'Multi Unit Grid'!H569)</f>
        <v/>
      </c>
    </row>
    <row r="560">
      <c r="A560" t="n">
        <v>558</v>
      </c>
      <c r="C560">
        <f>IF('Multi Unit Grid'!C570="","",'Multi Unit Grid'!C570)</f>
        <v/>
      </c>
      <c r="D560">
        <f>IF('Multi Unit Grid'!D570="","",'Multi Unit Grid'!D570)</f>
        <v/>
      </c>
      <c r="E560">
        <f>IF('Multi Unit Grid'!E570="","",'Multi Unit Grid'!E570)</f>
        <v/>
      </c>
      <c r="F560">
        <f>IF('Multi Unit Grid'!F570="","",'Multi Unit Grid'!F570)</f>
        <v/>
      </c>
      <c r="G560">
        <f>IF('Multi Unit Grid'!G570="","",'Multi Unit Grid'!G570)</f>
        <v/>
      </c>
      <c r="H560">
        <f>IF('Multi Unit Grid'!H570="","",'Multi Unit Grid'!H570)</f>
        <v/>
      </c>
    </row>
    <row r="561">
      <c r="A561" t="n">
        <v>559</v>
      </c>
      <c r="C561">
        <f>IF('Multi Unit Grid'!C571="","",'Multi Unit Grid'!C571)</f>
        <v/>
      </c>
      <c r="D561">
        <f>IF('Multi Unit Grid'!D571="","",'Multi Unit Grid'!D571)</f>
        <v/>
      </c>
      <c r="E561">
        <f>IF('Multi Unit Grid'!E571="","",'Multi Unit Grid'!E571)</f>
        <v/>
      </c>
      <c r="F561">
        <f>IF('Multi Unit Grid'!F571="","",'Multi Unit Grid'!F571)</f>
        <v/>
      </c>
      <c r="G561">
        <f>IF('Multi Unit Grid'!G571="","",'Multi Unit Grid'!G571)</f>
        <v/>
      </c>
      <c r="H561">
        <f>IF('Multi Unit Grid'!H571="","",'Multi Unit Grid'!H571)</f>
        <v/>
      </c>
    </row>
    <row r="562">
      <c r="A562" t="n">
        <v>560</v>
      </c>
      <c r="C562">
        <f>IF('Multi Unit Grid'!C572="","",'Multi Unit Grid'!C572)</f>
        <v/>
      </c>
      <c r="D562">
        <f>IF('Multi Unit Grid'!D572="","",'Multi Unit Grid'!D572)</f>
        <v/>
      </c>
      <c r="E562">
        <f>IF('Multi Unit Grid'!E572="","",'Multi Unit Grid'!E572)</f>
        <v/>
      </c>
      <c r="F562">
        <f>IF('Multi Unit Grid'!F572="","",'Multi Unit Grid'!F572)</f>
        <v/>
      </c>
      <c r="G562">
        <f>IF('Multi Unit Grid'!G572="","",'Multi Unit Grid'!G572)</f>
        <v/>
      </c>
      <c r="H562">
        <f>IF('Multi Unit Grid'!H572="","",'Multi Unit Grid'!H572)</f>
        <v/>
      </c>
    </row>
    <row r="563">
      <c r="A563" t="n">
        <v>561</v>
      </c>
      <c r="C563">
        <f>IF('Multi Unit Grid'!C573="","",'Multi Unit Grid'!C573)</f>
        <v/>
      </c>
      <c r="D563">
        <f>IF('Multi Unit Grid'!D573="","",'Multi Unit Grid'!D573)</f>
        <v/>
      </c>
      <c r="E563">
        <f>IF('Multi Unit Grid'!E573="","",'Multi Unit Grid'!E573)</f>
        <v/>
      </c>
      <c r="F563">
        <f>IF('Multi Unit Grid'!F573="","",'Multi Unit Grid'!F573)</f>
        <v/>
      </c>
      <c r="G563">
        <f>IF('Multi Unit Grid'!G573="","",'Multi Unit Grid'!G573)</f>
        <v/>
      </c>
      <c r="H563">
        <f>IF('Multi Unit Grid'!H573="","",'Multi Unit Grid'!H573)</f>
        <v/>
      </c>
    </row>
    <row r="564">
      <c r="A564" t="n">
        <v>562</v>
      </c>
      <c r="C564">
        <f>IF('Multi Unit Grid'!C574="","",'Multi Unit Grid'!C574)</f>
        <v/>
      </c>
      <c r="D564">
        <f>IF('Multi Unit Grid'!D574="","",'Multi Unit Grid'!D574)</f>
        <v/>
      </c>
      <c r="E564">
        <f>IF('Multi Unit Grid'!E574="","",'Multi Unit Grid'!E574)</f>
        <v/>
      </c>
      <c r="F564">
        <f>IF('Multi Unit Grid'!F574="","",'Multi Unit Grid'!F574)</f>
        <v/>
      </c>
      <c r="G564">
        <f>IF('Multi Unit Grid'!G574="","",'Multi Unit Grid'!G574)</f>
        <v/>
      </c>
      <c r="H564">
        <f>IF('Multi Unit Grid'!H574="","",'Multi Unit Grid'!H574)</f>
        <v/>
      </c>
    </row>
    <row r="565">
      <c r="A565" t="n">
        <v>563</v>
      </c>
      <c r="C565">
        <f>IF('Multi Unit Grid'!C575="","",'Multi Unit Grid'!C575)</f>
        <v/>
      </c>
      <c r="D565">
        <f>IF('Multi Unit Grid'!D575="","",'Multi Unit Grid'!D575)</f>
        <v/>
      </c>
      <c r="E565">
        <f>IF('Multi Unit Grid'!E575="","",'Multi Unit Grid'!E575)</f>
        <v/>
      </c>
      <c r="F565">
        <f>IF('Multi Unit Grid'!F575="","",'Multi Unit Grid'!F575)</f>
        <v/>
      </c>
      <c r="G565">
        <f>IF('Multi Unit Grid'!G575="","",'Multi Unit Grid'!G575)</f>
        <v/>
      </c>
      <c r="H565">
        <f>IF('Multi Unit Grid'!H575="","",'Multi Unit Grid'!H575)</f>
        <v/>
      </c>
    </row>
    <row r="566">
      <c r="A566" t="n">
        <v>564</v>
      </c>
      <c r="C566">
        <f>IF('Multi Unit Grid'!C576="","",'Multi Unit Grid'!C576)</f>
        <v/>
      </c>
      <c r="D566">
        <f>IF('Multi Unit Grid'!D576="","",'Multi Unit Grid'!D576)</f>
        <v/>
      </c>
      <c r="E566">
        <f>IF('Multi Unit Grid'!E576="","",'Multi Unit Grid'!E576)</f>
        <v/>
      </c>
      <c r="F566">
        <f>IF('Multi Unit Grid'!F576="","",'Multi Unit Grid'!F576)</f>
        <v/>
      </c>
      <c r="G566">
        <f>IF('Multi Unit Grid'!G576="","",'Multi Unit Grid'!G576)</f>
        <v/>
      </c>
      <c r="H566">
        <f>IF('Multi Unit Grid'!H576="","",'Multi Unit Grid'!H576)</f>
        <v/>
      </c>
    </row>
    <row r="567">
      <c r="A567" t="n">
        <v>565</v>
      </c>
      <c r="C567">
        <f>IF('Multi Unit Grid'!C577="","",'Multi Unit Grid'!C577)</f>
        <v/>
      </c>
      <c r="D567">
        <f>IF('Multi Unit Grid'!D577="","",'Multi Unit Grid'!D577)</f>
        <v/>
      </c>
      <c r="E567">
        <f>IF('Multi Unit Grid'!E577="","",'Multi Unit Grid'!E577)</f>
        <v/>
      </c>
      <c r="F567">
        <f>IF('Multi Unit Grid'!F577="","",'Multi Unit Grid'!F577)</f>
        <v/>
      </c>
      <c r="G567">
        <f>IF('Multi Unit Grid'!G577="","",'Multi Unit Grid'!G577)</f>
        <v/>
      </c>
      <c r="H567">
        <f>IF('Multi Unit Grid'!H577="","",'Multi Unit Grid'!H577)</f>
        <v/>
      </c>
    </row>
    <row r="568">
      <c r="A568" t="n">
        <v>566</v>
      </c>
      <c r="C568">
        <f>IF('Multi Unit Grid'!C578="","",'Multi Unit Grid'!C578)</f>
        <v/>
      </c>
      <c r="D568">
        <f>IF('Multi Unit Grid'!D578="","",'Multi Unit Grid'!D578)</f>
        <v/>
      </c>
      <c r="E568">
        <f>IF('Multi Unit Grid'!E578="","",'Multi Unit Grid'!E578)</f>
        <v/>
      </c>
      <c r="F568">
        <f>IF('Multi Unit Grid'!F578="","",'Multi Unit Grid'!F578)</f>
        <v/>
      </c>
      <c r="G568">
        <f>IF('Multi Unit Grid'!G578="","",'Multi Unit Grid'!G578)</f>
        <v/>
      </c>
      <c r="H568">
        <f>IF('Multi Unit Grid'!H578="","",'Multi Unit Grid'!H578)</f>
        <v/>
      </c>
    </row>
    <row r="569">
      <c r="A569" t="n">
        <v>567</v>
      </c>
      <c r="C569">
        <f>IF('Multi Unit Grid'!C579="","",'Multi Unit Grid'!C579)</f>
        <v/>
      </c>
      <c r="D569">
        <f>IF('Multi Unit Grid'!D579="","",'Multi Unit Grid'!D579)</f>
        <v/>
      </c>
      <c r="E569">
        <f>IF('Multi Unit Grid'!E579="","",'Multi Unit Grid'!E579)</f>
        <v/>
      </c>
      <c r="F569">
        <f>IF('Multi Unit Grid'!F579="","",'Multi Unit Grid'!F579)</f>
        <v/>
      </c>
      <c r="G569">
        <f>IF('Multi Unit Grid'!G579="","",'Multi Unit Grid'!G579)</f>
        <v/>
      </c>
      <c r="H569">
        <f>IF('Multi Unit Grid'!H579="","",'Multi Unit Grid'!H579)</f>
        <v/>
      </c>
    </row>
    <row r="570">
      <c r="A570" t="n">
        <v>568</v>
      </c>
      <c r="C570">
        <f>IF('Multi Unit Grid'!C580="","",'Multi Unit Grid'!C580)</f>
        <v/>
      </c>
      <c r="D570">
        <f>IF('Multi Unit Grid'!D580="","",'Multi Unit Grid'!D580)</f>
        <v/>
      </c>
      <c r="E570">
        <f>IF('Multi Unit Grid'!E580="","",'Multi Unit Grid'!E580)</f>
        <v/>
      </c>
      <c r="F570">
        <f>IF('Multi Unit Grid'!F580="","",'Multi Unit Grid'!F580)</f>
        <v/>
      </c>
      <c r="G570">
        <f>IF('Multi Unit Grid'!G580="","",'Multi Unit Grid'!G580)</f>
        <v/>
      </c>
      <c r="H570">
        <f>IF('Multi Unit Grid'!H580="","",'Multi Unit Grid'!H580)</f>
        <v/>
      </c>
    </row>
    <row r="571">
      <c r="A571" t="n">
        <v>569</v>
      </c>
      <c r="C571">
        <f>IF('Multi Unit Grid'!C581="","",'Multi Unit Grid'!C581)</f>
        <v/>
      </c>
      <c r="D571">
        <f>IF('Multi Unit Grid'!D581="","",'Multi Unit Grid'!D581)</f>
        <v/>
      </c>
      <c r="E571">
        <f>IF('Multi Unit Grid'!E581="","",'Multi Unit Grid'!E581)</f>
        <v/>
      </c>
      <c r="F571">
        <f>IF('Multi Unit Grid'!F581="","",'Multi Unit Grid'!F581)</f>
        <v/>
      </c>
      <c r="G571">
        <f>IF('Multi Unit Grid'!G581="","",'Multi Unit Grid'!G581)</f>
        <v/>
      </c>
      <c r="H571">
        <f>IF('Multi Unit Grid'!H581="","",'Multi Unit Grid'!H581)</f>
        <v/>
      </c>
    </row>
    <row r="572">
      <c r="A572" t="n">
        <v>570</v>
      </c>
      <c r="C572">
        <f>IF('Multi Unit Grid'!C582="","",'Multi Unit Grid'!C582)</f>
        <v/>
      </c>
      <c r="D572">
        <f>IF('Multi Unit Grid'!D582="","",'Multi Unit Grid'!D582)</f>
        <v/>
      </c>
      <c r="E572">
        <f>IF('Multi Unit Grid'!E582="","",'Multi Unit Grid'!E582)</f>
        <v/>
      </c>
      <c r="F572">
        <f>IF('Multi Unit Grid'!F582="","",'Multi Unit Grid'!F582)</f>
        <v/>
      </c>
      <c r="G572">
        <f>IF('Multi Unit Grid'!G582="","",'Multi Unit Grid'!G582)</f>
        <v/>
      </c>
      <c r="H572">
        <f>IF('Multi Unit Grid'!H582="","",'Multi Unit Grid'!H582)</f>
        <v/>
      </c>
    </row>
    <row r="573">
      <c r="A573" t="n">
        <v>571</v>
      </c>
      <c r="C573">
        <f>IF('Multi Unit Grid'!C583="","",'Multi Unit Grid'!C583)</f>
        <v/>
      </c>
      <c r="D573">
        <f>IF('Multi Unit Grid'!D583="","",'Multi Unit Grid'!D583)</f>
        <v/>
      </c>
      <c r="E573">
        <f>IF('Multi Unit Grid'!E583="","",'Multi Unit Grid'!E583)</f>
        <v/>
      </c>
      <c r="F573">
        <f>IF('Multi Unit Grid'!F583="","",'Multi Unit Grid'!F583)</f>
        <v/>
      </c>
      <c r="G573">
        <f>IF('Multi Unit Grid'!G583="","",'Multi Unit Grid'!G583)</f>
        <v/>
      </c>
      <c r="H573">
        <f>IF('Multi Unit Grid'!H583="","",'Multi Unit Grid'!H583)</f>
        <v/>
      </c>
    </row>
    <row r="574">
      <c r="A574" t="n">
        <v>572</v>
      </c>
      <c r="C574">
        <f>IF('Multi Unit Grid'!C584="","",'Multi Unit Grid'!C584)</f>
        <v/>
      </c>
      <c r="D574">
        <f>IF('Multi Unit Grid'!D584="","",'Multi Unit Grid'!D584)</f>
        <v/>
      </c>
      <c r="E574">
        <f>IF('Multi Unit Grid'!E584="","",'Multi Unit Grid'!E584)</f>
        <v/>
      </c>
      <c r="F574">
        <f>IF('Multi Unit Grid'!F584="","",'Multi Unit Grid'!F584)</f>
        <v/>
      </c>
      <c r="G574">
        <f>IF('Multi Unit Grid'!G584="","",'Multi Unit Grid'!G584)</f>
        <v/>
      </c>
      <c r="H574">
        <f>IF('Multi Unit Grid'!H584="","",'Multi Unit Grid'!H584)</f>
        <v/>
      </c>
    </row>
    <row r="575">
      <c r="A575" t="n">
        <v>573</v>
      </c>
      <c r="C575">
        <f>IF('Multi Unit Grid'!C585="","",'Multi Unit Grid'!C585)</f>
        <v/>
      </c>
      <c r="D575">
        <f>IF('Multi Unit Grid'!D585="","",'Multi Unit Grid'!D585)</f>
        <v/>
      </c>
      <c r="E575">
        <f>IF('Multi Unit Grid'!E585="","",'Multi Unit Grid'!E585)</f>
        <v/>
      </c>
      <c r="F575">
        <f>IF('Multi Unit Grid'!F585="","",'Multi Unit Grid'!F585)</f>
        <v/>
      </c>
      <c r="G575">
        <f>IF('Multi Unit Grid'!G585="","",'Multi Unit Grid'!G585)</f>
        <v/>
      </c>
      <c r="H575">
        <f>IF('Multi Unit Grid'!H585="","",'Multi Unit Grid'!H585)</f>
        <v/>
      </c>
    </row>
    <row r="576">
      <c r="A576" t="n">
        <v>574</v>
      </c>
      <c r="C576">
        <f>IF('Multi Unit Grid'!C586="","",'Multi Unit Grid'!C586)</f>
        <v/>
      </c>
      <c r="D576">
        <f>IF('Multi Unit Grid'!D586="","",'Multi Unit Grid'!D586)</f>
        <v/>
      </c>
      <c r="E576">
        <f>IF('Multi Unit Grid'!E586="","",'Multi Unit Grid'!E586)</f>
        <v/>
      </c>
      <c r="F576">
        <f>IF('Multi Unit Grid'!F586="","",'Multi Unit Grid'!F586)</f>
        <v/>
      </c>
      <c r="G576">
        <f>IF('Multi Unit Grid'!G586="","",'Multi Unit Grid'!G586)</f>
        <v/>
      </c>
      <c r="H576">
        <f>IF('Multi Unit Grid'!H586="","",'Multi Unit Grid'!H586)</f>
        <v/>
      </c>
    </row>
    <row r="577">
      <c r="A577" t="n">
        <v>575</v>
      </c>
      <c r="C577">
        <f>IF('Multi Unit Grid'!C587="","",'Multi Unit Grid'!C587)</f>
        <v/>
      </c>
      <c r="D577">
        <f>IF('Multi Unit Grid'!D587="","",'Multi Unit Grid'!D587)</f>
        <v/>
      </c>
      <c r="E577">
        <f>IF('Multi Unit Grid'!E587="","",'Multi Unit Grid'!E587)</f>
        <v/>
      </c>
      <c r="F577">
        <f>IF('Multi Unit Grid'!F587="","",'Multi Unit Grid'!F587)</f>
        <v/>
      </c>
      <c r="G577">
        <f>IF('Multi Unit Grid'!G587="","",'Multi Unit Grid'!G587)</f>
        <v/>
      </c>
      <c r="H577">
        <f>IF('Multi Unit Grid'!H587="","",'Multi Unit Grid'!H587)</f>
        <v/>
      </c>
    </row>
    <row r="578">
      <c r="A578" t="n">
        <v>576</v>
      </c>
      <c r="C578">
        <f>IF('Multi Unit Grid'!C588="","",'Multi Unit Grid'!C588)</f>
        <v/>
      </c>
      <c r="D578">
        <f>IF('Multi Unit Grid'!D588="","",'Multi Unit Grid'!D588)</f>
        <v/>
      </c>
      <c r="E578">
        <f>IF('Multi Unit Grid'!E588="","",'Multi Unit Grid'!E588)</f>
        <v/>
      </c>
      <c r="F578">
        <f>IF('Multi Unit Grid'!F588="","",'Multi Unit Grid'!F588)</f>
        <v/>
      </c>
      <c r="G578">
        <f>IF('Multi Unit Grid'!G588="","",'Multi Unit Grid'!G588)</f>
        <v/>
      </c>
      <c r="H578">
        <f>IF('Multi Unit Grid'!H588="","",'Multi Unit Grid'!H588)</f>
        <v/>
      </c>
    </row>
    <row r="579">
      <c r="A579" t="n">
        <v>577</v>
      </c>
      <c r="C579">
        <f>IF('Multi Unit Grid'!C589="","",'Multi Unit Grid'!C589)</f>
        <v/>
      </c>
      <c r="D579">
        <f>IF('Multi Unit Grid'!D589="","",'Multi Unit Grid'!D589)</f>
        <v/>
      </c>
      <c r="E579">
        <f>IF('Multi Unit Grid'!E589="","",'Multi Unit Grid'!E589)</f>
        <v/>
      </c>
      <c r="F579">
        <f>IF('Multi Unit Grid'!F589="","",'Multi Unit Grid'!F589)</f>
        <v/>
      </c>
      <c r="G579">
        <f>IF('Multi Unit Grid'!G589="","",'Multi Unit Grid'!G589)</f>
        <v/>
      </c>
      <c r="H579">
        <f>IF('Multi Unit Grid'!H589="","",'Multi Unit Grid'!H589)</f>
        <v/>
      </c>
    </row>
    <row r="580">
      <c r="A580" t="n">
        <v>578</v>
      </c>
      <c r="C580">
        <f>IF('Multi Unit Grid'!C590="","",'Multi Unit Grid'!C590)</f>
        <v/>
      </c>
      <c r="D580">
        <f>IF('Multi Unit Grid'!D590="","",'Multi Unit Grid'!D590)</f>
        <v/>
      </c>
      <c r="E580">
        <f>IF('Multi Unit Grid'!E590="","",'Multi Unit Grid'!E590)</f>
        <v/>
      </c>
      <c r="F580">
        <f>IF('Multi Unit Grid'!F590="","",'Multi Unit Grid'!F590)</f>
        <v/>
      </c>
      <c r="G580">
        <f>IF('Multi Unit Grid'!G590="","",'Multi Unit Grid'!G590)</f>
        <v/>
      </c>
      <c r="H580">
        <f>IF('Multi Unit Grid'!H590="","",'Multi Unit Grid'!H590)</f>
        <v/>
      </c>
    </row>
    <row r="581">
      <c r="A581" t="n">
        <v>579</v>
      </c>
      <c r="C581">
        <f>IF('Multi Unit Grid'!C591="","",'Multi Unit Grid'!C591)</f>
        <v/>
      </c>
      <c r="D581">
        <f>IF('Multi Unit Grid'!D591="","",'Multi Unit Grid'!D591)</f>
        <v/>
      </c>
      <c r="E581">
        <f>IF('Multi Unit Grid'!E591="","",'Multi Unit Grid'!E591)</f>
        <v/>
      </c>
      <c r="F581">
        <f>IF('Multi Unit Grid'!F591="","",'Multi Unit Grid'!F591)</f>
        <v/>
      </c>
      <c r="G581">
        <f>IF('Multi Unit Grid'!G591="","",'Multi Unit Grid'!G591)</f>
        <v/>
      </c>
      <c r="H581">
        <f>IF('Multi Unit Grid'!H591="","",'Multi Unit Grid'!H591)</f>
        <v/>
      </c>
    </row>
    <row r="582">
      <c r="A582" t="n">
        <v>580</v>
      </c>
      <c r="C582">
        <f>IF('Multi Unit Grid'!C592="","",'Multi Unit Grid'!C592)</f>
        <v/>
      </c>
      <c r="D582">
        <f>IF('Multi Unit Grid'!D592="","",'Multi Unit Grid'!D592)</f>
        <v/>
      </c>
      <c r="E582">
        <f>IF('Multi Unit Grid'!E592="","",'Multi Unit Grid'!E592)</f>
        <v/>
      </c>
      <c r="F582">
        <f>IF('Multi Unit Grid'!F592="","",'Multi Unit Grid'!F592)</f>
        <v/>
      </c>
      <c r="G582">
        <f>IF('Multi Unit Grid'!G592="","",'Multi Unit Grid'!G592)</f>
        <v/>
      </c>
      <c r="H582">
        <f>IF('Multi Unit Grid'!H592="","",'Multi Unit Grid'!H592)</f>
        <v/>
      </c>
    </row>
    <row r="583">
      <c r="A583" t="n">
        <v>581</v>
      </c>
      <c r="C583">
        <f>IF('Multi Unit Grid'!C593="","",'Multi Unit Grid'!C593)</f>
        <v/>
      </c>
      <c r="D583">
        <f>IF('Multi Unit Grid'!D593="","",'Multi Unit Grid'!D593)</f>
        <v/>
      </c>
      <c r="E583">
        <f>IF('Multi Unit Grid'!E593="","",'Multi Unit Grid'!E593)</f>
        <v/>
      </c>
      <c r="F583">
        <f>IF('Multi Unit Grid'!F593="","",'Multi Unit Grid'!F593)</f>
        <v/>
      </c>
      <c r="G583">
        <f>IF('Multi Unit Grid'!G593="","",'Multi Unit Grid'!G593)</f>
        <v/>
      </c>
      <c r="H583">
        <f>IF('Multi Unit Grid'!H593="","",'Multi Unit Grid'!H593)</f>
        <v/>
      </c>
    </row>
    <row r="584">
      <c r="A584" t="n">
        <v>582</v>
      </c>
      <c r="C584">
        <f>IF('Multi Unit Grid'!C594="","",'Multi Unit Grid'!C594)</f>
        <v/>
      </c>
      <c r="D584">
        <f>IF('Multi Unit Grid'!D594="","",'Multi Unit Grid'!D594)</f>
        <v/>
      </c>
      <c r="E584">
        <f>IF('Multi Unit Grid'!E594="","",'Multi Unit Grid'!E594)</f>
        <v/>
      </c>
      <c r="F584">
        <f>IF('Multi Unit Grid'!F594="","",'Multi Unit Grid'!F594)</f>
        <v/>
      </c>
      <c r="G584">
        <f>IF('Multi Unit Grid'!G594="","",'Multi Unit Grid'!G594)</f>
        <v/>
      </c>
      <c r="H584">
        <f>IF('Multi Unit Grid'!H594="","",'Multi Unit Grid'!H594)</f>
        <v/>
      </c>
    </row>
    <row r="585">
      <c r="A585" t="n">
        <v>583</v>
      </c>
      <c r="C585">
        <f>IF('Multi Unit Grid'!C595="","",'Multi Unit Grid'!C595)</f>
        <v/>
      </c>
      <c r="D585">
        <f>IF('Multi Unit Grid'!D595="","",'Multi Unit Grid'!D595)</f>
        <v/>
      </c>
      <c r="E585">
        <f>IF('Multi Unit Grid'!E595="","",'Multi Unit Grid'!E595)</f>
        <v/>
      </c>
      <c r="F585">
        <f>IF('Multi Unit Grid'!F595="","",'Multi Unit Grid'!F595)</f>
        <v/>
      </c>
      <c r="G585">
        <f>IF('Multi Unit Grid'!G595="","",'Multi Unit Grid'!G595)</f>
        <v/>
      </c>
      <c r="H585">
        <f>IF('Multi Unit Grid'!H595="","",'Multi Unit Grid'!H595)</f>
        <v/>
      </c>
    </row>
    <row r="586">
      <c r="A586" t="n">
        <v>584</v>
      </c>
      <c r="C586">
        <f>IF('Multi Unit Grid'!C596="","",'Multi Unit Grid'!C596)</f>
        <v/>
      </c>
      <c r="D586">
        <f>IF('Multi Unit Grid'!D596="","",'Multi Unit Grid'!D596)</f>
        <v/>
      </c>
      <c r="E586">
        <f>IF('Multi Unit Grid'!E596="","",'Multi Unit Grid'!E596)</f>
        <v/>
      </c>
      <c r="F586">
        <f>IF('Multi Unit Grid'!F596="","",'Multi Unit Grid'!F596)</f>
        <v/>
      </c>
      <c r="G586">
        <f>IF('Multi Unit Grid'!G596="","",'Multi Unit Grid'!G596)</f>
        <v/>
      </c>
      <c r="H586">
        <f>IF('Multi Unit Grid'!H596="","",'Multi Unit Grid'!H596)</f>
        <v/>
      </c>
    </row>
    <row r="587">
      <c r="A587" t="n">
        <v>585</v>
      </c>
      <c r="C587">
        <f>IF('Multi Unit Grid'!C597="","",'Multi Unit Grid'!C597)</f>
        <v/>
      </c>
      <c r="D587">
        <f>IF('Multi Unit Grid'!D597="","",'Multi Unit Grid'!D597)</f>
        <v/>
      </c>
      <c r="E587">
        <f>IF('Multi Unit Grid'!E597="","",'Multi Unit Grid'!E597)</f>
        <v/>
      </c>
      <c r="F587">
        <f>IF('Multi Unit Grid'!F597="","",'Multi Unit Grid'!F597)</f>
        <v/>
      </c>
      <c r="G587">
        <f>IF('Multi Unit Grid'!G597="","",'Multi Unit Grid'!G597)</f>
        <v/>
      </c>
      <c r="H587">
        <f>IF('Multi Unit Grid'!H597="","",'Multi Unit Grid'!H597)</f>
        <v/>
      </c>
    </row>
    <row r="588">
      <c r="A588" t="n">
        <v>586</v>
      </c>
      <c r="C588">
        <f>IF('Multi Unit Grid'!C598="","",'Multi Unit Grid'!C598)</f>
        <v/>
      </c>
      <c r="D588">
        <f>IF('Multi Unit Grid'!D598="","",'Multi Unit Grid'!D598)</f>
        <v/>
      </c>
      <c r="E588">
        <f>IF('Multi Unit Grid'!E598="","",'Multi Unit Grid'!E598)</f>
        <v/>
      </c>
      <c r="F588">
        <f>IF('Multi Unit Grid'!F598="","",'Multi Unit Grid'!F598)</f>
        <v/>
      </c>
      <c r="G588">
        <f>IF('Multi Unit Grid'!G598="","",'Multi Unit Grid'!G598)</f>
        <v/>
      </c>
      <c r="H588">
        <f>IF('Multi Unit Grid'!H598="","",'Multi Unit Grid'!H598)</f>
        <v/>
      </c>
    </row>
    <row r="589">
      <c r="A589" t="n">
        <v>587</v>
      </c>
      <c r="C589">
        <f>IF('Multi Unit Grid'!C599="","",'Multi Unit Grid'!C599)</f>
        <v/>
      </c>
      <c r="D589">
        <f>IF('Multi Unit Grid'!D599="","",'Multi Unit Grid'!D599)</f>
        <v/>
      </c>
      <c r="E589">
        <f>IF('Multi Unit Grid'!E599="","",'Multi Unit Grid'!E599)</f>
        <v/>
      </c>
      <c r="F589">
        <f>IF('Multi Unit Grid'!F599="","",'Multi Unit Grid'!F599)</f>
        <v/>
      </c>
      <c r="G589">
        <f>IF('Multi Unit Grid'!G599="","",'Multi Unit Grid'!G599)</f>
        <v/>
      </c>
      <c r="H589">
        <f>IF('Multi Unit Grid'!H599="","",'Multi Unit Grid'!H599)</f>
        <v/>
      </c>
    </row>
    <row r="590">
      <c r="A590" t="n">
        <v>588</v>
      </c>
      <c r="C590">
        <f>IF('Multi Unit Grid'!C600="","",'Multi Unit Grid'!C600)</f>
        <v/>
      </c>
      <c r="D590">
        <f>IF('Multi Unit Grid'!D600="","",'Multi Unit Grid'!D600)</f>
        <v/>
      </c>
      <c r="E590">
        <f>IF('Multi Unit Grid'!E600="","",'Multi Unit Grid'!E600)</f>
        <v/>
      </c>
      <c r="F590">
        <f>IF('Multi Unit Grid'!F600="","",'Multi Unit Grid'!F600)</f>
        <v/>
      </c>
      <c r="G590">
        <f>IF('Multi Unit Grid'!G600="","",'Multi Unit Grid'!G600)</f>
        <v/>
      </c>
      <c r="H590">
        <f>IF('Multi Unit Grid'!H600="","",'Multi Unit Grid'!H600)</f>
        <v/>
      </c>
    </row>
    <row r="591">
      <c r="A591" t="n">
        <v>589</v>
      </c>
      <c r="C591">
        <f>IF('Multi Unit Grid'!C601="","",'Multi Unit Grid'!C601)</f>
        <v/>
      </c>
      <c r="D591">
        <f>IF('Multi Unit Grid'!D601="","",'Multi Unit Grid'!D601)</f>
        <v/>
      </c>
      <c r="E591">
        <f>IF('Multi Unit Grid'!E601="","",'Multi Unit Grid'!E601)</f>
        <v/>
      </c>
      <c r="F591">
        <f>IF('Multi Unit Grid'!F601="","",'Multi Unit Grid'!F601)</f>
        <v/>
      </c>
      <c r="G591">
        <f>IF('Multi Unit Grid'!G601="","",'Multi Unit Grid'!G601)</f>
        <v/>
      </c>
      <c r="H591">
        <f>IF('Multi Unit Grid'!H601="","",'Multi Unit Grid'!H601)</f>
        <v/>
      </c>
    </row>
    <row r="592">
      <c r="A592" t="n">
        <v>590</v>
      </c>
      <c r="C592">
        <f>IF('Multi Unit Grid'!C602="","",'Multi Unit Grid'!C602)</f>
        <v/>
      </c>
      <c r="D592">
        <f>IF('Multi Unit Grid'!D602="","",'Multi Unit Grid'!D602)</f>
        <v/>
      </c>
      <c r="E592">
        <f>IF('Multi Unit Grid'!E602="","",'Multi Unit Grid'!E602)</f>
        <v/>
      </c>
      <c r="F592">
        <f>IF('Multi Unit Grid'!F602="","",'Multi Unit Grid'!F602)</f>
        <v/>
      </c>
      <c r="G592">
        <f>IF('Multi Unit Grid'!G602="","",'Multi Unit Grid'!G602)</f>
        <v/>
      </c>
      <c r="H592">
        <f>IF('Multi Unit Grid'!H602="","",'Multi Unit Grid'!H602)</f>
        <v/>
      </c>
    </row>
    <row r="593">
      <c r="A593" t="n">
        <v>591</v>
      </c>
      <c r="C593">
        <f>IF('Multi Unit Grid'!C603="","",'Multi Unit Grid'!C603)</f>
        <v/>
      </c>
      <c r="D593">
        <f>IF('Multi Unit Grid'!D603="","",'Multi Unit Grid'!D603)</f>
        <v/>
      </c>
      <c r="E593">
        <f>IF('Multi Unit Grid'!E603="","",'Multi Unit Grid'!E603)</f>
        <v/>
      </c>
      <c r="F593">
        <f>IF('Multi Unit Grid'!F603="","",'Multi Unit Grid'!F603)</f>
        <v/>
      </c>
      <c r="G593">
        <f>IF('Multi Unit Grid'!G603="","",'Multi Unit Grid'!G603)</f>
        <v/>
      </c>
      <c r="H593">
        <f>IF('Multi Unit Grid'!H603="","",'Multi Unit Grid'!H603)</f>
        <v/>
      </c>
    </row>
    <row r="594">
      <c r="A594" t="n">
        <v>592</v>
      </c>
      <c r="C594">
        <f>IF('Multi Unit Grid'!C604="","",'Multi Unit Grid'!C604)</f>
        <v/>
      </c>
      <c r="D594">
        <f>IF('Multi Unit Grid'!D604="","",'Multi Unit Grid'!D604)</f>
        <v/>
      </c>
      <c r="E594">
        <f>IF('Multi Unit Grid'!E604="","",'Multi Unit Grid'!E604)</f>
        <v/>
      </c>
      <c r="F594">
        <f>IF('Multi Unit Grid'!F604="","",'Multi Unit Grid'!F604)</f>
        <v/>
      </c>
      <c r="G594">
        <f>IF('Multi Unit Grid'!G604="","",'Multi Unit Grid'!G604)</f>
        <v/>
      </c>
      <c r="H594">
        <f>IF('Multi Unit Grid'!H604="","",'Multi Unit Grid'!H604)</f>
        <v/>
      </c>
    </row>
    <row r="595">
      <c r="A595" t="n">
        <v>593</v>
      </c>
      <c r="C595">
        <f>IF('Multi Unit Grid'!C605="","",'Multi Unit Grid'!C605)</f>
        <v/>
      </c>
      <c r="D595">
        <f>IF('Multi Unit Grid'!D605="","",'Multi Unit Grid'!D605)</f>
        <v/>
      </c>
      <c r="E595">
        <f>IF('Multi Unit Grid'!E605="","",'Multi Unit Grid'!E605)</f>
        <v/>
      </c>
      <c r="F595">
        <f>IF('Multi Unit Grid'!F605="","",'Multi Unit Grid'!F605)</f>
        <v/>
      </c>
      <c r="G595">
        <f>IF('Multi Unit Grid'!G605="","",'Multi Unit Grid'!G605)</f>
        <v/>
      </c>
      <c r="H595">
        <f>IF('Multi Unit Grid'!H605="","",'Multi Unit Grid'!H605)</f>
        <v/>
      </c>
    </row>
    <row r="596">
      <c r="A596" t="n">
        <v>594</v>
      </c>
      <c r="C596">
        <f>IF('Multi Unit Grid'!C606="","",'Multi Unit Grid'!C606)</f>
        <v/>
      </c>
      <c r="D596">
        <f>IF('Multi Unit Grid'!D606="","",'Multi Unit Grid'!D606)</f>
        <v/>
      </c>
      <c r="E596">
        <f>IF('Multi Unit Grid'!E606="","",'Multi Unit Grid'!E606)</f>
        <v/>
      </c>
      <c r="F596">
        <f>IF('Multi Unit Grid'!F606="","",'Multi Unit Grid'!F606)</f>
        <v/>
      </c>
      <c r="G596">
        <f>IF('Multi Unit Grid'!G606="","",'Multi Unit Grid'!G606)</f>
        <v/>
      </c>
      <c r="H596">
        <f>IF('Multi Unit Grid'!H606="","",'Multi Unit Grid'!H606)</f>
        <v/>
      </c>
    </row>
    <row r="597">
      <c r="A597" t="n">
        <v>595</v>
      </c>
      <c r="C597">
        <f>IF('Multi Unit Grid'!C607="","",'Multi Unit Grid'!C607)</f>
        <v/>
      </c>
      <c r="D597">
        <f>IF('Multi Unit Grid'!D607="","",'Multi Unit Grid'!D607)</f>
        <v/>
      </c>
      <c r="E597">
        <f>IF('Multi Unit Grid'!E607="","",'Multi Unit Grid'!E607)</f>
        <v/>
      </c>
      <c r="F597">
        <f>IF('Multi Unit Grid'!F607="","",'Multi Unit Grid'!F607)</f>
        <v/>
      </c>
      <c r="G597">
        <f>IF('Multi Unit Grid'!G607="","",'Multi Unit Grid'!G607)</f>
        <v/>
      </c>
      <c r="H597">
        <f>IF('Multi Unit Grid'!H607="","",'Multi Unit Grid'!H607)</f>
        <v/>
      </c>
    </row>
    <row r="598">
      <c r="A598" t="n">
        <v>596</v>
      </c>
      <c r="C598">
        <f>IF('Multi Unit Grid'!C608="","",'Multi Unit Grid'!C608)</f>
        <v/>
      </c>
      <c r="D598">
        <f>IF('Multi Unit Grid'!D608="","",'Multi Unit Grid'!D608)</f>
        <v/>
      </c>
      <c r="E598">
        <f>IF('Multi Unit Grid'!E608="","",'Multi Unit Grid'!E608)</f>
        <v/>
      </c>
      <c r="F598">
        <f>IF('Multi Unit Grid'!F608="","",'Multi Unit Grid'!F608)</f>
        <v/>
      </c>
      <c r="G598">
        <f>IF('Multi Unit Grid'!G608="","",'Multi Unit Grid'!G608)</f>
        <v/>
      </c>
      <c r="H598">
        <f>IF('Multi Unit Grid'!H608="","",'Multi Unit Grid'!H608)</f>
        <v/>
      </c>
    </row>
    <row r="599">
      <c r="A599" t="n">
        <v>597</v>
      </c>
      <c r="C599">
        <f>IF('Multi Unit Grid'!C609="","",'Multi Unit Grid'!C609)</f>
        <v/>
      </c>
      <c r="D599">
        <f>IF('Multi Unit Grid'!D609="","",'Multi Unit Grid'!D609)</f>
        <v/>
      </c>
      <c r="E599">
        <f>IF('Multi Unit Grid'!E609="","",'Multi Unit Grid'!E609)</f>
        <v/>
      </c>
      <c r="F599">
        <f>IF('Multi Unit Grid'!F609="","",'Multi Unit Grid'!F609)</f>
        <v/>
      </c>
      <c r="G599">
        <f>IF('Multi Unit Grid'!G609="","",'Multi Unit Grid'!G609)</f>
        <v/>
      </c>
      <c r="H599">
        <f>IF('Multi Unit Grid'!H609="","",'Multi Unit Grid'!H609)</f>
        <v/>
      </c>
    </row>
    <row r="600">
      <c r="A600" t="n">
        <v>598</v>
      </c>
      <c r="C600">
        <f>IF('Multi Unit Grid'!C610="","",'Multi Unit Grid'!C610)</f>
        <v/>
      </c>
      <c r="D600">
        <f>IF('Multi Unit Grid'!D610="","",'Multi Unit Grid'!D610)</f>
        <v/>
      </c>
      <c r="E600">
        <f>IF('Multi Unit Grid'!E610="","",'Multi Unit Grid'!E610)</f>
        <v/>
      </c>
      <c r="F600">
        <f>IF('Multi Unit Grid'!F610="","",'Multi Unit Grid'!F610)</f>
        <v/>
      </c>
      <c r="G600">
        <f>IF('Multi Unit Grid'!G610="","",'Multi Unit Grid'!G610)</f>
        <v/>
      </c>
      <c r="H600">
        <f>IF('Multi Unit Grid'!H610="","",'Multi Unit Grid'!H610)</f>
        <v/>
      </c>
    </row>
    <row r="601">
      <c r="A601" t="n">
        <v>599</v>
      </c>
      <c r="C601">
        <f>IF('Multi Unit Grid'!C611="","",'Multi Unit Grid'!C611)</f>
        <v/>
      </c>
      <c r="D601">
        <f>IF('Multi Unit Grid'!D611="","",'Multi Unit Grid'!D611)</f>
        <v/>
      </c>
      <c r="E601">
        <f>IF('Multi Unit Grid'!E611="","",'Multi Unit Grid'!E611)</f>
        <v/>
      </c>
      <c r="F601">
        <f>IF('Multi Unit Grid'!F611="","",'Multi Unit Grid'!F611)</f>
        <v/>
      </c>
      <c r="G601">
        <f>IF('Multi Unit Grid'!G611="","",'Multi Unit Grid'!G611)</f>
        <v/>
      </c>
      <c r="H601">
        <f>IF('Multi Unit Grid'!H611="","",'Multi Unit Grid'!H611)</f>
        <v/>
      </c>
    </row>
    <row r="602">
      <c r="A602" t="n">
        <v>600</v>
      </c>
      <c r="C602">
        <f>IF('Multi Unit Grid'!C612="","",'Multi Unit Grid'!C612)</f>
        <v/>
      </c>
      <c r="D602">
        <f>IF('Multi Unit Grid'!D612="","",'Multi Unit Grid'!D612)</f>
        <v/>
      </c>
      <c r="E602">
        <f>IF('Multi Unit Grid'!E612="","",'Multi Unit Grid'!E612)</f>
        <v/>
      </c>
      <c r="F602">
        <f>IF('Multi Unit Grid'!F612="","",'Multi Unit Grid'!F612)</f>
        <v/>
      </c>
      <c r="G602">
        <f>IF('Multi Unit Grid'!G612="","",'Multi Unit Grid'!G612)</f>
        <v/>
      </c>
      <c r="H602">
        <f>IF('Multi Unit Grid'!H612="","",'Multi Unit Grid'!H612)</f>
        <v/>
      </c>
    </row>
    <row r="603">
      <c r="A603" t="n">
        <v>601</v>
      </c>
      <c r="C603">
        <f>IF('Multi Unit Grid'!C613="","",'Multi Unit Grid'!C613)</f>
        <v/>
      </c>
      <c r="D603">
        <f>IF('Multi Unit Grid'!D613="","",'Multi Unit Grid'!D613)</f>
        <v/>
      </c>
      <c r="E603">
        <f>IF('Multi Unit Grid'!E613="","",'Multi Unit Grid'!E613)</f>
        <v/>
      </c>
      <c r="F603">
        <f>IF('Multi Unit Grid'!F613="","",'Multi Unit Grid'!F613)</f>
        <v/>
      </c>
      <c r="G603">
        <f>IF('Multi Unit Grid'!G613="","",'Multi Unit Grid'!G613)</f>
        <v/>
      </c>
      <c r="H603">
        <f>IF('Multi Unit Grid'!H613="","",'Multi Unit Grid'!H613)</f>
        <v/>
      </c>
    </row>
    <row r="604">
      <c r="A604" t="n">
        <v>602</v>
      </c>
      <c r="C604">
        <f>IF('Multi Unit Grid'!C614="","",'Multi Unit Grid'!C614)</f>
        <v/>
      </c>
      <c r="D604">
        <f>IF('Multi Unit Grid'!D614="","",'Multi Unit Grid'!D614)</f>
        <v/>
      </c>
      <c r="E604">
        <f>IF('Multi Unit Grid'!E614="","",'Multi Unit Grid'!E614)</f>
        <v/>
      </c>
      <c r="F604">
        <f>IF('Multi Unit Grid'!F614="","",'Multi Unit Grid'!F614)</f>
        <v/>
      </c>
      <c r="G604">
        <f>IF('Multi Unit Grid'!G614="","",'Multi Unit Grid'!G614)</f>
        <v/>
      </c>
      <c r="H604">
        <f>IF('Multi Unit Grid'!H614="","",'Multi Unit Grid'!H614)</f>
        <v/>
      </c>
    </row>
    <row r="605">
      <c r="A605" t="n">
        <v>603</v>
      </c>
      <c r="C605">
        <f>IF('Multi Unit Grid'!C615="","",'Multi Unit Grid'!C615)</f>
        <v/>
      </c>
      <c r="D605">
        <f>IF('Multi Unit Grid'!D615="","",'Multi Unit Grid'!D615)</f>
        <v/>
      </c>
      <c r="E605">
        <f>IF('Multi Unit Grid'!E615="","",'Multi Unit Grid'!E615)</f>
        <v/>
      </c>
      <c r="F605">
        <f>IF('Multi Unit Grid'!F615="","",'Multi Unit Grid'!F615)</f>
        <v/>
      </c>
      <c r="G605">
        <f>IF('Multi Unit Grid'!G615="","",'Multi Unit Grid'!G615)</f>
        <v/>
      </c>
      <c r="H605">
        <f>IF('Multi Unit Grid'!H615="","",'Multi Unit Grid'!H615)</f>
        <v/>
      </c>
    </row>
    <row r="606">
      <c r="A606" t="n">
        <v>604</v>
      </c>
      <c r="C606">
        <f>IF('Multi Unit Grid'!C616="","",'Multi Unit Grid'!C616)</f>
        <v/>
      </c>
      <c r="D606">
        <f>IF('Multi Unit Grid'!D616="","",'Multi Unit Grid'!D616)</f>
        <v/>
      </c>
      <c r="E606">
        <f>IF('Multi Unit Grid'!E616="","",'Multi Unit Grid'!E616)</f>
        <v/>
      </c>
      <c r="F606">
        <f>IF('Multi Unit Grid'!F616="","",'Multi Unit Grid'!F616)</f>
        <v/>
      </c>
      <c r="G606">
        <f>IF('Multi Unit Grid'!G616="","",'Multi Unit Grid'!G616)</f>
        <v/>
      </c>
      <c r="H606">
        <f>IF('Multi Unit Grid'!H616="","",'Multi Unit Grid'!H616)</f>
        <v/>
      </c>
    </row>
    <row r="607">
      <c r="A607" t="n">
        <v>605</v>
      </c>
      <c r="C607">
        <f>IF('Multi Unit Grid'!C617="","",'Multi Unit Grid'!C617)</f>
        <v/>
      </c>
      <c r="D607">
        <f>IF('Multi Unit Grid'!D617="","",'Multi Unit Grid'!D617)</f>
        <v/>
      </c>
      <c r="E607">
        <f>IF('Multi Unit Grid'!E617="","",'Multi Unit Grid'!E617)</f>
        <v/>
      </c>
      <c r="F607">
        <f>IF('Multi Unit Grid'!F617="","",'Multi Unit Grid'!F617)</f>
        <v/>
      </c>
      <c r="G607">
        <f>IF('Multi Unit Grid'!G617="","",'Multi Unit Grid'!G617)</f>
        <v/>
      </c>
      <c r="H607">
        <f>IF('Multi Unit Grid'!H617="","",'Multi Unit Grid'!H617)</f>
        <v/>
      </c>
    </row>
    <row r="608">
      <c r="A608" t="n">
        <v>606</v>
      </c>
      <c r="C608">
        <f>IF('Multi Unit Grid'!C618="","",'Multi Unit Grid'!C618)</f>
        <v/>
      </c>
      <c r="D608">
        <f>IF('Multi Unit Grid'!D618="","",'Multi Unit Grid'!D618)</f>
        <v/>
      </c>
      <c r="E608">
        <f>IF('Multi Unit Grid'!E618="","",'Multi Unit Grid'!E618)</f>
        <v/>
      </c>
      <c r="F608">
        <f>IF('Multi Unit Grid'!F618="","",'Multi Unit Grid'!F618)</f>
        <v/>
      </c>
      <c r="G608">
        <f>IF('Multi Unit Grid'!G618="","",'Multi Unit Grid'!G618)</f>
        <v/>
      </c>
      <c r="H608">
        <f>IF('Multi Unit Grid'!H618="","",'Multi Unit Grid'!H618)</f>
        <v/>
      </c>
    </row>
    <row r="609">
      <c r="A609" t="n">
        <v>607</v>
      </c>
      <c r="C609">
        <f>IF('Multi Unit Grid'!C619="","",'Multi Unit Grid'!C619)</f>
        <v/>
      </c>
      <c r="D609">
        <f>IF('Multi Unit Grid'!D619="","",'Multi Unit Grid'!D619)</f>
        <v/>
      </c>
      <c r="E609">
        <f>IF('Multi Unit Grid'!E619="","",'Multi Unit Grid'!E619)</f>
        <v/>
      </c>
      <c r="F609">
        <f>IF('Multi Unit Grid'!F619="","",'Multi Unit Grid'!F619)</f>
        <v/>
      </c>
      <c r="G609">
        <f>IF('Multi Unit Grid'!G619="","",'Multi Unit Grid'!G619)</f>
        <v/>
      </c>
      <c r="H609">
        <f>IF('Multi Unit Grid'!H619="","",'Multi Unit Grid'!H619)</f>
        <v/>
      </c>
    </row>
    <row r="610">
      <c r="A610" t="n">
        <v>608</v>
      </c>
      <c r="C610">
        <f>IF('Multi Unit Grid'!C620="","",'Multi Unit Grid'!C620)</f>
        <v/>
      </c>
      <c r="D610">
        <f>IF('Multi Unit Grid'!D620="","",'Multi Unit Grid'!D620)</f>
        <v/>
      </c>
      <c r="E610">
        <f>IF('Multi Unit Grid'!E620="","",'Multi Unit Grid'!E620)</f>
        <v/>
      </c>
      <c r="F610">
        <f>IF('Multi Unit Grid'!F620="","",'Multi Unit Grid'!F620)</f>
        <v/>
      </c>
      <c r="G610">
        <f>IF('Multi Unit Grid'!G620="","",'Multi Unit Grid'!G620)</f>
        <v/>
      </c>
      <c r="H610">
        <f>IF('Multi Unit Grid'!H620="","",'Multi Unit Grid'!H620)</f>
        <v/>
      </c>
    </row>
    <row r="611">
      <c r="A611" t="n">
        <v>609</v>
      </c>
      <c r="C611">
        <f>IF('Multi Unit Grid'!C621="","",'Multi Unit Grid'!C621)</f>
        <v/>
      </c>
      <c r="D611">
        <f>IF('Multi Unit Grid'!D621="","",'Multi Unit Grid'!D621)</f>
        <v/>
      </c>
      <c r="E611">
        <f>IF('Multi Unit Grid'!E621="","",'Multi Unit Grid'!E621)</f>
        <v/>
      </c>
      <c r="F611">
        <f>IF('Multi Unit Grid'!F621="","",'Multi Unit Grid'!F621)</f>
        <v/>
      </c>
      <c r="G611">
        <f>IF('Multi Unit Grid'!G621="","",'Multi Unit Grid'!G621)</f>
        <v/>
      </c>
      <c r="H611">
        <f>IF('Multi Unit Grid'!H621="","",'Multi Unit Grid'!H621)</f>
        <v/>
      </c>
    </row>
    <row r="612">
      <c r="A612" t="n">
        <v>610</v>
      </c>
      <c r="C612">
        <f>IF('Multi Unit Grid'!C622="","",'Multi Unit Grid'!C622)</f>
        <v/>
      </c>
      <c r="D612">
        <f>IF('Multi Unit Grid'!D622="","",'Multi Unit Grid'!D622)</f>
        <v/>
      </c>
      <c r="E612">
        <f>IF('Multi Unit Grid'!E622="","",'Multi Unit Grid'!E622)</f>
        <v/>
      </c>
      <c r="F612">
        <f>IF('Multi Unit Grid'!F622="","",'Multi Unit Grid'!F622)</f>
        <v/>
      </c>
      <c r="G612">
        <f>IF('Multi Unit Grid'!G622="","",'Multi Unit Grid'!G622)</f>
        <v/>
      </c>
      <c r="H612">
        <f>IF('Multi Unit Grid'!H622="","",'Multi Unit Grid'!H622)</f>
        <v/>
      </c>
    </row>
    <row r="613">
      <c r="A613" t="n">
        <v>611</v>
      </c>
      <c r="C613">
        <f>IF('Multi Unit Grid'!C623="","",'Multi Unit Grid'!C623)</f>
        <v/>
      </c>
      <c r="D613">
        <f>IF('Multi Unit Grid'!D623="","",'Multi Unit Grid'!D623)</f>
        <v/>
      </c>
      <c r="E613">
        <f>IF('Multi Unit Grid'!E623="","",'Multi Unit Grid'!E623)</f>
        <v/>
      </c>
      <c r="F613">
        <f>IF('Multi Unit Grid'!F623="","",'Multi Unit Grid'!F623)</f>
        <v/>
      </c>
      <c r="G613">
        <f>IF('Multi Unit Grid'!G623="","",'Multi Unit Grid'!G623)</f>
        <v/>
      </c>
      <c r="H613">
        <f>IF('Multi Unit Grid'!H623="","",'Multi Unit Grid'!H623)</f>
        <v/>
      </c>
    </row>
    <row r="614">
      <c r="A614" t="n">
        <v>612</v>
      </c>
      <c r="C614">
        <f>IF('Multi Unit Grid'!C624="","",'Multi Unit Grid'!C624)</f>
        <v/>
      </c>
      <c r="D614">
        <f>IF('Multi Unit Grid'!D624="","",'Multi Unit Grid'!D624)</f>
        <v/>
      </c>
      <c r="E614">
        <f>IF('Multi Unit Grid'!E624="","",'Multi Unit Grid'!E624)</f>
        <v/>
      </c>
      <c r="F614">
        <f>IF('Multi Unit Grid'!F624="","",'Multi Unit Grid'!F624)</f>
        <v/>
      </c>
      <c r="G614">
        <f>IF('Multi Unit Grid'!G624="","",'Multi Unit Grid'!G624)</f>
        <v/>
      </c>
      <c r="H614">
        <f>IF('Multi Unit Grid'!H624="","",'Multi Unit Grid'!H624)</f>
        <v/>
      </c>
    </row>
    <row r="615">
      <c r="A615" t="n">
        <v>613</v>
      </c>
      <c r="C615">
        <f>IF('Multi Unit Grid'!C625="","",'Multi Unit Grid'!C625)</f>
        <v/>
      </c>
      <c r="D615">
        <f>IF('Multi Unit Grid'!D625="","",'Multi Unit Grid'!D625)</f>
        <v/>
      </c>
      <c r="E615">
        <f>IF('Multi Unit Grid'!E625="","",'Multi Unit Grid'!E625)</f>
        <v/>
      </c>
      <c r="F615">
        <f>IF('Multi Unit Grid'!F625="","",'Multi Unit Grid'!F625)</f>
        <v/>
      </c>
      <c r="G615">
        <f>IF('Multi Unit Grid'!G625="","",'Multi Unit Grid'!G625)</f>
        <v/>
      </c>
      <c r="H615">
        <f>IF('Multi Unit Grid'!H625="","",'Multi Unit Grid'!H625)</f>
        <v/>
      </c>
    </row>
    <row r="616">
      <c r="A616" t="n">
        <v>614</v>
      </c>
      <c r="C616">
        <f>IF('Multi Unit Grid'!C626="","",'Multi Unit Grid'!C626)</f>
        <v/>
      </c>
      <c r="D616">
        <f>IF('Multi Unit Grid'!D626="","",'Multi Unit Grid'!D626)</f>
        <v/>
      </c>
      <c r="E616">
        <f>IF('Multi Unit Grid'!E626="","",'Multi Unit Grid'!E626)</f>
        <v/>
      </c>
      <c r="F616">
        <f>IF('Multi Unit Grid'!F626="","",'Multi Unit Grid'!F626)</f>
        <v/>
      </c>
      <c r="G616">
        <f>IF('Multi Unit Grid'!G626="","",'Multi Unit Grid'!G626)</f>
        <v/>
      </c>
      <c r="H616">
        <f>IF('Multi Unit Grid'!H626="","",'Multi Unit Grid'!H626)</f>
        <v/>
      </c>
    </row>
    <row r="617">
      <c r="A617" t="n">
        <v>615</v>
      </c>
      <c r="C617">
        <f>IF('Multi Unit Grid'!C627="","",'Multi Unit Grid'!C627)</f>
        <v/>
      </c>
      <c r="D617">
        <f>IF('Multi Unit Grid'!D627="","",'Multi Unit Grid'!D627)</f>
        <v/>
      </c>
      <c r="E617">
        <f>IF('Multi Unit Grid'!E627="","",'Multi Unit Grid'!E627)</f>
        <v/>
      </c>
      <c r="F617">
        <f>IF('Multi Unit Grid'!F627="","",'Multi Unit Grid'!F627)</f>
        <v/>
      </c>
      <c r="G617">
        <f>IF('Multi Unit Grid'!G627="","",'Multi Unit Grid'!G627)</f>
        <v/>
      </c>
      <c r="H617">
        <f>IF('Multi Unit Grid'!H627="","",'Multi Unit Grid'!H627)</f>
        <v/>
      </c>
    </row>
    <row r="618">
      <c r="A618" t="n">
        <v>616</v>
      </c>
      <c r="C618">
        <f>IF('Multi Unit Grid'!C628="","",'Multi Unit Grid'!C628)</f>
        <v/>
      </c>
      <c r="D618">
        <f>IF('Multi Unit Grid'!D628="","",'Multi Unit Grid'!D628)</f>
        <v/>
      </c>
      <c r="E618">
        <f>IF('Multi Unit Grid'!E628="","",'Multi Unit Grid'!E628)</f>
        <v/>
      </c>
      <c r="F618">
        <f>IF('Multi Unit Grid'!F628="","",'Multi Unit Grid'!F628)</f>
        <v/>
      </c>
      <c r="G618">
        <f>IF('Multi Unit Grid'!G628="","",'Multi Unit Grid'!G628)</f>
        <v/>
      </c>
      <c r="H618">
        <f>IF('Multi Unit Grid'!H628="","",'Multi Unit Grid'!H628)</f>
        <v/>
      </c>
    </row>
    <row r="619">
      <c r="A619" t="n">
        <v>617</v>
      </c>
      <c r="C619">
        <f>IF('Multi Unit Grid'!C629="","",'Multi Unit Grid'!C629)</f>
        <v/>
      </c>
      <c r="D619">
        <f>IF('Multi Unit Grid'!D629="","",'Multi Unit Grid'!D629)</f>
        <v/>
      </c>
      <c r="E619">
        <f>IF('Multi Unit Grid'!E629="","",'Multi Unit Grid'!E629)</f>
        <v/>
      </c>
      <c r="F619">
        <f>IF('Multi Unit Grid'!F629="","",'Multi Unit Grid'!F629)</f>
        <v/>
      </c>
      <c r="G619">
        <f>IF('Multi Unit Grid'!G629="","",'Multi Unit Grid'!G629)</f>
        <v/>
      </c>
      <c r="H619">
        <f>IF('Multi Unit Grid'!H629="","",'Multi Unit Grid'!H629)</f>
        <v/>
      </c>
    </row>
    <row r="620">
      <c r="A620" t="n">
        <v>618</v>
      </c>
      <c r="C620">
        <f>IF('Multi Unit Grid'!C630="","",'Multi Unit Grid'!C630)</f>
        <v/>
      </c>
      <c r="D620">
        <f>IF('Multi Unit Grid'!D630="","",'Multi Unit Grid'!D630)</f>
        <v/>
      </c>
      <c r="E620">
        <f>IF('Multi Unit Grid'!E630="","",'Multi Unit Grid'!E630)</f>
        <v/>
      </c>
      <c r="F620">
        <f>IF('Multi Unit Grid'!F630="","",'Multi Unit Grid'!F630)</f>
        <v/>
      </c>
      <c r="G620">
        <f>IF('Multi Unit Grid'!G630="","",'Multi Unit Grid'!G630)</f>
        <v/>
      </c>
      <c r="H620">
        <f>IF('Multi Unit Grid'!H630="","",'Multi Unit Grid'!H630)</f>
        <v/>
      </c>
    </row>
    <row r="621">
      <c r="A621" t="n">
        <v>619</v>
      </c>
      <c r="C621">
        <f>IF('Multi Unit Grid'!C631="","",'Multi Unit Grid'!C631)</f>
        <v/>
      </c>
      <c r="D621">
        <f>IF('Multi Unit Grid'!D631="","",'Multi Unit Grid'!D631)</f>
        <v/>
      </c>
      <c r="E621">
        <f>IF('Multi Unit Grid'!E631="","",'Multi Unit Grid'!E631)</f>
        <v/>
      </c>
      <c r="F621">
        <f>IF('Multi Unit Grid'!F631="","",'Multi Unit Grid'!F631)</f>
        <v/>
      </c>
      <c r="G621">
        <f>IF('Multi Unit Grid'!G631="","",'Multi Unit Grid'!G631)</f>
        <v/>
      </c>
      <c r="H621">
        <f>IF('Multi Unit Grid'!H631="","",'Multi Unit Grid'!H631)</f>
        <v/>
      </c>
    </row>
    <row r="622">
      <c r="A622" t="n">
        <v>620</v>
      </c>
      <c r="C622">
        <f>IF('Multi Unit Grid'!C632="","",'Multi Unit Grid'!C632)</f>
        <v/>
      </c>
      <c r="D622">
        <f>IF('Multi Unit Grid'!D632="","",'Multi Unit Grid'!D632)</f>
        <v/>
      </c>
      <c r="E622">
        <f>IF('Multi Unit Grid'!E632="","",'Multi Unit Grid'!E632)</f>
        <v/>
      </c>
      <c r="F622">
        <f>IF('Multi Unit Grid'!F632="","",'Multi Unit Grid'!F632)</f>
        <v/>
      </c>
      <c r="G622">
        <f>IF('Multi Unit Grid'!G632="","",'Multi Unit Grid'!G632)</f>
        <v/>
      </c>
      <c r="H622">
        <f>IF('Multi Unit Grid'!H632="","",'Multi Unit Grid'!H632)</f>
        <v/>
      </c>
    </row>
    <row r="623">
      <c r="A623" t="n">
        <v>621</v>
      </c>
      <c r="C623">
        <f>IF('Multi Unit Grid'!C633="","",'Multi Unit Grid'!C633)</f>
        <v/>
      </c>
      <c r="D623">
        <f>IF('Multi Unit Grid'!D633="","",'Multi Unit Grid'!D633)</f>
        <v/>
      </c>
      <c r="E623">
        <f>IF('Multi Unit Grid'!E633="","",'Multi Unit Grid'!E633)</f>
        <v/>
      </c>
      <c r="F623">
        <f>IF('Multi Unit Grid'!F633="","",'Multi Unit Grid'!F633)</f>
        <v/>
      </c>
      <c r="G623">
        <f>IF('Multi Unit Grid'!G633="","",'Multi Unit Grid'!G633)</f>
        <v/>
      </c>
      <c r="H623">
        <f>IF('Multi Unit Grid'!H633="","",'Multi Unit Grid'!H633)</f>
        <v/>
      </c>
    </row>
    <row r="624">
      <c r="A624" t="n">
        <v>622</v>
      </c>
      <c r="C624">
        <f>IF('Multi Unit Grid'!C634="","",'Multi Unit Grid'!C634)</f>
        <v/>
      </c>
      <c r="D624">
        <f>IF('Multi Unit Grid'!D634="","",'Multi Unit Grid'!D634)</f>
        <v/>
      </c>
      <c r="E624">
        <f>IF('Multi Unit Grid'!E634="","",'Multi Unit Grid'!E634)</f>
        <v/>
      </c>
      <c r="F624">
        <f>IF('Multi Unit Grid'!F634="","",'Multi Unit Grid'!F634)</f>
        <v/>
      </c>
      <c r="G624">
        <f>IF('Multi Unit Grid'!G634="","",'Multi Unit Grid'!G634)</f>
        <v/>
      </c>
      <c r="H624">
        <f>IF('Multi Unit Grid'!H634="","",'Multi Unit Grid'!H634)</f>
        <v/>
      </c>
    </row>
    <row r="625">
      <c r="A625" t="n">
        <v>623</v>
      </c>
      <c r="C625">
        <f>IF('Multi Unit Grid'!C635="","",'Multi Unit Grid'!C635)</f>
        <v/>
      </c>
      <c r="D625">
        <f>IF('Multi Unit Grid'!D635="","",'Multi Unit Grid'!D635)</f>
        <v/>
      </c>
      <c r="E625">
        <f>IF('Multi Unit Grid'!E635="","",'Multi Unit Grid'!E635)</f>
        <v/>
      </c>
      <c r="F625">
        <f>IF('Multi Unit Grid'!F635="","",'Multi Unit Grid'!F635)</f>
        <v/>
      </c>
      <c r="G625">
        <f>IF('Multi Unit Grid'!G635="","",'Multi Unit Grid'!G635)</f>
        <v/>
      </c>
      <c r="H625">
        <f>IF('Multi Unit Grid'!H635="","",'Multi Unit Grid'!H635)</f>
        <v/>
      </c>
    </row>
    <row r="626">
      <c r="A626" t="n">
        <v>624</v>
      </c>
      <c r="C626">
        <f>IF('Multi Unit Grid'!C636="","",'Multi Unit Grid'!C636)</f>
        <v/>
      </c>
      <c r="D626">
        <f>IF('Multi Unit Grid'!D636="","",'Multi Unit Grid'!D636)</f>
        <v/>
      </c>
      <c r="E626">
        <f>IF('Multi Unit Grid'!E636="","",'Multi Unit Grid'!E636)</f>
        <v/>
      </c>
      <c r="F626">
        <f>IF('Multi Unit Grid'!F636="","",'Multi Unit Grid'!F636)</f>
        <v/>
      </c>
      <c r="G626">
        <f>IF('Multi Unit Grid'!G636="","",'Multi Unit Grid'!G636)</f>
        <v/>
      </c>
      <c r="H626">
        <f>IF('Multi Unit Grid'!H636="","",'Multi Unit Grid'!H636)</f>
        <v/>
      </c>
    </row>
    <row r="627">
      <c r="A627" t="n">
        <v>625</v>
      </c>
      <c r="C627">
        <f>IF('Multi Unit Grid'!C637="","",'Multi Unit Grid'!C637)</f>
        <v/>
      </c>
      <c r="D627">
        <f>IF('Multi Unit Grid'!D637="","",'Multi Unit Grid'!D637)</f>
        <v/>
      </c>
      <c r="E627">
        <f>IF('Multi Unit Grid'!E637="","",'Multi Unit Grid'!E637)</f>
        <v/>
      </c>
      <c r="F627">
        <f>IF('Multi Unit Grid'!F637="","",'Multi Unit Grid'!F637)</f>
        <v/>
      </c>
      <c r="G627">
        <f>IF('Multi Unit Grid'!G637="","",'Multi Unit Grid'!G637)</f>
        <v/>
      </c>
      <c r="H627">
        <f>IF('Multi Unit Grid'!H637="","",'Multi Unit Grid'!H637)</f>
        <v/>
      </c>
    </row>
    <row r="628">
      <c r="A628" t="n">
        <v>626</v>
      </c>
      <c r="C628">
        <f>IF('Multi Unit Grid'!C638="","",'Multi Unit Grid'!C638)</f>
        <v/>
      </c>
      <c r="D628">
        <f>IF('Multi Unit Grid'!D638="","",'Multi Unit Grid'!D638)</f>
        <v/>
      </c>
      <c r="E628">
        <f>IF('Multi Unit Grid'!E638="","",'Multi Unit Grid'!E638)</f>
        <v/>
      </c>
      <c r="F628">
        <f>IF('Multi Unit Grid'!F638="","",'Multi Unit Grid'!F638)</f>
        <v/>
      </c>
      <c r="G628">
        <f>IF('Multi Unit Grid'!G638="","",'Multi Unit Grid'!G638)</f>
        <v/>
      </c>
      <c r="H628">
        <f>IF('Multi Unit Grid'!H638="","",'Multi Unit Grid'!H638)</f>
        <v/>
      </c>
    </row>
    <row r="629">
      <c r="A629" t="n">
        <v>627</v>
      </c>
      <c r="C629">
        <f>IF('Multi Unit Grid'!C639="","",'Multi Unit Grid'!C639)</f>
        <v/>
      </c>
      <c r="D629">
        <f>IF('Multi Unit Grid'!D639="","",'Multi Unit Grid'!D639)</f>
        <v/>
      </c>
      <c r="E629">
        <f>IF('Multi Unit Grid'!E639="","",'Multi Unit Grid'!E639)</f>
        <v/>
      </c>
      <c r="F629">
        <f>IF('Multi Unit Grid'!F639="","",'Multi Unit Grid'!F639)</f>
        <v/>
      </c>
      <c r="G629">
        <f>IF('Multi Unit Grid'!G639="","",'Multi Unit Grid'!G639)</f>
        <v/>
      </c>
      <c r="H629">
        <f>IF('Multi Unit Grid'!H639="","",'Multi Unit Grid'!H639)</f>
        <v/>
      </c>
    </row>
    <row r="630">
      <c r="A630" t="n">
        <v>628</v>
      </c>
      <c r="C630">
        <f>IF('Multi Unit Grid'!C640="","",'Multi Unit Grid'!C640)</f>
        <v/>
      </c>
      <c r="D630">
        <f>IF('Multi Unit Grid'!D640="","",'Multi Unit Grid'!D640)</f>
        <v/>
      </c>
      <c r="E630">
        <f>IF('Multi Unit Grid'!E640="","",'Multi Unit Grid'!E640)</f>
        <v/>
      </c>
      <c r="F630">
        <f>IF('Multi Unit Grid'!F640="","",'Multi Unit Grid'!F640)</f>
        <v/>
      </c>
      <c r="G630">
        <f>IF('Multi Unit Grid'!G640="","",'Multi Unit Grid'!G640)</f>
        <v/>
      </c>
      <c r="H630">
        <f>IF('Multi Unit Grid'!H640="","",'Multi Unit Grid'!H640)</f>
        <v/>
      </c>
    </row>
    <row r="631">
      <c r="A631" t="n">
        <v>629</v>
      </c>
      <c r="C631">
        <f>IF('Multi Unit Grid'!C641="","",'Multi Unit Grid'!C641)</f>
        <v/>
      </c>
      <c r="D631">
        <f>IF('Multi Unit Grid'!D641="","",'Multi Unit Grid'!D641)</f>
        <v/>
      </c>
      <c r="E631">
        <f>IF('Multi Unit Grid'!E641="","",'Multi Unit Grid'!E641)</f>
        <v/>
      </c>
      <c r="F631">
        <f>IF('Multi Unit Grid'!F641="","",'Multi Unit Grid'!F641)</f>
        <v/>
      </c>
      <c r="G631">
        <f>IF('Multi Unit Grid'!G641="","",'Multi Unit Grid'!G641)</f>
        <v/>
      </c>
      <c r="H631">
        <f>IF('Multi Unit Grid'!H641="","",'Multi Unit Grid'!H641)</f>
        <v/>
      </c>
    </row>
    <row r="632">
      <c r="A632" t="n">
        <v>630</v>
      </c>
      <c r="C632">
        <f>IF('Multi Unit Grid'!C642="","",'Multi Unit Grid'!C642)</f>
        <v/>
      </c>
      <c r="D632">
        <f>IF('Multi Unit Grid'!D642="","",'Multi Unit Grid'!D642)</f>
        <v/>
      </c>
      <c r="E632">
        <f>IF('Multi Unit Grid'!E642="","",'Multi Unit Grid'!E642)</f>
        <v/>
      </c>
      <c r="F632">
        <f>IF('Multi Unit Grid'!F642="","",'Multi Unit Grid'!F642)</f>
        <v/>
      </c>
      <c r="G632">
        <f>IF('Multi Unit Grid'!G642="","",'Multi Unit Grid'!G642)</f>
        <v/>
      </c>
      <c r="H632">
        <f>IF('Multi Unit Grid'!H642="","",'Multi Unit Grid'!H642)</f>
        <v/>
      </c>
    </row>
    <row r="633">
      <c r="A633" t="n">
        <v>631</v>
      </c>
      <c r="C633">
        <f>IF('Multi Unit Grid'!C643="","",'Multi Unit Grid'!C643)</f>
        <v/>
      </c>
      <c r="D633">
        <f>IF('Multi Unit Grid'!D643="","",'Multi Unit Grid'!D643)</f>
        <v/>
      </c>
      <c r="E633">
        <f>IF('Multi Unit Grid'!E643="","",'Multi Unit Grid'!E643)</f>
        <v/>
      </c>
      <c r="F633">
        <f>IF('Multi Unit Grid'!F643="","",'Multi Unit Grid'!F643)</f>
        <v/>
      </c>
      <c r="G633">
        <f>IF('Multi Unit Grid'!G643="","",'Multi Unit Grid'!G643)</f>
        <v/>
      </c>
      <c r="H633">
        <f>IF('Multi Unit Grid'!H643="","",'Multi Unit Grid'!H643)</f>
        <v/>
      </c>
    </row>
    <row r="634">
      <c r="A634" t="n">
        <v>632</v>
      </c>
      <c r="C634">
        <f>IF('Multi Unit Grid'!C644="","",'Multi Unit Grid'!C644)</f>
        <v/>
      </c>
      <c r="D634">
        <f>IF('Multi Unit Grid'!D644="","",'Multi Unit Grid'!D644)</f>
        <v/>
      </c>
      <c r="E634">
        <f>IF('Multi Unit Grid'!E644="","",'Multi Unit Grid'!E644)</f>
        <v/>
      </c>
      <c r="F634">
        <f>IF('Multi Unit Grid'!F644="","",'Multi Unit Grid'!F644)</f>
        <v/>
      </c>
      <c r="G634">
        <f>IF('Multi Unit Grid'!G644="","",'Multi Unit Grid'!G644)</f>
        <v/>
      </c>
      <c r="H634">
        <f>IF('Multi Unit Grid'!H644="","",'Multi Unit Grid'!H644)</f>
        <v/>
      </c>
    </row>
    <row r="635">
      <c r="A635" t="n">
        <v>633</v>
      </c>
      <c r="C635">
        <f>IF('Multi Unit Grid'!C645="","",'Multi Unit Grid'!C645)</f>
        <v/>
      </c>
      <c r="D635">
        <f>IF('Multi Unit Grid'!D645="","",'Multi Unit Grid'!D645)</f>
        <v/>
      </c>
      <c r="E635">
        <f>IF('Multi Unit Grid'!E645="","",'Multi Unit Grid'!E645)</f>
        <v/>
      </c>
      <c r="F635">
        <f>IF('Multi Unit Grid'!F645="","",'Multi Unit Grid'!F645)</f>
        <v/>
      </c>
      <c r="G635">
        <f>IF('Multi Unit Grid'!G645="","",'Multi Unit Grid'!G645)</f>
        <v/>
      </c>
      <c r="H635">
        <f>IF('Multi Unit Grid'!H645="","",'Multi Unit Grid'!H645)</f>
        <v/>
      </c>
    </row>
    <row r="636">
      <c r="A636" t="n">
        <v>634</v>
      </c>
      <c r="C636">
        <f>IF('Multi Unit Grid'!C646="","",'Multi Unit Grid'!C646)</f>
        <v/>
      </c>
      <c r="D636">
        <f>IF('Multi Unit Grid'!D646="","",'Multi Unit Grid'!D646)</f>
        <v/>
      </c>
      <c r="E636">
        <f>IF('Multi Unit Grid'!E646="","",'Multi Unit Grid'!E646)</f>
        <v/>
      </c>
      <c r="F636">
        <f>IF('Multi Unit Grid'!F646="","",'Multi Unit Grid'!F646)</f>
        <v/>
      </c>
      <c r="G636">
        <f>IF('Multi Unit Grid'!G646="","",'Multi Unit Grid'!G646)</f>
        <v/>
      </c>
      <c r="H636">
        <f>IF('Multi Unit Grid'!H646="","",'Multi Unit Grid'!H646)</f>
        <v/>
      </c>
    </row>
    <row r="637">
      <c r="A637" t="n">
        <v>635</v>
      </c>
      <c r="C637">
        <f>IF('Multi Unit Grid'!C647="","",'Multi Unit Grid'!C647)</f>
        <v/>
      </c>
      <c r="D637">
        <f>IF('Multi Unit Grid'!D647="","",'Multi Unit Grid'!D647)</f>
        <v/>
      </c>
      <c r="E637">
        <f>IF('Multi Unit Grid'!E647="","",'Multi Unit Grid'!E647)</f>
        <v/>
      </c>
      <c r="F637">
        <f>IF('Multi Unit Grid'!F647="","",'Multi Unit Grid'!F647)</f>
        <v/>
      </c>
      <c r="G637">
        <f>IF('Multi Unit Grid'!G647="","",'Multi Unit Grid'!G647)</f>
        <v/>
      </c>
      <c r="H637">
        <f>IF('Multi Unit Grid'!H647="","",'Multi Unit Grid'!H647)</f>
        <v/>
      </c>
    </row>
    <row r="638">
      <c r="A638" t="n">
        <v>636</v>
      </c>
      <c r="C638">
        <f>IF('Multi Unit Grid'!C648="","",'Multi Unit Grid'!C648)</f>
        <v/>
      </c>
      <c r="D638">
        <f>IF('Multi Unit Grid'!D648="","",'Multi Unit Grid'!D648)</f>
        <v/>
      </c>
      <c r="E638">
        <f>IF('Multi Unit Grid'!E648="","",'Multi Unit Grid'!E648)</f>
        <v/>
      </c>
      <c r="F638">
        <f>IF('Multi Unit Grid'!F648="","",'Multi Unit Grid'!F648)</f>
        <v/>
      </c>
      <c r="G638">
        <f>IF('Multi Unit Grid'!G648="","",'Multi Unit Grid'!G648)</f>
        <v/>
      </c>
      <c r="H638">
        <f>IF('Multi Unit Grid'!H648="","",'Multi Unit Grid'!H648)</f>
        <v/>
      </c>
    </row>
    <row r="639">
      <c r="A639" t="n">
        <v>637</v>
      </c>
      <c r="C639">
        <f>IF('Multi Unit Grid'!C649="","",'Multi Unit Grid'!C649)</f>
        <v/>
      </c>
      <c r="D639">
        <f>IF('Multi Unit Grid'!D649="","",'Multi Unit Grid'!D649)</f>
        <v/>
      </c>
      <c r="E639">
        <f>IF('Multi Unit Grid'!E649="","",'Multi Unit Grid'!E649)</f>
        <v/>
      </c>
      <c r="F639">
        <f>IF('Multi Unit Grid'!F649="","",'Multi Unit Grid'!F649)</f>
        <v/>
      </c>
      <c r="G639">
        <f>IF('Multi Unit Grid'!G649="","",'Multi Unit Grid'!G649)</f>
        <v/>
      </c>
      <c r="H639">
        <f>IF('Multi Unit Grid'!H649="","",'Multi Unit Grid'!H649)</f>
        <v/>
      </c>
    </row>
    <row r="640">
      <c r="A640" t="n">
        <v>638</v>
      </c>
      <c r="C640">
        <f>IF('Multi Unit Grid'!C650="","",'Multi Unit Grid'!C650)</f>
        <v/>
      </c>
      <c r="D640">
        <f>IF('Multi Unit Grid'!D650="","",'Multi Unit Grid'!D650)</f>
        <v/>
      </c>
      <c r="E640">
        <f>IF('Multi Unit Grid'!E650="","",'Multi Unit Grid'!E650)</f>
        <v/>
      </c>
      <c r="F640">
        <f>IF('Multi Unit Grid'!F650="","",'Multi Unit Grid'!F650)</f>
        <v/>
      </c>
      <c r="G640">
        <f>IF('Multi Unit Grid'!G650="","",'Multi Unit Grid'!G650)</f>
        <v/>
      </c>
      <c r="H640">
        <f>IF('Multi Unit Grid'!H650="","",'Multi Unit Grid'!H650)</f>
        <v/>
      </c>
    </row>
    <row r="641">
      <c r="A641" t="n">
        <v>639</v>
      </c>
      <c r="C641">
        <f>IF('Multi Unit Grid'!C651="","",'Multi Unit Grid'!C651)</f>
        <v/>
      </c>
      <c r="D641">
        <f>IF('Multi Unit Grid'!D651="","",'Multi Unit Grid'!D651)</f>
        <v/>
      </c>
      <c r="E641">
        <f>IF('Multi Unit Grid'!E651="","",'Multi Unit Grid'!E651)</f>
        <v/>
      </c>
      <c r="F641">
        <f>IF('Multi Unit Grid'!F651="","",'Multi Unit Grid'!F651)</f>
        <v/>
      </c>
      <c r="G641">
        <f>IF('Multi Unit Grid'!G651="","",'Multi Unit Grid'!G651)</f>
        <v/>
      </c>
      <c r="H641">
        <f>IF('Multi Unit Grid'!H651="","",'Multi Unit Grid'!H651)</f>
        <v/>
      </c>
    </row>
    <row r="642">
      <c r="A642" t="n">
        <v>640</v>
      </c>
      <c r="C642">
        <f>IF('Multi Unit Grid'!C652="","",'Multi Unit Grid'!C652)</f>
        <v/>
      </c>
      <c r="D642">
        <f>IF('Multi Unit Grid'!D652="","",'Multi Unit Grid'!D652)</f>
        <v/>
      </c>
      <c r="E642">
        <f>IF('Multi Unit Grid'!E652="","",'Multi Unit Grid'!E652)</f>
        <v/>
      </c>
      <c r="F642">
        <f>IF('Multi Unit Grid'!F652="","",'Multi Unit Grid'!F652)</f>
        <v/>
      </c>
      <c r="G642">
        <f>IF('Multi Unit Grid'!G652="","",'Multi Unit Grid'!G652)</f>
        <v/>
      </c>
      <c r="H642">
        <f>IF('Multi Unit Grid'!H652="","",'Multi Unit Grid'!H652)</f>
        <v/>
      </c>
    </row>
    <row r="643">
      <c r="A643" t="n">
        <v>641</v>
      </c>
      <c r="C643">
        <f>IF('Multi Unit Grid'!C653="","",'Multi Unit Grid'!C653)</f>
        <v/>
      </c>
      <c r="D643">
        <f>IF('Multi Unit Grid'!D653="","",'Multi Unit Grid'!D653)</f>
        <v/>
      </c>
      <c r="E643">
        <f>IF('Multi Unit Grid'!E653="","",'Multi Unit Grid'!E653)</f>
        <v/>
      </c>
      <c r="F643">
        <f>IF('Multi Unit Grid'!F653="","",'Multi Unit Grid'!F653)</f>
        <v/>
      </c>
      <c r="G643">
        <f>IF('Multi Unit Grid'!G653="","",'Multi Unit Grid'!G653)</f>
        <v/>
      </c>
      <c r="H643">
        <f>IF('Multi Unit Grid'!H653="","",'Multi Unit Grid'!H653)</f>
        <v/>
      </c>
    </row>
    <row r="644">
      <c r="A644" t="n">
        <v>642</v>
      </c>
      <c r="C644">
        <f>IF('Multi Unit Grid'!C654="","",'Multi Unit Grid'!C654)</f>
        <v/>
      </c>
      <c r="D644">
        <f>IF('Multi Unit Grid'!D654="","",'Multi Unit Grid'!D654)</f>
        <v/>
      </c>
      <c r="E644">
        <f>IF('Multi Unit Grid'!E654="","",'Multi Unit Grid'!E654)</f>
        <v/>
      </c>
      <c r="F644">
        <f>IF('Multi Unit Grid'!F654="","",'Multi Unit Grid'!F654)</f>
        <v/>
      </c>
      <c r="G644">
        <f>IF('Multi Unit Grid'!G654="","",'Multi Unit Grid'!G654)</f>
        <v/>
      </c>
      <c r="H644">
        <f>IF('Multi Unit Grid'!H654="","",'Multi Unit Grid'!H654)</f>
        <v/>
      </c>
    </row>
    <row r="645">
      <c r="A645" t="n">
        <v>643</v>
      </c>
      <c r="C645">
        <f>IF('Multi Unit Grid'!C655="","",'Multi Unit Grid'!C655)</f>
        <v/>
      </c>
      <c r="D645">
        <f>IF('Multi Unit Grid'!D655="","",'Multi Unit Grid'!D655)</f>
        <v/>
      </c>
      <c r="E645">
        <f>IF('Multi Unit Grid'!E655="","",'Multi Unit Grid'!E655)</f>
        <v/>
      </c>
      <c r="F645">
        <f>IF('Multi Unit Grid'!F655="","",'Multi Unit Grid'!F655)</f>
        <v/>
      </c>
      <c r="G645">
        <f>IF('Multi Unit Grid'!G655="","",'Multi Unit Grid'!G655)</f>
        <v/>
      </c>
      <c r="H645">
        <f>IF('Multi Unit Grid'!H655="","",'Multi Unit Grid'!H655)</f>
        <v/>
      </c>
    </row>
    <row r="646">
      <c r="A646" t="n">
        <v>644</v>
      </c>
      <c r="C646">
        <f>IF('Multi Unit Grid'!C656="","",'Multi Unit Grid'!C656)</f>
        <v/>
      </c>
      <c r="D646">
        <f>IF('Multi Unit Grid'!D656="","",'Multi Unit Grid'!D656)</f>
        <v/>
      </c>
      <c r="E646">
        <f>IF('Multi Unit Grid'!E656="","",'Multi Unit Grid'!E656)</f>
        <v/>
      </c>
      <c r="F646">
        <f>IF('Multi Unit Grid'!F656="","",'Multi Unit Grid'!F656)</f>
        <v/>
      </c>
      <c r="G646">
        <f>IF('Multi Unit Grid'!G656="","",'Multi Unit Grid'!G656)</f>
        <v/>
      </c>
      <c r="H646">
        <f>IF('Multi Unit Grid'!H656="","",'Multi Unit Grid'!H656)</f>
        <v/>
      </c>
    </row>
    <row r="647">
      <c r="A647" t="n">
        <v>645</v>
      </c>
      <c r="C647">
        <f>IF('Multi Unit Grid'!C657="","",'Multi Unit Grid'!C657)</f>
        <v/>
      </c>
      <c r="D647">
        <f>IF('Multi Unit Grid'!D657="","",'Multi Unit Grid'!D657)</f>
        <v/>
      </c>
      <c r="E647">
        <f>IF('Multi Unit Grid'!E657="","",'Multi Unit Grid'!E657)</f>
        <v/>
      </c>
      <c r="F647">
        <f>IF('Multi Unit Grid'!F657="","",'Multi Unit Grid'!F657)</f>
        <v/>
      </c>
      <c r="G647">
        <f>IF('Multi Unit Grid'!G657="","",'Multi Unit Grid'!G657)</f>
        <v/>
      </c>
      <c r="H647">
        <f>IF('Multi Unit Grid'!H657="","",'Multi Unit Grid'!H657)</f>
        <v/>
      </c>
    </row>
    <row r="648">
      <c r="A648" t="n">
        <v>646</v>
      </c>
      <c r="C648">
        <f>IF('Multi Unit Grid'!C658="","",'Multi Unit Grid'!C658)</f>
        <v/>
      </c>
      <c r="D648">
        <f>IF('Multi Unit Grid'!D658="","",'Multi Unit Grid'!D658)</f>
        <v/>
      </c>
      <c r="E648">
        <f>IF('Multi Unit Grid'!E658="","",'Multi Unit Grid'!E658)</f>
        <v/>
      </c>
      <c r="F648">
        <f>IF('Multi Unit Grid'!F658="","",'Multi Unit Grid'!F658)</f>
        <v/>
      </c>
      <c r="G648">
        <f>IF('Multi Unit Grid'!G658="","",'Multi Unit Grid'!G658)</f>
        <v/>
      </c>
      <c r="H648">
        <f>IF('Multi Unit Grid'!H658="","",'Multi Unit Grid'!H658)</f>
        <v/>
      </c>
    </row>
    <row r="649">
      <c r="A649" t="n">
        <v>647</v>
      </c>
      <c r="C649">
        <f>IF('Multi Unit Grid'!C659="","",'Multi Unit Grid'!C659)</f>
        <v/>
      </c>
      <c r="D649">
        <f>IF('Multi Unit Grid'!D659="","",'Multi Unit Grid'!D659)</f>
        <v/>
      </c>
      <c r="E649">
        <f>IF('Multi Unit Grid'!E659="","",'Multi Unit Grid'!E659)</f>
        <v/>
      </c>
      <c r="F649">
        <f>IF('Multi Unit Grid'!F659="","",'Multi Unit Grid'!F659)</f>
        <v/>
      </c>
      <c r="G649">
        <f>IF('Multi Unit Grid'!G659="","",'Multi Unit Grid'!G659)</f>
        <v/>
      </c>
      <c r="H649">
        <f>IF('Multi Unit Grid'!H659="","",'Multi Unit Grid'!H659)</f>
        <v/>
      </c>
    </row>
    <row r="650">
      <c r="A650" t="n">
        <v>648</v>
      </c>
      <c r="C650">
        <f>IF('Multi Unit Grid'!C660="","",'Multi Unit Grid'!C660)</f>
        <v/>
      </c>
      <c r="D650">
        <f>IF('Multi Unit Grid'!D660="","",'Multi Unit Grid'!D660)</f>
        <v/>
      </c>
      <c r="E650">
        <f>IF('Multi Unit Grid'!E660="","",'Multi Unit Grid'!E660)</f>
        <v/>
      </c>
      <c r="F650">
        <f>IF('Multi Unit Grid'!F660="","",'Multi Unit Grid'!F660)</f>
        <v/>
      </c>
      <c r="G650">
        <f>IF('Multi Unit Grid'!G660="","",'Multi Unit Grid'!G660)</f>
        <v/>
      </c>
      <c r="H650">
        <f>IF('Multi Unit Grid'!H660="","",'Multi Unit Grid'!H660)</f>
        <v/>
      </c>
    </row>
    <row r="651">
      <c r="A651" t="n">
        <v>649</v>
      </c>
      <c r="C651">
        <f>IF('Multi Unit Grid'!C661="","",'Multi Unit Grid'!C661)</f>
        <v/>
      </c>
      <c r="D651">
        <f>IF('Multi Unit Grid'!D661="","",'Multi Unit Grid'!D661)</f>
        <v/>
      </c>
      <c r="E651">
        <f>IF('Multi Unit Grid'!E661="","",'Multi Unit Grid'!E661)</f>
        <v/>
      </c>
      <c r="F651">
        <f>IF('Multi Unit Grid'!F661="","",'Multi Unit Grid'!F661)</f>
        <v/>
      </c>
      <c r="G651">
        <f>IF('Multi Unit Grid'!G661="","",'Multi Unit Grid'!G661)</f>
        <v/>
      </c>
      <c r="H651">
        <f>IF('Multi Unit Grid'!H661="","",'Multi Unit Grid'!H661)</f>
        <v/>
      </c>
    </row>
    <row r="652">
      <c r="A652" t="n">
        <v>650</v>
      </c>
      <c r="C652">
        <f>IF('Multi Unit Grid'!C662="","",'Multi Unit Grid'!C662)</f>
        <v/>
      </c>
      <c r="D652">
        <f>IF('Multi Unit Grid'!D662="","",'Multi Unit Grid'!D662)</f>
        <v/>
      </c>
      <c r="E652">
        <f>IF('Multi Unit Grid'!E662="","",'Multi Unit Grid'!E662)</f>
        <v/>
      </c>
      <c r="F652">
        <f>IF('Multi Unit Grid'!F662="","",'Multi Unit Grid'!F662)</f>
        <v/>
      </c>
      <c r="G652">
        <f>IF('Multi Unit Grid'!G662="","",'Multi Unit Grid'!G662)</f>
        <v/>
      </c>
      <c r="H652">
        <f>IF('Multi Unit Grid'!H662="","",'Multi Unit Grid'!H662)</f>
        <v/>
      </c>
    </row>
    <row r="653">
      <c r="A653" t="n">
        <v>651</v>
      </c>
      <c r="C653">
        <f>IF('Multi Unit Grid'!C663="","",'Multi Unit Grid'!C663)</f>
        <v/>
      </c>
      <c r="D653">
        <f>IF('Multi Unit Grid'!D663="","",'Multi Unit Grid'!D663)</f>
        <v/>
      </c>
      <c r="E653">
        <f>IF('Multi Unit Grid'!E663="","",'Multi Unit Grid'!E663)</f>
        <v/>
      </c>
      <c r="F653">
        <f>IF('Multi Unit Grid'!F663="","",'Multi Unit Grid'!F663)</f>
        <v/>
      </c>
      <c r="G653">
        <f>IF('Multi Unit Grid'!G663="","",'Multi Unit Grid'!G663)</f>
        <v/>
      </c>
      <c r="H653">
        <f>IF('Multi Unit Grid'!H663="","",'Multi Unit Grid'!H663)</f>
        <v/>
      </c>
    </row>
    <row r="654">
      <c r="A654" t="n">
        <v>652</v>
      </c>
      <c r="C654">
        <f>IF('Multi Unit Grid'!C664="","",'Multi Unit Grid'!C664)</f>
        <v/>
      </c>
      <c r="D654">
        <f>IF('Multi Unit Grid'!D664="","",'Multi Unit Grid'!D664)</f>
        <v/>
      </c>
      <c r="E654">
        <f>IF('Multi Unit Grid'!E664="","",'Multi Unit Grid'!E664)</f>
        <v/>
      </c>
      <c r="F654">
        <f>IF('Multi Unit Grid'!F664="","",'Multi Unit Grid'!F664)</f>
        <v/>
      </c>
      <c r="G654">
        <f>IF('Multi Unit Grid'!G664="","",'Multi Unit Grid'!G664)</f>
        <v/>
      </c>
      <c r="H654">
        <f>IF('Multi Unit Grid'!H664="","",'Multi Unit Grid'!H664)</f>
        <v/>
      </c>
    </row>
    <row r="655">
      <c r="A655" t="n">
        <v>653</v>
      </c>
      <c r="C655">
        <f>IF('Multi Unit Grid'!C665="","",'Multi Unit Grid'!C665)</f>
        <v/>
      </c>
      <c r="D655">
        <f>IF('Multi Unit Grid'!D665="","",'Multi Unit Grid'!D665)</f>
        <v/>
      </c>
      <c r="E655">
        <f>IF('Multi Unit Grid'!E665="","",'Multi Unit Grid'!E665)</f>
        <v/>
      </c>
      <c r="F655">
        <f>IF('Multi Unit Grid'!F665="","",'Multi Unit Grid'!F665)</f>
        <v/>
      </c>
      <c r="G655">
        <f>IF('Multi Unit Grid'!G665="","",'Multi Unit Grid'!G665)</f>
        <v/>
      </c>
      <c r="H655">
        <f>IF('Multi Unit Grid'!H665="","",'Multi Unit Grid'!H665)</f>
        <v/>
      </c>
    </row>
    <row r="656">
      <c r="A656" t="n">
        <v>654</v>
      </c>
      <c r="C656">
        <f>IF('Multi Unit Grid'!C666="","",'Multi Unit Grid'!C666)</f>
        <v/>
      </c>
      <c r="D656">
        <f>IF('Multi Unit Grid'!D666="","",'Multi Unit Grid'!D666)</f>
        <v/>
      </c>
      <c r="E656">
        <f>IF('Multi Unit Grid'!E666="","",'Multi Unit Grid'!E666)</f>
        <v/>
      </c>
      <c r="F656">
        <f>IF('Multi Unit Grid'!F666="","",'Multi Unit Grid'!F666)</f>
        <v/>
      </c>
      <c r="G656">
        <f>IF('Multi Unit Grid'!G666="","",'Multi Unit Grid'!G666)</f>
        <v/>
      </c>
      <c r="H656">
        <f>IF('Multi Unit Grid'!H666="","",'Multi Unit Grid'!H666)</f>
        <v/>
      </c>
    </row>
    <row r="657">
      <c r="A657" t="n">
        <v>655</v>
      </c>
      <c r="C657">
        <f>IF('Multi Unit Grid'!C667="","",'Multi Unit Grid'!C667)</f>
        <v/>
      </c>
      <c r="D657">
        <f>IF('Multi Unit Grid'!D667="","",'Multi Unit Grid'!D667)</f>
        <v/>
      </c>
      <c r="E657">
        <f>IF('Multi Unit Grid'!E667="","",'Multi Unit Grid'!E667)</f>
        <v/>
      </c>
      <c r="F657">
        <f>IF('Multi Unit Grid'!F667="","",'Multi Unit Grid'!F667)</f>
        <v/>
      </c>
      <c r="G657">
        <f>IF('Multi Unit Grid'!G667="","",'Multi Unit Grid'!G667)</f>
        <v/>
      </c>
      <c r="H657">
        <f>IF('Multi Unit Grid'!H667="","",'Multi Unit Grid'!H667)</f>
        <v/>
      </c>
    </row>
    <row r="658">
      <c r="A658" t="n">
        <v>656</v>
      </c>
      <c r="C658">
        <f>IF('Multi Unit Grid'!C668="","",'Multi Unit Grid'!C668)</f>
        <v/>
      </c>
      <c r="D658">
        <f>IF('Multi Unit Grid'!D668="","",'Multi Unit Grid'!D668)</f>
        <v/>
      </c>
      <c r="E658">
        <f>IF('Multi Unit Grid'!E668="","",'Multi Unit Grid'!E668)</f>
        <v/>
      </c>
      <c r="F658">
        <f>IF('Multi Unit Grid'!F668="","",'Multi Unit Grid'!F668)</f>
        <v/>
      </c>
      <c r="G658">
        <f>IF('Multi Unit Grid'!G668="","",'Multi Unit Grid'!G668)</f>
        <v/>
      </c>
      <c r="H658">
        <f>IF('Multi Unit Grid'!H668="","",'Multi Unit Grid'!H668)</f>
        <v/>
      </c>
    </row>
    <row r="659">
      <c r="A659" t="n">
        <v>657</v>
      </c>
      <c r="C659">
        <f>IF('Multi Unit Grid'!C669="","",'Multi Unit Grid'!C669)</f>
        <v/>
      </c>
      <c r="D659">
        <f>IF('Multi Unit Grid'!D669="","",'Multi Unit Grid'!D669)</f>
        <v/>
      </c>
      <c r="E659">
        <f>IF('Multi Unit Grid'!E669="","",'Multi Unit Grid'!E669)</f>
        <v/>
      </c>
      <c r="F659">
        <f>IF('Multi Unit Grid'!F669="","",'Multi Unit Grid'!F669)</f>
        <v/>
      </c>
      <c r="G659">
        <f>IF('Multi Unit Grid'!G669="","",'Multi Unit Grid'!G669)</f>
        <v/>
      </c>
      <c r="H659">
        <f>IF('Multi Unit Grid'!H669="","",'Multi Unit Grid'!H669)</f>
        <v/>
      </c>
    </row>
    <row r="660">
      <c r="A660" t="n">
        <v>658</v>
      </c>
      <c r="C660">
        <f>IF('Multi Unit Grid'!C670="","",'Multi Unit Grid'!C670)</f>
        <v/>
      </c>
      <c r="D660">
        <f>IF('Multi Unit Grid'!D670="","",'Multi Unit Grid'!D670)</f>
        <v/>
      </c>
      <c r="E660">
        <f>IF('Multi Unit Grid'!E670="","",'Multi Unit Grid'!E670)</f>
        <v/>
      </c>
      <c r="F660">
        <f>IF('Multi Unit Grid'!F670="","",'Multi Unit Grid'!F670)</f>
        <v/>
      </c>
      <c r="G660">
        <f>IF('Multi Unit Grid'!G670="","",'Multi Unit Grid'!G670)</f>
        <v/>
      </c>
      <c r="H660">
        <f>IF('Multi Unit Grid'!H670="","",'Multi Unit Grid'!H670)</f>
        <v/>
      </c>
    </row>
    <row r="661">
      <c r="A661" t="n">
        <v>659</v>
      </c>
      <c r="C661">
        <f>IF('Multi Unit Grid'!C671="","",'Multi Unit Grid'!C671)</f>
        <v/>
      </c>
      <c r="D661">
        <f>IF('Multi Unit Grid'!D671="","",'Multi Unit Grid'!D671)</f>
        <v/>
      </c>
      <c r="E661">
        <f>IF('Multi Unit Grid'!E671="","",'Multi Unit Grid'!E671)</f>
        <v/>
      </c>
      <c r="F661">
        <f>IF('Multi Unit Grid'!F671="","",'Multi Unit Grid'!F671)</f>
        <v/>
      </c>
      <c r="G661">
        <f>IF('Multi Unit Grid'!G671="","",'Multi Unit Grid'!G671)</f>
        <v/>
      </c>
      <c r="H661">
        <f>IF('Multi Unit Grid'!H671="","",'Multi Unit Grid'!H671)</f>
        <v/>
      </c>
    </row>
    <row r="662">
      <c r="A662" t="n">
        <v>660</v>
      </c>
      <c r="C662">
        <f>IF('Multi Unit Grid'!C672="","",'Multi Unit Grid'!C672)</f>
        <v/>
      </c>
      <c r="D662">
        <f>IF('Multi Unit Grid'!D672="","",'Multi Unit Grid'!D672)</f>
        <v/>
      </c>
      <c r="E662">
        <f>IF('Multi Unit Grid'!E672="","",'Multi Unit Grid'!E672)</f>
        <v/>
      </c>
      <c r="F662">
        <f>IF('Multi Unit Grid'!F672="","",'Multi Unit Grid'!F672)</f>
        <v/>
      </c>
      <c r="G662">
        <f>IF('Multi Unit Grid'!G672="","",'Multi Unit Grid'!G672)</f>
        <v/>
      </c>
      <c r="H662">
        <f>IF('Multi Unit Grid'!H672="","",'Multi Unit Grid'!H672)</f>
        <v/>
      </c>
    </row>
    <row r="663">
      <c r="A663" t="n">
        <v>661</v>
      </c>
      <c r="C663">
        <f>IF('Multi Unit Grid'!C673="","",'Multi Unit Grid'!C673)</f>
        <v/>
      </c>
      <c r="D663">
        <f>IF('Multi Unit Grid'!D673="","",'Multi Unit Grid'!D673)</f>
        <v/>
      </c>
      <c r="E663">
        <f>IF('Multi Unit Grid'!E673="","",'Multi Unit Grid'!E673)</f>
        <v/>
      </c>
      <c r="F663">
        <f>IF('Multi Unit Grid'!F673="","",'Multi Unit Grid'!F673)</f>
        <v/>
      </c>
      <c r="G663">
        <f>IF('Multi Unit Grid'!G673="","",'Multi Unit Grid'!G673)</f>
        <v/>
      </c>
      <c r="H663">
        <f>IF('Multi Unit Grid'!H673="","",'Multi Unit Grid'!H673)</f>
        <v/>
      </c>
    </row>
    <row r="664">
      <c r="A664" t="n">
        <v>662</v>
      </c>
      <c r="C664">
        <f>IF('Multi Unit Grid'!C674="","",'Multi Unit Grid'!C674)</f>
        <v/>
      </c>
      <c r="D664">
        <f>IF('Multi Unit Grid'!D674="","",'Multi Unit Grid'!D674)</f>
        <v/>
      </c>
      <c r="E664">
        <f>IF('Multi Unit Grid'!E674="","",'Multi Unit Grid'!E674)</f>
        <v/>
      </c>
      <c r="F664">
        <f>IF('Multi Unit Grid'!F674="","",'Multi Unit Grid'!F674)</f>
        <v/>
      </c>
      <c r="G664">
        <f>IF('Multi Unit Grid'!G674="","",'Multi Unit Grid'!G674)</f>
        <v/>
      </c>
      <c r="H664">
        <f>IF('Multi Unit Grid'!H674="","",'Multi Unit Grid'!H674)</f>
        <v/>
      </c>
    </row>
    <row r="665">
      <c r="A665" t="n">
        <v>663</v>
      </c>
      <c r="C665">
        <f>IF('Multi Unit Grid'!C675="","",'Multi Unit Grid'!C675)</f>
        <v/>
      </c>
      <c r="D665">
        <f>IF('Multi Unit Grid'!D675="","",'Multi Unit Grid'!D675)</f>
        <v/>
      </c>
      <c r="E665">
        <f>IF('Multi Unit Grid'!E675="","",'Multi Unit Grid'!E675)</f>
        <v/>
      </c>
      <c r="F665">
        <f>IF('Multi Unit Grid'!F675="","",'Multi Unit Grid'!F675)</f>
        <v/>
      </c>
      <c r="G665">
        <f>IF('Multi Unit Grid'!G675="","",'Multi Unit Grid'!G675)</f>
        <v/>
      </c>
      <c r="H665">
        <f>IF('Multi Unit Grid'!H675="","",'Multi Unit Grid'!H675)</f>
        <v/>
      </c>
    </row>
    <row r="666">
      <c r="A666" t="n">
        <v>664</v>
      </c>
      <c r="C666">
        <f>IF('Multi Unit Grid'!C676="","",'Multi Unit Grid'!C676)</f>
        <v/>
      </c>
      <c r="D666">
        <f>IF('Multi Unit Grid'!D676="","",'Multi Unit Grid'!D676)</f>
        <v/>
      </c>
      <c r="E666">
        <f>IF('Multi Unit Grid'!E676="","",'Multi Unit Grid'!E676)</f>
        <v/>
      </c>
      <c r="F666">
        <f>IF('Multi Unit Grid'!F676="","",'Multi Unit Grid'!F676)</f>
        <v/>
      </c>
      <c r="G666">
        <f>IF('Multi Unit Grid'!G676="","",'Multi Unit Grid'!G676)</f>
        <v/>
      </c>
      <c r="H666">
        <f>IF('Multi Unit Grid'!H676="","",'Multi Unit Grid'!H676)</f>
        <v/>
      </c>
    </row>
    <row r="667">
      <c r="A667" t="n">
        <v>665</v>
      </c>
      <c r="C667">
        <f>IF('Multi Unit Grid'!C677="","",'Multi Unit Grid'!C677)</f>
        <v/>
      </c>
      <c r="D667">
        <f>IF('Multi Unit Grid'!D677="","",'Multi Unit Grid'!D677)</f>
        <v/>
      </c>
      <c r="E667">
        <f>IF('Multi Unit Grid'!E677="","",'Multi Unit Grid'!E677)</f>
        <v/>
      </c>
      <c r="F667">
        <f>IF('Multi Unit Grid'!F677="","",'Multi Unit Grid'!F677)</f>
        <v/>
      </c>
      <c r="G667">
        <f>IF('Multi Unit Grid'!G677="","",'Multi Unit Grid'!G677)</f>
        <v/>
      </c>
      <c r="H667">
        <f>IF('Multi Unit Grid'!H677="","",'Multi Unit Grid'!H677)</f>
        <v/>
      </c>
    </row>
    <row r="668">
      <c r="A668" t="n">
        <v>666</v>
      </c>
      <c r="C668">
        <f>IF('Multi Unit Grid'!C678="","",'Multi Unit Grid'!C678)</f>
        <v/>
      </c>
      <c r="D668">
        <f>IF('Multi Unit Grid'!D678="","",'Multi Unit Grid'!D678)</f>
        <v/>
      </c>
      <c r="E668">
        <f>IF('Multi Unit Grid'!E678="","",'Multi Unit Grid'!E678)</f>
        <v/>
      </c>
      <c r="F668">
        <f>IF('Multi Unit Grid'!F678="","",'Multi Unit Grid'!F678)</f>
        <v/>
      </c>
      <c r="G668">
        <f>IF('Multi Unit Grid'!G678="","",'Multi Unit Grid'!G678)</f>
        <v/>
      </c>
      <c r="H668">
        <f>IF('Multi Unit Grid'!H678="","",'Multi Unit Grid'!H678)</f>
        <v/>
      </c>
    </row>
    <row r="669">
      <c r="A669" t="n">
        <v>667</v>
      </c>
      <c r="C669">
        <f>IF('Multi Unit Grid'!C679="","",'Multi Unit Grid'!C679)</f>
        <v/>
      </c>
      <c r="D669">
        <f>IF('Multi Unit Grid'!D679="","",'Multi Unit Grid'!D679)</f>
        <v/>
      </c>
      <c r="E669">
        <f>IF('Multi Unit Grid'!E679="","",'Multi Unit Grid'!E679)</f>
        <v/>
      </c>
      <c r="F669">
        <f>IF('Multi Unit Grid'!F679="","",'Multi Unit Grid'!F679)</f>
        <v/>
      </c>
      <c r="G669">
        <f>IF('Multi Unit Grid'!G679="","",'Multi Unit Grid'!G679)</f>
        <v/>
      </c>
      <c r="H669">
        <f>IF('Multi Unit Grid'!H679="","",'Multi Unit Grid'!H679)</f>
        <v/>
      </c>
    </row>
    <row r="670">
      <c r="A670" t="n">
        <v>668</v>
      </c>
      <c r="C670">
        <f>IF('Multi Unit Grid'!C680="","",'Multi Unit Grid'!C680)</f>
        <v/>
      </c>
      <c r="D670">
        <f>IF('Multi Unit Grid'!D680="","",'Multi Unit Grid'!D680)</f>
        <v/>
      </c>
      <c r="E670">
        <f>IF('Multi Unit Grid'!E680="","",'Multi Unit Grid'!E680)</f>
        <v/>
      </c>
      <c r="F670">
        <f>IF('Multi Unit Grid'!F680="","",'Multi Unit Grid'!F680)</f>
        <v/>
      </c>
      <c r="G670">
        <f>IF('Multi Unit Grid'!G680="","",'Multi Unit Grid'!G680)</f>
        <v/>
      </c>
      <c r="H670">
        <f>IF('Multi Unit Grid'!H680="","",'Multi Unit Grid'!H680)</f>
        <v/>
      </c>
    </row>
    <row r="671">
      <c r="A671" t="n">
        <v>669</v>
      </c>
      <c r="C671">
        <f>IF('Multi Unit Grid'!C681="","",'Multi Unit Grid'!C681)</f>
        <v/>
      </c>
      <c r="D671">
        <f>IF('Multi Unit Grid'!D681="","",'Multi Unit Grid'!D681)</f>
        <v/>
      </c>
      <c r="E671">
        <f>IF('Multi Unit Grid'!E681="","",'Multi Unit Grid'!E681)</f>
        <v/>
      </c>
      <c r="F671">
        <f>IF('Multi Unit Grid'!F681="","",'Multi Unit Grid'!F681)</f>
        <v/>
      </c>
      <c r="G671">
        <f>IF('Multi Unit Grid'!G681="","",'Multi Unit Grid'!G681)</f>
        <v/>
      </c>
      <c r="H671">
        <f>IF('Multi Unit Grid'!H681="","",'Multi Unit Grid'!H681)</f>
        <v/>
      </c>
    </row>
    <row r="672">
      <c r="A672" t="n">
        <v>670</v>
      </c>
      <c r="C672">
        <f>IF('Multi Unit Grid'!C682="","",'Multi Unit Grid'!C682)</f>
        <v/>
      </c>
      <c r="D672">
        <f>IF('Multi Unit Grid'!D682="","",'Multi Unit Grid'!D682)</f>
        <v/>
      </c>
      <c r="E672">
        <f>IF('Multi Unit Grid'!E682="","",'Multi Unit Grid'!E682)</f>
        <v/>
      </c>
      <c r="F672">
        <f>IF('Multi Unit Grid'!F682="","",'Multi Unit Grid'!F682)</f>
        <v/>
      </c>
      <c r="G672">
        <f>IF('Multi Unit Grid'!G682="","",'Multi Unit Grid'!G682)</f>
        <v/>
      </c>
      <c r="H672">
        <f>IF('Multi Unit Grid'!H682="","",'Multi Unit Grid'!H682)</f>
        <v/>
      </c>
    </row>
    <row r="673">
      <c r="A673" t="n">
        <v>671</v>
      </c>
      <c r="C673">
        <f>IF('Multi Unit Grid'!C683="","",'Multi Unit Grid'!C683)</f>
        <v/>
      </c>
      <c r="D673">
        <f>IF('Multi Unit Grid'!D683="","",'Multi Unit Grid'!D683)</f>
        <v/>
      </c>
      <c r="E673">
        <f>IF('Multi Unit Grid'!E683="","",'Multi Unit Grid'!E683)</f>
        <v/>
      </c>
      <c r="F673">
        <f>IF('Multi Unit Grid'!F683="","",'Multi Unit Grid'!F683)</f>
        <v/>
      </c>
      <c r="G673">
        <f>IF('Multi Unit Grid'!G683="","",'Multi Unit Grid'!G683)</f>
        <v/>
      </c>
      <c r="H673">
        <f>IF('Multi Unit Grid'!H683="","",'Multi Unit Grid'!H683)</f>
        <v/>
      </c>
    </row>
    <row r="674">
      <c r="A674" t="n">
        <v>672</v>
      </c>
      <c r="C674">
        <f>IF('Multi Unit Grid'!C684="","",'Multi Unit Grid'!C684)</f>
        <v/>
      </c>
      <c r="D674">
        <f>IF('Multi Unit Grid'!D684="","",'Multi Unit Grid'!D684)</f>
        <v/>
      </c>
      <c r="E674">
        <f>IF('Multi Unit Grid'!E684="","",'Multi Unit Grid'!E684)</f>
        <v/>
      </c>
      <c r="F674">
        <f>IF('Multi Unit Grid'!F684="","",'Multi Unit Grid'!F684)</f>
        <v/>
      </c>
      <c r="G674">
        <f>IF('Multi Unit Grid'!G684="","",'Multi Unit Grid'!G684)</f>
        <v/>
      </c>
      <c r="H674">
        <f>IF('Multi Unit Grid'!H684="","",'Multi Unit Grid'!H684)</f>
        <v/>
      </c>
    </row>
    <row r="675">
      <c r="A675" t="n">
        <v>673</v>
      </c>
      <c r="C675">
        <f>IF('Multi Unit Grid'!C685="","",'Multi Unit Grid'!C685)</f>
        <v/>
      </c>
      <c r="D675">
        <f>IF('Multi Unit Grid'!D685="","",'Multi Unit Grid'!D685)</f>
        <v/>
      </c>
      <c r="E675">
        <f>IF('Multi Unit Grid'!E685="","",'Multi Unit Grid'!E685)</f>
        <v/>
      </c>
      <c r="F675">
        <f>IF('Multi Unit Grid'!F685="","",'Multi Unit Grid'!F685)</f>
        <v/>
      </c>
      <c r="G675">
        <f>IF('Multi Unit Grid'!G685="","",'Multi Unit Grid'!G685)</f>
        <v/>
      </c>
      <c r="H675">
        <f>IF('Multi Unit Grid'!H685="","",'Multi Unit Grid'!H685)</f>
        <v/>
      </c>
    </row>
    <row r="676">
      <c r="A676" t="n">
        <v>674</v>
      </c>
      <c r="C676">
        <f>IF('Multi Unit Grid'!C686="","",'Multi Unit Grid'!C686)</f>
        <v/>
      </c>
      <c r="D676">
        <f>IF('Multi Unit Grid'!D686="","",'Multi Unit Grid'!D686)</f>
        <v/>
      </c>
      <c r="E676">
        <f>IF('Multi Unit Grid'!E686="","",'Multi Unit Grid'!E686)</f>
        <v/>
      </c>
      <c r="F676">
        <f>IF('Multi Unit Grid'!F686="","",'Multi Unit Grid'!F686)</f>
        <v/>
      </c>
      <c r="G676">
        <f>IF('Multi Unit Grid'!G686="","",'Multi Unit Grid'!G686)</f>
        <v/>
      </c>
      <c r="H676">
        <f>IF('Multi Unit Grid'!H686="","",'Multi Unit Grid'!H686)</f>
        <v/>
      </c>
    </row>
    <row r="677">
      <c r="A677" t="n">
        <v>675</v>
      </c>
      <c r="C677">
        <f>IF('Multi Unit Grid'!C687="","",'Multi Unit Grid'!C687)</f>
        <v/>
      </c>
      <c r="D677">
        <f>IF('Multi Unit Grid'!D687="","",'Multi Unit Grid'!D687)</f>
        <v/>
      </c>
      <c r="E677">
        <f>IF('Multi Unit Grid'!E687="","",'Multi Unit Grid'!E687)</f>
        <v/>
      </c>
      <c r="F677">
        <f>IF('Multi Unit Grid'!F687="","",'Multi Unit Grid'!F687)</f>
        <v/>
      </c>
      <c r="G677">
        <f>IF('Multi Unit Grid'!G687="","",'Multi Unit Grid'!G687)</f>
        <v/>
      </c>
      <c r="H677">
        <f>IF('Multi Unit Grid'!H687="","",'Multi Unit Grid'!H687)</f>
        <v/>
      </c>
    </row>
    <row r="678">
      <c r="A678" t="n">
        <v>676</v>
      </c>
      <c r="C678">
        <f>IF('Multi Unit Grid'!C688="","",'Multi Unit Grid'!C688)</f>
        <v/>
      </c>
      <c r="D678">
        <f>IF('Multi Unit Grid'!D688="","",'Multi Unit Grid'!D688)</f>
        <v/>
      </c>
      <c r="E678">
        <f>IF('Multi Unit Grid'!E688="","",'Multi Unit Grid'!E688)</f>
        <v/>
      </c>
      <c r="F678">
        <f>IF('Multi Unit Grid'!F688="","",'Multi Unit Grid'!F688)</f>
        <v/>
      </c>
      <c r="G678">
        <f>IF('Multi Unit Grid'!G688="","",'Multi Unit Grid'!G688)</f>
        <v/>
      </c>
      <c r="H678">
        <f>IF('Multi Unit Grid'!H688="","",'Multi Unit Grid'!H688)</f>
        <v/>
      </c>
    </row>
    <row r="679">
      <c r="A679" t="n">
        <v>677</v>
      </c>
      <c r="C679">
        <f>IF('Multi Unit Grid'!C689="","",'Multi Unit Grid'!C689)</f>
        <v/>
      </c>
      <c r="D679">
        <f>IF('Multi Unit Grid'!D689="","",'Multi Unit Grid'!D689)</f>
        <v/>
      </c>
      <c r="E679">
        <f>IF('Multi Unit Grid'!E689="","",'Multi Unit Grid'!E689)</f>
        <v/>
      </c>
      <c r="F679">
        <f>IF('Multi Unit Grid'!F689="","",'Multi Unit Grid'!F689)</f>
        <v/>
      </c>
      <c r="G679">
        <f>IF('Multi Unit Grid'!G689="","",'Multi Unit Grid'!G689)</f>
        <v/>
      </c>
      <c r="H679">
        <f>IF('Multi Unit Grid'!H689="","",'Multi Unit Grid'!H689)</f>
        <v/>
      </c>
    </row>
    <row r="680">
      <c r="A680" t="n">
        <v>678</v>
      </c>
      <c r="C680">
        <f>IF('Multi Unit Grid'!C690="","",'Multi Unit Grid'!C690)</f>
        <v/>
      </c>
      <c r="D680">
        <f>IF('Multi Unit Grid'!D690="","",'Multi Unit Grid'!D690)</f>
        <v/>
      </c>
      <c r="E680">
        <f>IF('Multi Unit Grid'!E690="","",'Multi Unit Grid'!E690)</f>
        <v/>
      </c>
      <c r="F680">
        <f>IF('Multi Unit Grid'!F690="","",'Multi Unit Grid'!F690)</f>
        <v/>
      </c>
      <c r="G680">
        <f>IF('Multi Unit Grid'!G690="","",'Multi Unit Grid'!G690)</f>
        <v/>
      </c>
      <c r="H680">
        <f>IF('Multi Unit Grid'!H690="","",'Multi Unit Grid'!H690)</f>
        <v/>
      </c>
    </row>
    <row r="681">
      <c r="A681" t="n">
        <v>679</v>
      </c>
      <c r="C681">
        <f>IF('Multi Unit Grid'!C691="","",'Multi Unit Grid'!C691)</f>
        <v/>
      </c>
      <c r="D681">
        <f>IF('Multi Unit Grid'!D691="","",'Multi Unit Grid'!D691)</f>
        <v/>
      </c>
      <c r="E681">
        <f>IF('Multi Unit Grid'!E691="","",'Multi Unit Grid'!E691)</f>
        <v/>
      </c>
      <c r="F681">
        <f>IF('Multi Unit Grid'!F691="","",'Multi Unit Grid'!F691)</f>
        <v/>
      </c>
      <c r="G681">
        <f>IF('Multi Unit Grid'!G691="","",'Multi Unit Grid'!G691)</f>
        <v/>
      </c>
      <c r="H681">
        <f>IF('Multi Unit Grid'!H691="","",'Multi Unit Grid'!H691)</f>
        <v/>
      </c>
    </row>
    <row r="682">
      <c r="A682" t="n">
        <v>680</v>
      </c>
      <c r="C682">
        <f>IF('Multi Unit Grid'!C692="","",'Multi Unit Grid'!C692)</f>
        <v/>
      </c>
      <c r="D682">
        <f>IF('Multi Unit Grid'!D692="","",'Multi Unit Grid'!D692)</f>
        <v/>
      </c>
      <c r="E682">
        <f>IF('Multi Unit Grid'!E692="","",'Multi Unit Grid'!E692)</f>
        <v/>
      </c>
      <c r="F682">
        <f>IF('Multi Unit Grid'!F692="","",'Multi Unit Grid'!F692)</f>
        <v/>
      </c>
      <c r="G682">
        <f>IF('Multi Unit Grid'!G692="","",'Multi Unit Grid'!G692)</f>
        <v/>
      </c>
      <c r="H682">
        <f>IF('Multi Unit Grid'!H692="","",'Multi Unit Grid'!H692)</f>
        <v/>
      </c>
    </row>
    <row r="683">
      <c r="A683" t="n">
        <v>681</v>
      </c>
      <c r="C683">
        <f>IF('Multi Unit Grid'!C693="","",'Multi Unit Grid'!C693)</f>
        <v/>
      </c>
      <c r="D683">
        <f>IF('Multi Unit Grid'!D693="","",'Multi Unit Grid'!D693)</f>
        <v/>
      </c>
      <c r="E683">
        <f>IF('Multi Unit Grid'!E693="","",'Multi Unit Grid'!E693)</f>
        <v/>
      </c>
      <c r="F683">
        <f>IF('Multi Unit Grid'!F693="","",'Multi Unit Grid'!F693)</f>
        <v/>
      </c>
      <c r="G683">
        <f>IF('Multi Unit Grid'!G693="","",'Multi Unit Grid'!G693)</f>
        <v/>
      </c>
      <c r="H683">
        <f>IF('Multi Unit Grid'!H693="","",'Multi Unit Grid'!H693)</f>
        <v/>
      </c>
    </row>
    <row r="684">
      <c r="A684" t="n">
        <v>682</v>
      </c>
      <c r="C684">
        <f>IF('Multi Unit Grid'!C694="","",'Multi Unit Grid'!C694)</f>
        <v/>
      </c>
      <c r="D684">
        <f>IF('Multi Unit Grid'!D694="","",'Multi Unit Grid'!D694)</f>
        <v/>
      </c>
      <c r="E684">
        <f>IF('Multi Unit Grid'!E694="","",'Multi Unit Grid'!E694)</f>
        <v/>
      </c>
      <c r="F684">
        <f>IF('Multi Unit Grid'!F694="","",'Multi Unit Grid'!F694)</f>
        <v/>
      </c>
      <c r="G684">
        <f>IF('Multi Unit Grid'!G694="","",'Multi Unit Grid'!G694)</f>
        <v/>
      </c>
      <c r="H684">
        <f>IF('Multi Unit Grid'!H694="","",'Multi Unit Grid'!H694)</f>
        <v/>
      </c>
    </row>
    <row r="685">
      <c r="A685" t="n">
        <v>683</v>
      </c>
      <c r="C685">
        <f>IF('Multi Unit Grid'!C695="","",'Multi Unit Grid'!C695)</f>
        <v/>
      </c>
      <c r="D685">
        <f>IF('Multi Unit Grid'!D695="","",'Multi Unit Grid'!D695)</f>
        <v/>
      </c>
      <c r="E685">
        <f>IF('Multi Unit Grid'!E695="","",'Multi Unit Grid'!E695)</f>
        <v/>
      </c>
      <c r="F685">
        <f>IF('Multi Unit Grid'!F695="","",'Multi Unit Grid'!F695)</f>
        <v/>
      </c>
      <c r="G685">
        <f>IF('Multi Unit Grid'!G695="","",'Multi Unit Grid'!G695)</f>
        <v/>
      </c>
      <c r="H685">
        <f>IF('Multi Unit Grid'!H695="","",'Multi Unit Grid'!H695)</f>
        <v/>
      </c>
    </row>
    <row r="686">
      <c r="A686" t="n">
        <v>684</v>
      </c>
      <c r="C686">
        <f>IF('Multi Unit Grid'!C696="","",'Multi Unit Grid'!C696)</f>
        <v/>
      </c>
      <c r="D686">
        <f>IF('Multi Unit Grid'!D696="","",'Multi Unit Grid'!D696)</f>
        <v/>
      </c>
      <c r="E686">
        <f>IF('Multi Unit Grid'!E696="","",'Multi Unit Grid'!E696)</f>
        <v/>
      </c>
      <c r="F686">
        <f>IF('Multi Unit Grid'!F696="","",'Multi Unit Grid'!F696)</f>
        <v/>
      </c>
      <c r="G686">
        <f>IF('Multi Unit Grid'!G696="","",'Multi Unit Grid'!G696)</f>
        <v/>
      </c>
      <c r="H686">
        <f>IF('Multi Unit Grid'!H696="","",'Multi Unit Grid'!H696)</f>
        <v/>
      </c>
    </row>
    <row r="687">
      <c r="A687" t="n">
        <v>685</v>
      </c>
      <c r="C687">
        <f>IF('Multi Unit Grid'!C697="","",'Multi Unit Grid'!C697)</f>
        <v/>
      </c>
      <c r="D687">
        <f>IF('Multi Unit Grid'!D697="","",'Multi Unit Grid'!D697)</f>
        <v/>
      </c>
      <c r="E687">
        <f>IF('Multi Unit Grid'!E697="","",'Multi Unit Grid'!E697)</f>
        <v/>
      </c>
      <c r="F687">
        <f>IF('Multi Unit Grid'!F697="","",'Multi Unit Grid'!F697)</f>
        <v/>
      </c>
      <c r="G687">
        <f>IF('Multi Unit Grid'!G697="","",'Multi Unit Grid'!G697)</f>
        <v/>
      </c>
      <c r="H687">
        <f>IF('Multi Unit Grid'!H697="","",'Multi Unit Grid'!H697)</f>
        <v/>
      </c>
    </row>
    <row r="688">
      <c r="A688" t="n">
        <v>686</v>
      </c>
      <c r="C688">
        <f>IF('Multi Unit Grid'!C698="","",'Multi Unit Grid'!C698)</f>
        <v/>
      </c>
      <c r="D688">
        <f>IF('Multi Unit Grid'!D698="","",'Multi Unit Grid'!D698)</f>
        <v/>
      </c>
      <c r="E688">
        <f>IF('Multi Unit Grid'!E698="","",'Multi Unit Grid'!E698)</f>
        <v/>
      </c>
      <c r="F688">
        <f>IF('Multi Unit Grid'!F698="","",'Multi Unit Grid'!F698)</f>
        <v/>
      </c>
      <c r="G688">
        <f>IF('Multi Unit Grid'!G698="","",'Multi Unit Grid'!G698)</f>
        <v/>
      </c>
      <c r="H688">
        <f>IF('Multi Unit Grid'!H698="","",'Multi Unit Grid'!H698)</f>
        <v/>
      </c>
    </row>
    <row r="689">
      <c r="A689" t="n">
        <v>687</v>
      </c>
      <c r="C689">
        <f>IF('Multi Unit Grid'!C699="","",'Multi Unit Grid'!C699)</f>
        <v/>
      </c>
      <c r="D689">
        <f>IF('Multi Unit Grid'!D699="","",'Multi Unit Grid'!D699)</f>
        <v/>
      </c>
      <c r="E689">
        <f>IF('Multi Unit Grid'!E699="","",'Multi Unit Grid'!E699)</f>
        <v/>
      </c>
      <c r="F689">
        <f>IF('Multi Unit Grid'!F699="","",'Multi Unit Grid'!F699)</f>
        <v/>
      </c>
      <c r="G689">
        <f>IF('Multi Unit Grid'!G699="","",'Multi Unit Grid'!G699)</f>
        <v/>
      </c>
      <c r="H689">
        <f>IF('Multi Unit Grid'!H699="","",'Multi Unit Grid'!H699)</f>
        <v/>
      </c>
    </row>
    <row r="690">
      <c r="A690" t="n">
        <v>688</v>
      </c>
      <c r="C690">
        <f>IF('Multi Unit Grid'!C700="","",'Multi Unit Grid'!C700)</f>
        <v/>
      </c>
      <c r="D690">
        <f>IF('Multi Unit Grid'!D700="","",'Multi Unit Grid'!D700)</f>
        <v/>
      </c>
      <c r="E690">
        <f>IF('Multi Unit Grid'!E700="","",'Multi Unit Grid'!E700)</f>
        <v/>
      </c>
      <c r="F690">
        <f>IF('Multi Unit Grid'!F700="","",'Multi Unit Grid'!F700)</f>
        <v/>
      </c>
      <c r="G690">
        <f>IF('Multi Unit Grid'!G700="","",'Multi Unit Grid'!G700)</f>
        <v/>
      </c>
      <c r="H690">
        <f>IF('Multi Unit Grid'!H700="","",'Multi Unit Grid'!H700)</f>
        <v/>
      </c>
    </row>
    <row r="691">
      <c r="A691" t="n">
        <v>689</v>
      </c>
      <c r="C691">
        <f>IF('Multi Unit Grid'!C701="","",'Multi Unit Grid'!C701)</f>
        <v/>
      </c>
      <c r="D691">
        <f>IF('Multi Unit Grid'!D701="","",'Multi Unit Grid'!D701)</f>
        <v/>
      </c>
      <c r="E691">
        <f>IF('Multi Unit Grid'!E701="","",'Multi Unit Grid'!E701)</f>
        <v/>
      </c>
      <c r="F691">
        <f>IF('Multi Unit Grid'!F701="","",'Multi Unit Grid'!F701)</f>
        <v/>
      </c>
      <c r="G691">
        <f>IF('Multi Unit Grid'!G701="","",'Multi Unit Grid'!G701)</f>
        <v/>
      </c>
      <c r="H691">
        <f>IF('Multi Unit Grid'!H701="","",'Multi Unit Grid'!H701)</f>
        <v/>
      </c>
    </row>
    <row r="692">
      <c r="A692" t="n">
        <v>690</v>
      </c>
      <c r="C692">
        <f>IF('Multi Unit Grid'!C702="","",'Multi Unit Grid'!C702)</f>
        <v/>
      </c>
      <c r="D692">
        <f>IF('Multi Unit Grid'!D702="","",'Multi Unit Grid'!D702)</f>
        <v/>
      </c>
      <c r="E692">
        <f>IF('Multi Unit Grid'!E702="","",'Multi Unit Grid'!E702)</f>
        <v/>
      </c>
      <c r="F692">
        <f>IF('Multi Unit Grid'!F702="","",'Multi Unit Grid'!F702)</f>
        <v/>
      </c>
      <c r="G692">
        <f>IF('Multi Unit Grid'!G702="","",'Multi Unit Grid'!G702)</f>
        <v/>
      </c>
      <c r="H692">
        <f>IF('Multi Unit Grid'!H702="","",'Multi Unit Grid'!H702)</f>
        <v/>
      </c>
    </row>
    <row r="693">
      <c r="A693" t="n">
        <v>691</v>
      </c>
      <c r="C693">
        <f>IF('Multi Unit Grid'!C703="","",'Multi Unit Grid'!C703)</f>
        <v/>
      </c>
      <c r="D693">
        <f>IF('Multi Unit Grid'!D703="","",'Multi Unit Grid'!D703)</f>
        <v/>
      </c>
      <c r="E693">
        <f>IF('Multi Unit Grid'!E703="","",'Multi Unit Grid'!E703)</f>
        <v/>
      </c>
      <c r="F693">
        <f>IF('Multi Unit Grid'!F703="","",'Multi Unit Grid'!F703)</f>
        <v/>
      </c>
      <c r="G693">
        <f>IF('Multi Unit Grid'!G703="","",'Multi Unit Grid'!G703)</f>
        <v/>
      </c>
      <c r="H693">
        <f>IF('Multi Unit Grid'!H703="","",'Multi Unit Grid'!H703)</f>
        <v/>
      </c>
    </row>
    <row r="694">
      <c r="A694" t="n">
        <v>692</v>
      </c>
      <c r="C694">
        <f>IF('Multi Unit Grid'!C704="","",'Multi Unit Grid'!C704)</f>
        <v/>
      </c>
      <c r="D694">
        <f>IF('Multi Unit Grid'!D704="","",'Multi Unit Grid'!D704)</f>
        <v/>
      </c>
      <c r="E694">
        <f>IF('Multi Unit Grid'!E704="","",'Multi Unit Grid'!E704)</f>
        <v/>
      </c>
      <c r="F694">
        <f>IF('Multi Unit Grid'!F704="","",'Multi Unit Grid'!F704)</f>
        <v/>
      </c>
      <c r="G694">
        <f>IF('Multi Unit Grid'!G704="","",'Multi Unit Grid'!G704)</f>
        <v/>
      </c>
      <c r="H694">
        <f>IF('Multi Unit Grid'!H704="","",'Multi Unit Grid'!H704)</f>
        <v/>
      </c>
    </row>
    <row r="695">
      <c r="A695" t="n">
        <v>693</v>
      </c>
      <c r="C695">
        <f>IF('Multi Unit Grid'!C705="","",'Multi Unit Grid'!C705)</f>
        <v/>
      </c>
      <c r="D695">
        <f>IF('Multi Unit Grid'!D705="","",'Multi Unit Grid'!D705)</f>
        <v/>
      </c>
      <c r="E695">
        <f>IF('Multi Unit Grid'!E705="","",'Multi Unit Grid'!E705)</f>
        <v/>
      </c>
      <c r="F695">
        <f>IF('Multi Unit Grid'!F705="","",'Multi Unit Grid'!F705)</f>
        <v/>
      </c>
      <c r="G695">
        <f>IF('Multi Unit Grid'!G705="","",'Multi Unit Grid'!G705)</f>
        <v/>
      </c>
      <c r="H695">
        <f>IF('Multi Unit Grid'!H705="","",'Multi Unit Grid'!H705)</f>
        <v/>
      </c>
    </row>
    <row r="696">
      <c r="A696" t="n">
        <v>694</v>
      </c>
      <c r="C696">
        <f>IF('Multi Unit Grid'!C706="","",'Multi Unit Grid'!C706)</f>
        <v/>
      </c>
      <c r="D696">
        <f>IF('Multi Unit Grid'!D706="","",'Multi Unit Grid'!D706)</f>
        <v/>
      </c>
      <c r="E696">
        <f>IF('Multi Unit Grid'!E706="","",'Multi Unit Grid'!E706)</f>
        <v/>
      </c>
      <c r="F696">
        <f>IF('Multi Unit Grid'!F706="","",'Multi Unit Grid'!F706)</f>
        <v/>
      </c>
      <c r="G696">
        <f>IF('Multi Unit Grid'!G706="","",'Multi Unit Grid'!G706)</f>
        <v/>
      </c>
      <c r="H696">
        <f>IF('Multi Unit Grid'!H706="","",'Multi Unit Grid'!H706)</f>
        <v/>
      </c>
    </row>
    <row r="697">
      <c r="A697" t="n">
        <v>695</v>
      </c>
      <c r="C697">
        <f>IF('Multi Unit Grid'!C707="","",'Multi Unit Grid'!C707)</f>
        <v/>
      </c>
      <c r="D697">
        <f>IF('Multi Unit Grid'!D707="","",'Multi Unit Grid'!D707)</f>
        <v/>
      </c>
      <c r="E697">
        <f>IF('Multi Unit Grid'!E707="","",'Multi Unit Grid'!E707)</f>
        <v/>
      </c>
      <c r="F697">
        <f>IF('Multi Unit Grid'!F707="","",'Multi Unit Grid'!F707)</f>
        <v/>
      </c>
      <c r="G697">
        <f>IF('Multi Unit Grid'!G707="","",'Multi Unit Grid'!G707)</f>
        <v/>
      </c>
      <c r="H697">
        <f>IF('Multi Unit Grid'!H707="","",'Multi Unit Grid'!H707)</f>
        <v/>
      </c>
    </row>
    <row r="698">
      <c r="A698" t="n">
        <v>696</v>
      </c>
      <c r="C698">
        <f>IF('Multi Unit Grid'!C708="","",'Multi Unit Grid'!C708)</f>
        <v/>
      </c>
      <c r="D698">
        <f>IF('Multi Unit Grid'!D708="","",'Multi Unit Grid'!D708)</f>
        <v/>
      </c>
      <c r="E698">
        <f>IF('Multi Unit Grid'!E708="","",'Multi Unit Grid'!E708)</f>
        <v/>
      </c>
      <c r="F698">
        <f>IF('Multi Unit Grid'!F708="","",'Multi Unit Grid'!F708)</f>
        <v/>
      </c>
      <c r="G698">
        <f>IF('Multi Unit Grid'!G708="","",'Multi Unit Grid'!G708)</f>
        <v/>
      </c>
      <c r="H698">
        <f>IF('Multi Unit Grid'!H708="","",'Multi Unit Grid'!H708)</f>
        <v/>
      </c>
    </row>
    <row r="699">
      <c r="A699" t="n">
        <v>697</v>
      </c>
      <c r="C699">
        <f>IF('Multi Unit Grid'!C709="","",'Multi Unit Grid'!C709)</f>
        <v/>
      </c>
      <c r="D699">
        <f>IF('Multi Unit Grid'!D709="","",'Multi Unit Grid'!D709)</f>
        <v/>
      </c>
      <c r="E699">
        <f>IF('Multi Unit Grid'!E709="","",'Multi Unit Grid'!E709)</f>
        <v/>
      </c>
      <c r="F699">
        <f>IF('Multi Unit Grid'!F709="","",'Multi Unit Grid'!F709)</f>
        <v/>
      </c>
      <c r="G699">
        <f>IF('Multi Unit Grid'!G709="","",'Multi Unit Grid'!G709)</f>
        <v/>
      </c>
      <c r="H699">
        <f>IF('Multi Unit Grid'!H709="","",'Multi Unit Grid'!H709)</f>
        <v/>
      </c>
    </row>
    <row r="700">
      <c r="A700" t="n">
        <v>698</v>
      </c>
      <c r="C700">
        <f>IF('Multi Unit Grid'!C710="","",'Multi Unit Grid'!C710)</f>
        <v/>
      </c>
      <c r="D700">
        <f>IF('Multi Unit Grid'!D710="","",'Multi Unit Grid'!D710)</f>
        <v/>
      </c>
      <c r="E700">
        <f>IF('Multi Unit Grid'!E710="","",'Multi Unit Grid'!E710)</f>
        <v/>
      </c>
      <c r="F700">
        <f>IF('Multi Unit Grid'!F710="","",'Multi Unit Grid'!F710)</f>
        <v/>
      </c>
      <c r="G700">
        <f>IF('Multi Unit Grid'!G710="","",'Multi Unit Grid'!G710)</f>
        <v/>
      </c>
      <c r="H700">
        <f>IF('Multi Unit Grid'!H710="","",'Multi Unit Grid'!H710)</f>
        <v/>
      </c>
    </row>
    <row r="701">
      <c r="A701" t="n">
        <v>699</v>
      </c>
      <c r="C701">
        <f>IF('Multi Unit Grid'!C711="","",'Multi Unit Grid'!C711)</f>
        <v/>
      </c>
      <c r="D701">
        <f>IF('Multi Unit Grid'!D711="","",'Multi Unit Grid'!D711)</f>
        <v/>
      </c>
      <c r="E701">
        <f>IF('Multi Unit Grid'!E711="","",'Multi Unit Grid'!E711)</f>
        <v/>
      </c>
      <c r="F701">
        <f>IF('Multi Unit Grid'!F711="","",'Multi Unit Grid'!F711)</f>
        <v/>
      </c>
      <c r="G701">
        <f>IF('Multi Unit Grid'!G711="","",'Multi Unit Grid'!G711)</f>
        <v/>
      </c>
      <c r="H701">
        <f>IF('Multi Unit Grid'!H711="","",'Multi Unit Grid'!H711)</f>
        <v/>
      </c>
    </row>
    <row r="702">
      <c r="A702" t="n">
        <v>700</v>
      </c>
      <c r="C702">
        <f>IF('Multi Unit Grid'!C712="","",'Multi Unit Grid'!C712)</f>
        <v/>
      </c>
      <c r="D702">
        <f>IF('Multi Unit Grid'!D712="","",'Multi Unit Grid'!D712)</f>
        <v/>
      </c>
      <c r="E702">
        <f>IF('Multi Unit Grid'!E712="","",'Multi Unit Grid'!E712)</f>
        <v/>
      </c>
      <c r="F702">
        <f>IF('Multi Unit Grid'!F712="","",'Multi Unit Grid'!F712)</f>
        <v/>
      </c>
      <c r="G702">
        <f>IF('Multi Unit Grid'!G712="","",'Multi Unit Grid'!G712)</f>
        <v/>
      </c>
      <c r="H702">
        <f>IF('Multi Unit Grid'!H712="","",'Multi Unit Grid'!H712)</f>
        <v/>
      </c>
    </row>
    <row r="703">
      <c r="A703" t="n">
        <v>701</v>
      </c>
      <c r="C703">
        <f>IF('Multi Unit Grid'!C713="","",'Multi Unit Grid'!C713)</f>
        <v/>
      </c>
      <c r="D703">
        <f>IF('Multi Unit Grid'!D713="","",'Multi Unit Grid'!D713)</f>
        <v/>
      </c>
      <c r="E703">
        <f>IF('Multi Unit Grid'!E713="","",'Multi Unit Grid'!E713)</f>
        <v/>
      </c>
      <c r="F703">
        <f>IF('Multi Unit Grid'!F713="","",'Multi Unit Grid'!F713)</f>
        <v/>
      </c>
      <c r="G703">
        <f>IF('Multi Unit Grid'!G713="","",'Multi Unit Grid'!G713)</f>
        <v/>
      </c>
      <c r="H703">
        <f>IF('Multi Unit Grid'!H713="","",'Multi Unit Grid'!H713)</f>
        <v/>
      </c>
    </row>
    <row r="704">
      <c r="A704" t="n">
        <v>702</v>
      </c>
      <c r="C704">
        <f>IF('Multi Unit Grid'!C714="","",'Multi Unit Grid'!C714)</f>
        <v/>
      </c>
      <c r="D704">
        <f>IF('Multi Unit Grid'!D714="","",'Multi Unit Grid'!D714)</f>
        <v/>
      </c>
      <c r="E704">
        <f>IF('Multi Unit Grid'!E714="","",'Multi Unit Grid'!E714)</f>
        <v/>
      </c>
      <c r="F704">
        <f>IF('Multi Unit Grid'!F714="","",'Multi Unit Grid'!F714)</f>
        <v/>
      </c>
      <c r="G704">
        <f>IF('Multi Unit Grid'!G714="","",'Multi Unit Grid'!G714)</f>
        <v/>
      </c>
      <c r="H704">
        <f>IF('Multi Unit Grid'!H714="","",'Multi Unit Grid'!H714)</f>
        <v/>
      </c>
    </row>
    <row r="705">
      <c r="A705" t="n">
        <v>703</v>
      </c>
      <c r="C705">
        <f>IF('Multi Unit Grid'!C715="","",'Multi Unit Grid'!C715)</f>
        <v/>
      </c>
      <c r="D705">
        <f>IF('Multi Unit Grid'!D715="","",'Multi Unit Grid'!D715)</f>
        <v/>
      </c>
      <c r="E705">
        <f>IF('Multi Unit Grid'!E715="","",'Multi Unit Grid'!E715)</f>
        <v/>
      </c>
      <c r="F705">
        <f>IF('Multi Unit Grid'!F715="","",'Multi Unit Grid'!F715)</f>
        <v/>
      </c>
      <c r="G705">
        <f>IF('Multi Unit Grid'!G715="","",'Multi Unit Grid'!G715)</f>
        <v/>
      </c>
      <c r="H705">
        <f>IF('Multi Unit Grid'!H715="","",'Multi Unit Grid'!H715)</f>
        <v/>
      </c>
    </row>
    <row r="706">
      <c r="A706" t="n">
        <v>704</v>
      </c>
      <c r="C706">
        <f>IF('Multi Unit Grid'!C716="","",'Multi Unit Grid'!C716)</f>
        <v/>
      </c>
      <c r="D706">
        <f>IF('Multi Unit Grid'!D716="","",'Multi Unit Grid'!D716)</f>
        <v/>
      </c>
      <c r="E706">
        <f>IF('Multi Unit Grid'!E716="","",'Multi Unit Grid'!E716)</f>
        <v/>
      </c>
      <c r="F706">
        <f>IF('Multi Unit Grid'!F716="","",'Multi Unit Grid'!F716)</f>
        <v/>
      </c>
      <c r="G706">
        <f>IF('Multi Unit Grid'!G716="","",'Multi Unit Grid'!G716)</f>
        <v/>
      </c>
      <c r="H706">
        <f>IF('Multi Unit Grid'!H716="","",'Multi Unit Grid'!H716)</f>
        <v/>
      </c>
    </row>
    <row r="707">
      <c r="A707" t="n">
        <v>705</v>
      </c>
      <c r="C707">
        <f>IF('Multi Unit Grid'!C717="","",'Multi Unit Grid'!C717)</f>
        <v/>
      </c>
      <c r="D707">
        <f>IF('Multi Unit Grid'!D717="","",'Multi Unit Grid'!D717)</f>
        <v/>
      </c>
      <c r="E707">
        <f>IF('Multi Unit Grid'!E717="","",'Multi Unit Grid'!E717)</f>
        <v/>
      </c>
      <c r="F707">
        <f>IF('Multi Unit Grid'!F717="","",'Multi Unit Grid'!F717)</f>
        <v/>
      </c>
      <c r="G707">
        <f>IF('Multi Unit Grid'!G717="","",'Multi Unit Grid'!G717)</f>
        <v/>
      </c>
      <c r="H707">
        <f>IF('Multi Unit Grid'!H717="","",'Multi Unit Grid'!H717)</f>
        <v/>
      </c>
    </row>
    <row r="708">
      <c r="A708" t="n">
        <v>706</v>
      </c>
      <c r="C708">
        <f>IF('Multi Unit Grid'!C718="","",'Multi Unit Grid'!C718)</f>
        <v/>
      </c>
      <c r="D708">
        <f>IF('Multi Unit Grid'!D718="","",'Multi Unit Grid'!D718)</f>
        <v/>
      </c>
      <c r="E708">
        <f>IF('Multi Unit Grid'!E718="","",'Multi Unit Grid'!E718)</f>
        <v/>
      </c>
      <c r="F708">
        <f>IF('Multi Unit Grid'!F718="","",'Multi Unit Grid'!F718)</f>
        <v/>
      </c>
      <c r="G708">
        <f>IF('Multi Unit Grid'!G718="","",'Multi Unit Grid'!G718)</f>
        <v/>
      </c>
      <c r="H708">
        <f>IF('Multi Unit Grid'!H718="","",'Multi Unit Grid'!H718)</f>
        <v/>
      </c>
    </row>
    <row r="709">
      <c r="A709" t="n">
        <v>707</v>
      </c>
      <c r="C709">
        <f>IF('Multi Unit Grid'!C719="","",'Multi Unit Grid'!C719)</f>
        <v/>
      </c>
      <c r="D709">
        <f>IF('Multi Unit Grid'!D719="","",'Multi Unit Grid'!D719)</f>
        <v/>
      </c>
      <c r="E709">
        <f>IF('Multi Unit Grid'!E719="","",'Multi Unit Grid'!E719)</f>
        <v/>
      </c>
      <c r="F709">
        <f>IF('Multi Unit Grid'!F719="","",'Multi Unit Grid'!F719)</f>
        <v/>
      </c>
      <c r="G709">
        <f>IF('Multi Unit Grid'!G719="","",'Multi Unit Grid'!G719)</f>
        <v/>
      </c>
      <c r="H709">
        <f>IF('Multi Unit Grid'!H719="","",'Multi Unit Grid'!H719)</f>
        <v/>
      </c>
    </row>
    <row r="710">
      <c r="A710" t="n">
        <v>708</v>
      </c>
      <c r="C710">
        <f>IF('Multi Unit Grid'!C720="","",'Multi Unit Grid'!C720)</f>
        <v/>
      </c>
      <c r="D710">
        <f>IF('Multi Unit Grid'!D720="","",'Multi Unit Grid'!D720)</f>
        <v/>
      </c>
      <c r="E710">
        <f>IF('Multi Unit Grid'!E720="","",'Multi Unit Grid'!E720)</f>
        <v/>
      </c>
      <c r="F710">
        <f>IF('Multi Unit Grid'!F720="","",'Multi Unit Grid'!F720)</f>
        <v/>
      </c>
      <c r="G710">
        <f>IF('Multi Unit Grid'!G720="","",'Multi Unit Grid'!G720)</f>
        <v/>
      </c>
      <c r="H710">
        <f>IF('Multi Unit Grid'!H720="","",'Multi Unit Grid'!H720)</f>
        <v/>
      </c>
    </row>
    <row r="711">
      <c r="A711" t="n">
        <v>709</v>
      </c>
      <c r="C711">
        <f>IF('Multi Unit Grid'!C721="","",'Multi Unit Grid'!C721)</f>
        <v/>
      </c>
      <c r="D711">
        <f>IF('Multi Unit Grid'!D721="","",'Multi Unit Grid'!D721)</f>
        <v/>
      </c>
      <c r="E711">
        <f>IF('Multi Unit Grid'!E721="","",'Multi Unit Grid'!E721)</f>
        <v/>
      </c>
      <c r="F711">
        <f>IF('Multi Unit Grid'!F721="","",'Multi Unit Grid'!F721)</f>
        <v/>
      </c>
      <c r="G711">
        <f>IF('Multi Unit Grid'!G721="","",'Multi Unit Grid'!G721)</f>
        <v/>
      </c>
      <c r="H711">
        <f>IF('Multi Unit Grid'!H721="","",'Multi Unit Grid'!H721)</f>
        <v/>
      </c>
    </row>
    <row r="712">
      <c r="A712" t="n">
        <v>710</v>
      </c>
      <c r="C712">
        <f>IF('Multi Unit Grid'!C722="","",'Multi Unit Grid'!C722)</f>
        <v/>
      </c>
      <c r="D712">
        <f>IF('Multi Unit Grid'!D722="","",'Multi Unit Grid'!D722)</f>
        <v/>
      </c>
      <c r="E712">
        <f>IF('Multi Unit Grid'!E722="","",'Multi Unit Grid'!E722)</f>
        <v/>
      </c>
      <c r="F712">
        <f>IF('Multi Unit Grid'!F722="","",'Multi Unit Grid'!F722)</f>
        <v/>
      </c>
      <c r="G712">
        <f>IF('Multi Unit Grid'!G722="","",'Multi Unit Grid'!G722)</f>
        <v/>
      </c>
      <c r="H712">
        <f>IF('Multi Unit Grid'!H722="","",'Multi Unit Grid'!H722)</f>
        <v/>
      </c>
    </row>
    <row r="713">
      <c r="A713" t="n">
        <v>711</v>
      </c>
      <c r="C713">
        <f>IF('Multi Unit Grid'!C723="","",'Multi Unit Grid'!C723)</f>
        <v/>
      </c>
      <c r="D713">
        <f>IF('Multi Unit Grid'!D723="","",'Multi Unit Grid'!D723)</f>
        <v/>
      </c>
      <c r="E713">
        <f>IF('Multi Unit Grid'!E723="","",'Multi Unit Grid'!E723)</f>
        <v/>
      </c>
      <c r="F713">
        <f>IF('Multi Unit Grid'!F723="","",'Multi Unit Grid'!F723)</f>
        <v/>
      </c>
      <c r="G713">
        <f>IF('Multi Unit Grid'!G723="","",'Multi Unit Grid'!G723)</f>
        <v/>
      </c>
      <c r="H713">
        <f>IF('Multi Unit Grid'!H723="","",'Multi Unit Grid'!H723)</f>
        <v/>
      </c>
    </row>
    <row r="714">
      <c r="A714" t="n">
        <v>712</v>
      </c>
      <c r="C714">
        <f>IF('Multi Unit Grid'!C724="","",'Multi Unit Grid'!C724)</f>
        <v/>
      </c>
      <c r="D714">
        <f>IF('Multi Unit Grid'!D724="","",'Multi Unit Grid'!D724)</f>
        <v/>
      </c>
      <c r="E714">
        <f>IF('Multi Unit Grid'!E724="","",'Multi Unit Grid'!E724)</f>
        <v/>
      </c>
      <c r="F714">
        <f>IF('Multi Unit Grid'!F724="","",'Multi Unit Grid'!F724)</f>
        <v/>
      </c>
      <c r="G714">
        <f>IF('Multi Unit Grid'!G724="","",'Multi Unit Grid'!G724)</f>
        <v/>
      </c>
      <c r="H714">
        <f>IF('Multi Unit Grid'!H724="","",'Multi Unit Grid'!H724)</f>
        <v/>
      </c>
    </row>
    <row r="715">
      <c r="A715" t="n">
        <v>713</v>
      </c>
      <c r="C715">
        <f>IF('Multi Unit Grid'!C725="","",'Multi Unit Grid'!C725)</f>
        <v/>
      </c>
      <c r="D715">
        <f>IF('Multi Unit Grid'!D725="","",'Multi Unit Grid'!D725)</f>
        <v/>
      </c>
      <c r="E715">
        <f>IF('Multi Unit Grid'!E725="","",'Multi Unit Grid'!E725)</f>
        <v/>
      </c>
      <c r="F715">
        <f>IF('Multi Unit Grid'!F725="","",'Multi Unit Grid'!F725)</f>
        <v/>
      </c>
      <c r="G715">
        <f>IF('Multi Unit Grid'!G725="","",'Multi Unit Grid'!G725)</f>
        <v/>
      </c>
      <c r="H715">
        <f>IF('Multi Unit Grid'!H725="","",'Multi Unit Grid'!H725)</f>
        <v/>
      </c>
    </row>
    <row r="716">
      <c r="A716" t="n">
        <v>714</v>
      </c>
      <c r="C716">
        <f>IF('Multi Unit Grid'!C726="","",'Multi Unit Grid'!C726)</f>
        <v/>
      </c>
      <c r="D716">
        <f>IF('Multi Unit Grid'!D726="","",'Multi Unit Grid'!D726)</f>
        <v/>
      </c>
      <c r="E716">
        <f>IF('Multi Unit Grid'!E726="","",'Multi Unit Grid'!E726)</f>
        <v/>
      </c>
      <c r="F716">
        <f>IF('Multi Unit Grid'!F726="","",'Multi Unit Grid'!F726)</f>
        <v/>
      </c>
      <c r="G716">
        <f>IF('Multi Unit Grid'!G726="","",'Multi Unit Grid'!G726)</f>
        <v/>
      </c>
      <c r="H716">
        <f>IF('Multi Unit Grid'!H726="","",'Multi Unit Grid'!H726)</f>
        <v/>
      </c>
    </row>
    <row r="717">
      <c r="A717" t="n">
        <v>715</v>
      </c>
      <c r="C717">
        <f>IF('Multi Unit Grid'!C727="","",'Multi Unit Grid'!C727)</f>
        <v/>
      </c>
      <c r="D717">
        <f>IF('Multi Unit Grid'!D727="","",'Multi Unit Grid'!D727)</f>
        <v/>
      </c>
      <c r="E717">
        <f>IF('Multi Unit Grid'!E727="","",'Multi Unit Grid'!E727)</f>
        <v/>
      </c>
      <c r="F717">
        <f>IF('Multi Unit Grid'!F727="","",'Multi Unit Grid'!F727)</f>
        <v/>
      </c>
      <c r="G717">
        <f>IF('Multi Unit Grid'!G727="","",'Multi Unit Grid'!G727)</f>
        <v/>
      </c>
      <c r="H717">
        <f>IF('Multi Unit Grid'!H727="","",'Multi Unit Grid'!H727)</f>
        <v/>
      </c>
    </row>
    <row r="718">
      <c r="A718" t="n">
        <v>716</v>
      </c>
      <c r="C718">
        <f>IF('Multi Unit Grid'!C728="","",'Multi Unit Grid'!C728)</f>
        <v/>
      </c>
      <c r="D718">
        <f>IF('Multi Unit Grid'!D728="","",'Multi Unit Grid'!D728)</f>
        <v/>
      </c>
      <c r="E718">
        <f>IF('Multi Unit Grid'!E728="","",'Multi Unit Grid'!E728)</f>
        <v/>
      </c>
      <c r="F718">
        <f>IF('Multi Unit Grid'!F728="","",'Multi Unit Grid'!F728)</f>
        <v/>
      </c>
      <c r="G718">
        <f>IF('Multi Unit Grid'!G728="","",'Multi Unit Grid'!G728)</f>
        <v/>
      </c>
      <c r="H718">
        <f>IF('Multi Unit Grid'!H728="","",'Multi Unit Grid'!H728)</f>
        <v/>
      </c>
    </row>
    <row r="719">
      <c r="A719" t="n">
        <v>717</v>
      </c>
      <c r="C719">
        <f>IF('Multi Unit Grid'!C729="","",'Multi Unit Grid'!C729)</f>
        <v/>
      </c>
      <c r="D719">
        <f>IF('Multi Unit Grid'!D729="","",'Multi Unit Grid'!D729)</f>
        <v/>
      </c>
      <c r="E719">
        <f>IF('Multi Unit Grid'!E729="","",'Multi Unit Grid'!E729)</f>
        <v/>
      </c>
      <c r="F719">
        <f>IF('Multi Unit Grid'!F729="","",'Multi Unit Grid'!F729)</f>
        <v/>
      </c>
      <c r="G719">
        <f>IF('Multi Unit Grid'!G729="","",'Multi Unit Grid'!G729)</f>
        <v/>
      </c>
      <c r="H719">
        <f>IF('Multi Unit Grid'!H729="","",'Multi Unit Grid'!H729)</f>
        <v/>
      </c>
    </row>
    <row r="720">
      <c r="A720" t="n">
        <v>718</v>
      </c>
      <c r="C720">
        <f>IF('Multi Unit Grid'!C730="","",'Multi Unit Grid'!C730)</f>
        <v/>
      </c>
      <c r="D720">
        <f>IF('Multi Unit Grid'!D730="","",'Multi Unit Grid'!D730)</f>
        <v/>
      </c>
      <c r="E720">
        <f>IF('Multi Unit Grid'!E730="","",'Multi Unit Grid'!E730)</f>
        <v/>
      </c>
      <c r="F720">
        <f>IF('Multi Unit Grid'!F730="","",'Multi Unit Grid'!F730)</f>
        <v/>
      </c>
      <c r="G720">
        <f>IF('Multi Unit Grid'!G730="","",'Multi Unit Grid'!G730)</f>
        <v/>
      </c>
      <c r="H720">
        <f>IF('Multi Unit Grid'!H730="","",'Multi Unit Grid'!H730)</f>
        <v/>
      </c>
    </row>
    <row r="721">
      <c r="A721" t="n">
        <v>719</v>
      </c>
      <c r="C721">
        <f>IF('Multi Unit Grid'!C731="","",'Multi Unit Grid'!C731)</f>
        <v/>
      </c>
      <c r="D721">
        <f>IF('Multi Unit Grid'!D731="","",'Multi Unit Grid'!D731)</f>
        <v/>
      </c>
      <c r="E721">
        <f>IF('Multi Unit Grid'!E731="","",'Multi Unit Grid'!E731)</f>
        <v/>
      </c>
      <c r="F721">
        <f>IF('Multi Unit Grid'!F731="","",'Multi Unit Grid'!F731)</f>
        <v/>
      </c>
      <c r="G721">
        <f>IF('Multi Unit Grid'!G731="","",'Multi Unit Grid'!G731)</f>
        <v/>
      </c>
      <c r="H721">
        <f>IF('Multi Unit Grid'!H731="","",'Multi Unit Grid'!H731)</f>
        <v/>
      </c>
    </row>
    <row r="722">
      <c r="A722" t="n">
        <v>720</v>
      </c>
      <c r="C722">
        <f>IF('Multi Unit Grid'!C732="","",'Multi Unit Grid'!C732)</f>
        <v/>
      </c>
      <c r="D722">
        <f>IF('Multi Unit Grid'!D732="","",'Multi Unit Grid'!D732)</f>
        <v/>
      </c>
      <c r="E722">
        <f>IF('Multi Unit Grid'!E732="","",'Multi Unit Grid'!E732)</f>
        <v/>
      </c>
      <c r="F722">
        <f>IF('Multi Unit Grid'!F732="","",'Multi Unit Grid'!F732)</f>
        <v/>
      </c>
      <c r="G722">
        <f>IF('Multi Unit Grid'!G732="","",'Multi Unit Grid'!G732)</f>
        <v/>
      </c>
      <c r="H722">
        <f>IF('Multi Unit Grid'!H732="","",'Multi Unit Grid'!H732)</f>
        <v/>
      </c>
    </row>
    <row r="723">
      <c r="A723" t="n">
        <v>721</v>
      </c>
      <c r="C723">
        <f>IF('Multi Unit Grid'!C733="","",'Multi Unit Grid'!C733)</f>
        <v/>
      </c>
      <c r="D723">
        <f>IF('Multi Unit Grid'!D733="","",'Multi Unit Grid'!D733)</f>
        <v/>
      </c>
      <c r="E723">
        <f>IF('Multi Unit Grid'!E733="","",'Multi Unit Grid'!E733)</f>
        <v/>
      </c>
      <c r="F723">
        <f>IF('Multi Unit Grid'!F733="","",'Multi Unit Grid'!F733)</f>
        <v/>
      </c>
      <c r="G723">
        <f>IF('Multi Unit Grid'!G733="","",'Multi Unit Grid'!G733)</f>
        <v/>
      </c>
      <c r="H723">
        <f>IF('Multi Unit Grid'!H733="","",'Multi Unit Grid'!H733)</f>
        <v/>
      </c>
    </row>
    <row r="724">
      <c r="A724" t="n">
        <v>722</v>
      </c>
      <c r="C724">
        <f>IF('Multi Unit Grid'!C734="","",'Multi Unit Grid'!C734)</f>
        <v/>
      </c>
      <c r="D724">
        <f>IF('Multi Unit Grid'!D734="","",'Multi Unit Grid'!D734)</f>
        <v/>
      </c>
      <c r="E724">
        <f>IF('Multi Unit Grid'!E734="","",'Multi Unit Grid'!E734)</f>
        <v/>
      </c>
      <c r="F724">
        <f>IF('Multi Unit Grid'!F734="","",'Multi Unit Grid'!F734)</f>
        <v/>
      </c>
      <c r="G724">
        <f>IF('Multi Unit Grid'!G734="","",'Multi Unit Grid'!G734)</f>
        <v/>
      </c>
      <c r="H724">
        <f>IF('Multi Unit Grid'!H734="","",'Multi Unit Grid'!H734)</f>
        <v/>
      </c>
    </row>
    <row r="725">
      <c r="A725" t="n">
        <v>723</v>
      </c>
      <c r="C725">
        <f>IF('Multi Unit Grid'!C735="","",'Multi Unit Grid'!C735)</f>
        <v/>
      </c>
      <c r="D725">
        <f>IF('Multi Unit Grid'!D735="","",'Multi Unit Grid'!D735)</f>
        <v/>
      </c>
      <c r="E725">
        <f>IF('Multi Unit Grid'!E735="","",'Multi Unit Grid'!E735)</f>
        <v/>
      </c>
      <c r="F725">
        <f>IF('Multi Unit Grid'!F735="","",'Multi Unit Grid'!F735)</f>
        <v/>
      </c>
      <c r="G725">
        <f>IF('Multi Unit Grid'!G735="","",'Multi Unit Grid'!G735)</f>
        <v/>
      </c>
      <c r="H725">
        <f>IF('Multi Unit Grid'!H735="","",'Multi Unit Grid'!H735)</f>
        <v/>
      </c>
    </row>
    <row r="726">
      <c r="A726" t="n">
        <v>724</v>
      </c>
      <c r="C726">
        <f>IF('Multi Unit Grid'!C736="","",'Multi Unit Grid'!C736)</f>
        <v/>
      </c>
      <c r="D726">
        <f>IF('Multi Unit Grid'!D736="","",'Multi Unit Grid'!D736)</f>
        <v/>
      </c>
      <c r="E726">
        <f>IF('Multi Unit Grid'!E736="","",'Multi Unit Grid'!E736)</f>
        <v/>
      </c>
      <c r="F726">
        <f>IF('Multi Unit Grid'!F736="","",'Multi Unit Grid'!F736)</f>
        <v/>
      </c>
      <c r="G726">
        <f>IF('Multi Unit Grid'!G736="","",'Multi Unit Grid'!G736)</f>
        <v/>
      </c>
      <c r="H726">
        <f>IF('Multi Unit Grid'!H736="","",'Multi Unit Grid'!H736)</f>
        <v/>
      </c>
    </row>
    <row r="727">
      <c r="A727" t="n">
        <v>725</v>
      </c>
      <c r="C727">
        <f>IF('Multi Unit Grid'!C737="","",'Multi Unit Grid'!C737)</f>
        <v/>
      </c>
      <c r="D727">
        <f>IF('Multi Unit Grid'!D737="","",'Multi Unit Grid'!D737)</f>
        <v/>
      </c>
      <c r="E727">
        <f>IF('Multi Unit Grid'!E737="","",'Multi Unit Grid'!E737)</f>
        <v/>
      </c>
      <c r="F727">
        <f>IF('Multi Unit Grid'!F737="","",'Multi Unit Grid'!F737)</f>
        <v/>
      </c>
      <c r="G727">
        <f>IF('Multi Unit Grid'!G737="","",'Multi Unit Grid'!G737)</f>
        <v/>
      </c>
      <c r="H727">
        <f>IF('Multi Unit Grid'!H737="","",'Multi Unit Grid'!H737)</f>
        <v/>
      </c>
    </row>
    <row r="728">
      <c r="A728" t="n">
        <v>726</v>
      </c>
      <c r="C728">
        <f>IF('Multi Unit Grid'!C738="","",'Multi Unit Grid'!C738)</f>
        <v/>
      </c>
      <c r="D728">
        <f>IF('Multi Unit Grid'!D738="","",'Multi Unit Grid'!D738)</f>
        <v/>
      </c>
      <c r="E728">
        <f>IF('Multi Unit Grid'!E738="","",'Multi Unit Grid'!E738)</f>
        <v/>
      </c>
      <c r="F728">
        <f>IF('Multi Unit Grid'!F738="","",'Multi Unit Grid'!F738)</f>
        <v/>
      </c>
      <c r="G728">
        <f>IF('Multi Unit Grid'!G738="","",'Multi Unit Grid'!G738)</f>
        <v/>
      </c>
      <c r="H728">
        <f>IF('Multi Unit Grid'!H738="","",'Multi Unit Grid'!H738)</f>
        <v/>
      </c>
    </row>
    <row r="729">
      <c r="A729" t="n">
        <v>727</v>
      </c>
      <c r="C729">
        <f>IF('Multi Unit Grid'!C739="","",'Multi Unit Grid'!C739)</f>
        <v/>
      </c>
      <c r="D729">
        <f>IF('Multi Unit Grid'!D739="","",'Multi Unit Grid'!D739)</f>
        <v/>
      </c>
      <c r="E729">
        <f>IF('Multi Unit Grid'!E739="","",'Multi Unit Grid'!E739)</f>
        <v/>
      </c>
      <c r="F729">
        <f>IF('Multi Unit Grid'!F739="","",'Multi Unit Grid'!F739)</f>
        <v/>
      </c>
      <c r="G729">
        <f>IF('Multi Unit Grid'!G739="","",'Multi Unit Grid'!G739)</f>
        <v/>
      </c>
      <c r="H729">
        <f>IF('Multi Unit Grid'!H739="","",'Multi Unit Grid'!H739)</f>
        <v/>
      </c>
    </row>
    <row r="730">
      <c r="A730" t="n">
        <v>728</v>
      </c>
      <c r="C730">
        <f>IF('Multi Unit Grid'!C740="","",'Multi Unit Grid'!C740)</f>
        <v/>
      </c>
      <c r="D730">
        <f>IF('Multi Unit Grid'!D740="","",'Multi Unit Grid'!D740)</f>
        <v/>
      </c>
      <c r="E730">
        <f>IF('Multi Unit Grid'!E740="","",'Multi Unit Grid'!E740)</f>
        <v/>
      </c>
      <c r="F730">
        <f>IF('Multi Unit Grid'!F740="","",'Multi Unit Grid'!F740)</f>
        <v/>
      </c>
      <c r="G730">
        <f>IF('Multi Unit Grid'!G740="","",'Multi Unit Grid'!G740)</f>
        <v/>
      </c>
      <c r="H730">
        <f>IF('Multi Unit Grid'!H740="","",'Multi Unit Grid'!H740)</f>
        <v/>
      </c>
    </row>
    <row r="731">
      <c r="A731" t="n">
        <v>729</v>
      </c>
      <c r="C731">
        <f>IF('Multi Unit Grid'!C741="","",'Multi Unit Grid'!C741)</f>
        <v/>
      </c>
      <c r="D731">
        <f>IF('Multi Unit Grid'!D741="","",'Multi Unit Grid'!D741)</f>
        <v/>
      </c>
      <c r="E731">
        <f>IF('Multi Unit Grid'!E741="","",'Multi Unit Grid'!E741)</f>
        <v/>
      </c>
      <c r="F731">
        <f>IF('Multi Unit Grid'!F741="","",'Multi Unit Grid'!F741)</f>
        <v/>
      </c>
      <c r="G731">
        <f>IF('Multi Unit Grid'!G741="","",'Multi Unit Grid'!G741)</f>
        <v/>
      </c>
      <c r="H731">
        <f>IF('Multi Unit Grid'!H741="","",'Multi Unit Grid'!H741)</f>
        <v/>
      </c>
    </row>
    <row r="732">
      <c r="A732" t="n">
        <v>730</v>
      </c>
      <c r="C732">
        <f>IF('Multi Unit Grid'!C742="","",'Multi Unit Grid'!C742)</f>
        <v/>
      </c>
      <c r="D732">
        <f>IF('Multi Unit Grid'!D742="","",'Multi Unit Grid'!D742)</f>
        <v/>
      </c>
      <c r="E732">
        <f>IF('Multi Unit Grid'!E742="","",'Multi Unit Grid'!E742)</f>
        <v/>
      </c>
      <c r="F732">
        <f>IF('Multi Unit Grid'!F742="","",'Multi Unit Grid'!F742)</f>
        <v/>
      </c>
      <c r="G732">
        <f>IF('Multi Unit Grid'!G742="","",'Multi Unit Grid'!G742)</f>
        <v/>
      </c>
      <c r="H732">
        <f>IF('Multi Unit Grid'!H742="","",'Multi Unit Grid'!H742)</f>
        <v/>
      </c>
    </row>
    <row r="733">
      <c r="A733" t="n">
        <v>731</v>
      </c>
      <c r="C733">
        <f>IF('Multi Unit Grid'!C743="","",'Multi Unit Grid'!C743)</f>
        <v/>
      </c>
      <c r="D733">
        <f>IF('Multi Unit Grid'!D743="","",'Multi Unit Grid'!D743)</f>
        <v/>
      </c>
      <c r="E733">
        <f>IF('Multi Unit Grid'!E743="","",'Multi Unit Grid'!E743)</f>
        <v/>
      </c>
      <c r="F733">
        <f>IF('Multi Unit Grid'!F743="","",'Multi Unit Grid'!F743)</f>
        <v/>
      </c>
      <c r="G733">
        <f>IF('Multi Unit Grid'!G743="","",'Multi Unit Grid'!G743)</f>
        <v/>
      </c>
      <c r="H733">
        <f>IF('Multi Unit Grid'!H743="","",'Multi Unit Grid'!H743)</f>
        <v/>
      </c>
    </row>
    <row r="734">
      <c r="A734" t="n">
        <v>732</v>
      </c>
      <c r="C734">
        <f>IF('Multi Unit Grid'!C744="","",'Multi Unit Grid'!C744)</f>
        <v/>
      </c>
      <c r="D734">
        <f>IF('Multi Unit Grid'!D744="","",'Multi Unit Grid'!D744)</f>
        <v/>
      </c>
      <c r="E734">
        <f>IF('Multi Unit Grid'!E744="","",'Multi Unit Grid'!E744)</f>
        <v/>
      </c>
      <c r="F734">
        <f>IF('Multi Unit Grid'!F744="","",'Multi Unit Grid'!F744)</f>
        <v/>
      </c>
      <c r="G734">
        <f>IF('Multi Unit Grid'!G744="","",'Multi Unit Grid'!G744)</f>
        <v/>
      </c>
      <c r="H734">
        <f>IF('Multi Unit Grid'!H744="","",'Multi Unit Grid'!H744)</f>
        <v/>
      </c>
    </row>
    <row r="735">
      <c r="A735" t="n">
        <v>733</v>
      </c>
      <c r="C735">
        <f>IF('Multi Unit Grid'!C745="","",'Multi Unit Grid'!C745)</f>
        <v/>
      </c>
      <c r="D735">
        <f>IF('Multi Unit Grid'!D745="","",'Multi Unit Grid'!D745)</f>
        <v/>
      </c>
      <c r="E735">
        <f>IF('Multi Unit Grid'!E745="","",'Multi Unit Grid'!E745)</f>
        <v/>
      </c>
      <c r="F735">
        <f>IF('Multi Unit Grid'!F745="","",'Multi Unit Grid'!F745)</f>
        <v/>
      </c>
      <c r="G735">
        <f>IF('Multi Unit Grid'!G745="","",'Multi Unit Grid'!G745)</f>
        <v/>
      </c>
      <c r="H735">
        <f>IF('Multi Unit Grid'!H745="","",'Multi Unit Grid'!H745)</f>
        <v/>
      </c>
    </row>
    <row r="736">
      <c r="A736" t="n">
        <v>734</v>
      </c>
      <c r="C736">
        <f>IF('Multi Unit Grid'!C746="","",'Multi Unit Grid'!C746)</f>
        <v/>
      </c>
      <c r="D736">
        <f>IF('Multi Unit Grid'!D746="","",'Multi Unit Grid'!D746)</f>
        <v/>
      </c>
      <c r="E736">
        <f>IF('Multi Unit Grid'!E746="","",'Multi Unit Grid'!E746)</f>
        <v/>
      </c>
      <c r="F736">
        <f>IF('Multi Unit Grid'!F746="","",'Multi Unit Grid'!F746)</f>
        <v/>
      </c>
      <c r="G736">
        <f>IF('Multi Unit Grid'!G746="","",'Multi Unit Grid'!G746)</f>
        <v/>
      </c>
      <c r="H736">
        <f>IF('Multi Unit Grid'!H746="","",'Multi Unit Grid'!H746)</f>
        <v/>
      </c>
    </row>
    <row r="737">
      <c r="A737" t="n">
        <v>735</v>
      </c>
      <c r="C737">
        <f>IF('Multi Unit Grid'!C747="","",'Multi Unit Grid'!C747)</f>
        <v/>
      </c>
      <c r="D737">
        <f>IF('Multi Unit Grid'!D747="","",'Multi Unit Grid'!D747)</f>
        <v/>
      </c>
      <c r="E737">
        <f>IF('Multi Unit Grid'!E747="","",'Multi Unit Grid'!E747)</f>
        <v/>
      </c>
      <c r="F737">
        <f>IF('Multi Unit Grid'!F747="","",'Multi Unit Grid'!F747)</f>
        <v/>
      </c>
      <c r="G737">
        <f>IF('Multi Unit Grid'!G747="","",'Multi Unit Grid'!G747)</f>
        <v/>
      </c>
      <c r="H737">
        <f>IF('Multi Unit Grid'!H747="","",'Multi Unit Grid'!H747)</f>
        <v/>
      </c>
    </row>
    <row r="738">
      <c r="A738" t="n">
        <v>736</v>
      </c>
      <c r="C738">
        <f>IF('Multi Unit Grid'!C748="","",'Multi Unit Grid'!C748)</f>
        <v/>
      </c>
      <c r="D738">
        <f>IF('Multi Unit Grid'!D748="","",'Multi Unit Grid'!D748)</f>
        <v/>
      </c>
      <c r="E738">
        <f>IF('Multi Unit Grid'!E748="","",'Multi Unit Grid'!E748)</f>
        <v/>
      </c>
      <c r="F738">
        <f>IF('Multi Unit Grid'!F748="","",'Multi Unit Grid'!F748)</f>
        <v/>
      </c>
      <c r="G738">
        <f>IF('Multi Unit Grid'!G748="","",'Multi Unit Grid'!G748)</f>
        <v/>
      </c>
      <c r="H738">
        <f>IF('Multi Unit Grid'!H748="","",'Multi Unit Grid'!H748)</f>
        <v/>
      </c>
    </row>
    <row r="739">
      <c r="A739" t="n">
        <v>737</v>
      </c>
      <c r="C739">
        <f>IF('Multi Unit Grid'!C749="","",'Multi Unit Grid'!C749)</f>
        <v/>
      </c>
      <c r="D739">
        <f>IF('Multi Unit Grid'!D749="","",'Multi Unit Grid'!D749)</f>
        <v/>
      </c>
      <c r="E739">
        <f>IF('Multi Unit Grid'!E749="","",'Multi Unit Grid'!E749)</f>
        <v/>
      </c>
      <c r="F739">
        <f>IF('Multi Unit Grid'!F749="","",'Multi Unit Grid'!F749)</f>
        <v/>
      </c>
      <c r="G739">
        <f>IF('Multi Unit Grid'!G749="","",'Multi Unit Grid'!G749)</f>
        <v/>
      </c>
      <c r="H739">
        <f>IF('Multi Unit Grid'!H749="","",'Multi Unit Grid'!H749)</f>
        <v/>
      </c>
    </row>
    <row r="740">
      <c r="A740" t="n">
        <v>738</v>
      </c>
      <c r="C740">
        <f>IF('Multi Unit Grid'!C750="","",'Multi Unit Grid'!C750)</f>
        <v/>
      </c>
      <c r="D740">
        <f>IF('Multi Unit Grid'!D750="","",'Multi Unit Grid'!D750)</f>
        <v/>
      </c>
      <c r="E740">
        <f>IF('Multi Unit Grid'!E750="","",'Multi Unit Grid'!E750)</f>
        <v/>
      </c>
      <c r="F740">
        <f>IF('Multi Unit Grid'!F750="","",'Multi Unit Grid'!F750)</f>
        <v/>
      </c>
      <c r="G740">
        <f>IF('Multi Unit Grid'!G750="","",'Multi Unit Grid'!G750)</f>
        <v/>
      </c>
      <c r="H740">
        <f>IF('Multi Unit Grid'!H750="","",'Multi Unit Grid'!H750)</f>
        <v/>
      </c>
    </row>
    <row r="741">
      <c r="A741" t="n">
        <v>739</v>
      </c>
      <c r="C741">
        <f>IF('Multi Unit Grid'!C751="","",'Multi Unit Grid'!C751)</f>
        <v/>
      </c>
      <c r="D741">
        <f>IF('Multi Unit Grid'!D751="","",'Multi Unit Grid'!D751)</f>
        <v/>
      </c>
      <c r="E741">
        <f>IF('Multi Unit Grid'!E751="","",'Multi Unit Grid'!E751)</f>
        <v/>
      </c>
      <c r="F741">
        <f>IF('Multi Unit Grid'!F751="","",'Multi Unit Grid'!F751)</f>
        <v/>
      </c>
      <c r="G741">
        <f>IF('Multi Unit Grid'!G751="","",'Multi Unit Grid'!G751)</f>
        <v/>
      </c>
      <c r="H741">
        <f>IF('Multi Unit Grid'!H751="","",'Multi Unit Grid'!H751)</f>
        <v/>
      </c>
    </row>
    <row r="742">
      <c r="A742" t="n">
        <v>740</v>
      </c>
      <c r="C742">
        <f>IF('Multi Unit Grid'!C752="","",'Multi Unit Grid'!C752)</f>
        <v/>
      </c>
      <c r="D742">
        <f>IF('Multi Unit Grid'!D752="","",'Multi Unit Grid'!D752)</f>
        <v/>
      </c>
      <c r="E742">
        <f>IF('Multi Unit Grid'!E752="","",'Multi Unit Grid'!E752)</f>
        <v/>
      </c>
      <c r="F742">
        <f>IF('Multi Unit Grid'!F752="","",'Multi Unit Grid'!F752)</f>
        <v/>
      </c>
      <c r="G742">
        <f>IF('Multi Unit Grid'!G752="","",'Multi Unit Grid'!G752)</f>
        <v/>
      </c>
      <c r="H742">
        <f>IF('Multi Unit Grid'!H752="","",'Multi Unit Grid'!H752)</f>
        <v/>
      </c>
    </row>
    <row r="743">
      <c r="A743" t="n">
        <v>741</v>
      </c>
      <c r="C743">
        <f>IF('Multi Unit Grid'!C753="","",'Multi Unit Grid'!C753)</f>
        <v/>
      </c>
      <c r="D743">
        <f>IF('Multi Unit Grid'!D753="","",'Multi Unit Grid'!D753)</f>
        <v/>
      </c>
      <c r="E743">
        <f>IF('Multi Unit Grid'!E753="","",'Multi Unit Grid'!E753)</f>
        <v/>
      </c>
      <c r="F743">
        <f>IF('Multi Unit Grid'!F753="","",'Multi Unit Grid'!F753)</f>
        <v/>
      </c>
      <c r="G743">
        <f>IF('Multi Unit Grid'!G753="","",'Multi Unit Grid'!G753)</f>
        <v/>
      </c>
      <c r="H743">
        <f>IF('Multi Unit Grid'!H753="","",'Multi Unit Grid'!H753)</f>
        <v/>
      </c>
    </row>
    <row r="744">
      <c r="A744" t="n">
        <v>742</v>
      </c>
      <c r="C744">
        <f>IF('Multi Unit Grid'!C754="","",'Multi Unit Grid'!C754)</f>
        <v/>
      </c>
      <c r="D744">
        <f>IF('Multi Unit Grid'!D754="","",'Multi Unit Grid'!D754)</f>
        <v/>
      </c>
      <c r="E744">
        <f>IF('Multi Unit Grid'!E754="","",'Multi Unit Grid'!E754)</f>
        <v/>
      </c>
      <c r="F744">
        <f>IF('Multi Unit Grid'!F754="","",'Multi Unit Grid'!F754)</f>
        <v/>
      </c>
      <c r="G744">
        <f>IF('Multi Unit Grid'!G754="","",'Multi Unit Grid'!G754)</f>
        <v/>
      </c>
      <c r="H744">
        <f>IF('Multi Unit Grid'!H754="","",'Multi Unit Grid'!H754)</f>
        <v/>
      </c>
    </row>
    <row r="745">
      <c r="A745" t="n">
        <v>743</v>
      </c>
      <c r="C745">
        <f>IF('Multi Unit Grid'!C755="","",'Multi Unit Grid'!C755)</f>
        <v/>
      </c>
      <c r="D745">
        <f>IF('Multi Unit Grid'!D755="","",'Multi Unit Grid'!D755)</f>
        <v/>
      </c>
      <c r="E745">
        <f>IF('Multi Unit Grid'!E755="","",'Multi Unit Grid'!E755)</f>
        <v/>
      </c>
      <c r="F745">
        <f>IF('Multi Unit Grid'!F755="","",'Multi Unit Grid'!F755)</f>
        <v/>
      </c>
      <c r="G745">
        <f>IF('Multi Unit Grid'!G755="","",'Multi Unit Grid'!G755)</f>
        <v/>
      </c>
      <c r="H745">
        <f>IF('Multi Unit Grid'!H755="","",'Multi Unit Grid'!H755)</f>
        <v/>
      </c>
    </row>
    <row r="746">
      <c r="A746" t="n">
        <v>744</v>
      </c>
      <c r="C746">
        <f>IF('Multi Unit Grid'!C756="","",'Multi Unit Grid'!C756)</f>
        <v/>
      </c>
      <c r="D746">
        <f>IF('Multi Unit Grid'!D756="","",'Multi Unit Grid'!D756)</f>
        <v/>
      </c>
      <c r="E746">
        <f>IF('Multi Unit Grid'!E756="","",'Multi Unit Grid'!E756)</f>
        <v/>
      </c>
      <c r="F746">
        <f>IF('Multi Unit Grid'!F756="","",'Multi Unit Grid'!F756)</f>
        <v/>
      </c>
      <c r="G746">
        <f>IF('Multi Unit Grid'!G756="","",'Multi Unit Grid'!G756)</f>
        <v/>
      </c>
      <c r="H746">
        <f>IF('Multi Unit Grid'!H756="","",'Multi Unit Grid'!H756)</f>
        <v/>
      </c>
    </row>
    <row r="747">
      <c r="A747" t="n">
        <v>745</v>
      </c>
      <c r="C747">
        <f>IF('Multi Unit Grid'!C757="","",'Multi Unit Grid'!C757)</f>
        <v/>
      </c>
      <c r="D747">
        <f>IF('Multi Unit Grid'!D757="","",'Multi Unit Grid'!D757)</f>
        <v/>
      </c>
      <c r="E747">
        <f>IF('Multi Unit Grid'!E757="","",'Multi Unit Grid'!E757)</f>
        <v/>
      </c>
      <c r="F747">
        <f>IF('Multi Unit Grid'!F757="","",'Multi Unit Grid'!F757)</f>
        <v/>
      </c>
      <c r="G747">
        <f>IF('Multi Unit Grid'!G757="","",'Multi Unit Grid'!G757)</f>
        <v/>
      </c>
      <c r="H747">
        <f>IF('Multi Unit Grid'!H757="","",'Multi Unit Grid'!H757)</f>
        <v/>
      </c>
    </row>
    <row r="748">
      <c r="A748" t="n">
        <v>746</v>
      </c>
      <c r="C748">
        <f>IF('Multi Unit Grid'!C758="","",'Multi Unit Grid'!C758)</f>
        <v/>
      </c>
      <c r="D748">
        <f>IF('Multi Unit Grid'!D758="","",'Multi Unit Grid'!D758)</f>
        <v/>
      </c>
      <c r="E748">
        <f>IF('Multi Unit Grid'!E758="","",'Multi Unit Grid'!E758)</f>
        <v/>
      </c>
      <c r="F748">
        <f>IF('Multi Unit Grid'!F758="","",'Multi Unit Grid'!F758)</f>
        <v/>
      </c>
      <c r="G748">
        <f>IF('Multi Unit Grid'!G758="","",'Multi Unit Grid'!G758)</f>
        <v/>
      </c>
      <c r="H748">
        <f>IF('Multi Unit Grid'!H758="","",'Multi Unit Grid'!H758)</f>
        <v/>
      </c>
    </row>
    <row r="749">
      <c r="A749" t="n">
        <v>747</v>
      </c>
      <c r="C749">
        <f>IF('Multi Unit Grid'!C759="","",'Multi Unit Grid'!C759)</f>
        <v/>
      </c>
      <c r="D749">
        <f>IF('Multi Unit Grid'!D759="","",'Multi Unit Grid'!D759)</f>
        <v/>
      </c>
      <c r="E749">
        <f>IF('Multi Unit Grid'!E759="","",'Multi Unit Grid'!E759)</f>
        <v/>
      </c>
      <c r="F749">
        <f>IF('Multi Unit Grid'!F759="","",'Multi Unit Grid'!F759)</f>
        <v/>
      </c>
      <c r="G749">
        <f>IF('Multi Unit Grid'!G759="","",'Multi Unit Grid'!G759)</f>
        <v/>
      </c>
      <c r="H749">
        <f>IF('Multi Unit Grid'!H759="","",'Multi Unit Grid'!H759)</f>
        <v/>
      </c>
    </row>
    <row r="750">
      <c r="A750" t="n">
        <v>748</v>
      </c>
      <c r="C750">
        <f>IF('Multi Unit Grid'!C760="","",'Multi Unit Grid'!C760)</f>
        <v/>
      </c>
      <c r="D750">
        <f>IF('Multi Unit Grid'!D760="","",'Multi Unit Grid'!D760)</f>
        <v/>
      </c>
      <c r="E750">
        <f>IF('Multi Unit Grid'!E760="","",'Multi Unit Grid'!E760)</f>
        <v/>
      </c>
      <c r="F750">
        <f>IF('Multi Unit Grid'!F760="","",'Multi Unit Grid'!F760)</f>
        <v/>
      </c>
      <c r="G750">
        <f>IF('Multi Unit Grid'!G760="","",'Multi Unit Grid'!G760)</f>
        <v/>
      </c>
      <c r="H750">
        <f>IF('Multi Unit Grid'!H760="","",'Multi Unit Grid'!H760)</f>
        <v/>
      </c>
    </row>
    <row r="751">
      <c r="A751" t="n">
        <v>749</v>
      </c>
      <c r="C751">
        <f>IF('Multi Unit Grid'!C761="","",'Multi Unit Grid'!C761)</f>
        <v/>
      </c>
      <c r="D751">
        <f>IF('Multi Unit Grid'!D761="","",'Multi Unit Grid'!D761)</f>
        <v/>
      </c>
      <c r="E751">
        <f>IF('Multi Unit Grid'!E761="","",'Multi Unit Grid'!E761)</f>
        <v/>
      </c>
      <c r="F751">
        <f>IF('Multi Unit Grid'!F761="","",'Multi Unit Grid'!F761)</f>
        <v/>
      </c>
      <c r="G751">
        <f>IF('Multi Unit Grid'!G761="","",'Multi Unit Grid'!G761)</f>
        <v/>
      </c>
      <c r="H751">
        <f>IF('Multi Unit Grid'!H761="","",'Multi Unit Grid'!H761)</f>
        <v/>
      </c>
    </row>
    <row r="752">
      <c r="A752" t="n">
        <v>750</v>
      </c>
      <c r="C752">
        <f>IF('Multi Unit Grid'!C762="","",'Multi Unit Grid'!C762)</f>
        <v/>
      </c>
      <c r="D752">
        <f>IF('Multi Unit Grid'!D762="","",'Multi Unit Grid'!D762)</f>
        <v/>
      </c>
      <c r="E752">
        <f>IF('Multi Unit Grid'!E762="","",'Multi Unit Grid'!E762)</f>
        <v/>
      </c>
      <c r="F752">
        <f>IF('Multi Unit Grid'!F762="","",'Multi Unit Grid'!F762)</f>
        <v/>
      </c>
      <c r="G752">
        <f>IF('Multi Unit Grid'!G762="","",'Multi Unit Grid'!G762)</f>
        <v/>
      </c>
      <c r="H752">
        <f>IF('Multi Unit Grid'!H762="","",'Multi Unit Grid'!H762)</f>
        <v/>
      </c>
    </row>
    <row r="753">
      <c r="A753" t="n">
        <v>751</v>
      </c>
      <c r="C753">
        <f>IF('Multi Unit Grid'!C763="","",'Multi Unit Grid'!C763)</f>
        <v/>
      </c>
      <c r="D753">
        <f>IF('Multi Unit Grid'!D763="","",'Multi Unit Grid'!D763)</f>
        <v/>
      </c>
      <c r="E753">
        <f>IF('Multi Unit Grid'!E763="","",'Multi Unit Grid'!E763)</f>
        <v/>
      </c>
      <c r="F753">
        <f>IF('Multi Unit Grid'!F763="","",'Multi Unit Grid'!F763)</f>
        <v/>
      </c>
      <c r="G753">
        <f>IF('Multi Unit Grid'!G763="","",'Multi Unit Grid'!G763)</f>
        <v/>
      </c>
      <c r="H753">
        <f>IF('Multi Unit Grid'!H763="","",'Multi Unit Grid'!H763)</f>
        <v/>
      </c>
    </row>
    <row r="754">
      <c r="A754" t="n">
        <v>752</v>
      </c>
      <c r="C754">
        <f>IF('Multi Unit Grid'!C764="","",'Multi Unit Grid'!C764)</f>
        <v/>
      </c>
      <c r="D754">
        <f>IF('Multi Unit Grid'!D764="","",'Multi Unit Grid'!D764)</f>
        <v/>
      </c>
      <c r="E754">
        <f>IF('Multi Unit Grid'!E764="","",'Multi Unit Grid'!E764)</f>
        <v/>
      </c>
      <c r="F754">
        <f>IF('Multi Unit Grid'!F764="","",'Multi Unit Grid'!F764)</f>
        <v/>
      </c>
      <c r="G754">
        <f>IF('Multi Unit Grid'!G764="","",'Multi Unit Grid'!G764)</f>
        <v/>
      </c>
      <c r="H754">
        <f>IF('Multi Unit Grid'!H764="","",'Multi Unit Grid'!H764)</f>
        <v/>
      </c>
    </row>
    <row r="755">
      <c r="A755" t="n">
        <v>753</v>
      </c>
      <c r="C755">
        <f>IF('Multi Unit Grid'!C765="","",'Multi Unit Grid'!C765)</f>
        <v/>
      </c>
      <c r="D755">
        <f>IF('Multi Unit Grid'!D765="","",'Multi Unit Grid'!D765)</f>
        <v/>
      </c>
      <c r="E755">
        <f>IF('Multi Unit Grid'!E765="","",'Multi Unit Grid'!E765)</f>
        <v/>
      </c>
      <c r="F755">
        <f>IF('Multi Unit Grid'!F765="","",'Multi Unit Grid'!F765)</f>
        <v/>
      </c>
      <c r="G755">
        <f>IF('Multi Unit Grid'!G765="","",'Multi Unit Grid'!G765)</f>
        <v/>
      </c>
      <c r="H755">
        <f>IF('Multi Unit Grid'!H765="","",'Multi Unit Grid'!H765)</f>
        <v/>
      </c>
    </row>
    <row r="756">
      <c r="A756" t="n">
        <v>754</v>
      </c>
      <c r="C756">
        <f>IF('Multi Unit Grid'!C766="","",'Multi Unit Grid'!C766)</f>
        <v/>
      </c>
      <c r="D756">
        <f>IF('Multi Unit Grid'!D766="","",'Multi Unit Grid'!D766)</f>
        <v/>
      </c>
      <c r="E756">
        <f>IF('Multi Unit Grid'!E766="","",'Multi Unit Grid'!E766)</f>
        <v/>
      </c>
      <c r="F756">
        <f>IF('Multi Unit Grid'!F766="","",'Multi Unit Grid'!F766)</f>
        <v/>
      </c>
      <c r="G756">
        <f>IF('Multi Unit Grid'!G766="","",'Multi Unit Grid'!G766)</f>
        <v/>
      </c>
      <c r="H756">
        <f>IF('Multi Unit Grid'!H766="","",'Multi Unit Grid'!H766)</f>
        <v/>
      </c>
    </row>
    <row r="757">
      <c r="A757" t="n">
        <v>755</v>
      </c>
      <c r="C757">
        <f>IF('Multi Unit Grid'!C767="","",'Multi Unit Grid'!C767)</f>
        <v/>
      </c>
      <c r="D757">
        <f>IF('Multi Unit Grid'!D767="","",'Multi Unit Grid'!D767)</f>
        <v/>
      </c>
      <c r="E757">
        <f>IF('Multi Unit Grid'!E767="","",'Multi Unit Grid'!E767)</f>
        <v/>
      </c>
      <c r="F757">
        <f>IF('Multi Unit Grid'!F767="","",'Multi Unit Grid'!F767)</f>
        <v/>
      </c>
      <c r="G757">
        <f>IF('Multi Unit Grid'!G767="","",'Multi Unit Grid'!G767)</f>
        <v/>
      </c>
      <c r="H757">
        <f>IF('Multi Unit Grid'!H767="","",'Multi Unit Grid'!H767)</f>
        <v/>
      </c>
    </row>
    <row r="758">
      <c r="A758" t="n">
        <v>756</v>
      </c>
      <c r="C758">
        <f>IF('Multi Unit Grid'!C768="","",'Multi Unit Grid'!C768)</f>
        <v/>
      </c>
      <c r="D758">
        <f>IF('Multi Unit Grid'!D768="","",'Multi Unit Grid'!D768)</f>
        <v/>
      </c>
      <c r="E758">
        <f>IF('Multi Unit Grid'!E768="","",'Multi Unit Grid'!E768)</f>
        <v/>
      </c>
      <c r="F758">
        <f>IF('Multi Unit Grid'!F768="","",'Multi Unit Grid'!F768)</f>
        <v/>
      </c>
      <c r="G758">
        <f>IF('Multi Unit Grid'!G768="","",'Multi Unit Grid'!G768)</f>
        <v/>
      </c>
      <c r="H758">
        <f>IF('Multi Unit Grid'!H768="","",'Multi Unit Grid'!H768)</f>
        <v/>
      </c>
    </row>
    <row r="759">
      <c r="A759" t="n">
        <v>757</v>
      </c>
      <c r="C759">
        <f>IF('Multi Unit Grid'!C769="","",'Multi Unit Grid'!C769)</f>
        <v/>
      </c>
      <c r="D759">
        <f>IF('Multi Unit Grid'!D769="","",'Multi Unit Grid'!D769)</f>
        <v/>
      </c>
      <c r="E759">
        <f>IF('Multi Unit Grid'!E769="","",'Multi Unit Grid'!E769)</f>
        <v/>
      </c>
      <c r="F759">
        <f>IF('Multi Unit Grid'!F769="","",'Multi Unit Grid'!F769)</f>
        <v/>
      </c>
      <c r="G759">
        <f>IF('Multi Unit Grid'!G769="","",'Multi Unit Grid'!G769)</f>
        <v/>
      </c>
      <c r="H759">
        <f>IF('Multi Unit Grid'!H769="","",'Multi Unit Grid'!H769)</f>
        <v/>
      </c>
    </row>
    <row r="760">
      <c r="A760" t="n">
        <v>758</v>
      </c>
      <c r="C760">
        <f>IF('Multi Unit Grid'!C770="","",'Multi Unit Grid'!C770)</f>
        <v/>
      </c>
      <c r="D760">
        <f>IF('Multi Unit Grid'!D770="","",'Multi Unit Grid'!D770)</f>
        <v/>
      </c>
      <c r="E760">
        <f>IF('Multi Unit Grid'!E770="","",'Multi Unit Grid'!E770)</f>
        <v/>
      </c>
      <c r="F760">
        <f>IF('Multi Unit Grid'!F770="","",'Multi Unit Grid'!F770)</f>
        <v/>
      </c>
      <c r="G760">
        <f>IF('Multi Unit Grid'!G770="","",'Multi Unit Grid'!G770)</f>
        <v/>
      </c>
      <c r="H760">
        <f>IF('Multi Unit Grid'!H770="","",'Multi Unit Grid'!H770)</f>
        <v/>
      </c>
    </row>
    <row r="761">
      <c r="A761" t="n">
        <v>759</v>
      </c>
      <c r="C761">
        <f>IF('Multi Unit Grid'!C771="","",'Multi Unit Grid'!C771)</f>
        <v/>
      </c>
      <c r="D761">
        <f>IF('Multi Unit Grid'!D771="","",'Multi Unit Grid'!D771)</f>
        <v/>
      </c>
      <c r="E761">
        <f>IF('Multi Unit Grid'!E771="","",'Multi Unit Grid'!E771)</f>
        <v/>
      </c>
      <c r="F761">
        <f>IF('Multi Unit Grid'!F771="","",'Multi Unit Grid'!F771)</f>
        <v/>
      </c>
      <c r="G761">
        <f>IF('Multi Unit Grid'!G771="","",'Multi Unit Grid'!G771)</f>
        <v/>
      </c>
      <c r="H761">
        <f>IF('Multi Unit Grid'!H771="","",'Multi Unit Grid'!H771)</f>
        <v/>
      </c>
    </row>
    <row r="762">
      <c r="A762" t="n">
        <v>760</v>
      </c>
      <c r="C762">
        <f>IF('Multi Unit Grid'!C772="","",'Multi Unit Grid'!C772)</f>
        <v/>
      </c>
      <c r="D762">
        <f>IF('Multi Unit Grid'!D772="","",'Multi Unit Grid'!D772)</f>
        <v/>
      </c>
      <c r="E762">
        <f>IF('Multi Unit Grid'!E772="","",'Multi Unit Grid'!E772)</f>
        <v/>
      </c>
      <c r="F762">
        <f>IF('Multi Unit Grid'!F772="","",'Multi Unit Grid'!F772)</f>
        <v/>
      </c>
      <c r="G762">
        <f>IF('Multi Unit Grid'!G772="","",'Multi Unit Grid'!G772)</f>
        <v/>
      </c>
      <c r="H762">
        <f>IF('Multi Unit Grid'!H772="","",'Multi Unit Grid'!H772)</f>
        <v/>
      </c>
    </row>
    <row r="763">
      <c r="A763" t="n">
        <v>761</v>
      </c>
      <c r="C763">
        <f>IF('Multi Unit Grid'!C773="","",'Multi Unit Grid'!C773)</f>
        <v/>
      </c>
      <c r="D763">
        <f>IF('Multi Unit Grid'!D773="","",'Multi Unit Grid'!D773)</f>
        <v/>
      </c>
      <c r="E763">
        <f>IF('Multi Unit Grid'!E773="","",'Multi Unit Grid'!E773)</f>
        <v/>
      </c>
      <c r="F763">
        <f>IF('Multi Unit Grid'!F773="","",'Multi Unit Grid'!F773)</f>
        <v/>
      </c>
      <c r="G763">
        <f>IF('Multi Unit Grid'!G773="","",'Multi Unit Grid'!G773)</f>
        <v/>
      </c>
      <c r="H763">
        <f>IF('Multi Unit Grid'!H773="","",'Multi Unit Grid'!H773)</f>
        <v/>
      </c>
    </row>
    <row r="764">
      <c r="A764" t="n">
        <v>762</v>
      </c>
      <c r="C764">
        <f>IF('Multi Unit Grid'!C774="","",'Multi Unit Grid'!C774)</f>
        <v/>
      </c>
      <c r="D764">
        <f>IF('Multi Unit Grid'!D774="","",'Multi Unit Grid'!D774)</f>
        <v/>
      </c>
      <c r="E764">
        <f>IF('Multi Unit Grid'!E774="","",'Multi Unit Grid'!E774)</f>
        <v/>
      </c>
      <c r="F764">
        <f>IF('Multi Unit Grid'!F774="","",'Multi Unit Grid'!F774)</f>
        <v/>
      </c>
      <c r="G764">
        <f>IF('Multi Unit Grid'!G774="","",'Multi Unit Grid'!G774)</f>
        <v/>
      </c>
      <c r="H764">
        <f>IF('Multi Unit Grid'!H774="","",'Multi Unit Grid'!H774)</f>
        <v/>
      </c>
    </row>
    <row r="765">
      <c r="A765" t="n">
        <v>763</v>
      </c>
      <c r="C765">
        <f>IF('Multi Unit Grid'!C775="","",'Multi Unit Grid'!C775)</f>
        <v/>
      </c>
      <c r="D765">
        <f>IF('Multi Unit Grid'!D775="","",'Multi Unit Grid'!D775)</f>
        <v/>
      </c>
      <c r="E765">
        <f>IF('Multi Unit Grid'!E775="","",'Multi Unit Grid'!E775)</f>
        <v/>
      </c>
      <c r="F765">
        <f>IF('Multi Unit Grid'!F775="","",'Multi Unit Grid'!F775)</f>
        <v/>
      </c>
      <c r="G765">
        <f>IF('Multi Unit Grid'!G775="","",'Multi Unit Grid'!G775)</f>
        <v/>
      </c>
      <c r="H765">
        <f>IF('Multi Unit Grid'!H775="","",'Multi Unit Grid'!H775)</f>
        <v/>
      </c>
    </row>
    <row r="766">
      <c r="A766" t="n">
        <v>764</v>
      </c>
      <c r="C766">
        <f>IF('Multi Unit Grid'!C776="","",'Multi Unit Grid'!C776)</f>
        <v/>
      </c>
      <c r="D766">
        <f>IF('Multi Unit Grid'!D776="","",'Multi Unit Grid'!D776)</f>
        <v/>
      </c>
      <c r="E766">
        <f>IF('Multi Unit Grid'!E776="","",'Multi Unit Grid'!E776)</f>
        <v/>
      </c>
      <c r="F766">
        <f>IF('Multi Unit Grid'!F776="","",'Multi Unit Grid'!F776)</f>
        <v/>
      </c>
      <c r="G766">
        <f>IF('Multi Unit Grid'!G776="","",'Multi Unit Grid'!G776)</f>
        <v/>
      </c>
      <c r="H766">
        <f>IF('Multi Unit Grid'!H776="","",'Multi Unit Grid'!H776)</f>
        <v/>
      </c>
    </row>
    <row r="767">
      <c r="A767" t="n">
        <v>765</v>
      </c>
      <c r="C767">
        <f>IF('Multi Unit Grid'!C777="","",'Multi Unit Grid'!C777)</f>
        <v/>
      </c>
      <c r="D767">
        <f>IF('Multi Unit Grid'!D777="","",'Multi Unit Grid'!D777)</f>
        <v/>
      </c>
      <c r="E767">
        <f>IF('Multi Unit Grid'!E777="","",'Multi Unit Grid'!E777)</f>
        <v/>
      </c>
      <c r="F767">
        <f>IF('Multi Unit Grid'!F777="","",'Multi Unit Grid'!F777)</f>
        <v/>
      </c>
      <c r="G767">
        <f>IF('Multi Unit Grid'!G777="","",'Multi Unit Grid'!G777)</f>
        <v/>
      </c>
      <c r="H767">
        <f>IF('Multi Unit Grid'!H777="","",'Multi Unit Grid'!H777)</f>
        <v/>
      </c>
    </row>
    <row r="768">
      <c r="A768" t="n">
        <v>766</v>
      </c>
      <c r="C768">
        <f>IF('Multi Unit Grid'!C778="","",'Multi Unit Grid'!C778)</f>
        <v/>
      </c>
      <c r="D768">
        <f>IF('Multi Unit Grid'!D778="","",'Multi Unit Grid'!D778)</f>
        <v/>
      </c>
      <c r="E768">
        <f>IF('Multi Unit Grid'!E778="","",'Multi Unit Grid'!E778)</f>
        <v/>
      </c>
      <c r="F768">
        <f>IF('Multi Unit Grid'!F778="","",'Multi Unit Grid'!F778)</f>
        <v/>
      </c>
      <c r="G768">
        <f>IF('Multi Unit Grid'!G778="","",'Multi Unit Grid'!G778)</f>
        <v/>
      </c>
      <c r="H768">
        <f>IF('Multi Unit Grid'!H778="","",'Multi Unit Grid'!H778)</f>
        <v/>
      </c>
    </row>
    <row r="769">
      <c r="A769" t="n">
        <v>767</v>
      </c>
      <c r="C769">
        <f>IF('Multi Unit Grid'!C779="","",'Multi Unit Grid'!C779)</f>
        <v/>
      </c>
      <c r="D769">
        <f>IF('Multi Unit Grid'!D779="","",'Multi Unit Grid'!D779)</f>
        <v/>
      </c>
      <c r="E769">
        <f>IF('Multi Unit Grid'!E779="","",'Multi Unit Grid'!E779)</f>
        <v/>
      </c>
      <c r="F769">
        <f>IF('Multi Unit Grid'!F779="","",'Multi Unit Grid'!F779)</f>
        <v/>
      </c>
      <c r="G769">
        <f>IF('Multi Unit Grid'!G779="","",'Multi Unit Grid'!G779)</f>
        <v/>
      </c>
      <c r="H769">
        <f>IF('Multi Unit Grid'!H779="","",'Multi Unit Grid'!H779)</f>
        <v/>
      </c>
    </row>
    <row r="770">
      <c r="A770" t="n">
        <v>768</v>
      </c>
      <c r="C770">
        <f>IF('Multi Unit Grid'!C780="","",'Multi Unit Grid'!C780)</f>
        <v/>
      </c>
      <c r="D770">
        <f>IF('Multi Unit Grid'!D780="","",'Multi Unit Grid'!D780)</f>
        <v/>
      </c>
      <c r="E770">
        <f>IF('Multi Unit Grid'!E780="","",'Multi Unit Grid'!E780)</f>
        <v/>
      </c>
      <c r="F770">
        <f>IF('Multi Unit Grid'!F780="","",'Multi Unit Grid'!F780)</f>
        <v/>
      </c>
      <c r="G770">
        <f>IF('Multi Unit Grid'!G780="","",'Multi Unit Grid'!G780)</f>
        <v/>
      </c>
      <c r="H770">
        <f>IF('Multi Unit Grid'!H780="","",'Multi Unit Grid'!H780)</f>
        <v/>
      </c>
    </row>
    <row r="771">
      <c r="A771" t="n">
        <v>769</v>
      </c>
      <c r="C771">
        <f>IF('Multi Unit Grid'!C781="","",'Multi Unit Grid'!C781)</f>
        <v/>
      </c>
      <c r="D771">
        <f>IF('Multi Unit Grid'!D781="","",'Multi Unit Grid'!D781)</f>
        <v/>
      </c>
      <c r="E771">
        <f>IF('Multi Unit Grid'!E781="","",'Multi Unit Grid'!E781)</f>
        <v/>
      </c>
      <c r="F771">
        <f>IF('Multi Unit Grid'!F781="","",'Multi Unit Grid'!F781)</f>
        <v/>
      </c>
      <c r="G771">
        <f>IF('Multi Unit Grid'!G781="","",'Multi Unit Grid'!G781)</f>
        <v/>
      </c>
      <c r="H771">
        <f>IF('Multi Unit Grid'!H781="","",'Multi Unit Grid'!H781)</f>
        <v/>
      </c>
    </row>
    <row r="772">
      <c r="A772" t="n">
        <v>770</v>
      </c>
      <c r="C772">
        <f>IF('Multi Unit Grid'!C782="","",'Multi Unit Grid'!C782)</f>
        <v/>
      </c>
      <c r="D772">
        <f>IF('Multi Unit Grid'!D782="","",'Multi Unit Grid'!D782)</f>
        <v/>
      </c>
      <c r="E772">
        <f>IF('Multi Unit Grid'!E782="","",'Multi Unit Grid'!E782)</f>
        <v/>
      </c>
      <c r="F772">
        <f>IF('Multi Unit Grid'!F782="","",'Multi Unit Grid'!F782)</f>
        <v/>
      </c>
      <c r="G772">
        <f>IF('Multi Unit Grid'!G782="","",'Multi Unit Grid'!G782)</f>
        <v/>
      </c>
      <c r="H772">
        <f>IF('Multi Unit Grid'!H782="","",'Multi Unit Grid'!H782)</f>
        <v/>
      </c>
    </row>
    <row r="773">
      <c r="A773" t="n">
        <v>771</v>
      </c>
      <c r="C773">
        <f>IF('Multi Unit Grid'!C783="","",'Multi Unit Grid'!C783)</f>
        <v/>
      </c>
      <c r="D773">
        <f>IF('Multi Unit Grid'!D783="","",'Multi Unit Grid'!D783)</f>
        <v/>
      </c>
      <c r="E773">
        <f>IF('Multi Unit Grid'!E783="","",'Multi Unit Grid'!E783)</f>
        <v/>
      </c>
      <c r="F773">
        <f>IF('Multi Unit Grid'!F783="","",'Multi Unit Grid'!F783)</f>
        <v/>
      </c>
      <c r="G773">
        <f>IF('Multi Unit Grid'!G783="","",'Multi Unit Grid'!G783)</f>
        <v/>
      </c>
      <c r="H773">
        <f>IF('Multi Unit Grid'!H783="","",'Multi Unit Grid'!H783)</f>
        <v/>
      </c>
    </row>
    <row r="774">
      <c r="A774" t="n">
        <v>772</v>
      </c>
      <c r="C774">
        <f>IF('Multi Unit Grid'!C784="","",'Multi Unit Grid'!C784)</f>
        <v/>
      </c>
      <c r="D774">
        <f>IF('Multi Unit Grid'!D784="","",'Multi Unit Grid'!D784)</f>
        <v/>
      </c>
      <c r="E774">
        <f>IF('Multi Unit Grid'!E784="","",'Multi Unit Grid'!E784)</f>
        <v/>
      </c>
      <c r="F774">
        <f>IF('Multi Unit Grid'!F784="","",'Multi Unit Grid'!F784)</f>
        <v/>
      </c>
      <c r="G774">
        <f>IF('Multi Unit Grid'!G784="","",'Multi Unit Grid'!G784)</f>
        <v/>
      </c>
      <c r="H774">
        <f>IF('Multi Unit Grid'!H784="","",'Multi Unit Grid'!H784)</f>
        <v/>
      </c>
    </row>
    <row r="775">
      <c r="A775" t="n">
        <v>773</v>
      </c>
      <c r="C775">
        <f>IF('Multi Unit Grid'!C785="","",'Multi Unit Grid'!C785)</f>
        <v/>
      </c>
      <c r="D775">
        <f>IF('Multi Unit Grid'!D785="","",'Multi Unit Grid'!D785)</f>
        <v/>
      </c>
      <c r="E775">
        <f>IF('Multi Unit Grid'!E785="","",'Multi Unit Grid'!E785)</f>
        <v/>
      </c>
      <c r="F775">
        <f>IF('Multi Unit Grid'!F785="","",'Multi Unit Grid'!F785)</f>
        <v/>
      </c>
      <c r="G775">
        <f>IF('Multi Unit Grid'!G785="","",'Multi Unit Grid'!G785)</f>
        <v/>
      </c>
      <c r="H775">
        <f>IF('Multi Unit Grid'!H785="","",'Multi Unit Grid'!H785)</f>
        <v/>
      </c>
    </row>
    <row r="776">
      <c r="A776" t="n">
        <v>774</v>
      </c>
      <c r="C776">
        <f>IF('Multi Unit Grid'!C786="","",'Multi Unit Grid'!C786)</f>
        <v/>
      </c>
      <c r="D776">
        <f>IF('Multi Unit Grid'!D786="","",'Multi Unit Grid'!D786)</f>
        <v/>
      </c>
      <c r="E776">
        <f>IF('Multi Unit Grid'!E786="","",'Multi Unit Grid'!E786)</f>
        <v/>
      </c>
      <c r="F776">
        <f>IF('Multi Unit Grid'!F786="","",'Multi Unit Grid'!F786)</f>
        <v/>
      </c>
      <c r="G776">
        <f>IF('Multi Unit Grid'!G786="","",'Multi Unit Grid'!G786)</f>
        <v/>
      </c>
      <c r="H776">
        <f>IF('Multi Unit Grid'!H786="","",'Multi Unit Grid'!H786)</f>
        <v/>
      </c>
    </row>
    <row r="777">
      <c r="A777" t="n">
        <v>775</v>
      </c>
      <c r="C777">
        <f>IF('Multi Unit Grid'!C787="","",'Multi Unit Grid'!C787)</f>
        <v/>
      </c>
      <c r="D777">
        <f>IF('Multi Unit Grid'!D787="","",'Multi Unit Grid'!D787)</f>
        <v/>
      </c>
      <c r="E777">
        <f>IF('Multi Unit Grid'!E787="","",'Multi Unit Grid'!E787)</f>
        <v/>
      </c>
      <c r="F777">
        <f>IF('Multi Unit Grid'!F787="","",'Multi Unit Grid'!F787)</f>
        <v/>
      </c>
      <c r="G777">
        <f>IF('Multi Unit Grid'!G787="","",'Multi Unit Grid'!G787)</f>
        <v/>
      </c>
      <c r="H777">
        <f>IF('Multi Unit Grid'!H787="","",'Multi Unit Grid'!H787)</f>
        <v/>
      </c>
    </row>
    <row r="778">
      <c r="A778" t="n">
        <v>776</v>
      </c>
      <c r="C778">
        <f>IF('Multi Unit Grid'!C788="","",'Multi Unit Grid'!C788)</f>
        <v/>
      </c>
      <c r="D778">
        <f>IF('Multi Unit Grid'!D788="","",'Multi Unit Grid'!D788)</f>
        <v/>
      </c>
      <c r="E778">
        <f>IF('Multi Unit Grid'!E788="","",'Multi Unit Grid'!E788)</f>
        <v/>
      </c>
      <c r="F778">
        <f>IF('Multi Unit Grid'!F788="","",'Multi Unit Grid'!F788)</f>
        <v/>
      </c>
      <c r="G778">
        <f>IF('Multi Unit Grid'!G788="","",'Multi Unit Grid'!G788)</f>
        <v/>
      </c>
      <c r="H778">
        <f>IF('Multi Unit Grid'!H788="","",'Multi Unit Grid'!H788)</f>
        <v/>
      </c>
    </row>
    <row r="779">
      <c r="A779" t="n">
        <v>777</v>
      </c>
      <c r="C779">
        <f>IF('Multi Unit Grid'!C789="","",'Multi Unit Grid'!C789)</f>
        <v/>
      </c>
      <c r="D779">
        <f>IF('Multi Unit Grid'!D789="","",'Multi Unit Grid'!D789)</f>
        <v/>
      </c>
      <c r="E779">
        <f>IF('Multi Unit Grid'!E789="","",'Multi Unit Grid'!E789)</f>
        <v/>
      </c>
      <c r="F779">
        <f>IF('Multi Unit Grid'!F789="","",'Multi Unit Grid'!F789)</f>
        <v/>
      </c>
      <c r="G779">
        <f>IF('Multi Unit Grid'!G789="","",'Multi Unit Grid'!G789)</f>
        <v/>
      </c>
      <c r="H779">
        <f>IF('Multi Unit Grid'!H789="","",'Multi Unit Grid'!H789)</f>
        <v/>
      </c>
    </row>
    <row r="780">
      <c r="A780" t="n">
        <v>778</v>
      </c>
      <c r="C780">
        <f>IF('Multi Unit Grid'!C790="","",'Multi Unit Grid'!C790)</f>
        <v/>
      </c>
      <c r="D780">
        <f>IF('Multi Unit Grid'!D790="","",'Multi Unit Grid'!D790)</f>
        <v/>
      </c>
      <c r="E780">
        <f>IF('Multi Unit Grid'!E790="","",'Multi Unit Grid'!E790)</f>
        <v/>
      </c>
      <c r="F780">
        <f>IF('Multi Unit Grid'!F790="","",'Multi Unit Grid'!F790)</f>
        <v/>
      </c>
      <c r="G780">
        <f>IF('Multi Unit Grid'!G790="","",'Multi Unit Grid'!G790)</f>
        <v/>
      </c>
      <c r="H780">
        <f>IF('Multi Unit Grid'!H790="","",'Multi Unit Grid'!H790)</f>
        <v/>
      </c>
    </row>
    <row r="781">
      <c r="A781" t="n">
        <v>779</v>
      </c>
      <c r="C781">
        <f>IF('Multi Unit Grid'!C791="","",'Multi Unit Grid'!C791)</f>
        <v/>
      </c>
      <c r="D781">
        <f>IF('Multi Unit Grid'!D791="","",'Multi Unit Grid'!D791)</f>
        <v/>
      </c>
      <c r="E781">
        <f>IF('Multi Unit Grid'!E791="","",'Multi Unit Grid'!E791)</f>
        <v/>
      </c>
      <c r="F781">
        <f>IF('Multi Unit Grid'!F791="","",'Multi Unit Grid'!F791)</f>
        <v/>
      </c>
      <c r="G781">
        <f>IF('Multi Unit Grid'!G791="","",'Multi Unit Grid'!G791)</f>
        <v/>
      </c>
      <c r="H781">
        <f>IF('Multi Unit Grid'!H791="","",'Multi Unit Grid'!H791)</f>
        <v/>
      </c>
    </row>
    <row r="782">
      <c r="A782" t="n">
        <v>780</v>
      </c>
      <c r="C782">
        <f>IF('Multi Unit Grid'!C792="","",'Multi Unit Grid'!C792)</f>
        <v/>
      </c>
      <c r="D782">
        <f>IF('Multi Unit Grid'!D792="","",'Multi Unit Grid'!D792)</f>
        <v/>
      </c>
      <c r="E782">
        <f>IF('Multi Unit Grid'!E792="","",'Multi Unit Grid'!E792)</f>
        <v/>
      </c>
      <c r="F782">
        <f>IF('Multi Unit Grid'!F792="","",'Multi Unit Grid'!F792)</f>
        <v/>
      </c>
      <c r="G782">
        <f>IF('Multi Unit Grid'!G792="","",'Multi Unit Grid'!G792)</f>
        <v/>
      </c>
      <c r="H782">
        <f>IF('Multi Unit Grid'!H792="","",'Multi Unit Grid'!H792)</f>
        <v/>
      </c>
    </row>
    <row r="783">
      <c r="A783" t="n">
        <v>781</v>
      </c>
      <c r="C783">
        <f>IF('Multi Unit Grid'!C793="","",'Multi Unit Grid'!C793)</f>
        <v/>
      </c>
      <c r="D783">
        <f>IF('Multi Unit Grid'!D793="","",'Multi Unit Grid'!D793)</f>
        <v/>
      </c>
      <c r="E783">
        <f>IF('Multi Unit Grid'!E793="","",'Multi Unit Grid'!E793)</f>
        <v/>
      </c>
      <c r="F783">
        <f>IF('Multi Unit Grid'!F793="","",'Multi Unit Grid'!F793)</f>
        <v/>
      </c>
      <c r="G783">
        <f>IF('Multi Unit Grid'!G793="","",'Multi Unit Grid'!G793)</f>
        <v/>
      </c>
      <c r="H783">
        <f>IF('Multi Unit Grid'!H793="","",'Multi Unit Grid'!H793)</f>
        <v/>
      </c>
    </row>
    <row r="784">
      <c r="A784" t="n">
        <v>782</v>
      </c>
      <c r="C784">
        <f>IF('Multi Unit Grid'!C794="","",'Multi Unit Grid'!C794)</f>
        <v/>
      </c>
      <c r="D784">
        <f>IF('Multi Unit Grid'!D794="","",'Multi Unit Grid'!D794)</f>
        <v/>
      </c>
      <c r="E784">
        <f>IF('Multi Unit Grid'!E794="","",'Multi Unit Grid'!E794)</f>
        <v/>
      </c>
      <c r="F784">
        <f>IF('Multi Unit Grid'!F794="","",'Multi Unit Grid'!F794)</f>
        <v/>
      </c>
      <c r="G784">
        <f>IF('Multi Unit Grid'!G794="","",'Multi Unit Grid'!G794)</f>
        <v/>
      </c>
      <c r="H784">
        <f>IF('Multi Unit Grid'!H794="","",'Multi Unit Grid'!H794)</f>
        <v/>
      </c>
    </row>
    <row r="785">
      <c r="A785" t="n">
        <v>783</v>
      </c>
      <c r="C785">
        <f>IF('Multi Unit Grid'!C795="","",'Multi Unit Grid'!C795)</f>
        <v/>
      </c>
      <c r="D785">
        <f>IF('Multi Unit Grid'!D795="","",'Multi Unit Grid'!D795)</f>
        <v/>
      </c>
      <c r="E785">
        <f>IF('Multi Unit Grid'!E795="","",'Multi Unit Grid'!E795)</f>
        <v/>
      </c>
      <c r="F785">
        <f>IF('Multi Unit Grid'!F795="","",'Multi Unit Grid'!F795)</f>
        <v/>
      </c>
      <c r="G785">
        <f>IF('Multi Unit Grid'!G795="","",'Multi Unit Grid'!G795)</f>
        <v/>
      </c>
      <c r="H785">
        <f>IF('Multi Unit Grid'!H795="","",'Multi Unit Grid'!H795)</f>
        <v/>
      </c>
    </row>
    <row r="786">
      <c r="A786" t="n">
        <v>784</v>
      </c>
      <c r="C786">
        <f>IF('Multi Unit Grid'!C796="","",'Multi Unit Grid'!C796)</f>
        <v/>
      </c>
      <c r="D786">
        <f>IF('Multi Unit Grid'!D796="","",'Multi Unit Grid'!D796)</f>
        <v/>
      </c>
      <c r="E786">
        <f>IF('Multi Unit Grid'!E796="","",'Multi Unit Grid'!E796)</f>
        <v/>
      </c>
      <c r="F786">
        <f>IF('Multi Unit Grid'!F796="","",'Multi Unit Grid'!F796)</f>
        <v/>
      </c>
      <c r="G786">
        <f>IF('Multi Unit Grid'!G796="","",'Multi Unit Grid'!G796)</f>
        <v/>
      </c>
      <c r="H786">
        <f>IF('Multi Unit Grid'!H796="","",'Multi Unit Grid'!H796)</f>
        <v/>
      </c>
    </row>
    <row r="787">
      <c r="A787" t="n">
        <v>785</v>
      </c>
      <c r="C787">
        <f>IF('Multi Unit Grid'!C797="","",'Multi Unit Grid'!C797)</f>
        <v/>
      </c>
      <c r="D787">
        <f>IF('Multi Unit Grid'!D797="","",'Multi Unit Grid'!D797)</f>
        <v/>
      </c>
      <c r="E787">
        <f>IF('Multi Unit Grid'!E797="","",'Multi Unit Grid'!E797)</f>
        <v/>
      </c>
      <c r="F787">
        <f>IF('Multi Unit Grid'!F797="","",'Multi Unit Grid'!F797)</f>
        <v/>
      </c>
      <c r="G787">
        <f>IF('Multi Unit Grid'!G797="","",'Multi Unit Grid'!G797)</f>
        <v/>
      </c>
      <c r="H787">
        <f>IF('Multi Unit Grid'!H797="","",'Multi Unit Grid'!H797)</f>
        <v/>
      </c>
    </row>
    <row r="788">
      <c r="A788" t="n">
        <v>786</v>
      </c>
      <c r="C788">
        <f>IF('Multi Unit Grid'!C798="","",'Multi Unit Grid'!C798)</f>
        <v/>
      </c>
      <c r="D788">
        <f>IF('Multi Unit Grid'!D798="","",'Multi Unit Grid'!D798)</f>
        <v/>
      </c>
      <c r="E788">
        <f>IF('Multi Unit Grid'!E798="","",'Multi Unit Grid'!E798)</f>
        <v/>
      </c>
      <c r="F788">
        <f>IF('Multi Unit Grid'!F798="","",'Multi Unit Grid'!F798)</f>
        <v/>
      </c>
      <c r="G788">
        <f>IF('Multi Unit Grid'!G798="","",'Multi Unit Grid'!G798)</f>
        <v/>
      </c>
      <c r="H788">
        <f>IF('Multi Unit Grid'!H798="","",'Multi Unit Grid'!H798)</f>
        <v/>
      </c>
    </row>
    <row r="789">
      <c r="A789" t="n">
        <v>787</v>
      </c>
      <c r="C789">
        <f>IF('Multi Unit Grid'!C799="","",'Multi Unit Grid'!C799)</f>
        <v/>
      </c>
      <c r="D789">
        <f>IF('Multi Unit Grid'!D799="","",'Multi Unit Grid'!D799)</f>
        <v/>
      </c>
      <c r="E789">
        <f>IF('Multi Unit Grid'!E799="","",'Multi Unit Grid'!E799)</f>
        <v/>
      </c>
      <c r="F789">
        <f>IF('Multi Unit Grid'!F799="","",'Multi Unit Grid'!F799)</f>
        <v/>
      </c>
      <c r="G789">
        <f>IF('Multi Unit Grid'!G799="","",'Multi Unit Grid'!G799)</f>
        <v/>
      </c>
      <c r="H789">
        <f>IF('Multi Unit Grid'!H799="","",'Multi Unit Grid'!H799)</f>
        <v/>
      </c>
    </row>
    <row r="790">
      <c r="A790" t="n">
        <v>788</v>
      </c>
      <c r="C790">
        <f>IF('Multi Unit Grid'!C800="","",'Multi Unit Grid'!C800)</f>
        <v/>
      </c>
      <c r="D790">
        <f>IF('Multi Unit Grid'!D800="","",'Multi Unit Grid'!D800)</f>
        <v/>
      </c>
      <c r="E790">
        <f>IF('Multi Unit Grid'!E800="","",'Multi Unit Grid'!E800)</f>
        <v/>
      </c>
      <c r="F790">
        <f>IF('Multi Unit Grid'!F800="","",'Multi Unit Grid'!F800)</f>
        <v/>
      </c>
      <c r="G790">
        <f>IF('Multi Unit Grid'!G800="","",'Multi Unit Grid'!G800)</f>
        <v/>
      </c>
      <c r="H790">
        <f>IF('Multi Unit Grid'!H800="","",'Multi Unit Grid'!H800)</f>
        <v/>
      </c>
    </row>
    <row r="791">
      <c r="A791" t="n">
        <v>789</v>
      </c>
      <c r="C791">
        <f>IF('Multi Unit Grid'!C801="","",'Multi Unit Grid'!C801)</f>
        <v/>
      </c>
      <c r="D791">
        <f>IF('Multi Unit Grid'!D801="","",'Multi Unit Grid'!D801)</f>
        <v/>
      </c>
      <c r="E791">
        <f>IF('Multi Unit Grid'!E801="","",'Multi Unit Grid'!E801)</f>
        <v/>
      </c>
      <c r="F791">
        <f>IF('Multi Unit Grid'!F801="","",'Multi Unit Grid'!F801)</f>
        <v/>
      </c>
      <c r="G791">
        <f>IF('Multi Unit Grid'!G801="","",'Multi Unit Grid'!G801)</f>
        <v/>
      </c>
      <c r="H791">
        <f>IF('Multi Unit Grid'!H801="","",'Multi Unit Grid'!H801)</f>
        <v/>
      </c>
    </row>
    <row r="792">
      <c r="A792" t="n">
        <v>790</v>
      </c>
      <c r="C792">
        <f>IF('Multi Unit Grid'!C802="","",'Multi Unit Grid'!C802)</f>
        <v/>
      </c>
      <c r="D792">
        <f>IF('Multi Unit Grid'!D802="","",'Multi Unit Grid'!D802)</f>
        <v/>
      </c>
      <c r="E792">
        <f>IF('Multi Unit Grid'!E802="","",'Multi Unit Grid'!E802)</f>
        <v/>
      </c>
      <c r="F792">
        <f>IF('Multi Unit Grid'!F802="","",'Multi Unit Grid'!F802)</f>
        <v/>
      </c>
      <c r="G792">
        <f>IF('Multi Unit Grid'!G802="","",'Multi Unit Grid'!G802)</f>
        <v/>
      </c>
      <c r="H792">
        <f>IF('Multi Unit Grid'!H802="","",'Multi Unit Grid'!H802)</f>
        <v/>
      </c>
    </row>
    <row r="793">
      <c r="A793" t="n">
        <v>791</v>
      </c>
      <c r="C793">
        <f>IF('Multi Unit Grid'!C803="","",'Multi Unit Grid'!C803)</f>
        <v/>
      </c>
      <c r="D793">
        <f>IF('Multi Unit Grid'!D803="","",'Multi Unit Grid'!D803)</f>
        <v/>
      </c>
      <c r="E793">
        <f>IF('Multi Unit Grid'!E803="","",'Multi Unit Grid'!E803)</f>
        <v/>
      </c>
      <c r="F793">
        <f>IF('Multi Unit Grid'!F803="","",'Multi Unit Grid'!F803)</f>
        <v/>
      </c>
      <c r="G793">
        <f>IF('Multi Unit Grid'!G803="","",'Multi Unit Grid'!G803)</f>
        <v/>
      </c>
      <c r="H793">
        <f>IF('Multi Unit Grid'!H803="","",'Multi Unit Grid'!H803)</f>
        <v/>
      </c>
    </row>
    <row r="794">
      <c r="A794" t="n">
        <v>792</v>
      </c>
      <c r="C794">
        <f>IF('Multi Unit Grid'!C804="","",'Multi Unit Grid'!C804)</f>
        <v/>
      </c>
      <c r="D794">
        <f>IF('Multi Unit Grid'!D804="","",'Multi Unit Grid'!D804)</f>
        <v/>
      </c>
      <c r="E794">
        <f>IF('Multi Unit Grid'!E804="","",'Multi Unit Grid'!E804)</f>
        <v/>
      </c>
      <c r="F794">
        <f>IF('Multi Unit Grid'!F804="","",'Multi Unit Grid'!F804)</f>
        <v/>
      </c>
      <c r="G794">
        <f>IF('Multi Unit Grid'!G804="","",'Multi Unit Grid'!G804)</f>
        <v/>
      </c>
      <c r="H794">
        <f>IF('Multi Unit Grid'!H804="","",'Multi Unit Grid'!H804)</f>
        <v/>
      </c>
    </row>
    <row r="795">
      <c r="A795" t="n">
        <v>793</v>
      </c>
      <c r="C795">
        <f>IF('Multi Unit Grid'!C805="","",'Multi Unit Grid'!C805)</f>
        <v/>
      </c>
      <c r="D795">
        <f>IF('Multi Unit Grid'!D805="","",'Multi Unit Grid'!D805)</f>
        <v/>
      </c>
      <c r="E795">
        <f>IF('Multi Unit Grid'!E805="","",'Multi Unit Grid'!E805)</f>
        <v/>
      </c>
      <c r="F795">
        <f>IF('Multi Unit Grid'!F805="","",'Multi Unit Grid'!F805)</f>
        <v/>
      </c>
      <c r="G795">
        <f>IF('Multi Unit Grid'!G805="","",'Multi Unit Grid'!G805)</f>
        <v/>
      </c>
      <c r="H795">
        <f>IF('Multi Unit Grid'!H805="","",'Multi Unit Grid'!H805)</f>
        <v/>
      </c>
    </row>
    <row r="796">
      <c r="A796" t="n">
        <v>794</v>
      </c>
      <c r="C796">
        <f>IF('Multi Unit Grid'!C806="","",'Multi Unit Grid'!C806)</f>
        <v/>
      </c>
      <c r="D796">
        <f>IF('Multi Unit Grid'!D806="","",'Multi Unit Grid'!D806)</f>
        <v/>
      </c>
      <c r="E796">
        <f>IF('Multi Unit Grid'!E806="","",'Multi Unit Grid'!E806)</f>
        <v/>
      </c>
      <c r="F796">
        <f>IF('Multi Unit Grid'!F806="","",'Multi Unit Grid'!F806)</f>
        <v/>
      </c>
      <c r="G796">
        <f>IF('Multi Unit Grid'!G806="","",'Multi Unit Grid'!G806)</f>
        <v/>
      </c>
      <c r="H796">
        <f>IF('Multi Unit Grid'!H806="","",'Multi Unit Grid'!H806)</f>
        <v/>
      </c>
    </row>
    <row r="797">
      <c r="A797" t="n">
        <v>795</v>
      </c>
      <c r="C797">
        <f>IF('Multi Unit Grid'!C807="","",'Multi Unit Grid'!C807)</f>
        <v/>
      </c>
      <c r="D797">
        <f>IF('Multi Unit Grid'!D807="","",'Multi Unit Grid'!D807)</f>
        <v/>
      </c>
      <c r="E797">
        <f>IF('Multi Unit Grid'!E807="","",'Multi Unit Grid'!E807)</f>
        <v/>
      </c>
      <c r="F797">
        <f>IF('Multi Unit Grid'!F807="","",'Multi Unit Grid'!F807)</f>
        <v/>
      </c>
      <c r="G797">
        <f>IF('Multi Unit Grid'!G807="","",'Multi Unit Grid'!G807)</f>
        <v/>
      </c>
      <c r="H797">
        <f>IF('Multi Unit Grid'!H807="","",'Multi Unit Grid'!H807)</f>
        <v/>
      </c>
    </row>
    <row r="798">
      <c r="A798" t="n">
        <v>796</v>
      </c>
      <c r="C798">
        <f>IF('Multi Unit Grid'!C808="","",'Multi Unit Grid'!C808)</f>
        <v/>
      </c>
      <c r="D798">
        <f>IF('Multi Unit Grid'!D808="","",'Multi Unit Grid'!D808)</f>
        <v/>
      </c>
      <c r="E798">
        <f>IF('Multi Unit Grid'!E808="","",'Multi Unit Grid'!E808)</f>
        <v/>
      </c>
      <c r="F798">
        <f>IF('Multi Unit Grid'!F808="","",'Multi Unit Grid'!F808)</f>
        <v/>
      </c>
      <c r="G798">
        <f>IF('Multi Unit Grid'!G808="","",'Multi Unit Grid'!G808)</f>
        <v/>
      </c>
      <c r="H798">
        <f>IF('Multi Unit Grid'!H808="","",'Multi Unit Grid'!H808)</f>
        <v/>
      </c>
    </row>
    <row r="799">
      <c r="A799" t="n">
        <v>797</v>
      </c>
      <c r="C799">
        <f>IF('Multi Unit Grid'!C809="","",'Multi Unit Grid'!C809)</f>
        <v/>
      </c>
      <c r="D799">
        <f>IF('Multi Unit Grid'!D809="","",'Multi Unit Grid'!D809)</f>
        <v/>
      </c>
      <c r="E799">
        <f>IF('Multi Unit Grid'!E809="","",'Multi Unit Grid'!E809)</f>
        <v/>
      </c>
      <c r="F799">
        <f>IF('Multi Unit Grid'!F809="","",'Multi Unit Grid'!F809)</f>
        <v/>
      </c>
      <c r="G799">
        <f>IF('Multi Unit Grid'!G809="","",'Multi Unit Grid'!G809)</f>
        <v/>
      </c>
      <c r="H799">
        <f>IF('Multi Unit Grid'!H809="","",'Multi Unit Grid'!H809)</f>
        <v/>
      </c>
    </row>
    <row r="800">
      <c r="A800" t="n">
        <v>798</v>
      </c>
      <c r="C800">
        <f>IF('Multi Unit Grid'!C810="","",'Multi Unit Grid'!C810)</f>
        <v/>
      </c>
      <c r="D800">
        <f>IF('Multi Unit Grid'!D810="","",'Multi Unit Grid'!D810)</f>
        <v/>
      </c>
      <c r="E800">
        <f>IF('Multi Unit Grid'!E810="","",'Multi Unit Grid'!E810)</f>
        <v/>
      </c>
      <c r="F800">
        <f>IF('Multi Unit Grid'!F810="","",'Multi Unit Grid'!F810)</f>
        <v/>
      </c>
      <c r="G800">
        <f>IF('Multi Unit Grid'!G810="","",'Multi Unit Grid'!G810)</f>
        <v/>
      </c>
      <c r="H800">
        <f>IF('Multi Unit Grid'!H810="","",'Multi Unit Grid'!H810)</f>
        <v/>
      </c>
    </row>
    <row r="801">
      <c r="A801" t="n">
        <v>799</v>
      </c>
      <c r="C801">
        <f>IF('Multi Unit Grid'!C811="","",'Multi Unit Grid'!C811)</f>
        <v/>
      </c>
      <c r="D801">
        <f>IF('Multi Unit Grid'!D811="","",'Multi Unit Grid'!D811)</f>
        <v/>
      </c>
      <c r="E801">
        <f>IF('Multi Unit Grid'!E811="","",'Multi Unit Grid'!E811)</f>
        <v/>
      </c>
      <c r="F801">
        <f>IF('Multi Unit Grid'!F811="","",'Multi Unit Grid'!F811)</f>
        <v/>
      </c>
      <c r="G801">
        <f>IF('Multi Unit Grid'!G811="","",'Multi Unit Grid'!G811)</f>
        <v/>
      </c>
      <c r="H801">
        <f>IF('Multi Unit Grid'!H811="","",'Multi Unit Grid'!H811)</f>
        <v/>
      </c>
    </row>
    <row r="802">
      <c r="A802" t="n">
        <v>800</v>
      </c>
      <c r="C802">
        <f>IF('Multi Unit Grid'!C812="","",'Multi Unit Grid'!C812)</f>
        <v/>
      </c>
      <c r="D802">
        <f>IF('Multi Unit Grid'!D812="","",'Multi Unit Grid'!D812)</f>
        <v/>
      </c>
      <c r="E802">
        <f>IF('Multi Unit Grid'!E812="","",'Multi Unit Grid'!E812)</f>
        <v/>
      </c>
      <c r="F802">
        <f>IF('Multi Unit Grid'!F812="","",'Multi Unit Grid'!F812)</f>
        <v/>
      </c>
      <c r="G802">
        <f>IF('Multi Unit Grid'!G812="","",'Multi Unit Grid'!G812)</f>
        <v/>
      </c>
      <c r="H802">
        <f>IF('Multi Unit Grid'!H812="","",'Multi Unit Grid'!H812)</f>
        <v/>
      </c>
    </row>
    <row r="803">
      <c r="A803" t="n">
        <v>801</v>
      </c>
      <c r="C803">
        <f>IF('Multi Unit Grid'!C813="","",'Multi Unit Grid'!C813)</f>
        <v/>
      </c>
      <c r="D803">
        <f>IF('Multi Unit Grid'!D813="","",'Multi Unit Grid'!D813)</f>
        <v/>
      </c>
      <c r="E803">
        <f>IF('Multi Unit Grid'!E813="","",'Multi Unit Grid'!E813)</f>
        <v/>
      </c>
      <c r="F803">
        <f>IF('Multi Unit Grid'!F813="","",'Multi Unit Grid'!F813)</f>
        <v/>
      </c>
      <c r="G803">
        <f>IF('Multi Unit Grid'!G813="","",'Multi Unit Grid'!G813)</f>
        <v/>
      </c>
      <c r="H803">
        <f>IF('Multi Unit Grid'!H813="","",'Multi Unit Grid'!H813)</f>
        <v/>
      </c>
    </row>
    <row r="804">
      <c r="A804" t="n">
        <v>802</v>
      </c>
      <c r="C804">
        <f>IF('Multi Unit Grid'!C814="","",'Multi Unit Grid'!C814)</f>
        <v/>
      </c>
      <c r="D804">
        <f>IF('Multi Unit Grid'!D814="","",'Multi Unit Grid'!D814)</f>
        <v/>
      </c>
      <c r="E804">
        <f>IF('Multi Unit Grid'!E814="","",'Multi Unit Grid'!E814)</f>
        <v/>
      </c>
      <c r="F804">
        <f>IF('Multi Unit Grid'!F814="","",'Multi Unit Grid'!F814)</f>
        <v/>
      </c>
      <c r="G804">
        <f>IF('Multi Unit Grid'!G814="","",'Multi Unit Grid'!G814)</f>
        <v/>
      </c>
      <c r="H804">
        <f>IF('Multi Unit Grid'!H814="","",'Multi Unit Grid'!H814)</f>
        <v/>
      </c>
    </row>
    <row r="805">
      <c r="A805" t="n">
        <v>803</v>
      </c>
      <c r="C805">
        <f>IF('Multi Unit Grid'!C815="","",'Multi Unit Grid'!C815)</f>
        <v/>
      </c>
      <c r="D805">
        <f>IF('Multi Unit Grid'!D815="","",'Multi Unit Grid'!D815)</f>
        <v/>
      </c>
      <c r="E805">
        <f>IF('Multi Unit Grid'!E815="","",'Multi Unit Grid'!E815)</f>
        <v/>
      </c>
      <c r="F805">
        <f>IF('Multi Unit Grid'!F815="","",'Multi Unit Grid'!F815)</f>
        <v/>
      </c>
      <c r="G805">
        <f>IF('Multi Unit Grid'!G815="","",'Multi Unit Grid'!G815)</f>
        <v/>
      </c>
      <c r="H805">
        <f>IF('Multi Unit Grid'!H815="","",'Multi Unit Grid'!H815)</f>
        <v/>
      </c>
    </row>
    <row r="806">
      <c r="A806" t="n">
        <v>804</v>
      </c>
      <c r="C806">
        <f>IF('Multi Unit Grid'!C816="","",'Multi Unit Grid'!C816)</f>
        <v/>
      </c>
      <c r="D806">
        <f>IF('Multi Unit Grid'!D816="","",'Multi Unit Grid'!D816)</f>
        <v/>
      </c>
      <c r="E806">
        <f>IF('Multi Unit Grid'!E816="","",'Multi Unit Grid'!E816)</f>
        <v/>
      </c>
      <c r="F806">
        <f>IF('Multi Unit Grid'!F816="","",'Multi Unit Grid'!F816)</f>
        <v/>
      </c>
      <c r="G806">
        <f>IF('Multi Unit Grid'!G816="","",'Multi Unit Grid'!G816)</f>
        <v/>
      </c>
      <c r="H806">
        <f>IF('Multi Unit Grid'!H816="","",'Multi Unit Grid'!H816)</f>
        <v/>
      </c>
    </row>
    <row r="807">
      <c r="A807" t="n">
        <v>805</v>
      </c>
      <c r="C807">
        <f>IF('Multi Unit Grid'!C817="","",'Multi Unit Grid'!C817)</f>
        <v/>
      </c>
      <c r="D807">
        <f>IF('Multi Unit Grid'!D817="","",'Multi Unit Grid'!D817)</f>
        <v/>
      </c>
      <c r="E807">
        <f>IF('Multi Unit Grid'!E817="","",'Multi Unit Grid'!E817)</f>
        <v/>
      </c>
      <c r="F807">
        <f>IF('Multi Unit Grid'!F817="","",'Multi Unit Grid'!F817)</f>
        <v/>
      </c>
      <c r="G807">
        <f>IF('Multi Unit Grid'!G817="","",'Multi Unit Grid'!G817)</f>
        <v/>
      </c>
      <c r="H807">
        <f>IF('Multi Unit Grid'!H817="","",'Multi Unit Grid'!H817)</f>
        <v/>
      </c>
    </row>
    <row r="808">
      <c r="A808" t="n">
        <v>806</v>
      </c>
      <c r="C808">
        <f>IF('Multi Unit Grid'!C818="","",'Multi Unit Grid'!C818)</f>
        <v/>
      </c>
      <c r="D808">
        <f>IF('Multi Unit Grid'!D818="","",'Multi Unit Grid'!D818)</f>
        <v/>
      </c>
      <c r="E808">
        <f>IF('Multi Unit Grid'!E818="","",'Multi Unit Grid'!E818)</f>
        <v/>
      </c>
      <c r="F808">
        <f>IF('Multi Unit Grid'!F818="","",'Multi Unit Grid'!F818)</f>
        <v/>
      </c>
      <c r="G808">
        <f>IF('Multi Unit Grid'!G818="","",'Multi Unit Grid'!G818)</f>
        <v/>
      </c>
      <c r="H808">
        <f>IF('Multi Unit Grid'!H818="","",'Multi Unit Grid'!H818)</f>
        <v/>
      </c>
    </row>
    <row r="809">
      <c r="A809" t="n">
        <v>807</v>
      </c>
      <c r="C809">
        <f>IF('Multi Unit Grid'!C819="","",'Multi Unit Grid'!C819)</f>
        <v/>
      </c>
      <c r="D809">
        <f>IF('Multi Unit Grid'!D819="","",'Multi Unit Grid'!D819)</f>
        <v/>
      </c>
      <c r="E809">
        <f>IF('Multi Unit Grid'!E819="","",'Multi Unit Grid'!E819)</f>
        <v/>
      </c>
      <c r="F809">
        <f>IF('Multi Unit Grid'!F819="","",'Multi Unit Grid'!F819)</f>
        <v/>
      </c>
      <c r="G809">
        <f>IF('Multi Unit Grid'!G819="","",'Multi Unit Grid'!G819)</f>
        <v/>
      </c>
      <c r="H809">
        <f>IF('Multi Unit Grid'!H819="","",'Multi Unit Grid'!H819)</f>
        <v/>
      </c>
    </row>
    <row r="810">
      <c r="A810" t="n">
        <v>808</v>
      </c>
      <c r="C810">
        <f>IF('Multi Unit Grid'!C820="","",'Multi Unit Grid'!C820)</f>
        <v/>
      </c>
      <c r="D810">
        <f>IF('Multi Unit Grid'!D820="","",'Multi Unit Grid'!D820)</f>
        <v/>
      </c>
      <c r="E810">
        <f>IF('Multi Unit Grid'!E820="","",'Multi Unit Grid'!E820)</f>
        <v/>
      </c>
      <c r="F810">
        <f>IF('Multi Unit Grid'!F820="","",'Multi Unit Grid'!F820)</f>
        <v/>
      </c>
      <c r="G810">
        <f>IF('Multi Unit Grid'!G820="","",'Multi Unit Grid'!G820)</f>
        <v/>
      </c>
      <c r="H810">
        <f>IF('Multi Unit Grid'!H820="","",'Multi Unit Grid'!H820)</f>
        <v/>
      </c>
    </row>
    <row r="811">
      <c r="A811" t="n">
        <v>809</v>
      </c>
      <c r="C811">
        <f>IF('Multi Unit Grid'!C821="","",'Multi Unit Grid'!C821)</f>
        <v/>
      </c>
      <c r="D811">
        <f>IF('Multi Unit Grid'!D821="","",'Multi Unit Grid'!D821)</f>
        <v/>
      </c>
      <c r="E811">
        <f>IF('Multi Unit Grid'!E821="","",'Multi Unit Grid'!E821)</f>
        <v/>
      </c>
      <c r="F811">
        <f>IF('Multi Unit Grid'!F821="","",'Multi Unit Grid'!F821)</f>
        <v/>
      </c>
      <c r="G811">
        <f>IF('Multi Unit Grid'!G821="","",'Multi Unit Grid'!G821)</f>
        <v/>
      </c>
      <c r="H811">
        <f>IF('Multi Unit Grid'!H821="","",'Multi Unit Grid'!H821)</f>
        <v/>
      </c>
    </row>
    <row r="812">
      <c r="A812" t="n">
        <v>810</v>
      </c>
      <c r="C812">
        <f>IF('Multi Unit Grid'!C822="","",'Multi Unit Grid'!C822)</f>
        <v/>
      </c>
      <c r="D812">
        <f>IF('Multi Unit Grid'!D822="","",'Multi Unit Grid'!D822)</f>
        <v/>
      </c>
      <c r="E812">
        <f>IF('Multi Unit Grid'!E822="","",'Multi Unit Grid'!E822)</f>
        <v/>
      </c>
      <c r="F812">
        <f>IF('Multi Unit Grid'!F822="","",'Multi Unit Grid'!F822)</f>
        <v/>
      </c>
      <c r="G812">
        <f>IF('Multi Unit Grid'!G822="","",'Multi Unit Grid'!G822)</f>
        <v/>
      </c>
      <c r="H812">
        <f>IF('Multi Unit Grid'!H822="","",'Multi Unit Grid'!H822)</f>
        <v/>
      </c>
    </row>
    <row r="813">
      <c r="A813" t="n">
        <v>811</v>
      </c>
      <c r="C813">
        <f>IF('Multi Unit Grid'!C823="","",'Multi Unit Grid'!C823)</f>
        <v/>
      </c>
      <c r="D813">
        <f>IF('Multi Unit Grid'!D823="","",'Multi Unit Grid'!D823)</f>
        <v/>
      </c>
      <c r="E813">
        <f>IF('Multi Unit Grid'!E823="","",'Multi Unit Grid'!E823)</f>
        <v/>
      </c>
      <c r="F813">
        <f>IF('Multi Unit Grid'!F823="","",'Multi Unit Grid'!F823)</f>
        <v/>
      </c>
      <c r="G813">
        <f>IF('Multi Unit Grid'!G823="","",'Multi Unit Grid'!G823)</f>
        <v/>
      </c>
      <c r="H813">
        <f>IF('Multi Unit Grid'!H823="","",'Multi Unit Grid'!H823)</f>
        <v/>
      </c>
    </row>
    <row r="814">
      <c r="A814" t="n">
        <v>812</v>
      </c>
      <c r="C814">
        <f>IF('Multi Unit Grid'!C824="","",'Multi Unit Grid'!C824)</f>
        <v/>
      </c>
      <c r="D814">
        <f>IF('Multi Unit Grid'!D824="","",'Multi Unit Grid'!D824)</f>
        <v/>
      </c>
      <c r="E814">
        <f>IF('Multi Unit Grid'!E824="","",'Multi Unit Grid'!E824)</f>
        <v/>
      </c>
      <c r="F814">
        <f>IF('Multi Unit Grid'!F824="","",'Multi Unit Grid'!F824)</f>
        <v/>
      </c>
      <c r="G814">
        <f>IF('Multi Unit Grid'!G824="","",'Multi Unit Grid'!G824)</f>
        <v/>
      </c>
      <c r="H814">
        <f>IF('Multi Unit Grid'!H824="","",'Multi Unit Grid'!H824)</f>
        <v/>
      </c>
    </row>
    <row r="815">
      <c r="A815" t="n">
        <v>813</v>
      </c>
      <c r="C815">
        <f>IF('Multi Unit Grid'!C825="","",'Multi Unit Grid'!C825)</f>
        <v/>
      </c>
      <c r="D815">
        <f>IF('Multi Unit Grid'!D825="","",'Multi Unit Grid'!D825)</f>
        <v/>
      </c>
      <c r="E815">
        <f>IF('Multi Unit Grid'!E825="","",'Multi Unit Grid'!E825)</f>
        <v/>
      </c>
      <c r="F815">
        <f>IF('Multi Unit Grid'!F825="","",'Multi Unit Grid'!F825)</f>
        <v/>
      </c>
      <c r="G815">
        <f>IF('Multi Unit Grid'!G825="","",'Multi Unit Grid'!G825)</f>
        <v/>
      </c>
      <c r="H815">
        <f>IF('Multi Unit Grid'!H825="","",'Multi Unit Grid'!H825)</f>
        <v/>
      </c>
    </row>
    <row r="816">
      <c r="A816" t="n">
        <v>814</v>
      </c>
      <c r="C816">
        <f>IF('Multi Unit Grid'!C826="","",'Multi Unit Grid'!C826)</f>
        <v/>
      </c>
      <c r="D816">
        <f>IF('Multi Unit Grid'!D826="","",'Multi Unit Grid'!D826)</f>
        <v/>
      </c>
      <c r="E816">
        <f>IF('Multi Unit Grid'!E826="","",'Multi Unit Grid'!E826)</f>
        <v/>
      </c>
      <c r="F816">
        <f>IF('Multi Unit Grid'!F826="","",'Multi Unit Grid'!F826)</f>
        <v/>
      </c>
      <c r="G816">
        <f>IF('Multi Unit Grid'!G826="","",'Multi Unit Grid'!G826)</f>
        <v/>
      </c>
      <c r="H816">
        <f>IF('Multi Unit Grid'!H826="","",'Multi Unit Grid'!H826)</f>
        <v/>
      </c>
    </row>
    <row r="817">
      <c r="A817" t="n">
        <v>815</v>
      </c>
      <c r="C817">
        <f>IF('Multi Unit Grid'!C827="","",'Multi Unit Grid'!C827)</f>
        <v/>
      </c>
      <c r="D817">
        <f>IF('Multi Unit Grid'!D827="","",'Multi Unit Grid'!D827)</f>
        <v/>
      </c>
      <c r="E817">
        <f>IF('Multi Unit Grid'!E827="","",'Multi Unit Grid'!E827)</f>
        <v/>
      </c>
      <c r="F817">
        <f>IF('Multi Unit Grid'!F827="","",'Multi Unit Grid'!F827)</f>
        <v/>
      </c>
      <c r="G817">
        <f>IF('Multi Unit Grid'!G827="","",'Multi Unit Grid'!G827)</f>
        <v/>
      </c>
      <c r="H817">
        <f>IF('Multi Unit Grid'!H827="","",'Multi Unit Grid'!H827)</f>
        <v/>
      </c>
    </row>
    <row r="818">
      <c r="A818" t="n">
        <v>816</v>
      </c>
      <c r="C818">
        <f>IF('Multi Unit Grid'!C828="","",'Multi Unit Grid'!C828)</f>
        <v/>
      </c>
      <c r="D818">
        <f>IF('Multi Unit Grid'!D828="","",'Multi Unit Grid'!D828)</f>
        <v/>
      </c>
      <c r="E818">
        <f>IF('Multi Unit Grid'!E828="","",'Multi Unit Grid'!E828)</f>
        <v/>
      </c>
      <c r="F818">
        <f>IF('Multi Unit Grid'!F828="","",'Multi Unit Grid'!F828)</f>
        <v/>
      </c>
      <c r="G818">
        <f>IF('Multi Unit Grid'!G828="","",'Multi Unit Grid'!G828)</f>
        <v/>
      </c>
      <c r="H818">
        <f>IF('Multi Unit Grid'!H828="","",'Multi Unit Grid'!H828)</f>
        <v/>
      </c>
    </row>
    <row r="819">
      <c r="A819" t="n">
        <v>817</v>
      </c>
      <c r="C819">
        <f>IF('Multi Unit Grid'!C829="","",'Multi Unit Grid'!C829)</f>
        <v/>
      </c>
      <c r="D819">
        <f>IF('Multi Unit Grid'!D829="","",'Multi Unit Grid'!D829)</f>
        <v/>
      </c>
      <c r="E819">
        <f>IF('Multi Unit Grid'!E829="","",'Multi Unit Grid'!E829)</f>
        <v/>
      </c>
      <c r="F819">
        <f>IF('Multi Unit Grid'!F829="","",'Multi Unit Grid'!F829)</f>
        <v/>
      </c>
      <c r="G819">
        <f>IF('Multi Unit Grid'!G829="","",'Multi Unit Grid'!G829)</f>
        <v/>
      </c>
      <c r="H819">
        <f>IF('Multi Unit Grid'!H829="","",'Multi Unit Grid'!H829)</f>
        <v/>
      </c>
    </row>
    <row r="820">
      <c r="A820" t="n">
        <v>818</v>
      </c>
      <c r="C820">
        <f>IF('Multi Unit Grid'!C830="","",'Multi Unit Grid'!C830)</f>
        <v/>
      </c>
      <c r="D820">
        <f>IF('Multi Unit Grid'!D830="","",'Multi Unit Grid'!D830)</f>
        <v/>
      </c>
      <c r="E820">
        <f>IF('Multi Unit Grid'!E830="","",'Multi Unit Grid'!E830)</f>
        <v/>
      </c>
      <c r="F820">
        <f>IF('Multi Unit Grid'!F830="","",'Multi Unit Grid'!F830)</f>
        <v/>
      </c>
      <c r="G820">
        <f>IF('Multi Unit Grid'!G830="","",'Multi Unit Grid'!G830)</f>
        <v/>
      </c>
      <c r="H820">
        <f>IF('Multi Unit Grid'!H830="","",'Multi Unit Grid'!H830)</f>
        <v/>
      </c>
    </row>
    <row r="821">
      <c r="A821" t="n">
        <v>819</v>
      </c>
      <c r="C821">
        <f>IF('Multi Unit Grid'!C831="","",'Multi Unit Grid'!C831)</f>
        <v/>
      </c>
      <c r="D821">
        <f>IF('Multi Unit Grid'!D831="","",'Multi Unit Grid'!D831)</f>
        <v/>
      </c>
      <c r="E821">
        <f>IF('Multi Unit Grid'!E831="","",'Multi Unit Grid'!E831)</f>
        <v/>
      </c>
      <c r="F821">
        <f>IF('Multi Unit Grid'!F831="","",'Multi Unit Grid'!F831)</f>
        <v/>
      </c>
      <c r="G821">
        <f>IF('Multi Unit Grid'!G831="","",'Multi Unit Grid'!G831)</f>
        <v/>
      </c>
      <c r="H821">
        <f>IF('Multi Unit Grid'!H831="","",'Multi Unit Grid'!H831)</f>
        <v/>
      </c>
    </row>
    <row r="822">
      <c r="A822" t="n">
        <v>820</v>
      </c>
      <c r="C822">
        <f>IF('Multi Unit Grid'!C832="","",'Multi Unit Grid'!C832)</f>
        <v/>
      </c>
      <c r="D822">
        <f>IF('Multi Unit Grid'!D832="","",'Multi Unit Grid'!D832)</f>
        <v/>
      </c>
      <c r="E822">
        <f>IF('Multi Unit Grid'!E832="","",'Multi Unit Grid'!E832)</f>
        <v/>
      </c>
      <c r="F822">
        <f>IF('Multi Unit Grid'!F832="","",'Multi Unit Grid'!F832)</f>
        <v/>
      </c>
      <c r="G822">
        <f>IF('Multi Unit Grid'!G832="","",'Multi Unit Grid'!G832)</f>
        <v/>
      </c>
      <c r="H822">
        <f>IF('Multi Unit Grid'!H832="","",'Multi Unit Grid'!H832)</f>
        <v/>
      </c>
    </row>
    <row r="823">
      <c r="A823" t="n">
        <v>821</v>
      </c>
      <c r="C823">
        <f>IF('Multi Unit Grid'!C833="","",'Multi Unit Grid'!C833)</f>
        <v/>
      </c>
      <c r="D823">
        <f>IF('Multi Unit Grid'!D833="","",'Multi Unit Grid'!D833)</f>
        <v/>
      </c>
      <c r="E823">
        <f>IF('Multi Unit Grid'!E833="","",'Multi Unit Grid'!E833)</f>
        <v/>
      </c>
      <c r="F823">
        <f>IF('Multi Unit Grid'!F833="","",'Multi Unit Grid'!F833)</f>
        <v/>
      </c>
      <c r="G823">
        <f>IF('Multi Unit Grid'!G833="","",'Multi Unit Grid'!G833)</f>
        <v/>
      </c>
      <c r="H823">
        <f>IF('Multi Unit Grid'!H833="","",'Multi Unit Grid'!H833)</f>
        <v/>
      </c>
    </row>
    <row r="824">
      <c r="A824" t="n">
        <v>822</v>
      </c>
      <c r="C824">
        <f>IF('Multi Unit Grid'!C834="","",'Multi Unit Grid'!C834)</f>
        <v/>
      </c>
      <c r="D824">
        <f>IF('Multi Unit Grid'!D834="","",'Multi Unit Grid'!D834)</f>
        <v/>
      </c>
      <c r="E824">
        <f>IF('Multi Unit Grid'!E834="","",'Multi Unit Grid'!E834)</f>
        <v/>
      </c>
      <c r="F824">
        <f>IF('Multi Unit Grid'!F834="","",'Multi Unit Grid'!F834)</f>
        <v/>
      </c>
      <c r="G824">
        <f>IF('Multi Unit Grid'!G834="","",'Multi Unit Grid'!G834)</f>
        <v/>
      </c>
      <c r="H824">
        <f>IF('Multi Unit Grid'!H834="","",'Multi Unit Grid'!H834)</f>
        <v/>
      </c>
    </row>
    <row r="825">
      <c r="A825" t="n">
        <v>823</v>
      </c>
      <c r="C825">
        <f>IF('Multi Unit Grid'!C835="","",'Multi Unit Grid'!C835)</f>
        <v/>
      </c>
      <c r="D825">
        <f>IF('Multi Unit Grid'!D835="","",'Multi Unit Grid'!D835)</f>
        <v/>
      </c>
      <c r="E825">
        <f>IF('Multi Unit Grid'!E835="","",'Multi Unit Grid'!E835)</f>
        <v/>
      </c>
      <c r="F825">
        <f>IF('Multi Unit Grid'!F835="","",'Multi Unit Grid'!F835)</f>
        <v/>
      </c>
      <c r="G825">
        <f>IF('Multi Unit Grid'!G835="","",'Multi Unit Grid'!G835)</f>
        <v/>
      </c>
      <c r="H825">
        <f>IF('Multi Unit Grid'!H835="","",'Multi Unit Grid'!H835)</f>
        <v/>
      </c>
    </row>
    <row r="826">
      <c r="A826" t="n">
        <v>824</v>
      </c>
      <c r="C826">
        <f>IF('Multi Unit Grid'!C836="","",'Multi Unit Grid'!C836)</f>
        <v/>
      </c>
      <c r="D826">
        <f>IF('Multi Unit Grid'!D836="","",'Multi Unit Grid'!D836)</f>
        <v/>
      </c>
      <c r="E826">
        <f>IF('Multi Unit Grid'!E836="","",'Multi Unit Grid'!E836)</f>
        <v/>
      </c>
      <c r="F826">
        <f>IF('Multi Unit Grid'!F836="","",'Multi Unit Grid'!F836)</f>
        <v/>
      </c>
      <c r="G826">
        <f>IF('Multi Unit Grid'!G836="","",'Multi Unit Grid'!G836)</f>
        <v/>
      </c>
      <c r="H826">
        <f>IF('Multi Unit Grid'!H836="","",'Multi Unit Grid'!H836)</f>
        <v/>
      </c>
    </row>
    <row r="827">
      <c r="A827" t="n">
        <v>825</v>
      </c>
      <c r="C827">
        <f>IF('Multi Unit Grid'!C837="","",'Multi Unit Grid'!C837)</f>
        <v/>
      </c>
      <c r="D827">
        <f>IF('Multi Unit Grid'!D837="","",'Multi Unit Grid'!D837)</f>
        <v/>
      </c>
      <c r="E827">
        <f>IF('Multi Unit Grid'!E837="","",'Multi Unit Grid'!E837)</f>
        <v/>
      </c>
      <c r="F827">
        <f>IF('Multi Unit Grid'!F837="","",'Multi Unit Grid'!F837)</f>
        <v/>
      </c>
      <c r="G827">
        <f>IF('Multi Unit Grid'!G837="","",'Multi Unit Grid'!G837)</f>
        <v/>
      </c>
      <c r="H827">
        <f>IF('Multi Unit Grid'!H837="","",'Multi Unit Grid'!H837)</f>
        <v/>
      </c>
    </row>
    <row r="828">
      <c r="A828" t="n">
        <v>826</v>
      </c>
      <c r="C828">
        <f>IF('Multi Unit Grid'!C838="","",'Multi Unit Grid'!C838)</f>
        <v/>
      </c>
      <c r="D828">
        <f>IF('Multi Unit Grid'!D838="","",'Multi Unit Grid'!D838)</f>
        <v/>
      </c>
      <c r="E828">
        <f>IF('Multi Unit Grid'!E838="","",'Multi Unit Grid'!E838)</f>
        <v/>
      </c>
      <c r="F828">
        <f>IF('Multi Unit Grid'!F838="","",'Multi Unit Grid'!F838)</f>
        <v/>
      </c>
      <c r="G828">
        <f>IF('Multi Unit Grid'!G838="","",'Multi Unit Grid'!G838)</f>
        <v/>
      </c>
      <c r="H828">
        <f>IF('Multi Unit Grid'!H838="","",'Multi Unit Grid'!H838)</f>
        <v/>
      </c>
    </row>
    <row r="829">
      <c r="A829" t="n">
        <v>827</v>
      </c>
      <c r="C829">
        <f>IF('Multi Unit Grid'!C839="","",'Multi Unit Grid'!C839)</f>
        <v/>
      </c>
      <c r="D829">
        <f>IF('Multi Unit Grid'!D839="","",'Multi Unit Grid'!D839)</f>
        <v/>
      </c>
      <c r="E829">
        <f>IF('Multi Unit Grid'!E839="","",'Multi Unit Grid'!E839)</f>
        <v/>
      </c>
      <c r="F829">
        <f>IF('Multi Unit Grid'!F839="","",'Multi Unit Grid'!F839)</f>
        <v/>
      </c>
      <c r="G829">
        <f>IF('Multi Unit Grid'!G839="","",'Multi Unit Grid'!G839)</f>
        <v/>
      </c>
      <c r="H829">
        <f>IF('Multi Unit Grid'!H839="","",'Multi Unit Grid'!H839)</f>
        <v/>
      </c>
    </row>
    <row r="830">
      <c r="A830" t="n">
        <v>828</v>
      </c>
      <c r="C830">
        <f>IF('Multi Unit Grid'!C840="","",'Multi Unit Grid'!C840)</f>
        <v/>
      </c>
      <c r="D830">
        <f>IF('Multi Unit Grid'!D840="","",'Multi Unit Grid'!D840)</f>
        <v/>
      </c>
      <c r="E830">
        <f>IF('Multi Unit Grid'!E840="","",'Multi Unit Grid'!E840)</f>
        <v/>
      </c>
      <c r="F830">
        <f>IF('Multi Unit Grid'!F840="","",'Multi Unit Grid'!F840)</f>
        <v/>
      </c>
      <c r="G830">
        <f>IF('Multi Unit Grid'!G840="","",'Multi Unit Grid'!G840)</f>
        <v/>
      </c>
      <c r="H830">
        <f>IF('Multi Unit Grid'!H840="","",'Multi Unit Grid'!H840)</f>
        <v/>
      </c>
    </row>
    <row r="831">
      <c r="A831" t="n">
        <v>829</v>
      </c>
      <c r="C831">
        <f>IF('Multi Unit Grid'!C841="","",'Multi Unit Grid'!C841)</f>
        <v/>
      </c>
      <c r="D831">
        <f>IF('Multi Unit Grid'!D841="","",'Multi Unit Grid'!D841)</f>
        <v/>
      </c>
      <c r="E831">
        <f>IF('Multi Unit Grid'!E841="","",'Multi Unit Grid'!E841)</f>
        <v/>
      </c>
      <c r="F831">
        <f>IF('Multi Unit Grid'!F841="","",'Multi Unit Grid'!F841)</f>
        <v/>
      </c>
      <c r="G831">
        <f>IF('Multi Unit Grid'!G841="","",'Multi Unit Grid'!G841)</f>
        <v/>
      </c>
      <c r="H831">
        <f>IF('Multi Unit Grid'!H841="","",'Multi Unit Grid'!H841)</f>
        <v/>
      </c>
    </row>
    <row r="832">
      <c r="A832" t="n">
        <v>830</v>
      </c>
      <c r="C832">
        <f>IF('Multi Unit Grid'!C842="","",'Multi Unit Grid'!C842)</f>
        <v/>
      </c>
      <c r="D832">
        <f>IF('Multi Unit Grid'!D842="","",'Multi Unit Grid'!D842)</f>
        <v/>
      </c>
      <c r="E832">
        <f>IF('Multi Unit Grid'!E842="","",'Multi Unit Grid'!E842)</f>
        <v/>
      </c>
      <c r="F832">
        <f>IF('Multi Unit Grid'!F842="","",'Multi Unit Grid'!F842)</f>
        <v/>
      </c>
      <c r="G832">
        <f>IF('Multi Unit Grid'!G842="","",'Multi Unit Grid'!G842)</f>
        <v/>
      </c>
      <c r="H832">
        <f>IF('Multi Unit Grid'!H842="","",'Multi Unit Grid'!H842)</f>
        <v/>
      </c>
    </row>
    <row r="833">
      <c r="A833" t="n">
        <v>831</v>
      </c>
      <c r="C833">
        <f>IF('Multi Unit Grid'!C843="","",'Multi Unit Grid'!C843)</f>
        <v/>
      </c>
      <c r="D833">
        <f>IF('Multi Unit Grid'!D843="","",'Multi Unit Grid'!D843)</f>
        <v/>
      </c>
      <c r="E833">
        <f>IF('Multi Unit Grid'!E843="","",'Multi Unit Grid'!E843)</f>
        <v/>
      </c>
      <c r="F833">
        <f>IF('Multi Unit Grid'!F843="","",'Multi Unit Grid'!F843)</f>
        <v/>
      </c>
      <c r="G833">
        <f>IF('Multi Unit Grid'!G843="","",'Multi Unit Grid'!G843)</f>
        <v/>
      </c>
      <c r="H833">
        <f>IF('Multi Unit Grid'!H843="","",'Multi Unit Grid'!H843)</f>
        <v/>
      </c>
    </row>
    <row r="834">
      <c r="A834" t="n">
        <v>832</v>
      </c>
      <c r="C834">
        <f>IF('Multi Unit Grid'!C844="","",'Multi Unit Grid'!C844)</f>
        <v/>
      </c>
      <c r="D834">
        <f>IF('Multi Unit Grid'!D844="","",'Multi Unit Grid'!D844)</f>
        <v/>
      </c>
      <c r="E834">
        <f>IF('Multi Unit Grid'!E844="","",'Multi Unit Grid'!E844)</f>
        <v/>
      </c>
      <c r="F834">
        <f>IF('Multi Unit Grid'!F844="","",'Multi Unit Grid'!F844)</f>
        <v/>
      </c>
      <c r="G834">
        <f>IF('Multi Unit Grid'!G844="","",'Multi Unit Grid'!G844)</f>
        <v/>
      </c>
      <c r="H834">
        <f>IF('Multi Unit Grid'!H844="","",'Multi Unit Grid'!H844)</f>
        <v/>
      </c>
    </row>
    <row r="835">
      <c r="A835" t="n">
        <v>833</v>
      </c>
      <c r="C835">
        <f>IF('Multi Unit Grid'!C845="","",'Multi Unit Grid'!C845)</f>
        <v/>
      </c>
      <c r="D835">
        <f>IF('Multi Unit Grid'!D845="","",'Multi Unit Grid'!D845)</f>
        <v/>
      </c>
      <c r="E835">
        <f>IF('Multi Unit Grid'!E845="","",'Multi Unit Grid'!E845)</f>
        <v/>
      </c>
      <c r="F835">
        <f>IF('Multi Unit Grid'!F845="","",'Multi Unit Grid'!F845)</f>
        <v/>
      </c>
      <c r="G835">
        <f>IF('Multi Unit Grid'!G845="","",'Multi Unit Grid'!G845)</f>
        <v/>
      </c>
      <c r="H835">
        <f>IF('Multi Unit Grid'!H845="","",'Multi Unit Grid'!H845)</f>
        <v/>
      </c>
    </row>
    <row r="836">
      <c r="A836" t="n">
        <v>834</v>
      </c>
      <c r="C836">
        <f>IF('Multi Unit Grid'!C846="","",'Multi Unit Grid'!C846)</f>
        <v/>
      </c>
      <c r="D836">
        <f>IF('Multi Unit Grid'!D846="","",'Multi Unit Grid'!D846)</f>
        <v/>
      </c>
      <c r="E836">
        <f>IF('Multi Unit Grid'!E846="","",'Multi Unit Grid'!E846)</f>
        <v/>
      </c>
      <c r="F836">
        <f>IF('Multi Unit Grid'!F846="","",'Multi Unit Grid'!F846)</f>
        <v/>
      </c>
      <c r="G836">
        <f>IF('Multi Unit Grid'!G846="","",'Multi Unit Grid'!G846)</f>
        <v/>
      </c>
      <c r="H836">
        <f>IF('Multi Unit Grid'!H846="","",'Multi Unit Grid'!H846)</f>
        <v/>
      </c>
    </row>
    <row r="837">
      <c r="A837" t="n">
        <v>835</v>
      </c>
      <c r="C837">
        <f>IF('Multi Unit Grid'!C847="","",'Multi Unit Grid'!C847)</f>
        <v/>
      </c>
      <c r="D837">
        <f>IF('Multi Unit Grid'!D847="","",'Multi Unit Grid'!D847)</f>
        <v/>
      </c>
      <c r="E837">
        <f>IF('Multi Unit Grid'!E847="","",'Multi Unit Grid'!E847)</f>
        <v/>
      </c>
      <c r="F837">
        <f>IF('Multi Unit Grid'!F847="","",'Multi Unit Grid'!F847)</f>
        <v/>
      </c>
      <c r="G837">
        <f>IF('Multi Unit Grid'!G847="","",'Multi Unit Grid'!G847)</f>
        <v/>
      </c>
      <c r="H837">
        <f>IF('Multi Unit Grid'!H847="","",'Multi Unit Grid'!H847)</f>
        <v/>
      </c>
    </row>
    <row r="838">
      <c r="A838" t="n">
        <v>836</v>
      </c>
      <c r="C838">
        <f>IF('Multi Unit Grid'!C848="","",'Multi Unit Grid'!C848)</f>
        <v/>
      </c>
      <c r="D838">
        <f>IF('Multi Unit Grid'!D848="","",'Multi Unit Grid'!D848)</f>
        <v/>
      </c>
      <c r="E838">
        <f>IF('Multi Unit Grid'!E848="","",'Multi Unit Grid'!E848)</f>
        <v/>
      </c>
      <c r="F838">
        <f>IF('Multi Unit Grid'!F848="","",'Multi Unit Grid'!F848)</f>
        <v/>
      </c>
      <c r="G838">
        <f>IF('Multi Unit Grid'!G848="","",'Multi Unit Grid'!G848)</f>
        <v/>
      </c>
      <c r="H838">
        <f>IF('Multi Unit Grid'!H848="","",'Multi Unit Grid'!H848)</f>
        <v/>
      </c>
    </row>
    <row r="839">
      <c r="A839" t="n">
        <v>837</v>
      </c>
      <c r="C839">
        <f>IF('Multi Unit Grid'!C849="","",'Multi Unit Grid'!C849)</f>
        <v/>
      </c>
      <c r="D839">
        <f>IF('Multi Unit Grid'!D849="","",'Multi Unit Grid'!D849)</f>
        <v/>
      </c>
      <c r="E839">
        <f>IF('Multi Unit Grid'!E849="","",'Multi Unit Grid'!E849)</f>
        <v/>
      </c>
      <c r="F839">
        <f>IF('Multi Unit Grid'!F849="","",'Multi Unit Grid'!F849)</f>
        <v/>
      </c>
      <c r="G839">
        <f>IF('Multi Unit Grid'!G849="","",'Multi Unit Grid'!G849)</f>
        <v/>
      </c>
      <c r="H839">
        <f>IF('Multi Unit Grid'!H849="","",'Multi Unit Grid'!H849)</f>
        <v/>
      </c>
    </row>
    <row r="840">
      <c r="A840" t="n">
        <v>838</v>
      </c>
      <c r="C840">
        <f>IF('Multi Unit Grid'!C850="","",'Multi Unit Grid'!C850)</f>
        <v/>
      </c>
      <c r="D840">
        <f>IF('Multi Unit Grid'!D850="","",'Multi Unit Grid'!D850)</f>
        <v/>
      </c>
      <c r="E840">
        <f>IF('Multi Unit Grid'!E850="","",'Multi Unit Grid'!E850)</f>
        <v/>
      </c>
      <c r="F840">
        <f>IF('Multi Unit Grid'!F850="","",'Multi Unit Grid'!F850)</f>
        <v/>
      </c>
      <c r="G840">
        <f>IF('Multi Unit Grid'!G850="","",'Multi Unit Grid'!G850)</f>
        <v/>
      </c>
      <c r="H840">
        <f>IF('Multi Unit Grid'!H850="","",'Multi Unit Grid'!H850)</f>
        <v/>
      </c>
    </row>
    <row r="841">
      <c r="A841" t="n">
        <v>839</v>
      </c>
      <c r="C841">
        <f>IF('Multi Unit Grid'!C851="","",'Multi Unit Grid'!C851)</f>
        <v/>
      </c>
      <c r="D841">
        <f>IF('Multi Unit Grid'!D851="","",'Multi Unit Grid'!D851)</f>
        <v/>
      </c>
      <c r="E841">
        <f>IF('Multi Unit Grid'!E851="","",'Multi Unit Grid'!E851)</f>
        <v/>
      </c>
      <c r="F841">
        <f>IF('Multi Unit Grid'!F851="","",'Multi Unit Grid'!F851)</f>
        <v/>
      </c>
      <c r="G841">
        <f>IF('Multi Unit Grid'!G851="","",'Multi Unit Grid'!G851)</f>
        <v/>
      </c>
      <c r="H841">
        <f>IF('Multi Unit Grid'!H851="","",'Multi Unit Grid'!H851)</f>
        <v/>
      </c>
    </row>
    <row r="842">
      <c r="A842" t="n">
        <v>840</v>
      </c>
      <c r="C842">
        <f>IF('Multi Unit Grid'!C852="","",'Multi Unit Grid'!C852)</f>
        <v/>
      </c>
      <c r="D842">
        <f>IF('Multi Unit Grid'!D852="","",'Multi Unit Grid'!D852)</f>
        <v/>
      </c>
      <c r="E842">
        <f>IF('Multi Unit Grid'!E852="","",'Multi Unit Grid'!E852)</f>
        <v/>
      </c>
      <c r="F842">
        <f>IF('Multi Unit Grid'!F852="","",'Multi Unit Grid'!F852)</f>
        <v/>
      </c>
      <c r="G842">
        <f>IF('Multi Unit Grid'!G852="","",'Multi Unit Grid'!G852)</f>
        <v/>
      </c>
      <c r="H842">
        <f>IF('Multi Unit Grid'!H852="","",'Multi Unit Grid'!H852)</f>
        <v/>
      </c>
    </row>
    <row r="843">
      <c r="A843" t="n">
        <v>841</v>
      </c>
      <c r="C843">
        <f>IF('Multi Unit Grid'!C853="","",'Multi Unit Grid'!C853)</f>
        <v/>
      </c>
      <c r="D843">
        <f>IF('Multi Unit Grid'!D853="","",'Multi Unit Grid'!D853)</f>
        <v/>
      </c>
      <c r="E843">
        <f>IF('Multi Unit Grid'!E853="","",'Multi Unit Grid'!E853)</f>
        <v/>
      </c>
      <c r="F843">
        <f>IF('Multi Unit Grid'!F853="","",'Multi Unit Grid'!F853)</f>
        <v/>
      </c>
      <c r="G843">
        <f>IF('Multi Unit Grid'!G853="","",'Multi Unit Grid'!G853)</f>
        <v/>
      </c>
      <c r="H843">
        <f>IF('Multi Unit Grid'!H853="","",'Multi Unit Grid'!H853)</f>
        <v/>
      </c>
    </row>
    <row r="844">
      <c r="A844" t="n">
        <v>842</v>
      </c>
      <c r="C844">
        <f>IF('Multi Unit Grid'!C854="","",'Multi Unit Grid'!C854)</f>
        <v/>
      </c>
      <c r="D844">
        <f>IF('Multi Unit Grid'!D854="","",'Multi Unit Grid'!D854)</f>
        <v/>
      </c>
      <c r="E844">
        <f>IF('Multi Unit Grid'!E854="","",'Multi Unit Grid'!E854)</f>
        <v/>
      </c>
      <c r="F844">
        <f>IF('Multi Unit Grid'!F854="","",'Multi Unit Grid'!F854)</f>
        <v/>
      </c>
      <c r="G844">
        <f>IF('Multi Unit Grid'!G854="","",'Multi Unit Grid'!G854)</f>
        <v/>
      </c>
      <c r="H844">
        <f>IF('Multi Unit Grid'!H854="","",'Multi Unit Grid'!H854)</f>
        <v/>
      </c>
    </row>
    <row r="845">
      <c r="A845" t="n">
        <v>843</v>
      </c>
      <c r="C845">
        <f>IF('Multi Unit Grid'!C855="","",'Multi Unit Grid'!C855)</f>
        <v/>
      </c>
      <c r="D845">
        <f>IF('Multi Unit Grid'!D855="","",'Multi Unit Grid'!D855)</f>
        <v/>
      </c>
      <c r="E845">
        <f>IF('Multi Unit Grid'!E855="","",'Multi Unit Grid'!E855)</f>
        <v/>
      </c>
      <c r="F845">
        <f>IF('Multi Unit Grid'!F855="","",'Multi Unit Grid'!F855)</f>
        <v/>
      </c>
      <c r="G845">
        <f>IF('Multi Unit Grid'!G855="","",'Multi Unit Grid'!G855)</f>
        <v/>
      </c>
      <c r="H845">
        <f>IF('Multi Unit Grid'!H855="","",'Multi Unit Grid'!H855)</f>
        <v/>
      </c>
    </row>
    <row r="846">
      <c r="A846" t="n">
        <v>844</v>
      </c>
      <c r="C846">
        <f>IF('Multi Unit Grid'!C856="","",'Multi Unit Grid'!C856)</f>
        <v/>
      </c>
      <c r="D846">
        <f>IF('Multi Unit Grid'!D856="","",'Multi Unit Grid'!D856)</f>
        <v/>
      </c>
      <c r="E846">
        <f>IF('Multi Unit Grid'!E856="","",'Multi Unit Grid'!E856)</f>
        <v/>
      </c>
      <c r="F846">
        <f>IF('Multi Unit Grid'!F856="","",'Multi Unit Grid'!F856)</f>
        <v/>
      </c>
      <c r="G846">
        <f>IF('Multi Unit Grid'!G856="","",'Multi Unit Grid'!G856)</f>
        <v/>
      </c>
      <c r="H846">
        <f>IF('Multi Unit Grid'!H856="","",'Multi Unit Grid'!H856)</f>
        <v/>
      </c>
    </row>
    <row r="847">
      <c r="A847" t="n">
        <v>845</v>
      </c>
      <c r="C847">
        <f>IF('Multi Unit Grid'!C857="","",'Multi Unit Grid'!C857)</f>
        <v/>
      </c>
      <c r="D847">
        <f>IF('Multi Unit Grid'!D857="","",'Multi Unit Grid'!D857)</f>
        <v/>
      </c>
      <c r="E847">
        <f>IF('Multi Unit Grid'!E857="","",'Multi Unit Grid'!E857)</f>
        <v/>
      </c>
      <c r="F847">
        <f>IF('Multi Unit Grid'!F857="","",'Multi Unit Grid'!F857)</f>
        <v/>
      </c>
      <c r="G847">
        <f>IF('Multi Unit Grid'!G857="","",'Multi Unit Grid'!G857)</f>
        <v/>
      </c>
      <c r="H847">
        <f>IF('Multi Unit Grid'!H857="","",'Multi Unit Grid'!H857)</f>
        <v/>
      </c>
    </row>
    <row r="848">
      <c r="A848" t="n">
        <v>846</v>
      </c>
      <c r="C848">
        <f>IF('Multi Unit Grid'!C858="","",'Multi Unit Grid'!C858)</f>
        <v/>
      </c>
      <c r="D848">
        <f>IF('Multi Unit Grid'!D858="","",'Multi Unit Grid'!D858)</f>
        <v/>
      </c>
      <c r="E848">
        <f>IF('Multi Unit Grid'!E858="","",'Multi Unit Grid'!E858)</f>
        <v/>
      </c>
      <c r="F848">
        <f>IF('Multi Unit Grid'!F858="","",'Multi Unit Grid'!F858)</f>
        <v/>
      </c>
      <c r="G848">
        <f>IF('Multi Unit Grid'!G858="","",'Multi Unit Grid'!G858)</f>
        <v/>
      </c>
      <c r="H848">
        <f>IF('Multi Unit Grid'!H858="","",'Multi Unit Grid'!H858)</f>
        <v/>
      </c>
    </row>
    <row r="849">
      <c r="A849" t="n">
        <v>847</v>
      </c>
      <c r="C849">
        <f>IF('Multi Unit Grid'!C859="","",'Multi Unit Grid'!C859)</f>
        <v/>
      </c>
      <c r="D849">
        <f>IF('Multi Unit Grid'!D859="","",'Multi Unit Grid'!D859)</f>
        <v/>
      </c>
      <c r="E849">
        <f>IF('Multi Unit Grid'!E859="","",'Multi Unit Grid'!E859)</f>
        <v/>
      </c>
      <c r="F849">
        <f>IF('Multi Unit Grid'!F859="","",'Multi Unit Grid'!F859)</f>
        <v/>
      </c>
      <c r="G849">
        <f>IF('Multi Unit Grid'!G859="","",'Multi Unit Grid'!G859)</f>
        <v/>
      </c>
      <c r="H849">
        <f>IF('Multi Unit Grid'!H859="","",'Multi Unit Grid'!H859)</f>
        <v/>
      </c>
    </row>
    <row r="850">
      <c r="A850" t="n">
        <v>848</v>
      </c>
      <c r="C850">
        <f>IF('Multi Unit Grid'!C860="","",'Multi Unit Grid'!C860)</f>
        <v/>
      </c>
      <c r="D850">
        <f>IF('Multi Unit Grid'!D860="","",'Multi Unit Grid'!D860)</f>
        <v/>
      </c>
      <c r="E850">
        <f>IF('Multi Unit Grid'!E860="","",'Multi Unit Grid'!E860)</f>
        <v/>
      </c>
      <c r="F850">
        <f>IF('Multi Unit Grid'!F860="","",'Multi Unit Grid'!F860)</f>
        <v/>
      </c>
      <c r="G850">
        <f>IF('Multi Unit Grid'!G860="","",'Multi Unit Grid'!G860)</f>
        <v/>
      </c>
      <c r="H850">
        <f>IF('Multi Unit Grid'!H860="","",'Multi Unit Grid'!H860)</f>
        <v/>
      </c>
    </row>
    <row r="851">
      <c r="A851" t="n">
        <v>849</v>
      </c>
      <c r="C851">
        <f>IF('Multi Unit Grid'!C861="","",'Multi Unit Grid'!C861)</f>
        <v/>
      </c>
      <c r="D851">
        <f>IF('Multi Unit Grid'!D861="","",'Multi Unit Grid'!D861)</f>
        <v/>
      </c>
      <c r="E851">
        <f>IF('Multi Unit Grid'!E861="","",'Multi Unit Grid'!E861)</f>
        <v/>
      </c>
      <c r="F851">
        <f>IF('Multi Unit Grid'!F861="","",'Multi Unit Grid'!F861)</f>
        <v/>
      </c>
      <c r="G851">
        <f>IF('Multi Unit Grid'!G861="","",'Multi Unit Grid'!G861)</f>
        <v/>
      </c>
      <c r="H851">
        <f>IF('Multi Unit Grid'!H861="","",'Multi Unit Grid'!H861)</f>
        <v/>
      </c>
    </row>
    <row r="852">
      <c r="A852" t="n">
        <v>850</v>
      </c>
      <c r="C852">
        <f>IF('Multi Unit Grid'!C862="","",'Multi Unit Grid'!C862)</f>
        <v/>
      </c>
      <c r="D852">
        <f>IF('Multi Unit Grid'!D862="","",'Multi Unit Grid'!D862)</f>
        <v/>
      </c>
      <c r="E852">
        <f>IF('Multi Unit Grid'!E862="","",'Multi Unit Grid'!E862)</f>
        <v/>
      </c>
      <c r="F852">
        <f>IF('Multi Unit Grid'!F862="","",'Multi Unit Grid'!F862)</f>
        <v/>
      </c>
      <c r="G852">
        <f>IF('Multi Unit Grid'!G862="","",'Multi Unit Grid'!G862)</f>
        <v/>
      </c>
      <c r="H852">
        <f>IF('Multi Unit Grid'!H862="","",'Multi Unit Grid'!H862)</f>
        <v/>
      </c>
    </row>
    <row r="853">
      <c r="A853" t="n">
        <v>851</v>
      </c>
      <c r="C853">
        <f>IF('Multi Unit Grid'!C863="","",'Multi Unit Grid'!C863)</f>
        <v/>
      </c>
      <c r="D853">
        <f>IF('Multi Unit Grid'!D863="","",'Multi Unit Grid'!D863)</f>
        <v/>
      </c>
      <c r="E853">
        <f>IF('Multi Unit Grid'!E863="","",'Multi Unit Grid'!E863)</f>
        <v/>
      </c>
      <c r="F853">
        <f>IF('Multi Unit Grid'!F863="","",'Multi Unit Grid'!F863)</f>
        <v/>
      </c>
      <c r="G853">
        <f>IF('Multi Unit Grid'!G863="","",'Multi Unit Grid'!G863)</f>
        <v/>
      </c>
      <c r="H853">
        <f>IF('Multi Unit Grid'!H863="","",'Multi Unit Grid'!H863)</f>
        <v/>
      </c>
    </row>
    <row r="854">
      <c r="A854" t="n">
        <v>852</v>
      </c>
      <c r="C854">
        <f>IF('Multi Unit Grid'!C864="","",'Multi Unit Grid'!C864)</f>
        <v/>
      </c>
      <c r="D854">
        <f>IF('Multi Unit Grid'!D864="","",'Multi Unit Grid'!D864)</f>
        <v/>
      </c>
      <c r="E854">
        <f>IF('Multi Unit Grid'!E864="","",'Multi Unit Grid'!E864)</f>
        <v/>
      </c>
      <c r="F854">
        <f>IF('Multi Unit Grid'!F864="","",'Multi Unit Grid'!F864)</f>
        <v/>
      </c>
      <c r="G854">
        <f>IF('Multi Unit Grid'!G864="","",'Multi Unit Grid'!G864)</f>
        <v/>
      </c>
      <c r="H854">
        <f>IF('Multi Unit Grid'!H864="","",'Multi Unit Grid'!H864)</f>
        <v/>
      </c>
    </row>
    <row r="855">
      <c r="A855" t="n">
        <v>853</v>
      </c>
      <c r="C855">
        <f>IF('Multi Unit Grid'!C865="","",'Multi Unit Grid'!C865)</f>
        <v/>
      </c>
      <c r="D855">
        <f>IF('Multi Unit Grid'!D865="","",'Multi Unit Grid'!D865)</f>
        <v/>
      </c>
      <c r="E855">
        <f>IF('Multi Unit Grid'!E865="","",'Multi Unit Grid'!E865)</f>
        <v/>
      </c>
      <c r="F855">
        <f>IF('Multi Unit Grid'!F865="","",'Multi Unit Grid'!F865)</f>
        <v/>
      </c>
      <c r="G855">
        <f>IF('Multi Unit Grid'!G865="","",'Multi Unit Grid'!G865)</f>
        <v/>
      </c>
      <c r="H855">
        <f>IF('Multi Unit Grid'!H865="","",'Multi Unit Grid'!H865)</f>
        <v/>
      </c>
    </row>
    <row r="856">
      <c r="A856" t="n">
        <v>854</v>
      </c>
      <c r="C856">
        <f>IF('Multi Unit Grid'!C866="","",'Multi Unit Grid'!C866)</f>
        <v/>
      </c>
      <c r="D856">
        <f>IF('Multi Unit Grid'!D866="","",'Multi Unit Grid'!D866)</f>
        <v/>
      </c>
      <c r="E856">
        <f>IF('Multi Unit Grid'!E866="","",'Multi Unit Grid'!E866)</f>
        <v/>
      </c>
      <c r="F856">
        <f>IF('Multi Unit Grid'!F866="","",'Multi Unit Grid'!F866)</f>
        <v/>
      </c>
      <c r="G856">
        <f>IF('Multi Unit Grid'!G866="","",'Multi Unit Grid'!G866)</f>
        <v/>
      </c>
      <c r="H856">
        <f>IF('Multi Unit Grid'!H866="","",'Multi Unit Grid'!H866)</f>
        <v/>
      </c>
    </row>
    <row r="857">
      <c r="A857" t="n">
        <v>855</v>
      </c>
      <c r="C857">
        <f>IF('Multi Unit Grid'!C867="","",'Multi Unit Grid'!C867)</f>
        <v/>
      </c>
      <c r="D857">
        <f>IF('Multi Unit Grid'!D867="","",'Multi Unit Grid'!D867)</f>
        <v/>
      </c>
      <c r="E857">
        <f>IF('Multi Unit Grid'!E867="","",'Multi Unit Grid'!E867)</f>
        <v/>
      </c>
      <c r="F857">
        <f>IF('Multi Unit Grid'!F867="","",'Multi Unit Grid'!F867)</f>
        <v/>
      </c>
      <c r="G857">
        <f>IF('Multi Unit Grid'!G867="","",'Multi Unit Grid'!G867)</f>
        <v/>
      </c>
      <c r="H857">
        <f>IF('Multi Unit Grid'!H867="","",'Multi Unit Grid'!H867)</f>
        <v/>
      </c>
    </row>
    <row r="858">
      <c r="A858" t="n">
        <v>856</v>
      </c>
      <c r="C858">
        <f>IF('Multi Unit Grid'!C868="","",'Multi Unit Grid'!C868)</f>
        <v/>
      </c>
      <c r="D858">
        <f>IF('Multi Unit Grid'!D868="","",'Multi Unit Grid'!D868)</f>
        <v/>
      </c>
      <c r="E858">
        <f>IF('Multi Unit Grid'!E868="","",'Multi Unit Grid'!E868)</f>
        <v/>
      </c>
      <c r="F858">
        <f>IF('Multi Unit Grid'!F868="","",'Multi Unit Grid'!F868)</f>
        <v/>
      </c>
      <c r="G858">
        <f>IF('Multi Unit Grid'!G868="","",'Multi Unit Grid'!G868)</f>
        <v/>
      </c>
      <c r="H858">
        <f>IF('Multi Unit Grid'!H868="","",'Multi Unit Grid'!H868)</f>
        <v/>
      </c>
    </row>
    <row r="859">
      <c r="A859" t="n">
        <v>857</v>
      </c>
      <c r="C859">
        <f>IF('Multi Unit Grid'!C869="","",'Multi Unit Grid'!C869)</f>
        <v/>
      </c>
      <c r="D859">
        <f>IF('Multi Unit Grid'!D869="","",'Multi Unit Grid'!D869)</f>
        <v/>
      </c>
      <c r="E859">
        <f>IF('Multi Unit Grid'!E869="","",'Multi Unit Grid'!E869)</f>
        <v/>
      </c>
      <c r="F859">
        <f>IF('Multi Unit Grid'!F869="","",'Multi Unit Grid'!F869)</f>
        <v/>
      </c>
      <c r="G859">
        <f>IF('Multi Unit Grid'!G869="","",'Multi Unit Grid'!G869)</f>
        <v/>
      </c>
      <c r="H859">
        <f>IF('Multi Unit Grid'!H869="","",'Multi Unit Grid'!H869)</f>
        <v/>
      </c>
    </row>
    <row r="860">
      <c r="A860" t="n">
        <v>858</v>
      </c>
      <c r="C860">
        <f>IF('Multi Unit Grid'!C870="","",'Multi Unit Grid'!C870)</f>
        <v/>
      </c>
      <c r="D860">
        <f>IF('Multi Unit Grid'!D870="","",'Multi Unit Grid'!D870)</f>
        <v/>
      </c>
      <c r="E860">
        <f>IF('Multi Unit Grid'!E870="","",'Multi Unit Grid'!E870)</f>
        <v/>
      </c>
      <c r="F860">
        <f>IF('Multi Unit Grid'!F870="","",'Multi Unit Grid'!F870)</f>
        <v/>
      </c>
      <c r="G860">
        <f>IF('Multi Unit Grid'!G870="","",'Multi Unit Grid'!G870)</f>
        <v/>
      </c>
      <c r="H860">
        <f>IF('Multi Unit Grid'!H870="","",'Multi Unit Grid'!H870)</f>
        <v/>
      </c>
    </row>
    <row r="861">
      <c r="A861" t="n">
        <v>859</v>
      </c>
      <c r="C861">
        <f>IF('Multi Unit Grid'!C871="","",'Multi Unit Grid'!C871)</f>
        <v/>
      </c>
      <c r="D861">
        <f>IF('Multi Unit Grid'!D871="","",'Multi Unit Grid'!D871)</f>
        <v/>
      </c>
      <c r="E861">
        <f>IF('Multi Unit Grid'!E871="","",'Multi Unit Grid'!E871)</f>
        <v/>
      </c>
      <c r="F861">
        <f>IF('Multi Unit Grid'!F871="","",'Multi Unit Grid'!F871)</f>
        <v/>
      </c>
      <c r="G861">
        <f>IF('Multi Unit Grid'!G871="","",'Multi Unit Grid'!G871)</f>
        <v/>
      </c>
      <c r="H861">
        <f>IF('Multi Unit Grid'!H871="","",'Multi Unit Grid'!H871)</f>
        <v/>
      </c>
    </row>
    <row r="862">
      <c r="A862" t="n">
        <v>860</v>
      </c>
      <c r="C862">
        <f>IF('Multi Unit Grid'!C872="","",'Multi Unit Grid'!C872)</f>
        <v/>
      </c>
      <c r="D862">
        <f>IF('Multi Unit Grid'!D872="","",'Multi Unit Grid'!D872)</f>
        <v/>
      </c>
      <c r="E862">
        <f>IF('Multi Unit Grid'!E872="","",'Multi Unit Grid'!E872)</f>
        <v/>
      </c>
      <c r="F862">
        <f>IF('Multi Unit Grid'!F872="","",'Multi Unit Grid'!F872)</f>
        <v/>
      </c>
      <c r="G862">
        <f>IF('Multi Unit Grid'!G872="","",'Multi Unit Grid'!G872)</f>
        <v/>
      </c>
      <c r="H862">
        <f>IF('Multi Unit Grid'!H872="","",'Multi Unit Grid'!H872)</f>
        <v/>
      </c>
    </row>
    <row r="863">
      <c r="A863" t="n">
        <v>861</v>
      </c>
      <c r="C863">
        <f>IF('Multi Unit Grid'!C873="","",'Multi Unit Grid'!C873)</f>
        <v/>
      </c>
      <c r="D863">
        <f>IF('Multi Unit Grid'!D873="","",'Multi Unit Grid'!D873)</f>
        <v/>
      </c>
      <c r="E863">
        <f>IF('Multi Unit Grid'!E873="","",'Multi Unit Grid'!E873)</f>
        <v/>
      </c>
      <c r="F863">
        <f>IF('Multi Unit Grid'!F873="","",'Multi Unit Grid'!F873)</f>
        <v/>
      </c>
      <c r="G863">
        <f>IF('Multi Unit Grid'!G873="","",'Multi Unit Grid'!G873)</f>
        <v/>
      </c>
      <c r="H863">
        <f>IF('Multi Unit Grid'!H873="","",'Multi Unit Grid'!H873)</f>
        <v/>
      </c>
    </row>
    <row r="864">
      <c r="A864" t="n">
        <v>862</v>
      </c>
      <c r="C864">
        <f>IF('Multi Unit Grid'!C874="","",'Multi Unit Grid'!C874)</f>
        <v/>
      </c>
      <c r="D864">
        <f>IF('Multi Unit Grid'!D874="","",'Multi Unit Grid'!D874)</f>
        <v/>
      </c>
      <c r="E864">
        <f>IF('Multi Unit Grid'!E874="","",'Multi Unit Grid'!E874)</f>
        <v/>
      </c>
      <c r="F864">
        <f>IF('Multi Unit Grid'!F874="","",'Multi Unit Grid'!F874)</f>
        <v/>
      </c>
      <c r="G864">
        <f>IF('Multi Unit Grid'!G874="","",'Multi Unit Grid'!G874)</f>
        <v/>
      </c>
      <c r="H864">
        <f>IF('Multi Unit Grid'!H874="","",'Multi Unit Grid'!H874)</f>
        <v/>
      </c>
    </row>
    <row r="865">
      <c r="A865" t="n">
        <v>863</v>
      </c>
      <c r="C865">
        <f>IF('Multi Unit Grid'!C875="","",'Multi Unit Grid'!C875)</f>
        <v/>
      </c>
      <c r="D865">
        <f>IF('Multi Unit Grid'!D875="","",'Multi Unit Grid'!D875)</f>
        <v/>
      </c>
      <c r="E865">
        <f>IF('Multi Unit Grid'!E875="","",'Multi Unit Grid'!E875)</f>
        <v/>
      </c>
      <c r="F865">
        <f>IF('Multi Unit Grid'!F875="","",'Multi Unit Grid'!F875)</f>
        <v/>
      </c>
      <c r="G865">
        <f>IF('Multi Unit Grid'!G875="","",'Multi Unit Grid'!G875)</f>
        <v/>
      </c>
      <c r="H865">
        <f>IF('Multi Unit Grid'!H875="","",'Multi Unit Grid'!H875)</f>
        <v/>
      </c>
    </row>
    <row r="866">
      <c r="A866" t="n">
        <v>864</v>
      </c>
      <c r="C866">
        <f>IF('Multi Unit Grid'!C876="","",'Multi Unit Grid'!C876)</f>
        <v/>
      </c>
      <c r="D866">
        <f>IF('Multi Unit Grid'!D876="","",'Multi Unit Grid'!D876)</f>
        <v/>
      </c>
      <c r="E866">
        <f>IF('Multi Unit Grid'!E876="","",'Multi Unit Grid'!E876)</f>
        <v/>
      </c>
      <c r="F866">
        <f>IF('Multi Unit Grid'!F876="","",'Multi Unit Grid'!F876)</f>
        <v/>
      </c>
      <c r="G866">
        <f>IF('Multi Unit Grid'!G876="","",'Multi Unit Grid'!G876)</f>
        <v/>
      </c>
      <c r="H866">
        <f>IF('Multi Unit Grid'!H876="","",'Multi Unit Grid'!H876)</f>
        <v/>
      </c>
    </row>
    <row r="867">
      <c r="A867" t="n">
        <v>865</v>
      </c>
      <c r="C867">
        <f>IF('Multi Unit Grid'!C877="","",'Multi Unit Grid'!C877)</f>
        <v/>
      </c>
      <c r="D867">
        <f>IF('Multi Unit Grid'!D877="","",'Multi Unit Grid'!D877)</f>
        <v/>
      </c>
      <c r="E867">
        <f>IF('Multi Unit Grid'!E877="","",'Multi Unit Grid'!E877)</f>
        <v/>
      </c>
      <c r="F867">
        <f>IF('Multi Unit Grid'!F877="","",'Multi Unit Grid'!F877)</f>
        <v/>
      </c>
      <c r="G867">
        <f>IF('Multi Unit Grid'!G877="","",'Multi Unit Grid'!G877)</f>
        <v/>
      </c>
      <c r="H867">
        <f>IF('Multi Unit Grid'!H877="","",'Multi Unit Grid'!H877)</f>
        <v/>
      </c>
    </row>
    <row r="868">
      <c r="A868" t="n">
        <v>866</v>
      </c>
      <c r="C868">
        <f>IF('Multi Unit Grid'!C878="","",'Multi Unit Grid'!C878)</f>
        <v/>
      </c>
      <c r="D868">
        <f>IF('Multi Unit Grid'!D878="","",'Multi Unit Grid'!D878)</f>
        <v/>
      </c>
      <c r="E868">
        <f>IF('Multi Unit Grid'!E878="","",'Multi Unit Grid'!E878)</f>
        <v/>
      </c>
      <c r="F868">
        <f>IF('Multi Unit Grid'!F878="","",'Multi Unit Grid'!F878)</f>
        <v/>
      </c>
      <c r="G868">
        <f>IF('Multi Unit Grid'!G878="","",'Multi Unit Grid'!G878)</f>
        <v/>
      </c>
      <c r="H868">
        <f>IF('Multi Unit Grid'!H878="","",'Multi Unit Grid'!H878)</f>
        <v/>
      </c>
    </row>
    <row r="869">
      <c r="A869" t="n">
        <v>867</v>
      </c>
      <c r="C869">
        <f>IF('Multi Unit Grid'!C879="","",'Multi Unit Grid'!C879)</f>
        <v/>
      </c>
      <c r="D869">
        <f>IF('Multi Unit Grid'!D879="","",'Multi Unit Grid'!D879)</f>
        <v/>
      </c>
      <c r="E869">
        <f>IF('Multi Unit Grid'!E879="","",'Multi Unit Grid'!E879)</f>
        <v/>
      </c>
      <c r="F869">
        <f>IF('Multi Unit Grid'!F879="","",'Multi Unit Grid'!F879)</f>
        <v/>
      </c>
      <c r="G869">
        <f>IF('Multi Unit Grid'!G879="","",'Multi Unit Grid'!G879)</f>
        <v/>
      </c>
      <c r="H869">
        <f>IF('Multi Unit Grid'!H879="","",'Multi Unit Grid'!H879)</f>
        <v/>
      </c>
    </row>
    <row r="870">
      <c r="A870" t="n">
        <v>868</v>
      </c>
      <c r="C870">
        <f>IF('Multi Unit Grid'!C880="","",'Multi Unit Grid'!C880)</f>
        <v/>
      </c>
      <c r="D870">
        <f>IF('Multi Unit Grid'!D880="","",'Multi Unit Grid'!D880)</f>
        <v/>
      </c>
      <c r="E870">
        <f>IF('Multi Unit Grid'!E880="","",'Multi Unit Grid'!E880)</f>
        <v/>
      </c>
      <c r="F870">
        <f>IF('Multi Unit Grid'!F880="","",'Multi Unit Grid'!F880)</f>
        <v/>
      </c>
      <c r="G870">
        <f>IF('Multi Unit Grid'!G880="","",'Multi Unit Grid'!G880)</f>
        <v/>
      </c>
      <c r="H870">
        <f>IF('Multi Unit Grid'!H880="","",'Multi Unit Grid'!H880)</f>
        <v/>
      </c>
    </row>
    <row r="871">
      <c r="A871" t="n">
        <v>869</v>
      </c>
      <c r="C871">
        <f>IF('Multi Unit Grid'!C881="","",'Multi Unit Grid'!C881)</f>
        <v/>
      </c>
      <c r="D871">
        <f>IF('Multi Unit Grid'!D881="","",'Multi Unit Grid'!D881)</f>
        <v/>
      </c>
      <c r="E871">
        <f>IF('Multi Unit Grid'!E881="","",'Multi Unit Grid'!E881)</f>
        <v/>
      </c>
      <c r="F871">
        <f>IF('Multi Unit Grid'!F881="","",'Multi Unit Grid'!F881)</f>
        <v/>
      </c>
      <c r="G871">
        <f>IF('Multi Unit Grid'!G881="","",'Multi Unit Grid'!G881)</f>
        <v/>
      </c>
      <c r="H871">
        <f>IF('Multi Unit Grid'!H881="","",'Multi Unit Grid'!H881)</f>
        <v/>
      </c>
    </row>
    <row r="872">
      <c r="A872" t="n">
        <v>870</v>
      </c>
      <c r="C872">
        <f>IF('Multi Unit Grid'!C882="","",'Multi Unit Grid'!C882)</f>
        <v/>
      </c>
      <c r="D872">
        <f>IF('Multi Unit Grid'!D882="","",'Multi Unit Grid'!D882)</f>
        <v/>
      </c>
      <c r="E872">
        <f>IF('Multi Unit Grid'!E882="","",'Multi Unit Grid'!E882)</f>
        <v/>
      </c>
      <c r="F872">
        <f>IF('Multi Unit Grid'!F882="","",'Multi Unit Grid'!F882)</f>
        <v/>
      </c>
      <c r="G872">
        <f>IF('Multi Unit Grid'!G882="","",'Multi Unit Grid'!G882)</f>
        <v/>
      </c>
      <c r="H872">
        <f>IF('Multi Unit Grid'!H882="","",'Multi Unit Grid'!H882)</f>
        <v/>
      </c>
    </row>
    <row r="873">
      <c r="A873" t="n">
        <v>871</v>
      </c>
      <c r="C873">
        <f>IF('Multi Unit Grid'!C883="","",'Multi Unit Grid'!C883)</f>
        <v/>
      </c>
      <c r="D873">
        <f>IF('Multi Unit Grid'!D883="","",'Multi Unit Grid'!D883)</f>
        <v/>
      </c>
      <c r="E873">
        <f>IF('Multi Unit Grid'!E883="","",'Multi Unit Grid'!E883)</f>
        <v/>
      </c>
      <c r="F873">
        <f>IF('Multi Unit Grid'!F883="","",'Multi Unit Grid'!F883)</f>
        <v/>
      </c>
      <c r="G873">
        <f>IF('Multi Unit Grid'!G883="","",'Multi Unit Grid'!G883)</f>
        <v/>
      </c>
      <c r="H873">
        <f>IF('Multi Unit Grid'!H883="","",'Multi Unit Grid'!H883)</f>
        <v/>
      </c>
    </row>
    <row r="874">
      <c r="A874" t="n">
        <v>872</v>
      </c>
      <c r="C874">
        <f>IF('Multi Unit Grid'!C884="","",'Multi Unit Grid'!C884)</f>
        <v/>
      </c>
      <c r="D874">
        <f>IF('Multi Unit Grid'!D884="","",'Multi Unit Grid'!D884)</f>
        <v/>
      </c>
      <c r="E874">
        <f>IF('Multi Unit Grid'!E884="","",'Multi Unit Grid'!E884)</f>
        <v/>
      </c>
      <c r="F874">
        <f>IF('Multi Unit Grid'!F884="","",'Multi Unit Grid'!F884)</f>
        <v/>
      </c>
      <c r="G874">
        <f>IF('Multi Unit Grid'!G884="","",'Multi Unit Grid'!G884)</f>
        <v/>
      </c>
      <c r="H874">
        <f>IF('Multi Unit Grid'!H884="","",'Multi Unit Grid'!H884)</f>
        <v/>
      </c>
    </row>
    <row r="875">
      <c r="A875" t="n">
        <v>873</v>
      </c>
      <c r="C875">
        <f>IF('Multi Unit Grid'!C885="","",'Multi Unit Grid'!C885)</f>
        <v/>
      </c>
      <c r="D875">
        <f>IF('Multi Unit Grid'!D885="","",'Multi Unit Grid'!D885)</f>
        <v/>
      </c>
      <c r="E875">
        <f>IF('Multi Unit Grid'!E885="","",'Multi Unit Grid'!E885)</f>
        <v/>
      </c>
      <c r="F875">
        <f>IF('Multi Unit Grid'!F885="","",'Multi Unit Grid'!F885)</f>
        <v/>
      </c>
      <c r="G875">
        <f>IF('Multi Unit Grid'!G885="","",'Multi Unit Grid'!G885)</f>
        <v/>
      </c>
      <c r="H875">
        <f>IF('Multi Unit Grid'!H885="","",'Multi Unit Grid'!H885)</f>
        <v/>
      </c>
    </row>
    <row r="876">
      <c r="A876" t="n">
        <v>874</v>
      </c>
      <c r="C876">
        <f>IF('Multi Unit Grid'!C886="","",'Multi Unit Grid'!C886)</f>
        <v/>
      </c>
      <c r="D876">
        <f>IF('Multi Unit Grid'!D886="","",'Multi Unit Grid'!D886)</f>
        <v/>
      </c>
      <c r="E876">
        <f>IF('Multi Unit Grid'!E886="","",'Multi Unit Grid'!E886)</f>
        <v/>
      </c>
      <c r="F876">
        <f>IF('Multi Unit Grid'!F886="","",'Multi Unit Grid'!F886)</f>
        <v/>
      </c>
      <c r="G876">
        <f>IF('Multi Unit Grid'!G886="","",'Multi Unit Grid'!G886)</f>
        <v/>
      </c>
      <c r="H876">
        <f>IF('Multi Unit Grid'!H886="","",'Multi Unit Grid'!H886)</f>
        <v/>
      </c>
    </row>
    <row r="877">
      <c r="A877" t="n">
        <v>875</v>
      </c>
      <c r="C877">
        <f>IF('Multi Unit Grid'!C887="","",'Multi Unit Grid'!C887)</f>
        <v/>
      </c>
      <c r="D877">
        <f>IF('Multi Unit Grid'!D887="","",'Multi Unit Grid'!D887)</f>
        <v/>
      </c>
      <c r="E877">
        <f>IF('Multi Unit Grid'!E887="","",'Multi Unit Grid'!E887)</f>
        <v/>
      </c>
      <c r="F877">
        <f>IF('Multi Unit Grid'!F887="","",'Multi Unit Grid'!F887)</f>
        <v/>
      </c>
      <c r="G877">
        <f>IF('Multi Unit Grid'!G887="","",'Multi Unit Grid'!G887)</f>
        <v/>
      </c>
      <c r="H877">
        <f>IF('Multi Unit Grid'!H887="","",'Multi Unit Grid'!H887)</f>
        <v/>
      </c>
    </row>
    <row r="878">
      <c r="A878" t="n">
        <v>876</v>
      </c>
      <c r="C878">
        <f>IF('Multi Unit Grid'!C888="","",'Multi Unit Grid'!C888)</f>
        <v/>
      </c>
      <c r="D878">
        <f>IF('Multi Unit Grid'!D888="","",'Multi Unit Grid'!D888)</f>
        <v/>
      </c>
      <c r="E878">
        <f>IF('Multi Unit Grid'!E888="","",'Multi Unit Grid'!E888)</f>
        <v/>
      </c>
      <c r="F878">
        <f>IF('Multi Unit Grid'!F888="","",'Multi Unit Grid'!F888)</f>
        <v/>
      </c>
      <c r="G878">
        <f>IF('Multi Unit Grid'!G888="","",'Multi Unit Grid'!G888)</f>
        <v/>
      </c>
      <c r="H878">
        <f>IF('Multi Unit Grid'!H888="","",'Multi Unit Grid'!H888)</f>
        <v/>
      </c>
    </row>
    <row r="879">
      <c r="A879" t="n">
        <v>877</v>
      </c>
      <c r="C879">
        <f>IF('Multi Unit Grid'!C889="","",'Multi Unit Grid'!C889)</f>
        <v/>
      </c>
      <c r="D879">
        <f>IF('Multi Unit Grid'!D889="","",'Multi Unit Grid'!D889)</f>
        <v/>
      </c>
      <c r="E879">
        <f>IF('Multi Unit Grid'!E889="","",'Multi Unit Grid'!E889)</f>
        <v/>
      </c>
      <c r="F879">
        <f>IF('Multi Unit Grid'!F889="","",'Multi Unit Grid'!F889)</f>
        <v/>
      </c>
      <c r="G879">
        <f>IF('Multi Unit Grid'!G889="","",'Multi Unit Grid'!G889)</f>
        <v/>
      </c>
      <c r="H879">
        <f>IF('Multi Unit Grid'!H889="","",'Multi Unit Grid'!H889)</f>
        <v/>
      </c>
    </row>
    <row r="880">
      <c r="A880" t="n">
        <v>878</v>
      </c>
      <c r="C880">
        <f>IF('Multi Unit Grid'!C890="","",'Multi Unit Grid'!C890)</f>
        <v/>
      </c>
      <c r="D880">
        <f>IF('Multi Unit Grid'!D890="","",'Multi Unit Grid'!D890)</f>
        <v/>
      </c>
      <c r="E880">
        <f>IF('Multi Unit Grid'!E890="","",'Multi Unit Grid'!E890)</f>
        <v/>
      </c>
      <c r="F880">
        <f>IF('Multi Unit Grid'!F890="","",'Multi Unit Grid'!F890)</f>
        <v/>
      </c>
      <c r="G880">
        <f>IF('Multi Unit Grid'!G890="","",'Multi Unit Grid'!G890)</f>
        <v/>
      </c>
      <c r="H880">
        <f>IF('Multi Unit Grid'!H890="","",'Multi Unit Grid'!H890)</f>
        <v/>
      </c>
    </row>
    <row r="881">
      <c r="A881" t="n">
        <v>879</v>
      </c>
      <c r="C881">
        <f>IF('Multi Unit Grid'!C891="","",'Multi Unit Grid'!C891)</f>
        <v/>
      </c>
      <c r="D881">
        <f>IF('Multi Unit Grid'!D891="","",'Multi Unit Grid'!D891)</f>
        <v/>
      </c>
      <c r="E881">
        <f>IF('Multi Unit Grid'!E891="","",'Multi Unit Grid'!E891)</f>
        <v/>
      </c>
      <c r="F881">
        <f>IF('Multi Unit Grid'!F891="","",'Multi Unit Grid'!F891)</f>
        <v/>
      </c>
      <c r="G881">
        <f>IF('Multi Unit Grid'!G891="","",'Multi Unit Grid'!G891)</f>
        <v/>
      </c>
      <c r="H881">
        <f>IF('Multi Unit Grid'!H891="","",'Multi Unit Grid'!H891)</f>
        <v/>
      </c>
    </row>
    <row r="882">
      <c r="A882" t="n">
        <v>880</v>
      </c>
      <c r="C882">
        <f>IF('Multi Unit Grid'!C892="","",'Multi Unit Grid'!C892)</f>
        <v/>
      </c>
      <c r="D882">
        <f>IF('Multi Unit Grid'!D892="","",'Multi Unit Grid'!D892)</f>
        <v/>
      </c>
      <c r="E882">
        <f>IF('Multi Unit Grid'!E892="","",'Multi Unit Grid'!E892)</f>
        <v/>
      </c>
      <c r="F882">
        <f>IF('Multi Unit Grid'!F892="","",'Multi Unit Grid'!F892)</f>
        <v/>
      </c>
      <c r="G882">
        <f>IF('Multi Unit Grid'!G892="","",'Multi Unit Grid'!G892)</f>
        <v/>
      </c>
      <c r="H882">
        <f>IF('Multi Unit Grid'!H892="","",'Multi Unit Grid'!H892)</f>
        <v/>
      </c>
    </row>
    <row r="883">
      <c r="A883" t="n">
        <v>881</v>
      </c>
      <c r="C883">
        <f>IF('Multi Unit Grid'!C893="","",'Multi Unit Grid'!C893)</f>
        <v/>
      </c>
      <c r="D883">
        <f>IF('Multi Unit Grid'!D893="","",'Multi Unit Grid'!D893)</f>
        <v/>
      </c>
      <c r="E883">
        <f>IF('Multi Unit Grid'!E893="","",'Multi Unit Grid'!E893)</f>
        <v/>
      </c>
      <c r="F883">
        <f>IF('Multi Unit Grid'!F893="","",'Multi Unit Grid'!F893)</f>
        <v/>
      </c>
      <c r="G883">
        <f>IF('Multi Unit Grid'!G893="","",'Multi Unit Grid'!G893)</f>
        <v/>
      </c>
      <c r="H883">
        <f>IF('Multi Unit Grid'!H893="","",'Multi Unit Grid'!H893)</f>
        <v/>
      </c>
    </row>
    <row r="884">
      <c r="A884" t="n">
        <v>882</v>
      </c>
      <c r="C884">
        <f>IF('Multi Unit Grid'!C894="","",'Multi Unit Grid'!C894)</f>
        <v/>
      </c>
      <c r="D884">
        <f>IF('Multi Unit Grid'!D894="","",'Multi Unit Grid'!D894)</f>
        <v/>
      </c>
      <c r="E884">
        <f>IF('Multi Unit Grid'!E894="","",'Multi Unit Grid'!E894)</f>
        <v/>
      </c>
      <c r="F884">
        <f>IF('Multi Unit Grid'!F894="","",'Multi Unit Grid'!F894)</f>
        <v/>
      </c>
      <c r="G884">
        <f>IF('Multi Unit Grid'!G894="","",'Multi Unit Grid'!G894)</f>
        <v/>
      </c>
      <c r="H884">
        <f>IF('Multi Unit Grid'!H894="","",'Multi Unit Grid'!H894)</f>
        <v/>
      </c>
    </row>
    <row r="885">
      <c r="A885" t="n">
        <v>883</v>
      </c>
      <c r="C885">
        <f>IF('Multi Unit Grid'!C895="","",'Multi Unit Grid'!C895)</f>
        <v/>
      </c>
      <c r="D885">
        <f>IF('Multi Unit Grid'!D895="","",'Multi Unit Grid'!D895)</f>
        <v/>
      </c>
      <c r="E885">
        <f>IF('Multi Unit Grid'!E895="","",'Multi Unit Grid'!E895)</f>
        <v/>
      </c>
      <c r="F885">
        <f>IF('Multi Unit Grid'!F895="","",'Multi Unit Grid'!F895)</f>
        <v/>
      </c>
      <c r="G885">
        <f>IF('Multi Unit Grid'!G895="","",'Multi Unit Grid'!G895)</f>
        <v/>
      </c>
      <c r="H885">
        <f>IF('Multi Unit Grid'!H895="","",'Multi Unit Grid'!H895)</f>
        <v/>
      </c>
    </row>
    <row r="886">
      <c r="A886" t="n">
        <v>884</v>
      </c>
      <c r="C886">
        <f>IF('Multi Unit Grid'!C896="","",'Multi Unit Grid'!C896)</f>
        <v/>
      </c>
      <c r="D886">
        <f>IF('Multi Unit Grid'!D896="","",'Multi Unit Grid'!D896)</f>
        <v/>
      </c>
      <c r="E886">
        <f>IF('Multi Unit Grid'!E896="","",'Multi Unit Grid'!E896)</f>
        <v/>
      </c>
      <c r="F886">
        <f>IF('Multi Unit Grid'!F896="","",'Multi Unit Grid'!F896)</f>
        <v/>
      </c>
      <c r="G886">
        <f>IF('Multi Unit Grid'!G896="","",'Multi Unit Grid'!G896)</f>
        <v/>
      </c>
      <c r="H886">
        <f>IF('Multi Unit Grid'!H896="","",'Multi Unit Grid'!H896)</f>
        <v/>
      </c>
    </row>
    <row r="887">
      <c r="A887" t="n">
        <v>885</v>
      </c>
      <c r="C887">
        <f>IF('Multi Unit Grid'!C897="","",'Multi Unit Grid'!C897)</f>
        <v/>
      </c>
      <c r="D887">
        <f>IF('Multi Unit Grid'!D897="","",'Multi Unit Grid'!D897)</f>
        <v/>
      </c>
      <c r="E887">
        <f>IF('Multi Unit Grid'!E897="","",'Multi Unit Grid'!E897)</f>
        <v/>
      </c>
      <c r="F887">
        <f>IF('Multi Unit Grid'!F897="","",'Multi Unit Grid'!F897)</f>
        <v/>
      </c>
      <c r="G887">
        <f>IF('Multi Unit Grid'!G897="","",'Multi Unit Grid'!G897)</f>
        <v/>
      </c>
      <c r="H887">
        <f>IF('Multi Unit Grid'!H897="","",'Multi Unit Grid'!H897)</f>
        <v/>
      </c>
    </row>
    <row r="888">
      <c r="A888" t="n">
        <v>886</v>
      </c>
      <c r="C888">
        <f>IF('Multi Unit Grid'!C898="","",'Multi Unit Grid'!C898)</f>
        <v/>
      </c>
      <c r="D888">
        <f>IF('Multi Unit Grid'!D898="","",'Multi Unit Grid'!D898)</f>
        <v/>
      </c>
      <c r="E888">
        <f>IF('Multi Unit Grid'!E898="","",'Multi Unit Grid'!E898)</f>
        <v/>
      </c>
      <c r="F888">
        <f>IF('Multi Unit Grid'!F898="","",'Multi Unit Grid'!F898)</f>
        <v/>
      </c>
      <c r="G888">
        <f>IF('Multi Unit Grid'!G898="","",'Multi Unit Grid'!G898)</f>
        <v/>
      </c>
      <c r="H888">
        <f>IF('Multi Unit Grid'!H898="","",'Multi Unit Grid'!H898)</f>
        <v/>
      </c>
    </row>
    <row r="889">
      <c r="A889" t="n">
        <v>887</v>
      </c>
      <c r="C889">
        <f>IF('Multi Unit Grid'!C899="","",'Multi Unit Grid'!C899)</f>
        <v/>
      </c>
      <c r="D889">
        <f>IF('Multi Unit Grid'!D899="","",'Multi Unit Grid'!D899)</f>
        <v/>
      </c>
      <c r="E889">
        <f>IF('Multi Unit Grid'!E899="","",'Multi Unit Grid'!E899)</f>
        <v/>
      </c>
      <c r="F889">
        <f>IF('Multi Unit Grid'!F899="","",'Multi Unit Grid'!F899)</f>
        <v/>
      </c>
      <c r="G889">
        <f>IF('Multi Unit Grid'!G899="","",'Multi Unit Grid'!G899)</f>
        <v/>
      </c>
      <c r="H889">
        <f>IF('Multi Unit Grid'!H899="","",'Multi Unit Grid'!H899)</f>
        <v/>
      </c>
    </row>
    <row r="890">
      <c r="A890" t="n">
        <v>888</v>
      </c>
      <c r="C890">
        <f>IF('Multi Unit Grid'!C900="","",'Multi Unit Grid'!C900)</f>
        <v/>
      </c>
      <c r="D890">
        <f>IF('Multi Unit Grid'!D900="","",'Multi Unit Grid'!D900)</f>
        <v/>
      </c>
      <c r="E890">
        <f>IF('Multi Unit Grid'!E900="","",'Multi Unit Grid'!E900)</f>
        <v/>
      </c>
      <c r="F890">
        <f>IF('Multi Unit Grid'!F900="","",'Multi Unit Grid'!F900)</f>
        <v/>
      </c>
      <c r="G890">
        <f>IF('Multi Unit Grid'!G900="","",'Multi Unit Grid'!G900)</f>
        <v/>
      </c>
      <c r="H890">
        <f>IF('Multi Unit Grid'!H900="","",'Multi Unit Grid'!H900)</f>
        <v/>
      </c>
    </row>
    <row r="891">
      <c r="A891" t="n">
        <v>889</v>
      </c>
      <c r="C891">
        <f>IF('Multi Unit Grid'!C901="","",'Multi Unit Grid'!C901)</f>
        <v/>
      </c>
      <c r="D891">
        <f>IF('Multi Unit Grid'!D901="","",'Multi Unit Grid'!D901)</f>
        <v/>
      </c>
      <c r="E891">
        <f>IF('Multi Unit Grid'!E901="","",'Multi Unit Grid'!E901)</f>
        <v/>
      </c>
      <c r="F891">
        <f>IF('Multi Unit Grid'!F901="","",'Multi Unit Grid'!F901)</f>
        <v/>
      </c>
      <c r="G891">
        <f>IF('Multi Unit Grid'!G901="","",'Multi Unit Grid'!G901)</f>
        <v/>
      </c>
      <c r="H891">
        <f>IF('Multi Unit Grid'!H901="","",'Multi Unit Grid'!H901)</f>
        <v/>
      </c>
    </row>
    <row r="892">
      <c r="A892" t="n">
        <v>890</v>
      </c>
      <c r="C892">
        <f>IF('Multi Unit Grid'!C902="","",'Multi Unit Grid'!C902)</f>
        <v/>
      </c>
      <c r="D892">
        <f>IF('Multi Unit Grid'!D902="","",'Multi Unit Grid'!D902)</f>
        <v/>
      </c>
      <c r="E892">
        <f>IF('Multi Unit Grid'!E902="","",'Multi Unit Grid'!E902)</f>
        <v/>
      </c>
      <c r="F892">
        <f>IF('Multi Unit Grid'!F902="","",'Multi Unit Grid'!F902)</f>
        <v/>
      </c>
      <c r="G892">
        <f>IF('Multi Unit Grid'!G902="","",'Multi Unit Grid'!G902)</f>
        <v/>
      </c>
      <c r="H892">
        <f>IF('Multi Unit Grid'!H902="","",'Multi Unit Grid'!H902)</f>
        <v/>
      </c>
    </row>
    <row r="893">
      <c r="A893" t="n">
        <v>891</v>
      </c>
      <c r="C893">
        <f>IF('Multi Unit Grid'!C903="","",'Multi Unit Grid'!C903)</f>
        <v/>
      </c>
      <c r="D893">
        <f>IF('Multi Unit Grid'!D903="","",'Multi Unit Grid'!D903)</f>
        <v/>
      </c>
      <c r="E893">
        <f>IF('Multi Unit Grid'!E903="","",'Multi Unit Grid'!E903)</f>
        <v/>
      </c>
      <c r="F893">
        <f>IF('Multi Unit Grid'!F903="","",'Multi Unit Grid'!F903)</f>
        <v/>
      </c>
      <c r="G893">
        <f>IF('Multi Unit Grid'!G903="","",'Multi Unit Grid'!G903)</f>
        <v/>
      </c>
      <c r="H893">
        <f>IF('Multi Unit Grid'!H903="","",'Multi Unit Grid'!H903)</f>
        <v/>
      </c>
    </row>
    <row r="894">
      <c r="A894" t="n">
        <v>892</v>
      </c>
      <c r="C894">
        <f>IF('Multi Unit Grid'!C904="","",'Multi Unit Grid'!C904)</f>
        <v/>
      </c>
      <c r="D894">
        <f>IF('Multi Unit Grid'!D904="","",'Multi Unit Grid'!D904)</f>
        <v/>
      </c>
      <c r="E894">
        <f>IF('Multi Unit Grid'!E904="","",'Multi Unit Grid'!E904)</f>
        <v/>
      </c>
      <c r="F894">
        <f>IF('Multi Unit Grid'!F904="","",'Multi Unit Grid'!F904)</f>
        <v/>
      </c>
      <c r="G894">
        <f>IF('Multi Unit Grid'!G904="","",'Multi Unit Grid'!G904)</f>
        <v/>
      </c>
      <c r="H894">
        <f>IF('Multi Unit Grid'!H904="","",'Multi Unit Grid'!H904)</f>
        <v/>
      </c>
    </row>
    <row r="895">
      <c r="A895" t="n">
        <v>893</v>
      </c>
      <c r="C895">
        <f>IF('Multi Unit Grid'!C905="","",'Multi Unit Grid'!C905)</f>
        <v/>
      </c>
      <c r="D895">
        <f>IF('Multi Unit Grid'!D905="","",'Multi Unit Grid'!D905)</f>
        <v/>
      </c>
      <c r="E895">
        <f>IF('Multi Unit Grid'!E905="","",'Multi Unit Grid'!E905)</f>
        <v/>
      </c>
      <c r="F895">
        <f>IF('Multi Unit Grid'!F905="","",'Multi Unit Grid'!F905)</f>
        <v/>
      </c>
      <c r="G895">
        <f>IF('Multi Unit Grid'!G905="","",'Multi Unit Grid'!G905)</f>
        <v/>
      </c>
      <c r="H895">
        <f>IF('Multi Unit Grid'!H905="","",'Multi Unit Grid'!H905)</f>
        <v/>
      </c>
    </row>
    <row r="896">
      <c r="A896" t="n">
        <v>894</v>
      </c>
      <c r="C896">
        <f>IF('Multi Unit Grid'!C906="","",'Multi Unit Grid'!C906)</f>
        <v/>
      </c>
      <c r="D896">
        <f>IF('Multi Unit Grid'!D906="","",'Multi Unit Grid'!D906)</f>
        <v/>
      </c>
      <c r="E896">
        <f>IF('Multi Unit Grid'!E906="","",'Multi Unit Grid'!E906)</f>
        <v/>
      </c>
      <c r="F896">
        <f>IF('Multi Unit Grid'!F906="","",'Multi Unit Grid'!F906)</f>
        <v/>
      </c>
      <c r="G896">
        <f>IF('Multi Unit Grid'!G906="","",'Multi Unit Grid'!G906)</f>
        <v/>
      </c>
      <c r="H896">
        <f>IF('Multi Unit Grid'!H906="","",'Multi Unit Grid'!H906)</f>
        <v/>
      </c>
    </row>
    <row r="897">
      <c r="A897" t="n">
        <v>895</v>
      </c>
      <c r="C897">
        <f>IF('Multi Unit Grid'!C907="","",'Multi Unit Grid'!C907)</f>
        <v/>
      </c>
      <c r="D897">
        <f>IF('Multi Unit Grid'!D907="","",'Multi Unit Grid'!D907)</f>
        <v/>
      </c>
      <c r="E897">
        <f>IF('Multi Unit Grid'!E907="","",'Multi Unit Grid'!E907)</f>
        <v/>
      </c>
      <c r="F897">
        <f>IF('Multi Unit Grid'!F907="","",'Multi Unit Grid'!F907)</f>
        <v/>
      </c>
      <c r="G897">
        <f>IF('Multi Unit Grid'!G907="","",'Multi Unit Grid'!G907)</f>
        <v/>
      </c>
      <c r="H897">
        <f>IF('Multi Unit Grid'!H907="","",'Multi Unit Grid'!H907)</f>
        <v/>
      </c>
    </row>
    <row r="898">
      <c r="A898" t="n">
        <v>896</v>
      </c>
      <c r="C898">
        <f>IF('Multi Unit Grid'!C908="","",'Multi Unit Grid'!C908)</f>
        <v/>
      </c>
      <c r="D898">
        <f>IF('Multi Unit Grid'!D908="","",'Multi Unit Grid'!D908)</f>
        <v/>
      </c>
      <c r="E898">
        <f>IF('Multi Unit Grid'!E908="","",'Multi Unit Grid'!E908)</f>
        <v/>
      </c>
      <c r="F898">
        <f>IF('Multi Unit Grid'!F908="","",'Multi Unit Grid'!F908)</f>
        <v/>
      </c>
      <c r="G898">
        <f>IF('Multi Unit Grid'!G908="","",'Multi Unit Grid'!G908)</f>
        <v/>
      </c>
      <c r="H898">
        <f>IF('Multi Unit Grid'!H908="","",'Multi Unit Grid'!H908)</f>
        <v/>
      </c>
    </row>
    <row r="899">
      <c r="A899" t="n">
        <v>897</v>
      </c>
      <c r="C899">
        <f>IF('Multi Unit Grid'!C909="","",'Multi Unit Grid'!C909)</f>
        <v/>
      </c>
      <c r="D899">
        <f>IF('Multi Unit Grid'!D909="","",'Multi Unit Grid'!D909)</f>
        <v/>
      </c>
      <c r="E899">
        <f>IF('Multi Unit Grid'!E909="","",'Multi Unit Grid'!E909)</f>
        <v/>
      </c>
      <c r="F899">
        <f>IF('Multi Unit Grid'!F909="","",'Multi Unit Grid'!F909)</f>
        <v/>
      </c>
      <c r="G899">
        <f>IF('Multi Unit Grid'!G909="","",'Multi Unit Grid'!G909)</f>
        <v/>
      </c>
      <c r="H899">
        <f>IF('Multi Unit Grid'!H909="","",'Multi Unit Grid'!H909)</f>
        <v/>
      </c>
    </row>
    <row r="900">
      <c r="A900" t="n">
        <v>898</v>
      </c>
      <c r="C900">
        <f>IF('Multi Unit Grid'!C910="","",'Multi Unit Grid'!C910)</f>
        <v/>
      </c>
      <c r="D900">
        <f>IF('Multi Unit Grid'!D910="","",'Multi Unit Grid'!D910)</f>
        <v/>
      </c>
      <c r="E900">
        <f>IF('Multi Unit Grid'!E910="","",'Multi Unit Grid'!E910)</f>
        <v/>
      </c>
      <c r="F900">
        <f>IF('Multi Unit Grid'!F910="","",'Multi Unit Grid'!F910)</f>
        <v/>
      </c>
      <c r="G900">
        <f>IF('Multi Unit Grid'!G910="","",'Multi Unit Grid'!G910)</f>
        <v/>
      </c>
      <c r="H900">
        <f>IF('Multi Unit Grid'!H910="","",'Multi Unit Grid'!H910)</f>
        <v/>
      </c>
    </row>
    <row r="901">
      <c r="A901" t="n">
        <v>899</v>
      </c>
      <c r="C901">
        <f>IF('Multi Unit Grid'!C911="","",'Multi Unit Grid'!C911)</f>
        <v/>
      </c>
      <c r="D901">
        <f>IF('Multi Unit Grid'!D911="","",'Multi Unit Grid'!D911)</f>
        <v/>
      </c>
      <c r="E901">
        <f>IF('Multi Unit Grid'!E911="","",'Multi Unit Grid'!E911)</f>
        <v/>
      </c>
      <c r="F901">
        <f>IF('Multi Unit Grid'!F911="","",'Multi Unit Grid'!F911)</f>
        <v/>
      </c>
      <c r="G901">
        <f>IF('Multi Unit Grid'!G911="","",'Multi Unit Grid'!G911)</f>
        <v/>
      </c>
      <c r="H901">
        <f>IF('Multi Unit Grid'!H911="","",'Multi Unit Grid'!H911)</f>
        <v/>
      </c>
    </row>
    <row r="902">
      <c r="A902" t="n">
        <v>900</v>
      </c>
      <c r="C902">
        <f>IF('Multi Unit Grid'!C912="","",'Multi Unit Grid'!C912)</f>
        <v/>
      </c>
      <c r="D902">
        <f>IF('Multi Unit Grid'!D912="","",'Multi Unit Grid'!D912)</f>
        <v/>
      </c>
      <c r="E902">
        <f>IF('Multi Unit Grid'!E912="","",'Multi Unit Grid'!E912)</f>
        <v/>
      </c>
      <c r="F902">
        <f>IF('Multi Unit Grid'!F912="","",'Multi Unit Grid'!F912)</f>
        <v/>
      </c>
      <c r="G902">
        <f>IF('Multi Unit Grid'!G912="","",'Multi Unit Grid'!G912)</f>
        <v/>
      </c>
      <c r="H902">
        <f>IF('Multi Unit Grid'!H912="","",'Multi Unit Grid'!H912)</f>
        <v/>
      </c>
    </row>
    <row r="903">
      <c r="A903" t="n">
        <v>901</v>
      </c>
      <c r="C903">
        <f>IF('Multi Unit Grid'!C913="","",'Multi Unit Grid'!C913)</f>
        <v/>
      </c>
      <c r="D903">
        <f>IF('Multi Unit Grid'!D913="","",'Multi Unit Grid'!D913)</f>
        <v/>
      </c>
      <c r="E903">
        <f>IF('Multi Unit Grid'!E913="","",'Multi Unit Grid'!E913)</f>
        <v/>
      </c>
      <c r="F903">
        <f>IF('Multi Unit Grid'!F913="","",'Multi Unit Grid'!F913)</f>
        <v/>
      </c>
      <c r="G903">
        <f>IF('Multi Unit Grid'!G913="","",'Multi Unit Grid'!G913)</f>
        <v/>
      </c>
      <c r="H903">
        <f>IF('Multi Unit Grid'!H913="","",'Multi Unit Grid'!H913)</f>
        <v/>
      </c>
    </row>
    <row r="904">
      <c r="A904" t="n">
        <v>902</v>
      </c>
      <c r="C904">
        <f>IF('Multi Unit Grid'!C914="","",'Multi Unit Grid'!C914)</f>
        <v/>
      </c>
      <c r="D904">
        <f>IF('Multi Unit Grid'!D914="","",'Multi Unit Grid'!D914)</f>
        <v/>
      </c>
      <c r="E904">
        <f>IF('Multi Unit Grid'!E914="","",'Multi Unit Grid'!E914)</f>
        <v/>
      </c>
      <c r="F904">
        <f>IF('Multi Unit Grid'!F914="","",'Multi Unit Grid'!F914)</f>
        <v/>
      </c>
      <c r="G904">
        <f>IF('Multi Unit Grid'!G914="","",'Multi Unit Grid'!G914)</f>
        <v/>
      </c>
      <c r="H904">
        <f>IF('Multi Unit Grid'!H914="","",'Multi Unit Grid'!H914)</f>
        <v/>
      </c>
    </row>
    <row r="905">
      <c r="A905" t="n">
        <v>903</v>
      </c>
      <c r="C905">
        <f>IF('Multi Unit Grid'!C915="","",'Multi Unit Grid'!C915)</f>
        <v/>
      </c>
      <c r="D905">
        <f>IF('Multi Unit Grid'!D915="","",'Multi Unit Grid'!D915)</f>
        <v/>
      </c>
      <c r="E905">
        <f>IF('Multi Unit Grid'!E915="","",'Multi Unit Grid'!E915)</f>
        <v/>
      </c>
      <c r="F905">
        <f>IF('Multi Unit Grid'!F915="","",'Multi Unit Grid'!F915)</f>
        <v/>
      </c>
      <c r="G905">
        <f>IF('Multi Unit Grid'!G915="","",'Multi Unit Grid'!G915)</f>
        <v/>
      </c>
      <c r="H905">
        <f>IF('Multi Unit Grid'!H915="","",'Multi Unit Grid'!H915)</f>
        <v/>
      </c>
    </row>
    <row r="906">
      <c r="A906" t="n">
        <v>904</v>
      </c>
      <c r="C906">
        <f>IF('Multi Unit Grid'!C916="","",'Multi Unit Grid'!C916)</f>
        <v/>
      </c>
      <c r="D906">
        <f>IF('Multi Unit Grid'!D916="","",'Multi Unit Grid'!D916)</f>
        <v/>
      </c>
      <c r="E906">
        <f>IF('Multi Unit Grid'!E916="","",'Multi Unit Grid'!E916)</f>
        <v/>
      </c>
      <c r="F906">
        <f>IF('Multi Unit Grid'!F916="","",'Multi Unit Grid'!F916)</f>
        <v/>
      </c>
      <c r="G906">
        <f>IF('Multi Unit Grid'!G916="","",'Multi Unit Grid'!G916)</f>
        <v/>
      </c>
      <c r="H906">
        <f>IF('Multi Unit Grid'!H916="","",'Multi Unit Grid'!H916)</f>
        <v/>
      </c>
    </row>
    <row r="907">
      <c r="A907" t="n">
        <v>905</v>
      </c>
      <c r="C907">
        <f>IF('Multi Unit Grid'!C917="","",'Multi Unit Grid'!C917)</f>
        <v/>
      </c>
      <c r="D907">
        <f>IF('Multi Unit Grid'!D917="","",'Multi Unit Grid'!D917)</f>
        <v/>
      </c>
      <c r="E907">
        <f>IF('Multi Unit Grid'!E917="","",'Multi Unit Grid'!E917)</f>
        <v/>
      </c>
      <c r="F907">
        <f>IF('Multi Unit Grid'!F917="","",'Multi Unit Grid'!F917)</f>
        <v/>
      </c>
      <c r="G907">
        <f>IF('Multi Unit Grid'!G917="","",'Multi Unit Grid'!G917)</f>
        <v/>
      </c>
      <c r="H907">
        <f>IF('Multi Unit Grid'!H917="","",'Multi Unit Grid'!H917)</f>
        <v/>
      </c>
    </row>
    <row r="908">
      <c r="A908" t="n">
        <v>906</v>
      </c>
      <c r="C908">
        <f>IF('Multi Unit Grid'!C918="","",'Multi Unit Grid'!C918)</f>
        <v/>
      </c>
      <c r="D908">
        <f>IF('Multi Unit Grid'!D918="","",'Multi Unit Grid'!D918)</f>
        <v/>
      </c>
      <c r="E908">
        <f>IF('Multi Unit Grid'!E918="","",'Multi Unit Grid'!E918)</f>
        <v/>
      </c>
      <c r="F908">
        <f>IF('Multi Unit Grid'!F918="","",'Multi Unit Grid'!F918)</f>
        <v/>
      </c>
      <c r="G908">
        <f>IF('Multi Unit Grid'!G918="","",'Multi Unit Grid'!G918)</f>
        <v/>
      </c>
      <c r="H908">
        <f>IF('Multi Unit Grid'!H918="","",'Multi Unit Grid'!H918)</f>
        <v/>
      </c>
    </row>
    <row r="909">
      <c r="A909" t="n">
        <v>907</v>
      </c>
      <c r="C909">
        <f>IF('Multi Unit Grid'!C919="","",'Multi Unit Grid'!C919)</f>
        <v/>
      </c>
      <c r="D909">
        <f>IF('Multi Unit Grid'!D919="","",'Multi Unit Grid'!D919)</f>
        <v/>
      </c>
      <c r="E909">
        <f>IF('Multi Unit Grid'!E919="","",'Multi Unit Grid'!E919)</f>
        <v/>
      </c>
      <c r="F909">
        <f>IF('Multi Unit Grid'!F919="","",'Multi Unit Grid'!F919)</f>
        <v/>
      </c>
      <c r="G909">
        <f>IF('Multi Unit Grid'!G919="","",'Multi Unit Grid'!G919)</f>
        <v/>
      </c>
      <c r="H909">
        <f>IF('Multi Unit Grid'!H919="","",'Multi Unit Grid'!H919)</f>
        <v/>
      </c>
    </row>
    <row r="910">
      <c r="A910" t="n">
        <v>908</v>
      </c>
      <c r="C910">
        <f>IF('Multi Unit Grid'!C920="","",'Multi Unit Grid'!C920)</f>
        <v/>
      </c>
      <c r="D910">
        <f>IF('Multi Unit Grid'!D920="","",'Multi Unit Grid'!D920)</f>
        <v/>
      </c>
      <c r="E910">
        <f>IF('Multi Unit Grid'!E920="","",'Multi Unit Grid'!E920)</f>
        <v/>
      </c>
      <c r="F910">
        <f>IF('Multi Unit Grid'!F920="","",'Multi Unit Grid'!F920)</f>
        <v/>
      </c>
      <c r="G910">
        <f>IF('Multi Unit Grid'!G920="","",'Multi Unit Grid'!G920)</f>
        <v/>
      </c>
      <c r="H910">
        <f>IF('Multi Unit Grid'!H920="","",'Multi Unit Grid'!H920)</f>
        <v/>
      </c>
    </row>
    <row r="911">
      <c r="A911" t="n">
        <v>909</v>
      </c>
      <c r="C911">
        <f>IF('Multi Unit Grid'!C921="","",'Multi Unit Grid'!C921)</f>
        <v/>
      </c>
      <c r="D911">
        <f>IF('Multi Unit Grid'!D921="","",'Multi Unit Grid'!D921)</f>
        <v/>
      </c>
      <c r="E911">
        <f>IF('Multi Unit Grid'!E921="","",'Multi Unit Grid'!E921)</f>
        <v/>
      </c>
      <c r="F911">
        <f>IF('Multi Unit Grid'!F921="","",'Multi Unit Grid'!F921)</f>
        <v/>
      </c>
      <c r="G911">
        <f>IF('Multi Unit Grid'!G921="","",'Multi Unit Grid'!G921)</f>
        <v/>
      </c>
      <c r="H911">
        <f>IF('Multi Unit Grid'!H921="","",'Multi Unit Grid'!H921)</f>
        <v/>
      </c>
    </row>
    <row r="912">
      <c r="A912" t="n">
        <v>910</v>
      </c>
      <c r="C912">
        <f>IF('Multi Unit Grid'!C922="","",'Multi Unit Grid'!C922)</f>
        <v/>
      </c>
      <c r="D912">
        <f>IF('Multi Unit Grid'!D922="","",'Multi Unit Grid'!D922)</f>
        <v/>
      </c>
      <c r="E912">
        <f>IF('Multi Unit Grid'!E922="","",'Multi Unit Grid'!E922)</f>
        <v/>
      </c>
      <c r="F912">
        <f>IF('Multi Unit Grid'!F922="","",'Multi Unit Grid'!F922)</f>
        <v/>
      </c>
      <c r="G912">
        <f>IF('Multi Unit Grid'!G922="","",'Multi Unit Grid'!G922)</f>
        <v/>
      </c>
      <c r="H912">
        <f>IF('Multi Unit Grid'!H922="","",'Multi Unit Grid'!H922)</f>
        <v/>
      </c>
    </row>
    <row r="913">
      <c r="A913" t="n">
        <v>911</v>
      </c>
      <c r="C913">
        <f>IF('Multi Unit Grid'!C923="","",'Multi Unit Grid'!C923)</f>
        <v/>
      </c>
      <c r="D913">
        <f>IF('Multi Unit Grid'!D923="","",'Multi Unit Grid'!D923)</f>
        <v/>
      </c>
      <c r="E913">
        <f>IF('Multi Unit Grid'!E923="","",'Multi Unit Grid'!E923)</f>
        <v/>
      </c>
      <c r="F913">
        <f>IF('Multi Unit Grid'!F923="","",'Multi Unit Grid'!F923)</f>
        <v/>
      </c>
      <c r="G913">
        <f>IF('Multi Unit Grid'!G923="","",'Multi Unit Grid'!G923)</f>
        <v/>
      </c>
      <c r="H913">
        <f>IF('Multi Unit Grid'!H923="","",'Multi Unit Grid'!H923)</f>
        <v/>
      </c>
    </row>
    <row r="914">
      <c r="A914" t="n">
        <v>912</v>
      </c>
      <c r="C914">
        <f>IF('Multi Unit Grid'!C924="","",'Multi Unit Grid'!C924)</f>
        <v/>
      </c>
      <c r="D914">
        <f>IF('Multi Unit Grid'!D924="","",'Multi Unit Grid'!D924)</f>
        <v/>
      </c>
      <c r="E914">
        <f>IF('Multi Unit Grid'!E924="","",'Multi Unit Grid'!E924)</f>
        <v/>
      </c>
      <c r="F914">
        <f>IF('Multi Unit Grid'!F924="","",'Multi Unit Grid'!F924)</f>
        <v/>
      </c>
      <c r="G914">
        <f>IF('Multi Unit Grid'!G924="","",'Multi Unit Grid'!G924)</f>
        <v/>
      </c>
      <c r="H914">
        <f>IF('Multi Unit Grid'!H924="","",'Multi Unit Grid'!H924)</f>
        <v/>
      </c>
    </row>
    <row r="915">
      <c r="A915" t="n">
        <v>913</v>
      </c>
      <c r="C915">
        <f>IF('Multi Unit Grid'!C925="","",'Multi Unit Grid'!C925)</f>
        <v/>
      </c>
      <c r="D915">
        <f>IF('Multi Unit Grid'!D925="","",'Multi Unit Grid'!D925)</f>
        <v/>
      </c>
      <c r="E915">
        <f>IF('Multi Unit Grid'!E925="","",'Multi Unit Grid'!E925)</f>
        <v/>
      </c>
      <c r="F915">
        <f>IF('Multi Unit Grid'!F925="","",'Multi Unit Grid'!F925)</f>
        <v/>
      </c>
      <c r="G915">
        <f>IF('Multi Unit Grid'!G925="","",'Multi Unit Grid'!G925)</f>
        <v/>
      </c>
      <c r="H915">
        <f>IF('Multi Unit Grid'!H925="","",'Multi Unit Grid'!H925)</f>
        <v/>
      </c>
    </row>
    <row r="916">
      <c r="A916" t="n">
        <v>914</v>
      </c>
      <c r="C916">
        <f>IF('Multi Unit Grid'!C926="","",'Multi Unit Grid'!C926)</f>
        <v/>
      </c>
      <c r="D916">
        <f>IF('Multi Unit Grid'!D926="","",'Multi Unit Grid'!D926)</f>
        <v/>
      </c>
      <c r="E916">
        <f>IF('Multi Unit Grid'!E926="","",'Multi Unit Grid'!E926)</f>
        <v/>
      </c>
      <c r="F916">
        <f>IF('Multi Unit Grid'!F926="","",'Multi Unit Grid'!F926)</f>
        <v/>
      </c>
      <c r="G916">
        <f>IF('Multi Unit Grid'!G926="","",'Multi Unit Grid'!G926)</f>
        <v/>
      </c>
      <c r="H916">
        <f>IF('Multi Unit Grid'!H926="","",'Multi Unit Grid'!H926)</f>
        <v/>
      </c>
    </row>
    <row r="917">
      <c r="A917" t="n">
        <v>915</v>
      </c>
      <c r="C917">
        <f>IF('Multi Unit Grid'!C927="","",'Multi Unit Grid'!C927)</f>
        <v/>
      </c>
      <c r="D917">
        <f>IF('Multi Unit Grid'!D927="","",'Multi Unit Grid'!D927)</f>
        <v/>
      </c>
      <c r="E917">
        <f>IF('Multi Unit Grid'!E927="","",'Multi Unit Grid'!E927)</f>
        <v/>
      </c>
      <c r="F917">
        <f>IF('Multi Unit Grid'!F927="","",'Multi Unit Grid'!F927)</f>
        <v/>
      </c>
      <c r="G917">
        <f>IF('Multi Unit Grid'!G927="","",'Multi Unit Grid'!G927)</f>
        <v/>
      </c>
      <c r="H917">
        <f>IF('Multi Unit Grid'!H927="","",'Multi Unit Grid'!H927)</f>
        <v/>
      </c>
    </row>
    <row r="918">
      <c r="A918" t="n">
        <v>916</v>
      </c>
      <c r="C918">
        <f>IF('Multi Unit Grid'!C928="","",'Multi Unit Grid'!C928)</f>
        <v/>
      </c>
      <c r="D918">
        <f>IF('Multi Unit Grid'!D928="","",'Multi Unit Grid'!D928)</f>
        <v/>
      </c>
      <c r="E918">
        <f>IF('Multi Unit Grid'!E928="","",'Multi Unit Grid'!E928)</f>
        <v/>
      </c>
      <c r="F918">
        <f>IF('Multi Unit Grid'!F928="","",'Multi Unit Grid'!F928)</f>
        <v/>
      </c>
      <c r="G918">
        <f>IF('Multi Unit Grid'!G928="","",'Multi Unit Grid'!G928)</f>
        <v/>
      </c>
      <c r="H918">
        <f>IF('Multi Unit Grid'!H928="","",'Multi Unit Grid'!H928)</f>
        <v/>
      </c>
    </row>
    <row r="919">
      <c r="A919" t="n">
        <v>917</v>
      </c>
      <c r="C919">
        <f>IF('Multi Unit Grid'!C929="","",'Multi Unit Grid'!C929)</f>
        <v/>
      </c>
      <c r="D919">
        <f>IF('Multi Unit Grid'!D929="","",'Multi Unit Grid'!D929)</f>
        <v/>
      </c>
      <c r="E919">
        <f>IF('Multi Unit Grid'!E929="","",'Multi Unit Grid'!E929)</f>
        <v/>
      </c>
      <c r="F919">
        <f>IF('Multi Unit Grid'!F929="","",'Multi Unit Grid'!F929)</f>
        <v/>
      </c>
      <c r="G919">
        <f>IF('Multi Unit Grid'!G929="","",'Multi Unit Grid'!G929)</f>
        <v/>
      </c>
      <c r="H919">
        <f>IF('Multi Unit Grid'!H929="","",'Multi Unit Grid'!H929)</f>
        <v/>
      </c>
    </row>
    <row r="920">
      <c r="A920" t="n">
        <v>918</v>
      </c>
      <c r="C920">
        <f>IF('Multi Unit Grid'!C930="","",'Multi Unit Grid'!C930)</f>
        <v/>
      </c>
      <c r="D920">
        <f>IF('Multi Unit Grid'!D930="","",'Multi Unit Grid'!D930)</f>
        <v/>
      </c>
      <c r="E920">
        <f>IF('Multi Unit Grid'!E930="","",'Multi Unit Grid'!E930)</f>
        <v/>
      </c>
      <c r="F920">
        <f>IF('Multi Unit Grid'!F930="","",'Multi Unit Grid'!F930)</f>
        <v/>
      </c>
      <c r="G920">
        <f>IF('Multi Unit Grid'!G930="","",'Multi Unit Grid'!G930)</f>
        <v/>
      </c>
      <c r="H920">
        <f>IF('Multi Unit Grid'!H930="","",'Multi Unit Grid'!H930)</f>
        <v/>
      </c>
    </row>
    <row r="921">
      <c r="A921" t="n">
        <v>919</v>
      </c>
      <c r="C921">
        <f>IF('Multi Unit Grid'!C931="","",'Multi Unit Grid'!C931)</f>
        <v/>
      </c>
      <c r="D921">
        <f>IF('Multi Unit Grid'!D931="","",'Multi Unit Grid'!D931)</f>
        <v/>
      </c>
      <c r="E921">
        <f>IF('Multi Unit Grid'!E931="","",'Multi Unit Grid'!E931)</f>
        <v/>
      </c>
      <c r="F921">
        <f>IF('Multi Unit Grid'!F931="","",'Multi Unit Grid'!F931)</f>
        <v/>
      </c>
      <c r="G921">
        <f>IF('Multi Unit Grid'!G931="","",'Multi Unit Grid'!G931)</f>
        <v/>
      </c>
      <c r="H921">
        <f>IF('Multi Unit Grid'!H931="","",'Multi Unit Grid'!H931)</f>
        <v/>
      </c>
    </row>
    <row r="922">
      <c r="A922" t="n">
        <v>920</v>
      </c>
      <c r="C922">
        <f>IF('Multi Unit Grid'!C932="","",'Multi Unit Grid'!C932)</f>
        <v/>
      </c>
      <c r="D922">
        <f>IF('Multi Unit Grid'!D932="","",'Multi Unit Grid'!D932)</f>
        <v/>
      </c>
      <c r="E922">
        <f>IF('Multi Unit Grid'!E932="","",'Multi Unit Grid'!E932)</f>
        <v/>
      </c>
      <c r="F922">
        <f>IF('Multi Unit Grid'!F932="","",'Multi Unit Grid'!F932)</f>
        <v/>
      </c>
      <c r="G922">
        <f>IF('Multi Unit Grid'!G932="","",'Multi Unit Grid'!G932)</f>
        <v/>
      </c>
      <c r="H922">
        <f>IF('Multi Unit Grid'!H932="","",'Multi Unit Grid'!H932)</f>
        <v/>
      </c>
    </row>
    <row r="923">
      <c r="A923" t="n">
        <v>921</v>
      </c>
      <c r="C923">
        <f>IF('Multi Unit Grid'!C933="","",'Multi Unit Grid'!C933)</f>
        <v/>
      </c>
      <c r="D923">
        <f>IF('Multi Unit Grid'!D933="","",'Multi Unit Grid'!D933)</f>
        <v/>
      </c>
      <c r="E923">
        <f>IF('Multi Unit Grid'!E933="","",'Multi Unit Grid'!E933)</f>
        <v/>
      </c>
      <c r="F923">
        <f>IF('Multi Unit Grid'!F933="","",'Multi Unit Grid'!F933)</f>
        <v/>
      </c>
      <c r="G923">
        <f>IF('Multi Unit Grid'!G933="","",'Multi Unit Grid'!G933)</f>
        <v/>
      </c>
      <c r="H923">
        <f>IF('Multi Unit Grid'!H933="","",'Multi Unit Grid'!H933)</f>
        <v/>
      </c>
    </row>
    <row r="924">
      <c r="A924" t="n">
        <v>922</v>
      </c>
      <c r="C924">
        <f>IF('Multi Unit Grid'!C934="","",'Multi Unit Grid'!C934)</f>
        <v/>
      </c>
      <c r="D924">
        <f>IF('Multi Unit Grid'!D934="","",'Multi Unit Grid'!D934)</f>
        <v/>
      </c>
      <c r="E924">
        <f>IF('Multi Unit Grid'!E934="","",'Multi Unit Grid'!E934)</f>
        <v/>
      </c>
      <c r="F924">
        <f>IF('Multi Unit Grid'!F934="","",'Multi Unit Grid'!F934)</f>
        <v/>
      </c>
      <c r="G924">
        <f>IF('Multi Unit Grid'!G934="","",'Multi Unit Grid'!G934)</f>
        <v/>
      </c>
      <c r="H924">
        <f>IF('Multi Unit Grid'!H934="","",'Multi Unit Grid'!H934)</f>
        <v/>
      </c>
    </row>
    <row r="925">
      <c r="A925" t="n">
        <v>923</v>
      </c>
      <c r="C925">
        <f>IF('Multi Unit Grid'!C935="","",'Multi Unit Grid'!C935)</f>
        <v/>
      </c>
      <c r="D925">
        <f>IF('Multi Unit Grid'!D935="","",'Multi Unit Grid'!D935)</f>
        <v/>
      </c>
      <c r="E925">
        <f>IF('Multi Unit Grid'!E935="","",'Multi Unit Grid'!E935)</f>
        <v/>
      </c>
      <c r="F925">
        <f>IF('Multi Unit Grid'!F935="","",'Multi Unit Grid'!F935)</f>
        <v/>
      </c>
      <c r="G925">
        <f>IF('Multi Unit Grid'!G935="","",'Multi Unit Grid'!G935)</f>
        <v/>
      </c>
      <c r="H925">
        <f>IF('Multi Unit Grid'!H935="","",'Multi Unit Grid'!H935)</f>
        <v/>
      </c>
    </row>
    <row r="926">
      <c r="A926" t="n">
        <v>924</v>
      </c>
      <c r="C926">
        <f>IF('Multi Unit Grid'!C936="","",'Multi Unit Grid'!C936)</f>
        <v/>
      </c>
      <c r="D926">
        <f>IF('Multi Unit Grid'!D936="","",'Multi Unit Grid'!D936)</f>
        <v/>
      </c>
      <c r="E926">
        <f>IF('Multi Unit Grid'!E936="","",'Multi Unit Grid'!E936)</f>
        <v/>
      </c>
      <c r="F926">
        <f>IF('Multi Unit Grid'!F936="","",'Multi Unit Grid'!F936)</f>
        <v/>
      </c>
      <c r="G926">
        <f>IF('Multi Unit Grid'!G936="","",'Multi Unit Grid'!G936)</f>
        <v/>
      </c>
      <c r="H926">
        <f>IF('Multi Unit Grid'!H936="","",'Multi Unit Grid'!H936)</f>
        <v/>
      </c>
    </row>
    <row r="927">
      <c r="A927" t="n">
        <v>925</v>
      </c>
      <c r="C927">
        <f>IF('Multi Unit Grid'!C937="","",'Multi Unit Grid'!C937)</f>
        <v/>
      </c>
      <c r="D927">
        <f>IF('Multi Unit Grid'!D937="","",'Multi Unit Grid'!D937)</f>
        <v/>
      </c>
      <c r="E927">
        <f>IF('Multi Unit Grid'!E937="","",'Multi Unit Grid'!E937)</f>
        <v/>
      </c>
      <c r="F927">
        <f>IF('Multi Unit Grid'!F937="","",'Multi Unit Grid'!F937)</f>
        <v/>
      </c>
      <c r="G927">
        <f>IF('Multi Unit Grid'!G937="","",'Multi Unit Grid'!G937)</f>
        <v/>
      </c>
      <c r="H927">
        <f>IF('Multi Unit Grid'!H937="","",'Multi Unit Grid'!H937)</f>
        <v/>
      </c>
    </row>
    <row r="928">
      <c r="A928" t="n">
        <v>926</v>
      </c>
      <c r="C928">
        <f>IF('Multi Unit Grid'!C938="","",'Multi Unit Grid'!C938)</f>
        <v/>
      </c>
      <c r="D928">
        <f>IF('Multi Unit Grid'!D938="","",'Multi Unit Grid'!D938)</f>
        <v/>
      </c>
      <c r="E928">
        <f>IF('Multi Unit Grid'!E938="","",'Multi Unit Grid'!E938)</f>
        <v/>
      </c>
      <c r="F928">
        <f>IF('Multi Unit Grid'!F938="","",'Multi Unit Grid'!F938)</f>
        <v/>
      </c>
      <c r="G928">
        <f>IF('Multi Unit Grid'!G938="","",'Multi Unit Grid'!G938)</f>
        <v/>
      </c>
      <c r="H928">
        <f>IF('Multi Unit Grid'!H938="","",'Multi Unit Grid'!H938)</f>
        <v/>
      </c>
    </row>
    <row r="929">
      <c r="A929" t="n">
        <v>927</v>
      </c>
      <c r="C929">
        <f>IF('Multi Unit Grid'!C939="","",'Multi Unit Grid'!C939)</f>
        <v/>
      </c>
      <c r="D929">
        <f>IF('Multi Unit Grid'!D939="","",'Multi Unit Grid'!D939)</f>
        <v/>
      </c>
      <c r="E929">
        <f>IF('Multi Unit Grid'!E939="","",'Multi Unit Grid'!E939)</f>
        <v/>
      </c>
      <c r="F929">
        <f>IF('Multi Unit Grid'!F939="","",'Multi Unit Grid'!F939)</f>
        <v/>
      </c>
      <c r="G929">
        <f>IF('Multi Unit Grid'!G939="","",'Multi Unit Grid'!G939)</f>
        <v/>
      </c>
      <c r="H929">
        <f>IF('Multi Unit Grid'!H939="","",'Multi Unit Grid'!H939)</f>
        <v/>
      </c>
    </row>
    <row r="930">
      <c r="A930" t="n">
        <v>928</v>
      </c>
      <c r="C930">
        <f>IF('Multi Unit Grid'!C940="","",'Multi Unit Grid'!C940)</f>
        <v/>
      </c>
      <c r="D930">
        <f>IF('Multi Unit Grid'!D940="","",'Multi Unit Grid'!D940)</f>
        <v/>
      </c>
      <c r="E930">
        <f>IF('Multi Unit Grid'!E940="","",'Multi Unit Grid'!E940)</f>
        <v/>
      </c>
      <c r="F930">
        <f>IF('Multi Unit Grid'!F940="","",'Multi Unit Grid'!F940)</f>
        <v/>
      </c>
      <c r="G930">
        <f>IF('Multi Unit Grid'!G940="","",'Multi Unit Grid'!G940)</f>
        <v/>
      </c>
      <c r="H930">
        <f>IF('Multi Unit Grid'!H940="","",'Multi Unit Grid'!H940)</f>
        <v/>
      </c>
    </row>
    <row r="931">
      <c r="A931" t="n">
        <v>929</v>
      </c>
      <c r="C931">
        <f>IF('Multi Unit Grid'!C941="","",'Multi Unit Grid'!C941)</f>
        <v/>
      </c>
      <c r="D931">
        <f>IF('Multi Unit Grid'!D941="","",'Multi Unit Grid'!D941)</f>
        <v/>
      </c>
      <c r="E931">
        <f>IF('Multi Unit Grid'!E941="","",'Multi Unit Grid'!E941)</f>
        <v/>
      </c>
      <c r="F931">
        <f>IF('Multi Unit Grid'!F941="","",'Multi Unit Grid'!F941)</f>
        <v/>
      </c>
      <c r="G931">
        <f>IF('Multi Unit Grid'!G941="","",'Multi Unit Grid'!G941)</f>
        <v/>
      </c>
      <c r="H931">
        <f>IF('Multi Unit Grid'!H941="","",'Multi Unit Grid'!H941)</f>
        <v/>
      </c>
    </row>
    <row r="932">
      <c r="A932" t="n">
        <v>930</v>
      </c>
      <c r="C932">
        <f>IF('Multi Unit Grid'!C942="","",'Multi Unit Grid'!C942)</f>
        <v/>
      </c>
      <c r="D932">
        <f>IF('Multi Unit Grid'!D942="","",'Multi Unit Grid'!D942)</f>
        <v/>
      </c>
      <c r="E932">
        <f>IF('Multi Unit Grid'!E942="","",'Multi Unit Grid'!E942)</f>
        <v/>
      </c>
      <c r="F932">
        <f>IF('Multi Unit Grid'!F942="","",'Multi Unit Grid'!F942)</f>
        <v/>
      </c>
      <c r="G932">
        <f>IF('Multi Unit Grid'!G942="","",'Multi Unit Grid'!G942)</f>
        <v/>
      </c>
      <c r="H932">
        <f>IF('Multi Unit Grid'!H942="","",'Multi Unit Grid'!H942)</f>
        <v/>
      </c>
    </row>
    <row r="933">
      <c r="A933" t="n">
        <v>931</v>
      </c>
      <c r="C933">
        <f>IF('Multi Unit Grid'!C943="","",'Multi Unit Grid'!C943)</f>
        <v/>
      </c>
      <c r="D933">
        <f>IF('Multi Unit Grid'!D943="","",'Multi Unit Grid'!D943)</f>
        <v/>
      </c>
      <c r="E933">
        <f>IF('Multi Unit Grid'!E943="","",'Multi Unit Grid'!E943)</f>
        <v/>
      </c>
      <c r="F933">
        <f>IF('Multi Unit Grid'!F943="","",'Multi Unit Grid'!F943)</f>
        <v/>
      </c>
      <c r="G933">
        <f>IF('Multi Unit Grid'!G943="","",'Multi Unit Grid'!G943)</f>
        <v/>
      </c>
      <c r="H933">
        <f>IF('Multi Unit Grid'!H943="","",'Multi Unit Grid'!H943)</f>
        <v/>
      </c>
    </row>
    <row r="934">
      <c r="A934" t="n">
        <v>932</v>
      </c>
      <c r="C934">
        <f>IF('Multi Unit Grid'!C944="","",'Multi Unit Grid'!C944)</f>
        <v/>
      </c>
      <c r="D934">
        <f>IF('Multi Unit Grid'!D944="","",'Multi Unit Grid'!D944)</f>
        <v/>
      </c>
      <c r="E934">
        <f>IF('Multi Unit Grid'!E944="","",'Multi Unit Grid'!E944)</f>
        <v/>
      </c>
      <c r="F934">
        <f>IF('Multi Unit Grid'!F944="","",'Multi Unit Grid'!F944)</f>
        <v/>
      </c>
      <c r="G934">
        <f>IF('Multi Unit Grid'!G944="","",'Multi Unit Grid'!G944)</f>
        <v/>
      </c>
      <c r="H934">
        <f>IF('Multi Unit Grid'!H944="","",'Multi Unit Grid'!H944)</f>
        <v/>
      </c>
    </row>
    <row r="935">
      <c r="A935" t="n">
        <v>933</v>
      </c>
      <c r="C935">
        <f>IF('Multi Unit Grid'!C945="","",'Multi Unit Grid'!C945)</f>
        <v/>
      </c>
      <c r="D935">
        <f>IF('Multi Unit Grid'!D945="","",'Multi Unit Grid'!D945)</f>
        <v/>
      </c>
      <c r="E935">
        <f>IF('Multi Unit Grid'!E945="","",'Multi Unit Grid'!E945)</f>
        <v/>
      </c>
      <c r="F935">
        <f>IF('Multi Unit Grid'!F945="","",'Multi Unit Grid'!F945)</f>
        <v/>
      </c>
      <c r="G935">
        <f>IF('Multi Unit Grid'!G945="","",'Multi Unit Grid'!G945)</f>
        <v/>
      </c>
      <c r="H935">
        <f>IF('Multi Unit Grid'!H945="","",'Multi Unit Grid'!H945)</f>
        <v/>
      </c>
    </row>
    <row r="936">
      <c r="A936" t="n">
        <v>934</v>
      </c>
      <c r="C936">
        <f>IF('Multi Unit Grid'!C946="","",'Multi Unit Grid'!C946)</f>
        <v/>
      </c>
      <c r="D936">
        <f>IF('Multi Unit Grid'!D946="","",'Multi Unit Grid'!D946)</f>
        <v/>
      </c>
      <c r="E936">
        <f>IF('Multi Unit Grid'!E946="","",'Multi Unit Grid'!E946)</f>
        <v/>
      </c>
      <c r="F936">
        <f>IF('Multi Unit Grid'!F946="","",'Multi Unit Grid'!F946)</f>
        <v/>
      </c>
      <c r="G936">
        <f>IF('Multi Unit Grid'!G946="","",'Multi Unit Grid'!G946)</f>
        <v/>
      </c>
      <c r="H936">
        <f>IF('Multi Unit Grid'!H946="","",'Multi Unit Grid'!H946)</f>
        <v/>
      </c>
    </row>
    <row r="937">
      <c r="A937" t="n">
        <v>935</v>
      </c>
      <c r="C937">
        <f>IF('Multi Unit Grid'!C947="","",'Multi Unit Grid'!C947)</f>
        <v/>
      </c>
      <c r="D937">
        <f>IF('Multi Unit Grid'!D947="","",'Multi Unit Grid'!D947)</f>
        <v/>
      </c>
      <c r="E937">
        <f>IF('Multi Unit Grid'!E947="","",'Multi Unit Grid'!E947)</f>
        <v/>
      </c>
      <c r="F937">
        <f>IF('Multi Unit Grid'!F947="","",'Multi Unit Grid'!F947)</f>
        <v/>
      </c>
      <c r="G937">
        <f>IF('Multi Unit Grid'!G947="","",'Multi Unit Grid'!G947)</f>
        <v/>
      </c>
      <c r="H937">
        <f>IF('Multi Unit Grid'!H947="","",'Multi Unit Grid'!H947)</f>
        <v/>
      </c>
    </row>
    <row r="938">
      <c r="A938" t="n">
        <v>936</v>
      </c>
      <c r="C938">
        <f>IF('Multi Unit Grid'!C948="","",'Multi Unit Grid'!C948)</f>
        <v/>
      </c>
      <c r="D938">
        <f>IF('Multi Unit Grid'!D948="","",'Multi Unit Grid'!D948)</f>
        <v/>
      </c>
      <c r="E938">
        <f>IF('Multi Unit Grid'!E948="","",'Multi Unit Grid'!E948)</f>
        <v/>
      </c>
      <c r="F938">
        <f>IF('Multi Unit Grid'!F948="","",'Multi Unit Grid'!F948)</f>
        <v/>
      </c>
      <c r="G938">
        <f>IF('Multi Unit Grid'!G948="","",'Multi Unit Grid'!G948)</f>
        <v/>
      </c>
      <c r="H938">
        <f>IF('Multi Unit Grid'!H948="","",'Multi Unit Grid'!H948)</f>
        <v/>
      </c>
    </row>
    <row r="939">
      <c r="A939" t="n">
        <v>937</v>
      </c>
      <c r="C939">
        <f>IF('Multi Unit Grid'!C949="","",'Multi Unit Grid'!C949)</f>
        <v/>
      </c>
      <c r="D939">
        <f>IF('Multi Unit Grid'!D949="","",'Multi Unit Grid'!D949)</f>
        <v/>
      </c>
      <c r="E939">
        <f>IF('Multi Unit Grid'!E949="","",'Multi Unit Grid'!E949)</f>
        <v/>
      </c>
      <c r="F939">
        <f>IF('Multi Unit Grid'!F949="","",'Multi Unit Grid'!F949)</f>
        <v/>
      </c>
      <c r="G939">
        <f>IF('Multi Unit Grid'!G949="","",'Multi Unit Grid'!G949)</f>
        <v/>
      </c>
      <c r="H939">
        <f>IF('Multi Unit Grid'!H949="","",'Multi Unit Grid'!H949)</f>
        <v/>
      </c>
    </row>
    <row r="940">
      <c r="A940" t="n">
        <v>938</v>
      </c>
      <c r="C940">
        <f>IF('Multi Unit Grid'!C950="","",'Multi Unit Grid'!C950)</f>
        <v/>
      </c>
      <c r="D940">
        <f>IF('Multi Unit Grid'!D950="","",'Multi Unit Grid'!D950)</f>
        <v/>
      </c>
      <c r="E940">
        <f>IF('Multi Unit Grid'!E950="","",'Multi Unit Grid'!E950)</f>
        <v/>
      </c>
      <c r="F940">
        <f>IF('Multi Unit Grid'!F950="","",'Multi Unit Grid'!F950)</f>
        <v/>
      </c>
      <c r="G940">
        <f>IF('Multi Unit Grid'!G950="","",'Multi Unit Grid'!G950)</f>
        <v/>
      </c>
      <c r="H940">
        <f>IF('Multi Unit Grid'!H950="","",'Multi Unit Grid'!H950)</f>
        <v/>
      </c>
    </row>
    <row r="941">
      <c r="A941" t="n">
        <v>939</v>
      </c>
      <c r="C941">
        <f>IF('Multi Unit Grid'!C951="","",'Multi Unit Grid'!C951)</f>
        <v/>
      </c>
      <c r="D941">
        <f>IF('Multi Unit Grid'!D951="","",'Multi Unit Grid'!D951)</f>
        <v/>
      </c>
      <c r="E941">
        <f>IF('Multi Unit Grid'!E951="","",'Multi Unit Grid'!E951)</f>
        <v/>
      </c>
      <c r="F941">
        <f>IF('Multi Unit Grid'!F951="","",'Multi Unit Grid'!F951)</f>
        <v/>
      </c>
      <c r="G941">
        <f>IF('Multi Unit Grid'!G951="","",'Multi Unit Grid'!G951)</f>
        <v/>
      </c>
      <c r="H941">
        <f>IF('Multi Unit Grid'!H951="","",'Multi Unit Grid'!H951)</f>
        <v/>
      </c>
    </row>
    <row r="942">
      <c r="A942" t="n">
        <v>940</v>
      </c>
      <c r="C942">
        <f>IF('Multi Unit Grid'!C952="","",'Multi Unit Grid'!C952)</f>
        <v/>
      </c>
      <c r="D942">
        <f>IF('Multi Unit Grid'!D952="","",'Multi Unit Grid'!D952)</f>
        <v/>
      </c>
      <c r="E942">
        <f>IF('Multi Unit Grid'!E952="","",'Multi Unit Grid'!E952)</f>
        <v/>
      </c>
      <c r="F942">
        <f>IF('Multi Unit Grid'!F952="","",'Multi Unit Grid'!F952)</f>
        <v/>
      </c>
      <c r="G942">
        <f>IF('Multi Unit Grid'!G952="","",'Multi Unit Grid'!G952)</f>
        <v/>
      </c>
      <c r="H942">
        <f>IF('Multi Unit Grid'!H952="","",'Multi Unit Grid'!H952)</f>
        <v/>
      </c>
    </row>
    <row r="943">
      <c r="A943" t="n">
        <v>941</v>
      </c>
      <c r="C943">
        <f>IF('Multi Unit Grid'!C953="","",'Multi Unit Grid'!C953)</f>
        <v/>
      </c>
      <c r="D943">
        <f>IF('Multi Unit Grid'!D953="","",'Multi Unit Grid'!D953)</f>
        <v/>
      </c>
      <c r="E943">
        <f>IF('Multi Unit Grid'!E953="","",'Multi Unit Grid'!E953)</f>
        <v/>
      </c>
      <c r="F943">
        <f>IF('Multi Unit Grid'!F953="","",'Multi Unit Grid'!F953)</f>
        <v/>
      </c>
      <c r="G943">
        <f>IF('Multi Unit Grid'!G953="","",'Multi Unit Grid'!G953)</f>
        <v/>
      </c>
      <c r="H943">
        <f>IF('Multi Unit Grid'!H953="","",'Multi Unit Grid'!H953)</f>
        <v/>
      </c>
    </row>
    <row r="944">
      <c r="A944" t="n">
        <v>942</v>
      </c>
      <c r="C944">
        <f>IF('Multi Unit Grid'!C954="","",'Multi Unit Grid'!C954)</f>
        <v/>
      </c>
      <c r="D944">
        <f>IF('Multi Unit Grid'!D954="","",'Multi Unit Grid'!D954)</f>
        <v/>
      </c>
      <c r="E944">
        <f>IF('Multi Unit Grid'!E954="","",'Multi Unit Grid'!E954)</f>
        <v/>
      </c>
      <c r="F944">
        <f>IF('Multi Unit Grid'!F954="","",'Multi Unit Grid'!F954)</f>
        <v/>
      </c>
      <c r="G944">
        <f>IF('Multi Unit Grid'!G954="","",'Multi Unit Grid'!G954)</f>
        <v/>
      </c>
      <c r="H944">
        <f>IF('Multi Unit Grid'!H954="","",'Multi Unit Grid'!H954)</f>
        <v/>
      </c>
    </row>
    <row r="945">
      <c r="A945" t="n">
        <v>943</v>
      </c>
      <c r="C945">
        <f>IF('Multi Unit Grid'!C955="","",'Multi Unit Grid'!C955)</f>
        <v/>
      </c>
      <c r="D945">
        <f>IF('Multi Unit Grid'!D955="","",'Multi Unit Grid'!D955)</f>
        <v/>
      </c>
      <c r="E945">
        <f>IF('Multi Unit Grid'!E955="","",'Multi Unit Grid'!E955)</f>
        <v/>
      </c>
      <c r="F945">
        <f>IF('Multi Unit Grid'!F955="","",'Multi Unit Grid'!F955)</f>
        <v/>
      </c>
      <c r="G945">
        <f>IF('Multi Unit Grid'!G955="","",'Multi Unit Grid'!G955)</f>
        <v/>
      </c>
      <c r="H945">
        <f>IF('Multi Unit Grid'!H955="","",'Multi Unit Grid'!H955)</f>
        <v/>
      </c>
    </row>
    <row r="946">
      <c r="A946" t="n">
        <v>944</v>
      </c>
      <c r="C946">
        <f>IF('Multi Unit Grid'!C956="","",'Multi Unit Grid'!C956)</f>
        <v/>
      </c>
      <c r="D946">
        <f>IF('Multi Unit Grid'!D956="","",'Multi Unit Grid'!D956)</f>
        <v/>
      </c>
      <c r="E946">
        <f>IF('Multi Unit Grid'!E956="","",'Multi Unit Grid'!E956)</f>
        <v/>
      </c>
      <c r="F946">
        <f>IF('Multi Unit Grid'!F956="","",'Multi Unit Grid'!F956)</f>
        <v/>
      </c>
      <c r="G946">
        <f>IF('Multi Unit Grid'!G956="","",'Multi Unit Grid'!G956)</f>
        <v/>
      </c>
      <c r="H946">
        <f>IF('Multi Unit Grid'!H956="","",'Multi Unit Grid'!H956)</f>
        <v/>
      </c>
    </row>
    <row r="947">
      <c r="A947" t="n">
        <v>945</v>
      </c>
      <c r="C947">
        <f>IF('Multi Unit Grid'!C957="","",'Multi Unit Grid'!C957)</f>
        <v/>
      </c>
      <c r="D947">
        <f>IF('Multi Unit Grid'!D957="","",'Multi Unit Grid'!D957)</f>
        <v/>
      </c>
      <c r="E947">
        <f>IF('Multi Unit Grid'!E957="","",'Multi Unit Grid'!E957)</f>
        <v/>
      </c>
      <c r="F947">
        <f>IF('Multi Unit Grid'!F957="","",'Multi Unit Grid'!F957)</f>
        <v/>
      </c>
      <c r="G947">
        <f>IF('Multi Unit Grid'!G957="","",'Multi Unit Grid'!G957)</f>
        <v/>
      </c>
      <c r="H947">
        <f>IF('Multi Unit Grid'!H957="","",'Multi Unit Grid'!H957)</f>
        <v/>
      </c>
    </row>
    <row r="948">
      <c r="A948" t="n">
        <v>946</v>
      </c>
      <c r="C948">
        <f>IF('Multi Unit Grid'!C958="","",'Multi Unit Grid'!C958)</f>
        <v/>
      </c>
      <c r="D948">
        <f>IF('Multi Unit Grid'!D958="","",'Multi Unit Grid'!D958)</f>
        <v/>
      </c>
      <c r="E948">
        <f>IF('Multi Unit Grid'!E958="","",'Multi Unit Grid'!E958)</f>
        <v/>
      </c>
      <c r="F948">
        <f>IF('Multi Unit Grid'!F958="","",'Multi Unit Grid'!F958)</f>
        <v/>
      </c>
      <c r="G948">
        <f>IF('Multi Unit Grid'!G958="","",'Multi Unit Grid'!G958)</f>
        <v/>
      </c>
      <c r="H948">
        <f>IF('Multi Unit Grid'!H958="","",'Multi Unit Grid'!H958)</f>
        <v/>
      </c>
    </row>
    <row r="949">
      <c r="A949" t="n">
        <v>947</v>
      </c>
      <c r="C949">
        <f>IF('Multi Unit Grid'!C959="","",'Multi Unit Grid'!C959)</f>
        <v/>
      </c>
      <c r="D949">
        <f>IF('Multi Unit Grid'!D959="","",'Multi Unit Grid'!D959)</f>
        <v/>
      </c>
      <c r="E949">
        <f>IF('Multi Unit Grid'!E959="","",'Multi Unit Grid'!E959)</f>
        <v/>
      </c>
      <c r="F949">
        <f>IF('Multi Unit Grid'!F959="","",'Multi Unit Grid'!F959)</f>
        <v/>
      </c>
      <c r="G949">
        <f>IF('Multi Unit Grid'!G959="","",'Multi Unit Grid'!G959)</f>
        <v/>
      </c>
      <c r="H949">
        <f>IF('Multi Unit Grid'!H959="","",'Multi Unit Grid'!H959)</f>
        <v/>
      </c>
    </row>
    <row r="950">
      <c r="A950" t="n">
        <v>948</v>
      </c>
      <c r="C950">
        <f>IF('Multi Unit Grid'!C960="","",'Multi Unit Grid'!C960)</f>
        <v/>
      </c>
      <c r="D950">
        <f>IF('Multi Unit Grid'!D960="","",'Multi Unit Grid'!D960)</f>
        <v/>
      </c>
      <c r="E950">
        <f>IF('Multi Unit Grid'!E960="","",'Multi Unit Grid'!E960)</f>
        <v/>
      </c>
      <c r="F950">
        <f>IF('Multi Unit Grid'!F960="","",'Multi Unit Grid'!F960)</f>
        <v/>
      </c>
      <c r="G950">
        <f>IF('Multi Unit Grid'!G960="","",'Multi Unit Grid'!G960)</f>
        <v/>
      </c>
      <c r="H950">
        <f>IF('Multi Unit Grid'!H960="","",'Multi Unit Grid'!H960)</f>
        <v/>
      </c>
    </row>
    <row r="951">
      <c r="A951" t="n">
        <v>949</v>
      </c>
      <c r="C951">
        <f>IF('Multi Unit Grid'!C961="","",'Multi Unit Grid'!C961)</f>
        <v/>
      </c>
      <c r="D951">
        <f>IF('Multi Unit Grid'!D961="","",'Multi Unit Grid'!D961)</f>
        <v/>
      </c>
      <c r="E951">
        <f>IF('Multi Unit Grid'!E961="","",'Multi Unit Grid'!E961)</f>
        <v/>
      </c>
      <c r="F951">
        <f>IF('Multi Unit Grid'!F961="","",'Multi Unit Grid'!F961)</f>
        <v/>
      </c>
      <c r="G951">
        <f>IF('Multi Unit Grid'!G961="","",'Multi Unit Grid'!G961)</f>
        <v/>
      </c>
      <c r="H951">
        <f>IF('Multi Unit Grid'!H961="","",'Multi Unit Grid'!H961)</f>
        <v/>
      </c>
    </row>
    <row r="952">
      <c r="A952" t="n">
        <v>950</v>
      </c>
      <c r="C952">
        <f>IF('Multi Unit Grid'!C962="","",'Multi Unit Grid'!C962)</f>
        <v/>
      </c>
      <c r="D952">
        <f>IF('Multi Unit Grid'!D962="","",'Multi Unit Grid'!D962)</f>
        <v/>
      </c>
      <c r="E952">
        <f>IF('Multi Unit Grid'!E962="","",'Multi Unit Grid'!E962)</f>
        <v/>
      </c>
      <c r="F952">
        <f>IF('Multi Unit Grid'!F962="","",'Multi Unit Grid'!F962)</f>
        <v/>
      </c>
      <c r="G952">
        <f>IF('Multi Unit Grid'!G962="","",'Multi Unit Grid'!G962)</f>
        <v/>
      </c>
      <c r="H952">
        <f>IF('Multi Unit Grid'!H962="","",'Multi Unit Grid'!H962)</f>
        <v/>
      </c>
    </row>
  </sheetData>
  <sheetProtection selectLockedCells="0" selectUnlockedCells="0" algorithmName="SHA-512" sheet="1" objects="1" insertRows="1" insertHyperlinks="1" autoFilter="1" scenarios="1" formatColumns="1" deleteColumns="1" insertColumns="1" pivotTables="1" deleteRows="1" formatCells="1" saltValue="KlnbAg6XnMvzJHwwk/IeAw==" formatRows="1" sort="1" spinCount="100000" hashValue="ZS0wg6iCocfhCAQHP7hJDpvvmLuO/JgHxCbSepp0XRU9VZP7XI/2otJ5obzoyAE1DDp6LBLeEjhtZCgPhXLkTg=="/>
  <pageMargins left="0.7" right="0.7" top="0.75" bottom="0.75" header="0.3" footer="0.3"/>
</worksheet>
</file>

<file path=xl/worksheets/sheet8.xml><?xml version="1.0" encoding="utf-8"?>
<worksheet xmlns="http://schemas.openxmlformats.org/spreadsheetml/2006/main">
  <sheetPr codeName="Sheet2">
    <outlinePr summaryBelow="1" summaryRight="1"/>
    <pageSetUpPr/>
  </sheetPr>
  <dimension ref="A1:C850"/>
  <sheetViews>
    <sheetView topLeftCell="B1" workbookViewId="0">
      <selection activeCell="D31" sqref="D31"/>
    </sheetView>
  </sheetViews>
  <sheetFormatPr baseColWidth="8" defaultColWidth="9.140625" defaultRowHeight="14.45"/>
  <cols>
    <col hidden="1" width="59.28515625" customWidth="1" style="477" min="1" max="1"/>
    <col width="9.140625" customWidth="1" style="477" min="2" max="2"/>
    <col hidden="1" width="59.28515625" customWidth="1" style="477" min="3" max="3"/>
    <col width="9.140625" customWidth="1" style="477" min="4" max="16384"/>
  </cols>
  <sheetData>
    <row r="1" ht="15.6" customHeight="1">
      <c r="A1" s="476" t="inlineStr">
        <is>
          <t>Original Vendor List</t>
        </is>
      </c>
      <c r="C1" s="476" t="inlineStr">
        <is>
          <t>Updated List 8-16-22</t>
        </is>
      </c>
    </row>
    <row r="2">
      <c r="A2" s="477" t="inlineStr">
        <is>
          <t>Accountants World</t>
        </is>
      </c>
      <c r="C2" s="477" t="inlineStr">
        <is>
          <t>1st Odyssey Group</t>
        </is>
      </c>
    </row>
    <row r="3">
      <c r="A3" s="477" t="inlineStr">
        <is>
          <t>Accounting CS</t>
        </is>
      </c>
      <c r="C3" s="477" t="inlineStr">
        <is>
          <t>20/20 Payroll Solutions</t>
        </is>
      </c>
    </row>
    <row r="4">
      <c r="A4" s="477" t="inlineStr">
        <is>
          <t>Accountix</t>
        </is>
      </c>
      <c r="C4" s="477" t="inlineStr">
        <is>
          <t>21st Century Resources</t>
        </is>
      </c>
    </row>
    <row r="5">
      <c r="A5" s="477" t="inlineStr">
        <is>
          <t>AdaptaSoft-CyberPay</t>
        </is>
      </c>
      <c r="C5" s="477" t="inlineStr">
        <is>
          <t>A &amp; R Accounting &amp; Tax Service</t>
        </is>
      </c>
    </row>
    <row r="6">
      <c r="A6" s="477" t="inlineStr">
        <is>
          <t>Apex</t>
        </is>
      </c>
      <c r="C6" s="477" t="inlineStr">
        <is>
          <t>A Better Payroll Service, Inc</t>
        </is>
      </c>
    </row>
    <row r="7">
      <c r="A7" s="477" t="inlineStr">
        <is>
          <t>Ceridian Tax Service</t>
        </is>
      </c>
      <c r="C7" s="477" t="inlineStr">
        <is>
          <t>A Plus Benefits</t>
        </is>
      </c>
    </row>
    <row r="8">
      <c r="A8" s="477" t="inlineStr">
        <is>
          <t>Creative Solutions</t>
        </is>
      </c>
      <c r="C8" s="477" t="inlineStr">
        <is>
          <t>A.R. &amp; Associates, Inc.</t>
        </is>
      </c>
    </row>
    <row r="9">
      <c r="A9" s="477" t="inlineStr">
        <is>
          <t>DacEasy</t>
        </is>
      </c>
      <c r="C9" s="477" t="inlineStr">
        <is>
          <t>A3</t>
        </is>
      </c>
    </row>
    <row r="10">
      <c r="A10" s="477" t="inlineStr">
        <is>
          <t>Darwin</t>
        </is>
      </c>
      <c r="C10" s="477" t="inlineStr">
        <is>
          <t>A4 Healthsystems</t>
        </is>
      </c>
    </row>
    <row r="11">
      <c r="A11" s="477" t="inlineStr">
        <is>
          <t>Evolution</t>
        </is>
      </c>
      <c r="C11" s="477" t="inlineStr">
        <is>
          <t>AA Payroll Services</t>
        </is>
      </c>
    </row>
    <row r="12">
      <c r="A12" s="477" t="inlineStr">
        <is>
          <t>Execupay</t>
        </is>
      </c>
      <c r="C12" s="477" t="inlineStr">
        <is>
          <t>AAA Payroll</t>
        </is>
      </c>
    </row>
    <row r="13">
      <c r="A13" s="477" t="inlineStr">
        <is>
          <t>Fiducial</t>
        </is>
      </c>
      <c r="C13" s="477" t="inlineStr">
        <is>
          <t>AAP</t>
        </is>
      </c>
    </row>
    <row r="14">
      <c r="A14" s="477" t="inlineStr">
        <is>
          <t>Great Plains</t>
        </is>
      </c>
      <c r="C14" s="477" t="inlineStr">
        <is>
          <t>Aatrix Software, Inc.</t>
        </is>
      </c>
    </row>
    <row r="15">
      <c r="A15" s="477" t="inlineStr">
        <is>
          <t>Gusto</t>
        </is>
      </c>
      <c r="C15" s="477" t="inlineStr">
        <is>
          <t>Abacus</t>
        </is>
      </c>
    </row>
    <row r="16">
      <c r="A16" s="477" t="inlineStr">
        <is>
          <t>HR Pyramid</t>
        </is>
      </c>
      <c r="C16" s="477" t="inlineStr">
        <is>
          <t>Abel Leasing Company</t>
        </is>
      </c>
    </row>
    <row r="17">
      <c r="A17" s="477" t="inlineStr">
        <is>
          <t>Infinisource</t>
        </is>
      </c>
      <c r="C17" s="477" t="inlineStr">
        <is>
          <t>Abila</t>
        </is>
      </c>
    </row>
    <row r="18">
      <c r="A18" s="477" t="inlineStr">
        <is>
          <t>IOI</t>
        </is>
      </c>
      <c r="C18" s="477" t="inlineStr">
        <is>
          <t>ABP Leasing</t>
        </is>
      </c>
    </row>
    <row r="19">
      <c r="A19" s="477" t="inlineStr">
        <is>
          <t>I-Solved</t>
        </is>
      </c>
      <c r="C19" s="477" t="inlineStr">
        <is>
          <t>Acadia HR</t>
        </is>
      </c>
    </row>
    <row r="20">
      <c r="A20" s="477" t="inlineStr">
        <is>
          <t>Local CPA/Bookkepper</t>
        </is>
      </c>
      <c r="C20" s="477" t="inlineStr">
        <is>
          <t>Accel HR</t>
        </is>
      </c>
    </row>
    <row r="21">
      <c r="A21" s="477" t="inlineStr">
        <is>
          <t>Mangrove</t>
        </is>
      </c>
      <c r="C21" s="477" t="inlineStr">
        <is>
          <t>Accenture</t>
        </is>
      </c>
    </row>
    <row r="22">
      <c r="A22" s="477" t="inlineStr">
        <is>
          <t>Mass90</t>
        </is>
      </c>
      <c r="C22" s="477" t="inlineStr">
        <is>
          <t>Access 1</t>
        </is>
      </c>
    </row>
    <row r="23">
      <c r="A23" s="477" t="inlineStr">
        <is>
          <t>Millenium</t>
        </is>
      </c>
      <c r="C23" s="477" t="inlineStr">
        <is>
          <t>AccessPoint</t>
        </is>
      </c>
    </row>
    <row r="24">
      <c r="A24" s="477" t="inlineStr">
        <is>
          <t>MPAY</t>
        </is>
      </c>
      <c r="C24" s="477" t="inlineStr">
        <is>
          <t>Accord HR</t>
        </is>
      </c>
    </row>
    <row r="25">
      <c r="A25" s="477" t="inlineStr">
        <is>
          <t>No Preference</t>
        </is>
      </c>
      <c r="C25" s="477" t="inlineStr">
        <is>
          <t>Accountant/CPA</t>
        </is>
      </c>
    </row>
    <row r="26">
      <c r="A26" s="477" t="inlineStr">
        <is>
          <t>Other</t>
        </is>
      </c>
      <c r="C26" s="477" t="inlineStr">
        <is>
          <t>Accountants World</t>
        </is>
      </c>
    </row>
    <row r="27">
      <c r="A27" s="477" t="inlineStr">
        <is>
          <t>Pay Plus</t>
        </is>
      </c>
      <c r="C27" s="477" t="inlineStr">
        <is>
          <t>Accountemps and Robert Half Finance &amp;amp; Accounting</t>
        </is>
      </c>
    </row>
    <row r="28">
      <c r="A28" s="477" t="inlineStr">
        <is>
          <t>Paychex/Surepayroll</t>
        </is>
      </c>
      <c r="C28" s="477" t="inlineStr">
        <is>
          <t>Accounting CS</t>
        </is>
      </c>
    </row>
    <row r="29">
      <c r="A29" s="477" t="inlineStr">
        <is>
          <t>Paychoice</t>
        </is>
      </c>
      <c r="C29" s="477" t="inlineStr">
        <is>
          <t>Accounting Principals</t>
        </is>
      </c>
    </row>
    <row r="30">
      <c r="A30" s="477" t="inlineStr">
        <is>
          <t>Paycycle</t>
        </is>
      </c>
      <c r="C30" s="477" t="inlineStr">
        <is>
          <t>Accounting USA</t>
        </is>
      </c>
    </row>
    <row r="31">
      <c r="A31" s="477" t="inlineStr">
        <is>
          <t>PayMaxx</t>
        </is>
      </c>
      <c r="C31" s="477" t="inlineStr">
        <is>
          <t>Accountix</t>
        </is>
      </c>
    </row>
    <row r="32">
      <c r="A32" s="477" t="inlineStr">
        <is>
          <t>Payroll Associates</t>
        </is>
      </c>
      <c r="C32" s="477" t="inlineStr">
        <is>
          <t>AccountMate</t>
        </is>
      </c>
    </row>
    <row r="33">
      <c r="A33" s="477" t="inlineStr">
        <is>
          <t>Payroll Vault</t>
        </is>
      </c>
      <c r="C33" s="477" t="inlineStr">
        <is>
          <t>AccPac</t>
        </is>
      </c>
    </row>
    <row r="34">
      <c r="A34" s="477" t="inlineStr">
        <is>
          <t>PenSoft Pay Plus</t>
        </is>
      </c>
      <c r="C34" s="477" t="inlineStr">
        <is>
          <t>Accuchex Corporation</t>
        </is>
      </c>
    </row>
    <row r="35">
      <c r="A35" s="477" t="inlineStr">
        <is>
          <t>Phoenix Phive</t>
        </is>
      </c>
      <c r="C35" s="477" t="inlineStr">
        <is>
          <t>AccuChex Payroll Services</t>
        </is>
      </c>
    </row>
    <row r="36">
      <c r="A36" s="477" t="inlineStr">
        <is>
          <t>Proprietary System</t>
        </is>
      </c>
      <c r="C36" s="477" t="inlineStr">
        <is>
          <t>Accumedic Computer Systems, Inc.</t>
        </is>
      </c>
    </row>
    <row r="37">
      <c r="A37" s="477" t="inlineStr">
        <is>
          <t>Quickbooks Desktop</t>
        </is>
      </c>
      <c r="C37" s="477" t="inlineStr">
        <is>
          <t>AccuNET</t>
        </is>
      </c>
    </row>
    <row r="38">
      <c r="A38" s="477" t="inlineStr">
        <is>
          <t>Quickbooks Online Payroll (Previously IOP-Intuit Online Payroll)</t>
        </is>
      </c>
      <c r="C38" s="477" t="inlineStr">
        <is>
          <t>Accupay Payroll Inc</t>
        </is>
      </c>
    </row>
    <row r="39">
      <c r="A39" s="477" t="inlineStr">
        <is>
          <t>Sass HR</t>
        </is>
      </c>
      <c r="C39" s="477" t="inlineStr">
        <is>
          <t>Accupay, Inc</t>
        </is>
      </c>
    </row>
    <row r="40">
      <c r="A40" s="477" t="inlineStr">
        <is>
          <t>Summit</t>
        </is>
      </c>
      <c r="C40" s="477" t="inlineStr">
        <is>
          <t>Accurate Payroll Systems Inc.</t>
        </is>
      </c>
    </row>
    <row r="41">
      <c r="A41" s="477" t="inlineStr">
        <is>
          <t>Sure Payroll</t>
        </is>
      </c>
      <c r="C41" s="477" t="inlineStr">
        <is>
          <t>ACE Payroll</t>
        </is>
      </c>
    </row>
    <row r="42">
      <c r="A42" s="477" t="inlineStr">
        <is>
          <t>Thompson Reutters</t>
        </is>
      </c>
      <c r="C42" s="477" t="inlineStr">
        <is>
          <t>Achieve Healthcare Technologies</t>
        </is>
      </c>
    </row>
    <row r="43">
      <c r="A43" s="477" t="inlineStr">
        <is>
          <t>UBCC Payroll</t>
        </is>
      </c>
      <c r="C43" s="477" t="inlineStr">
        <is>
          <t>Acquisitions</t>
        </is>
      </c>
    </row>
    <row r="44">
      <c r="A44" s="477" t="inlineStr">
        <is>
          <t>Ultipro</t>
        </is>
      </c>
      <c r="C44" s="477" t="inlineStr">
        <is>
          <t>ACS</t>
        </is>
      </c>
    </row>
    <row r="45">
      <c r="C45" s="477" t="inlineStr">
        <is>
          <t>Action Data Services</t>
        </is>
      </c>
    </row>
    <row r="46">
      <c r="C46" s="477" t="inlineStr">
        <is>
          <t>AD Computer</t>
        </is>
      </c>
    </row>
    <row r="47">
      <c r="C47" s="477" t="inlineStr">
        <is>
          <t>Adagio</t>
        </is>
      </c>
    </row>
    <row r="48">
      <c r="C48" s="477" t="inlineStr">
        <is>
          <t>Adams Keegan</t>
        </is>
      </c>
    </row>
    <row r="49">
      <c r="C49" s="477" t="inlineStr">
        <is>
          <t>AdaptaSoft-CyberPay</t>
        </is>
      </c>
    </row>
    <row r="50">
      <c r="C50" s="477" t="inlineStr">
        <is>
          <t>ADL Data Systems Inc</t>
        </is>
      </c>
    </row>
    <row r="51">
      <c r="C51" s="477" t="inlineStr">
        <is>
          <t>Administrative Employer Services (AES)</t>
        </is>
      </c>
    </row>
    <row r="52">
      <c r="C52" s="477" t="inlineStr">
        <is>
          <t>Admiral</t>
        </is>
      </c>
    </row>
    <row r="53">
      <c r="C53" s="477" t="inlineStr">
        <is>
          <t>ADP</t>
        </is>
      </c>
    </row>
    <row r="54">
      <c r="C54" s="477" t="inlineStr">
        <is>
          <t>ADP - Upgrade/Other Solution</t>
        </is>
      </c>
    </row>
    <row r="55">
      <c r="C55" s="477" t="inlineStr">
        <is>
          <t>ADP Resource/ASO</t>
        </is>
      </c>
    </row>
    <row r="56">
      <c r="C56" s="477" t="inlineStr">
        <is>
          <t>ADP TotalSource</t>
        </is>
      </c>
    </row>
    <row r="57">
      <c r="C57" s="477" t="inlineStr">
        <is>
          <t>ADS</t>
        </is>
      </c>
    </row>
    <row r="58">
      <c r="C58" s="477" t="inlineStr">
        <is>
          <t>Advanced Answers on Demand</t>
        </is>
      </c>
    </row>
    <row r="59">
      <c r="C59" s="477" t="inlineStr">
        <is>
          <t>Advanced Payroll Solutions</t>
        </is>
      </c>
    </row>
    <row r="60">
      <c r="C60" s="477" t="inlineStr">
        <is>
          <t>Advanced Personnel Systems</t>
        </is>
      </c>
    </row>
    <row r="61">
      <c r="C61" s="477" t="inlineStr">
        <is>
          <t>Advantage Payroll</t>
        </is>
      </c>
    </row>
    <row r="62">
      <c r="C62" s="477" t="inlineStr">
        <is>
          <t>AdvanTech</t>
        </is>
      </c>
    </row>
    <row r="63">
      <c r="C63" s="477" t="inlineStr">
        <is>
          <t>AEGIS Business Solutions Limited</t>
        </is>
      </c>
    </row>
    <row r="64">
      <c r="C64" s="477" t="inlineStr">
        <is>
          <t>AG Data</t>
        </is>
      </c>
    </row>
    <row r="65">
      <c r="C65" s="477" t="inlineStr">
        <is>
          <t>AGH</t>
        </is>
      </c>
    </row>
    <row r="66">
      <c r="C66" s="477" t="inlineStr">
        <is>
          <t>Agresson</t>
        </is>
      </c>
    </row>
    <row r="67">
      <c r="C67" s="477" t="inlineStr">
        <is>
          <t>AGRIS</t>
        </is>
      </c>
    </row>
    <row r="68">
      <c r="C68" s="477" t="inlineStr">
        <is>
          <t>Agstar</t>
        </is>
      </c>
    </row>
    <row r="69">
      <c r="C69" s="477" t="inlineStr">
        <is>
          <t>AHN</t>
        </is>
      </c>
    </row>
    <row r="70">
      <c r="C70" s="477" t="inlineStr">
        <is>
          <t>Ahola</t>
        </is>
      </c>
    </row>
    <row r="71">
      <c r="C71" s="477" t="inlineStr">
        <is>
          <t>Alight</t>
        </is>
      </c>
    </row>
    <row r="72">
      <c r="C72" s="477" t="inlineStr">
        <is>
          <t>Alliance Benefit Group</t>
        </is>
      </c>
    </row>
    <row r="73">
      <c r="C73" s="477" t="inlineStr">
        <is>
          <t>Alliance Payroll Service</t>
        </is>
      </c>
    </row>
    <row r="74">
      <c r="C74" s="477" t="inlineStr">
        <is>
          <t>Alliance Payroll Services, Inc.</t>
        </is>
      </c>
    </row>
    <row r="75">
      <c r="C75" s="477" t="inlineStr">
        <is>
          <t>Allstaff</t>
        </is>
      </c>
    </row>
    <row r="76">
      <c r="C76" s="477" t="inlineStr">
        <is>
          <t>All-Time Integrated Payroll Service</t>
        </is>
      </c>
    </row>
    <row r="77">
      <c r="C77" s="477" t="inlineStr">
        <is>
          <t>Alpha Data Systems</t>
        </is>
      </c>
    </row>
    <row r="78">
      <c r="C78" s="477" t="inlineStr">
        <is>
          <t>AlphaStaff</t>
        </is>
      </c>
    </row>
    <row r="79">
      <c r="C79" s="477" t="inlineStr">
        <is>
          <t>Altera Payroll</t>
        </is>
      </c>
    </row>
    <row r="80">
      <c r="C80" s="477" t="inlineStr">
        <is>
          <t>Altres</t>
        </is>
      </c>
    </row>
    <row r="81">
      <c r="C81" s="477" t="inlineStr">
        <is>
          <t>Ambrose</t>
        </is>
      </c>
    </row>
    <row r="82">
      <c r="C82" s="477" t="inlineStr">
        <is>
          <t>Amcheck</t>
        </is>
      </c>
    </row>
    <row r="83">
      <c r="C83" s="477" t="inlineStr">
        <is>
          <t>AME</t>
        </is>
      </c>
    </row>
    <row r="84">
      <c r="C84" s="477" t="inlineStr">
        <is>
          <t>American Business Systems, Inc. (ABS)</t>
        </is>
      </c>
    </row>
    <row r="85">
      <c r="C85" s="477" t="inlineStr">
        <is>
          <t>American Contractor</t>
        </is>
      </c>
    </row>
    <row r="86">
      <c r="C86" s="477" t="inlineStr">
        <is>
          <t>American Funds</t>
        </is>
      </c>
    </row>
    <row r="87">
      <c r="C87" s="477" t="inlineStr">
        <is>
          <t>American HealthTech</t>
        </is>
      </c>
    </row>
    <row r="88">
      <c r="C88" s="477" t="inlineStr">
        <is>
          <t>American PEO</t>
        </is>
      </c>
    </row>
    <row r="89">
      <c r="C89" s="477" t="inlineStr">
        <is>
          <t>Americana Payroll BHI</t>
        </is>
      </c>
    </row>
    <row r="90">
      <c r="C90" s="477" t="inlineStr">
        <is>
          <t>AmeriPay</t>
        </is>
      </c>
    </row>
    <row r="91">
      <c r="C91" s="477" t="inlineStr">
        <is>
          <t>Ameristaff</t>
        </is>
      </c>
    </row>
    <row r="92">
      <c r="C92" s="477" t="inlineStr">
        <is>
          <t>AMO Software</t>
        </is>
      </c>
    </row>
    <row r="93">
      <c r="C93" s="477" t="inlineStr">
        <is>
          <t>AMS Consulting LLC</t>
        </is>
      </c>
    </row>
    <row r="94">
      <c r="C94" s="477" t="inlineStr">
        <is>
          <t>AMSI</t>
        </is>
      </c>
    </row>
    <row r="95">
      <c r="C95" s="477" t="inlineStr">
        <is>
          <t>Amsource</t>
        </is>
      </c>
    </row>
    <row r="96">
      <c r="C96" s="477" t="inlineStr">
        <is>
          <t>Anasazi Software</t>
        </is>
      </c>
    </row>
    <row r="97">
      <c r="C97" s="477" t="inlineStr">
        <is>
          <t>APAY Technologies</t>
        </is>
      </c>
    </row>
    <row r="98">
      <c r="C98" s="477" t="inlineStr">
        <is>
          <t>Apex</t>
        </is>
      </c>
    </row>
    <row r="99">
      <c r="C99" s="477" t="inlineStr">
        <is>
          <t>API</t>
        </is>
      </c>
    </row>
    <row r="100">
      <c r="C100" s="477" t="inlineStr">
        <is>
          <t>Apple One Payroll Services</t>
        </is>
      </c>
    </row>
    <row r="101">
      <c r="C101" s="477" t="inlineStr">
        <is>
          <t>Applied Underwriters</t>
        </is>
      </c>
    </row>
    <row r="102">
      <c r="C102" s="477" t="inlineStr">
        <is>
          <t>APS</t>
        </is>
      </c>
    </row>
    <row r="103">
      <c r="C103" s="477" t="inlineStr">
        <is>
          <t>Arkona, Inc.</t>
        </is>
      </c>
    </row>
    <row r="104">
      <c r="C104" s="477" t="inlineStr">
        <is>
          <t>ARMI</t>
        </is>
      </c>
    </row>
    <row r="105">
      <c r="C105" s="477" t="inlineStr">
        <is>
          <t>Armor Systems Consulting</t>
        </is>
      </c>
    </row>
    <row r="106">
      <c r="C106" s="477" t="inlineStr">
        <is>
          <t xml:space="preserve">Ascensus </t>
        </is>
      </c>
    </row>
    <row r="107">
      <c r="C107" s="477" t="inlineStr">
        <is>
          <t>Ascentis</t>
        </is>
      </c>
    </row>
    <row r="108">
      <c r="C108" s="477" t="inlineStr">
        <is>
          <t>ASR</t>
        </is>
      </c>
    </row>
    <row r="109">
      <c r="C109" s="477" t="inlineStr">
        <is>
          <t>Associated Grocers</t>
        </is>
      </c>
    </row>
    <row r="110">
      <c r="C110" s="477" t="inlineStr">
        <is>
          <t>Associated Payroll Systems</t>
        </is>
      </c>
    </row>
    <row r="111">
      <c r="C111" s="477" t="inlineStr">
        <is>
          <t>Association for Financial Professionals/ AFP</t>
        </is>
      </c>
    </row>
    <row r="112">
      <c r="C112" s="477" t="inlineStr">
        <is>
          <t>Assurance</t>
        </is>
      </c>
    </row>
    <row r="113">
      <c r="C113" s="477" t="inlineStr">
        <is>
          <t>Assurion</t>
        </is>
      </c>
    </row>
    <row r="114">
      <c r="C114" s="477" t="inlineStr">
        <is>
          <t>Asure</t>
        </is>
      </c>
    </row>
    <row r="115">
      <c r="C115" s="477" t="inlineStr">
        <is>
          <t>ATS</t>
        </is>
      </c>
    </row>
    <row r="116">
      <c r="C116" s="477" t="inlineStr">
        <is>
          <t>Automated Business Designs</t>
        </is>
      </c>
    </row>
    <row r="117">
      <c r="C117" s="477" t="inlineStr">
        <is>
          <t>Automated Business Services (ABS)</t>
        </is>
      </c>
    </row>
    <row r="118">
      <c r="C118" s="477" t="inlineStr">
        <is>
          <t>Automated Business Solutions</t>
        </is>
      </c>
    </row>
    <row r="119">
      <c r="C119" s="477" t="inlineStr">
        <is>
          <t>Automating Peripherals, Inc. (API)</t>
        </is>
      </c>
    </row>
    <row r="120">
      <c r="C120" s="477" t="inlineStr">
        <is>
          <t>Autosoft (ASI)</t>
        </is>
      </c>
    </row>
    <row r="121">
      <c r="C121" s="477" t="inlineStr">
        <is>
          <t>Avanti Software</t>
        </is>
      </c>
    </row>
    <row r="122">
      <c r="C122" s="477" t="inlineStr">
        <is>
          <t>Avionte</t>
        </is>
      </c>
    </row>
    <row r="123">
      <c r="C123" s="477" t="inlineStr">
        <is>
          <t>Avitus</t>
        </is>
      </c>
    </row>
    <row r="124">
      <c r="C124" s="477" t="inlineStr">
        <is>
          <t>Axcet</t>
        </is>
      </c>
    </row>
    <row r="125">
      <c r="C125" s="477" t="inlineStr">
        <is>
          <t>Axiom HR Solutions</t>
        </is>
      </c>
    </row>
    <row r="126">
      <c r="C126" s="477" t="inlineStr">
        <is>
          <t>Axium</t>
        </is>
      </c>
    </row>
    <row r="127">
      <c r="C127" s="477" t="inlineStr">
        <is>
          <t>B &amp; L Information Systems Inc.</t>
        </is>
      </c>
    </row>
    <row r="128">
      <c r="C128" s="477" t="inlineStr">
        <is>
          <t>Balance Point</t>
        </is>
      </c>
    </row>
    <row r="129">
      <c r="C129" s="477" t="inlineStr">
        <is>
          <t>BambooHR</t>
        </is>
      </c>
    </row>
    <row r="130">
      <c r="C130" s="477" t="inlineStr">
        <is>
          <t>Bangor Payroll</t>
        </is>
      </c>
    </row>
    <row r="131">
      <c r="C131" s="477" t="inlineStr">
        <is>
          <t>Bank Julius Baer</t>
        </is>
      </c>
    </row>
    <row r="132">
      <c r="C132" s="477" t="inlineStr">
        <is>
          <t>Barrett Business Services</t>
        </is>
      </c>
    </row>
    <row r="133">
      <c r="C133" s="477" t="inlineStr">
        <is>
          <t>Basic Pay</t>
        </is>
      </c>
    </row>
    <row r="134">
      <c r="C134" s="477" t="inlineStr">
        <is>
          <t>BB&amp;T Payroll</t>
        </is>
      </c>
    </row>
    <row r="135">
      <c r="C135" s="477" t="inlineStr">
        <is>
          <t>BBSI</t>
        </is>
      </c>
    </row>
    <row r="136">
      <c r="C136" s="477" t="inlineStr">
        <is>
          <t>BCN Services</t>
        </is>
      </c>
    </row>
    <row r="137">
      <c r="C137" s="477" t="inlineStr">
        <is>
          <t>BDS Software</t>
        </is>
      </c>
    </row>
    <row r="138">
      <c r="C138" s="477" t="inlineStr">
        <is>
          <t>Beene Garter</t>
        </is>
      </c>
    </row>
    <row r="139">
      <c r="C139" s="477" t="inlineStr">
        <is>
          <t>Benefitmall</t>
        </is>
      </c>
    </row>
    <row r="140">
      <c r="C140" s="477" t="inlineStr">
        <is>
          <t>Best Software</t>
        </is>
      </c>
    </row>
    <row r="141">
      <c r="C141" s="477" t="inlineStr">
        <is>
          <t>Better Business Solutions, Inc.</t>
        </is>
      </c>
    </row>
    <row r="142">
      <c r="C142" s="477" t="inlineStr">
        <is>
          <t>Big Fish</t>
        </is>
      </c>
    </row>
    <row r="143">
      <c r="C143" s="477" t="inlineStr">
        <is>
          <t>BirdDogHR</t>
        </is>
      </c>
    </row>
    <row r="144">
      <c r="C144" s="477" t="inlineStr">
        <is>
          <t>BiTech</t>
        </is>
      </c>
    </row>
    <row r="145">
      <c r="C145" s="477" t="inlineStr">
        <is>
          <t>Blackbaud Software</t>
        </is>
      </c>
    </row>
    <row r="146">
      <c r="C146" s="477" t="inlineStr">
        <is>
          <t>Block/Square</t>
        </is>
      </c>
    </row>
    <row r="147">
      <c r="C147" s="477" t="inlineStr">
        <is>
          <t>Bluegrass Technology, Inc.</t>
        </is>
      </c>
    </row>
    <row r="148">
      <c r="C148" s="477" t="inlineStr">
        <is>
          <t>BMH, Inc.</t>
        </is>
      </c>
    </row>
    <row r="149">
      <c r="C149" s="477" t="inlineStr">
        <is>
          <t>BMSI</t>
        </is>
      </c>
    </row>
    <row r="150">
      <c r="C150" s="477" t="inlineStr">
        <is>
          <t>BOCES (Board Of Cooperative Educational Services)</t>
        </is>
      </c>
    </row>
    <row r="151">
      <c r="C151" s="477" t="inlineStr">
        <is>
          <t>Bond</t>
        </is>
      </c>
    </row>
    <row r="152">
      <c r="C152" s="477" t="inlineStr">
        <is>
          <t>BPI Payroll</t>
        </is>
      </c>
    </row>
    <row r="153">
      <c r="C153" s="477" t="inlineStr">
        <is>
          <t>Brand's</t>
        </is>
      </c>
    </row>
    <row r="154">
      <c r="C154" s="477" t="inlineStr">
        <is>
          <t>Breen Systems</t>
        </is>
      </c>
    </row>
    <row r="155">
      <c r="C155" s="477" t="inlineStr">
        <is>
          <t>Bridgeware</t>
        </is>
      </c>
    </row>
    <row r="156">
      <c r="C156" s="477" t="inlineStr">
        <is>
          <t>Broker</t>
        </is>
      </c>
    </row>
    <row r="157">
      <c r="C157" s="477" t="inlineStr">
        <is>
          <t>Bullhorn</t>
        </is>
      </c>
    </row>
    <row r="158">
      <c r="C158" s="477" t="inlineStr">
        <is>
          <t>Business Accounting Systems Software</t>
        </is>
      </c>
    </row>
    <row r="159">
      <c r="C159" s="477" t="inlineStr">
        <is>
          <t>Business Information Management</t>
        </is>
      </c>
    </row>
    <row r="160">
      <c r="C160" s="477" t="inlineStr">
        <is>
          <t>BusinessWare Services, Inc.</t>
        </is>
      </c>
    </row>
    <row r="161">
      <c r="C161" s="477" t="inlineStr">
        <is>
          <t>BWSI</t>
        </is>
      </c>
    </row>
    <row r="162">
      <c r="C162" s="477" t="inlineStr">
        <is>
          <t>C/F DataSystems, Inc</t>
        </is>
      </c>
    </row>
    <row r="163">
      <c r="C163" s="477" t="inlineStr">
        <is>
          <t>Caldwell-Spartin</t>
        </is>
      </c>
    </row>
    <row r="164">
      <c r="C164" s="477" t="inlineStr">
        <is>
          <t>California Affinity Payroll, LLC</t>
        </is>
      </c>
    </row>
    <row r="165">
      <c r="C165" s="477" t="inlineStr">
        <is>
          <t>California Payroll</t>
        </is>
      </c>
    </row>
    <row r="166">
      <c r="C166" s="477" t="inlineStr">
        <is>
          <t>Capita Payroll Services</t>
        </is>
      </c>
    </row>
    <row r="167">
      <c r="C167" s="477" t="inlineStr">
        <is>
          <t>Carapeople</t>
        </is>
      </c>
    </row>
    <row r="168">
      <c r="C168" s="477" t="inlineStr">
        <is>
          <t>CARS</t>
        </is>
      </c>
    </row>
    <row r="169">
      <c r="C169" s="477" t="inlineStr">
        <is>
          <t>Carvin Software</t>
        </is>
      </c>
    </row>
    <row r="170">
      <c r="C170" s="477" t="inlineStr">
        <is>
          <t>CASA</t>
        </is>
      </c>
    </row>
    <row r="171">
      <c r="C171" s="477" t="inlineStr">
        <is>
          <t>Caselle Payroll Services</t>
        </is>
      </c>
    </row>
    <row r="172">
      <c r="C172" s="477" t="inlineStr">
        <is>
          <t>Cast &amp; Crew Payroll Inc</t>
        </is>
      </c>
    </row>
    <row r="173">
      <c r="C173" s="477" t="inlineStr">
        <is>
          <t>CBI Business Services</t>
        </is>
      </c>
    </row>
    <row r="174">
      <c r="C174" s="477" t="inlineStr">
        <is>
          <t>CBIZ</t>
        </is>
      </c>
    </row>
    <row r="175">
      <c r="C175" s="477" t="inlineStr">
        <is>
          <t>CCAS</t>
        </is>
      </c>
    </row>
    <row r="176">
      <c r="C176" s="477" t="inlineStr">
        <is>
          <t>CCS Software</t>
        </is>
      </c>
    </row>
    <row r="177">
      <c r="C177" s="477" t="inlineStr">
        <is>
          <t>CDCI (Construction Data Control, Inc.)</t>
        </is>
      </c>
    </row>
    <row r="178">
      <c r="C178" s="477" t="inlineStr">
        <is>
          <t>CDK Global</t>
        </is>
      </c>
    </row>
    <row r="179">
      <c r="C179" s="477" t="inlineStr">
        <is>
          <t>Centeral Computer Management Ltd</t>
        </is>
      </c>
    </row>
    <row r="180">
      <c r="C180" s="477" t="inlineStr">
        <is>
          <t>Centerfile Ceridian</t>
        </is>
      </c>
    </row>
    <row r="181">
      <c r="C181" s="477" t="inlineStr">
        <is>
          <t>Central Susquehanna Intermediate Unit (CSIU)</t>
        </is>
      </c>
    </row>
    <row r="182">
      <c r="C182" s="477" t="inlineStr">
        <is>
          <t>Century Business Services Inc. (CBIZ)</t>
        </is>
      </c>
    </row>
    <row r="183">
      <c r="C183" s="477" t="inlineStr">
        <is>
          <t>Ceridian</t>
        </is>
      </c>
    </row>
    <row r="184">
      <c r="C184" s="477" t="inlineStr">
        <is>
          <t>Certified Services, Inc. (CSRVHR)</t>
        </is>
      </c>
    </row>
    <row r="185">
      <c r="C185" s="477" t="inlineStr">
        <is>
          <t>Certiflex Dimension</t>
        </is>
      </c>
    </row>
    <row r="186">
      <c r="C186" s="477" t="inlineStr">
        <is>
          <t>CertiPay</t>
        </is>
      </c>
    </row>
    <row r="187">
      <c r="C187" s="477" t="inlineStr">
        <is>
          <t>CFS</t>
        </is>
      </c>
    </row>
    <row r="188">
      <c r="C188" s="477" t="inlineStr">
        <is>
          <t>Chancery Management</t>
        </is>
      </c>
    </row>
    <row r="189">
      <c r="C189" s="477" t="inlineStr">
        <is>
          <t>Charter Choices</t>
        </is>
      </c>
    </row>
    <row r="190">
      <c r="C190" s="477" t="inlineStr">
        <is>
          <t>CheckMark Software, Inc.</t>
        </is>
      </c>
    </row>
    <row r="191">
      <c r="C191" s="477" t="inlineStr">
        <is>
          <t>CheckMate</t>
        </is>
      </c>
    </row>
    <row r="192">
      <c r="C192" s="477" t="inlineStr">
        <is>
          <t>CheckPoint</t>
        </is>
      </c>
    </row>
    <row r="193">
      <c r="C193" s="477" t="inlineStr">
        <is>
          <t>Checkwriters</t>
        </is>
      </c>
    </row>
    <row r="194">
      <c r="C194" s="477" t="inlineStr">
        <is>
          <t>Cheetah Tricom</t>
        </is>
      </c>
    </row>
    <row r="195">
      <c r="C195" s="477" t="inlineStr">
        <is>
          <t>Chittenden</t>
        </is>
      </c>
    </row>
    <row r="196">
      <c r="C196" s="477" t="inlineStr">
        <is>
          <t>Christensen Computer Company (CCC)</t>
        </is>
      </c>
    </row>
    <row r="197">
      <c r="C197" s="477" t="inlineStr">
        <is>
          <t>CIMS</t>
        </is>
      </c>
    </row>
    <row r="198">
      <c r="C198" s="477" t="inlineStr">
        <is>
          <t>Club Data</t>
        </is>
      </c>
    </row>
    <row r="199">
      <c r="C199" s="477" t="inlineStr">
        <is>
          <t>Clubessential</t>
        </is>
      </c>
    </row>
    <row r="200">
      <c r="C200" s="477" t="inlineStr">
        <is>
          <t>clubsystems group (CSG)</t>
        </is>
      </c>
    </row>
    <row r="201">
      <c r="C201" s="477" t="inlineStr">
        <is>
          <t>CMDS</t>
        </is>
      </c>
    </row>
    <row r="202">
      <c r="C202" s="477" t="inlineStr">
        <is>
          <t>CMG</t>
        </is>
      </c>
    </row>
    <row r="203">
      <c r="C203" s="477" t="inlineStr">
        <is>
          <t>CMHC</t>
        </is>
      </c>
    </row>
    <row r="204">
      <c r="C204" s="477" t="inlineStr">
        <is>
          <t>CMI Local Government Software</t>
        </is>
      </c>
    </row>
    <row r="205">
      <c r="C205" s="477" t="inlineStr">
        <is>
          <t>CMiC</t>
        </is>
      </c>
    </row>
    <row r="206">
      <c r="C206" s="477" t="inlineStr">
        <is>
          <t>CoAdvantage</t>
        </is>
      </c>
    </row>
    <row r="207">
      <c r="C207" s="477" t="inlineStr">
        <is>
          <t>Coadvantage Resources</t>
        </is>
      </c>
    </row>
    <row r="208">
      <c r="C208" s="477" t="inlineStr">
        <is>
          <t>Coastal Payroll Services</t>
        </is>
      </c>
    </row>
    <row r="209">
      <c r="C209" s="477" t="inlineStr">
        <is>
          <t>COATS</t>
        </is>
      </c>
    </row>
    <row r="210">
      <c r="C210" s="477" t="inlineStr">
        <is>
          <t>Coconut Code</t>
        </is>
      </c>
    </row>
    <row r="211">
      <c r="C211" s="477" t="inlineStr">
        <is>
          <t>Columbia EDP</t>
        </is>
      </c>
    </row>
    <row r="212">
      <c r="C212" s="477" t="inlineStr">
        <is>
          <t>Company Management</t>
        </is>
      </c>
    </row>
    <row r="213">
      <c r="C213" s="477" t="inlineStr">
        <is>
          <t>Compel</t>
        </is>
      </c>
    </row>
    <row r="214">
      <c r="C214" s="477" t="inlineStr">
        <is>
          <t>Compensation Solutions</t>
        </is>
      </c>
    </row>
    <row r="215">
      <c r="C215" s="477" t="inlineStr">
        <is>
          <t>Competitor Not in List</t>
        </is>
      </c>
    </row>
    <row r="216">
      <c r="C216" s="477" t="inlineStr">
        <is>
          <t>Complete Payroll</t>
        </is>
      </c>
    </row>
    <row r="217">
      <c r="C217" s="477" t="inlineStr">
        <is>
          <t>Compudata</t>
        </is>
      </c>
    </row>
    <row r="218">
      <c r="C218" s="477" t="inlineStr">
        <is>
          <t>CompuPay</t>
        </is>
      </c>
    </row>
    <row r="219">
      <c r="C219" s="477" t="inlineStr">
        <is>
          <t>CompuSense</t>
        </is>
      </c>
    </row>
    <row r="220">
      <c r="C220" s="477" t="inlineStr">
        <is>
          <t>Computer Guidance</t>
        </is>
      </c>
    </row>
    <row r="221">
      <c r="C221" s="477" t="inlineStr">
        <is>
          <t>Computer Solutions, Inc.</t>
        </is>
      </c>
    </row>
    <row r="222">
      <c r="C222" s="477" t="inlineStr">
        <is>
          <t>ComputerEase</t>
        </is>
      </c>
    </row>
    <row r="223">
      <c r="C223" s="477" t="inlineStr">
        <is>
          <t>Computerized Payroll Solutions, Inc.</t>
        </is>
      </c>
    </row>
    <row r="224">
      <c r="C224" s="477" t="inlineStr">
        <is>
          <t>ComputerSearch</t>
        </is>
      </c>
    </row>
    <row r="225">
      <c r="C225" s="477" t="inlineStr">
        <is>
          <t>Concept HR</t>
        </is>
      </c>
    </row>
    <row r="226">
      <c r="C226" s="477" t="inlineStr">
        <is>
          <t>Concord</t>
        </is>
      </c>
    </row>
    <row r="227">
      <c r="C227" s="477" t="inlineStr">
        <is>
          <t>Corporate Business Solutions (CBS)</t>
        </is>
      </c>
    </row>
    <row r="228">
      <c r="C228" s="477" t="inlineStr">
        <is>
          <t>Corporate Dynamic HR Solutions LLC</t>
        </is>
      </c>
    </row>
    <row r="229">
      <c r="C229" s="477" t="inlineStr">
        <is>
          <t>Corporate Payroll Services</t>
        </is>
      </c>
    </row>
    <row r="230">
      <c r="C230" s="477" t="inlineStr">
        <is>
          <t>Cort</t>
        </is>
      </c>
    </row>
    <row r="231">
      <c r="C231" s="477" t="inlineStr">
        <is>
          <t>Cougar Mountain</t>
        </is>
      </c>
    </row>
    <row r="232">
      <c r="C232" s="477" t="inlineStr">
        <is>
          <t>CPA</t>
        </is>
      </c>
    </row>
    <row r="233">
      <c r="C233" s="477" t="inlineStr">
        <is>
          <t>CPA/Accountant</t>
        </is>
      </c>
    </row>
    <row r="234">
      <c r="C234" s="477" t="inlineStr">
        <is>
          <t>CPActuaries</t>
        </is>
      </c>
    </row>
    <row r="235">
      <c r="C235" s="477" t="inlineStr">
        <is>
          <t>CPC (Computer Payroll Company)</t>
        </is>
      </c>
    </row>
    <row r="236">
      <c r="C236" s="477" t="inlineStr">
        <is>
          <t>CPE</t>
        </is>
      </c>
    </row>
    <row r="237">
      <c r="C237" s="477" t="inlineStr">
        <is>
          <t>CPI</t>
        </is>
      </c>
    </row>
    <row r="238">
      <c r="C238" s="477" t="inlineStr">
        <is>
          <t>CPS, Inc.</t>
        </is>
      </c>
    </row>
    <row r="239">
      <c r="C239" s="477" t="inlineStr">
        <is>
          <t>CPSI</t>
        </is>
      </c>
    </row>
    <row r="240">
      <c r="C240" s="477" t="inlineStr">
        <is>
          <t>Creative Microsystems, Inc</t>
        </is>
      </c>
    </row>
    <row r="241">
      <c r="C241" s="477" t="inlineStr">
        <is>
          <t>Creative Solutions</t>
        </is>
      </c>
    </row>
    <row r="242">
      <c r="C242" s="477" t="inlineStr">
        <is>
          <t>Criterion</t>
        </is>
      </c>
    </row>
    <row r="243">
      <c r="C243" s="477" t="inlineStr">
        <is>
          <t>CRUM Services</t>
        </is>
      </c>
    </row>
    <row r="244">
      <c r="C244" s="477" t="inlineStr">
        <is>
          <t>Crystal Clear HR</t>
        </is>
      </c>
    </row>
    <row r="245">
      <c r="C245" s="477" t="inlineStr">
        <is>
          <t>CSC - Paymaster</t>
        </is>
      </c>
    </row>
    <row r="246">
      <c r="C246" s="477" t="inlineStr">
        <is>
          <t>CSI Payroll Services</t>
        </is>
      </c>
    </row>
    <row r="247">
      <c r="C247" s="477" t="inlineStr">
        <is>
          <t>CTR</t>
        </is>
      </c>
    </row>
    <row r="248">
      <c r="C248" s="477" t="inlineStr">
        <is>
          <t>C-U-C Software, Inc</t>
        </is>
      </c>
    </row>
    <row r="249">
      <c r="C249" s="477" t="inlineStr">
        <is>
          <t>Custom</t>
        </is>
      </c>
    </row>
    <row r="250">
      <c r="C250" s="477" t="inlineStr">
        <is>
          <t>Custom Information Services (CIS)</t>
        </is>
      </c>
    </row>
    <row r="251">
      <c r="C251" s="477" t="inlineStr">
        <is>
          <t>Custom Payroll Services (CPS)</t>
        </is>
      </c>
    </row>
    <row r="252">
      <c r="C252" s="477" t="inlineStr">
        <is>
          <t>Cyberaid Limited</t>
        </is>
      </c>
    </row>
    <row r="253">
      <c r="C253" s="477" t="inlineStr">
        <is>
          <t>Cyborg</t>
        </is>
      </c>
    </row>
    <row r="254">
      <c r="C254" s="477" t="inlineStr">
        <is>
          <t>CYMA</t>
        </is>
      </c>
    </row>
    <row r="255">
      <c r="C255" s="477" t="inlineStr">
        <is>
          <t>DacEasy</t>
        </is>
      </c>
    </row>
    <row r="256">
      <c r="C256" s="477" t="inlineStr">
        <is>
          <t>Dairyland</t>
        </is>
      </c>
    </row>
    <row r="257">
      <c r="C257" s="477" t="inlineStr">
        <is>
          <t>Darwin</t>
        </is>
      </c>
    </row>
    <row r="258">
      <c r="C258" s="477" t="inlineStr">
        <is>
          <t>Data Services</t>
        </is>
      </c>
    </row>
    <row r="259">
      <c r="C259" s="477" t="inlineStr">
        <is>
          <t>Datacount</t>
        </is>
      </c>
    </row>
    <row r="260">
      <c r="C260" s="477" t="inlineStr">
        <is>
          <t>DataPay, Inc.</t>
        </is>
      </c>
    </row>
    <row r="261">
      <c r="C261" s="477" t="inlineStr">
        <is>
          <t>Dataplus</t>
        </is>
      </c>
    </row>
    <row r="262">
      <c r="C262" s="477" t="inlineStr">
        <is>
          <t>DataPro Solutions, Inc.</t>
        </is>
      </c>
    </row>
    <row r="263">
      <c r="C263" s="477" t="inlineStr">
        <is>
          <t>DataQuest</t>
        </is>
      </c>
    </row>
    <row r="264">
      <c r="C264" s="477" t="inlineStr">
        <is>
          <t>Datatel</t>
        </is>
      </c>
    </row>
    <row r="265">
      <c r="C265" s="477" t="inlineStr">
        <is>
          <t>DATIS</t>
        </is>
      </c>
    </row>
    <row r="266">
      <c r="C266" s="477" t="inlineStr">
        <is>
          <t>DDM (Diversified Data Management)</t>
        </is>
      </c>
    </row>
    <row r="267">
      <c r="C267" s="477" t="inlineStr">
        <is>
          <t>DealerTrack</t>
        </is>
      </c>
    </row>
    <row r="268">
      <c r="C268" s="477" t="inlineStr">
        <is>
          <t>Decision HR</t>
        </is>
      </c>
    </row>
    <row r="269">
      <c r="C269" s="477" t="inlineStr">
        <is>
          <t>DecisionHR</t>
        </is>
      </c>
    </row>
    <row r="270">
      <c r="C270" s="477" t="inlineStr">
        <is>
          <t>Delaware Valley Payroll</t>
        </is>
      </c>
    </row>
    <row r="271">
      <c r="C271" s="477" t="inlineStr">
        <is>
          <t>Deloitte</t>
        </is>
      </c>
    </row>
    <row r="272">
      <c r="C272" s="477" t="inlineStr">
        <is>
          <t>Deltek</t>
        </is>
      </c>
    </row>
    <row r="273">
      <c r="C273" s="477" t="inlineStr">
        <is>
          <t>Deluxe Payroll</t>
        </is>
      </c>
    </row>
    <row r="274">
      <c r="C274" s="477" t="inlineStr">
        <is>
          <t>Deneb</t>
        </is>
      </c>
    </row>
    <row r="275">
      <c r="C275" s="477" t="inlineStr">
        <is>
          <t>Desjardins</t>
        </is>
      </c>
    </row>
    <row r="276">
      <c r="C276" s="477" t="inlineStr">
        <is>
          <t>Dexter and Chaney</t>
        </is>
      </c>
    </row>
    <row r="277">
      <c r="C277" s="477" t="inlineStr">
        <is>
          <t>DHR</t>
        </is>
      </c>
    </row>
    <row r="278">
      <c r="C278" s="477" t="inlineStr">
        <is>
          <t>Diversified Computer Services, Inc</t>
        </is>
      </c>
    </row>
    <row r="279">
      <c r="C279" s="477" t="inlineStr">
        <is>
          <t>DM Payroll Services</t>
        </is>
      </c>
    </row>
    <row r="280">
      <c r="C280" s="477" t="inlineStr">
        <is>
          <t>Doherty</t>
        </is>
      </c>
    </row>
    <row r="281">
      <c r="C281" s="477" t="inlineStr">
        <is>
          <t>Dominion Payroll Services</t>
        </is>
      </c>
    </row>
    <row r="282">
      <c r="C282" s="477" t="inlineStr">
        <is>
          <t>Dominion Systems</t>
        </is>
      </c>
    </row>
    <row r="283">
      <c r="C283" s="477" t="inlineStr">
        <is>
          <t>DPSI (Distributed Payroll Solutions Inc.)</t>
        </is>
      </c>
    </row>
    <row r="284">
      <c r="C284" s="477" t="inlineStr">
        <is>
          <t>Drake</t>
        </is>
      </c>
    </row>
    <row r="285">
      <c r="C285" s="477" t="inlineStr">
        <is>
          <t>DSI Payroll Services</t>
        </is>
      </c>
    </row>
    <row r="286">
      <c r="C286" s="477" t="inlineStr">
        <is>
          <t>Dun &amp;amp; Bradstreet</t>
        </is>
      </c>
    </row>
    <row r="287">
      <c r="C287" s="477" t="inlineStr">
        <is>
          <t>Dynamic HR</t>
        </is>
      </c>
    </row>
    <row r="288">
      <c r="C288" s="477" t="inlineStr">
        <is>
          <t>Earnie</t>
        </is>
      </c>
    </row>
    <row r="289">
      <c r="C289" s="477" t="inlineStr">
        <is>
          <t>EBS On Line</t>
        </is>
      </c>
    </row>
    <row r="290">
      <c r="C290" s="477" t="inlineStr">
        <is>
          <t>ECCA</t>
        </is>
      </c>
    </row>
    <row r="291">
      <c r="C291" s="477" t="inlineStr">
        <is>
          <t>E-chx, Inc</t>
        </is>
      </c>
    </row>
    <row r="292">
      <c r="C292" s="477" t="inlineStr">
        <is>
          <t>ECI</t>
        </is>
      </c>
    </row>
    <row r="293">
      <c r="C293" s="477" t="inlineStr">
        <is>
          <t>ECS</t>
        </is>
      </c>
    </row>
    <row r="294">
      <c r="C294" s="477" t="inlineStr">
        <is>
          <t>eCyborg</t>
        </is>
      </c>
    </row>
    <row r="295">
      <c r="C295" s="477" t="inlineStr">
        <is>
          <t>Eden Systems</t>
        </is>
      </c>
    </row>
    <row r="296">
      <c r="C296" s="477" t="inlineStr">
        <is>
          <t>Edge Management Systems</t>
        </is>
      </c>
    </row>
    <row r="297">
      <c r="C297" s="477" t="inlineStr">
        <is>
          <t>Edmunds &amp;amp; Associates, Inc.</t>
        </is>
      </c>
    </row>
    <row r="298">
      <c r="C298" s="477" t="inlineStr">
        <is>
          <t>EDP</t>
        </is>
      </c>
    </row>
    <row r="299">
      <c r="C299" s="477" t="inlineStr">
        <is>
          <t>EDS</t>
        </is>
      </c>
    </row>
    <row r="300">
      <c r="C300" s="477" t="inlineStr">
        <is>
          <t>Edu-Met</t>
        </is>
      </c>
    </row>
    <row r="301">
      <c r="C301" s="477" t="inlineStr">
        <is>
          <t>Edunet</t>
        </is>
      </c>
    </row>
    <row r="302">
      <c r="C302" s="477" t="inlineStr">
        <is>
          <t>Ellucian</t>
        </is>
      </c>
    </row>
    <row r="303">
      <c r="C303" s="477" t="inlineStr">
        <is>
          <t>ELS</t>
        </is>
      </c>
    </row>
    <row r="304">
      <c r="C304" s="477" t="inlineStr">
        <is>
          <t>Emplicity</t>
        </is>
      </c>
    </row>
    <row r="305">
      <c r="C305" s="477" t="inlineStr">
        <is>
          <t>Employee Information Systems, Inc.</t>
        </is>
      </c>
    </row>
    <row r="306">
      <c r="C306" s="477" t="inlineStr">
        <is>
          <t>Employee Management Systems</t>
        </is>
      </c>
    </row>
    <row r="307">
      <c r="C307" s="477" t="inlineStr">
        <is>
          <t>Employees Only</t>
        </is>
      </c>
    </row>
    <row r="308">
      <c r="C308" s="477" t="inlineStr">
        <is>
          <t>Employee-Services.net</t>
        </is>
      </c>
    </row>
    <row r="309">
      <c r="C309" s="477" t="inlineStr">
        <is>
          <t>Employer Advantage</t>
        </is>
      </c>
    </row>
    <row r="310">
      <c r="C310" s="477" t="inlineStr">
        <is>
          <t>Employer Flexible</t>
        </is>
      </c>
    </row>
    <row r="311">
      <c r="C311" s="477" t="inlineStr">
        <is>
          <t>Employer Services Corporation (ESC)</t>
        </is>
      </c>
    </row>
    <row r="312">
      <c r="C312" s="477" t="inlineStr">
        <is>
          <t>Employer Support Services</t>
        </is>
      </c>
    </row>
    <row r="313">
      <c r="C313" s="477" t="inlineStr">
        <is>
          <t>Employers Resource</t>
        </is>
      </c>
    </row>
    <row r="314">
      <c r="C314" s="477" t="inlineStr">
        <is>
          <t>EMPO</t>
        </is>
      </c>
    </row>
    <row r="315">
      <c r="C315" s="477" t="inlineStr">
        <is>
          <t>Empower Benefits Group</t>
        </is>
      </c>
    </row>
    <row r="316">
      <c r="C316" s="477" t="inlineStr">
        <is>
          <t xml:space="preserve">Empower </t>
        </is>
      </c>
    </row>
    <row r="317">
      <c r="C317" s="477" t="inlineStr">
        <is>
          <t>ePay</t>
        </is>
      </c>
    </row>
    <row r="318">
      <c r="C318" s="477" t="inlineStr">
        <is>
          <t>Epicor (Spectrum iVantage)</t>
        </is>
      </c>
    </row>
    <row r="319">
      <c r="C319" s="477" t="inlineStr">
        <is>
          <t>epicor Software Corp.</t>
        </is>
      </c>
    </row>
    <row r="320">
      <c r="C320" s="477" t="inlineStr">
        <is>
          <t>EPIX</t>
        </is>
      </c>
    </row>
    <row r="321">
      <c r="C321" s="477" t="inlineStr">
        <is>
          <t>Epos</t>
        </is>
      </c>
    </row>
    <row r="322">
      <c r="C322" s="477" t="inlineStr">
        <is>
          <t>Equator</t>
        </is>
      </c>
    </row>
    <row r="323">
      <c r="C323" s="477" t="inlineStr">
        <is>
          <t>Equus Software</t>
        </is>
      </c>
    </row>
    <row r="324">
      <c r="C324" s="477" t="inlineStr">
        <is>
          <t>ESG (Employer Solutions Group)</t>
        </is>
      </c>
    </row>
    <row r="325">
      <c r="C325" s="477" t="inlineStr">
        <is>
          <t>ESP (Employer Simplified Payroll)</t>
        </is>
      </c>
    </row>
    <row r="326">
      <c r="C326" s="477" t="inlineStr">
        <is>
          <t>EVERTEC</t>
        </is>
      </c>
    </row>
    <row r="327">
      <c r="C327" s="477" t="inlineStr">
        <is>
          <t>Exact Software</t>
        </is>
      </c>
    </row>
    <row r="328">
      <c r="C328" s="477" t="inlineStr">
        <is>
          <t>ExcelPay</t>
        </is>
      </c>
    </row>
    <row r="329">
      <c r="C329" s="477" t="inlineStr">
        <is>
          <t>Execupay</t>
        </is>
      </c>
    </row>
    <row r="330">
      <c r="C330" s="477" t="inlineStr">
        <is>
          <t>Exponent HR</t>
        </is>
      </c>
    </row>
    <row r="331">
      <c r="C331" s="477" t="inlineStr">
        <is>
          <t>Express Data Systems</t>
        </is>
      </c>
    </row>
    <row r="332">
      <c r="C332" s="477" t="inlineStr">
        <is>
          <t>ExpressPay</t>
        </is>
      </c>
    </row>
    <row r="333">
      <c r="C333" s="477" t="inlineStr">
        <is>
          <t>Extensis</t>
        </is>
      </c>
    </row>
    <row r="334">
      <c r="C334" s="477" t="inlineStr">
        <is>
          <t>F.W. Davison &amp;amp; Company</t>
        </is>
      </c>
    </row>
    <row r="335">
      <c r="C335" s="477" t="inlineStr">
        <is>
          <t>Factor</t>
        </is>
      </c>
    </row>
    <row r="336">
      <c r="C336" s="477" t="inlineStr">
        <is>
          <t>FACTS Services, Inc.</t>
        </is>
      </c>
    </row>
    <row r="337">
      <c r="C337" s="477" t="inlineStr">
        <is>
          <t>Failed to Obtain</t>
        </is>
      </c>
    </row>
    <row r="338">
      <c r="C338" s="477" t="inlineStr">
        <is>
          <t>Famous</t>
        </is>
      </c>
    </row>
    <row r="339">
      <c r="C339" s="477" t="inlineStr">
        <is>
          <t>Fidelity</t>
        </is>
      </c>
    </row>
    <row r="340">
      <c r="C340" s="477" t="inlineStr">
        <is>
          <t>Fiducial</t>
        </is>
      </c>
    </row>
    <row r="341">
      <c r="C341" s="477" t="inlineStr">
        <is>
          <t>Fleet-Net Corp.</t>
        </is>
      </c>
    </row>
    <row r="342">
      <c r="C342" s="477" t="inlineStr">
        <is>
          <t>Flexpay</t>
        </is>
      </c>
    </row>
    <row r="343">
      <c r="C343" s="477" t="inlineStr">
        <is>
          <t>FMS Payroll Service</t>
        </is>
      </c>
    </row>
    <row r="344">
      <c r="C344" s="477" t="inlineStr">
        <is>
          <t>Focus OneSource</t>
        </is>
      </c>
    </row>
    <row r="345">
      <c r="C345" s="477" t="inlineStr">
        <is>
          <t>Foundation Software</t>
        </is>
      </c>
    </row>
    <row r="346">
      <c r="C346" s="477" t="inlineStr">
        <is>
          <t>Frontierier Software Plc</t>
        </is>
      </c>
    </row>
    <row r="347">
      <c r="C347" s="477" t="inlineStr">
        <is>
          <t>Frontline/AESOP</t>
        </is>
      </c>
    </row>
    <row r="348">
      <c r="C348" s="477" t="inlineStr">
        <is>
          <t>FSV Payment Systems LTD</t>
        </is>
      </c>
    </row>
    <row r="349">
      <c r="C349" s="477" t="inlineStr">
        <is>
          <t>FundWare</t>
        </is>
      </c>
    </row>
    <row r="350">
      <c r="C350" s="477" t="inlineStr">
        <is>
          <t>G &amp;amp; A Outsourcing</t>
        </is>
      </c>
    </row>
    <row r="351">
      <c r="C351" s="477" t="inlineStr">
        <is>
          <t>Geac</t>
        </is>
      </c>
    </row>
    <row r="352">
      <c r="C352" s="477" t="inlineStr">
        <is>
          <t>GEMS</t>
        </is>
      </c>
    </row>
    <row r="353">
      <c r="C353" s="477" t="inlineStr">
        <is>
          <t>Genesys</t>
        </is>
      </c>
    </row>
    <row r="354">
      <c r="C354" s="477" t="inlineStr">
        <is>
          <t>Get Integrated</t>
        </is>
      </c>
    </row>
    <row r="355">
      <c r="C355" s="477" t="inlineStr">
        <is>
          <t>Gevity</t>
        </is>
      </c>
    </row>
    <row r="356">
      <c r="C356" s="477" t="inlineStr">
        <is>
          <t>GFC</t>
        </is>
      </c>
    </row>
    <row r="357">
      <c r="C357" s="477" t="inlineStr">
        <is>
          <t>Global Shop Solutions</t>
        </is>
      </c>
    </row>
    <row r="358">
      <c r="C358" s="477" t="inlineStr">
        <is>
          <t>GMS</t>
        </is>
      </c>
    </row>
    <row r="359">
      <c r="C359" s="477" t="inlineStr">
        <is>
          <t>GNSA</t>
        </is>
      </c>
    </row>
    <row r="360">
      <c r="C360" s="477" t="inlineStr">
        <is>
          <t>Gorrie-Regan &amp;amp; Assoc.</t>
        </is>
      </c>
    </row>
    <row r="361">
      <c r="C361" s="477" t="inlineStr">
        <is>
          <t>Grampian Software Limited</t>
        </is>
      </c>
    </row>
    <row r="362">
      <c r="C362" s="477" t="inlineStr">
        <is>
          <t>Great Plains</t>
        </is>
      </c>
    </row>
    <row r="363">
      <c r="C363" s="477" t="inlineStr">
        <is>
          <t>Greenshades</t>
        </is>
      </c>
    </row>
    <row r="364">
      <c r="C364" s="477" t="inlineStr">
        <is>
          <t>Group Management Services</t>
        </is>
      </c>
    </row>
    <row r="365">
      <c r="C365" s="477" t="inlineStr">
        <is>
          <t>GTM Associates</t>
        </is>
      </c>
    </row>
    <row r="366">
      <c r="C366" s="477" t="inlineStr">
        <is>
          <t xml:space="preserve">Guideline </t>
        </is>
      </c>
    </row>
    <row r="367">
      <c r="C367" s="477" t="inlineStr">
        <is>
          <t>Gusto</t>
        </is>
      </c>
    </row>
    <row r="368">
      <c r="C368" s="477" t="inlineStr">
        <is>
          <t>Hardhat</t>
        </is>
      </c>
    </row>
    <row r="369">
      <c r="C369" s="477" t="inlineStr">
        <is>
          <t>Harland Financial Solutions</t>
        </is>
      </c>
    </row>
    <row r="370">
      <c r="C370" s="477" t="inlineStr">
        <is>
          <t>Harpers</t>
        </is>
      </c>
    </row>
    <row r="371">
      <c r="C371" s="477" t="inlineStr">
        <is>
          <t>Harpers Payroll Service</t>
        </is>
      </c>
    </row>
    <row r="372">
      <c r="C372" s="477" t="inlineStr">
        <is>
          <t>Harris Data</t>
        </is>
      </c>
    </row>
    <row r="373">
      <c r="C373" s="477" t="inlineStr">
        <is>
          <t>Harry Rohde Management Systems, Inc. (HRMS)</t>
        </is>
      </c>
    </row>
    <row r="374">
      <c r="C374" s="477" t="inlineStr">
        <is>
          <t>Hays Consulting &amp;amp; Solutions Group</t>
        </is>
      </c>
    </row>
    <row r="375">
      <c r="C375" s="477" t="inlineStr">
        <is>
          <t>Headcount Payroll Services</t>
        </is>
      </c>
    </row>
    <row r="376">
      <c r="C376" s="477" t="inlineStr">
        <is>
          <t>Health Data Systems, Inc. (HDSI)</t>
        </is>
      </c>
    </row>
    <row r="377">
      <c r="C377" s="477" t="inlineStr">
        <is>
          <t>Healthcare Management Systems, Inc. (HMS)</t>
        </is>
      </c>
    </row>
    <row r="378">
      <c r="C378" s="477" t="inlineStr">
        <is>
          <t>Heartland Payment Systems</t>
        </is>
      </c>
    </row>
    <row r="379">
      <c r="C379" s="477" t="inlineStr">
        <is>
          <t>Heartland/Ovation</t>
        </is>
      </c>
    </row>
    <row r="380">
      <c r="C380" s="477" t="inlineStr">
        <is>
          <t>Heritage Payroll Services</t>
        </is>
      </c>
    </row>
    <row r="381">
      <c r="C381" s="477" t="inlineStr">
        <is>
          <t>Hewitt Associates</t>
        </is>
      </c>
    </row>
    <row r="382">
      <c r="C382" s="477" t="inlineStr">
        <is>
          <t>hiBob</t>
        </is>
      </c>
    </row>
    <row r="383">
      <c r="C383" s="477" t="inlineStr">
        <is>
          <t>High Line Corporation</t>
        </is>
      </c>
    </row>
    <row r="384">
      <c r="C384" s="477" t="inlineStr">
        <is>
          <t>Hi-Tech</t>
        </is>
      </c>
    </row>
    <row r="385">
      <c r="C385" s="477" t="inlineStr">
        <is>
          <t>HMS Software</t>
        </is>
      </c>
    </row>
    <row r="386">
      <c r="C386" s="477" t="inlineStr">
        <is>
          <t>Homesphere</t>
        </is>
      </c>
    </row>
    <row r="387">
      <c r="C387" s="477" t="inlineStr">
        <is>
          <t>Honkamp Krueger</t>
        </is>
      </c>
    </row>
    <row r="388">
      <c r="C388" s="477" t="inlineStr">
        <is>
          <t>Horizon Payroll Services, Inc.</t>
        </is>
      </c>
    </row>
    <row r="389">
      <c r="C389" s="477" t="inlineStr">
        <is>
          <t>Howard Simon &amp;amp; Associates</t>
        </is>
      </c>
    </row>
    <row r="390">
      <c r="C390" s="477" t="inlineStr">
        <is>
          <t>HR America</t>
        </is>
      </c>
    </row>
    <row r="391">
      <c r="C391" s="477" t="inlineStr">
        <is>
          <t>HR Butler</t>
        </is>
      </c>
    </row>
    <row r="392">
      <c r="C392" s="477" t="inlineStr">
        <is>
          <t>HR Pyramid</t>
        </is>
      </c>
    </row>
    <row r="393">
      <c r="C393" s="477" t="inlineStr">
        <is>
          <t>HRK (Take it)</t>
        </is>
      </c>
    </row>
    <row r="394">
      <c r="C394" s="477" t="inlineStr">
        <is>
          <t>HRTS (HR Technology Solutions)</t>
        </is>
      </c>
    </row>
    <row r="395">
      <c r="C395" s="477" t="inlineStr">
        <is>
          <t>HTE</t>
        </is>
      </c>
    </row>
    <row r="396">
      <c r="C396" s="477" t="inlineStr">
        <is>
          <t>Humi</t>
        </is>
      </c>
    </row>
    <row r="397">
      <c r="C397" s="477" t="inlineStr">
        <is>
          <t>Huntington Business Systems, Inc.</t>
        </is>
      </c>
    </row>
    <row r="398">
      <c r="C398" s="477" t="inlineStr">
        <is>
          <t>IBM Global Services</t>
        </is>
      </c>
    </row>
    <row r="399">
      <c r="C399" s="477" t="inlineStr">
        <is>
          <t>iCIMS</t>
        </is>
      </c>
    </row>
    <row r="400">
      <c r="C400" s="477" t="inlineStr">
        <is>
          <t>ICS (Integrated Computer Solutions, Inc.)</t>
        </is>
      </c>
    </row>
    <row r="401">
      <c r="C401" s="477" t="inlineStr">
        <is>
          <t>Ideal HR</t>
        </is>
      </c>
    </row>
    <row r="402">
      <c r="C402" s="477" t="inlineStr">
        <is>
          <t>iEmployee/iSarla</t>
        </is>
      </c>
    </row>
    <row r="403">
      <c r="C403" s="477" t="inlineStr">
        <is>
          <t>In House</t>
        </is>
      </c>
    </row>
    <row r="404">
      <c r="C404" s="477" t="inlineStr">
        <is>
          <t>Inception Technologies</t>
        </is>
      </c>
    </row>
    <row r="405">
      <c r="C405" s="477" t="inlineStr">
        <is>
          <t>Incode</t>
        </is>
      </c>
    </row>
    <row r="406">
      <c r="C406" s="477" t="inlineStr">
        <is>
          <t>Infinisource</t>
        </is>
      </c>
    </row>
    <row r="407">
      <c r="C407" s="477" t="inlineStr">
        <is>
          <t>Infinite Visions</t>
        </is>
      </c>
    </row>
    <row r="408">
      <c r="C408" s="477" t="inlineStr">
        <is>
          <t>Infinium Software</t>
        </is>
      </c>
    </row>
    <row r="409">
      <c r="C409" s="477" t="inlineStr">
        <is>
          <t>Info-Matic Inc</t>
        </is>
      </c>
    </row>
    <row r="410">
      <c r="C410" s="477" t="inlineStr">
        <is>
          <t>Infor GHR</t>
        </is>
      </c>
    </row>
    <row r="411">
      <c r="C411" s="477" t="inlineStr">
        <is>
          <t>Information Dynamics, Inc.</t>
        </is>
      </c>
    </row>
    <row r="412">
      <c r="C412" s="477" t="inlineStr">
        <is>
          <t>Ingenuity@Work Limited</t>
        </is>
      </c>
    </row>
    <row r="413">
      <c r="C413" s="477" t="inlineStr">
        <is>
          <t>In-house - Manual</t>
        </is>
      </c>
    </row>
    <row r="414">
      <c r="C414" s="477" t="inlineStr">
        <is>
          <t>Inn-Flow</t>
        </is>
      </c>
    </row>
    <row r="415">
      <c r="C415" s="477" t="inlineStr">
        <is>
          <t>Innoprise Software</t>
        </is>
      </c>
    </row>
    <row r="416">
      <c r="C416" s="477" t="inlineStr">
        <is>
          <t>innovateHR</t>
        </is>
      </c>
    </row>
    <row r="417">
      <c r="C417" s="477" t="inlineStr">
        <is>
          <t>Innovative Employer Solutions</t>
        </is>
      </c>
    </row>
    <row r="418">
      <c r="C418" s="477" t="inlineStr">
        <is>
          <t>Inova Payroll</t>
        </is>
      </c>
    </row>
    <row r="419">
      <c r="C419" s="477" t="inlineStr">
        <is>
          <t>Insperity</t>
        </is>
      </c>
    </row>
    <row r="420">
      <c r="C420" s="477" t="inlineStr">
        <is>
          <t>Integral Systems</t>
        </is>
      </c>
    </row>
    <row r="421">
      <c r="C421" s="477" t="inlineStr">
        <is>
          <t>Integrated Benefit Systems, Inc.</t>
        </is>
      </c>
    </row>
    <row r="422">
      <c r="C422" s="477" t="inlineStr">
        <is>
          <t>Integrated Payroll Systems - iPay</t>
        </is>
      </c>
    </row>
    <row r="423">
      <c r="C423" s="477" t="inlineStr">
        <is>
          <t>Intellect</t>
        </is>
      </c>
    </row>
    <row r="424">
      <c r="C424" s="477" t="inlineStr">
        <is>
          <t>Intellectsys, Inc.</t>
        </is>
      </c>
    </row>
    <row r="425">
      <c r="C425" s="477" t="inlineStr">
        <is>
          <t>Intelligent Business Systems, Inc. (IBS)</t>
        </is>
      </c>
    </row>
    <row r="426">
      <c r="C426" s="477" t="inlineStr">
        <is>
          <t>Interpay</t>
        </is>
      </c>
    </row>
    <row r="427">
      <c r="C427" s="477" t="inlineStr">
        <is>
          <t>Intex Software Limited</t>
        </is>
      </c>
    </row>
    <row r="428">
      <c r="C428" s="477" t="inlineStr">
        <is>
          <t>InTime Solutions Inc.</t>
        </is>
      </c>
    </row>
    <row r="429">
      <c r="C429" s="477" t="inlineStr">
        <is>
          <t>Intuit</t>
        </is>
      </c>
    </row>
    <row r="430">
      <c r="C430" s="477" t="inlineStr">
        <is>
          <t>Intuit/QuickBooks</t>
        </is>
      </c>
    </row>
    <row r="431">
      <c r="C431" s="477" t="inlineStr">
        <is>
          <t>IOI</t>
        </is>
      </c>
    </row>
    <row r="432">
      <c r="C432" s="477" t="inlineStr">
        <is>
          <t>ISI</t>
        </is>
      </c>
    </row>
    <row r="433">
      <c r="C433" s="477" t="inlineStr">
        <is>
          <t>iSolved</t>
        </is>
      </c>
    </row>
    <row r="434">
      <c r="C434" s="477" t="inlineStr">
        <is>
          <t>IT Net</t>
        </is>
      </c>
    </row>
    <row r="435">
      <c r="C435" s="477" t="inlineStr">
        <is>
          <t>Jack Henry &amp;amp; Associates</t>
        </is>
      </c>
    </row>
    <row r="436">
      <c r="C436" s="477" t="inlineStr">
        <is>
          <t>Jantek Time Systems</t>
        </is>
      </c>
    </row>
    <row r="437">
      <c r="C437" s="477" t="inlineStr">
        <is>
          <t>JD Edwards</t>
        </is>
      </c>
    </row>
    <row r="438">
      <c r="C438" s="477" t="inlineStr">
        <is>
          <t>Jenzabar</t>
        </is>
      </c>
    </row>
    <row r="439">
      <c r="C439" s="477" t="inlineStr">
        <is>
          <t>JOBPOWER</t>
        </is>
      </c>
    </row>
    <row r="440">
      <c r="C440" s="477" t="inlineStr">
        <is>
          <t>John Hancock</t>
        </is>
      </c>
    </row>
    <row r="441">
      <c r="C441" s="477" t="inlineStr">
        <is>
          <t>Jonas</t>
        </is>
      </c>
    </row>
    <row r="442">
      <c r="C442" s="477" t="inlineStr">
        <is>
          <t>Justworks</t>
        </is>
      </c>
    </row>
    <row r="443">
      <c r="C443" s="477" t="inlineStr">
        <is>
          <t>Kabel Business Services</t>
        </is>
      </c>
    </row>
    <row r="444">
      <c r="C444" s="477" t="inlineStr">
        <is>
          <t>Kalamazoo</t>
        </is>
      </c>
    </row>
    <row r="445">
      <c r="C445" s="477" t="inlineStr">
        <is>
          <t>Kallas Company</t>
        </is>
      </c>
    </row>
    <row r="446">
      <c r="C446" s="477" t="inlineStr">
        <is>
          <t>KCS Mgmt Systems Plc</t>
        </is>
      </c>
    </row>
    <row r="447">
      <c r="C447" s="477" t="inlineStr">
        <is>
          <t>Keane Care Inc</t>
        </is>
      </c>
    </row>
    <row r="448">
      <c r="C448" s="477" t="inlineStr">
        <is>
          <t>Keane First Coast</t>
        </is>
      </c>
    </row>
    <row r="449">
      <c r="C449" s="477" t="inlineStr">
        <is>
          <t>Kelly Services</t>
        </is>
      </c>
    </row>
    <row r="450">
      <c r="C450" s="477" t="inlineStr">
        <is>
          <t>Keystone Payroll</t>
        </is>
      </c>
    </row>
    <row r="451">
      <c r="C451" s="477" t="inlineStr">
        <is>
          <t>Kimstaff HR</t>
        </is>
      </c>
    </row>
    <row r="452">
      <c r="C452" s="477" t="inlineStr">
        <is>
          <t>KPMG</t>
        </is>
      </c>
    </row>
    <row r="453">
      <c r="C453" s="477" t="inlineStr">
        <is>
          <t>KVS Information Systems, Inc.</t>
        </is>
      </c>
    </row>
    <row r="454">
      <c r="C454" s="477" t="inlineStr">
        <is>
          <t>Lawson</t>
        </is>
      </c>
    </row>
    <row r="455">
      <c r="C455" s="477" t="inlineStr">
        <is>
          <t>Liberata</t>
        </is>
      </c>
    </row>
    <row r="456">
      <c r="C456" s="477" t="inlineStr">
        <is>
          <t>Lilly Software Associates</t>
        </is>
      </c>
    </row>
    <row r="457">
      <c r="C457" s="477" t="inlineStr">
        <is>
          <t>Linq</t>
        </is>
      </c>
    </row>
    <row r="458">
      <c r="C458" s="477" t="inlineStr">
        <is>
          <t>Local 1</t>
        </is>
      </c>
    </row>
    <row r="459">
      <c r="C459" s="477" t="inlineStr">
        <is>
          <t>Local Provider</t>
        </is>
      </c>
    </row>
    <row r="460">
      <c r="C460" s="477" t="inlineStr">
        <is>
          <t>Local Software</t>
        </is>
      </c>
    </row>
    <row r="461">
      <c r="C461" s="477" t="inlineStr">
        <is>
          <t>Logica CMG</t>
        </is>
      </c>
    </row>
    <row r="462">
      <c r="C462" s="477" t="inlineStr">
        <is>
          <t>LOGIS (Local Government Information Systems)</t>
        </is>
      </c>
    </row>
    <row r="463">
      <c r="C463" s="477" t="inlineStr">
        <is>
          <t>M&amp;amp;D</t>
        </is>
      </c>
    </row>
    <row r="464">
      <c r="C464" s="477" t="inlineStr">
        <is>
          <t>Macola</t>
        </is>
      </c>
    </row>
    <row r="465">
      <c r="C465" s="477" t="inlineStr">
        <is>
          <t>Made2Manage Systems</t>
        </is>
      </c>
    </row>
    <row r="466">
      <c r="C466" s="477" t="inlineStr">
        <is>
          <t>Managed Payroll</t>
        </is>
      </c>
    </row>
    <row r="467">
      <c r="C467" s="477" t="inlineStr">
        <is>
          <t>Management 2000</t>
        </is>
      </c>
    </row>
    <row r="468">
      <c r="C468" s="477" t="inlineStr">
        <is>
          <t>Manatron</t>
        </is>
      </c>
    </row>
    <row r="469">
      <c r="C469" s="477" t="inlineStr">
        <is>
          <t>Mangrove Software, Inc.</t>
        </is>
      </c>
    </row>
    <row r="470">
      <c r="C470" s="477" t="inlineStr">
        <is>
          <t>Manual</t>
        </is>
      </c>
    </row>
    <row r="471">
      <c r="C471" s="477" t="inlineStr">
        <is>
          <t>Mapics</t>
        </is>
      </c>
    </row>
    <row r="472">
      <c r="C472" s="477" t="inlineStr">
        <is>
          <t>Market Dimensions, Inc.</t>
        </is>
      </c>
    </row>
    <row r="473">
      <c r="C473" s="477" t="inlineStr">
        <is>
          <t>MAS</t>
        </is>
      </c>
    </row>
    <row r="474">
      <c r="C474" s="477" t="inlineStr">
        <is>
          <t>MAS 200</t>
        </is>
      </c>
    </row>
    <row r="475">
      <c r="C475" s="477" t="inlineStr">
        <is>
          <t>MasterTax</t>
        </is>
      </c>
    </row>
    <row r="476">
      <c r="C476" s="477" t="inlineStr">
        <is>
          <t>Maxwell</t>
        </is>
      </c>
    </row>
    <row r="477">
      <c r="C477" s="477" t="inlineStr">
        <is>
          <t>MBA</t>
        </is>
      </c>
    </row>
    <row r="478">
      <c r="C478" s="477" t="inlineStr">
        <is>
          <t>MBS-My Benefit Source</t>
        </is>
      </c>
    </row>
    <row r="479">
      <c r="C479" s="477" t="inlineStr">
        <is>
          <t>McAleer Solutions</t>
        </is>
      </c>
    </row>
    <row r="480">
      <c r="C480" s="477" t="inlineStr">
        <is>
          <t>McBee Payroll</t>
        </is>
      </c>
    </row>
    <row r="481">
      <c r="C481" s="477" t="inlineStr">
        <is>
          <t>McKesson</t>
        </is>
      </c>
    </row>
    <row r="482">
      <c r="C482" s="477" t="inlineStr">
        <is>
          <t>McLeod Software</t>
        </is>
      </c>
    </row>
    <row r="483">
      <c r="C483" s="477" t="inlineStr">
        <is>
          <t>Media Data</t>
        </is>
      </c>
    </row>
    <row r="484">
      <c r="C484" s="477" t="inlineStr">
        <is>
          <t>Meditech</t>
        </is>
      </c>
    </row>
    <row r="485">
      <c r="C485" s="477" t="inlineStr">
        <is>
          <t>Melyx</t>
        </is>
      </c>
    </row>
    <row r="486">
      <c r="C486" s="477" t="inlineStr">
        <is>
          <t>Merit Resources</t>
        </is>
      </c>
    </row>
    <row r="487">
      <c r="C487" s="477" t="inlineStr">
        <is>
          <t>META4</t>
        </is>
      </c>
    </row>
    <row r="488">
      <c r="C488" s="477" t="inlineStr">
        <is>
          <t>Microdata Systems, Inc.</t>
        </is>
      </c>
    </row>
    <row r="489">
      <c r="C489" s="477" t="inlineStr">
        <is>
          <t>Microsoft</t>
        </is>
      </c>
    </row>
    <row r="490">
      <c r="C490" s="477" t="inlineStr">
        <is>
          <t>Microsoft BS (Navision)</t>
        </is>
      </c>
    </row>
    <row r="491">
      <c r="C491" s="477" t="inlineStr">
        <is>
          <t>Midland Software Limited</t>
        </is>
      </c>
    </row>
    <row r="492">
      <c r="C492" s="477" t="inlineStr">
        <is>
          <t>Midpay</t>
        </is>
      </c>
    </row>
    <row r="493">
      <c r="C493" s="477" t="inlineStr">
        <is>
          <t>MidSouth Consulting Group</t>
        </is>
      </c>
    </row>
    <row r="494">
      <c r="C494" s="477" t="inlineStr">
        <is>
          <t>Midwest Hardware</t>
        </is>
      </c>
    </row>
    <row r="495">
      <c r="C495" s="477" t="inlineStr">
        <is>
          <t>Midwest Staffing Solutions</t>
        </is>
      </c>
    </row>
    <row r="496">
      <c r="C496" s="477" t="inlineStr">
        <is>
          <t>Midwest Tax</t>
        </is>
      </c>
    </row>
    <row r="497">
      <c r="C497" s="477" t="inlineStr">
        <is>
          <t>Millennium</t>
        </is>
      </c>
    </row>
    <row r="498">
      <c r="C498" s="477" t="inlineStr">
        <is>
          <t>Minute Man</t>
        </is>
      </c>
    </row>
    <row r="499">
      <c r="C499" s="477" t="inlineStr">
        <is>
          <t>MIP</t>
        </is>
      </c>
    </row>
    <row r="500">
      <c r="C500" s="477" t="inlineStr">
        <is>
          <t>Missing Link</t>
        </is>
      </c>
    </row>
    <row r="501">
      <c r="C501" s="477" t="inlineStr">
        <is>
          <t>Mitchell Humphrey</t>
        </is>
      </c>
    </row>
    <row r="502">
      <c r="C502" s="477" t="inlineStr">
        <is>
          <t>Mize, Houser &amp;amp; Company</t>
        </is>
      </c>
    </row>
    <row r="503">
      <c r="C503" s="477" t="inlineStr">
        <is>
          <t>Money Network Financial</t>
        </is>
      </c>
    </row>
    <row r="504">
      <c r="C504" s="477" t="inlineStr">
        <is>
          <t>Money Wise</t>
        </is>
      </c>
    </row>
    <row r="505">
      <c r="C505" s="477" t="inlineStr">
        <is>
          <t>MoorePay</t>
        </is>
      </c>
    </row>
    <row r="506">
      <c r="C506" s="477" t="inlineStr">
        <is>
          <t>MPAY</t>
        </is>
      </c>
    </row>
    <row r="507">
      <c r="C507" s="477" t="inlineStr">
        <is>
          <t>MSA</t>
        </is>
      </c>
    </row>
    <row r="508">
      <c r="C508" s="477" t="inlineStr">
        <is>
          <t>MSGP</t>
        </is>
      </c>
    </row>
    <row r="509">
      <c r="C509" s="477" t="inlineStr">
        <is>
          <t>Multi-Soft</t>
        </is>
      </c>
    </row>
    <row r="510">
      <c r="C510" s="477" t="inlineStr">
        <is>
          <t>Municipal Software Inc.</t>
        </is>
      </c>
    </row>
    <row r="511">
      <c r="C511" s="477" t="inlineStr">
        <is>
          <t>Munis</t>
        </is>
      </c>
    </row>
    <row r="512">
      <c r="C512" s="477" t="inlineStr">
        <is>
          <t>MYOB</t>
        </is>
      </c>
    </row>
    <row r="513">
      <c r="C513" s="477" t="inlineStr">
        <is>
          <t>Namely</t>
        </is>
      </c>
    </row>
    <row r="514">
      <c r="C514" s="477" t="inlineStr">
        <is>
          <t>Nash Finch</t>
        </is>
      </c>
    </row>
    <row r="515">
      <c r="C515" s="477" t="inlineStr">
        <is>
          <t>National Data Services, Inc.</t>
        </is>
      </c>
    </row>
    <row r="516">
      <c r="C516" s="477" t="inlineStr">
        <is>
          <t>Navision</t>
        </is>
      </c>
    </row>
    <row r="517">
      <c r="C517" s="477" t="inlineStr">
        <is>
          <t>NELCO</t>
        </is>
      </c>
    </row>
    <row r="518">
      <c r="C518" s="477" t="inlineStr">
        <is>
          <t>NEMRC</t>
        </is>
      </c>
    </row>
    <row r="519">
      <c r="C519" s="477" t="inlineStr">
        <is>
          <t>NES</t>
        </is>
      </c>
    </row>
    <row r="520">
      <c r="C520" s="477" t="inlineStr">
        <is>
          <t>Netchex</t>
        </is>
      </c>
    </row>
    <row r="521">
      <c r="C521" s="477" t="inlineStr">
        <is>
          <t>Nethris</t>
        </is>
      </c>
    </row>
    <row r="522">
      <c r="C522" s="477" t="inlineStr">
        <is>
          <t>NetPay</t>
        </is>
      </c>
    </row>
    <row r="523">
      <c r="C523" s="477" t="inlineStr">
        <is>
          <t>NetSuite</t>
        </is>
      </c>
    </row>
    <row r="524">
      <c r="C524" s="477" t="inlineStr">
        <is>
          <t>New Company / No Existing Vendor</t>
        </is>
      </c>
    </row>
    <row r="525">
      <c r="C525" s="477" t="inlineStr">
        <is>
          <t>New Payroll</t>
        </is>
      </c>
    </row>
    <row r="526">
      <c r="C526" s="477" t="inlineStr">
        <is>
          <t>New World Systems</t>
        </is>
      </c>
    </row>
    <row r="527">
      <c r="C527" s="477" t="inlineStr">
        <is>
          <t>NewStar</t>
        </is>
      </c>
    </row>
    <row r="528">
      <c r="C528" s="477" t="inlineStr">
        <is>
          <t>Nextep</t>
        </is>
      </c>
    </row>
    <row r="529">
      <c r="C529" s="477" t="inlineStr">
        <is>
          <t>NISC</t>
        </is>
      </c>
    </row>
    <row r="530">
      <c r="C530" s="477" t="inlineStr">
        <is>
          <t>Northern Data Systems (NDS)</t>
        </is>
      </c>
    </row>
    <row r="531">
      <c r="C531" s="477" t="inlineStr">
        <is>
          <t>Northgate Information Solutions UK Limited</t>
        </is>
      </c>
    </row>
    <row r="532">
      <c r="C532" s="477" t="inlineStr">
        <is>
          <t>NSI (Network Systems, Inc.)</t>
        </is>
      </c>
    </row>
    <row r="533">
      <c r="C533" s="477" t="inlineStr">
        <is>
          <t>O.C. Tanner Recognition Company</t>
        </is>
      </c>
    </row>
    <row r="534">
      <c r="C534" s="477" t="inlineStr">
        <is>
          <t>Oasis</t>
        </is>
      </c>
    </row>
    <row r="535">
      <c r="C535" s="477" t="inlineStr">
        <is>
          <t>Offshore Data Processing</t>
        </is>
      </c>
    </row>
    <row r="536">
      <c r="C536" s="477" t="inlineStr">
        <is>
          <t>OLES</t>
        </is>
      </c>
    </row>
    <row r="537">
      <c r="C537" s="477" t="inlineStr">
        <is>
          <t>Olympic Payroll Services</t>
        </is>
      </c>
    </row>
    <row r="538">
      <c r="C538" s="477" t="inlineStr">
        <is>
          <t>One Source Business Solutions</t>
        </is>
      </c>
    </row>
    <row r="539">
      <c r="C539" s="477" t="inlineStr">
        <is>
          <t>OneClient HR</t>
        </is>
      </c>
    </row>
    <row r="540">
      <c r="C540" s="477" t="inlineStr">
        <is>
          <t>OnePoint</t>
        </is>
      </c>
    </row>
    <row r="541">
      <c r="C541" s="477" t="inlineStr">
        <is>
          <t>ONLINE Business Services, Inc.</t>
        </is>
      </c>
    </row>
    <row r="542">
      <c r="C542" s="477" t="inlineStr">
        <is>
          <t>OnPay</t>
        </is>
      </c>
    </row>
    <row r="543">
      <c r="C543" s="477" t="inlineStr">
        <is>
          <t>onPayroll.ca Corp.</t>
        </is>
      </c>
    </row>
    <row r="544">
      <c r="C544" s="477" t="inlineStr">
        <is>
          <t>Open Systems</t>
        </is>
      </c>
    </row>
    <row r="545">
      <c r="C545" s="477" t="inlineStr">
        <is>
          <t>Optimum Solutions</t>
        </is>
      </c>
    </row>
    <row r="546">
      <c r="C546" s="477" t="inlineStr">
        <is>
          <t>Oracle</t>
        </is>
      </c>
    </row>
    <row r="547">
      <c r="C547" s="477" t="inlineStr">
        <is>
          <t>Oracle Cloud</t>
        </is>
      </c>
    </row>
    <row r="548">
      <c r="C548" s="477" t="inlineStr">
        <is>
          <t>ORBIS</t>
        </is>
      </c>
    </row>
    <row r="549">
      <c r="C549" s="477" t="inlineStr">
        <is>
          <t>Oryel</t>
        </is>
      </c>
    </row>
    <row r="550">
      <c r="C550" s="477" t="inlineStr">
        <is>
          <t>Other</t>
        </is>
      </c>
    </row>
    <row r="551">
      <c r="C551" s="477" t="inlineStr">
        <is>
          <t>Outsourced to a local provider</t>
        </is>
      </c>
    </row>
    <row r="552">
      <c r="C552" s="477" t="inlineStr">
        <is>
          <t>Ovation Payroll</t>
        </is>
      </c>
    </row>
    <row r="553">
      <c r="C553" s="477" t="inlineStr">
        <is>
          <t>Oxford Software</t>
        </is>
      </c>
    </row>
    <row r="554">
      <c r="C554" s="477" t="inlineStr">
        <is>
          <t>Pacific Computer Systems, Inc.</t>
        </is>
      </c>
    </row>
    <row r="555">
      <c r="C555" s="477" t="inlineStr">
        <is>
          <t>Panasonic Information Systems Company</t>
        </is>
      </c>
    </row>
    <row r="556">
      <c r="C556" s="477" t="inlineStr">
        <is>
          <t>Paragon</t>
        </is>
      </c>
    </row>
    <row r="557">
      <c r="C557" s="477" t="inlineStr">
        <is>
          <t>ParaResearch</t>
        </is>
      </c>
    </row>
    <row r="558">
      <c r="C558" s="477" t="inlineStr">
        <is>
          <t>Patriot Software</t>
        </is>
      </c>
    </row>
    <row r="559">
      <c r="C559" s="477" t="inlineStr">
        <is>
          <t>Pay Source</t>
        </is>
      </c>
    </row>
    <row r="560">
      <c r="C560" s="477" t="inlineStr">
        <is>
          <t>Pay Systems of America</t>
        </is>
      </c>
    </row>
    <row r="561">
      <c r="C561" s="477" t="inlineStr">
        <is>
          <t>Pay USA</t>
        </is>
      </c>
    </row>
    <row r="562">
      <c r="C562" s="477" t="inlineStr">
        <is>
          <t>PayActiv</t>
        </is>
      </c>
    </row>
    <row r="563">
      <c r="C563" s="477" t="inlineStr">
        <is>
          <t>PayAmerica</t>
        </is>
      </c>
    </row>
    <row r="564">
      <c r="C564" s="477" t="inlineStr">
        <is>
          <t>Payce</t>
        </is>
      </c>
    </row>
    <row r="565">
      <c r="C565" s="477" t="inlineStr">
        <is>
          <t>Paycheck</t>
        </is>
      </c>
    </row>
    <row r="566">
      <c r="C566" s="477" t="inlineStr">
        <is>
          <t>Paychex</t>
        </is>
      </c>
    </row>
    <row r="567">
      <c r="C567" s="477" t="inlineStr">
        <is>
          <t>Paychex/Surepayroll</t>
        </is>
      </c>
    </row>
    <row r="568">
      <c r="C568" s="477" t="inlineStr">
        <is>
          <t>Paychoice</t>
        </is>
      </c>
    </row>
    <row r="569">
      <c r="C569" s="477" t="inlineStr">
        <is>
          <t>Payco Inc</t>
        </is>
      </c>
    </row>
    <row r="570">
      <c r="C570" s="477" t="inlineStr">
        <is>
          <t>Paycom</t>
        </is>
      </c>
    </row>
    <row r="571">
      <c r="C571" s="477" t="inlineStr">
        <is>
          <t>Paycor</t>
        </is>
      </c>
    </row>
    <row r="572">
      <c r="C572" s="477" t="inlineStr">
        <is>
          <t>PayCorps</t>
        </is>
      </c>
    </row>
    <row r="573">
      <c r="C573" s="477" t="inlineStr">
        <is>
          <t>PayCycle</t>
        </is>
      </c>
    </row>
    <row r="574">
      <c r="C574" s="477" t="inlineStr">
        <is>
          <t>PayData</t>
        </is>
      </c>
    </row>
    <row r="575">
      <c r="C575" s="477" t="inlineStr">
        <is>
          <t>PayDay of America</t>
        </is>
      </c>
    </row>
    <row r="576">
      <c r="C576" s="477" t="inlineStr">
        <is>
          <t>PayDay of Minnesota, Inc</t>
        </is>
      </c>
    </row>
    <row r="577">
      <c r="C577" s="477" t="inlineStr">
        <is>
          <t>PayDay Solutions</t>
        </is>
      </c>
    </row>
    <row r="578">
      <c r="C578" s="477" t="inlineStr">
        <is>
          <t>PayDay USA</t>
        </is>
      </c>
    </row>
    <row r="579">
      <c r="C579" s="477" t="inlineStr">
        <is>
          <t>Payentry</t>
        </is>
      </c>
    </row>
    <row r="580">
      <c r="C580" s="477" t="inlineStr">
        <is>
          <t>Payflex</t>
        </is>
      </c>
    </row>
    <row r="581">
      <c r="C581" s="477" t="inlineStr">
        <is>
          <t>Paylocity</t>
        </is>
      </c>
    </row>
    <row r="582">
      <c r="C582" s="477" t="inlineStr">
        <is>
          <t>Paymaster</t>
        </is>
      </c>
    </row>
    <row r="583">
      <c r="C583" s="477" t="inlineStr">
        <is>
          <t>PayMaxx</t>
        </is>
      </c>
    </row>
    <row r="584">
      <c r="C584" s="477" t="inlineStr">
        <is>
          <t>PAYMEDIA</t>
        </is>
      </c>
    </row>
    <row r="585">
      <c r="C585" s="477" t="inlineStr">
        <is>
          <t>Pay-Net</t>
        </is>
      </c>
    </row>
    <row r="586">
      <c r="C586" s="477" t="inlineStr">
        <is>
          <t>PayNorthwest</t>
        </is>
      </c>
    </row>
    <row r="587">
      <c r="C587" s="477" t="inlineStr">
        <is>
          <t>PayPlus Software Inc.</t>
        </is>
      </c>
    </row>
    <row r="588">
      <c r="C588" s="477" t="inlineStr">
        <is>
          <t>Paypro Corporation</t>
        </is>
      </c>
    </row>
    <row r="589">
      <c r="C589" s="477" t="inlineStr">
        <is>
          <t>Payroll 1</t>
        </is>
      </c>
    </row>
    <row r="590">
      <c r="C590" s="477" t="inlineStr">
        <is>
          <t>Payroll America</t>
        </is>
      </c>
    </row>
    <row r="591">
      <c r="C591" s="477" t="inlineStr">
        <is>
          <t>Payroll Associates</t>
        </is>
      </c>
    </row>
    <row r="592">
      <c r="C592" s="477" t="inlineStr">
        <is>
          <t>Payroll by Professionals</t>
        </is>
      </c>
    </row>
    <row r="593">
      <c r="C593" s="477" t="inlineStr">
        <is>
          <t>Payroll Center (JobCenter)</t>
        </is>
      </c>
    </row>
    <row r="594">
      <c r="C594" s="477" t="inlineStr">
        <is>
          <t>Payroll Central</t>
        </is>
      </c>
    </row>
    <row r="595">
      <c r="C595" s="477" t="inlineStr">
        <is>
          <t>Payroll Computing Services</t>
        </is>
      </c>
    </row>
    <row r="596">
      <c r="C596" s="477" t="inlineStr">
        <is>
          <t>Payroll Control Systems</t>
        </is>
      </c>
    </row>
    <row r="597">
      <c r="C597" s="477" t="inlineStr">
        <is>
          <t>Payroll Data Services</t>
        </is>
      </c>
    </row>
    <row r="598">
      <c r="C598" s="477" t="inlineStr">
        <is>
          <t>Payroll Management Inc.</t>
        </is>
      </c>
    </row>
    <row r="599">
      <c r="C599" s="477" t="inlineStr">
        <is>
          <t>Payroll Masters Marketing, Inc.</t>
        </is>
      </c>
    </row>
    <row r="600">
      <c r="C600" s="477" t="inlineStr">
        <is>
          <t>Payroll Maxx</t>
        </is>
      </c>
    </row>
    <row r="601">
      <c r="C601" s="477" t="inlineStr">
        <is>
          <t>Payroll Medics</t>
        </is>
      </c>
    </row>
    <row r="602">
      <c r="C602" s="477" t="inlineStr">
        <is>
          <t>Payroll Network</t>
        </is>
      </c>
    </row>
    <row r="603">
      <c r="C603" s="477" t="inlineStr">
        <is>
          <t>Payroll NW</t>
        </is>
      </c>
    </row>
    <row r="604">
      <c r="C604" s="477" t="inlineStr">
        <is>
          <t>Payroll Office of America</t>
        </is>
      </c>
    </row>
    <row r="605">
      <c r="C605" s="477" t="inlineStr">
        <is>
          <t>Payroll Online</t>
        </is>
      </c>
    </row>
    <row r="606">
      <c r="C606" s="477" t="inlineStr">
        <is>
          <t>Payroll People</t>
        </is>
      </c>
    </row>
    <row r="607">
      <c r="C607" s="477" t="inlineStr">
        <is>
          <t>Payroll Plus</t>
        </is>
      </c>
    </row>
    <row r="608">
      <c r="C608" s="477" t="inlineStr">
        <is>
          <t>Payroll Processing Plus, Inc.</t>
        </is>
      </c>
    </row>
    <row r="609">
      <c r="C609" s="477" t="inlineStr">
        <is>
          <t>Payroll Resource Group, Inc.</t>
        </is>
      </c>
    </row>
    <row r="610">
      <c r="C610" s="477" t="inlineStr">
        <is>
          <t>Payroll Service Cambridge</t>
        </is>
      </c>
    </row>
    <row r="611">
      <c r="C611" s="477" t="inlineStr">
        <is>
          <t>Payroll Solutions (GA based)</t>
        </is>
      </c>
    </row>
    <row r="612">
      <c r="C612" s="477" t="inlineStr">
        <is>
          <t>Payroll Solutions (NC based)</t>
        </is>
      </c>
    </row>
    <row r="613">
      <c r="C613" s="477" t="inlineStr">
        <is>
          <t>Payroll Solutions (PA based)</t>
        </is>
      </c>
    </row>
    <row r="614">
      <c r="C614" s="477" t="inlineStr">
        <is>
          <t>Payroll Specialties NW</t>
        </is>
      </c>
    </row>
    <row r="615">
      <c r="C615" s="477" t="inlineStr">
        <is>
          <t>Payroll Tax People, LLC</t>
        </is>
      </c>
    </row>
    <row r="616">
      <c r="C616" s="477" t="inlineStr">
        <is>
          <t>Payroll Tax Solutions</t>
        </is>
      </c>
    </row>
    <row r="617">
      <c r="C617" s="477" t="inlineStr">
        <is>
          <t>Payroll Unlimited</t>
        </is>
      </c>
    </row>
    <row r="618">
      <c r="C618" s="477" t="inlineStr">
        <is>
          <t>Payroll Vault</t>
        </is>
      </c>
    </row>
    <row r="619">
      <c r="C619" s="477" t="inlineStr">
        <is>
          <t>Payrolllink</t>
        </is>
      </c>
    </row>
    <row r="620">
      <c r="C620" s="477" t="inlineStr">
        <is>
          <t>Payrolls Plus</t>
        </is>
      </c>
    </row>
    <row r="621">
      <c r="C621" s="477" t="inlineStr">
        <is>
          <t>PayrollSystems.com</t>
        </is>
      </c>
    </row>
    <row r="622">
      <c r="C622" s="477" t="inlineStr">
        <is>
          <t>PayrollTaxSystems</t>
        </is>
      </c>
    </row>
    <row r="623">
      <c r="C623" s="477" t="inlineStr">
        <is>
          <t>PayServ, Inc.</t>
        </is>
      </c>
    </row>
    <row r="624">
      <c r="C624" s="477" t="inlineStr">
        <is>
          <t>Paysoft, Inc.</t>
        </is>
      </c>
    </row>
    <row r="625">
      <c r="C625" s="477" t="inlineStr">
        <is>
          <t>Paystubs</t>
        </is>
      </c>
    </row>
    <row r="626">
      <c r="C626" s="477" t="inlineStr">
        <is>
          <t>PayTech</t>
        </is>
      </c>
    </row>
    <row r="627">
      <c r="C627" s="477" t="inlineStr">
        <is>
          <t>PayTime</t>
        </is>
      </c>
    </row>
    <row r="628">
      <c r="C628" s="477" t="inlineStr">
        <is>
          <t>Payworks</t>
        </is>
      </c>
    </row>
    <row r="629">
      <c r="C629" s="477" t="inlineStr">
        <is>
          <t>PCS- Pacific Computer Systems</t>
        </is>
      </c>
    </row>
    <row r="630">
      <c r="C630" s="477" t="inlineStr">
        <is>
          <t>PDS (Pacific Data Services)</t>
        </is>
      </c>
    </row>
    <row r="631">
      <c r="C631" s="477" t="inlineStr">
        <is>
          <t>PDS Software</t>
        </is>
      </c>
    </row>
    <row r="632">
      <c r="C632" s="477" t="inlineStr">
        <is>
          <t>Peachtree</t>
        </is>
      </c>
    </row>
    <row r="633">
      <c r="C633" s="477" t="inlineStr">
        <is>
          <t>Pegasus</t>
        </is>
      </c>
    </row>
    <row r="634">
      <c r="C634" s="477" t="inlineStr">
        <is>
          <t>PenSoft</t>
        </is>
      </c>
    </row>
    <row r="635">
      <c r="C635" s="477" t="inlineStr">
        <is>
          <t>Pentamation</t>
        </is>
      </c>
    </row>
    <row r="636">
      <c r="C636" s="477" t="inlineStr">
        <is>
          <t>People Lease</t>
        </is>
      </c>
    </row>
    <row r="637">
      <c r="C637" s="477" t="inlineStr">
        <is>
          <t>People Management</t>
        </is>
      </c>
    </row>
    <row r="638">
      <c r="C638" s="477" t="inlineStr">
        <is>
          <t>PEOple Premier</t>
        </is>
      </c>
    </row>
    <row r="639">
      <c r="C639" s="477" t="inlineStr">
        <is>
          <t>People Pros, Inc.</t>
        </is>
      </c>
    </row>
    <row r="640">
      <c r="C640" s="477" t="inlineStr">
        <is>
          <t>PeopleNet</t>
        </is>
      </c>
    </row>
    <row r="641">
      <c r="C641" s="477" t="inlineStr">
        <is>
          <t>PeopleSoft</t>
        </is>
      </c>
    </row>
    <row r="642">
      <c r="C642" s="477" t="inlineStr">
        <is>
          <t>PeopleStrategy</t>
        </is>
      </c>
    </row>
    <row r="643">
      <c r="C643" s="477" t="inlineStr">
        <is>
          <t>PER (Professional Employer Resources)</t>
        </is>
      </c>
    </row>
    <row r="644">
      <c r="C644" s="477" t="inlineStr">
        <is>
          <t>PerfectSoftware</t>
        </is>
      </c>
    </row>
    <row r="645">
      <c r="C645" s="477" t="inlineStr">
        <is>
          <t>Performance HCM</t>
        </is>
      </c>
    </row>
    <row r="646">
      <c r="C646" s="477" t="inlineStr">
        <is>
          <t>Perquest</t>
        </is>
      </c>
    </row>
    <row r="647">
      <c r="C647" s="477" t="inlineStr">
        <is>
          <t>Personnel Management (PMI)</t>
        </is>
      </c>
    </row>
    <row r="648">
      <c r="C648" s="477" t="inlineStr">
        <is>
          <t>Phoenix Phive</t>
        </is>
      </c>
    </row>
    <row r="649">
      <c r="C649" s="477" t="inlineStr">
        <is>
          <t>Pinnacle Payroll Solutions</t>
        </is>
      </c>
    </row>
    <row r="650">
      <c r="C650" s="477" t="inlineStr">
        <is>
          <t>Portland Payroll</t>
        </is>
      </c>
    </row>
    <row r="651">
      <c r="C651" s="477" t="inlineStr">
        <is>
          <t>Precision</t>
        </is>
      </c>
    </row>
    <row r="652">
      <c r="C652" s="477" t="inlineStr">
        <is>
          <t>Presidion Solutions</t>
        </is>
      </c>
    </row>
    <row r="653">
      <c r="C653" s="477" t="inlineStr">
        <is>
          <t>PrimePay</t>
        </is>
      </c>
    </row>
    <row r="654">
      <c r="C654" s="477" t="inlineStr">
        <is>
          <t>Primepoint</t>
        </is>
      </c>
    </row>
    <row r="655">
      <c r="C655" s="477" t="inlineStr">
        <is>
          <t>Principal Asset</t>
        </is>
      </c>
    </row>
    <row r="656">
      <c r="C656" s="477" t="inlineStr">
        <is>
          <t xml:space="preserve">Principal Financial </t>
        </is>
      </c>
    </row>
    <row r="657">
      <c r="C657" s="477" t="inlineStr">
        <is>
          <t>Pro/Data</t>
        </is>
      </c>
    </row>
    <row r="658">
      <c r="C658" s="477" t="inlineStr">
        <is>
          <t>Professional Datasolutions, Inc</t>
        </is>
      </c>
    </row>
    <row r="659">
      <c r="C659" s="477" t="inlineStr">
        <is>
          <t>Professional Employer Plans (PEP)</t>
        </is>
      </c>
    </row>
    <row r="660">
      <c r="C660" s="477" t="inlineStr">
        <is>
          <t>Professional Payroll Solutions</t>
        </is>
      </c>
    </row>
    <row r="661">
      <c r="C661" s="477" t="inlineStr">
        <is>
          <t>Profit Advantage</t>
        </is>
      </c>
    </row>
    <row r="662">
      <c r="C662" s="477" t="inlineStr">
        <is>
          <t>Progressive Employer Services</t>
        </is>
      </c>
    </row>
    <row r="663">
      <c r="C663" s="477" t="inlineStr">
        <is>
          <t>Proliant</t>
        </is>
      </c>
    </row>
    <row r="664">
      <c r="C664" s="477" t="inlineStr">
        <is>
          <t>Prolog4</t>
        </is>
      </c>
    </row>
    <row r="665">
      <c r="C665" s="477" t="inlineStr">
        <is>
          <t>PromptPay</t>
        </is>
      </c>
    </row>
    <row r="666">
      <c r="C666" s="477" t="inlineStr">
        <is>
          <t>PROPAY</t>
        </is>
      </c>
    </row>
    <row r="667">
      <c r="C667" s="477" t="inlineStr">
        <is>
          <t>Propel HR</t>
        </is>
      </c>
    </row>
    <row r="668">
      <c r="C668" s="477" t="inlineStr">
        <is>
          <t>ProSERVICE</t>
        </is>
      </c>
    </row>
    <row r="669">
      <c r="C669" s="477" t="inlineStr">
        <is>
          <t>ProSoft</t>
        </is>
      </c>
    </row>
    <row r="670">
      <c r="C670" s="477" t="inlineStr">
        <is>
          <t>Proxus</t>
        </is>
      </c>
    </row>
    <row r="671">
      <c r="C671" s="477" t="inlineStr">
        <is>
          <t>PulseHRM</t>
        </is>
      </c>
    </row>
    <row r="672">
      <c r="C672" s="477" t="inlineStr">
        <is>
          <t>Purpose Employer Services</t>
        </is>
      </c>
    </row>
    <row r="673">
      <c r="C673" s="477" t="inlineStr">
        <is>
          <t>Pyramid HR Ltd</t>
        </is>
      </c>
    </row>
    <row r="674">
      <c r="C674" s="477" t="inlineStr">
        <is>
          <t>QQuest</t>
        </is>
      </c>
    </row>
    <row r="675">
      <c r="C675" s="477" t="inlineStr">
        <is>
          <t>Qtac Solutions</t>
        </is>
      </c>
    </row>
    <row r="676">
      <c r="C676" s="477" t="inlineStr">
        <is>
          <t>QTS Payroll</t>
        </is>
      </c>
    </row>
    <row r="677">
      <c r="C677" s="477" t="inlineStr">
        <is>
          <t>Quality Payroll</t>
        </is>
      </c>
    </row>
    <row r="678">
      <c r="C678" s="477" t="inlineStr">
        <is>
          <t>Quickbooks</t>
        </is>
      </c>
    </row>
    <row r="679">
      <c r="C679" s="477" t="inlineStr">
        <is>
          <t>Quickbooks Desktop</t>
        </is>
      </c>
    </row>
    <row r="680">
      <c r="C680" s="477" t="inlineStr">
        <is>
          <t>Quickbooks Online Payroll (Previously IOP-Intuit Online Payroll)</t>
        </is>
      </c>
    </row>
    <row r="681">
      <c r="C681" s="477" t="inlineStr">
        <is>
          <t>R&amp;amp;L Data Centers Inc</t>
        </is>
      </c>
    </row>
    <row r="682">
      <c r="C682" s="477" t="inlineStr">
        <is>
          <t>RABco</t>
        </is>
      </c>
    </row>
    <row r="683">
      <c r="C683" s="477" t="inlineStr">
        <is>
          <t>Rapid Pay</t>
        </is>
      </c>
    </row>
    <row r="684">
      <c r="C684" s="477" t="inlineStr">
        <is>
          <t>Real World</t>
        </is>
      </c>
    </row>
    <row r="685">
      <c r="C685" s="477" t="inlineStr">
        <is>
          <t>Rebus</t>
        </is>
      </c>
    </row>
    <row r="686">
      <c r="C686" s="477" t="inlineStr">
        <is>
          <t>Red Wing Software, Inc.</t>
        </is>
      </c>
    </row>
    <row r="687">
      <c r="C687" s="477" t="inlineStr">
        <is>
          <t>Reliable Payroll</t>
        </is>
      </c>
    </row>
    <row r="688">
      <c r="C688" s="477" t="inlineStr">
        <is>
          <t>Resourcing Edge</t>
        </is>
      </c>
    </row>
    <row r="689">
      <c r="C689" s="477" t="inlineStr">
        <is>
          <t>Reynolds &amp; Reynolds</t>
        </is>
      </c>
    </row>
    <row r="690">
      <c r="C690" s="477" t="inlineStr">
        <is>
          <t>Reynolds &amp;amp; Reynolds</t>
        </is>
      </c>
    </row>
    <row r="691">
      <c r="C691" s="477" t="inlineStr">
        <is>
          <t>RH Positive</t>
        </is>
      </c>
    </row>
    <row r="692">
      <c r="C692" s="477" t="inlineStr">
        <is>
          <t>Rippling</t>
        </is>
      </c>
    </row>
    <row r="693">
      <c r="C693" s="477" t="inlineStr">
        <is>
          <t>Rise/Rise People</t>
        </is>
      </c>
    </row>
    <row r="694">
      <c r="C694" s="477" t="inlineStr">
        <is>
          <t>RMI (Resource Management, Inc.)</t>
        </is>
      </c>
    </row>
    <row r="695">
      <c r="C695" s="477" t="inlineStr">
        <is>
          <t>Ross Systems</t>
        </is>
      </c>
    </row>
    <row r="696">
      <c r="C696" s="477" t="inlineStr">
        <is>
          <t>Rowell Payroll</t>
        </is>
      </c>
    </row>
    <row r="697">
      <c r="C697" s="477" t="inlineStr">
        <is>
          <t>RSM McGladrey Employer Services</t>
        </is>
      </c>
    </row>
    <row r="698">
      <c r="C698" s="477" t="inlineStr">
        <is>
          <t>RTI Payroll</t>
        </is>
      </c>
    </row>
    <row r="699">
      <c r="C699" s="477" t="inlineStr">
        <is>
          <t>Rutherford Webb Plc</t>
        </is>
      </c>
    </row>
    <row r="700">
      <c r="C700" s="477" t="inlineStr">
        <is>
          <t>Safeguard</t>
        </is>
      </c>
    </row>
    <row r="701">
      <c r="C701" s="477" t="inlineStr">
        <is>
          <t>Sage</t>
        </is>
      </c>
    </row>
    <row r="702">
      <c r="C702" s="477" t="inlineStr">
        <is>
          <t>Sage Intacct</t>
        </is>
      </c>
    </row>
    <row r="703">
      <c r="C703" s="477" t="inlineStr">
        <is>
          <t>Sage Master Builder</t>
        </is>
      </c>
    </row>
    <row r="704">
      <c r="C704" s="477" t="inlineStr">
        <is>
          <t>SAP</t>
        </is>
      </c>
    </row>
    <row r="705">
      <c r="C705" s="477" t="inlineStr">
        <is>
          <t>Sass HR</t>
        </is>
      </c>
    </row>
    <row r="706">
      <c r="C706" s="477" t="inlineStr">
        <is>
          <t>SBT Software</t>
        </is>
      </c>
    </row>
    <row r="707">
      <c r="C707" s="477" t="inlineStr">
        <is>
          <t>Schenck and Associates</t>
        </is>
      </c>
    </row>
    <row r="708">
      <c r="C708" s="477" t="inlineStr">
        <is>
          <t>SCI Companies</t>
        </is>
      </c>
    </row>
    <row r="709">
      <c r="C709" s="477" t="inlineStr">
        <is>
          <t>SCT/Banner</t>
        </is>
      </c>
    </row>
    <row r="710">
      <c r="C710" s="477" t="inlineStr">
        <is>
          <t>SDS (School District Systems)</t>
        </is>
      </c>
    </row>
    <row r="711">
      <c r="C711" s="477" t="inlineStr">
        <is>
          <t>Selective HR</t>
        </is>
      </c>
    </row>
    <row r="712">
      <c r="C712" s="477" t="inlineStr">
        <is>
          <t>SelectPay</t>
        </is>
      </c>
    </row>
    <row r="713">
      <c r="C713" s="477" t="inlineStr">
        <is>
          <t>Selven Group Plc</t>
        </is>
      </c>
    </row>
    <row r="714">
      <c r="C714" s="477" t="inlineStr">
        <is>
          <t>SentricHR</t>
        </is>
      </c>
    </row>
    <row r="715">
      <c r="C715" s="477" t="inlineStr">
        <is>
          <t>Sequoia One</t>
        </is>
      </c>
    </row>
    <row r="716">
      <c r="C716" s="477" t="inlineStr">
        <is>
          <t>Seresco</t>
        </is>
      </c>
    </row>
    <row r="717">
      <c r="C717" s="477" t="inlineStr">
        <is>
          <t>Service Bureau</t>
        </is>
      </c>
    </row>
    <row r="718">
      <c r="C718" s="477" t="inlineStr">
        <is>
          <t>SF&amp;amp;Company</t>
        </is>
      </c>
    </row>
    <row r="719">
      <c r="C719" s="477" t="inlineStr">
        <is>
          <t>SHAKER Computer &amp;amp; Management Services</t>
        </is>
      </c>
    </row>
    <row r="720">
      <c r="C720" s="477" t="inlineStr">
        <is>
          <t>Sheakley HR</t>
        </is>
      </c>
    </row>
    <row r="721">
      <c r="C721" s="477" t="inlineStr">
        <is>
          <t>Shelby Systems</t>
        </is>
      </c>
    </row>
    <row r="722">
      <c r="C722" s="477" t="inlineStr">
        <is>
          <t>ShiftPixy</t>
        </is>
      </c>
    </row>
    <row r="723">
      <c r="C723" s="477" t="inlineStr">
        <is>
          <t>Siemens-SMS</t>
        </is>
      </c>
    </row>
    <row r="724">
      <c r="C724" s="477" t="inlineStr">
        <is>
          <t>Simpeo</t>
        </is>
      </c>
    </row>
    <row r="725">
      <c r="C725" s="477" t="inlineStr">
        <is>
          <t>Simplicity Business Solutions Inc</t>
        </is>
      </c>
    </row>
    <row r="726">
      <c r="C726" s="477" t="inlineStr">
        <is>
          <t>Sims</t>
        </is>
      </c>
    </row>
    <row r="727">
      <c r="C727" s="477" t="inlineStr">
        <is>
          <t>SIS (School Information Systems, Inc.)</t>
        </is>
      </c>
    </row>
    <row r="728">
      <c r="C728" s="477" t="inlineStr">
        <is>
          <t>SkilStaf</t>
        </is>
      </c>
    </row>
    <row r="729">
      <c r="C729" s="477" t="inlineStr">
        <is>
          <t>Skyward</t>
        </is>
      </c>
    </row>
    <row r="730">
      <c r="C730" s="477" t="inlineStr">
        <is>
          <t>Snowdrop</t>
        </is>
      </c>
    </row>
    <row r="731">
      <c r="C731" s="477" t="inlineStr">
        <is>
          <t>Software Plus</t>
        </is>
      </c>
    </row>
    <row r="732">
      <c r="C732" s="477" t="inlineStr">
        <is>
          <t>Software Unlimited</t>
        </is>
      </c>
    </row>
    <row r="733">
      <c r="C733" s="477" t="inlineStr">
        <is>
          <t>SOI (Strategic Outsourcing Inc.)</t>
        </is>
      </c>
    </row>
    <row r="734">
      <c r="C734" s="477" t="inlineStr">
        <is>
          <t>Solana</t>
        </is>
      </c>
    </row>
    <row r="735">
      <c r="C735" s="477" t="inlineStr">
        <is>
          <t>Solomon</t>
        </is>
      </c>
    </row>
    <row r="736">
      <c r="C736" s="477" t="inlineStr">
        <is>
          <t>Solutions, Technology &amp;amp; Software, Inc.</t>
        </is>
      </c>
    </row>
    <row r="737">
      <c r="C737" s="477" t="inlineStr">
        <is>
          <t>Sommet Group</t>
        </is>
      </c>
    </row>
    <row r="738">
      <c r="C738" s="477" t="inlineStr">
        <is>
          <t>SOS</t>
        </is>
      </c>
    </row>
    <row r="739">
      <c r="C739" s="477" t="inlineStr">
        <is>
          <t>Sourcepointe</t>
        </is>
      </c>
    </row>
    <row r="740">
      <c r="C740" s="477" t="inlineStr">
        <is>
          <t>Southeast</t>
        </is>
      </c>
    </row>
    <row r="741">
      <c r="C741" s="477" t="inlineStr">
        <is>
          <t>Southland Data Processing</t>
        </is>
      </c>
    </row>
    <row r="742">
      <c r="C742" s="477" t="inlineStr">
        <is>
          <t>SouthWare</t>
        </is>
      </c>
    </row>
    <row r="743">
      <c r="C743" s="477" t="inlineStr">
        <is>
          <t>Southwest Payroll</t>
        </is>
      </c>
    </row>
    <row r="744">
      <c r="C744" s="477" t="inlineStr">
        <is>
          <t>Specialist Computer Servicers</t>
        </is>
      </c>
    </row>
    <row r="745">
      <c r="C745" s="477" t="inlineStr">
        <is>
          <t>Spectrum</t>
        </is>
      </c>
    </row>
    <row r="746">
      <c r="C746" s="477" t="inlineStr">
        <is>
          <t>SpectrumHR</t>
        </is>
      </c>
    </row>
    <row r="747">
      <c r="C747" s="477" t="inlineStr">
        <is>
          <t>Springbrook Software</t>
        </is>
      </c>
    </row>
    <row r="748">
      <c r="C748" s="477" t="inlineStr">
        <is>
          <t>Square</t>
        </is>
      </c>
    </row>
    <row r="749">
      <c r="C749" s="477" t="inlineStr">
        <is>
          <t>SSI (Software Solutions)</t>
        </is>
      </c>
    </row>
    <row r="750">
      <c r="C750" s="477" t="inlineStr">
        <is>
          <t>Staff Leasing</t>
        </is>
      </c>
    </row>
    <row r="751">
      <c r="C751" s="477" t="inlineStr">
        <is>
          <t>Staffco</t>
        </is>
      </c>
    </row>
    <row r="752">
      <c r="C752" s="477" t="inlineStr">
        <is>
          <t>Staffing &amp;amp; Payroll Solutions Inc</t>
        </is>
      </c>
    </row>
    <row r="753">
      <c r="C753" s="477" t="inlineStr">
        <is>
          <t>Staffline</t>
        </is>
      </c>
    </row>
    <row r="754">
      <c r="C754" s="477" t="inlineStr">
        <is>
          <t>STI (Software Technology Inc.)</t>
        </is>
      </c>
    </row>
    <row r="755">
      <c r="C755" s="477" t="inlineStr">
        <is>
          <t>Strategic Business Solutions, Inc.</t>
        </is>
      </c>
    </row>
    <row r="756">
      <c r="C756" s="477" t="inlineStr">
        <is>
          <t>Stratex</t>
        </is>
      </c>
    </row>
    <row r="757">
      <c r="C757" s="477" t="inlineStr">
        <is>
          <t>StreetSmart Solutions</t>
        </is>
      </c>
    </row>
    <row r="758">
      <c r="C758" s="477" t="inlineStr">
        <is>
          <t>Summit HR &amp;amp; Payroll</t>
        </is>
      </c>
    </row>
    <row r="759">
      <c r="C759" s="477" t="inlineStr">
        <is>
          <t>SunGard Bi-Tech</t>
        </is>
      </c>
    </row>
    <row r="760">
      <c r="C760" s="477" t="inlineStr">
        <is>
          <t>Sungard Corbel</t>
        </is>
      </c>
    </row>
    <row r="761">
      <c r="C761" s="477" t="inlineStr">
        <is>
          <t>SuperValu</t>
        </is>
      </c>
    </row>
    <row r="762">
      <c r="C762" s="477" t="inlineStr">
        <is>
          <t>Sure Payroll</t>
        </is>
      </c>
    </row>
    <row r="763">
      <c r="C763" s="477" t="inlineStr">
        <is>
          <t>SyncHR</t>
        </is>
      </c>
    </row>
    <row r="764">
      <c r="C764" s="477" t="inlineStr">
        <is>
          <t>Synchrony HR</t>
        </is>
      </c>
    </row>
    <row r="765">
      <c r="C765" s="477" t="inlineStr">
        <is>
          <t>Syndeo Outsourcing</t>
        </is>
      </c>
    </row>
    <row r="766">
      <c r="C766" s="477" t="inlineStr">
        <is>
          <t>Synergy</t>
        </is>
      </c>
    </row>
    <row r="767">
      <c r="C767" s="477" t="inlineStr">
        <is>
          <t>System 3000</t>
        </is>
      </c>
    </row>
    <row r="768">
      <c r="C768" s="477" t="inlineStr">
        <is>
          <t>Tandem HR</t>
        </is>
      </c>
    </row>
    <row r="769">
      <c r="C769" s="477" t="inlineStr">
        <is>
          <t>Taylor Business Services Inc.</t>
        </is>
      </c>
    </row>
    <row r="770">
      <c r="C770" s="477" t="inlineStr">
        <is>
          <t>Team Financial Management Systems</t>
        </is>
      </c>
    </row>
    <row r="771">
      <c r="C771" s="477" t="inlineStr">
        <is>
          <t>Team Staff</t>
        </is>
      </c>
    </row>
    <row r="772">
      <c r="C772" s="477" t="inlineStr">
        <is>
          <t>Tech Systems, Inc.</t>
        </is>
      </c>
    </row>
    <row r="773">
      <c r="C773" s="477" t="inlineStr">
        <is>
          <t>Tempworks</t>
        </is>
      </c>
    </row>
    <row r="774">
      <c r="C774" s="477" t="inlineStr">
        <is>
          <t>Tenex</t>
        </is>
      </c>
    </row>
    <row r="775">
      <c r="C775" s="477" t="inlineStr">
        <is>
          <t>Tesseract</t>
        </is>
      </c>
    </row>
    <row r="776">
      <c r="C776" s="477" t="inlineStr">
        <is>
          <t>The Bottom Line</t>
        </is>
      </c>
    </row>
    <row r="777">
      <c r="C777" s="477" t="inlineStr">
        <is>
          <t>The Checkbook Solution (CBS)</t>
        </is>
      </c>
    </row>
    <row r="778">
      <c r="C778" s="477" t="inlineStr">
        <is>
          <t>The Echo Group</t>
        </is>
      </c>
    </row>
    <row r="779">
      <c r="C779" s="477" t="inlineStr">
        <is>
          <t>The Payroll Company</t>
        </is>
      </c>
    </row>
    <row r="780">
      <c r="C780" s="477" t="inlineStr">
        <is>
          <t>Thomas, Judy &amp;amp; Tucker</t>
        </is>
      </c>
    </row>
    <row r="781">
      <c r="C781" s="477" t="inlineStr">
        <is>
          <t>Thompson Reutters</t>
        </is>
      </c>
    </row>
    <row r="782">
      <c r="C782" s="477" t="inlineStr">
        <is>
          <t>Thoroughbred</t>
        </is>
      </c>
    </row>
    <row r="783">
      <c r="C783" s="477" t="inlineStr">
        <is>
          <t>Timberline</t>
        </is>
      </c>
    </row>
    <row r="784">
      <c r="C784" s="477" t="inlineStr">
        <is>
          <t>Time &amp;amp; Pay</t>
        </is>
      </c>
    </row>
    <row r="785">
      <c r="C785" s="477" t="inlineStr">
        <is>
          <t>Time 4 Payroll</t>
        </is>
      </c>
    </row>
    <row r="786">
      <c r="C786" s="477" t="inlineStr">
        <is>
          <t>Time Employer Services</t>
        </is>
      </c>
    </row>
    <row r="787">
      <c r="C787" s="477" t="inlineStr">
        <is>
          <t>Time+Plus</t>
        </is>
      </c>
    </row>
    <row r="788">
      <c r="C788" s="477" t="inlineStr">
        <is>
          <t>TimeClock Plus (formerly Data Management, Inc.)</t>
        </is>
      </c>
    </row>
    <row r="789">
      <c r="C789" s="477" t="inlineStr">
        <is>
          <t>TMW Systems</t>
        </is>
      </c>
    </row>
    <row r="790">
      <c r="C790" s="477" t="inlineStr">
        <is>
          <t>Tom J. Hull Payroll</t>
        </is>
      </c>
    </row>
    <row r="791">
      <c r="C791" s="477" t="inlineStr">
        <is>
          <t>Total HR Solutions</t>
        </is>
      </c>
    </row>
    <row r="792">
      <c r="C792" s="477" t="inlineStr">
        <is>
          <t>Total Pay Management</t>
        </is>
      </c>
    </row>
    <row r="793">
      <c r="C793" s="477" t="inlineStr">
        <is>
          <t>Total Payroll Services</t>
        </is>
      </c>
    </row>
    <row r="794">
      <c r="C794" s="477" t="inlineStr">
        <is>
          <t>Trace Employer Services</t>
        </is>
      </c>
    </row>
    <row r="795">
      <c r="C795" s="477" t="inlineStr">
        <is>
          <t>Travis Software Corp.</t>
        </is>
      </c>
    </row>
    <row r="796">
      <c r="C796" s="477" t="inlineStr">
        <is>
          <t>Trax Payroll</t>
        </is>
      </c>
    </row>
    <row r="797">
      <c r="C797" s="477" t="inlineStr">
        <is>
          <t>Triad Business Solutions</t>
        </is>
      </c>
    </row>
    <row r="798">
      <c r="C798" s="477" t="inlineStr">
        <is>
          <t>TriNet</t>
        </is>
      </c>
    </row>
    <row r="799">
      <c r="C799" s="477" t="inlineStr">
        <is>
          <t>Trion</t>
        </is>
      </c>
    </row>
    <row r="800">
      <c r="C800" s="477" t="inlineStr">
        <is>
          <t>Tri-State</t>
        </is>
      </c>
    </row>
    <row r="801">
      <c r="C801" s="477" t="inlineStr">
        <is>
          <t>TruPay</t>
        </is>
      </c>
    </row>
    <row r="802">
      <c r="C802" s="477" t="inlineStr">
        <is>
          <t>TSC Solutions</t>
        </is>
      </c>
    </row>
    <row r="803">
      <c r="C803" s="477" t="inlineStr">
        <is>
          <t>T-SYSTEMS</t>
        </is>
      </c>
    </row>
    <row r="804">
      <c r="C804" s="477" t="inlineStr">
        <is>
          <t>TUT Services, Inc.</t>
        </is>
      </c>
    </row>
    <row r="805">
      <c r="C805" s="477" t="inlineStr">
        <is>
          <t>Tyler Technologies</t>
        </is>
      </c>
    </row>
    <row r="806">
      <c r="C806" s="477" t="inlineStr">
        <is>
          <t>UA Business Software</t>
        </is>
      </c>
    </row>
    <row r="807">
      <c r="C807" s="477" t="inlineStr">
        <is>
          <t>UBBC</t>
        </is>
      </c>
    </row>
    <row r="808">
      <c r="C808" s="477" t="inlineStr">
        <is>
          <t>UCS Dealer Systems</t>
        </is>
      </c>
    </row>
    <row r="809">
      <c r="C809" s="477" t="inlineStr">
        <is>
          <t>UKG</t>
        </is>
      </c>
    </row>
    <row r="810">
      <c r="C810" s="477" t="inlineStr">
        <is>
          <t>Ultimate</t>
        </is>
      </c>
    </row>
    <row r="811">
      <c r="C811" s="477" t="inlineStr">
        <is>
          <t>Ultimate Business Systems</t>
        </is>
      </c>
    </row>
    <row r="812">
      <c r="C812" s="477" t="inlineStr">
        <is>
          <t>Ultimate Staffing Services</t>
        </is>
      </c>
    </row>
    <row r="813">
      <c r="C813" s="477" t="inlineStr">
        <is>
          <t>UltraSKED</t>
        </is>
      </c>
    </row>
    <row r="814">
      <c r="C814" s="477" t="inlineStr">
        <is>
          <t>Unicorn HRO</t>
        </is>
      </c>
    </row>
    <row r="815">
      <c r="C815" s="477" t="inlineStr">
        <is>
          <t>Uniform Accounting Network</t>
        </is>
      </c>
    </row>
    <row r="816">
      <c r="C816" s="477" t="inlineStr">
        <is>
          <t>Unifund LLC</t>
        </is>
      </c>
    </row>
    <row r="817">
      <c r="C817" s="477" t="inlineStr">
        <is>
          <t>Unilink</t>
        </is>
      </c>
    </row>
    <row r="818">
      <c r="C818" s="477" t="inlineStr">
        <is>
          <t>Uniserve</t>
        </is>
      </c>
    </row>
    <row r="819">
      <c r="C819" s="477" t="inlineStr">
        <is>
          <t>Unisys</t>
        </is>
      </c>
    </row>
    <row r="820">
      <c r="C820" s="477" t="inlineStr">
        <is>
          <t>Unitime Systems, Inc.</t>
        </is>
      </c>
    </row>
    <row r="821">
      <c r="C821" s="477" t="inlineStr">
        <is>
          <t>Universal Computer Systems</t>
        </is>
      </c>
    </row>
    <row r="822">
      <c r="C822" s="477" t="inlineStr">
        <is>
          <t>Unknown</t>
        </is>
      </c>
    </row>
    <row r="823">
      <c r="C823" s="477" t="inlineStr">
        <is>
          <t>US Personnel</t>
        </is>
      </c>
    </row>
    <row r="824">
      <c r="C824" s="477" t="inlineStr">
        <is>
          <t>USA Payroll</t>
        </is>
      </c>
    </row>
    <row r="825">
      <c r="C825" s="477" t="inlineStr">
        <is>
          <t>Valiant</t>
        </is>
      </c>
    </row>
    <row r="826">
      <c r="C826" s="477" t="inlineStr">
        <is>
          <t>Valley Processing</t>
        </is>
      </c>
    </row>
    <row r="827">
      <c r="C827" s="477" t="inlineStr">
        <is>
          <t>Vensure</t>
        </is>
      </c>
    </row>
    <row r="828">
      <c r="C828" s="477" t="inlineStr">
        <is>
          <t>Versyss</t>
        </is>
      </c>
    </row>
    <row r="829">
      <c r="C829" s="477" t="inlineStr">
        <is>
          <t>Vertex, Inc.</t>
        </is>
      </c>
    </row>
    <row r="830">
      <c r="C830" s="477" t="inlineStr">
        <is>
          <t>Vertical Market Software (VMS)</t>
        </is>
      </c>
    </row>
    <row r="831">
      <c r="C831" s="477" t="inlineStr">
        <is>
          <t>Vibe HCM</t>
        </is>
      </c>
    </row>
    <row r="832">
      <c r="C832" s="477" t="inlineStr">
        <is>
          <t>Viewpoint Construction Software</t>
        </is>
      </c>
    </row>
    <row r="833">
      <c r="C833" s="477" t="inlineStr">
        <is>
          <t>Visions Point</t>
        </is>
      </c>
    </row>
    <row r="834">
      <c r="C834" s="477" t="inlineStr">
        <is>
          <t>Viventium</t>
        </is>
      </c>
    </row>
    <row r="835">
      <c r="C835" s="477" t="inlineStr">
        <is>
          <t>Voya</t>
        </is>
      </c>
    </row>
    <row r="836">
      <c r="C836" s="477" t="inlineStr">
        <is>
          <t>WagePoint</t>
        </is>
      </c>
    </row>
    <row r="837">
      <c r="C837" s="477" t="inlineStr">
        <is>
          <t>Webb Payroll</t>
        </is>
      </c>
    </row>
    <row r="838">
      <c r="C838" s="477" t="inlineStr">
        <is>
          <t>Weidenhammer</t>
        </is>
      </c>
    </row>
    <row r="839">
      <c r="C839" s="477" t="inlineStr">
        <is>
          <t>Wells Fargo</t>
        </is>
      </c>
    </row>
    <row r="840">
      <c r="C840" s="477" t="inlineStr">
        <is>
          <t>Wind2</t>
        </is>
      </c>
    </row>
    <row r="841">
      <c r="C841" s="477" t="inlineStr">
        <is>
          <t>winSTAR</t>
        </is>
      </c>
    </row>
    <row r="842">
      <c r="C842" s="477" t="inlineStr">
        <is>
          <t>Workbrain, Inc.</t>
        </is>
      </c>
    </row>
    <row r="843">
      <c r="C843" s="477" t="inlineStr">
        <is>
          <t>Workday</t>
        </is>
      </c>
    </row>
    <row r="844">
      <c r="C844" s="477" t="inlineStr">
        <is>
          <t>Workforce Software, Inc.</t>
        </is>
      </c>
    </row>
    <row r="845">
      <c r="C845" s="477" t="inlineStr">
        <is>
          <t>Worksmart Systems</t>
        </is>
      </c>
    </row>
    <row r="846">
      <c r="C846" s="477" t="inlineStr">
        <is>
          <t>Xenium HR</t>
        </is>
      </c>
    </row>
    <row r="847">
      <c r="C847" s="477" t="inlineStr">
        <is>
          <t>Your Payroll Service (YPS)</t>
        </is>
      </c>
    </row>
    <row r="848">
      <c r="C848" s="477" t="inlineStr">
        <is>
          <t>Y-USA Software</t>
        </is>
      </c>
    </row>
    <row r="849">
      <c r="C849" s="477" t="inlineStr">
        <is>
          <t>Zenefits</t>
        </is>
      </c>
    </row>
    <row r="850">
      <c r="C850" s="477" t="inlineStr">
        <is>
          <t>Zurich</t>
        </is>
      </c>
    </row>
  </sheetData>
  <sheetProtection selectLockedCells="0" selectUnlockedCells="0" algorithmName="SHA-512" sheet="1" objects="1" insertRows="1" insertHyperlinks="1" autoFilter="1" scenarios="1" formatColumns="1" deleteColumns="1" insertColumns="1" pivotTables="1" deleteRows="1" formatCells="1" saltValue="Ie74/6R2kAUOi+XMPiNeyQ==" formatRows="1" sort="1" spinCount="100000" hashValue="ICqcG0cgcXttH88aCJmEFiDMjQIhbBjmX75/hr36XQq3POFmbhSmm8wD28kds+Rq7H1ZzU5wFm7PCgB8xbrO4g=="/>
  <pageMargins left="0.7" right="0.7" top="0.75" bottom="0.75" header="0.3" footer="0.3"/>
  <pageSetup orientation="portrait" horizontalDpi="200" verticalDpi="200"/>
</worksheet>
</file>

<file path=xl/worksheets/sheet9.xml><?xml version="1.0" encoding="utf-8"?>
<worksheet xmlns="http://schemas.openxmlformats.org/spreadsheetml/2006/main">
  <sheetPr codeName="Sheet3">
    <outlinePr summaryBelow="1" summaryRight="1"/>
    <pageSetUpPr/>
  </sheetPr>
  <dimension ref="A1:I142"/>
  <sheetViews>
    <sheetView workbookViewId="0">
      <selection activeCell="D31" sqref="D31"/>
    </sheetView>
  </sheetViews>
  <sheetFormatPr baseColWidth="8" defaultRowHeight="14.45"/>
  <cols>
    <col width="30.85546875" customWidth="1" min="1" max="1"/>
    <col width="22.42578125" bestFit="1" customWidth="1" min="2" max="2"/>
    <col width="53.42578125" customWidth="1" min="9" max="9"/>
  </cols>
  <sheetData>
    <row r="1">
      <c r="A1" t="inlineStr">
        <is>
          <t xml:space="preserve">Atlanta Hudson, Atlanta Schneider, Baltimore, Blue Ridge, Brooklyn, Capital, Carolina East, Cascade, Central Florida, Central Plains, Central Texas, Charlotte, Chicago Metro, Coastal Florida, Connecticut, Dallas, Desert Southwest, Detroit, East Bay, Florida Gulf Coast, Franchise, Houston, Indianapolis, Inside Sales, Kentucky, Las Vegas, Long Beach, Long Island, Los Angeles, Miami, Mid Hudson Valley, Minneapolis, New Jersey North, New Jersey South, New York, Northern New England, OC North, OC South, Ohio, Ontario, Philadelphia, Philly, Phoenix, Princeton Betz, Princeton Thompson, Rocky Mountain, Sacramento, San Diego, San Francisco, South Bay, South Carolina, Southern New England, Tennessee, Triboro, Tri-State, Upstate NY, West Florida, Woodland Hills, </t>
        </is>
      </c>
    </row>
    <row r="2">
      <c r="A2" t="inlineStr">
        <is>
          <t>Sales Region</t>
        </is>
      </c>
      <c r="B2" t="inlineStr">
        <is>
          <t>Implementation Region</t>
        </is>
      </c>
    </row>
    <row r="3">
      <c r="A3" t="inlineStr">
        <is>
          <t>Atlanta</t>
        </is>
      </c>
      <c r="B3" t="inlineStr">
        <is>
          <t>South</t>
        </is>
      </c>
    </row>
    <row r="4">
      <c r="A4" t="inlineStr">
        <is>
          <t>Baltimore</t>
        </is>
      </c>
      <c r="B4" t="inlineStr">
        <is>
          <t>East</t>
        </is>
      </c>
      <c r="C4" t="inlineStr">
        <is>
          <t>East</t>
        </is>
      </c>
      <c r="D4" t="inlineStr">
        <is>
          <t>SBSEASTACQUISITIONORDERS@ADP.com</t>
        </is>
      </c>
      <c r="I4" s="235" t="inlineStr">
        <is>
          <t>SBS Region Names for Acquisitions</t>
        </is>
      </c>
    </row>
    <row r="5">
      <c r="A5" t="inlineStr">
        <is>
          <t>Bay Area</t>
        </is>
      </c>
      <c r="B5" t="inlineStr">
        <is>
          <t>West</t>
        </is>
      </c>
      <c r="C5" t="inlineStr">
        <is>
          <t>West</t>
        </is>
      </c>
      <c r="D5" t="inlineStr">
        <is>
          <t>SBSWest_CBAOrders@adp.com</t>
        </is>
      </c>
      <c r="I5" s="235" t="n"/>
    </row>
    <row r="6">
      <c r="A6" t="inlineStr">
        <is>
          <t>Blue Ridge</t>
        </is>
      </c>
      <c r="B6" t="inlineStr">
        <is>
          <t>East</t>
        </is>
      </c>
      <c r="C6" t="inlineStr">
        <is>
          <t>Midwest</t>
        </is>
      </c>
      <c r="D6" t="inlineStr">
        <is>
          <t>SBS_Midwest_Acquisitions@adp.com</t>
        </is>
      </c>
      <c r="I6" t="inlineStr">
        <is>
          <t>SBS - BALTIMORE</t>
        </is>
      </c>
    </row>
    <row r="7">
      <c r="A7" t="inlineStr">
        <is>
          <t>Brooklyn</t>
        </is>
      </c>
      <c r="B7" t="inlineStr">
        <is>
          <t>East</t>
        </is>
      </c>
      <c r="C7" t="inlineStr">
        <is>
          <t>South</t>
        </is>
      </c>
      <c r="D7" t="inlineStr">
        <is>
          <t>SouthAcquisitions@ADP.com</t>
        </is>
      </c>
      <c r="I7" t="inlineStr">
        <is>
          <t>SBS - CHARLOTTE</t>
        </is>
      </c>
    </row>
    <row r="8">
      <c r="A8" t="inlineStr">
        <is>
          <t>Capital</t>
        </is>
      </c>
      <c r="B8" t="inlineStr">
        <is>
          <t>East</t>
        </is>
      </c>
      <c r="I8" t="inlineStr">
        <is>
          <t>SBS - CHICAGO</t>
        </is>
      </c>
    </row>
    <row r="9">
      <c r="A9" t="inlineStr">
        <is>
          <t>Carolina East</t>
        </is>
      </c>
      <c r="B9" t="inlineStr">
        <is>
          <t>South</t>
        </is>
      </c>
      <c r="I9" t="inlineStr">
        <is>
          <t>SBS - CLEVELAND</t>
        </is>
      </c>
    </row>
    <row r="10">
      <c r="A10" t="inlineStr">
        <is>
          <t>Cascades</t>
        </is>
      </c>
      <c r="B10" t="inlineStr">
        <is>
          <t>West</t>
        </is>
      </c>
      <c r="I10" t="inlineStr">
        <is>
          <t>SBS - DALLAS</t>
        </is>
      </c>
    </row>
    <row r="11">
      <c r="A11" t="inlineStr">
        <is>
          <t>Central Plains</t>
        </is>
      </c>
      <c r="B11" t="inlineStr">
        <is>
          <t>Midwest</t>
        </is>
      </c>
      <c r="I11" t="inlineStr">
        <is>
          <t>SBS - DESERT MOUNTAIN</t>
        </is>
      </c>
    </row>
    <row r="12">
      <c r="A12" t="inlineStr">
        <is>
          <t>Central Texas</t>
        </is>
      </c>
      <c r="B12" t="inlineStr">
        <is>
          <t>Midwest</t>
        </is>
      </c>
      <c r="I12" t="inlineStr">
        <is>
          <t>SBS - DETROIT</t>
        </is>
      </c>
    </row>
    <row r="13">
      <c r="A13" t="inlineStr">
        <is>
          <t>Charlotte</t>
        </is>
      </c>
      <c r="B13" t="inlineStr">
        <is>
          <t>South</t>
        </is>
      </c>
      <c r="I13" t="inlineStr">
        <is>
          <t>SBS - INDIANAPOLIS</t>
        </is>
      </c>
    </row>
    <row r="14">
      <c r="A14" t="inlineStr">
        <is>
          <t>Chicago Metro</t>
        </is>
      </c>
      <c r="B14" t="inlineStr">
        <is>
          <t>Midwest</t>
        </is>
      </c>
      <c r="I14" t="inlineStr">
        <is>
          <t>SBS - MIAMI</t>
        </is>
      </c>
    </row>
    <row r="15">
      <c r="A15" t="inlineStr">
        <is>
          <t>Coastal Florida</t>
        </is>
      </c>
      <c r="B15" t="inlineStr">
        <is>
          <t>South</t>
        </is>
      </c>
      <c r="I15" t="inlineStr">
        <is>
          <t>SBS - MILFORD</t>
        </is>
      </c>
    </row>
    <row r="16">
      <c r="A16" t="inlineStr">
        <is>
          <t>Connecticut</t>
        </is>
      </c>
      <c r="B16" t="inlineStr">
        <is>
          <t>East</t>
        </is>
      </c>
      <c r="I16" t="inlineStr">
        <is>
          <t>SBS - NORTHERN CALIFORNIA</t>
        </is>
      </c>
    </row>
    <row r="17">
      <c r="A17" t="inlineStr">
        <is>
          <t>Dallas</t>
        </is>
      </c>
      <c r="B17" t="inlineStr">
        <is>
          <t>Midwest</t>
        </is>
      </c>
      <c r="I17" t="inlineStr">
        <is>
          <t>SBS - NY METRO</t>
        </is>
      </c>
    </row>
    <row r="18">
      <c r="A18" t="inlineStr">
        <is>
          <t>Denver</t>
        </is>
      </c>
      <c r="B18" t="inlineStr">
        <is>
          <t>West</t>
        </is>
      </c>
      <c r="I18" t="inlineStr">
        <is>
          <t>SBS - PACIFIC NORTHWEST</t>
        </is>
      </c>
    </row>
    <row r="19">
      <c r="A19" t="inlineStr">
        <is>
          <t>Desert Mountain</t>
        </is>
      </c>
      <c r="B19" t="inlineStr">
        <is>
          <t>West</t>
        </is>
      </c>
      <c r="I19" t="inlineStr">
        <is>
          <t>SBS - NY METRO</t>
        </is>
      </c>
    </row>
    <row r="20">
      <c r="A20" t="inlineStr">
        <is>
          <t>Detroit</t>
        </is>
      </c>
      <c r="B20" t="inlineStr">
        <is>
          <t>Midwest</t>
        </is>
      </c>
      <c r="I20" t="inlineStr">
        <is>
          <t>SBS - PITTSBURG</t>
        </is>
      </c>
    </row>
    <row r="21">
      <c r="A21" t="inlineStr">
        <is>
          <t>East Bay</t>
        </is>
      </c>
      <c r="B21" t="inlineStr">
        <is>
          <t>West</t>
        </is>
      </c>
      <c r="I21" t="inlineStr">
        <is>
          <t>SBS - PRINCETON</t>
        </is>
      </c>
    </row>
    <row r="22">
      <c r="A22" t="inlineStr">
        <is>
          <t>Franchise East</t>
        </is>
      </c>
      <c r="B22" t="inlineStr">
        <is>
          <t>East</t>
        </is>
      </c>
      <c r="I22" t="inlineStr">
        <is>
          <t>SBS - PROVIDENCE</t>
        </is>
      </c>
    </row>
    <row r="23">
      <c r="A23" t="inlineStr">
        <is>
          <t>Franchise West</t>
        </is>
      </c>
      <c r="B23" t="inlineStr">
        <is>
          <t>West</t>
        </is>
      </c>
      <c r="I23" t="inlineStr">
        <is>
          <t>SBS - SOUTH</t>
        </is>
      </c>
    </row>
    <row r="24">
      <c r="A24" t="inlineStr">
        <is>
          <t>Florida Gulf Coast</t>
        </is>
      </c>
      <c r="B24" t="inlineStr">
        <is>
          <t>South</t>
        </is>
      </c>
      <c r="I24" t="inlineStr">
        <is>
          <t>SBS - SOUTH CENTRAL</t>
        </is>
      </c>
    </row>
    <row r="25">
      <c r="A25" t="inlineStr">
        <is>
          <t>Fort Lauderdale</t>
        </is>
      </c>
      <c r="B25" t="inlineStr">
        <is>
          <t>South</t>
        </is>
      </c>
      <c r="I25" t="inlineStr">
        <is>
          <t>SBS - SOUTH EAST(ATLANTA)</t>
        </is>
      </c>
    </row>
    <row r="26">
      <c r="A26" t="inlineStr">
        <is>
          <t>Greater Los Angeles</t>
        </is>
      </c>
      <c r="B26" t="inlineStr">
        <is>
          <t>West</t>
        </is>
      </c>
      <c r="C26" t="inlineStr">
        <is>
          <t>Franchise</t>
        </is>
      </c>
      <c r="D26" t="inlineStr">
        <is>
          <t>East</t>
        </is>
      </c>
      <c r="I26" t="inlineStr">
        <is>
          <t>SBS - SOUTHERN CAL(LA PALMA)</t>
        </is>
      </c>
    </row>
    <row r="27">
      <c r="A27" t="inlineStr">
        <is>
          <t>Houston</t>
        </is>
      </c>
      <c r="B27" t="inlineStr">
        <is>
          <t>Midwest</t>
        </is>
      </c>
      <c r="I27" t="inlineStr">
        <is>
          <t>SBS - ELITE EAST</t>
        </is>
      </c>
    </row>
    <row r="28">
      <c r="A28" t="inlineStr">
        <is>
          <t>Indianapolis</t>
        </is>
      </c>
      <c r="B28" t="inlineStr">
        <is>
          <t>Midwest</t>
        </is>
      </c>
    </row>
    <row r="29">
      <c r="A29" t="inlineStr">
        <is>
          <t>Inside Sales</t>
        </is>
      </c>
      <c r="B29" t="inlineStr">
        <is>
          <t>East</t>
        </is>
      </c>
    </row>
    <row r="30">
      <c r="A30" t="inlineStr">
        <is>
          <t>Jersey Shore</t>
        </is>
      </c>
      <c r="B30" t="inlineStr">
        <is>
          <t>East</t>
        </is>
      </c>
    </row>
    <row r="31">
      <c r="A31" t="inlineStr">
        <is>
          <t>Kentucky</t>
        </is>
      </c>
      <c r="B31" t="inlineStr">
        <is>
          <t>South</t>
        </is>
      </c>
    </row>
    <row r="32">
      <c r="A32" t="inlineStr">
        <is>
          <t>Las Vegas</t>
        </is>
      </c>
      <c r="B32" t="inlineStr">
        <is>
          <t>West</t>
        </is>
      </c>
    </row>
    <row r="33">
      <c r="A33" t="inlineStr">
        <is>
          <t>Long Island</t>
        </is>
      </c>
      <c r="B33" t="inlineStr">
        <is>
          <t>East</t>
        </is>
      </c>
    </row>
    <row r="34">
      <c r="A34" t="inlineStr">
        <is>
          <t>Major Accounts</t>
        </is>
      </c>
    </row>
    <row r="35">
      <c r="A35" t="inlineStr">
        <is>
          <t>Miami</t>
        </is>
      </c>
      <c r="B35" t="inlineStr">
        <is>
          <t>South</t>
        </is>
      </c>
    </row>
    <row r="36">
      <c r="A36" t="inlineStr">
        <is>
          <t>Mid Hudson Valley</t>
        </is>
      </c>
      <c r="B36" t="inlineStr">
        <is>
          <t>East</t>
        </is>
      </c>
    </row>
    <row r="37">
      <c r="A37" t="inlineStr">
        <is>
          <t>Midwest Market</t>
        </is>
      </c>
      <c r="B37" t="inlineStr">
        <is>
          <t>Midwest</t>
        </is>
      </c>
    </row>
    <row r="38">
      <c r="A38" t="inlineStr">
        <is>
          <t>Minneapolis</t>
        </is>
      </c>
      <c r="B38" t="inlineStr">
        <is>
          <t>Midwest</t>
        </is>
      </c>
    </row>
    <row r="39">
      <c r="A39" t="inlineStr">
        <is>
          <t>New Jersey North</t>
        </is>
      </c>
      <c r="B39" t="inlineStr">
        <is>
          <t>East</t>
        </is>
      </c>
    </row>
    <row r="40">
      <c r="A40" t="inlineStr">
        <is>
          <t>New Jersey South</t>
        </is>
      </c>
      <c r="B40" t="inlineStr">
        <is>
          <t>East</t>
        </is>
      </c>
    </row>
    <row r="41">
      <c r="A41" t="inlineStr">
        <is>
          <t>New York</t>
        </is>
      </c>
      <c r="B41" t="inlineStr">
        <is>
          <t>East</t>
        </is>
      </c>
    </row>
    <row r="42">
      <c r="A42" t="inlineStr">
        <is>
          <t>Northern New England</t>
        </is>
      </c>
      <c r="B42" t="inlineStr">
        <is>
          <t>East</t>
        </is>
      </c>
    </row>
    <row r="43">
      <c r="A43" t="inlineStr">
        <is>
          <t>Orange County North</t>
        </is>
      </c>
      <c r="B43" t="inlineStr">
        <is>
          <t>West</t>
        </is>
      </c>
    </row>
    <row r="44">
      <c r="A44" t="inlineStr">
        <is>
          <t>Orange County South</t>
        </is>
      </c>
      <c r="B44" t="inlineStr">
        <is>
          <t>West</t>
        </is>
      </c>
    </row>
    <row r="45">
      <c r="A45" t="inlineStr">
        <is>
          <t>Ohio</t>
        </is>
      </c>
      <c r="B45" t="inlineStr">
        <is>
          <t>Midwest</t>
        </is>
      </c>
    </row>
    <row r="46">
      <c r="A46" t="inlineStr">
        <is>
          <t>Orlando</t>
        </is>
      </c>
      <c r="B46" t="inlineStr">
        <is>
          <t>South</t>
        </is>
      </c>
    </row>
    <row r="47">
      <c r="A47" t="inlineStr">
        <is>
          <t>Ontario</t>
        </is>
      </c>
      <c r="B47" t="inlineStr">
        <is>
          <t>West</t>
        </is>
      </c>
    </row>
    <row r="48">
      <c r="A48" t="inlineStr">
        <is>
          <t>Ontario East</t>
        </is>
      </c>
      <c r="B48" t="inlineStr">
        <is>
          <t>West</t>
        </is>
      </c>
    </row>
    <row r="49">
      <c r="A49" t="inlineStr">
        <is>
          <t>Ontario West</t>
        </is>
      </c>
      <c r="B49" t="inlineStr">
        <is>
          <t>West</t>
        </is>
      </c>
    </row>
    <row r="50">
      <c r="A50" t="inlineStr">
        <is>
          <t>Palm Beach</t>
        </is>
      </c>
      <c r="B50" t="inlineStr">
        <is>
          <t>South</t>
        </is>
      </c>
    </row>
    <row r="51">
      <c r="A51" t="inlineStr">
        <is>
          <t>Philadelphia</t>
        </is>
      </c>
      <c r="B51" t="inlineStr">
        <is>
          <t>East</t>
        </is>
      </c>
    </row>
    <row r="52">
      <c r="A52" t="inlineStr">
        <is>
          <t>Philly</t>
        </is>
      </c>
      <c r="B52" t="inlineStr">
        <is>
          <t>East</t>
        </is>
      </c>
    </row>
    <row r="53">
      <c r="A53" t="inlineStr">
        <is>
          <t>Princeton</t>
        </is>
      </c>
      <c r="B53" t="inlineStr">
        <is>
          <t>East</t>
        </is>
      </c>
    </row>
    <row r="54">
      <c r="A54" t="inlineStr">
        <is>
          <t>Princeton Betz</t>
        </is>
      </c>
      <c r="B54" t="inlineStr">
        <is>
          <t>East</t>
        </is>
      </c>
    </row>
    <row r="55">
      <c r="A55" t="inlineStr">
        <is>
          <t>Princeton Thompson</t>
        </is>
      </c>
      <c r="B55" t="inlineStr">
        <is>
          <t>East</t>
        </is>
      </c>
    </row>
    <row r="56">
      <c r="A56" t="inlineStr">
        <is>
          <t>Sacramento</t>
        </is>
      </c>
      <c r="B56" t="inlineStr">
        <is>
          <t>West</t>
        </is>
      </c>
    </row>
    <row r="57">
      <c r="A57" t="inlineStr">
        <is>
          <t>Salt Lake City</t>
        </is>
      </c>
      <c r="B57" t="inlineStr">
        <is>
          <t>West</t>
        </is>
      </c>
    </row>
    <row r="58">
      <c r="A58" t="inlineStr">
        <is>
          <t>San Diego</t>
        </is>
      </c>
      <c r="B58" t="inlineStr">
        <is>
          <t>West</t>
        </is>
      </c>
    </row>
    <row r="59">
      <c r="A59" t="inlineStr">
        <is>
          <t>San Francisco</t>
        </is>
      </c>
      <c r="B59" t="inlineStr">
        <is>
          <t>West</t>
        </is>
      </c>
    </row>
    <row r="60">
      <c r="A60" t="inlineStr">
        <is>
          <t>South Bay</t>
        </is>
      </c>
      <c r="B60" t="inlineStr">
        <is>
          <t>West</t>
        </is>
      </c>
    </row>
    <row r="61">
      <c r="A61" t="inlineStr">
        <is>
          <t>South Carolina</t>
        </is>
      </c>
      <c r="B61" t="inlineStr">
        <is>
          <t>South</t>
        </is>
      </c>
    </row>
    <row r="62">
      <c r="A62" t="inlineStr">
        <is>
          <t>Southern New England</t>
        </is>
      </c>
      <c r="B62" t="inlineStr">
        <is>
          <t>East</t>
        </is>
      </c>
    </row>
    <row r="63">
      <c r="A63" t="inlineStr">
        <is>
          <t>Southwest Florida</t>
        </is>
      </c>
      <c r="B63" t="inlineStr">
        <is>
          <t>South</t>
        </is>
      </c>
    </row>
    <row r="64">
      <c r="A64" t="inlineStr">
        <is>
          <t>Space Coast</t>
        </is>
      </c>
      <c r="B64" t="inlineStr">
        <is>
          <t>South</t>
        </is>
      </c>
    </row>
    <row r="65">
      <c r="A65" t="inlineStr">
        <is>
          <t>Tampa</t>
        </is>
      </c>
      <c r="B65" t="inlineStr">
        <is>
          <t>South</t>
        </is>
      </c>
    </row>
    <row r="66">
      <c r="A66" t="inlineStr">
        <is>
          <t>Tennessee</t>
        </is>
      </c>
      <c r="B66" t="inlineStr">
        <is>
          <t>South</t>
        </is>
      </c>
    </row>
    <row r="67">
      <c r="A67" t="inlineStr">
        <is>
          <t>Triboro</t>
        </is>
      </c>
      <c r="B67" t="inlineStr">
        <is>
          <t>East</t>
        </is>
      </c>
    </row>
    <row r="68">
      <c r="A68" t="inlineStr">
        <is>
          <t>Tri-State</t>
        </is>
      </c>
      <c r="B68" t="inlineStr">
        <is>
          <t>Midwest</t>
        </is>
      </c>
    </row>
    <row r="69">
      <c r="A69" t="inlineStr">
        <is>
          <t>Upper Midwest</t>
        </is>
      </c>
      <c r="B69" t="inlineStr">
        <is>
          <t>Midwest</t>
        </is>
      </c>
    </row>
    <row r="70">
      <c r="A70" t="inlineStr">
        <is>
          <t>Upstate NY</t>
        </is>
      </c>
      <c r="B70" t="inlineStr">
        <is>
          <t>East</t>
        </is>
      </c>
    </row>
    <row r="71">
      <c r="A71" t="inlineStr">
        <is>
          <t>West Florida</t>
        </is>
      </c>
      <c r="B71" t="inlineStr">
        <is>
          <t>South</t>
        </is>
      </c>
    </row>
    <row r="72">
      <c r="A72" t="inlineStr">
        <is>
          <t>Woodland Hills</t>
        </is>
      </c>
      <c r="B72" t="inlineStr">
        <is>
          <t>West</t>
        </is>
      </c>
    </row>
    <row r="73">
      <c r="A73" t="inlineStr">
        <is>
          <t>Digital Sales Atlanta</t>
        </is>
      </c>
      <c r="B73" t="inlineStr">
        <is>
          <t>South</t>
        </is>
      </c>
    </row>
    <row r="74">
      <c r="A74" t="inlineStr">
        <is>
          <t>Digital Sales Atlanta Hudson</t>
        </is>
      </c>
      <c r="B74" t="inlineStr">
        <is>
          <t>South</t>
        </is>
      </c>
    </row>
    <row r="75">
      <c r="A75" t="inlineStr">
        <is>
          <t>Digital Sales Atlanta Schneider</t>
        </is>
      </c>
      <c r="B75" t="inlineStr">
        <is>
          <t>South</t>
        </is>
      </c>
    </row>
    <row r="76">
      <c r="A76" t="inlineStr">
        <is>
          <t>Digital Sales Baltimore</t>
        </is>
      </c>
      <c r="B76" t="inlineStr">
        <is>
          <t>East</t>
        </is>
      </c>
    </row>
    <row r="77">
      <c r="A77" t="inlineStr">
        <is>
          <t>Digital Sales Bay Area</t>
        </is>
      </c>
      <c r="B77" t="inlineStr">
        <is>
          <t>West</t>
        </is>
      </c>
    </row>
    <row r="78">
      <c r="A78" t="inlineStr">
        <is>
          <t>Digital Sales Blue Ridge</t>
        </is>
      </c>
      <c r="B78" t="inlineStr">
        <is>
          <t>East</t>
        </is>
      </c>
    </row>
    <row r="79">
      <c r="A79" t="inlineStr">
        <is>
          <t>Digital Sales Brooklyn</t>
        </is>
      </c>
      <c r="B79" t="inlineStr">
        <is>
          <t>East</t>
        </is>
      </c>
    </row>
    <row r="80">
      <c r="A80" t="inlineStr">
        <is>
          <t>Digital Sales Capital</t>
        </is>
      </c>
      <c r="B80" t="inlineStr">
        <is>
          <t>East</t>
        </is>
      </c>
    </row>
    <row r="81">
      <c r="A81" t="inlineStr">
        <is>
          <t>Digital Sales Carolina East</t>
        </is>
      </c>
      <c r="B81" t="inlineStr">
        <is>
          <t>South</t>
        </is>
      </c>
    </row>
    <row r="82">
      <c r="A82" t="inlineStr">
        <is>
          <t>Digital Sales Cascades</t>
        </is>
      </c>
      <c r="B82" t="inlineStr">
        <is>
          <t>West</t>
        </is>
      </c>
    </row>
    <row r="83">
      <c r="A83" t="inlineStr">
        <is>
          <t>Digital Sales Central Plains</t>
        </is>
      </c>
      <c r="B83" t="inlineStr">
        <is>
          <t>Midwest</t>
        </is>
      </c>
    </row>
    <row r="84">
      <c r="A84" t="inlineStr">
        <is>
          <t>Digital Sales Central Texas</t>
        </is>
      </c>
      <c r="B84" t="inlineStr">
        <is>
          <t>Midwest</t>
        </is>
      </c>
    </row>
    <row r="85">
      <c r="A85" t="inlineStr">
        <is>
          <t>Digital Sales Charlotte</t>
        </is>
      </c>
      <c r="B85" t="inlineStr">
        <is>
          <t>South</t>
        </is>
      </c>
    </row>
    <row r="86">
      <c r="A86" t="inlineStr">
        <is>
          <t>Digital Sales Chicago Metro</t>
        </is>
      </c>
      <c r="B86" t="inlineStr">
        <is>
          <t>Midwest</t>
        </is>
      </c>
    </row>
    <row r="87">
      <c r="A87" t="inlineStr">
        <is>
          <t>Digital Sales Coastal Florida</t>
        </is>
      </c>
      <c r="B87" t="inlineStr">
        <is>
          <t>South</t>
        </is>
      </c>
    </row>
    <row r="88">
      <c r="A88" t="inlineStr">
        <is>
          <t>Digital Sales Connecticut</t>
        </is>
      </c>
      <c r="B88" t="inlineStr">
        <is>
          <t>East</t>
        </is>
      </c>
    </row>
    <row r="89">
      <c r="A89" t="inlineStr">
        <is>
          <t>Digital Sales Dallas</t>
        </is>
      </c>
      <c r="B89" t="inlineStr">
        <is>
          <t>Midwest</t>
        </is>
      </c>
    </row>
    <row r="90">
      <c r="A90" t="inlineStr">
        <is>
          <t>Digital Sales Denver</t>
        </is>
      </c>
      <c r="B90" t="inlineStr">
        <is>
          <t>West</t>
        </is>
      </c>
    </row>
    <row r="91">
      <c r="A91" t="inlineStr">
        <is>
          <t>Digital Sales Desert Mountain</t>
        </is>
      </c>
      <c r="B91" t="inlineStr">
        <is>
          <t>West</t>
        </is>
      </c>
    </row>
    <row r="92">
      <c r="A92" t="inlineStr">
        <is>
          <t>Digital Sales Detroit</t>
        </is>
      </c>
      <c r="B92" t="inlineStr">
        <is>
          <t>Midwest</t>
        </is>
      </c>
    </row>
    <row r="93">
      <c r="A93" t="inlineStr">
        <is>
          <t>Digital Sales East Bay</t>
        </is>
      </c>
      <c r="B93" t="inlineStr">
        <is>
          <t>West</t>
        </is>
      </c>
    </row>
    <row r="94">
      <c r="A94" t="inlineStr">
        <is>
          <t>Digital Sales Florida Gulf Coast</t>
        </is>
      </c>
      <c r="B94" t="inlineStr">
        <is>
          <t>South</t>
        </is>
      </c>
    </row>
    <row r="95">
      <c r="A95" t="inlineStr">
        <is>
          <t>Digital Sales Fort Lauderdale</t>
        </is>
      </c>
      <c r="B95" t="inlineStr">
        <is>
          <t>South</t>
        </is>
      </c>
    </row>
    <row r="96">
      <c r="A96" t="inlineStr">
        <is>
          <t>Digital Sales Franchise</t>
        </is>
      </c>
      <c r="B96" t="inlineStr">
        <is>
          <t>East</t>
        </is>
      </c>
    </row>
    <row r="97">
      <c r="A97" t="inlineStr">
        <is>
          <t>Digital Sales Greater LA</t>
        </is>
      </c>
      <c r="B97" t="inlineStr">
        <is>
          <t>West</t>
        </is>
      </c>
    </row>
    <row r="98">
      <c r="A98" t="inlineStr">
        <is>
          <t>Digital Sales Houston</t>
        </is>
      </c>
      <c r="B98" t="inlineStr">
        <is>
          <t>Midwest</t>
        </is>
      </c>
    </row>
    <row r="99">
      <c r="A99" t="inlineStr">
        <is>
          <t>Digital Sales Indianapolis</t>
        </is>
      </c>
      <c r="B99" t="inlineStr">
        <is>
          <t>Midwest</t>
        </is>
      </c>
    </row>
    <row r="100">
      <c r="A100" t="inlineStr">
        <is>
          <t>Digital Sales Inside Sales</t>
        </is>
      </c>
      <c r="B100" t="inlineStr">
        <is>
          <t>East</t>
        </is>
      </c>
    </row>
    <row r="101">
      <c r="A101" t="inlineStr">
        <is>
          <t>Digital Sales Jersey Shore</t>
        </is>
      </c>
      <c r="B101" t="inlineStr">
        <is>
          <t>East</t>
        </is>
      </c>
    </row>
    <row r="102">
      <c r="A102" t="inlineStr">
        <is>
          <t>Digital Sales Kentucky</t>
        </is>
      </c>
      <c r="B102" t="inlineStr">
        <is>
          <t>South</t>
        </is>
      </c>
    </row>
    <row r="103">
      <c r="A103" t="inlineStr">
        <is>
          <t>Digital Sales Las Vegas</t>
        </is>
      </c>
      <c r="B103" t="inlineStr">
        <is>
          <t>West</t>
        </is>
      </c>
    </row>
    <row r="104">
      <c r="A104" t="inlineStr">
        <is>
          <t>Digital Sales Long Island</t>
        </is>
      </c>
      <c r="B104" t="inlineStr">
        <is>
          <t>East</t>
        </is>
      </c>
    </row>
    <row r="105">
      <c r="A105" t="inlineStr">
        <is>
          <t>Digital Sales Miami</t>
        </is>
      </c>
      <c r="B105" t="inlineStr">
        <is>
          <t>South</t>
        </is>
      </c>
    </row>
    <row r="106">
      <c r="A106" t="inlineStr">
        <is>
          <t>Digital Sales Mid Hudson Valley</t>
        </is>
      </c>
      <c r="B106" t="inlineStr">
        <is>
          <t>East</t>
        </is>
      </c>
    </row>
    <row r="107">
      <c r="A107" t="inlineStr">
        <is>
          <t>Digital Sales Midwest Market</t>
        </is>
      </c>
      <c r="B107" t="inlineStr">
        <is>
          <t>Midwest</t>
        </is>
      </c>
    </row>
    <row r="108">
      <c r="A108" t="inlineStr">
        <is>
          <t>Digital Sales Minneapolis</t>
        </is>
      </c>
      <c r="B108" t="inlineStr">
        <is>
          <t>Midwest</t>
        </is>
      </c>
    </row>
    <row r="109">
      <c r="A109" t="inlineStr">
        <is>
          <t>Digital Sales New Jersey North</t>
        </is>
      </c>
      <c r="B109" t="inlineStr">
        <is>
          <t>East</t>
        </is>
      </c>
    </row>
    <row r="110">
      <c r="A110" t="inlineStr">
        <is>
          <t>Digital Sales New Jersey South</t>
        </is>
      </c>
      <c r="B110" t="inlineStr">
        <is>
          <t>East</t>
        </is>
      </c>
    </row>
    <row r="111">
      <c r="A111" t="inlineStr">
        <is>
          <t>Digital Sales New York</t>
        </is>
      </c>
      <c r="B111" t="inlineStr">
        <is>
          <t>East</t>
        </is>
      </c>
    </row>
    <row r="112">
      <c r="A112" t="inlineStr">
        <is>
          <t>Digital Sales Northern New England</t>
        </is>
      </c>
      <c r="B112" t="inlineStr">
        <is>
          <t>East</t>
        </is>
      </c>
    </row>
    <row r="113">
      <c r="A113" t="inlineStr">
        <is>
          <t>Digital Sales OC North</t>
        </is>
      </c>
      <c r="B113" t="inlineStr">
        <is>
          <t>West</t>
        </is>
      </c>
    </row>
    <row r="114">
      <c r="A114" t="inlineStr">
        <is>
          <t>Digital Sales OC South</t>
        </is>
      </c>
      <c r="B114" t="inlineStr">
        <is>
          <t>West</t>
        </is>
      </c>
    </row>
    <row r="115">
      <c r="A115" t="inlineStr">
        <is>
          <t>Digital Sales Ohio</t>
        </is>
      </c>
      <c r="B115" t="inlineStr">
        <is>
          <t>Midwest</t>
        </is>
      </c>
    </row>
    <row r="116">
      <c r="A116" t="inlineStr">
        <is>
          <t>Digital Sales Ontario</t>
        </is>
      </c>
      <c r="B116" t="inlineStr">
        <is>
          <t>West</t>
        </is>
      </c>
    </row>
    <row r="117">
      <c r="A117" t="inlineStr">
        <is>
          <t>Digital Sales Ontario East</t>
        </is>
      </c>
      <c r="B117" t="inlineStr">
        <is>
          <t>West</t>
        </is>
      </c>
    </row>
    <row r="118">
      <c r="A118" t="inlineStr">
        <is>
          <t>Digital Sales Ontario West</t>
        </is>
      </c>
      <c r="B118" t="inlineStr">
        <is>
          <t>West</t>
        </is>
      </c>
    </row>
    <row r="119">
      <c r="A119" t="inlineStr">
        <is>
          <t>Digital Sales Orlando Metro</t>
        </is>
      </c>
      <c r="B119" t="inlineStr">
        <is>
          <t>South</t>
        </is>
      </c>
    </row>
    <row r="120">
      <c r="A120" t="inlineStr">
        <is>
          <t>Digital Sales Palm Beach</t>
        </is>
      </c>
      <c r="B120" t="inlineStr">
        <is>
          <t>South</t>
        </is>
      </c>
    </row>
    <row r="121">
      <c r="A121" t="inlineStr">
        <is>
          <t>Digital Sales Philadelphia</t>
        </is>
      </c>
      <c r="B121" t="inlineStr">
        <is>
          <t>East</t>
        </is>
      </c>
    </row>
    <row r="122">
      <c r="A122" t="inlineStr">
        <is>
          <t>Digital Sales Philly</t>
        </is>
      </c>
      <c r="B122" t="inlineStr">
        <is>
          <t>East</t>
        </is>
      </c>
    </row>
    <row r="123">
      <c r="A123" t="inlineStr">
        <is>
          <t>Digital Sales Princeton</t>
        </is>
      </c>
      <c r="B123" t="inlineStr">
        <is>
          <t>East</t>
        </is>
      </c>
    </row>
    <row r="124">
      <c r="A124" t="inlineStr">
        <is>
          <t>Digital Sales Princeton Betz</t>
        </is>
      </c>
      <c r="B124" t="inlineStr">
        <is>
          <t>East</t>
        </is>
      </c>
    </row>
    <row r="125">
      <c r="A125" t="inlineStr">
        <is>
          <t>Digital Sales Princeton Thompson</t>
        </is>
      </c>
      <c r="B125" t="inlineStr">
        <is>
          <t>East</t>
        </is>
      </c>
    </row>
    <row r="126">
      <c r="A126" t="inlineStr">
        <is>
          <t>Digital Sales Sacramento</t>
        </is>
      </c>
      <c r="B126" t="inlineStr">
        <is>
          <t>West</t>
        </is>
      </c>
    </row>
    <row r="127">
      <c r="A127" t="inlineStr">
        <is>
          <t>Digital Sales Salt Lake City</t>
        </is>
      </c>
      <c r="B127" t="inlineStr">
        <is>
          <t>West</t>
        </is>
      </c>
    </row>
    <row r="128">
      <c r="A128" t="inlineStr">
        <is>
          <t>Digital Sales San Diego</t>
        </is>
      </c>
      <c r="B128" t="inlineStr">
        <is>
          <t>West</t>
        </is>
      </c>
    </row>
    <row r="129">
      <c r="A129" t="inlineStr">
        <is>
          <t>Digital Sales San Francisco</t>
        </is>
      </c>
      <c r="B129" t="inlineStr">
        <is>
          <t>West</t>
        </is>
      </c>
    </row>
    <row r="130">
      <c r="A130" t="inlineStr">
        <is>
          <t>Digital Sales South Bay</t>
        </is>
      </c>
      <c r="B130" t="inlineStr">
        <is>
          <t>West</t>
        </is>
      </c>
    </row>
    <row r="131">
      <c r="A131" t="inlineStr">
        <is>
          <t>Digital Sales South Carolina</t>
        </is>
      </c>
      <c r="B131" t="inlineStr">
        <is>
          <t>South</t>
        </is>
      </c>
    </row>
    <row r="132">
      <c r="A132" t="inlineStr">
        <is>
          <t>Digital Sales Southern New England</t>
        </is>
      </c>
      <c r="B132" t="inlineStr">
        <is>
          <t>East</t>
        </is>
      </c>
    </row>
    <row r="133">
      <c r="A133" t="inlineStr">
        <is>
          <t>Digital Sales Southwest Florida</t>
        </is>
      </c>
      <c r="B133" t="inlineStr">
        <is>
          <t>South</t>
        </is>
      </c>
    </row>
    <row r="134">
      <c r="A134" t="inlineStr">
        <is>
          <t>Digital Sales Space Coast</t>
        </is>
      </c>
      <c r="B134" t="inlineStr">
        <is>
          <t>South</t>
        </is>
      </c>
    </row>
    <row r="135">
      <c r="A135" t="inlineStr">
        <is>
          <t>Digital Sales Tampa</t>
        </is>
      </c>
      <c r="B135" t="inlineStr">
        <is>
          <t>South</t>
        </is>
      </c>
    </row>
    <row r="136">
      <c r="A136" t="inlineStr">
        <is>
          <t>Digital Sales Tennessee</t>
        </is>
      </c>
      <c r="B136" t="inlineStr">
        <is>
          <t>South</t>
        </is>
      </c>
    </row>
    <row r="137">
      <c r="A137" t="inlineStr">
        <is>
          <t>Digital Sales Triboro</t>
        </is>
      </c>
      <c r="B137" t="inlineStr">
        <is>
          <t>East</t>
        </is>
      </c>
    </row>
    <row r="138">
      <c r="A138" t="inlineStr">
        <is>
          <t>Digital Sales Tri-State</t>
        </is>
      </c>
      <c r="B138" t="inlineStr">
        <is>
          <t>Midwest</t>
        </is>
      </c>
    </row>
    <row r="139">
      <c r="A139" t="inlineStr">
        <is>
          <t>Digital Sales Upper Midwest</t>
        </is>
      </c>
      <c r="B139" t="inlineStr">
        <is>
          <t>Midwest</t>
        </is>
      </c>
    </row>
    <row r="140">
      <c r="A140" t="inlineStr">
        <is>
          <t>Digital Sales Upstate NY</t>
        </is>
      </c>
      <c r="B140" t="inlineStr">
        <is>
          <t>East</t>
        </is>
      </c>
    </row>
    <row r="141">
      <c r="A141" t="inlineStr">
        <is>
          <t>Digital Sales West Florida</t>
        </is>
      </c>
      <c r="B141" t="inlineStr">
        <is>
          <t>South</t>
        </is>
      </c>
    </row>
    <row r="142">
      <c r="A142" t="inlineStr">
        <is>
          <t>Digital Sales Woodland Hills</t>
        </is>
      </c>
      <c r="B142" t="inlineStr">
        <is>
          <t>West</t>
        </is>
      </c>
    </row>
  </sheetData>
  <sheetProtection selectLockedCells="0" selectUnlockedCells="0" algorithmName="SHA-512" sheet="1" objects="1" insertRows="1" insertHyperlinks="1" autoFilter="1" scenarios="1" formatColumns="1" deleteColumns="1" insertColumns="1" pivotTables="1" deleteRows="1" formatCells="1" saltValue="j2+5ZIaadF7tgJmiCnwnWw==" formatRows="1" sort="1" spinCount="100000" hashValue="oywy1ZcP+dpt/jhHsAfH27dXKqBcF/QqAoq8gLWJE3ifBD1zkqmIDXcpsjchDhcr7QZVAHXTK6TWQ3ayjt4eoA=="/>
  <hyperlinks>
    <hyperlink xmlns:r="http://schemas.openxmlformats.org/officeDocument/2006/relationships" ref="D7" r:id="rId1"/>
  </hyperlinks>
  <pageMargins left="0.7" right="0.7" top="0.75" bottom="0.75" header="0.3" footer="0.3"/>
</worksheet>
</file>

<file path=xl/worksheets/sheet10.xml><?xml version="1.0" encoding="utf-8"?>
<worksheet xmlns="http://schemas.openxmlformats.org/spreadsheetml/2006/main">
  <sheetPr codeName="Sheet6">
    <outlinePr summaryBelow="1" summaryRight="1"/>
    <pageSetUpPr/>
  </sheetPr>
  <dimension ref="A1:V535"/>
  <sheetViews>
    <sheetView topLeftCell="M46" zoomScale="80" zoomScaleNormal="80" workbookViewId="0">
      <selection activeCell="G21" sqref="G21"/>
    </sheetView>
  </sheetViews>
  <sheetFormatPr baseColWidth="8" defaultRowHeight="14.45"/>
  <cols>
    <col width="8.28515625" customWidth="1" style="166" min="1" max="1"/>
    <col width="16.85546875" customWidth="1" style="166" min="2" max="2"/>
    <col width="51.42578125" bestFit="1" customWidth="1" style="134" min="3" max="3"/>
    <col width="13.5703125" customWidth="1" style="134" min="4" max="4"/>
    <col width="24.5703125" customWidth="1" style="166" min="5" max="5"/>
    <col width="14.42578125" bestFit="1" customWidth="1" style="166" min="6" max="6"/>
    <col width="13.5703125" bestFit="1" customWidth="1" style="166" min="7" max="7"/>
    <col width="16.42578125" bestFit="1" customWidth="1" style="166" min="8" max="8"/>
    <col width="15.85546875" bestFit="1" customWidth="1" style="166" min="9" max="9"/>
    <col width="30.140625" bestFit="1" customWidth="1" style="166" min="10" max="10"/>
    <col width="17.85546875" customWidth="1" style="204" min="11" max="11"/>
    <col width="1" customWidth="1" style="138" min="12" max="12"/>
    <col width="37.140625" bestFit="1" customWidth="1" style="139" min="13" max="13"/>
    <col width="21.140625" bestFit="1" customWidth="1" style="204" min="14" max="14"/>
    <col width="1.28515625" customWidth="1" style="138" min="15" max="15"/>
    <col width="13.85546875" customWidth="1" style="141" min="16" max="16"/>
    <col width="1" customWidth="1" style="138" min="17" max="17"/>
    <col width="41.42578125" bestFit="1" customWidth="1" style="139" min="18" max="18"/>
    <col width="18.42578125" customWidth="1" style="134" min="19" max="19"/>
    <col width="15.140625" bestFit="1" customWidth="1" style="134" min="20" max="20"/>
    <col width="18.5703125" bestFit="1" customWidth="1" style="134" min="21" max="21"/>
    <col width="15.85546875" bestFit="1" customWidth="1" style="134" min="22" max="22"/>
  </cols>
  <sheetData>
    <row r="1" ht="18.95" customHeight="1" thickBot="1">
      <c r="A1" s="160" t="inlineStr">
        <is>
          <t>RUN Powered by ADP® Payroll for Partners</t>
        </is>
      </c>
      <c r="B1" s="160" t="n"/>
      <c r="C1" s="86" t="n"/>
      <c r="D1" s="86" t="n"/>
      <c r="E1" s="175" t="n"/>
      <c r="F1" s="170" t="n"/>
      <c r="G1" s="170" t="n"/>
      <c r="H1" s="170" t="n"/>
      <c r="I1" s="170" t="n"/>
      <c r="J1" s="170" t="n"/>
      <c r="K1" s="170" t="n"/>
      <c r="L1" s="87" t="n"/>
      <c r="M1" s="87" t="n"/>
      <c r="N1" s="170" t="n"/>
      <c r="O1" s="87" t="n"/>
      <c r="P1" s="87" t="n"/>
      <c r="Q1" s="87" t="n"/>
      <c r="R1" s="87" t="n"/>
      <c r="S1" s="87" t="n"/>
      <c r="T1" s="87" t="n"/>
      <c r="U1" s="87" t="n"/>
      <c r="V1" s="87" t="n"/>
    </row>
    <row r="2" ht="18.95" customHeight="1" thickBot="1">
      <c r="A2" s="161" t="n"/>
      <c r="B2" s="162" t="inlineStr">
        <is>
          <t>Firm Legal Name:</t>
        </is>
      </c>
      <c r="C2" s="89">
        <f>IF('Multi Unit Grid'!D2="","",'Multi Unit Grid'!D2)</f>
        <v/>
      </c>
      <c r="D2" s="88" t="n"/>
      <c r="E2" s="176" t="inlineStr">
        <is>
          <t>Discount Schedule:</t>
        </is>
      </c>
      <c r="F2" s="177" t="n"/>
      <c r="G2" s="178" t="inlineStr">
        <is>
          <t>Total Clients</t>
        </is>
      </c>
      <c r="H2" s="179" t="inlineStr">
        <is>
          <t>Discount Savings</t>
        </is>
      </c>
      <c r="I2" s="180" t="n"/>
      <c r="J2" s="632" t="inlineStr">
        <is>
          <t>Annual Firm Billing &amp; Costs</t>
        </is>
      </c>
      <c r="K2" s="588" t="n"/>
      <c r="L2" s="90" t="n"/>
      <c r="M2" s="632" t="inlineStr">
        <is>
          <t>Annual ADP Billing &amp; Costs</t>
        </is>
      </c>
      <c r="N2" s="588" t="n"/>
      <c r="O2" s="90" t="n"/>
      <c r="P2" s="90" t="n"/>
      <c r="Q2" s="90" t="n"/>
      <c r="R2" s="633" t="inlineStr">
        <is>
          <t>Beyond Payroll Calculator / ROI</t>
        </is>
      </c>
      <c r="S2" s="634" t="n"/>
      <c r="T2" s="634" t="n"/>
      <c r="U2" s="635" t="n"/>
      <c r="V2" s="91" t="n"/>
    </row>
    <row r="3" ht="18.6" customHeight="1">
      <c r="A3" s="161" t="n"/>
      <c r="B3" s="162" t="inlineStr">
        <is>
          <t>Firm Legal Address:</t>
        </is>
      </c>
      <c r="C3" s="89">
        <f>IF('Multi Unit Grid'!D3="","",'Multi Unit Grid'!D3)</f>
        <v/>
      </c>
      <c r="D3" s="88" t="n"/>
      <c r="E3" s="181" t="inlineStr">
        <is>
          <t xml:space="preserve">  1 - 10 Companies</t>
        </is>
      </c>
      <c r="F3" s="182" t="n">
        <v>0</v>
      </c>
      <c r="G3" s="183">
        <f>IF(F12&gt;=1,IF(F12&lt;=10,"No Discount",""),"")</f>
        <v/>
      </c>
      <c r="H3" s="184">
        <f>IF(G3="No Discount","0","")</f>
        <v/>
      </c>
      <c r="I3" s="170" t="n"/>
      <c r="J3" s="92" t="inlineStr">
        <is>
          <t>Annual Firm Payroll Billing:</t>
        </is>
      </c>
      <c r="K3" s="636">
        <f>J15</f>
        <v/>
      </c>
      <c r="L3" s="86" t="n"/>
      <c r="M3" s="94" t="inlineStr">
        <is>
          <t>Annual ADP Base Payroll Fees:</t>
        </is>
      </c>
      <c r="N3" s="637">
        <f>G15</f>
        <v/>
      </c>
      <c r="O3" s="154" t="n"/>
      <c r="P3" s="154" t="n"/>
      <c r="Q3" s="154" t="n"/>
      <c r="R3" s="151" t="inlineStr">
        <is>
          <t>Beyond Payroll Solution</t>
        </is>
      </c>
      <c r="S3" s="638" t="inlineStr">
        <is>
          <t>Wholesale Fee</t>
        </is>
      </c>
      <c r="T3" s="639" t="inlineStr">
        <is>
          <t>Firm Billing</t>
        </is>
      </c>
      <c r="U3" s="640" t="inlineStr">
        <is>
          <t>Annual Revenue</t>
        </is>
      </c>
      <c r="V3" s="149" t="n"/>
    </row>
    <row r="4" ht="15.6" customHeight="1">
      <c r="A4" s="161" t="n"/>
      <c r="B4" s="162" t="inlineStr">
        <is>
          <t>Firm Contact Name:</t>
        </is>
      </c>
      <c r="C4" s="89">
        <f>IF('Multi Unit Grid'!D4="","",'Multi Unit Grid'!D4)</f>
        <v/>
      </c>
      <c r="D4" s="88" t="n"/>
      <c r="E4" s="181" t="inlineStr">
        <is>
          <t>11 - 20 Companies</t>
        </is>
      </c>
      <c r="F4" s="182" t="n">
        <v>0.1</v>
      </c>
      <c r="G4" s="185">
        <f>IF(F12&gt;=11,IF(F12&lt;=20,"10%",""),"")</f>
        <v/>
      </c>
      <c r="H4" s="641">
        <f>IF(G4="10%",(I15*0.1),"")</f>
        <v/>
      </c>
      <c r="I4" s="187" t="n"/>
      <c r="J4" s="92" t="inlineStr">
        <is>
          <t>Annual Firm W2 Billing:</t>
        </is>
      </c>
      <c r="K4" s="636">
        <f>K15</f>
        <v/>
      </c>
      <c r="L4" s="155" t="n"/>
      <c r="M4" s="94" t="inlineStr">
        <is>
          <t>Annual ADP Transaction Fees:</t>
        </is>
      </c>
      <c r="N4" s="642">
        <f>H15</f>
        <v/>
      </c>
      <c r="O4" s="155" t="n"/>
      <c r="P4" s="155" t="n"/>
      <c r="Q4" s="155" t="n"/>
      <c r="R4" s="94" t="inlineStr">
        <is>
          <t>HR411</t>
        </is>
      </c>
      <c r="S4" s="643">
        <f>R15</f>
        <v/>
      </c>
      <c r="T4" s="644" t="n"/>
      <c r="U4" s="645">
        <f>T4-S4</f>
        <v/>
      </c>
      <c r="V4" s="97" t="n"/>
    </row>
    <row r="5" ht="15.6" customHeight="1">
      <c r="A5" s="161" t="n"/>
      <c r="B5" s="162" t="inlineStr">
        <is>
          <t>Firm Phone #:</t>
        </is>
      </c>
      <c r="C5" s="89">
        <f>IF('Multi Unit Grid'!D5="","",'Multi Unit Grid'!D5)</f>
        <v/>
      </c>
      <c r="D5" s="88" t="n"/>
      <c r="E5" s="181" t="inlineStr">
        <is>
          <t>21 - 30 Companies</t>
        </is>
      </c>
      <c r="F5" s="182" t="n">
        <v>0.15</v>
      </c>
      <c r="G5" s="188">
        <f>IF(F12&gt;=21,IF(F12&lt;=30,"15%",""),"")</f>
        <v/>
      </c>
      <c r="H5" s="189">
        <f>IF(G5="15%",(I15*0.15),"")</f>
        <v/>
      </c>
      <c r="I5" s="190" t="n"/>
      <c r="J5" s="92" t="inlineStr">
        <is>
          <t>Annunal Software Spend:</t>
        </is>
      </c>
      <c r="K5" s="636" t="n">
        <v>0</v>
      </c>
      <c r="L5" s="156" t="n"/>
      <c r="M5" s="94" t="inlineStr">
        <is>
          <t>Annual W2 Fees:</t>
        </is>
      </c>
      <c r="N5" s="646" t="inlineStr">
        <is>
          <t>FREE</t>
        </is>
      </c>
      <c r="O5" s="156" t="n"/>
      <c r="P5" s="156" t="n"/>
      <c r="Q5" s="156" t="n"/>
      <c r="R5" s="94" t="inlineStr">
        <is>
          <t>Worker's Compensation</t>
        </is>
      </c>
      <c r="S5" s="647">
        <f>S15</f>
        <v/>
      </c>
      <c r="T5" s="644" t="n"/>
      <c r="U5" s="645">
        <f>T5-S5</f>
        <v/>
      </c>
      <c r="V5" s="99" t="n"/>
    </row>
    <row r="6">
      <c r="A6" s="161" t="n"/>
      <c r="B6" s="162" t="inlineStr">
        <is>
          <t>Firm Email Address:</t>
        </is>
      </c>
      <c r="C6" s="89">
        <f>IF('Multi Unit Grid'!D6="","",'Multi Unit Grid'!D6)</f>
        <v/>
      </c>
      <c r="D6" s="88" t="n"/>
      <c r="E6" s="181" t="inlineStr">
        <is>
          <t>31 - 40 Companies</t>
        </is>
      </c>
      <c r="F6" s="182" t="n">
        <v>0.2</v>
      </c>
      <c r="G6" s="191">
        <f>IF(F12&gt;=31,IF(F12&lt;=40,"20%",""),"")</f>
        <v/>
      </c>
      <c r="H6" s="192">
        <f>IF(G6="20%",(I15*0.2),"")</f>
        <v/>
      </c>
      <c r="I6" s="170" t="n"/>
      <c r="J6" s="92" t="inlineStr">
        <is>
          <t>Estimated P&amp;I:</t>
        </is>
      </c>
      <c r="K6" s="636" t="n">
        <v>0</v>
      </c>
      <c r="L6" s="87" t="n"/>
      <c r="M6" s="94" t="inlineStr">
        <is>
          <t>Annual Delivery Fees:</t>
        </is>
      </c>
      <c r="N6" s="637">
        <f>N15</f>
        <v/>
      </c>
      <c r="O6" s="87" t="n"/>
      <c r="P6" s="87" t="n"/>
      <c r="Q6" s="87" t="n"/>
      <c r="R6" s="94" t="inlineStr">
        <is>
          <t>Simple IRA</t>
        </is>
      </c>
      <c r="S6" s="648" t="inlineStr">
        <is>
          <t>Client Billed</t>
        </is>
      </c>
      <c r="T6" s="644" t="n"/>
      <c r="U6" s="645">
        <f>T6</f>
        <v/>
      </c>
      <c r="V6" s="649" t="n"/>
    </row>
    <row r="7" ht="15" customHeight="1" thickBot="1">
      <c r="A7" s="161" t="n"/>
      <c r="B7" s="162" t="inlineStr">
        <is>
          <t>Conversion Start Date:</t>
        </is>
      </c>
      <c r="C7" s="102" t="n"/>
      <c r="D7" s="88" t="n"/>
      <c r="E7" s="181" t="inlineStr">
        <is>
          <t>41+ Companies</t>
        </is>
      </c>
      <c r="F7" s="182" t="n">
        <v>0.25</v>
      </c>
      <c r="G7" s="193">
        <f>IF(F12&gt;=41,"25%","")</f>
        <v/>
      </c>
      <c r="H7" s="194">
        <f>IF(G7="25%",(I15*0.25),"")</f>
        <v/>
      </c>
      <c r="I7" s="170" t="n"/>
      <c r="J7" s="92" t="inlineStr">
        <is>
          <t>Estimated Delivery Expense:</t>
        </is>
      </c>
      <c r="K7" s="636" t="n">
        <v>0</v>
      </c>
      <c r="L7" s="87" t="n"/>
      <c r="M7" s="94" t="inlineStr">
        <is>
          <t>Total Set up Fees (one time fee):</t>
        </is>
      </c>
      <c r="N7" s="637">
        <f>P15</f>
        <v/>
      </c>
      <c r="O7" s="87" t="n"/>
      <c r="P7" s="87" t="n"/>
      <c r="Q7" s="87" t="n"/>
      <c r="R7" s="94" t="inlineStr">
        <is>
          <t>401K</t>
        </is>
      </c>
      <c r="S7" s="648" t="inlineStr">
        <is>
          <t>Client Billed</t>
        </is>
      </c>
      <c r="T7" s="644" t="n"/>
      <c r="U7" s="645">
        <f>T7</f>
        <v/>
      </c>
      <c r="V7" s="649" t="n"/>
    </row>
    <row r="8" ht="15" customHeight="1" thickBot="1">
      <c r="A8" s="161" t="n"/>
      <c r="B8" s="162" t="inlineStr">
        <is>
          <t>Conversion Completion Date:</t>
        </is>
      </c>
      <c r="C8" s="89" t="n"/>
      <c r="D8" s="88" t="n"/>
      <c r="E8" s="103" t="inlineStr">
        <is>
          <t>Wholesale Promotion Savings:</t>
        </is>
      </c>
      <c r="F8" s="104" t="n"/>
      <c r="G8" s="650" t="n">
        <v>0</v>
      </c>
      <c r="H8" s="170" t="n"/>
      <c r="I8" s="170" t="n"/>
      <c r="J8" s="92" t="inlineStr">
        <is>
          <t>Time Spent on Payroll</t>
        </is>
      </c>
      <c r="K8" s="636" t="n">
        <v>0</v>
      </c>
      <c r="L8" s="87" t="n"/>
      <c r="M8" s="106" t="inlineStr">
        <is>
          <t>Average Annual spend per client:</t>
        </is>
      </c>
      <c r="N8" s="651">
        <f>AVERAGE(N10/F12)</f>
        <v/>
      </c>
      <c r="O8" s="87" t="n"/>
      <c r="P8" s="87" t="n"/>
      <c r="Q8" s="87" t="n"/>
      <c r="R8" s="108" t="inlineStr">
        <is>
          <t>Time &amp; Attendance</t>
        </is>
      </c>
      <c r="S8" s="652">
        <f>V15</f>
        <v/>
      </c>
      <c r="T8" s="653" t="n"/>
      <c r="U8" s="654">
        <f>T8-S8</f>
        <v/>
      </c>
      <c r="V8" s="101" t="n"/>
    </row>
    <row r="9" ht="15" customHeight="1" thickBot="1">
      <c r="A9" s="161" t="n"/>
      <c r="B9" s="162" t="inlineStr">
        <is>
          <t>DM Name:</t>
        </is>
      </c>
      <c r="C9" s="89">
        <f>IF('Multi Unit Grid'!G3="","",'Multi Unit Grid'!G3)</f>
        <v/>
      </c>
      <c r="D9" s="87" t="n"/>
      <c r="E9" s="103" t="inlineStr">
        <is>
          <t>Current Promotion:</t>
        </is>
      </c>
      <c r="F9" s="556" t="n"/>
      <c r="G9" s="139" t="n"/>
      <c r="H9" s="170" t="n"/>
      <c r="I9" s="170" t="n"/>
      <c r="J9" s="112" t="inlineStr">
        <is>
          <t>Total:</t>
        </is>
      </c>
      <c r="K9" s="655">
        <f>SUM(K3:K8)</f>
        <v/>
      </c>
      <c r="L9" s="87" t="n"/>
      <c r="M9" s="219" t="inlineStr">
        <is>
          <t>Discount Savings</t>
        </is>
      </c>
      <c r="N9" s="656" t="n"/>
      <c r="O9" s="87" t="n"/>
      <c r="P9" s="87" t="n"/>
      <c r="Q9" s="87" t="n"/>
      <c r="R9" s="106" t="inlineStr">
        <is>
          <t>Total</t>
        </is>
      </c>
      <c r="S9" s="657">
        <f>SUM(S4:S8)</f>
        <v/>
      </c>
      <c r="T9" s="657">
        <f>SUM(T4:T8)</f>
        <v/>
      </c>
      <c r="U9" s="651">
        <f>SUM(U4:U8)</f>
        <v/>
      </c>
      <c r="V9" s="101" t="n"/>
    </row>
    <row r="10" ht="15" customHeight="1" thickBot="1">
      <c r="A10" s="161" t="n"/>
      <c r="B10" s="162" t="inlineStr">
        <is>
          <t>Sales Region:</t>
        </is>
      </c>
      <c r="C10" s="89">
        <f>IF('Multi Unit Grid'!G2="","",'Multi Unit Grid'!G2)</f>
        <v/>
      </c>
      <c r="D10" s="87" t="n"/>
      <c r="E10" s="111" t="n"/>
      <c r="F10" s="158" t="inlineStr">
        <is>
          <t>Discount %</t>
        </is>
      </c>
      <c r="G10" s="158" t="inlineStr">
        <is>
          <t>Amount</t>
        </is>
      </c>
      <c r="H10" s="170" t="n"/>
      <c r="I10" s="170" t="n"/>
      <c r="J10" s="170" t="n"/>
      <c r="K10" s="170" t="n"/>
      <c r="L10" s="87" t="n"/>
      <c r="M10" s="112" t="inlineStr">
        <is>
          <t>Total Average Annual Spend:</t>
        </is>
      </c>
      <c r="N10" s="655">
        <f t="array" ref="N10">SUM(N3:N4+N6)-N9</f>
        <v/>
      </c>
      <c r="O10" s="87" t="n"/>
      <c r="P10" s="87" t="n"/>
      <c r="Q10" s="87" t="n"/>
      <c r="R10" s="112" t="inlineStr">
        <is>
          <t xml:space="preserve">Total Potential Annual Revenue: </t>
        </is>
      </c>
      <c r="S10" s="658">
        <f>SUM(T9-S9)</f>
        <v/>
      </c>
      <c r="T10" s="587" t="n"/>
      <c r="U10" s="588" t="n"/>
      <c r="V10" s="101" t="n"/>
    </row>
    <row r="11" ht="15" customHeight="1" thickBot="1">
      <c r="A11" s="163" t="n"/>
      <c r="B11" s="163" t="n"/>
      <c r="C11" s="87" t="n"/>
      <c r="D11" s="87" t="n"/>
      <c r="E11" s="114" t="inlineStr">
        <is>
          <t>Discount Other:</t>
        </is>
      </c>
      <c r="F11" s="157" t="n"/>
      <c r="G11" s="659">
        <f>COUNT(Table1[Client Code])</f>
        <v/>
      </c>
      <c r="H11" s="170" t="n"/>
      <c r="I11" s="170" t="n"/>
      <c r="J11" s="170" t="n"/>
      <c r="K11" s="170" t="n"/>
      <c r="L11" s="87" t="n"/>
      <c r="M11" s="212" t="inlineStr">
        <is>
          <t>Average year 1 with promotion:</t>
        </is>
      </c>
      <c r="N11" s="660">
        <f>(N10+N7)-G8</f>
        <v/>
      </c>
      <c r="O11" s="87" t="n"/>
      <c r="P11" s="87" t="n"/>
      <c r="Q11" s="87" t="n"/>
      <c r="R11" s="87" t="n"/>
      <c r="S11" s="87" t="n"/>
      <c r="T11" s="87" t="n"/>
      <c r="U11" s="87" t="n"/>
      <c r="V11" s="101" t="n"/>
    </row>
    <row r="12" ht="17.45" customHeight="1" thickBot="1">
      <c r="A12" s="163" t="n"/>
      <c r="B12" s="163" t="n"/>
      <c r="C12" s="87" t="n"/>
      <c r="D12" s="87" t="n"/>
      <c r="E12" s="167" t="inlineStr">
        <is>
          <t>Total Number of Clients:</t>
        </is>
      </c>
      <c r="F12" s="168" t="n"/>
      <c r="G12" s="661" t="n"/>
      <c r="H12" s="118" t="n"/>
      <c r="I12" s="118" t="n"/>
      <c r="J12" s="116" t="inlineStr">
        <is>
          <t>Firm Total Estimated ROI:</t>
        </is>
      </c>
      <c r="K12" s="662">
        <f>SUM(K3+K4+K7)-N10</f>
        <v/>
      </c>
      <c r="L12" s="115" t="n"/>
      <c r="M12" s="115" t="n"/>
      <c r="N12" s="118" t="n"/>
      <c r="O12" s="115" t="n"/>
      <c r="P12" s="115" t="n"/>
      <c r="Q12" s="115" t="n"/>
      <c r="R12" s="116" t="inlineStr">
        <is>
          <t>Firm Total Estimated ROI Including BP:</t>
        </is>
      </c>
      <c r="S12" s="662">
        <f>SUM(K12+S10)</f>
        <v/>
      </c>
      <c r="T12" s="115" t="n"/>
      <c r="U12" s="115" t="n"/>
      <c r="V12" s="119" t="n"/>
    </row>
    <row r="13" ht="15" customHeight="1" thickBot="1">
      <c r="A13" s="163" t="n"/>
      <c r="B13" s="163" t="n"/>
      <c r="C13" s="87" t="n"/>
      <c r="D13" s="87" t="n"/>
      <c r="E13" s="170" t="n"/>
      <c r="F13" s="170" t="n"/>
      <c r="G13" s="170" t="n"/>
      <c r="H13" s="170" t="n"/>
      <c r="I13" s="170" t="n"/>
      <c r="J13" s="170" t="n"/>
      <c r="K13" s="170" t="n"/>
      <c r="L13" s="87" t="n"/>
      <c r="M13" s="87" t="n"/>
      <c r="N13" s="87" t="n"/>
      <c r="O13" s="87" t="n"/>
      <c r="P13" s="87" t="n"/>
      <c r="Q13" s="87" t="n"/>
      <c r="R13" s="87" t="n"/>
      <c r="S13" s="87" t="n"/>
      <c r="T13" s="87" t="n"/>
      <c r="U13" s="87" t="n"/>
      <c r="V13" s="87" t="n"/>
    </row>
    <row r="14" ht="15" customHeight="1" thickBot="1">
      <c r="A14" s="540" t="inlineStr">
        <is>
          <t>Please ensure Multi Unit Grid tab is COMPLETED for this page to populate</t>
        </is>
      </c>
      <c r="D14" s="87" t="n"/>
      <c r="E14" s="170" t="n"/>
      <c r="F14" s="170" t="n"/>
      <c r="G14" s="663" t="inlineStr">
        <is>
          <t>Annual ADP Billing</t>
        </is>
      </c>
      <c r="H14" s="587" t="n"/>
      <c r="I14" s="588" t="n"/>
      <c r="J14" s="664" t="inlineStr">
        <is>
          <t>Firm Annualized Billings</t>
        </is>
      </c>
      <c r="K14" s="588" t="n"/>
      <c r="L14" s="120" t="n"/>
      <c r="M14" s="665" t="inlineStr">
        <is>
          <t>Annual Delivery Fee</t>
        </is>
      </c>
      <c r="N14" s="635" t="n"/>
      <c r="O14" s="111" t="n"/>
      <c r="P14" s="87" t="n"/>
      <c r="Q14" s="101" t="n"/>
      <c r="R14" s="663" t="inlineStr">
        <is>
          <t xml:space="preserve">Beyond Payroll </t>
        </is>
      </c>
      <c r="S14" s="587" t="n"/>
      <c r="T14" s="587" t="n"/>
      <c r="U14" s="587" t="n"/>
      <c r="V14" s="588" t="n"/>
    </row>
    <row r="15" ht="15" customHeight="1" thickBot="1">
      <c r="A15" s="164" t="inlineStr">
        <is>
          <t>*All information is strictly confidental</t>
        </is>
      </c>
      <c r="B15" s="164" t="n"/>
      <c r="C15" s="121" t="n"/>
      <c r="D15" s="121" t="n"/>
      <c r="E15" s="171" t="n"/>
      <c r="F15" s="172" t="n"/>
      <c r="G15" s="122">
        <f>SUM(G17:G535)*12</f>
        <v/>
      </c>
      <c r="H15" s="666">
        <f>SUM(H17:H535)*12</f>
        <v/>
      </c>
      <c r="I15" s="667">
        <f>SUM(I17:I535)*12</f>
        <v/>
      </c>
      <c r="J15" s="668">
        <f>SUM(J17:J537)</f>
        <v/>
      </c>
      <c r="K15" s="668">
        <f>SUM(K17:K537)</f>
        <v/>
      </c>
      <c r="L15" s="125" t="n"/>
      <c r="M15" s="126">
        <f>COUNTIF(Table1[Delivery (Y/N)],"Y")</f>
        <v/>
      </c>
      <c r="N15" s="205">
        <f>SUM(N17:N535)</f>
        <v/>
      </c>
      <c r="O15" s="125" t="n"/>
      <c r="P15" s="669">
        <f>SUM(P17:P525)</f>
        <v/>
      </c>
      <c r="Q15" s="670" t="n"/>
      <c r="R15" s="671">
        <f>SUM(R17:R21)</f>
        <v/>
      </c>
      <c r="S15" s="672">
        <f>SUM(S17:S21)</f>
        <v/>
      </c>
      <c r="T15" s="672">
        <f>SUM(T17:T21)</f>
        <v/>
      </c>
      <c r="U15" s="672">
        <f>SUM(U17:U21)</f>
        <v/>
      </c>
      <c r="V15" s="672">
        <f>SUM(V17:V21)</f>
        <v/>
      </c>
    </row>
    <row r="16" ht="57" customHeight="1">
      <c r="A16" s="165" t="inlineStr">
        <is>
          <t>Client Count</t>
        </is>
      </c>
      <c r="B16" s="165" t="inlineStr">
        <is>
          <t>Client Code</t>
        </is>
      </c>
      <c r="C16" s="129" t="inlineStr">
        <is>
          <t>Company Name</t>
        </is>
      </c>
      <c r="D16" s="129" t="inlineStr">
        <is>
          <t>Expected First Check Date</t>
        </is>
      </c>
      <c r="E16" s="173" t="inlineStr">
        <is>
          <t>Avg # of EE's paid each payroll</t>
        </is>
      </c>
      <c r="F16" s="173" t="inlineStr">
        <is>
          <t>Payroll Frequency</t>
        </is>
      </c>
      <c r="G16" s="173" t="inlineStr">
        <is>
          <t>Base Fee</t>
        </is>
      </c>
      <c r="H16" s="173" t="inlineStr">
        <is>
          <t>Transaction Fee</t>
        </is>
      </c>
      <c r="I16" s="173" t="inlineStr">
        <is>
          <t>Average Monthly Billing (ADP)</t>
        </is>
      </c>
      <c r="J16" s="173" t="inlineStr">
        <is>
          <t>Total Current Annualized Billings (Firm Billing)</t>
        </is>
      </c>
      <c r="K16" s="198" t="inlineStr">
        <is>
          <t>Year End W2 Fees</t>
        </is>
      </c>
      <c r="L16" s="131" t="inlineStr">
        <is>
          <t>Column8</t>
        </is>
      </c>
      <c r="M16" s="132" t="inlineStr">
        <is>
          <t>Delivery (Y/N)</t>
        </is>
      </c>
      <c r="N16" s="206" t="inlineStr">
        <is>
          <t>Delivery Fee (If applicable)</t>
        </is>
      </c>
      <c r="O16" s="131" t="inlineStr">
        <is>
          <t>Column1</t>
        </is>
      </c>
      <c r="P16" s="133" t="inlineStr">
        <is>
          <t>ADP Set up Fees</t>
        </is>
      </c>
      <c r="Q16" s="131" t="inlineStr">
        <is>
          <t>Column6</t>
        </is>
      </c>
      <c r="R16" s="133" t="inlineStr">
        <is>
          <t>HR411 ($40)</t>
        </is>
      </c>
      <c r="S16" s="130" t="inlineStr">
        <is>
          <t>Worker's Compensation ($10.30)</t>
        </is>
      </c>
      <c r="T16" s="130" t="inlineStr">
        <is>
          <t>Simple IRA (Avg. $1,200)</t>
        </is>
      </c>
      <c r="U16" s="130" t="inlineStr">
        <is>
          <t>401K (Avg. $2,000)</t>
        </is>
      </c>
      <c r="V16" s="130" t="inlineStr">
        <is>
          <t>TLM (Avg. $700)</t>
        </is>
      </c>
    </row>
    <row r="17">
      <c r="A17" s="166">
        <f>IF('Multi Unit Grid'!B13="","",'Multi Unit Grid'!B13)</f>
        <v/>
      </c>
      <c r="B17" s="166">
        <f>IF('Multi Unit Grid'!C13="","",'Multi Unit Grid'!C13)</f>
        <v/>
      </c>
      <c r="C17" s="159" t="n"/>
      <c r="D17" s="135" t="n"/>
      <c r="E17" s="166">
        <f>IF('Multi Unit Grid'!D13="","",'Multi Unit Grid'!D13)</f>
        <v/>
      </c>
      <c r="F17" s="166">
        <f>IF('Multi Unit Grid'!E13="","",'Multi Unit Grid'!E13)</f>
        <v/>
      </c>
      <c r="G17" s="631">
        <f>IF(F17=52,66.15,IF(F17=26,66.15,IF(F17=24,66.15,IF(F17=12,54.6,IF(F17=4,121.8/3,IF(F17=1,488.25/12,""))))))</f>
        <v/>
      </c>
      <c r="H17" s="631">
        <f>IF(F17=52,E17*1.1*52/12,IF(F17=26,E17*1.1*26/12,IF(F17=24,E17*1.1*24/12,IF(F17=12,E17*1.1*12/12,IF(F17=4,E17*4/12,IF(F17=1,E17*4/12,""))))))</f>
        <v/>
      </c>
      <c r="I17" s="174">
        <f>IF(G17="","",SUM(Table1[[#This Row],[Base Fee]]+Table1[[#This Row],[Transaction Fee]]))</f>
        <v/>
      </c>
      <c r="J17" s="199">
        <f>IFERROR(VLOOKUP(B17,'Multi Unit Grid'!C:F,4,FALSE),"")</f>
        <v/>
      </c>
      <c r="K17" s="200">
        <f>IFERROR(VLOOKUP(B17,'Multi Unit Grid'!C:G,5,FALSE),"")</f>
        <v/>
      </c>
      <c r="N17" s="207">
        <f>IF(M17="Y",7.5,IF(M17="N",0,""))</f>
        <v/>
      </c>
      <c r="P17" s="140" t="n"/>
      <c r="R17" s="140" t="n"/>
      <c r="S17" s="673" t="n"/>
      <c r="T17" s="137" t="n"/>
      <c r="U17" s="137" t="n"/>
      <c r="V17" s="137" t="n"/>
    </row>
    <row r="18">
      <c r="A18" s="166">
        <f>IF('Multi Unit Grid'!B14="","",'Multi Unit Grid'!B14)</f>
        <v/>
      </c>
      <c r="B18" s="166">
        <f>IF('Multi Unit Grid'!C14="","",'Multi Unit Grid'!C14)</f>
        <v/>
      </c>
      <c r="C18" s="159" t="n"/>
      <c r="D18" s="135" t="n"/>
      <c r="E18" s="166">
        <f>IF('Multi Unit Grid'!D14="","",'Multi Unit Grid'!D14)</f>
        <v/>
      </c>
      <c r="F18" s="166">
        <f>IF('Multi Unit Grid'!E14="","",'Multi Unit Grid'!E14)</f>
        <v/>
      </c>
      <c r="G18" s="631">
        <f>IF(F18=52,66.15,IF(F18=26,66.15,IF(F18=24,66.15,IF(F18=12,54.6,IF(F18=4,121.8/3,IF(F18=1,488.25/12,""))))))</f>
        <v/>
      </c>
      <c r="H18" s="631">
        <f>IF(F18=52,E18*1.1*52/12,IF(F18=26,E18*1.1*26/12,IF(F18=24,E18*1.1*24/12,IF(F18=12,E18*1.1*12/12,IF(F18=4,E18*4/12,IF(F18=1,E18*4/12,""))))))</f>
        <v/>
      </c>
      <c r="I18" s="174">
        <f>IF(G18="","",SUM(Table1[[#This Row],[Base Fee]]+Table1[[#This Row],[Transaction Fee]]))</f>
        <v/>
      </c>
      <c r="J18" s="199">
        <f>IFERROR(VLOOKUP(B18,'Multi Unit Grid'!C:F,4,FALSE),"")</f>
        <v/>
      </c>
      <c r="K18" s="200">
        <f>IFERROR(VLOOKUP(B18,'Multi Unit Grid'!C:G,5,FALSE),"")</f>
        <v/>
      </c>
      <c r="N18" s="207">
        <f>IF(M18="Y",7.5,IF(M18="N",0,""))</f>
        <v/>
      </c>
      <c r="P18" s="140" t="n"/>
      <c r="R18" s="140" t="n"/>
      <c r="S18" s="673" t="n"/>
      <c r="T18" s="137" t="n"/>
      <c r="U18" s="137" t="n"/>
      <c r="V18" s="137" t="n"/>
    </row>
    <row r="19">
      <c r="A19" s="166">
        <f>IF('Multi Unit Grid'!B15="","",'Multi Unit Grid'!B15)</f>
        <v/>
      </c>
      <c r="B19" s="166">
        <f>IF('Multi Unit Grid'!C15="","",'Multi Unit Grid'!C15)</f>
        <v/>
      </c>
      <c r="C19" s="159" t="n"/>
      <c r="D19" s="135" t="n"/>
      <c r="E19" s="166">
        <f>IF('Multi Unit Grid'!D15="","",'Multi Unit Grid'!D15)</f>
        <v/>
      </c>
      <c r="F19" s="166">
        <f>IF('Multi Unit Grid'!E15="","",'Multi Unit Grid'!E15)</f>
        <v/>
      </c>
      <c r="G19" s="631">
        <f>IF(F19=52,66.15,IF(F19=26,66.15,IF(F19=24,66.15,IF(F19=12,54.6,IF(F19=4,121.8/3,IF(F19=1,488.25/12,""))))))</f>
        <v/>
      </c>
      <c r="H19" s="631">
        <f>IF(F19=52,E19*1.1*52/12,IF(F19=26,E19*1.1*26/12,IF(F19=24,E19*1.1*24/12,IF(F19=12,E19*1.1*12/12,IF(F19=4,E19*4/12,IF(F19=1,E19*4/12,""))))))</f>
        <v/>
      </c>
      <c r="I19" s="174">
        <f>IF(G19="","",SUM(Table1[[#This Row],[Base Fee]]+Table1[[#This Row],[Transaction Fee]]))</f>
        <v/>
      </c>
      <c r="J19" s="199">
        <f>IFERROR(VLOOKUP(B19,'Multi Unit Grid'!C:F,4,FALSE),"")</f>
        <v/>
      </c>
      <c r="K19" s="200">
        <f>IFERROR(VLOOKUP(B19,'Multi Unit Grid'!C:G,5,FALSE),"")</f>
        <v/>
      </c>
      <c r="N19" s="207">
        <f>IF(M19="Y",7.5,IF(M19="N",0,""))</f>
        <v/>
      </c>
      <c r="P19" s="140" t="n"/>
      <c r="R19" s="140" t="n"/>
      <c r="S19" s="673" t="n"/>
      <c r="T19" s="137" t="n"/>
      <c r="U19" s="137" t="n"/>
      <c r="V19" s="137" t="n"/>
    </row>
    <row r="20">
      <c r="A20" s="166">
        <f>IF('Multi Unit Grid'!B16="","",'Multi Unit Grid'!B16)</f>
        <v/>
      </c>
      <c r="B20" s="166">
        <f>IF('Multi Unit Grid'!C16="","",'Multi Unit Grid'!C16)</f>
        <v/>
      </c>
      <c r="C20" s="159" t="n"/>
      <c r="D20" s="135" t="n"/>
      <c r="E20" s="166">
        <f>IF('Multi Unit Grid'!D16="","",'Multi Unit Grid'!D16)</f>
        <v/>
      </c>
      <c r="F20" s="166">
        <f>IF('Multi Unit Grid'!E16="","",'Multi Unit Grid'!E16)</f>
        <v/>
      </c>
      <c r="G20" s="631">
        <f>IF(F20=52,66.15,IF(F20=26,66.15,IF(F20=24,66.15,IF(F20=12,54.6,IF(F20=4,121.8/3,IF(F20=1,488.25/12,""))))))</f>
        <v/>
      </c>
      <c r="H20" s="631">
        <f>IF(F20=52,E20*1.1*52/12,IF(F20=26,E20*1.1*26/12,IF(F20=24,E20*1.1*24/12,IF(F20=12,E20*1.1*12/12,IF(F20=4,E20*4/12,IF(F20=1,E20*4/12,""))))))</f>
        <v/>
      </c>
      <c r="I20" s="174">
        <f>IF(G20="","",SUM(Table1[[#This Row],[Base Fee]]+Table1[[#This Row],[Transaction Fee]]))</f>
        <v/>
      </c>
      <c r="J20" s="199">
        <f>IFERROR(VLOOKUP(B20,'Multi Unit Grid'!C:F,4,FALSE),"")</f>
        <v/>
      </c>
      <c r="K20" s="200">
        <f>IFERROR(VLOOKUP(B20,'Multi Unit Grid'!C:G,5,FALSE),"")</f>
        <v/>
      </c>
      <c r="N20" s="207">
        <f>IF(M20="Y",7.5,IF(M20="N",0,""))</f>
        <v/>
      </c>
      <c r="P20" s="140" t="n"/>
      <c r="R20" s="140" t="n"/>
      <c r="S20" s="673" t="n"/>
      <c r="T20" s="137" t="n"/>
      <c r="U20" s="137" t="n"/>
      <c r="V20" s="137" t="n"/>
    </row>
    <row r="21">
      <c r="A21" s="166">
        <f>IF('Multi Unit Grid'!B17="","",'Multi Unit Grid'!B17)</f>
        <v/>
      </c>
      <c r="B21" s="166">
        <f>IF('Multi Unit Grid'!C17="","",'Multi Unit Grid'!C17)</f>
        <v/>
      </c>
      <c r="C21" s="159" t="n"/>
      <c r="D21" s="135" t="n"/>
      <c r="E21" s="166">
        <f>IF('Multi Unit Grid'!D17="","",'Multi Unit Grid'!D17)</f>
        <v/>
      </c>
      <c r="F21" s="166">
        <f>IF('Multi Unit Grid'!E17="","",'Multi Unit Grid'!E17)</f>
        <v/>
      </c>
      <c r="G21" s="631">
        <f>IF(F21=52,66.15,IF(F21=26,66.15,IF(F21=24,66.15,IF(F21=12,54.6,IF(F21=4,121.8/3,IF(F21=1,488.25/12,""))))))</f>
        <v/>
      </c>
      <c r="H21" s="631">
        <f>IF(F21=52,E21*1.1*52/12,IF(F21=26,E21*1.1*26/12,IF(F21=24,E21*1.1*24/12,IF(F21=12,E21*1.1*12/12,IF(F21=4,E21*4/12,IF(F21=1,E21*4/12,""))))))</f>
        <v/>
      </c>
      <c r="I21" s="174">
        <f>IF(G21="","",SUM(Table1[[#This Row],[Base Fee]]+Table1[[#This Row],[Transaction Fee]]))</f>
        <v/>
      </c>
      <c r="J21" s="199">
        <f>IFERROR(VLOOKUP(B21,'Multi Unit Grid'!C:F,4,FALSE),"")</f>
        <v/>
      </c>
      <c r="K21" s="200">
        <f>IFERROR(VLOOKUP(B21,'Multi Unit Grid'!C:G,5,FALSE),"")</f>
        <v/>
      </c>
      <c r="N21" s="207">
        <f>IF(M21="Y",7.5,IF(M21="N",0,""))</f>
        <v/>
      </c>
      <c r="P21" s="140" t="n"/>
      <c r="R21" s="140" t="n"/>
      <c r="S21" s="673" t="n"/>
      <c r="T21" s="137" t="n"/>
      <c r="U21" s="137" t="n"/>
      <c r="V21" s="137" t="n"/>
    </row>
    <row r="22">
      <c r="A22" s="166">
        <f>IF('Multi Unit Grid'!B18="","",'Multi Unit Grid'!B18)</f>
        <v/>
      </c>
      <c r="B22" s="166">
        <f>IF('Multi Unit Grid'!C18="","",'Multi Unit Grid'!C18)</f>
        <v/>
      </c>
      <c r="C22" s="159" t="n"/>
      <c r="E22" s="166">
        <f>IF('Multi Unit Grid'!D18="","",'Multi Unit Grid'!D18)</f>
        <v/>
      </c>
      <c r="F22" s="166">
        <f>IF('Multi Unit Grid'!E18="","",'Multi Unit Grid'!E18)</f>
        <v/>
      </c>
      <c r="G22" s="631">
        <f>IF(F22=52,66.15,IF(F22=26,66.15,IF(F22=24,66.15,IF(F22=12,54.6,IF(F22=4,121.8/3,IF(F22=1,488.25/12,""))))))</f>
        <v/>
      </c>
      <c r="H22" s="631">
        <f>IF(F22=52,E22*1.1*52/12,IF(F22=26,E22*1.1*26/12,IF(F22=24,E22*1.1*24/12,IF(F22=12,E22*1.1*12/12,IF(F22=4,E22*4/12,IF(F22=1,E22*4/12,""))))))</f>
        <v/>
      </c>
      <c r="I22" s="174">
        <f>IF(G22="","",SUM(Table1[[#This Row],[Base Fee]]+Table1[[#This Row],[Transaction Fee]]))</f>
        <v/>
      </c>
      <c r="J22" s="199">
        <f>IFERROR(VLOOKUP(B22,'Multi Unit Grid'!C:F,4,FALSE),"")</f>
        <v/>
      </c>
      <c r="K22" s="201">
        <f>IFERROR(VLOOKUP(B22,'Multi Unit Grid'!C:G,5,FALSE),"")</f>
        <v/>
      </c>
      <c r="N22" s="207">
        <f>IF(M22="Y",7.5,IF(M22="N",0,""))</f>
        <v/>
      </c>
      <c r="P22" s="140" t="n"/>
      <c r="R22" s="141" t="n"/>
      <c r="S22" s="673" t="n"/>
      <c r="T22" s="142" t="n"/>
      <c r="U22" s="142" t="n"/>
      <c r="V22" s="142" t="n"/>
    </row>
    <row r="23">
      <c r="A23" s="166">
        <f>IF('Multi Unit Grid'!B19="","",'Multi Unit Grid'!B19)</f>
        <v/>
      </c>
      <c r="B23" s="166">
        <f>IF('Multi Unit Grid'!C19="","",'Multi Unit Grid'!C19)</f>
        <v/>
      </c>
      <c r="C23" s="159" t="n"/>
      <c r="E23" s="166">
        <f>IF('Multi Unit Grid'!D19="","",'Multi Unit Grid'!D19)</f>
        <v/>
      </c>
      <c r="F23" s="166">
        <f>IF('Multi Unit Grid'!E19="","",'Multi Unit Grid'!E19)</f>
        <v/>
      </c>
      <c r="G23" s="631">
        <f>IF(F23=52,66.15,IF(F23=26,66.15,IF(F23=24,66.15,IF(F23=12,54.6,IF(F23=4,121.8/3,IF(F23=1,488.25/12,""))))))</f>
        <v/>
      </c>
      <c r="H23" s="631">
        <f>IF(F23=52,E23*1.1*52/12,IF(F23=26,E23*1.1*26/12,IF(F23=24,E23*1.1*24/12,IF(F23=12,E23*1.1*12/12,IF(F23=4,E23*4/12,IF(F23=1,E23*4/12,""))))))</f>
        <v/>
      </c>
      <c r="I23" s="174">
        <f>IF(G23="","",SUM(Table1[[#This Row],[Base Fee]]+Table1[[#This Row],[Transaction Fee]]))</f>
        <v/>
      </c>
      <c r="J23" s="199">
        <f>IFERROR(VLOOKUP(B23,'Multi Unit Grid'!C:F,4,FALSE),"")</f>
        <v/>
      </c>
      <c r="K23" s="201">
        <f>IFERROR(VLOOKUP(B23,'Multi Unit Grid'!C:G,5,FALSE),"")</f>
        <v/>
      </c>
      <c r="N23" s="207">
        <f>IF(M23="Y",7.5,IF(M23="N",0,""))</f>
        <v/>
      </c>
      <c r="P23" s="140" t="n"/>
      <c r="R23" s="141" t="n"/>
      <c r="S23" s="673" t="n"/>
      <c r="T23" s="142" t="n"/>
      <c r="U23" s="142" t="n"/>
      <c r="V23" s="142" t="n"/>
    </row>
    <row r="24">
      <c r="A24" s="166">
        <f>IF('Multi Unit Grid'!B20="","",'Multi Unit Grid'!B20)</f>
        <v/>
      </c>
      <c r="B24" s="166">
        <f>IF('Multi Unit Grid'!C20="","",'Multi Unit Grid'!C20)</f>
        <v/>
      </c>
      <c r="C24" s="159" t="n"/>
      <c r="E24" s="166">
        <f>IF('Multi Unit Grid'!D20="","",'Multi Unit Grid'!D20)</f>
        <v/>
      </c>
      <c r="F24" s="166">
        <f>IF('Multi Unit Grid'!E20="","",'Multi Unit Grid'!E20)</f>
        <v/>
      </c>
      <c r="G24" s="631">
        <f>IF(F24=52,66.15,IF(F24=26,66.15,IF(F24=24,66.15,IF(F24=12,54.6,IF(F24=4,121.8/3,IF(F24=1,488.25/12,""))))))</f>
        <v/>
      </c>
      <c r="H24" s="631">
        <f>IF(F24=52,E24*1.1*52/12,IF(F24=26,E24*1.1*26/12,IF(F24=24,E24*1.1*24/12,IF(F24=12,E24*1.1*12/12,IF(F24=4,E24*4/12,IF(F24=1,E24*4/12,""))))))</f>
        <v/>
      </c>
      <c r="I24" s="174">
        <f>IF(G24="","",SUM(Table1[[#This Row],[Base Fee]]+Table1[[#This Row],[Transaction Fee]]))</f>
        <v/>
      </c>
      <c r="J24" s="199">
        <f>IFERROR(VLOOKUP(B24,'Multi Unit Grid'!C:F,4,FALSE),"")</f>
        <v/>
      </c>
      <c r="K24" s="201">
        <f>IFERROR(VLOOKUP(B24,'Multi Unit Grid'!C:G,5,FALSE),"")</f>
        <v/>
      </c>
      <c r="N24" s="207">
        <f>IF(M24="Y",7.5,IF(M24="N",0,""))</f>
        <v/>
      </c>
      <c r="P24" s="140" t="n"/>
      <c r="R24" s="141" t="n"/>
      <c r="S24" s="673" t="n"/>
      <c r="T24" s="142" t="n"/>
      <c r="U24" s="142" t="n"/>
      <c r="V24" s="142" t="n"/>
    </row>
    <row r="25">
      <c r="A25" s="166">
        <f>IF('Multi Unit Grid'!B21="","",'Multi Unit Grid'!B21)</f>
        <v/>
      </c>
      <c r="B25" s="166">
        <f>IF('Multi Unit Grid'!C21="","",'Multi Unit Grid'!C21)</f>
        <v/>
      </c>
      <c r="C25" s="159" t="n"/>
      <c r="E25" s="166">
        <f>IF('Multi Unit Grid'!D21="","",'Multi Unit Grid'!D21)</f>
        <v/>
      </c>
      <c r="F25" s="166">
        <f>IF('Multi Unit Grid'!E21="","",'Multi Unit Grid'!E21)</f>
        <v/>
      </c>
      <c r="G25" s="631">
        <f>IF(F25=52,66.15,IF(F25=26,66.15,IF(F25=24,66.15,IF(F25=12,54.6,IF(F25=4,121.8/3,IF(F25=1,488.25/12,""))))))</f>
        <v/>
      </c>
      <c r="H25" s="631">
        <f>IF(F25=52,E25*1.1*52/12,IF(F25=26,E25*1.1*26/12,IF(F25=24,E25*1.1*24/12,IF(F25=12,E25*1.1*12/12,IF(F25=4,E25*4/12,IF(F25=1,E25*4/12,""))))))</f>
        <v/>
      </c>
      <c r="I25" s="174">
        <f>IF(G25="","",SUM(Table1[[#This Row],[Base Fee]]+Table1[[#This Row],[Transaction Fee]]))</f>
        <v/>
      </c>
      <c r="J25" s="199">
        <f>IFERROR(VLOOKUP(B25,'Multi Unit Grid'!C:F,4,FALSE),"")</f>
        <v/>
      </c>
      <c r="K25" s="201">
        <f>IFERROR(VLOOKUP(B25,'Multi Unit Grid'!C:G,5,FALSE),"")</f>
        <v/>
      </c>
      <c r="N25" s="207">
        <f>IF(M25="Y",7.5,IF(M25="N",0,""))</f>
        <v/>
      </c>
      <c r="P25" s="140" t="n"/>
      <c r="R25" s="141" t="n"/>
      <c r="S25" s="673" t="n"/>
      <c r="T25" s="142" t="n"/>
      <c r="U25" s="142" t="n"/>
      <c r="V25" s="142" t="n"/>
    </row>
    <row r="26">
      <c r="A26" s="166">
        <f>IF('Multi Unit Grid'!B22="","",'Multi Unit Grid'!B22)</f>
        <v/>
      </c>
      <c r="B26" s="166">
        <f>IF('Multi Unit Grid'!C22="","",'Multi Unit Grid'!C22)</f>
        <v/>
      </c>
      <c r="C26" s="159" t="n"/>
      <c r="E26" s="166">
        <f>IF('Multi Unit Grid'!D22="","",'Multi Unit Grid'!D22)</f>
        <v/>
      </c>
      <c r="F26" s="166">
        <f>IF('Multi Unit Grid'!E22="","",'Multi Unit Grid'!E22)</f>
        <v/>
      </c>
      <c r="G26" s="631">
        <f>IF(F26=52,66.15,IF(F26=26,66.15,IF(F26=24,66.15,IF(F26=12,54.6,IF(F26=4,121.8/3,IF(F26=1,488.25/12,""))))))</f>
        <v/>
      </c>
      <c r="H26" s="631">
        <f>IF(F26=52,E26*1.1*52/12,IF(F26=26,E26*1.1*26/12,IF(F26=24,E26*1.1*24/12,IF(F26=12,E26*1.1*12/12,IF(F26=4,E26*4/12,IF(F26=1,E26*4/12,""))))))</f>
        <v/>
      </c>
      <c r="I26" s="174">
        <f>IF(G26="","",SUM(Table1[[#This Row],[Base Fee]]+Table1[[#This Row],[Transaction Fee]]))</f>
        <v/>
      </c>
      <c r="J26" s="199">
        <f>IFERROR(VLOOKUP(B26,'Multi Unit Grid'!C:F,4,FALSE),"")</f>
        <v/>
      </c>
      <c r="K26" s="201">
        <f>IFERROR(VLOOKUP(B26,'Multi Unit Grid'!C:G,5,FALSE),"")</f>
        <v/>
      </c>
      <c r="N26" s="207">
        <f>IF(M26="Y",7.5,IF(M26="N",0,""))</f>
        <v/>
      </c>
      <c r="P26" s="140" t="n"/>
      <c r="R26" s="141" t="n"/>
      <c r="S26" s="673" t="n"/>
      <c r="T26" s="142" t="n"/>
      <c r="U26" s="142" t="n"/>
      <c r="V26" s="142" t="n"/>
    </row>
    <row r="27">
      <c r="A27" s="166">
        <f>IF('Multi Unit Grid'!B23="","",'Multi Unit Grid'!B23)</f>
        <v/>
      </c>
      <c r="B27" s="166">
        <f>IF('Multi Unit Grid'!C23="","",'Multi Unit Grid'!C23)</f>
        <v/>
      </c>
      <c r="C27" s="159" t="n"/>
      <c r="E27" s="166">
        <f>IF('Multi Unit Grid'!D23="","",'Multi Unit Grid'!D23)</f>
        <v/>
      </c>
      <c r="F27" s="166">
        <f>IF('Multi Unit Grid'!E23="","",'Multi Unit Grid'!E23)</f>
        <v/>
      </c>
      <c r="G27" s="631">
        <f>IF(F27=52,66.15,IF(F27=26,66.15,IF(F27=24,66.15,IF(F27=12,54.6,IF(F27=4,121.8/3,IF(F27=1,488.25/12,""))))))</f>
        <v/>
      </c>
      <c r="H27" s="631">
        <f>IF(F27=52,E27*1.1*52/12,IF(F27=26,E27*1.1*26/12,IF(F27=24,E27*1.1*24/12,IF(F27=12,E27*1.1*12/12,IF(F27=4,E27*4/12,IF(F27=1,E27*4/12,""))))))</f>
        <v/>
      </c>
      <c r="I27" s="174">
        <f>IF(G27="","",SUM(Table1[[#This Row],[Base Fee]]+Table1[[#This Row],[Transaction Fee]]))</f>
        <v/>
      </c>
      <c r="J27" s="199">
        <f>IFERROR(VLOOKUP(B27,'Multi Unit Grid'!C:F,4,FALSE),"")</f>
        <v/>
      </c>
      <c r="K27" s="201">
        <f>IFERROR(VLOOKUP(B27,'Multi Unit Grid'!C:G,5,FALSE),"")</f>
        <v/>
      </c>
      <c r="N27" s="207">
        <f>IF(M27="Y",7.5,IF(M27="N",0,""))</f>
        <v/>
      </c>
      <c r="P27" s="140" t="n"/>
      <c r="R27" s="141" t="n"/>
      <c r="S27" s="673" t="n"/>
      <c r="T27" s="142" t="n"/>
      <c r="U27" s="142" t="n"/>
      <c r="V27" s="142" t="n"/>
    </row>
    <row r="28">
      <c r="A28" s="166">
        <f>IF('Multi Unit Grid'!B24="","",'Multi Unit Grid'!B24)</f>
        <v/>
      </c>
      <c r="B28" s="166">
        <f>IF('Multi Unit Grid'!C24="","",'Multi Unit Grid'!C24)</f>
        <v/>
      </c>
      <c r="C28" s="159" t="n"/>
      <c r="E28" s="166">
        <f>IF('Multi Unit Grid'!D24="","",'Multi Unit Grid'!D24)</f>
        <v/>
      </c>
      <c r="F28" s="166">
        <f>IF('Multi Unit Grid'!E24="","",'Multi Unit Grid'!E24)</f>
        <v/>
      </c>
      <c r="G28" s="631">
        <f>IF(F28=52,66.15,IF(F28=26,66.15,IF(F28=24,66.15,IF(F28=12,54.6,IF(F28=4,121.8/3,IF(F28=1,488.25/12,""))))))</f>
        <v/>
      </c>
      <c r="H28" s="631">
        <f>IF(F28=52,E28*1.1*52/12,IF(F28=26,E28*1.1*26/12,IF(F28=24,E28*1.1*24/12,IF(F28=12,E28*1.1*12/12,IF(F28=4,E28*4/12,IF(F28=1,E28*4/12,""))))))</f>
        <v/>
      </c>
      <c r="I28" s="174">
        <f>IF(G28="","",SUM(Table1[[#This Row],[Base Fee]]+Table1[[#This Row],[Transaction Fee]]))</f>
        <v/>
      </c>
      <c r="J28" s="199">
        <f>IFERROR(VLOOKUP(B28,'Multi Unit Grid'!C:F,4,FALSE),"")</f>
        <v/>
      </c>
      <c r="K28" s="201">
        <f>IFERROR(VLOOKUP(B28,'Multi Unit Grid'!C:G,5,FALSE),"")</f>
        <v/>
      </c>
      <c r="N28" s="207">
        <f>IF(M28="Y",7.5,IF(M28="N",0,""))</f>
        <v/>
      </c>
      <c r="P28" s="140" t="n"/>
      <c r="R28" s="141" t="n"/>
      <c r="S28" s="673" t="n"/>
      <c r="T28" s="142" t="n"/>
      <c r="U28" s="142" t="n"/>
      <c r="V28" s="142" t="n"/>
    </row>
    <row r="29">
      <c r="A29" s="166">
        <f>IF('Multi Unit Grid'!B25="","",'Multi Unit Grid'!B25)</f>
        <v/>
      </c>
      <c r="B29" s="166">
        <f>IF('Multi Unit Grid'!C25="","",'Multi Unit Grid'!C25)</f>
        <v/>
      </c>
      <c r="C29" s="159" t="n"/>
      <c r="E29" s="166">
        <f>IF('Multi Unit Grid'!D25="","",'Multi Unit Grid'!D25)</f>
        <v/>
      </c>
      <c r="F29" s="166">
        <f>IF('Multi Unit Grid'!E25="","",'Multi Unit Grid'!E25)</f>
        <v/>
      </c>
      <c r="G29" s="631">
        <f>IF(F29=52,66.15,IF(F29=26,66.15,IF(F29=24,66.15,IF(F29=12,54.6,IF(F29=4,121.8/3,IF(F29=1,488.25/12,""))))))</f>
        <v/>
      </c>
      <c r="H29" s="631">
        <f>IF(F29=52,E29*1.1*52/12,IF(F29=26,E29*1.1*26/12,IF(F29=24,E29*1.1*24/12,IF(F29=12,E29*1.1*12/12,IF(F29=4,E29*4/12,IF(F29=1,E29*4/12,""))))))</f>
        <v/>
      </c>
      <c r="I29" s="174">
        <f>IF(G29="","",SUM(Table1[[#This Row],[Base Fee]]+Table1[[#This Row],[Transaction Fee]]))</f>
        <v/>
      </c>
      <c r="J29" s="199">
        <f>IFERROR(VLOOKUP(B29,'Multi Unit Grid'!C:F,4,FALSE),"")</f>
        <v/>
      </c>
      <c r="K29" s="201">
        <f>IFERROR(VLOOKUP(B29,'Multi Unit Grid'!C:G,5,FALSE),"")</f>
        <v/>
      </c>
      <c r="N29" s="207">
        <f>IF(M29="Y",7.5,IF(M29="N",0,""))</f>
        <v/>
      </c>
      <c r="P29" s="140" t="n"/>
      <c r="R29" s="141" t="n"/>
      <c r="S29" s="673" t="n"/>
      <c r="T29" s="142" t="n"/>
      <c r="U29" s="142" t="n"/>
      <c r="V29" s="142" t="n"/>
    </row>
    <row r="30">
      <c r="A30" s="166">
        <f>IF('Multi Unit Grid'!B26="","",'Multi Unit Grid'!B26)</f>
        <v/>
      </c>
      <c r="B30" s="166">
        <f>IF('Multi Unit Grid'!C26="","",'Multi Unit Grid'!C26)</f>
        <v/>
      </c>
      <c r="C30" s="159" t="n"/>
      <c r="E30" s="166">
        <f>IF('Multi Unit Grid'!D26="","",'Multi Unit Grid'!D26)</f>
        <v/>
      </c>
      <c r="F30" s="166">
        <f>IF('Multi Unit Grid'!E26="","",'Multi Unit Grid'!E26)</f>
        <v/>
      </c>
      <c r="G30" s="631">
        <f>IF(F30=52,66.15,IF(F30=26,66.15,IF(F30=24,66.15,IF(F30=12,54.6,IF(F30=4,121.8/3,IF(F30=1,488.25/12,""))))))</f>
        <v/>
      </c>
      <c r="H30" s="631">
        <f>IF(F30=52,E30*1.1*52/12,IF(F30=26,E30*1.1*26/12,IF(F30=24,E30*1.1*24/12,IF(F30=12,E30*1.1*12/12,IF(F30=4,E30*4/12,IF(F30=1,E30*4/12,""))))))</f>
        <v/>
      </c>
      <c r="I30" s="174">
        <f>IF(G30="","",SUM(Table1[[#This Row],[Base Fee]]+Table1[[#This Row],[Transaction Fee]]))</f>
        <v/>
      </c>
      <c r="J30" s="199">
        <f>IFERROR(VLOOKUP(B30,'Multi Unit Grid'!C:F,4,FALSE),"")</f>
        <v/>
      </c>
      <c r="K30" s="201">
        <f>IFERROR(VLOOKUP(B30,'Multi Unit Grid'!C:G,5,FALSE),"")</f>
        <v/>
      </c>
      <c r="N30" s="207">
        <f>IF(M30="Y",7.5,IF(M30="N",0,""))</f>
        <v/>
      </c>
      <c r="P30" s="140" t="n"/>
      <c r="R30" s="141" t="n"/>
      <c r="S30" s="673" t="n"/>
      <c r="T30" s="142" t="n"/>
      <c r="U30" s="142" t="n"/>
      <c r="V30" s="142" t="n"/>
    </row>
    <row r="31">
      <c r="A31" s="166">
        <f>IF('Multi Unit Grid'!B27="","",'Multi Unit Grid'!B27)</f>
        <v/>
      </c>
      <c r="B31" s="166">
        <f>IF('Multi Unit Grid'!C27="","",'Multi Unit Grid'!C27)</f>
        <v/>
      </c>
      <c r="C31" s="159" t="n"/>
      <c r="E31" s="166">
        <f>IF('Multi Unit Grid'!D27="","",'Multi Unit Grid'!D27)</f>
        <v/>
      </c>
      <c r="F31" s="166">
        <f>IF('Multi Unit Grid'!E27="","",'Multi Unit Grid'!E27)</f>
        <v/>
      </c>
      <c r="G31" s="631">
        <f>IF(F31=52,66.15,IF(F31=26,66.15,IF(F31=24,66.15,IF(F31=12,54.6,IF(F31=4,121.8/3,IF(F31=1,488.25/12,""))))))</f>
        <v/>
      </c>
      <c r="H31" s="631">
        <f>IF(F31=52,E31*1.1*52/12,IF(F31=26,E31*1.1*26/12,IF(F31=24,E31*1.1*24/12,IF(F31=12,E31*1.1*12/12,IF(F31=4,E31*4/12,IF(F31=1,E31*4/12,""))))))</f>
        <v/>
      </c>
      <c r="I31" s="174">
        <f>IF(G31="","",SUM(Table1[[#This Row],[Base Fee]]+Table1[[#This Row],[Transaction Fee]]))</f>
        <v/>
      </c>
      <c r="J31" s="199">
        <f>IFERROR(VLOOKUP(B31,'Multi Unit Grid'!C:F,4,FALSE),"")</f>
        <v/>
      </c>
      <c r="K31" s="201">
        <f>IFERROR(VLOOKUP(B31,'Multi Unit Grid'!C:G,5,FALSE),"")</f>
        <v/>
      </c>
      <c r="N31" s="207">
        <f>IF(M31="Y",7.5,IF(M31="N",0,""))</f>
        <v/>
      </c>
      <c r="P31" s="140" t="n"/>
      <c r="R31" s="141" t="n"/>
      <c r="S31" s="673" t="n"/>
      <c r="T31" s="142" t="n"/>
      <c r="U31" s="142" t="n"/>
      <c r="V31" s="142" t="n"/>
    </row>
    <row r="32">
      <c r="A32" s="166">
        <f>IF('Multi Unit Grid'!B28="","",'Multi Unit Grid'!B28)</f>
        <v/>
      </c>
      <c r="B32" s="166">
        <f>IF('Multi Unit Grid'!C28="","",'Multi Unit Grid'!C28)</f>
        <v/>
      </c>
      <c r="C32" s="159" t="n"/>
      <c r="E32" s="166">
        <f>IF('Multi Unit Grid'!D28="","",'Multi Unit Grid'!D28)</f>
        <v/>
      </c>
      <c r="F32" s="166">
        <f>IF('Multi Unit Grid'!E28="","",'Multi Unit Grid'!E28)</f>
        <v/>
      </c>
      <c r="G32" s="631">
        <f>IF(F32=52,66.15,IF(F32=26,66.15,IF(F32=24,66.15,IF(F32=12,54.6,IF(F32=4,121.8/3,IF(F32=1,488.25/12,""))))))</f>
        <v/>
      </c>
      <c r="H32" s="631">
        <f>IF(F32=52,E32*1.1*52/12,IF(F32=26,E32*1.1*26/12,IF(F32=24,E32*1.1*24/12,IF(F32=12,E32*1.1*12/12,IF(F32=4,E32*4/12,IF(F32=1,E32*4/12,""))))))</f>
        <v/>
      </c>
      <c r="I32" s="174">
        <f>IF(G32="","",SUM(Table1[[#This Row],[Base Fee]]+Table1[[#This Row],[Transaction Fee]]))</f>
        <v/>
      </c>
      <c r="J32" s="199">
        <f>IFERROR(VLOOKUP(B32,'Multi Unit Grid'!C:F,4,FALSE),"")</f>
        <v/>
      </c>
      <c r="K32" s="201">
        <f>IFERROR(VLOOKUP(B32,'Multi Unit Grid'!C:G,5,FALSE),"")</f>
        <v/>
      </c>
      <c r="N32" s="207">
        <f>IF(M32="Y",7.5,IF(M32="N",0,""))</f>
        <v/>
      </c>
      <c r="P32" s="140" t="n"/>
      <c r="R32" s="141" t="n"/>
      <c r="S32" s="673" t="n"/>
      <c r="T32" s="142" t="n"/>
      <c r="U32" s="142" t="n"/>
      <c r="V32" s="142" t="n"/>
    </row>
    <row r="33">
      <c r="A33" s="166">
        <f>IF('Multi Unit Grid'!B29="","",'Multi Unit Grid'!B29)</f>
        <v/>
      </c>
      <c r="B33" s="166">
        <f>IF('Multi Unit Grid'!C29="","",'Multi Unit Grid'!C29)</f>
        <v/>
      </c>
      <c r="C33" s="159" t="n"/>
      <c r="E33" s="166">
        <f>IF('Multi Unit Grid'!D29="","",'Multi Unit Grid'!D29)</f>
        <v/>
      </c>
      <c r="F33" s="166">
        <f>IF('Multi Unit Grid'!E29="","",'Multi Unit Grid'!E29)</f>
        <v/>
      </c>
      <c r="G33" s="631">
        <f>IF(F33=52,66.15,IF(F33=26,66.15,IF(F33=24,66.15,IF(F33=12,54.6,IF(F33=4,121.8/3,IF(F33=1,488.25/12,""))))))</f>
        <v/>
      </c>
      <c r="H33" s="631">
        <f>IF(F33=52,E33*1.1*52/12,IF(F33=26,E33*1.1*26/12,IF(F33=24,E33*1.1*24/12,IF(F33=12,E33*1.1*12/12,IF(F33=4,E33*4/12,IF(F33=1,E33*4/12,""))))))</f>
        <v/>
      </c>
      <c r="I33" s="174">
        <f>IF(G33="","",SUM(Table1[[#This Row],[Base Fee]]+Table1[[#This Row],[Transaction Fee]]))</f>
        <v/>
      </c>
      <c r="J33" s="199">
        <f>IFERROR(VLOOKUP(B33,'Multi Unit Grid'!C:F,4,FALSE),"")</f>
        <v/>
      </c>
      <c r="K33" s="201">
        <f>IFERROR(VLOOKUP(B33,'Multi Unit Grid'!C:G,5,FALSE),"")</f>
        <v/>
      </c>
      <c r="N33" s="207">
        <f>IF(M33="Y",7.5,IF(M33="N",0,""))</f>
        <v/>
      </c>
      <c r="P33" s="140" t="n"/>
      <c r="R33" s="141" t="n"/>
      <c r="S33" s="673" t="n"/>
      <c r="T33" s="142" t="n"/>
      <c r="U33" s="142" t="n"/>
      <c r="V33" s="142" t="n"/>
    </row>
    <row r="34">
      <c r="A34" s="166">
        <f>IF('Multi Unit Grid'!B30="","",'Multi Unit Grid'!B30)</f>
        <v/>
      </c>
      <c r="B34" s="166">
        <f>IF('Multi Unit Grid'!C30="","",'Multi Unit Grid'!C30)</f>
        <v/>
      </c>
      <c r="C34" s="159" t="n"/>
      <c r="E34" s="166">
        <f>IF('Multi Unit Grid'!D30="","",'Multi Unit Grid'!D30)</f>
        <v/>
      </c>
      <c r="F34" s="166">
        <f>IF('Multi Unit Grid'!E30="","",'Multi Unit Grid'!E30)</f>
        <v/>
      </c>
      <c r="G34" s="631">
        <f>IF(F34=52,66.15,IF(F34=26,66.15,IF(F34=24,66.15,IF(F34=12,54.6,IF(F34=4,121.8/3,IF(F34=1,488.25/12,""))))))</f>
        <v/>
      </c>
      <c r="H34" s="631">
        <f>IF(F34=52,E34*1.1*52/12,IF(F34=26,E34*1.1*26/12,IF(F34=24,E34*1.1*24/12,IF(F34=12,E34*1.1*12/12,IF(F34=4,E34*4/12,IF(F34=1,E34*4/12,""))))))</f>
        <v/>
      </c>
      <c r="I34" s="174">
        <f>IF(G34="","",SUM(Table1[[#This Row],[Base Fee]]+Table1[[#This Row],[Transaction Fee]]))</f>
        <v/>
      </c>
      <c r="J34" s="199">
        <f>IFERROR(VLOOKUP(B34,'Multi Unit Grid'!C:F,4,FALSE),"")</f>
        <v/>
      </c>
      <c r="K34" s="201">
        <f>IFERROR(VLOOKUP(B34,'Multi Unit Grid'!C:G,5,FALSE),"")</f>
        <v/>
      </c>
      <c r="N34" s="207">
        <f>IF(M34="Y",7.5,IF(M34="N",0,""))</f>
        <v/>
      </c>
      <c r="P34" s="140" t="n"/>
      <c r="R34" s="141" t="n"/>
      <c r="S34" s="673" t="n"/>
      <c r="T34" s="142" t="n"/>
      <c r="U34" s="142" t="n"/>
      <c r="V34" s="142" t="n"/>
    </row>
    <row r="35">
      <c r="A35" s="166">
        <f>IF('Multi Unit Grid'!B31="","",'Multi Unit Grid'!B31)</f>
        <v/>
      </c>
      <c r="B35" s="166">
        <f>IF('Multi Unit Grid'!C31="","",'Multi Unit Grid'!C31)</f>
        <v/>
      </c>
      <c r="C35" s="159" t="n"/>
      <c r="E35" s="166">
        <f>IF('Multi Unit Grid'!D31="","",'Multi Unit Grid'!D31)</f>
        <v/>
      </c>
      <c r="F35" s="166">
        <f>IF('Multi Unit Grid'!E31="","",'Multi Unit Grid'!E31)</f>
        <v/>
      </c>
      <c r="G35" s="631">
        <f>IF(F35=52,66.15,IF(F35=26,66.15,IF(F35=24,66.15,IF(F35=12,54.6,IF(F35=4,121.8/3,IF(F35=1,488.25/12,""))))))</f>
        <v/>
      </c>
      <c r="H35" s="631">
        <f>IF(F35=52,E35*1.1*52/12,IF(F35=26,E35*1.1*26/12,IF(F35=24,E35*1.1*24/12,IF(F35=12,E35*1.1*12/12,IF(F35=4,E35*4/12,IF(F35=1,E35*4/12,""))))))</f>
        <v/>
      </c>
      <c r="I35" s="174">
        <f>IF(G35="","",SUM(Table1[[#This Row],[Base Fee]]+Table1[[#This Row],[Transaction Fee]]))</f>
        <v/>
      </c>
      <c r="J35" s="199">
        <f>IFERROR(VLOOKUP(B35,'Multi Unit Grid'!C:F,4,FALSE),"")</f>
        <v/>
      </c>
      <c r="K35" s="201">
        <f>IFERROR(VLOOKUP(B35,'Multi Unit Grid'!C:G,5,FALSE),"")</f>
        <v/>
      </c>
      <c r="N35" s="207">
        <f>IF(M35="Y",7.5,IF(M35="N",0,""))</f>
        <v/>
      </c>
      <c r="P35" s="140" t="n"/>
      <c r="R35" s="141" t="n"/>
      <c r="S35" s="673" t="n"/>
      <c r="T35" s="142" t="n"/>
      <c r="U35" s="142" t="n"/>
      <c r="V35" s="142" t="n"/>
    </row>
    <row r="36">
      <c r="A36" s="166">
        <f>IF('Multi Unit Grid'!B32="","",'Multi Unit Grid'!B32)</f>
        <v/>
      </c>
      <c r="B36" s="166">
        <f>IF('Multi Unit Grid'!C32="","",'Multi Unit Grid'!C32)</f>
        <v/>
      </c>
      <c r="C36" s="159" t="n"/>
      <c r="E36" s="166">
        <f>IF('Multi Unit Grid'!D32="","",'Multi Unit Grid'!D32)</f>
        <v/>
      </c>
      <c r="F36" s="166">
        <f>IF('Multi Unit Grid'!E32="","",'Multi Unit Grid'!E32)</f>
        <v/>
      </c>
      <c r="G36" s="631">
        <f>IF(F36=52,66.15,IF(F36=26,66.15,IF(F36=24,66.15,IF(F36=12,54.6,IF(F36=4,121.8/3,IF(F36=1,488.25/12,""))))))</f>
        <v/>
      </c>
      <c r="H36" s="631">
        <f>IF(F36=52,E36*1.1*52/12,IF(F36=26,E36*1.1*26/12,IF(F36=24,E36*1.1*24/12,IF(F36=12,E36*1.1*12/12,IF(F36=4,E36*4/12,IF(F36=1,E36*4/12,""))))))</f>
        <v/>
      </c>
      <c r="I36" s="174">
        <f>IF(G36="","",SUM(Table1[[#This Row],[Base Fee]]+Table1[[#This Row],[Transaction Fee]]))</f>
        <v/>
      </c>
      <c r="J36" s="199">
        <f>IFERROR(VLOOKUP(B36,'Multi Unit Grid'!C:F,4,FALSE),"")</f>
        <v/>
      </c>
      <c r="K36" s="201">
        <f>IFERROR(VLOOKUP(B36,'Multi Unit Grid'!C:G,5,FALSE),"")</f>
        <v/>
      </c>
      <c r="N36" s="207">
        <f>IF(M36="Y",7.5,IF(M36="N",0,""))</f>
        <v/>
      </c>
      <c r="P36" s="140" t="n"/>
      <c r="R36" s="141" t="n"/>
      <c r="S36" s="673" t="n"/>
      <c r="T36" s="142" t="n"/>
      <c r="U36" s="142" t="n"/>
      <c r="V36" s="142" t="n"/>
    </row>
    <row r="37">
      <c r="A37" s="166">
        <f>IF('Multi Unit Grid'!B33="","",'Multi Unit Grid'!B33)</f>
        <v/>
      </c>
      <c r="B37" s="166">
        <f>IF('Multi Unit Grid'!C33="","",'Multi Unit Grid'!C33)</f>
        <v/>
      </c>
      <c r="C37" s="159" t="n"/>
      <c r="E37" s="166">
        <f>IF('Multi Unit Grid'!D33="","",'Multi Unit Grid'!D33)</f>
        <v/>
      </c>
      <c r="F37" s="166">
        <f>IF('Multi Unit Grid'!E33="","",'Multi Unit Grid'!E33)</f>
        <v/>
      </c>
      <c r="G37" s="631">
        <f>IF(F37=52,66.15,IF(F37=26,66.15,IF(F37=24,66.15,IF(F37=12,54.6,IF(F37=4,121.8/3,IF(F37=1,488.25/12,""))))))</f>
        <v/>
      </c>
      <c r="H37" s="631">
        <f>IF(F37=52,E37*1.1*52/12,IF(F37=26,E37*1.1*26/12,IF(F37=24,E37*1.1*24/12,IF(F37=12,E37*1.1*12/12,IF(F37=4,E37*4/12,IF(F37=1,E37*4/12,""))))))</f>
        <v/>
      </c>
      <c r="I37" s="174">
        <f>IF(G37="","",SUM(Table1[[#This Row],[Base Fee]]+Table1[[#This Row],[Transaction Fee]]))</f>
        <v/>
      </c>
      <c r="J37" s="199">
        <f>IFERROR(VLOOKUP(B37,'Multi Unit Grid'!C:F,4,FALSE),"")</f>
        <v/>
      </c>
      <c r="K37" s="201">
        <f>IFERROR(VLOOKUP(B37,'Multi Unit Grid'!C:G,5,FALSE),"")</f>
        <v/>
      </c>
      <c r="N37" s="207">
        <f>IF(M37="Y",7.5,IF(M37="N",0,""))</f>
        <v/>
      </c>
      <c r="P37" s="140" t="n"/>
      <c r="R37" s="141" t="n"/>
      <c r="S37" s="673" t="n"/>
      <c r="T37" s="142" t="n"/>
      <c r="U37" s="142" t="n"/>
      <c r="V37" s="142" t="n"/>
    </row>
    <row r="38">
      <c r="A38" s="166">
        <f>IF('Multi Unit Grid'!B34="","",'Multi Unit Grid'!B34)</f>
        <v/>
      </c>
      <c r="B38" s="166">
        <f>IF('Multi Unit Grid'!C34="","",'Multi Unit Grid'!C34)</f>
        <v/>
      </c>
      <c r="C38" s="159" t="n"/>
      <c r="E38" s="166">
        <f>IF('Multi Unit Grid'!D34="","",'Multi Unit Grid'!D34)</f>
        <v/>
      </c>
      <c r="F38" s="166">
        <f>IF('Multi Unit Grid'!E34="","",'Multi Unit Grid'!E34)</f>
        <v/>
      </c>
      <c r="G38" s="631">
        <f>IF(F38=52,66.15,IF(F38=26,66.15,IF(F38=24,66.15,IF(F38=12,54.6,IF(F38=4,121.8/3,IF(F38=1,488.25/12,""))))))</f>
        <v/>
      </c>
      <c r="H38" s="631">
        <f>IF(F38=52,E38*1.1*52/12,IF(F38=26,E38*1.1*26/12,IF(F38=24,E38*1.1*24/12,IF(F38=12,E38*1.1*12/12,IF(F38=4,E38*4/12,IF(F38=1,E38*4/12,""))))))</f>
        <v/>
      </c>
      <c r="I38" s="174">
        <f>IF(G38="","",SUM(Table1[[#This Row],[Base Fee]]+Table1[[#This Row],[Transaction Fee]]))</f>
        <v/>
      </c>
      <c r="J38" s="199">
        <f>IFERROR(VLOOKUP(B38,'Multi Unit Grid'!C:F,4,FALSE),"")</f>
        <v/>
      </c>
      <c r="K38" s="201">
        <f>IFERROR(VLOOKUP(B38,'Multi Unit Grid'!C:G,5,FALSE),"")</f>
        <v/>
      </c>
      <c r="N38" s="207">
        <f>IF(M38="Y",7.5,IF(M38="N",0,""))</f>
        <v/>
      </c>
      <c r="P38" s="140" t="n"/>
      <c r="R38" s="141" t="n"/>
      <c r="S38" s="673" t="n"/>
      <c r="T38" s="142" t="n"/>
      <c r="U38" s="142" t="n"/>
      <c r="V38" s="142" t="n"/>
    </row>
    <row r="39">
      <c r="A39" s="166">
        <f>IF('Multi Unit Grid'!B35="","",'Multi Unit Grid'!B35)</f>
        <v/>
      </c>
      <c r="B39" s="166">
        <f>IF('Multi Unit Grid'!C35="","",'Multi Unit Grid'!C35)</f>
        <v/>
      </c>
      <c r="C39" s="159" t="n"/>
      <c r="E39" s="166">
        <f>IF('Multi Unit Grid'!D35="","",'Multi Unit Grid'!D35)</f>
        <v/>
      </c>
      <c r="F39" s="166">
        <f>IF('Multi Unit Grid'!E35="","",'Multi Unit Grid'!E35)</f>
        <v/>
      </c>
      <c r="G39" s="631">
        <f>IF(F39=52,66.15,IF(F39=26,66.15,IF(F39=24,66.15,IF(F39=12,54.6,IF(F39=4,121.8/3,IF(F39=1,488.25/12,""))))))</f>
        <v/>
      </c>
      <c r="H39" s="631">
        <f>IF(F39=52,E39*1.1*52/12,IF(F39=26,E39*1.1*26/12,IF(F39=24,E39*1.1*24/12,IF(F39=12,E39*1.1*12/12,IF(F39=4,E39*4/12,IF(F39=1,E39*4/12,""))))))</f>
        <v/>
      </c>
      <c r="I39" s="174">
        <f>IF(G39="","",SUM(Table1[[#This Row],[Base Fee]]+Table1[[#This Row],[Transaction Fee]]))</f>
        <v/>
      </c>
      <c r="J39" s="199">
        <f>IFERROR(VLOOKUP(B39,'Multi Unit Grid'!C:F,4,FALSE),"")</f>
        <v/>
      </c>
      <c r="K39" s="201">
        <f>IFERROR(VLOOKUP(B39,'Multi Unit Grid'!C:G,5,FALSE),"")</f>
        <v/>
      </c>
      <c r="N39" s="207">
        <f>IF(M39="Y",7.5,IF(M39="N",0,""))</f>
        <v/>
      </c>
      <c r="P39" s="140" t="n"/>
      <c r="R39" s="141" t="n"/>
      <c r="S39" s="673" t="n"/>
      <c r="T39" s="142" t="n"/>
      <c r="U39" s="142" t="n"/>
      <c r="V39" s="142" t="n"/>
    </row>
    <row r="40">
      <c r="A40" s="166">
        <f>IF('Multi Unit Grid'!B36="","",'Multi Unit Grid'!B36)</f>
        <v/>
      </c>
      <c r="B40" s="166">
        <f>IF('Multi Unit Grid'!C36="","",'Multi Unit Grid'!C36)</f>
        <v/>
      </c>
      <c r="C40" s="159" t="n"/>
      <c r="E40" s="166">
        <f>IF('Multi Unit Grid'!D36="","",'Multi Unit Grid'!D36)</f>
        <v/>
      </c>
      <c r="F40" s="166">
        <f>IF('Multi Unit Grid'!E36="","",'Multi Unit Grid'!E36)</f>
        <v/>
      </c>
      <c r="G40" s="631">
        <f>IF(F40=52,66.15,IF(F40=26,66.15,IF(F40=24,66.15,IF(F40=12,54.6,IF(F40=4,121.8/3,IF(F40=1,488.25/12,""))))))</f>
        <v/>
      </c>
      <c r="H40" s="631">
        <f>IF(F40=52,E40*1.1*52/12,IF(F40=26,E40*1.1*26/12,IF(F40=24,E40*1.1*24/12,IF(F40=12,E40*1.1*12/12,IF(F40=4,E40*4/12,IF(F40=1,E40*4/12,""))))))</f>
        <v/>
      </c>
      <c r="I40" s="174">
        <f>IF(G40="","",SUM(Table1[[#This Row],[Base Fee]]+Table1[[#This Row],[Transaction Fee]]))</f>
        <v/>
      </c>
      <c r="J40" s="199">
        <f>IFERROR(VLOOKUP(B40,'Multi Unit Grid'!C:F,4,FALSE),"")</f>
        <v/>
      </c>
      <c r="K40" s="201">
        <f>IFERROR(VLOOKUP(B40,'Multi Unit Grid'!C:G,5,FALSE),"")</f>
        <v/>
      </c>
      <c r="N40" s="207">
        <f>IF(M40="Y",7.5,IF(M40="N",0,""))</f>
        <v/>
      </c>
      <c r="P40" s="140" t="n"/>
      <c r="R40" s="141" t="n"/>
      <c r="S40" s="673" t="n"/>
      <c r="T40" s="142" t="n"/>
      <c r="U40" s="142" t="n"/>
      <c r="V40" s="142" t="n"/>
    </row>
    <row r="41">
      <c r="A41" s="166">
        <f>IF('Multi Unit Grid'!B37="","",'Multi Unit Grid'!B37)</f>
        <v/>
      </c>
      <c r="B41" s="166">
        <f>IF('Multi Unit Grid'!C37="","",'Multi Unit Grid'!C37)</f>
        <v/>
      </c>
      <c r="C41" s="159" t="n"/>
      <c r="E41" s="166">
        <f>IF('Multi Unit Grid'!D37="","",'Multi Unit Grid'!D37)</f>
        <v/>
      </c>
      <c r="F41" s="166">
        <f>IF('Multi Unit Grid'!E37="","",'Multi Unit Grid'!E37)</f>
        <v/>
      </c>
      <c r="G41" s="631">
        <f>IF(F41=52,66.15,IF(F41=26,66.15,IF(F41=24,66.15,IF(F41=12,54.6,IF(F41=4,121.8/3,IF(F41=1,488.25/12,""))))))</f>
        <v/>
      </c>
      <c r="H41" s="631">
        <f>IF(F41=52,E41*1.1*52/12,IF(F41=26,E41*1.1*26/12,IF(F41=24,E41*1.1*24/12,IF(F41=12,E41*1.1*12/12,IF(F41=4,E41*4/12,IF(F41=1,E41*4/12,""))))))</f>
        <v/>
      </c>
      <c r="I41" s="174">
        <f>IF(G41="","",SUM(Table1[[#This Row],[Base Fee]]+Table1[[#This Row],[Transaction Fee]]))</f>
        <v/>
      </c>
      <c r="J41" s="199">
        <f>IFERROR(VLOOKUP(B41,'Multi Unit Grid'!C:F,4,FALSE),"")</f>
        <v/>
      </c>
      <c r="K41" s="201">
        <f>IFERROR(VLOOKUP(B41,'Multi Unit Grid'!C:G,5,FALSE),"")</f>
        <v/>
      </c>
      <c r="N41" s="207">
        <f>IF(M41="Y",7.5,IF(M41="N",0,""))</f>
        <v/>
      </c>
      <c r="P41" s="140" t="n"/>
      <c r="R41" s="141" t="n"/>
      <c r="S41" s="673" t="n"/>
      <c r="T41" s="142" t="n"/>
      <c r="U41" s="142" t="n"/>
      <c r="V41" s="142" t="n"/>
    </row>
    <row r="42">
      <c r="A42" s="166">
        <f>IF('Multi Unit Grid'!B38="","",'Multi Unit Grid'!B38)</f>
        <v/>
      </c>
      <c r="B42" s="166">
        <f>IF('Multi Unit Grid'!C38="","",'Multi Unit Grid'!C38)</f>
        <v/>
      </c>
      <c r="C42" s="159" t="n"/>
      <c r="E42" s="166">
        <f>IF('Multi Unit Grid'!D38="","",'Multi Unit Grid'!D38)</f>
        <v/>
      </c>
      <c r="F42" s="166">
        <f>IF('Multi Unit Grid'!E38="","",'Multi Unit Grid'!E38)</f>
        <v/>
      </c>
      <c r="G42" s="631">
        <f>IF(F42=52,66.15,IF(F42=26,66.15,IF(F42=24,66.15,IF(F42=12,54.6,IF(F42=4,121.8/3,IF(F42=1,488.25/12,""))))))</f>
        <v/>
      </c>
      <c r="H42" s="631">
        <f>IF(F42=52,E42*1.1*52/12,IF(F42=26,E42*1.1*26/12,IF(F42=24,E42*1.1*24/12,IF(F42=12,E42*1.1*12/12,IF(F42=4,E42*4/12,IF(F42=1,E42*4/12,""))))))</f>
        <v/>
      </c>
      <c r="I42" s="174">
        <f>IF(G42="","",SUM(Table1[[#This Row],[Base Fee]]+Table1[[#This Row],[Transaction Fee]]))</f>
        <v/>
      </c>
      <c r="J42" s="199">
        <f>IFERROR(VLOOKUP(B42,'Multi Unit Grid'!C:F,4,FALSE),"")</f>
        <v/>
      </c>
      <c r="K42" s="201">
        <f>IFERROR(VLOOKUP(B42,'Multi Unit Grid'!C:G,5,FALSE),"")</f>
        <v/>
      </c>
      <c r="N42" s="207">
        <f>IF(M42="Y",7.5,IF(M42="N",0,""))</f>
        <v/>
      </c>
      <c r="P42" s="140" t="n"/>
      <c r="R42" s="141" t="n"/>
      <c r="S42" s="673" t="n"/>
      <c r="T42" s="142" t="n"/>
      <c r="U42" s="142" t="n"/>
      <c r="V42" s="142" t="n"/>
    </row>
    <row r="43">
      <c r="A43" s="166">
        <f>IF('Multi Unit Grid'!B39="","",'Multi Unit Grid'!B39)</f>
        <v/>
      </c>
      <c r="B43" s="166">
        <f>IF('Multi Unit Grid'!C39="","",'Multi Unit Grid'!C39)</f>
        <v/>
      </c>
      <c r="C43" s="159" t="n"/>
      <c r="E43" s="166">
        <f>IF('Multi Unit Grid'!D39="","",'Multi Unit Grid'!D39)</f>
        <v/>
      </c>
      <c r="F43" s="166">
        <f>IF('Multi Unit Grid'!E39="","",'Multi Unit Grid'!E39)</f>
        <v/>
      </c>
      <c r="G43" s="631">
        <f>IF(F43=52,66.15,IF(F43=26,66.15,IF(F43=24,66.15,IF(F43=12,54.6,IF(F43=4,121.8/3,IF(F43=1,488.25/12,""))))))</f>
        <v/>
      </c>
      <c r="H43" s="631">
        <f>IF(F43=52,E43*1.1*52/12,IF(F43=26,E43*1.1*26/12,IF(F43=24,E43*1.1*24/12,IF(F43=12,E43*1.1*12/12,IF(F43=4,E43*4/12,IF(F43=1,E43*4/12,""))))))</f>
        <v/>
      </c>
      <c r="I43" s="174">
        <f>IF(G43="","",SUM(Table1[[#This Row],[Base Fee]]+Table1[[#This Row],[Transaction Fee]]))</f>
        <v/>
      </c>
      <c r="J43" s="199">
        <f>IFERROR(VLOOKUP(B43,'Multi Unit Grid'!C:F,4,FALSE),"")</f>
        <v/>
      </c>
      <c r="K43" s="201">
        <f>IFERROR(VLOOKUP(B43,'Multi Unit Grid'!C:G,5,FALSE),"")</f>
        <v/>
      </c>
      <c r="N43" s="207">
        <f>IF(M43="Y",7.5,IF(M43="N",0,""))</f>
        <v/>
      </c>
      <c r="P43" s="140" t="n"/>
      <c r="R43" s="141" t="n"/>
      <c r="S43" s="673" t="n"/>
      <c r="T43" s="142" t="n"/>
      <c r="U43" s="142" t="n"/>
      <c r="V43" s="142" t="n"/>
    </row>
    <row r="44">
      <c r="A44" s="166">
        <f>IF('Multi Unit Grid'!B40="","",'Multi Unit Grid'!B40)</f>
        <v/>
      </c>
      <c r="B44" s="166">
        <f>IF('Multi Unit Grid'!C40="","",'Multi Unit Grid'!C40)</f>
        <v/>
      </c>
      <c r="C44" s="159" t="n"/>
      <c r="E44" s="166">
        <f>IF('Multi Unit Grid'!D40="","",'Multi Unit Grid'!D40)</f>
        <v/>
      </c>
      <c r="F44" s="166">
        <f>IF('Multi Unit Grid'!E40="","",'Multi Unit Grid'!E40)</f>
        <v/>
      </c>
      <c r="G44" s="631">
        <f>IF(F44=52,66.15,IF(F44=26,66.15,IF(F44=24,66.15,IF(F44=12,54.6,IF(F44=4,121.8/3,IF(F44=1,488.25/12,""))))))</f>
        <v/>
      </c>
      <c r="H44" s="631">
        <f>IF(F44=52,E44*1.1*52/12,IF(F44=26,E44*1.1*26/12,IF(F44=24,E44*1.1*24/12,IF(F44=12,E44*1.1*12/12,IF(F44=4,E44*4/12,IF(F44=1,E44*4/12,""))))))</f>
        <v/>
      </c>
      <c r="I44" s="174">
        <f>IF(G44="","",SUM(Table1[[#This Row],[Base Fee]]+Table1[[#This Row],[Transaction Fee]]))</f>
        <v/>
      </c>
      <c r="J44" s="199">
        <f>IFERROR(VLOOKUP(B44,'Multi Unit Grid'!C:F,4,FALSE),"")</f>
        <v/>
      </c>
      <c r="K44" s="201">
        <f>IFERROR(VLOOKUP(B44,'Multi Unit Grid'!C:G,5,FALSE),"")</f>
        <v/>
      </c>
      <c r="N44" s="207">
        <f>IF(M44="Y",7.5,IF(M44="N",0,""))</f>
        <v/>
      </c>
      <c r="P44" s="140" t="n"/>
      <c r="S44" s="673" t="n"/>
    </row>
    <row r="45">
      <c r="A45" s="166">
        <f>IF('Multi Unit Grid'!B41="","",'Multi Unit Grid'!B41)</f>
        <v/>
      </c>
      <c r="B45" s="166">
        <f>IF('Multi Unit Grid'!C41="","",'Multi Unit Grid'!C41)</f>
        <v/>
      </c>
      <c r="C45" s="159" t="n"/>
      <c r="E45" s="166">
        <f>IF('Multi Unit Grid'!D41="","",'Multi Unit Grid'!D41)</f>
        <v/>
      </c>
      <c r="F45" s="166">
        <f>IF('Multi Unit Grid'!E41="","",'Multi Unit Grid'!E41)</f>
        <v/>
      </c>
      <c r="G45" s="631">
        <f>IF(F45=52,66.15,IF(F45=26,66.15,IF(F45=24,66.15,IF(F45=12,54.6,IF(F45=4,121.8/3,IF(F45=1,488.25/12,""))))))</f>
        <v/>
      </c>
      <c r="H45" s="631">
        <f>IF(F45=52,E45*1.1*52/12,IF(F45=26,E45*1.1*26/12,IF(F45=24,E45*1.1*24/12,IF(F45=12,E45*1.1*12/12,IF(F45=4,E45*4/12,IF(F45=1,E45*4/12,""))))))</f>
        <v/>
      </c>
      <c r="I45" s="174">
        <f>IF(G45="","",SUM(Table1[[#This Row],[Base Fee]]+Table1[[#This Row],[Transaction Fee]]))</f>
        <v/>
      </c>
      <c r="J45" s="199">
        <f>IFERROR(VLOOKUP(B45,'Multi Unit Grid'!C:F,4,FALSE),"")</f>
        <v/>
      </c>
      <c r="K45" s="201">
        <f>IFERROR(VLOOKUP(B45,'Multi Unit Grid'!C:G,5,FALSE),"")</f>
        <v/>
      </c>
      <c r="N45" s="207">
        <f>IF(M45="Y",7.5,IF(M45="N",0,""))</f>
        <v/>
      </c>
      <c r="P45" s="140" t="n"/>
      <c r="S45" s="673" t="n"/>
    </row>
    <row r="46">
      <c r="A46" s="166">
        <f>IF('Multi Unit Grid'!B42="","",'Multi Unit Grid'!B42)</f>
        <v/>
      </c>
      <c r="B46" s="166">
        <f>IF('Multi Unit Grid'!C42="","",'Multi Unit Grid'!C42)</f>
        <v/>
      </c>
      <c r="C46" s="159" t="n"/>
      <c r="E46" s="166">
        <f>IF('Multi Unit Grid'!D42="","",'Multi Unit Grid'!D42)</f>
        <v/>
      </c>
      <c r="F46" s="166">
        <f>IF('Multi Unit Grid'!E42="","",'Multi Unit Grid'!E42)</f>
        <v/>
      </c>
      <c r="G46" s="631">
        <f>IF(F46=52,66.15,IF(F46=26,66.15,IF(F46=24,66.15,IF(F46=12,54.6,IF(F46=4,121.8/3,IF(F46=1,488.25/12,""))))))</f>
        <v/>
      </c>
      <c r="H46" s="631">
        <f>IF(F46=52,E46*1.1*52/12,IF(F46=26,E46*1.1*26/12,IF(F46=24,E46*1.1*24/12,IF(F46=12,E46*1.1*12/12,IF(F46=4,E46*4/12,IF(F46=1,E46*4/12,""))))))</f>
        <v/>
      </c>
      <c r="I46" s="174">
        <f>IF(G46="","",SUM(Table1[[#This Row],[Base Fee]]+Table1[[#This Row],[Transaction Fee]]))</f>
        <v/>
      </c>
      <c r="J46" s="199">
        <f>IFERROR(VLOOKUP(B46,'Multi Unit Grid'!C:F,4,FALSE),"")</f>
        <v/>
      </c>
      <c r="K46" s="201">
        <f>IFERROR(VLOOKUP(B46,'Multi Unit Grid'!C:G,5,FALSE),"")</f>
        <v/>
      </c>
      <c r="N46" s="207">
        <f>IF(M46="Y",7.5,IF(M46="N",0,""))</f>
        <v/>
      </c>
      <c r="P46" s="140" t="n"/>
      <c r="S46" s="673" t="n"/>
    </row>
    <row r="47">
      <c r="A47" s="166">
        <f>IF('Multi Unit Grid'!B43="","",'Multi Unit Grid'!B43)</f>
        <v/>
      </c>
      <c r="B47" s="166">
        <f>IF('Multi Unit Grid'!C43="","",'Multi Unit Grid'!C43)</f>
        <v/>
      </c>
      <c r="C47" s="159" t="n"/>
      <c r="E47" s="166">
        <f>IF('Multi Unit Grid'!D43="","",'Multi Unit Grid'!D43)</f>
        <v/>
      </c>
      <c r="F47" s="166">
        <f>IF('Multi Unit Grid'!E43="","",'Multi Unit Grid'!E43)</f>
        <v/>
      </c>
      <c r="G47" s="631">
        <f>IF(F47=52,66.15,IF(F47=26,66.15,IF(F47=24,66.15,IF(F47=12,54.6,IF(F47=4,121.8/3,IF(F47=1,488.25/12,""))))))</f>
        <v/>
      </c>
      <c r="H47" s="631">
        <f>IF(F47=52,E47*1.1*52/12,IF(F47=26,E47*1.1*26/12,IF(F47=24,E47*1.1*24/12,IF(F47=12,E47*1.1*12/12,IF(F47=4,E47*4/12,IF(F47=1,E47*4/12,""))))))</f>
        <v/>
      </c>
      <c r="I47" s="174">
        <f>IF(G47="","",SUM(Table1[[#This Row],[Base Fee]]+Table1[[#This Row],[Transaction Fee]]))</f>
        <v/>
      </c>
      <c r="J47" s="199">
        <f>IFERROR(VLOOKUP(B47,'Multi Unit Grid'!C:F,4,FALSE),"")</f>
        <v/>
      </c>
      <c r="K47" s="201">
        <f>IFERROR(VLOOKUP(B47,'Multi Unit Grid'!C:G,5,FALSE),"")</f>
        <v/>
      </c>
      <c r="N47" s="207">
        <f>IF(M47="Y",7.5,IF(M47="N",0,""))</f>
        <v/>
      </c>
      <c r="P47" s="140" t="n"/>
      <c r="S47" s="673" t="n"/>
    </row>
    <row r="48">
      <c r="A48" s="166">
        <f>IF('Multi Unit Grid'!B44="","",'Multi Unit Grid'!B44)</f>
        <v/>
      </c>
      <c r="B48" s="166">
        <f>IF('Multi Unit Grid'!C44="","",'Multi Unit Grid'!C44)</f>
        <v/>
      </c>
      <c r="C48" s="159" t="n"/>
      <c r="E48" s="166">
        <f>IF('Multi Unit Grid'!D44="","",'Multi Unit Grid'!D44)</f>
        <v/>
      </c>
      <c r="F48" s="166">
        <f>IF('Multi Unit Grid'!E44="","",'Multi Unit Grid'!E44)</f>
        <v/>
      </c>
      <c r="G48" s="631">
        <f>IF(F48=52,66.15,IF(F48=26,66.15,IF(F48=24,66.15,IF(F48=12,54.6,IF(F48=4,121.8/3,IF(F48=1,488.25/12,""))))))</f>
        <v/>
      </c>
      <c r="H48" s="631">
        <f>IF(F48=52,E48*1.1*52/12,IF(F48=26,E48*1.1*26/12,IF(F48=24,E48*1.1*24/12,IF(F48=12,E48*1.1*12/12,IF(F48=4,E48*4/12,IF(F48=1,E48*4/12,""))))))</f>
        <v/>
      </c>
      <c r="I48" s="174">
        <f>IF(G48="","",SUM(Table1[[#This Row],[Base Fee]]+Table1[[#This Row],[Transaction Fee]]))</f>
        <v/>
      </c>
      <c r="J48" s="199">
        <f>IFERROR(VLOOKUP(B48,'Multi Unit Grid'!C:F,4,FALSE),"")</f>
        <v/>
      </c>
      <c r="K48" s="201">
        <f>IFERROR(VLOOKUP(B48,'Multi Unit Grid'!C:G,5,FALSE),"")</f>
        <v/>
      </c>
      <c r="N48" s="207">
        <f>IF(M48="Y",7.5,IF(M48="N",0,""))</f>
        <v/>
      </c>
      <c r="P48" s="140" t="n"/>
      <c r="S48" s="673" t="n"/>
    </row>
    <row r="49">
      <c r="A49" s="166">
        <f>IF('Multi Unit Grid'!B45="","",'Multi Unit Grid'!B45)</f>
        <v/>
      </c>
      <c r="B49" s="166">
        <f>IF('Multi Unit Grid'!C45="","",'Multi Unit Grid'!C45)</f>
        <v/>
      </c>
      <c r="C49" s="159" t="n"/>
      <c r="E49" s="166">
        <f>IF('Multi Unit Grid'!D45="","",'Multi Unit Grid'!D45)</f>
        <v/>
      </c>
      <c r="F49" s="166">
        <f>IF('Multi Unit Grid'!E45="","",'Multi Unit Grid'!E45)</f>
        <v/>
      </c>
      <c r="G49" s="631">
        <f>IF(F49=52,66.15,IF(F49=26,66.15,IF(F49=24,66.15,IF(F49=12,54.6,IF(F49=4,121.8/3,IF(F49=1,488.25/12,""))))))</f>
        <v/>
      </c>
      <c r="H49" s="631">
        <f>IF(F49=52,E49*1.1*52/12,IF(F49=26,E49*1.1*26/12,IF(F49=24,E49*1.1*24/12,IF(F49=12,E49*1.1*12/12,IF(F49=4,E49*4/12,IF(F49=1,E49*4/12,""))))))</f>
        <v/>
      </c>
      <c r="I49" s="174">
        <f>IF(G49="","",SUM(Table1[[#This Row],[Base Fee]]+Table1[[#This Row],[Transaction Fee]]))</f>
        <v/>
      </c>
      <c r="J49" s="199">
        <f>IFERROR(VLOOKUP(B49,'Multi Unit Grid'!C:F,4,FALSE),"")</f>
        <v/>
      </c>
      <c r="K49" s="201">
        <f>IFERROR(VLOOKUP(B49,'Multi Unit Grid'!C:G,5,FALSE),"")</f>
        <v/>
      </c>
      <c r="N49" s="207">
        <f>IF(M49="Y",7.5,IF(M49="N",0,""))</f>
        <v/>
      </c>
      <c r="P49" s="140" t="n"/>
      <c r="S49" s="673" t="n"/>
    </row>
    <row r="50">
      <c r="A50" s="166">
        <f>IF('Multi Unit Grid'!B46="","",'Multi Unit Grid'!B46)</f>
        <v/>
      </c>
      <c r="B50" s="166">
        <f>IF('Multi Unit Grid'!C46="","",'Multi Unit Grid'!C46)</f>
        <v/>
      </c>
      <c r="C50" s="159" t="n"/>
      <c r="E50" s="166">
        <f>IF('Multi Unit Grid'!D46="","",'Multi Unit Grid'!D46)</f>
        <v/>
      </c>
      <c r="F50" s="166">
        <f>IF('Multi Unit Grid'!E46="","",'Multi Unit Grid'!E46)</f>
        <v/>
      </c>
      <c r="G50" s="631">
        <f>IF(F50=52,66.15,IF(F50=26,66.15,IF(F50=24,66.15,IF(F50=12,54.6,IF(F50=4,121.8/3,IF(F50=1,488.25/12,""))))))</f>
        <v/>
      </c>
      <c r="H50" s="631">
        <f>IF(F50=52,E50*1.1*52/12,IF(F50=26,E50*1.1*26/12,IF(F50=24,E50*1.1*24/12,IF(F50=12,E50*1.1*12/12,IF(F50=4,E50*4/12,IF(F50=1,E50*4/12,""))))))</f>
        <v/>
      </c>
      <c r="I50" s="174">
        <f>IF(G50="","",SUM(Table1[[#This Row],[Base Fee]]+Table1[[#This Row],[Transaction Fee]]))</f>
        <v/>
      </c>
      <c r="J50" s="199">
        <f>IFERROR(VLOOKUP(B50,'Multi Unit Grid'!C:F,4,FALSE),"")</f>
        <v/>
      </c>
      <c r="K50" s="201">
        <f>IFERROR(VLOOKUP(B50,'Multi Unit Grid'!C:G,5,FALSE),"")</f>
        <v/>
      </c>
      <c r="N50" s="207">
        <f>IF(M50="Y",7.5,IF(M50="N",0,""))</f>
        <v/>
      </c>
      <c r="P50" s="140" t="n"/>
      <c r="S50" s="673" t="n"/>
    </row>
    <row r="51">
      <c r="A51" s="166">
        <f>IF('Multi Unit Grid'!B47="","",'Multi Unit Grid'!B47)</f>
        <v/>
      </c>
      <c r="B51" s="166">
        <f>IF('Multi Unit Grid'!C47="","",'Multi Unit Grid'!C47)</f>
        <v/>
      </c>
      <c r="C51" s="159" t="n"/>
      <c r="E51" s="166">
        <f>IF('Multi Unit Grid'!D47="","",'Multi Unit Grid'!D47)</f>
        <v/>
      </c>
      <c r="F51" s="166">
        <f>IF('Multi Unit Grid'!E47="","",'Multi Unit Grid'!E47)</f>
        <v/>
      </c>
      <c r="G51" s="631">
        <f>IF(F51=52,66.15,IF(F51=26,66.15,IF(F51=24,66.15,IF(F51=12,54.6,IF(F51=4,121.8/3,IF(F51=1,488.25/12,""))))))</f>
        <v/>
      </c>
      <c r="H51" s="631">
        <f>IF(F51=52,E51*1.1*52/12,IF(F51=26,E51*1.1*26/12,IF(F51=24,E51*1.1*24/12,IF(F51=12,E51*1.1*12/12,IF(F51=4,E51*4/12,IF(F51=1,E51*4/12,""))))))</f>
        <v/>
      </c>
      <c r="I51" s="174">
        <f>IF(G51="","",SUM(Table1[[#This Row],[Base Fee]]+Table1[[#This Row],[Transaction Fee]]))</f>
        <v/>
      </c>
      <c r="J51" s="199">
        <f>IFERROR(VLOOKUP(B51,'Multi Unit Grid'!C:F,4,FALSE),"")</f>
        <v/>
      </c>
      <c r="K51" s="201">
        <f>IFERROR(VLOOKUP(B51,'Multi Unit Grid'!C:G,5,FALSE),"")</f>
        <v/>
      </c>
      <c r="N51" s="207">
        <f>IF(M51="Y",7.5,IF(M51="N",0,""))</f>
        <v/>
      </c>
      <c r="S51" s="673" t="n"/>
    </row>
    <row r="52">
      <c r="A52" s="166">
        <f>IF('Multi Unit Grid'!B48="","",'Multi Unit Grid'!B48)</f>
        <v/>
      </c>
      <c r="B52" s="166">
        <f>IF('Multi Unit Grid'!C48="","",'Multi Unit Grid'!C48)</f>
        <v/>
      </c>
      <c r="C52" s="159" t="n"/>
      <c r="E52" s="166">
        <f>IF('Multi Unit Grid'!D48="","",'Multi Unit Grid'!D48)</f>
        <v/>
      </c>
      <c r="F52" s="166">
        <f>IF('Multi Unit Grid'!E48="","",'Multi Unit Grid'!E48)</f>
        <v/>
      </c>
      <c r="G52" s="631">
        <f>IF(F52=52,66.15,IF(F52=26,66.15,IF(F52=24,66.15,IF(F52=12,54.6,IF(F52=4,121.8/3,IF(F52=1,488.25/12,""))))))</f>
        <v/>
      </c>
      <c r="H52" s="631">
        <f>IF(F52=52,E52*1.1*52/12,IF(F52=26,E52*1.1*26/12,IF(F52=24,E52*1.1*24/12,IF(F52=12,E52*1.1*12/12,IF(F52=4,E52*4/12,IF(F52=1,E52*4/12,""))))))</f>
        <v/>
      </c>
      <c r="I52" s="174">
        <f>IF(G52="","",SUM(Table1[[#This Row],[Base Fee]]+Table1[[#This Row],[Transaction Fee]]))</f>
        <v/>
      </c>
      <c r="J52" s="199">
        <f>IFERROR(VLOOKUP(B52,'Multi Unit Grid'!C:F,4,FALSE),"")</f>
        <v/>
      </c>
      <c r="K52" s="201">
        <f>IFERROR(VLOOKUP(B52,'Multi Unit Grid'!C:G,5,FALSE),"")</f>
        <v/>
      </c>
      <c r="N52" s="207">
        <f>IF(M52="Y",7.5,IF(M52="N",0,""))</f>
        <v/>
      </c>
      <c r="S52" s="673" t="n"/>
    </row>
    <row r="53">
      <c r="A53" s="166">
        <f>IF('Multi Unit Grid'!B49="","",'Multi Unit Grid'!B49)</f>
        <v/>
      </c>
      <c r="B53" s="166">
        <f>IF('Multi Unit Grid'!C49="","",'Multi Unit Grid'!C49)</f>
        <v/>
      </c>
      <c r="C53" s="159" t="n"/>
      <c r="E53" s="166">
        <f>IF('Multi Unit Grid'!D49="","",'Multi Unit Grid'!D49)</f>
        <v/>
      </c>
      <c r="F53" s="166">
        <f>IF('Multi Unit Grid'!E49="","",'Multi Unit Grid'!E49)</f>
        <v/>
      </c>
      <c r="G53" s="631">
        <f>IF(F53=52,66.15,IF(F53=26,66.15,IF(F53=24,66.15,IF(F53=12,54.6,IF(F53=4,121.8/3,IF(F53=1,488.25/12,""))))))</f>
        <v/>
      </c>
      <c r="H53" s="631">
        <f>IF(F53=52,E53*1.1*52/12,IF(F53=26,E53*1.1*26/12,IF(F53=24,E53*1.1*24/12,IF(F53=12,E53*1.1*12/12,IF(F53=4,E53*4/12,IF(F53=1,E53*4/12,""))))))</f>
        <v/>
      </c>
      <c r="I53" s="174">
        <f>IF(G53="","",SUM(Table1[[#This Row],[Base Fee]]+Table1[[#This Row],[Transaction Fee]]))</f>
        <v/>
      </c>
      <c r="J53" s="199">
        <f>IFERROR(VLOOKUP(B53,'Multi Unit Grid'!C:F,4,FALSE),"")</f>
        <v/>
      </c>
      <c r="K53" s="201">
        <f>IFERROR(VLOOKUP(B53,'Multi Unit Grid'!C:G,5,FALSE),"")</f>
        <v/>
      </c>
      <c r="N53" s="207">
        <f>IF(M53="Y",7.5,IF(M53="N",0,""))</f>
        <v/>
      </c>
      <c r="S53" s="673" t="n"/>
    </row>
    <row r="54">
      <c r="A54" s="166">
        <f>IF('Multi Unit Grid'!B50="","",'Multi Unit Grid'!B50)</f>
        <v/>
      </c>
      <c r="B54" s="166">
        <f>IF('Multi Unit Grid'!C50="","",'Multi Unit Grid'!C50)</f>
        <v/>
      </c>
      <c r="C54" s="159" t="n"/>
      <c r="E54" s="166">
        <f>IF('Multi Unit Grid'!D50="","",'Multi Unit Grid'!D50)</f>
        <v/>
      </c>
      <c r="F54" s="166">
        <f>IF('Multi Unit Grid'!E50="","",'Multi Unit Grid'!E50)</f>
        <v/>
      </c>
      <c r="G54" s="631">
        <f>IF(F54=52,66.15,IF(F54=26,66.15,IF(F54=24,66.15,IF(F54=12,54.6,IF(F54=4,121.8/3,IF(F54=1,488.25/12,""))))))</f>
        <v/>
      </c>
      <c r="H54" s="631">
        <f>IF(F54=52,E54*1.1*52/12,IF(F54=26,E54*1.1*26/12,IF(F54=24,E54*1.1*24/12,IF(F54=12,E54*1.1*12/12,IF(F54=4,E54*4/12,IF(F54=1,E54*4/12,""))))))</f>
        <v/>
      </c>
      <c r="I54" s="174">
        <f>IF(G54="","",SUM(Table1[[#This Row],[Base Fee]]+Table1[[#This Row],[Transaction Fee]]))</f>
        <v/>
      </c>
      <c r="J54" s="199">
        <f>IFERROR(VLOOKUP(B54,'Multi Unit Grid'!C:F,4,FALSE),"")</f>
        <v/>
      </c>
      <c r="K54" s="201">
        <f>IFERROR(VLOOKUP(B54,'Multi Unit Grid'!C:G,5,FALSE),"")</f>
        <v/>
      </c>
      <c r="N54" s="207">
        <f>IF(M54="Y",7.5,IF(M54="N",0,""))</f>
        <v/>
      </c>
      <c r="S54" s="673" t="n"/>
    </row>
    <row r="55">
      <c r="A55" s="166">
        <f>IF('Multi Unit Grid'!B51="","",'Multi Unit Grid'!B51)</f>
        <v/>
      </c>
      <c r="B55" s="166">
        <f>IF('Multi Unit Grid'!C51="","",'Multi Unit Grid'!C51)</f>
        <v/>
      </c>
      <c r="C55" s="159" t="n"/>
      <c r="E55" s="166">
        <f>IF('Multi Unit Grid'!D51="","",'Multi Unit Grid'!D51)</f>
        <v/>
      </c>
      <c r="F55" s="166">
        <f>IF('Multi Unit Grid'!E51="","",'Multi Unit Grid'!E51)</f>
        <v/>
      </c>
      <c r="G55" s="631">
        <f>IF(F55=52,66.15,IF(F55=26,66.15,IF(F55=24,66.15,IF(F55=12,54.6,IF(F55=4,121.8/3,IF(F55=1,488.25/12,""))))))</f>
        <v/>
      </c>
      <c r="H55" s="631">
        <f>IF(F55=52,E55*1.1*52/12,IF(F55=26,E55*1.1*26/12,IF(F55=24,E55*1.1*24/12,IF(F55=12,E55*1.1*12/12,IF(F55=4,E55*4/12,IF(F55=1,E55*4/12,""))))))</f>
        <v/>
      </c>
      <c r="I55" s="174">
        <f>IF(G55="","",SUM(Table1[[#This Row],[Base Fee]]+Table1[[#This Row],[Transaction Fee]]))</f>
        <v/>
      </c>
      <c r="J55" s="199">
        <f>IFERROR(VLOOKUP(B55,'Multi Unit Grid'!C:F,4,FALSE),"")</f>
        <v/>
      </c>
      <c r="K55" s="201">
        <f>IFERROR(VLOOKUP(B55,'Multi Unit Grid'!C:G,5,FALSE),"")</f>
        <v/>
      </c>
      <c r="N55" s="207">
        <f>IF(M55="Y",7.5,IF(M55="N",0,""))</f>
        <v/>
      </c>
      <c r="S55" s="673" t="n"/>
    </row>
    <row r="56">
      <c r="A56" s="166">
        <f>IF('Multi Unit Grid'!B52="","",'Multi Unit Grid'!B52)</f>
        <v/>
      </c>
      <c r="B56" s="166">
        <f>IF('Multi Unit Grid'!C52="","",'Multi Unit Grid'!C52)</f>
        <v/>
      </c>
      <c r="C56" s="159" t="n"/>
      <c r="E56" s="166">
        <f>IF('Multi Unit Grid'!D52="","",'Multi Unit Grid'!D52)</f>
        <v/>
      </c>
      <c r="F56" s="166">
        <f>IF('Multi Unit Grid'!E52="","",'Multi Unit Grid'!E52)</f>
        <v/>
      </c>
      <c r="G56" s="631">
        <f>IF(F56=52,66.15,IF(F56=26,66.15,IF(F56=24,66.15,IF(F56=12,54.6,IF(F56=4,121.8/3,IF(F56=1,488.25/12,""))))))</f>
        <v/>
      </c>
      <c r="H56" s="631">
        <f>IF(F56=52,E56*1.1*52/12,IF(F56=26,E56*1.1*26/12,IF(F56=24,E56*1.1*24/12,IF(F56=12,E56*1.1*12/12,IF(F56=4,E56*4/12,IF(F56=1,E56*4/12,""))))))</f>
        <v/>
      </c>
      <c r="I56" s="174">
        <f>IF(G56="","",SUM(Table1[[#This Row],[Base Fee]]+Table1[[#This Row],[Transaction Fee]]))</f>
        <v/>
      </c>
      <c r="J56" s="199">
        <f>IFERROR(VLOOKUP(B56,'Multi Unit Grid'!C:F,4,FALSE),"")</f>
        <v/>
      </c>
      <c r="K56" s="201">
        <f>IFERROR(VLOOKUP(B56,'Multi Unit Grid'!C:G,5,FALSE),"")</f>
        <v/>
      </c>
      <c r="N56" s="207">
        <f>IF(M56="Y",7.5,IF(M56="N",0,""))</f>
        <v/>
      </c>
      <c r="S56" s="673" t="n"/>
    </row>
    <row r="57">
      <c r="A57" s="166">
        <f>IF('Multi Unit Grid'!B53="","",'Multi Unit Grid'!B53)</f>
        <v/>
      </c>
      <c r="B57" s="166">
        <f>IF('Multi Unit Grid'!C53="","",'Multi Unit Grid'!C53)</f>
        <v/>
      </c>
      <c r="C57" s="159" t="n"/>
      <c r="E57" s="166">
        <f>IF('Multi Unit Grid'!D53="","",'Multi Unit Grid'!D53)</f>
        <v/>
      </c>
      <c r="F57" s="166">
        <f>IF('Multi Unit Grid'!E53="","",'Multi Unit Grid'!E53)</f>
        <v/>
      </c>
      <c r="G57" s="631">
        <f>IF(F57=52,66.15,IF(F57=26,66.15,IF(F57=24,66.15,IF(F57=12,54.6,IF(F57=4,121.8/3,IF(F57=1,488.25/12,""))))))</f>
        <v/>
      </c>
      <c r="H57" s="631">
        <f>IF(F57=52,E57*1.1*52/12,IF(F57=26,E57*1.1*26/12,IF(F57=24,E57*1.1*24/12,IF(F57=12,E57*1.1*12/12,IF(F57=4,E57*4/12,IF(F57=1,E57*4/12,""))))))</f>
        <v/>
      </c>
      <c r="I57" s="174">
        <f>IF(G57="","",SUM(Table1[[#This Row],[Base Fee]]+Table1[[#This Row],[Transaction Fee]]))</f>
        <v/>
      </c>
      <c r="J57" s="199">
        <f>IFERROR(VLOOKUP(B57,'Multi Unit Grid'!C:F,4,FALSE),"")</f>
        <v/>
      </c>
      <c r="K57" s="201">
        <f>IFERROR(VLOOKUP(B57,'Multi Unit Grid'!C:G,5,FALSE),"")</f>
        <v/>
      </c>
      <c r="N57" s="207">
        <f>IF(M57="Y",7.5,IF(M57="N",0,""))</f>
        <v/>
      </c>
      <c r="S57" s="673" t="n"/>
    </row>
    <row r="58">
      <c r="A58" s="166">
        <f>IF('Multi Unit Grid'!B54="","",'Multi Unit Grid'!B54)</f>
        <v/>
      </c>
      <c r="B58" s="166">
        <f>IF('Multi Unit Grid'!C54="","",'Multi Unit Grid'!C54)</f>
        <v/>
      </c>
      <c r="C58" s="159" t="n"/>
      <c r="E58" s="166">
        <f>IF('Multi Unit Grid'!D54="","",'Multi Unit Grid'!D54)</f>
        <v/>
      </c>
      <c r="F58" s="166">
        <f>IF('Multi Unit Grid'!E54="","",'Multi Unit Grid'!E54)</f>
        <v/>
      </c>
      <c r="G58" s="631">
        <f>IF(F58=52,66.15,IF(F58=26,66.15,IF(F58=24,66.15,IF(F58=12,54.6,IF(F58=4,121.8/3,IF(F58=1,488.25/12,""))))))</f>
        <v/>
      </c>
      <c r="H58" s="631">
        <f>IF(F58=52,E58*1.1*52/12,IF(F58=26,E58*1.1*26/12,IF(F58=24,E58*1.1*24/12,IF(F58=12,E58*1.1*12/12,IF(F58=4,E58*4/12,IF(F58=1,E58*4/12,""))))))</f>
        <v/>
      </c>
      <c r="I58" s="174">
        <f>IF(G58="","",SUM(Table1[[#This Row],[Base Fee]]+Table1[[#This Row],[Transaction Fee]]))</f>
        <v/>
      </c>
      <c r="J58" s="199">
        <f>IFERROR(VLOOKUP(B58,'Multi Unit Grid'!C:F,4,FALSE),"")</f>
        <v/>
      </c>
      <c r="K58" s="201">
        <f>IFERROR(VLOOKUP(B58,'Multi Unit Grid'!C:G,5,FALSE),"")</f>
        <v/>
      </c>
      <c r="N58" s="207">
        <f>IF(M58="Y",7.5,IF(M58="N",0,""))</f>
        <v/>
      </c>
      <c r="S58" s="673" t="n"/>
    </row>
    <row r="59">
      <c r="A59" s="166">
        <f>IF('Multi Unit Grid'!B55="","",'Multi Unit Grid'!B55)</f>
        <v/>
      </c>
      <c r="B59" s="166">
        <f>IF('Multi Unit Grid'!C55="","",'Multi Unit Grid'!C55)</f>
        <v/>
      </c>
      <c r="C59" s="159" t="n"/>
      <c r="E59" s="166">
        <f>IF('Multi Unit Grid'!D55="","",'Multi Unit Grid'!D55)</f>
        <v/>
      </c>
      <c r="F59" s="166">
        <f>IF('Multi Unit Grid'!E55="","",'Multi Unit Grid'!E55)</f>
        <v/>
      </c>
      <c r="G59" s="631">
        <f>IF(F59=52,66.15,IF(F59=26,66.15,IF(F59=24,66.15,IF(F59=12,54.6,IF(F59=4,121.8/3,IF(F59=1,488.25/12,""))))))</f>
        <v/>
      </c>
      <c r="H59" s="631">
        <f>IF(F59=52,E59*1.1*52/12,IF(F59=26,E59*1.1*26/12,IF(F59=24,E59*1.1*24/12,IF(F59=12,E59*1.1*12/12,IF(F59=4,E59*4/12,IF(F59=1,E59*4/12,""))))))</f>
        <v/>
      </c>
      <c r="I59" s="174">
        <f>IF(G59="","",SUM(Table1[[#This Row],[Base Fee]]+Table1[[#This Row],[Transaction Fee]]))</f>
        <v/>
      </c>
      <c r="J59" s="199">
        <f>IFERROR(VLOOKUP(B59,'Multi Unit Grid'!C:F,4,FALSE),"")</f>
        <v/>
      </c>
      <c r="K59" s="201">
        <f>IFERROR(VLOOKUP(B59,'Multi Unit Grid'!C:G,5,FALSE),"")</f>
        <v/>
      </c>
      <c r="N59" s="207">
        <f>IF(M59="Y",7.5,IF(M59="N",0,""))</f>
        <v/>
      </c>
      <c r="S59" s="673" t="n"/>
    </row>
    <row r="60">
      <c r="A60" s="166">
        <f>IF('Multi Unit Grid'!B56="","",'Multi Unit Grid'!B56)</f>
        <v/>
      </c>
      <c r="B60" s="166">
        <f>IF('Multi Unit Grid'!C56="","",'Multi Unit Grid'!C56)</f>
        <v/>
      </c>
      <c r="C60" s="159" t="n"/>
      <c r="E60" s="166">
        <f>IF('Multi Unit Grid'!D56="","",'Multi Unit Grid'!D56)</f>
        <v/>
      </c>
      <c r="F60" s="166">
        <f>IF('Multi Unit Grid'!E56="","",'Multi Unit Grid'!E56)</f>
        <v/>
      </c>
      <c r="G60" s="631">
        <f>IF(F60=52,66.15,IF(F60=26,66.15,IF(F60=24,66.15,IF(F60=12,54.6,IF(F60=4,121.8/3,IF(F60=1,488.25/12,""))))))</f>
        <v/>
      </c>
      <c r="H60" s="631">
        <f>IF(F60=52,E60*1.1*52/12,IF(F60=26,E60*1.1*26/12,IF(F60=24,E60*1.1*24/12,IF(F60=12,E60*1.1*12/12,IF(F60=4,E60*4/12,IF(F60=1,E60*4/12,""))))))</f>
        <v/>
      </c>
      <c r="I60" s="174">
        <f>IF(G60="","",SUM(Table1[[#This Row],[Base Fee]]+Table1[[#This Row],[Transaction Fee]]))</f>
        <v/>
      </c>
      <c r="J60" s="199">
        <f>IFERROR(VLOOKUP(B60,'Multi Unit Grid'!C:F,4,FALSE),"")</f>
        <v/>
      </c>
      <c r="K60" s="201">
        <f>IFERROR(VLOOKUP(B60,'Multi Unit Grid'!C:G,5,FALSE),"")</f>
        <v/>
      </c>
      <c r="N60" s="207">
        <f>IF(M60="Y",7.5,IF(M60="N",0,""))</f>
        <v/>
      </c>
      <c r="S60" s="673" t="n"/>
    </row>
    <row r="61">
      <c r="A61" s="166">
        <f>IF('Multi Unit Grid'!B57="","",'Multi Unit Grid'!B57)</f>
        <v/>
      </c>
      <c r="B61" s="166">
        <f>IF('Multi Unit Grid'!C57="","",'Multi Unit Grid'!C57)</f>
        <v/>
      </c>
      <c r="C61" s="159" t="n"/>
      <c r="E61" s="166">
        <f>IF('Multi Unit Grid'!D57="","",'Multi Unit Grid'!D57)</f>
        <v/>
      </c>
      <c r="F61" s="166">
        <f>IF('Multi Unit Grid'!E57="","",'Multi Unit Grid'!E57)</f>
        <v/>
      </c>
      <c r="G61" s="631">
        <f>IF(F61=52,66.15,IF(F61=26,66.15,IF(F61=24,66.15,IF(F61=12,54.6,IF(F61=4,121.8/3,IF(F61=1,488.25/12,""))))))</f>
        <v/>
      </c>
      <c r="H61" s="631">
        <f>IF(F61=52,E61*1.1*52/12,IF(F61=26,E61*1.1*26/12,IF(F61=24,E61*1.1*24/12,IF(F61=12,E61*1.1*12/12,IF(F61=4,E61*4/12,IF(F61=1,E61*4/12,""))))))</f>
        <v/>
      </c>
      <c r="I61" s="174">
        <f>IF(G61="","",SUM(Table1[[#This Row],[Base Fee]]+Table1[[#This Row],[Transaction Fee]]))</f>
        <v/>
      </c>
      <c r="J61" s="199">
        <f>IFERROR(VLOOKUP(B61,'Multi Unit Grid'!C:F,4,FALSE),"")</f>
        <v/>
      </c>
      <c r="K61" s="201">
        <f>IFERROR(VLOOKUP(B61,'Multi Unit Grid'!C:G,5,FALSE),"")</f>
        <v/>
      </c>
      <c r="N61" s="207">
        <f>IF(M61="Y",7.5,IF(M61="N",0,""))</f>
        <v/>
      </c>
      <c r="S61" s="673" t="n"/>
    </row>
    <row r="62">
      <c r="A62" s="166">
        <f>IF('Multi Unit Grid'!B58="","",'Multi Unit Grid'!B58)</f>
        <v/>
      </c>
      <c r="B62" s="166">
        <f>IF('Multi Unit Grid'!C58="","",'Multi Unit Grid'!C58)</f>
        <v/>
      </c>
      <c r="C62" s="159" t="n"/>
      <c r="E62" s="166">
        <f>IF('Multi Unit Grid'!D58="","",'Multi Unit Grid'!D58)</f>
        <v/>
      </c>
      <c r="F62" s="166">
        <f>IF('Multi Unit Grid'!E58="","",'Multi Unit Grid'!E58)</f>
        <v/>
      </c>
      <c r="G62" s="631">
        <f>IF(F62=52,66.15,IF(F62=26,66.15,IF(F62=24,66.15,IF(F62=12,54.6,IF(F62=4,121.8/3,IF(F62=1,488.25/12,""))))))</f>
        <v/>
      </c>
      <c r="H62" s="631">
        <f>IF(F62=52,E62*1.1*52/12,IF(F62=26,E62*1.1*26/12,IF(F62=24,E62*1.1*24/12,IF(F62=12,E62*1.1*12/12,IF(F62=4,E62*4/12,IF(F62=1,E62*4/12,""))))))</f>
        <v/>
      </c>
      <c r="I62" s="174">
        <f>IF(G62="","",SUM(Table1[[#This Row],[Base Fee]]+Table1[[#This Row],[Transaction Fee]]))</f>
        <v/>
      </c>
      <c r="J62" s="199">
        <f>IFERROR(VLOOKUP(B62,'Multi Unit Grid'!C:F,4,FALSE),"")</f>
        <v/>
      </c>
      <c r="K62" s="201">
        <f>IFERROR(VLOOKUP(B62,'Multi Unit Grid'!C:G,5,FALSE),"")</f>
        <v/>
      </c>
      <c r="N62" s="207">
        <f>IF(M62="Y",7.5,IF(M62="N",0,""))</f>
        <v/>
      </c>
      <c r="S62" s="673" t="n"/>
    </row>
    <row r="63">
      <c r="A63" s="166">
        <f>IF('Multi Unit Grid'!B59="","",'Multi Unit Grid'!B59)</f>
        <v/>
      </c>
      <c r="B63" s="166">
        <f>IF('Multi Unit Grid'!C59="","",'Multi Unit Grid'!C59)</f>
        <v/>
      </c>
      <c r="C63" s="159" t="n"/>
      <c r="E63" s="166">
        <f>IF('Multi Unit Grid'!D59="","",'Multi Unit Grid'!D59)</f>
        <v/>
      </c>
      <c r="F63" s="166">
        <f>IF('Multi Unit Grid'!E59="","",'Multi Unit Grid'!E59)</f>
        <v/>
      </c>
      <c r="G63" s="631">
        <f>IF(F63=52,66.15,IF(F63=26,66.15,IF(F63=24,66.15,IF(F63=12,54.6,IF(F63=4,121.8/3,IF(F63=1,488.25/12,""))))))</f>
        <v/>
      </c>
      <c r="H63" s="631">
        <f>IF(F63=52,E63*1.1*52/12,IF(F63=26,E63*1.1*26/12,IF(F63=24,E63*1.1*24/12,IF(F63=12,E63*1.1*12/12,IF(F63=4,E63*4/12,IF(F63=1,E63*4/12,""))))))</f>
        <v/>
      </c>
      <c r="I63" s="174">
        <f>IF(G63="","",SUM(Table1[[#This Row],[Base Fee]]+Table1[[#This Row],[Transaction Fee]]))</f>
        <v/>
      </c>
      <c r="J63" s="199">
        <f>IFERROR(VLOOKUP(B63,'Multi Unit Grid'!C:F,4,FALSE),"")</f>
        <v/>
      </c>
      <c r="K63" s="201">
        <f>IFERROR(VLOOKUP(B63,'Multi Unit Grid'!C:G,5,FALSE),"")</f>
        <v/>
      </c>
      <c r="N63" s="207">
        <f>IF(M63="Y",7.5,IF(M63="N",0,""))</f>
        <v/>
      </c>
      <c r="S63" s="673" t="n"/>
    </row>
    <row r="64">
      <c r="A64" s="166">
        <f>IF('Multi Unit Grid'!B60="","",'Multi Unit Grid'!B60)</f>
        <v/>
      </c>
      <c r="B64" s="166">
        <f>IF('Multi Unit Grid'!C60="","",'Multi Unit Grid'!C60)</f>
        <v/>
      </c>
      <c r="C64" s="159" t="n"/>
      <c r="E64" s="166">
        <f>IF('Multi Unit Grid'!D60="","",'Multi Unit Grid'!D60)</f>
        <v/>
      </c>
      <c r="F64" s="166">
        <f>IF('Multi Unit Grid'!E60="","",'Multi Unit Grid'!E60)</f>
        <v/>
      </c>
      <c r="G64" s="631">
        <f>IF(F64=52,66.15,IF(F64=26,66.15,IF(F64=24,66.15,IF(F64=12,54.6,IF(F64=4,121.8/3,IF(F64=1,488.25/12,""))))))</f>
        <v/>
      </c>
      <c r="H64" s="631">
        <f>IF(F64=52,E64*1.1*52/12,IF(F64=26,E64*1.1*26/12,IF(F64=24,E64*1.1*24/12,IF(F64=12,E64*1.1*12/12,IF(F64=4,E64*4/12,IF(F64=1,E64*4/12,""))))))</f>
        <v/>
      </c>
      <c r="I64" s="174">
        <f>IF(G64="","",SUM(Table1[[#This Row],[Base Fee]]+Table1[[#This Row],[Transaction Fee]]))</f>
        <v/>
      </c>
      <c r="J64" s="199">
        <f>IFERROR(VLOOKUP(B64,'Multi Unit Grid'!C:F,4,FALSE),"")</f>
        <v/>
      </c>
      <c r="K64" s="201">
        <f>IFERROR(VLOOKUP(B64,'Multi Unit Grid'!C:G,5,FALSE),"")</f>
        <v/>
      </c>
      <c r="N64" s="207">
        <f>IF(M64="Y",7.5,IF(M64="N",0,""))</f>
        <v/>
      </c>
      <c r="S64" s="673" t="n"/>
    </row>
    <row r="65">
      <c r="A65" s="166">
        <f>IF('Multi Unit Grid'!B61="","",'Multi Unit Grid'!B61)</f>
        <v/>
      </c>
      <c r="B65" s="166">
        <f>IF('Multi Unit Grid'!C61="","",'Multi Unit Grid'!C61)</f>
        <v/>
      </c>
      <c r="C65" s="159" t="n"/>
      <c r="E65" s="166">
        <f>IF('Multi Unit Grid'!D61="","",'Multi Unit Grid'!D61)</f>
        <v/>
      </c>
      <c r="F65" s="166">
        <f>IF('Multi Unit Grid'!E61="","",'Multi Unit Grid'!E61)</f>
        <v/>
      </c>
      <c r="G65" s="631">
        <f>IF(F65=52,66.15,IF(F65=26,66.15,IF(F65=24,66.15,IF(F65=12,54.6,IF(F65=4,121.8/3,IF(F65=1,488.25/12,""))))))</f>
        <v/>
      </c>
      <c r="H65" s="631">
        <f>IF(F65=52,E65*1.1*52/12,IF(F65=26,E65*1.1*26/12,IF(F65=24,E65*1.1*24/12,IF(F65=12,E65*1.1*12/12,IF(F65=4,E65*4/12,IF(F65=1,E65*4/12,""))))))</f>
        <v/>
      </c>
      <c r="I65" s="174">
        <f>IF(G65="","",SUM(Table1[[#This Row],[Base Fee]]+Table1[[#This Row],[Transaction Fee]]))</f>
        <v/>
      </c>
      <c r="J65" s="199">
        <f>IFERROR(VLOOKUP(B65,'Multi Unit Grid'!C:F,4,FALSE),"")</f>
        <v/>
      </c>
      <c r="K65" s="201">
        <f>IFERROR(VLOOKUP(B65,'Multi Unit Grid'!C:G,5,FALSE),"")</f>
        <v/>
      </c>
      <c r="N65" s="207">
        <f>IF(M65="Y",7.5,IF(M65="N",0,""))</f>
        <v/>
      </c>
      <c r="S65" s="673" t="n"/>
    </row>
    <row r="66">
      <c r="A66" s="166">
        <f>IF('Multi Unit Grid'!B62="","",'Multi Unit Grid'!B62)</f>
        <v/>
      </c>
      <c r="B66" s="166">
        <f>IF('Multi Unit Grid'!C62="","",'Multi Unit Grid'!C62)</f>
        <v/>
      </c>
      <c r="C66" s="159" t="n"/>
      <c r="E66" s="166">
        <f>IF('Multi Unit Grid'!D62="","",'Multi Unit Grid'!D62)</f>
        <v/>
      </c>
      <c r="F66" s="166">
        <f>IF('Multi Unit Grid'!E62="","",'Multi Unit Grid'!E62)</f>
        <v/>
      </c>
      <c r="G66" s="631">
        <f>IF(F66=52,66.15,IF(F66=26,66.15,IF(F66=24,66.15,IF(F66=12,54.6,IF(F66=4,121.8/3,IF(F66=1,488.25/12,""))))))</f>
        <v/>
      </c>
      <c r="H66" s="631">
        <f>IF(F66=52,E66*1.1*52/12,IF(F66=26,E66*1.1*26/12,IF(F66=24,E66*1.1*24/12,IF(F66=12,E66*1.1*12/12,IF(F66=4,E66*4/12,IF(F66=1,E66*4/12,""))))))</f>
        <v/>
      </c>
      <c r="I66" s="174">
        <f>IF(G66="","",SUM(Table1[[#This Row],[Base Fee]]+Table1[[#This Row],[Transaction Fee]]))</f>
        <v/>
      </c>
      <c r="J66" s="199">
        <f>IFERROR(VLOOKUP(B66,'Multi Unit Grid'!C:F,4,FALSE),"")</f>
        <v/>
      </c>
      <c r="K66" s="201">
        <f>IFERROR(VLOOKUP(B66,'Multi Unit Grid'!C:G,5,FALSE),"")</f>
        <v/>
      </c>
      <c r="N66" s="207">
        <f>IF(M66="Y",7.5,IF(M66="N",0,""))</f>
        <v/>
      </c>
      <c r="S66" s="673" t="n"/>
    </row>
    <row r="67">
      <c r="A67" s="166">
        <f>IF('Multi Unit Grid'!B63="","",'Multi Unit Grid'!B63)</f>
        <v/>
      </c>
      <c r="B67" s="166">
        <f>IF('Multi Unit Grid'!C63="","",'Multi Unit Grid'!C63)</f>
        <v/>
      </c>
      <c r="C67" s="159" t="n"/>
      <c r="E67" s="166">
        <f>IF('Multi Unit Grid'!D63="","",'Multi Unit Grid'!D63)</f>
        <v/>
      </c>
      <c r="F67" s="166">
        <f>IF('Multi Unit Grid'!E63="","",'Multi Unit Grid'!E63)</f>
        <v/>
      </c>
      <c r="G67" s="631">
        <f>IF(F67=52,66.15,IF(F67=26,66.15,IF(F67=24,66.15,IF(F67=12,54.6,IF(F67=4,121.8/3,IF(F67=1,488.25/12,""))))))</f>
        <v/>
      </c>
      <c r="H67" s="631">
        <f>IF(F67=52,E67*1.1*52/12,IF(F67=26,E67*1.1*26/12,IF(F67=24,E67*1.1*24/12,IF(F67=12,E67*1.1*12/12,IF(F67=4,E67*4/12,IF(F67=1,E67*4/12,""))))))</f>
        <v/>
      </c>
      <c r="I67" s="174">
        <f>IF(G67="","",SUM(Table1[[#This Row],[Base Fee]]+Table1[[#This Row],[Transaction Fee]]))</f>
        <v/>
      </c>
      <c r="J67" s="199">
        <f>IFERROR(VLOOKUP(B67,'Multi Unit Grid'!C:F,4,FALSE),"")</f>
        <v/>
      </c>
      <c r="K67" s="201">
        <f>IFERROR(VLOOKUP(B67,'Multi Unit Grid'!C:G,5,FALSE),"")</f>
        <v/>
      </c>
      <c r="N67" s="207">
        <f>IF(M67="Y",7.5,IF(M67="N",0,""))</f>
        <v/>
      </c>
      <c r="S67" s="673" t="n"/>
    </row>
    <row r="68">
      <c r="A68" s="166">
        <f>IF('Multi Unit Grid'!B64="","",'Multi Unit Grid'!B64)</f>
        <v/>
      </c>
      <c r="B68" s="166">
        <f>IF('Multi Unit Grid'!C64="","",'Multi Unit Grid'!C64)</f>
        <v/>
      </c>
      <c r="C68" s="159" t="n"/>
      <c r="E68" s="166">
        <f>IF('Multi Unit Grid'!D64="","",'Multi Unit Grid'!D64)</f>
        <v/>
      </c>
      <c r="F68" s="166">
        <f>IF('Multi Unit Grid'!E64="","",'Multi Unit Grid'!E64)</f>
        <v/>
      </c>
      <c r="G68" s="631">
        <f>IF(F68=52,66.15,IF(F68=26,66.15,IF(F68=24,66.15,IF(F68=12,54.6,IF(F68=4,121.8/3,IF(F68=1,488.25/12,""))))))</f>
        <v/>
      </c>
      <c r="H68" s="631">
        <f>IF(F68=52,E68*1.1*52/12,IF(F68=26,E68*1.1*26/12,IF(F68=24,E68*1.1*24/12,IF(F68=12,E68*1.1*12/12,IF(F68=4,E68*4/12,IF(F68=1,E68*4/12,""))))))</f>
        <v/>
      </c>
      <c r="I68" s="174">
        <f>IF(G68="","",SUM(Table1[[#This Row],[Base Fee]]+Table1[[#This Row],[Transaction Fee]]))</f>
        <v/>
      </c>
      <c r="J68" s="199">
        <f>IFERROR(VLOOKUP(B68,'Multi Unit Grid'!C:F,4,FALSE),"")</f>
        <v/>
      </c>
      <c r="K68" s="201">
        <f>IFERROR(VLOOKUP(B68,'Multi Unit Grid'!C:G,5,FALSE),"")</f>
        <v/>
      </c>
      <c r="N68" s="207">
        <f>IF(M68="Y",7.5,IF(M68="N",0,""))</f>
        <v/>
      </c>
      <c r="S68" s="673" t="n"/>
    </row>
    <row r="69">
      <c r="A69" s="166">
        <f>IF('Multi Unit Grid'!B65="","",'Multi Unit Grid'!B65)</f>
        <v/>
      </c>
      <c r="B69" s="166">
        <f>IF('Multi Unit Grid'!C65="","",'Multi Unit Grid'!C65)</f>
        <v/>
      </c>
      <c r="C69" s="159" t="n"/>
      <c r="E69" s="166">
        <f>IF('Multi Unit Grid'!D65="","",'Multi Unit Grid'!D65)</f>
        <v/>
      </c>
      <c r="F69" s="166">
        <f>IF('Multi Unit Grid'!E65="","",'Multi Unit Grid'!E65)</f>
        <v/>
      </c>
      <c r="G69" s="631">
        <f>IF(F69=52,66.15,IF(F69=26,66.15,IF(F69=24,66.15,IF(F69=12,54.6,IF(F69=4,121.8/3,IF(F69=1,488.25/12,""))))))</f>
        <v/>
      </c>
      <c r="H69" s="631">
        <f>IF(F69=52,E69*1.1*52/12,IF(F69=26,E69*1.1*26/12,IF(F69=24,E69*1.1*24/12,IF(F69=12,E69*1.1*12/12,IF(F69=4,E69*4/12,IF(F69=1,E69*4/12,""))))))</f>
        <v/>
      </c>
      <c r="I69" s="174">
        <f>IF(G69="","",SUM(Table1[[#This Row],[Base Fee]]+Table1[[#This Row],[Transaction Fee]]))</f>
        <v/>
      </c>
      <c r="J69" s="199">
        <f>IFERROR(VLOOKUP(B69,'Multi Unit Grid'!C:F,4,FALSE),"")</f>
        <v/>
      </c>
      <c r="K69" s="201">
        <f>IFERROR(VLOOKUP(B69,'Multi Unit Grid'!C:G,5,FALSE),"")</f>
        <v/>
      </c>
      <c r="N69" s="207">
        <f>IF(M69="Y",7.5,IF(M69="N",0,""))</f>
        <v/>
      </c>
      <c r="S69" s="673" t="n"/>
    </row>
    <row r="70">
      <c r="A70" s="166">
        <f>IF('Multi Unit Grid'!B66="","",'Multi Unit Grid'!B66)</f>
        <v/>
      </c>
      <c r="B70" s="166">
        <f>IF('Multi Unit Grid'!C66="","",'Multi Unit Grid'!C66)</f>
        <v/>
      </c>
      <c r="C70" s="159" t="n"/>
      <c r="E70" s="166">
        <f>IF('Multi Unit Grid'!D66="","",'Multi Unit Grid'!D66)</f>
        <v/>
      </c>
      <c r="F70" s="166">
        <f>IF('Multi Unit Grid'!E66="","",'Multi Unit Grid'!E66)</f>
        <v/>
      </c>
      <c r="G70" s="631">
        <f>IF(F70=52,66.15,IF(F70=26,66.15,IF(F70=24,66.15,IF(F70=12,54.6,IF(F70=4,121.8/3,IF(F70=1,488.25/12,""))))))</f>
        <v/>
      </c>
      <c r="H70" s="631">
        <f>IF(F70=52,E70*1.1*52/12,IF(F70=26,E70*1.1*26/12,IF(F70=24,E70*1.1*24/12,IF(F70=12,E70*1.1*12/12,IF(F70=4,E70*4/12,IF(F70=1,E70*4/12,""))))))</f>
        <v/>
      </c>
      <c r="I70" s="174">
        <f>IF(G70="","",SUM(Table1[[#This Row],[Base Fee]]+Table1[[#This Row],[Transaction Fee]]))</f>
        <v/>
      </c>
      <c r="J70" s="199">
        <f>IFERROR(VLOOKUP(B70,'Multi Unit Grid'!C:F,4,FALSE),"")</f>
        <v/>
      </c>
      <c r="K70" s="201">
        <f>IFERROR(VLOOKUP(B70,'Multi Unit Grid'!C:G,5,FALSE),"")</f>
        <v/>
      </c>
      <c r="N70" s="207">
        <f>IF(M70="Y",7.5,IF(M70="N",0,""))</f>
        <v/>
      </c>
      <c r="S70" s="673" t="n"/>
    </row>
    <row r="71">
      <c r="A71" s="166">
        <f>IF('Multi Unit Grid'!B67="","",'Multi Unit Grid'!B67)</f>
        <v/>
      </c>
      <c r="B71" s="166">
        <f>IF('Multi Unit Grid'!C67="","",'Multi Unit Grid'!C67)</f>
        <v/>
      </c>
      <c r="C71" s="159" t="n"/>
      <c r="E71" s="166">
        <f>IF('Multi Unit Grid'!D67="","",'Multi Unit Grid'!D67)</f>
        <v/>
      </c>
      <c r="F71" s="166">
        <f>IF('Multi Unit Grid'!E67="","",'Multi Unit Grid'!E67)</f>
        <v/>
      </c>
      <c r="G71" s="631">
        <f>IF(F71=52,66.15,IF(F71=26,66.15,IF(F71=24,66.15,IF(F71=12,54.6,IF(F71=4,121.8/3,IF(F71=1,488.25/12,""))))))</f>
        <v/>
      </c>
      <c r="H71" s="631">
        <f>IF(F71=52,E71*1.1*52/12,IF(F71=26,E71*1.1*26/12,IF(F71=24,E71*1.1*24/12,IF(F71=12,E71*1.1*12/12,IF(F71=4,E71*4/12,IF(F71=1,E71*4/12,""))))))</f>
        <v/>
      </c>
      <c r="I71" s="174">
        <f>IF(G71="","",SUM(Table1[[#This Row],[Base Fee]]+Table1[[#This Row],[Transaction Fee]]))</f>
        <v/>
      </c>
      <c r="J71" s="199">
        <f>IFERROR(VLOOKUP(B71,'Multi Unit Grid'!C:F,4,FALSE),"")</f>
        <v/>
      </c>
      <c r="K71" s="201">
        <f>IFERROR(VLOOKUP(B71,'Multi Unit Grid'!C:G,5,FALSE),"")</f>
        <v/>
      </c>
      <c r="N71" s="207">
        <f>IF(M71="Y",7.5,IF(M71="N",0,""))</f>
        <v/>
      </c>
      <c r="S71" s="673" t="n"/>
    </row>
    <row r="72">
      <c r="A72" s="166">
        <f>IF('Multi Unit Grid'!B68="","",'Multi Unit Grid'!B68)</f>
        <v/>
      </c>
      <c r="B72" s="166">
        <f>IF('Multi Unit Grid'!C68="","",'Multi Unit Grid'!C68)</f>
        <v/>
      </c>
      <c r="C72" s="159" t="n"/>
      <c r="E72" s="166">
        <f>IF('Multi Unit Grid'!D68="","",'Multi Unit Grid'!D68)</f>
        <v/>
      </c>
      <c r="F72" s="166">
        <f>IF('Multi Unit Grid'!E68="","",'Multi Unit Grid'!E68)</f>
        <v/>
      </c>
      <c r="G72" s="631">
        <f>IF(F72=52,66.15,IF(F72=26,66.15,IF(F72=24,66.15,IF(F72=12,54.6,IF(F72=4,121.8/3,IF(F72=1,488.25/12,""))))))</f>
        <v/>
      </c>
      <c r="H72" s="631">
        <f>IF(F72=52,E72*1.1*52/12,IF(F72=26,E72*1.1*26/12,IF(F72=24,E72*1.1*24/12,IF(F72=12,E72*1.1*12/12,IF(F72=4,E72*4/12,IF(F72=1,E72*4/12,""))))))</f>
        <v/>
      </c>
      <c r="I72" s="174">
        <f>IF(G72="","",SUM(Table1[[#This Row],[Base Fee]]+Table1[[#This Row],[Transaction Fee]]))</f>
        <v/>
      </c>
      <c r="J72" s="199">
        <f>IFERROR(VLOOKUP(B72,'Multi Unit Grid'!C:F,4,FALSE),"")</f>
        <v/>
      </c>
      <c r="K72" s="201">
        <f>IFERROR(VLOOKUP(B72,'Multi Unit Grid'!C:G,5,FALSE),"")</f>
        <v/>
      </c>
      <c r="N72" s="207">
        <f>IF(M72="Y",7.5,IF(M72="N",0,""))</f>
        <v/>
      </c>
      <c r="S72" s="673" t="n"/>
    </row>
    <row r="73">
      <c r="A73" s="166">
        <f>IF('Multi Unit Grid'!B69="","",'Multi Unit Grid'!B69)</f>
        <v/>
      </c>
      <c r="B73" s="166">
        <f>IF('Multi Unit Grid'!C69="","",'Multi Unit Grid'!C69)</f>
        <v/>
      </c>
      <c r="C73" s="159" t="n"/>
      <c r="E73" s="166">
        <f>IF('Multi Unit Grid'!D69="","",'Multi Unit Grid'!D69)</f>
        <v/>
      </c>
      <c r="F73" s="166">
        <f>IF('Multi Unit Grid'!E69="","",'Multi Unit Grid'!E69)</f>
        <v/>
      </c>
      <c r="G73" s="631">
        <f>IF(F73=52,66.15,IF(F73=26,66.15,IF(F73=24,66.15,IF(F73=12,54.6,IF(F73=4,121.8/3,IF(F73=1,488.25/12,""))))))</f>
        <v/>
      </c>
      <c r="H73" s="631">
        <f>IF(F73=52,E73*1.1*52/12,IF(F73=26,E73*1.1*26/12,IF(F73=24,E73*1.1*24/12,IF(F73=12,E73*1.1*12/12,IF(F73=4,E73*4/12,IF(F73=1,E73*4/12,""))))))</f>
        <v/>
      </c>
      <c r="I73" s="174">
        <f>IF(G73="","",SUM(Table1[[#This Row],[Base Fee]]+Table1[[#This Row],[Transaction Fee]]))</f>
        <v/>
      </c>
      <c r="J73" s="199">
        <f>IFERROR(VLOOKUP(B73,'Multi Unit Grid'!C:F,4,FALSE),"")</f>
        <v/>
      </c>
      <c r="K73" s="201">
        <f>IFERROR(VLOOKUP(B73,'Multi Unit Grid'!C:G,5,FALSE),"")</f>
        <v/>
      </c>
      <c r="N73" s="207">
        <f>IF(M73="Y",7.5,IF(M73="N",0,""))</f>
        <v/>
      </c>
      <c r="S73" s="673" t="n"/>
    </row>
    <row r="74">
      <c r="A74" s="166">
        <f>IF('Multi Unit Grid'!B70="","",'Multi Unit Grid'!B70)</f>
        <v/>
      </c>
      <c r="B74" s="166">
        <f>IF('Multi Unit Grid'!C70="","",'Multi Unit Grid'!C70)</f>
        <v/>
      </c>
      <c r="C74" s="159" t="n"/>
      <c r="E74" s="166">
        <f>IF('Multi Unit Grid'!D70="","",'Multi Unit Grid'!D70)</f>
        <v/>
      </c>
      <c r="F74" s="166">
        <f>IF('Multi Unit Grid'!E70="","",'Multi Unit Grid'!E70)</f>
        <v/>
      </c>
      <c r="G74" s="631">
        <f>IF(F74=52,66.15,IF(F74=26,66.15,IF(F74=24,66.15,IF(F74=12,54.6,IF(F74=4,121.8/3,IF(F74=1,488.25/12,""))))))</f>
        <v/>
      </c>
      <c r="H74" s="631">
        <f>IF(F74=52,E74*1.1*52/12,IF(F74=26,E74*1.1*26/12,IF(F74=24,E74*1.1*24/12,IF(F74=12,E74*1.1*12/12,IF(F74=4,E74*4/12,IF(F74=1,E74*4/12,""))))))</f>
        <v/>
      </c>
      <c r="I74" s="174">
        <f>IF(G74="","",SUM(Table1[[#This Row],[Base Fee]]+Table1[[#This Row],[Transaction Fee]]))</f>
        <v/>
      </c>
      <c r="J74" s="199">
        <f>IFERROR(VLOOKUP(B74,'Multi Unit Grid'!C:F,4,FALSE),"")</f>
        <v/>
      </c>
      <c r="K74" s="201">
        <f>IFERROR(VLOOKUP(B74,'Multi Unit Grid'!C:G,5,FALSE),"")</f>
        <v/>
      </c>
      <c r="N74" s="207">
        <f>IF(M74="Y",7.5,IF(M74="N",0,""))</f>
        <v/>
      </c>
      <c r="S74" s="673" t="n"/>
    </row>
    <row r="75">
      <c r="A75" s="166">
        <f>IF('Multi Unit Grid'!B71="","",'Multi Unit Grid'!B71)</f>
        <v/>
      </c>
      <c r="B75" s="166">
        <f>IF('Multi Unit Grid'!C71="","",'Multi Unit Grid'!C71)</f>
        <v/>
      </c>
      <c r="C75" s="159" t="n"/>
      <c r="E75" s="166">
        <f>IF('Multi Unit Grid'!D71="","",'Multi Unit Grid'!D71)</f>
        <v/>
      </c>
      <c r="F75" s="166">
        <f>IF('Multi Unit Grid'!E71="","",'Multi Unit Grid'!E71)</f>
        <v/>
      </c>
      <c r="G75" s="631">
        <f>IF(F75=52,66.15,IF(F75=26,66.15,IF(F75=24,66.15,IF(F75=12,54.6,IF(F75=4,121.8/3,IF(F75=1,488.25/12,""))))))</f>
        <v/>
      </c>
      <c r="H75" s="631">
        <f>IF(F75=52,E75*1.1*52/12,IF(F75=26,E75*1.1*26/12,IF(F75=24,E75*1.1*24/12,IF(F75=12,E75*1.1*12/12,IF(F75=4,E75*4/12,IF(F75=1,E75*4/12,""))))))</f>
        <v/>
      </c>
      <c r="I75" s="174">
        <f>IF(G75="","",SUM(Table1[[#This Row],[Base Fee]]+Table1[[#This Row],[Transaction Fee]]))</f>
        <v/>
      </c>
      <c r="J75" s="199">
        <f>IFERROR(VLOOKUP(B75,'Multi Unit Grid'!C:F,4,FALSE),"")</f>
        <v/>
      </c>
      <c r="K75" s="201">
        <f>IFERROR(VLOOKUP(B75,'Multi Unit Grid'!C:G,5,FALSE),"")</f>
        <v/>
      </c>
      <c r="N75" s="207">
        <f>IF(M75="Y",7.5,IF(M75="N",0,""))</f>
        <v/>
      </c>
      <c r="S75" s="673" t="n"/>
    </row>
    <row r="76">
      <c r="A76" s="166">
        <f>IF('Multi Unit Grid'!B72="","",'Multi Unit Grid'!B72)</f>
        <v/>
      </c>
      <c r="B76" s="166">
        <f>IF('Multi Unit Grid'!C72="","",'Multi Unit Grid'!C72)</f>
        <v/>
      </c>
      <c r="C76" s="159" t="n"/>
      <c r="E76" s="166">
        <f>IF('Multi Unit Grid'!D72="","",'Multi Unit Grid'!D72)</f>
        <v/>
      </c>
      <c r="F76" s="166">
        <f>IF('Multi Unit Grid'!E72="","",'Multi Unit Grid'!E72)</f>
        <v/>
      </c>
      <c r="G76" s="631">
        <f>IF(F76=52,66.15,IF(F76=26,66.15,IF(F76=24,66.15,IF(F76=12,54.6,IF(F76=4,121.8/3,IF(F76=1,488.25/12,""))))))</f>
        <v/>
      </c>
      <c r="H76" s="631">
        <f>IF(F76=52,E76*1.1*52/12,IF(F76=26,E76*1.1*26/12,IF(F76=24,E76*1.1*24/12,IF(F76=12,E76*1.1*12/12,IF(F76=4,E76*4/12,IF(F76=1,E76*4/12,""))))))</f>
        <v/>
      </c>
      <c r="I76" s="174">
        <f>IF(G76="","",SUM(Table1[[#This Row],[Base Fee]]+Table1[[#This Row],[Transaction Fee]]))</f>
        <v/>
      </c>
      <c r="J76" s="199">
        <f>IFERROR(VLOOKUP(B76,'Multi Unit Grid'!C:F,4,FALSE),"")</f>
        <v/>
      </c>
      <c r="K76" s="201">
        <f>IFERROR(VLOOKUP(B76,'Multi Unit Grid'!C:G,5,FALSE),"")</f>
        <v/>
      </c>
      <c r="N76" s="207">
        <f>IF(M76="Y",7.5,IF(M76="N",0,""))</f>
        <v/>
      </c>
      <c r="S76" s="673" t="n"/>
    </row>
    <row r="77">
      <c r="A77" s="166">
        <f>IF('Multi Unit Grid'!B73="","",'Multi Unit Grid'!B73)</f>
        <v/>
      </c>
      <c r="B77" s="166">
        <f>IF('Multi Unit Grid'!C73="","",'Multi Unit Grid'!C73)</f>
        <v/>
      </c>
      <c r="C77" s="159" t="n"/>
      <c r="E77" s="166">
        <f>IF('Multi Unit Grid'!D73="","",'Multi Unit Grid'!D73)</f>
        <v/>
      </c>
      <c r="F77" s="166">
        <f>IF('Multi Unit Grid'!E73="","",'Multi Unit Grid'!E73)</f>
        <v/>
      </c>
      <c r="G77" s="631">
        <f>IF(F77=52,66.15,IF(F77=26,66.15,IF(F77=24,66.15,IF(F77=12,54.6,IF(F77=4,121.8/3,IF(F77=1,488.25/12,""))))))</f>
        <v/>
      </c>
      <c r="H77" s="631">
        <f>IF(F77=52,E77*1.1*52/12,IF(F77=26,E77*1.1*26/12,IF(F77=24,E77*1.1*24/12,IF(F77=12,E77*1.1*12/12,IF(F77=4,E77*4/12,IF(F77=1,E77*4/12,""))))))</f>
        <v/>
      </c>
      <c r="I77" s="174">
        <f>IF(G77="","",SUM(Table1[[#This Row],[Base Fee]]+Table1[[#This Row],[Transaction Fee]]))</f>
        <v/>
      </c>
      <c r="J77" s="199">
        <f>IFERROR(VLOOKUP(B77,'Multi Unit Grid'!C:F,4,FALSE),"")</f>
        <v/>
      </c>
      <c r="K77" s="201">
        <f>IFERROR(VLOOKUP(B77,'Multi Unit Grid'!C:G,5,FALSE),"")</f>
        <v/>
      </c>
      <c r="N77" s="207">
        <f>IF(M77="Y",7.5,IF(M77="N",0,""))</f>
        <v/>
      </c>
      <c r="S77" s="673" t="n"/>
    </row>
    <row r="78">
      <c r="A78" s="166">
        <f>IF('Multi Unit Grid'!B74="","",'Multi Unit Grid'!B74)</f>
        <v/>
      </c>
      <c r="B78" s="166">
        <f>IF('Multi Unit Grid'!C74="","",'Multi Unit Grid'!C74)</f>
        <v/>
      </c>
      <c r="C78" s="159" t="n"/>
      <c r="E78" s="166">
        <f>IF('Multi Unit Grid'!D74="","",'Multi Unit Grid'!D74)</f>
        <v/>
      </c>
      <c r="F78" s="166">
        <f>IF('Multi Unit Grid'!E74="","",'Multi Unit Grid'!E74)</f>
        <v/>
      </c>
      <c r="G78" s="631">
        <f>IF(F78=52,66.15,IF(F78=26,66.15,IF(F78=24,66.15,IF(F78=12,54.6,IF(F78=4,121.8/3,IF(F78=1,488.25/12,""))))))</f>
        <v/>
      </c>
      <c r="H78" s="631">
        <f>IF(F78=52,E78*1.1*52/12,IF(F78=26,E78*1.1*26/12,IF(F78=24,E78*1.1*24/12,IF(F78=12,E78*1.1*12/12,IF(F78=4,E78*4/12,IF(F78=1,E78*4/12,""))))))</f>
        <v/>
      </c>
      <c r="I78" s="174">
        <f>IF(G78="","",SUM(Table1[[#This Row],[Base Fee]]+Table1[[#This Row],[Transaction Fee]]))</f>
        <v/>
      </c>
      <c r="J78" s="199">
        <f>IFERROR(VLOOKUP(B78,'Multi Unit Grid'!C:F,4,FALSE),"")</f>
        <v/>
      </c>
      <c r="K78" s="201">
        <f>IFERROR(VLOOKUP(B78,'Multi Unit Grid'!C:G,5,FALSE),"")</f>
        <v/>
      </c>
      <c r="N78" s="207">
        <f>IF(M78="Y",7.5,IF(M78="N",0,""))</f>
        <v/>
      </c>
      <c r="S78" s="673" t="n"/>
    </row>
    <row r="79">
      <c r="A79" s="166">
        <f>IF('Multi Unit Grid'!B75="","",'Multi Unit Grid'!B75)</f>
        <v/>
      </c>
      <c r="B79" s="166">
        <f>IF('Multi Unit Grid'!C75="","",'Multi Unit Grid'!C75)</f>
        <v/>
      </c>
      <c r="C79" s="159" t="n"/>
      <c r="E79" s="166">
        <f>IF('Multi Unit Grid'!D75="","",'Multi Unit Grid'!D75)</f>
        <v/>
      </c>
      <c r="F79" s="166">
        <f>IF('Multi Unit Grid'!E75="","",'Multi Unit Grid'!E75)</f>
        <v/>
      </c>
      <c r="G79" s="631">
        <f>IF(F79=52,66.15,IF(F79=26,66.15,IF(F79=24,66.15,IF(F79=12,54.6,IF(F79=4,121.8/3,IF(F79=1,488.25/12,""))))))</f>
        <v/>
      </c>
      <c r="H79" s="631">
        <f>IF(F79=52,E79*1.1*52/12,IF(F79=26,E79*1.1*26/12,IF(F79=24,E79*1.1*24/12,IF(F79=12,E79*1.1*12/12,IF(F79=4,E79*4/12,IF(F79=1,E79*4/12,""))))))</f>
        <v/>
      </c>
      <c r="I79" s="174">
        <f>IF(G79="","",SUM(Table1[[#This Row],[Base Fee]]+Table1[[#This Row],[Transaction Fee]]))</f>
        <v/>
      </c>
      <c r="J79" s="199">
        <f>IFERROR(VLOOKUP(B79,'Multi Unit Grid'!C:F,4,FALSE),"")</f>
        <v/>
      </c>
      <c r="K79" s="201">
        <f>IFERROR(VLOOKUP(B79,'Multi Unit Grid'!C:G,5,FALSE),"")</f>
        <v/>
      </c>
      <c r="N79" s="207">
        <f>IF(M79="Y",7.5,IF(M79="N",0,""))</f>
        <v/>
      </c>
      <c r="S79" s="673" t="n"/>
    </row>
    <row r="80">
      <c r="A80" s="166">
        <f>IF('Multi Unit Grid'!B76="","",'Multi Unit Grid'!B76)</f>
        <v/>
      </c>
      <c r="B80" s="166">
        <f>IF('Multi Unit Grid'!C76="","",'Multi Unit Grid'!C76)</f>
        <v/>
      </c>
      <c r="C80" s="159" t="n"/>
      <c r="E80" s="166">
        <f>IF('Multi Unit Grid'!D76="","",'Multi Unit Grid'!D76)</f>
        <v/>
      </c>
      <c r="F80" s="166">
        <f>IF('Multi Unit Grid'!E76="","",'Multi Unit Grid'!E76)</f>
        <v/>
      </c>
      <c r="G80" s="631">
        <f>IF(F80=52,66.15,IF(F80=26,66.15,IF(F80=24,66.15,IF(F80=12,54.6,IF(F80=4,121.8/3,IF(F80=1,488.25/12,""))))))</f>
        <v/>
      </c>
      <c r="H80" s="631">
        <f>IF(F80=52,E80*1.1*52/12,IF(F80=26,E80*1.1*26/12,IF(F80=24,E80*1.1*24/12,IF(F80=12,E80*1.1*12/12,IF(F80=4,E80*4/12,IF(F80=1,E80*4/12,""))))))</f>
        <v/>
      </c>
      <c r="I80" s="174">
        <f>IF(G80="","",SUM(Table1[[#This Row],[Base Fee]]+Table1[[#This Row],[Transaction Fee]]))</f>
        <v/>
      </c>
      <c r="J80" s="199">
        <f>IFERROR(VLOOKUP(B80,'Multi Unit Grid'!C:F,4,FALSE),"")</f>
        <v/>
      </c>
      <c r="K80" s="201">
        <f>IFERROR(VLOOKUP(B80,'Multi Unit Grid'!C:G,5,FALSE),"")</f>
        <v/>
      </c>
      <c r="N80" s="207">
        <f>IF(M80="Y",7.5,IF(M80="N",0,""))</f>
        <v/>
      </c>
      <c r="S80" s="673" t="n"/>
    </row>
    <row r="81">
      <c r="A81" s="166">
        <f>IF('Multi Unit Grid'!B77="","",'Multi Unit Grid'!B77)</f>
        <v/>
      </c>
      <c r="B81" s="166">
        <f>IF('Multi Unit Grid'!C77="","",'Multi Unit Grid'!C77)</f>
        <v/>
      </c>
      <c r="C81" s="159" t="n"/>
      <c r="E81" s="166">
        <f>IF('Multi Unit Grid'!D77="","",'Multi Unit Grid'!D77)</f>
        <v/>
      </c>
      <c r="F81" s="166">
        <f>IF('Multi Unit Grid'!E77="","",'Multi Unit Grid'!E77)</f>
        <v/>
      </c>
      <c r="G81" s="631">
        <f>IF(F81=52,66.15,IF(F81=26,66.15,IF(F81=24,66.15,IF(F81=12,54.6,IF(F81=4,121.8/3,IF(F81=1,488.25/12,""))))))</f>
        <v/>
      </c>
      <c r="H81" s="631">
        <f>IF(F81=52,E81*1.1*52/12,IF(F81=26,E81*1.1*26/12,IF(F81=24,E81*1.1*24/12,IF(F81=12,E81*1.1*12/12,IF(F81=4,E81*4/12,IF(F81=1,E81*4/12,""))))))</f>
        <v/>
      </c>
      <c r="I81" s="174">
        <f>IF(G81="","",SUM(Table1[[#This Row],[Base Fee]]+Table1[[#This Row],[Transaction Fee]]))</f>
        <v/>
      </c>
      <c r="J81" s="199">
        <f>IFERROR(VLOOKUP(B81,'Multi Unit Grid'!C:F,4,FALSE),"")</f>
        <v/>
      </c>
      <c r="K81" s="201">
        <f>IFERROR(VLOOKUP(B81,'Multi Unit Grid'!C:G,5,FALSE),"")</f>
        <v/>
      </c>
      <c r="N81" s="207">
        <f>IF(M81="Y",7.5,IF(M81="N",0,""))</f>
        <v/>
      </c>
      <c r="S81" s="673" t="n"/>
    </row>
    <row r="82">
      <c r="A82" s="166">
        <f>IF('Multi Unit Grid'!B78="","",'Multi Unit Grid'!B78)</f>
        <v/>
      </c>
      <c r="B82" s="166">
        <f>IF('Multi Unit Grid'!C78="","",'Multi Unit Grid'!C78)</f>
        <v/>
      </c>
      <c r="C82" s="159" t="n"/>
      <c r="E82" s="166">
        <f>IF('Multi Unit Grid'!D78="","",'Multi Unit Grid'!D78)</f>
        <v/>
      </c>
      <c r="F82" s="166">
        <f>IF('Multi Unit Grid'!E78="","",'Multi Unit Grid'!E78)</f>
        <v/>
      </c>
      <c r="G82" s="631">
        <f>IF(F82=52,66.15,IF(F82=26,66.15,IF(F82=24,66.15,IF(F82=12,54.6,IF(F82=4,121.8/3,IF(F82=1,488.25/12,""))))))</f>
        <v/>
      </c>
      <c r="H82" s="631">
        <f>IF(F82=52,E82*1.1*52/12,IF(F82=26,E82*1.1*26/12,IF(F82=24,E82*1.1*24/12,IF(F82=12,E82*1.1*12/12,IF(F82=4,E82*4/12,IF(F82=1,E82*4/12,""))))))</f>
        <v/>
      </c>
      <c r="I82" s="174">
        <f>IF(G82="","",SUM(Table1[[#This Row],[Base Fee]]+Table1[[#This Row],[Transaction Fee]]))</f>
        <v/>
      </c>
      <c r="J82" s="199">
        <f>IFERROR(VLOOKUP(B82,'Multi Unit Grid'!C:F,4,FALSE),"")</f>
        <v/>
      </c>
      <c r="K82" s="201">
        <f>IFERROR(VLOOKUP(B82,'Multi Unit Grid'!C:G,5,FALSE),"")</f>
        <v/>
      </c>
      <c r="N82" s="207">
        <f>IF(M82="Y",7.5,IF(M82="N",0,""))</f>
        <v/>
      </c>
      <c r="S82" s="673" t="n"/>
    </row>
    <row r="83">
      <c r="A83" s="166">
        <f>IF('Multi Unit Grid'!B79="","",'Multi Unit Grid'!B79)</f>
        <v/>
      </c>
      <c r="B83" s="166">
        <f>IF('Multi Unit Grid'!C79="","",'Multi Unit Grid'!C79)</f>
        <v/>
      </c>
      <c r="C83" s="159" t="n"/>
      <c r="E83" s="166">
        <f>IF('Multi Unit Grid'!D79="","",'Multi Unit Grid'!D79)</f>
        <v/>
      </c>
      <c r="F83" s="166">
        <f>IF('Multi Unit Grid'!E79="","",'Multi Unit Grid'!E79)</f>
        <v/>
      </c>
      <c r="G83" s="631">
        <f>IF(F83=52,66.15,IF(F83=26,66.15,IF(F83=24,66.15,IF(F83=12,54.6,IF(F83=4,121.8/3,IF(F83=1,488.25/12,""))))))</f>
        <v/>
      </c>
      <c r="H83" s="631">
        <f>IF(F83=52,E83*1.1*52/12,IF(F83=26,E83*1.1*26/12,IF(F83=24,E83*1.1*24/12,IF(F83=12,E83*1.1*12/12,IF(F83=4,E83*4/12,IF(F83=1,E83*4/12,""))))))</f>
        <v/>
      </c>
      <c r="I83" s="174">
        <f>IF(G83="","",SUM(Table1[[#This Row],[Base Fee]]+Table1[[#This Row],[Transaction Fee]]))</f>
        <v/>
      </c>
      <c r="J83" s="199">
        <f>IFERROR(VLOOKUP(B83,'Multi Unit Grid'!C:F,4,FALSE),"")</f>
        <v/>
      </c>
      <c r="K83" s="201">
        <f>IFERROR(VLOOKUP(B83,'Multi Unit Grid'!C:G,5,FALSE),"")</f>
        <v/>
      </c>
      <c r="N83" s="207">
        <f>IF(M83="Y",7.5,IF(M83="N",0,""))</f>
        <v/>
      </c>
      <c r="S83" s="673" t="n"/>
    </row>
    <row r="84">
      <c r="A84" s="166">
        <f>IF('Multi Unit Grid'!B80="","",'Multi Unit Grid'!B80)</f>
        <v/>
      </c>
      <c r="B84" s="166">
        <f>IF('Multi Unit Grid'!C80="","",'Multi Unit Grid'!C80)</f>
        <v/>
      </c>
      <c r="C84" s="159" t="n"/>
      <c r="E84" s="166">
        <f>IF('Multi Unit Grid'!D80="","",'Multi Unit Grid'!D80)</f>
        <v/>
      </c>
      <c r="F84" s="166">
        <f>IF('Multi Unit Grid'!E80="","",'Multi Unit Grid'!E80)</f>
        <v/>
      </c>
      <c r="G84" s="631">
        <f>IF(F84=52,66.15,IF(F84=26,66.15,IF(F84=24,66.15,IF(F84=12,54.6,IF(F84=4,121.8/3,IF(F84=1,488.25/12,""))))))</f>
        <v/>
      </c>
      <c r="H84" s="631">
        <f>IF(F84=52,E84*1.1*52/12,IF(F84=26,E84*1.1*26/12,IF(F84=24,E84*1.1*24/12,IF(F84=12,E84*1.1*12/12,IF(F84=4,E84*4/12,IF(F84=1,E84*4/12,""))))))</f>
        <v/>
      </c>
      <c r="I84" s="174">
        <f>IF(G84="","",SUM(Table1[[#This Row],[Base Fee]]+Table1[[#This Row],[Transaction Fee]]))</f>
        <v/>
      </c>
      <c r="J84" s="199">
        <f>IFERROR(VLOOKUP(B84,'Multi Unit Grid'!C:F,4,FALSE),"")</f>
        <v/>
      </c>
      <c r="K84" s="201">
        <f>IFERROR(VLOOKUP(B84,'Multi Unit Grid'!C:G,5,FALSE),"")</f>
        <v/>
      </c>
      <c r="N84" s="207">
        <f>IF(M84="Y",7.5,IF(M84="N",0,""))</f>
        <v/>
      </c>
      <c r="S84" s="673" t="n"/>
    </row>
    <row r="85">
      <c r="A85" s="166">
        <f>IF('Multi Unit Grid'!B81="","",'Multi Unit Grid'!B81)</f>
        <v/>
      </c>
      <c r="B85" s="166">
        <f>IF('Multi Unit Grid'!C81="","",'Multi Unit Grid'!C81)</f>
        <v/>
      </c>
      <c r="C85" s="159" t="n"/>
      <c r="E85" s="166">
        <f>IF('Multi Unit Grid'!D81="","",'Multi Unit Grid'!D81)</f>
        <v/>
      </c>
      <c r="F85" s="166">
        <f>IF('Multi Unit Grid'!E81="","",'Multi Unit Grid'!E81)</f>
        <v/>
      </c>
      <c r="G85" s="631">
        <f>IF(F85=52,66.15,IF(F85=26,66.15,IF(F85=24,66.15,IF(F85=12,54.6,IF(F85=4,121.8/3,IF(F85=1,488.25/12,""))))))</f>
        <v/>
      </c>
      <c r="H85" s="631">
        <f>IF(F85=52,E85*1.1*52/12,IF(F85=26,E85*1.1*26/12,IF(F85=24,E85*1.1*24/12,IF(F85=12,E85*1.1*12/12,IF(F85=4,E85*4/12,IF(F85=1,E85*4/12,""))))))</f>
        <v/>
      </c>
      <c r="I85" s="174">
        <f>IF(G85="","",SUM(Table1[[#This Row],[Base Fee]]+Table1[[#This Row],[Transaction Fee]]))</f>
        <v/>
      </c>
      <c r="J85" s="199">
        <f>IFERROR(VLOOKUP(B85,'Multi Unit Grid'!C:F,4,FALSE),"")</f>
        <v/>
      </c>
      <c r="K85" s="201">
        <f>IFERROR(VLOOKUP(B85,'Multi Unit Grid'!C:G,5,FALSE),"")</f>
        <v/>
      </c>
      <c r="N85" s="207">
        <f>IF(M85="Y",7.5,IF(M85="N",0,""))</f>
        <v/>
      </c>
      <c r="S85" s="673" t="n"/>
    </row>
    <row r="86">
      <c r="A86" s="166">
        <f>IF('Multi Unit Grid'!B82="","",'Multi Unit Grid'!B82)</f>
        <v/>
      </c>
      <c r="B86" s="166">
        <f>IF('Multi Unit Grid'!C82="","",'Multi Unit Grid'!C82)</f>
        <v/>
      </c>
      <c r="C86" s="159" t="n"/>
      <c r="E86" s="166">
        <f>IF('Multi Unit Grid'!D82="","",'Multi Unit Grid'!D82)</f>
        <v/>
      </c>
      <c r="F86" s="166">
        <f>IF('Multi Unit Grid'!E82="","",'Multi Unit Grid'!E82)</f>
        <v/>
      </c>
      <c r="G86" s="631">
        <f>IF(F86=52,66.15,IF(F86=26,66.15,IF(F86=24,66.15,IF(F86=12,54.6,IF(F86=4,121.8/3,IF(F86=1,488.25/12,""))))))</f>
        <v/>
      </c>
      <c r="H86" s="631">
        <f>IF(F86=52,E86*1.1*52/12,IF(F86=26,E86*1.1*26/12,IF(F86=24,E86*1.1*24/12,IF(F86=12,E86*1.1*12/12,IF(F86=4,E86*4/12,IF(F86=1,E86*4/12,""))))))</f>
        <v/>
      </c>
      <c r="I86" s="174">
        <f>IF(G86="","",SUM(Table1[[#This Row],[Base Fee]]+Table1[[#This Row],[Transaction Fee]]))</f>
        <v/>
      </c>
      <c r="J86" s="199">
        <f>IFERROR(VLOOKUP(B86,'Multi Unit Grid'!C:F,4,FALSE),"")</f>
        <v/>
      </c>
      <c r="K86" s="201">
        <f>IFERROR(VLOOKUP(B86,'Multi Unit Grid'!C:G,5,FALSE),"")</f>
        <v/>
      </c>
      <c r="N86" s="207">
        <f>IF(M86="Y",7.5,IF(M86="N",0,""))</f>
        <v/>
      </c>
      <c r="S86" s="673" t="n"/>
    </row>
    <row r="87">
      <c r="A87" s="166">
        <f>IF('Multi Unit Grid'!B83="","",'Multi Unit Grid'!B83)</f>
        <v/>
      </c>
      <c r="B87" s="166">
        <f>IF('Multi Unit Grid'!C83="","",'Multi Unit Grid'!C83)</f>
        <v/>
      </c>
      <c r="C87" s="159" t="n"/>
      <c r="E87" s="166">
        <f>IF('Multi Unit Grid'!D83="","",'Multi Unit Grid'!D83)</f>
        <v/>
      </c>
      <c r="F87" s="166">
        <f>IF('Multi Unit Grid'!E83="","",'Multi Unit Grid'!E83)</f>
        <v/>
      </c>
      <c r="G87" s="631">
        <f>IF(F87=52,66.15,IF(F87=26,66.15,IF(F87=24,66.15,IF(F87=12,54.6,IF(F87=4,121.8/3,IF(F87=1,488.25/12,""))))))</f>
        <v/>
      </c>
      <c r="H87" s="631">
        <f>IF(F87=52,E87*1.1*52/12,IF(F87=26,E87*1.1*26/12,IF(F87=24,E87*1.1*24/12,IF(F87=12,E87*1.1*12/12,IF(F87=4,E87*4/12,IF(F87=1,E87*4/12,""))))))</f>
        <v/>
      </c>
      <c r="I87" s="174">
        <f>IF(G87="","",SUM(Table1[[#This Row],[Base Fee]]+Table1[[#This Row],[Transaction Fee]]))</f>
        <v/>
      </c>
      <c r="J87" s="199">
        <f>IFERROR(VLOOKUP(B87,'Multi Unit Grid'!C:F,4,FALSE),"")</f>
        <v/>
      </c>
      <c r="K87" s="201">
        <f>IFERROR(VLOOKUP(B87,'Multi Unit Grid'!C:G,5,FALSE),"")</f>
        <v/>
      </c>
      <c r="N87" s="207">
        <f>IF(M87="Y",7.5,IF(M87="N",0,""))</f>
        <v/>
      </c>
      <c r="S87" s="673" t="n"/>
    </row>
    <row r="88">
      <c r="A88" s="166">
        <f>IF('Multi Unit Grid'!B84="","",'Multi Unit Grid'!B84)</f>
        <v/>
      </c>
      <c r="B88" s="166">
        <f>IF('Multi Unit Grid'!C84="","",'Multi Unit Grid'!C84)</f>
        <v/>
      </c>
      <c r="C88" s="159" t="n"/>
      <c r="E88" s="166">
        <f>IF('Multi Unit Grid'!D84="","",'Multi Unit Grid'!D84)</f>
        <v/>
      </c>
      <c r="F88" s="166">
        <f>IF('Multi Unit Grid'!E84="","",'Multi Unit Grid'!E84)</f>
        <v/>
      </c>
      <c r="G88" s="631">
        <f>IF(F88=52,66.15,IF(F88=26,66.15,IF(F88=24,66.15,IF(F88=12,54.6,IF(F88=4,121.8/3,IF(F88=1,488.25/12,""))))))</f>
        <v/>
      </c>
      <c r="H88" s="631">
        <f>IF(F88=52,E88*1.1*52/12,IF(F88=26,E88*1.1*26/12,IF(F88=24,E88*1.1*24/12,IF(F88=12,E88*1.1*12/12,IF(F88=4,E88*4/12,IF(F88=1,E88*4/12,""))))))</f>
        <v/>
      </c>
      <c r="I88" s="174">
        <f>IF(G88="","",SUM(Table1[[#This Row],[Base Fee]]+Table1[[#This Row],[Transaction Fee]]))</f>
        <v/>
      </c>
      <c r="J88" s="199">
        <f>IFERROR(VLOOKUP(B88,'Multi Unit Grid'!C:F,4,FALSE),"")</f>
        <v/>
      </c>
      <c r="K88" s="201">
        <f>IFERROR(VLOOKUP(B88,'Multi Unit Grid'!C:G,5,FALSE),"")</f>
        <v/>
      </c>
      <c r="N88" s="207">
        <f>IF(M88="Y",7.5,IF(M88="N",0,""))</f>
        <v/>
      </c>
      <c r="S88" s="673" t="n"/>
    </row>
    <row r="89">
      <c r="A89" s="166">
        <f>IF('Multi Unit Grid'!B85="","",'Multi Unit Grid'!B85)</f>
        <v/>
      </c>
      <c r="B89" s="166">
        <f>IF('Multi Unit Grid'!C85="","",'Multi Unit Grid'!C85)</f>
        <v/>
      </c>
      <c r="C89" s="159" t="n"/>
      <c r="E89" s="166">
        <f>IF('Multi Unit Grid'!D85="","",'Multi Unit Grid'!D85)</f>
        <v/>
      </c>
      <c r="F89" s="166">
        <f>IF('Multi Unit Grid'!E85="","",'Multi Unit Grid'!E85)</f>
        <v/>
      </c>
      <c r="G89" s="631">
        <f>IF(F89=52,66.15,IF(F89=26,66.15,IF(F89=24,66.15,IF(F89=12,54.6,IF(F89=4,121.8/3,IF(F89=1,488.25/12,""))))))</f>
        <v/>
      </c>
      <c r="H89" s="631">
        <f>IF(F89=52,E89*1.1*52/12,IF(F89=26,E89*1.1*26/12,IF(F89=24,E89*1.1*24/12,IF(F89=12,E89*1.1*12/12,IF(F89=4,E89*4/12,IF(F89=1,E89*4/12,""))))))</f>
        <v/>
      </c>
      <c r="I89" s="174">
        <f>IF(G89="","",SUM(Table1[[#This Row],[Base Fee]]+Table1[[#This Row],[Transaction Fee]]))</f>
        <v/>
      </c>
      <c r="J89" s="199">
        <f>IFERROR(VLOOKUP(B89,'Multi Unit Grid'!C:F,4,FALSE),"")</f>
        <v/>
      </c>
      <c r="K89" s="201">
        <f>IFERROR(VLOOKUP(B89,'Multi Unit Grid'!C:G,5,FALSE),"")</f>
        <v/>
      </c>
      <c r="N89" s="207">
        <f>IF(M89="Y",7.5,IF(M89="N",0,""))</f>
        <v/>
      </c>
      <c r="S89" s="673" t="n"/>
    </row>
    <row r="90">
      <c r="A90" s="166">
        <f>IF('Multi Unit Grid'!B86="","",'Multi Unit Grid'!B86)</f>
        <v/>
      </c>
      <c r="B90" s="166">
        <f>IF('Multi Unit Grid'!C86="","",'Multi Unit Grid'!C86)</f>
        <v/>
      </c>
      <c r="C90" s="159" t="n"/>
      <c r="E90" s="166">
        <f>IF('Multi Unit Grid'!D86="","",'Multi Unit Grid'!D86)</f>
        <v/>
      </c>
      <c r="F90" s="166">
        <f>IF('Multi Unit Grid'!E86="","",'Multi Unit Grid'!E86)</f>
        <v/>
      </c>
      <c r="G90" s="631">
        <f>IF(F90=52,66.15,IF(F90=26,66.15,IF(F90=24,66.15,IF(F90=12,54.6,IF(F90=4,121.8/3,IF(F90=1,488.25/12,""))))))</f>
        <v/>
      </c>
      <c r="H90" s="631">
        <f>IF(F90=52,E90*1.1*52/12,IF(F90=26,E90*1.1*26/12,IF(F90=24,E90*1.1*24/12,IF(F90=12,E90*1.1*12/12,IF(F90=4,E90*4/12,IF(F90=1,E90*4/12,""))))))</f>
        <v/>
      </c>
      <c r="I90" s="174">
        <f>IF(G90="","",SUM(Table1[[#This Row],[Base Fee]]+Table1[[#This Row],[Transaction Fee]]))</f>
        <v/>
      </c>
      <c r="J90" s="199">
        <f>IFERROR(VLOOKUP(B90,'Multi Unit Grid'!C:F,4,FALSE),"")</f>
        <v/>
      </c>
      <c r="K90" s="201">
        <f>IFERROR(VLOOKUP(B90,'Multi Unit Grid'!C:G,5,FALSE),"")</f>
        <v/>
      </c>
      <c r="N90" s="207">
        <f>IF(M90="Y",7.5,IF(M90="N",0,""))</f>
        <v/>
      </c>
      <c r="S90" s="673" t="n"/>
    </row>
    <row r="91">
      <c r="A91" s="166">
        <f>IF('Multi Unit Grid'!B87="","",'Multi Unit Grid'!B87)</f>
        <v/>
      </c>
      <c r="B91" s="166">
        <f>IF('Multi Unit Grid'!C87="","",'Multi Unit Grid'!C87)</f>
        <v/>
      </c>
      <c r="C91" s="159" t="n"/>
      <c r="E91" s="166">
        <f>IF('Multi Unit Grid'!D87="","",'Multi Unit Grid'!D87)</f>
        <v/>
      </c>
      <c r="F91" s="166">
        <f>IF('Multi Unit Grid'!E87="","",'Multi Unit Grid'!E87)</f>
        <v/>
      </c>
      <c r="G91" s="631">
        <f>IF(F91=52,66.15,IF(F91=26,66.15,IF(F91=24,66.15,IF(F91=12,54.6,IF(F91=4,121.8/3,IF(F91=1,488.25/12,""))))))</f>
        <v/>
      </c>
      <c r="H91" s="631">
        <f>IF(F91=52,E91*1.1*52/12,IF(F91=26,E91*1.1*26/12,IF(F91=24,E91*1.1*24/12,IF(F91=12,E91*1.1*12/12,IF(F91=4,E91*4/12,IF(F91=1,E91*4/12,""))))))</f>
        <v/>
      </c>
      <c r="I91" s="174">
        <f>IF(G91="","",SUM(Table1[[#This Row],[Base Fee]]+Table1[[#This Row],[Transaction Fee]]))</f>
        <v/>
      </c>
      <c r="J91" s="199">
        <f>IFERROR(VLOOKUP(B91,'Multi Unit Grid'!C:F,4,FALSE),"")</f>
        <v/>
      </c>
      <c r="K91" s="201">
        <f>IFERROR(VLOOKUP(B91,'Multi Unit Grid'!C:G,5,FALSE),"")</f>
        <v/>
      </c>
      <c r="N91" s="207">
        <f>IF(M91="Y",7.5,IF(M91="N",0,""))</f>
        <v/>
      </c>
      <c r="S91" s="673" t="n"/>
    </row>
    <row r="92">
      <c r="A92" s="166">
        <f>IF('Multi Unit Grid'!B88="","",'Multi Unit Grid'!B88)</f>
        <v/>
      </c>
      <c r="B92" s="166">
        <f>IF('Multi Unit Grid'!C88="","",'Multi Unit Grid'!C88)</f>
        <v/>
      </c>
      <c r="C92" s="159" t="n"/>
      <c r="E92" s="166">
        <f>IF('Multi Unit Grid'!D88="","",'Multi Unit Grid'!D88)</f>
        <v/>
      </c>
      <c r="F92" s="166">
        <f>IF('Multi Unit Grid'!E88="","",'Multi Unit Grid'!E88)</f>
        <v/>
      </c>
      <c r="G92" s="631">
        <f>IF(F92=52,66.15,IF(F92=26,66.15,IF(F92=24,66.15,IF(F92=12,54.6,IF(F92=4,121.8/3,IF(F92=1,488.25/12,""))))))</f>
        <v/>
      </c>
      <c r="H92" s="631">
        <f>IF(F92=52,E92*1.1*52/12,IF(F92=26,E92*1.1*26/12,IF(F92=24,E92*1.1*24/12,IF(F92=12,E92*1.1*12/12,IF(F92=4,E92*4/12,IF(F92=1,E92*4/12,""))))))</f>
        <v/>
      </c>
      <c r="I92" s="174">
        <f>IF(G92="","",SUM(Table1[[#This Row],[Base Fee]]+Table1[[#This Row],[Transaction Fee]]))</f>
        <v/>
      </c>
      <c r="J92" s="199">
        <f>IFERROR(VLOOKUP(B92,'Multi Unit Grid'!C:F,4,FALSE),"")</f>
        <v/>
      </c>
      <c r="K92" s="201">
        <f>IFERROR(VLOOKUP(B92,'Multi Unit Grid'!C:G,5,FALSE),"")</f>
        <v/>
      </c>
      <c r="N92" s="207">
        <f>IF(M92="Y",7.5,IF(M92="N",0,""))</f>
        <v/>
      </c>
      <c r="S92" s="673" t="n"/>
    </row>
    <row r="93">
      <c r="A93" s="166">
        <f>IF('Multi Unit Grid'!B89="","",'Multi Unit Grid'!B89)</f>
        <v/>
      </c>
      <c r="B93" s="166">
        <f>IF('Multi Unit Grid'!C89="","",'Multi Unit Grid'!C89)</f>
        <v/>
      </c>
      <c r="C93" s="159" t="n"/>
      <c r="E93" s="166">
        <f>IF('Multi Unit Grid'!D89="","",'Multi Unit Grid'!D89)</f>
        <v/>
      </c>
      <c r="F93" s="166">
        <f>IF('Multi Unit Grid'!E89="","",'Multi Unit Grid'!E89)</f>
        <v/>
      </c>
      <c r="G93" s="631">
        <f>IF(F93=52,66.15,IF(F93=26,66.15,IF(F93=24,66.15,IF(F93=12,54.6,IF(F93=4,121.8/3,IF(F93=1,488.25/12,""))))))</f>
        <v/>
      </c>
      <c r="H93" s="631">
        <f>IF(F93=52,E93*1.1*52/12,IF(F93=26,E93*1.1*26/12,IF(F93=24,E93*1.1*24/12,IF(F93=12,E93*1.1*12/12,IF(F93=4,E93*4/12,IF(F93=1,E93*4/12,""))))))</f>
        <v/>
      </c>
      <c r="I93" s="174">
        <f>IF(G93="","",SUM(Table1[[#This Row],[Base Fee]]+Table1[[#This Row],[Transaction Fee]]))</f>
        <v/>
      </c>
      <c r="J93" s="199">
        <f>IFERROR(VLOOKUP(B93,'Multi Unit Grid'!C:F,4,FALSE),"")</f>
        <v/>
      </c>
      <c r="K93" s="201">
        <f>IFERROR(VLOOKUP(B93,'Multi Unit Grid'!C:G,5,FALSE),"")</f>
        <v/>
      </c>
      <c r="N93" s="207">
        <f>IF(M93="Y",7.5,IF(M93="N",0,""))</f>
        <v/>
      </c>
      <c r="S93" s="673" t="n"/>
    </row>
    <row r="94">
      <c r="A94" s="166">
        <f>IF('Multi Unit Grid'!B90="","",'Multi Unit Grid'!B90)</f>
        <v/>
      </c>
      <c r="B94" s="166">
        <f>IF('Multi Unit Grid'!C90="","",'Multi Unit Grid'!C90)</f>
        <v/>
      </c>
      <c r="C94" s="159" t="n"/>
      <c r="E94" s="166">
        <f>IF('Multi Unit Grid'!D90="","",'Multi Unit Grid'!D90)</f>
        <v/>
      </c>
      <c r="F94" s="166">
        <f>IF('Multi Unit Grid'!E90="","",'Multi Unit Grid'!E90)</f>
        <v/>
      </c>
      <c r="G94" s="631">
        <f>IF(F94=52,66.15,IF(F94=26,66.15,IF(F94=24,66.15,IF(F94=12,54.6,IF(F94=4,121.8/3,IF(F94=1,488.25/12,""))))))</f>
        <v/>
      </c>
      <c r="H94" s="631">
        <f>IF(F94=52,E94*1.1*52/12,IF(F94=26,E94*1.1*26/12,IF(F94=24,E94*1.1*24/12,IF(F94=12,E94*1.1*12/12,IF(F94=4,E94*4/12,IF(F94=1,E94*4/12,""))))))</f>
        <v/>
      </c>
      <c r="I94" s="174">
        <f>IF(G94="","",SUM(Table1[[#This Row],[Base Fee]]+Table1[[#This Row],[Transaction Fee]]))</f>
        <v/>
      </c>
      <c r="J94" s="199">
        <f>IFERROR(VLOOKUP(B94,'Multi Unit Grid'!C:F,4,FALSE),"")</f>
        <v/>
      </c>
      <c r="K94" s="201">
        <f>IFERROR(VLOOKUP(B94,'Multi Unit Grid'!C:G,5,FALSE),"")</f>
        <v/>
      </c>
      <c r="N94" s="207">
        <f>IF(M94="Y",7.5,IF(M94="N",0,""))</f>
        <v/>
      </c>
      <c r="S94" s="673" t="n"/>
    </row>
    <row r="95">
      <c r="A95" s="166">
        <f>IF('Multi Unit Grid'!B91="","",'Multi Unit Grid'!B91)</f>
        <v/>
      </c>
      <c r="B95" s="166">
        <f>IF('Multi Unit Grid'!C91="","",'Multi Unit Grid'!C91)</f>
        <v/>
      </c>
      <c r="C95" s="159" t="n"/>
      <c r="E95" s="166">
        <f>IF('Multi Unit Grid'!D91="","",'Multi Unit Grid'!D91)</f>
        <v/>
      </c>
      <c r="F95" s="166">
        <f>IF('Multi Unit Grid'!E91="","",'Multi Unit Grid'!E91)</f>
        <v/>
      </c>
      <c r="G95" s="631">
        <f>IF(F95=52,66.15,IF(F95=26,66.15,IF(F95=24,66.15,IF(F95=12,54.6,IF(F95=4,121.8/3,IF(F95=1,488.25/12,""))))))</f>
        <v/>
      </c>
      <c r="H95" s="631">
        <f>IF(F95=52,E95*1.1*52/12,IF(F95=26,E95*1.1*26/12,IF(F95=24,E95*1.1*24/12,IF(F95=12,E95*1.1*12/12,IF(F95=4,E95*4/12,IF(F95=1,E95*4/12,""))))))</f>
        <v/>
      </c>
      <c r="I95" s="174">
        <f>IF(G95="","",SUM(Table1[[#This Row],[Base Fee]]+Table1[[#This Row],[Transaction Fee]]))</f>
        <v/>
      </c>
      <c r="J95" s="199">
        <f>IFERROR(VLOOKUP(B95,'Multi Unit Grid'!C:F,4,FALSE),"")</f>
        <v/>
      </c>
      <c r="K95" s="201">
        <f>IFERROR(VLOOKUP(B95,'Multi Unit Grid'!C:G,5,FALSE),"")</f>
        <v/>
      </c>
      <c r="N95" s="207">
        <f>IF(M95="Y",7.5,IF(M95="N",0,""))</f>
        <v/>
      </c>
      <c r="S95" s="673" t="n"/>
    </row>
    <row r="96">
      <c r="A96" s="166">
        <f>IF('Multi Unit Grid'!B92="","",'Multi Unit Grid'!B92)</f>
        <v/>
      </c>
      <c r="B96" s="166">
        <f>IF('Multi Unit Grid'!C92="","",'Multi Unit Grid'!C92)</f>
        <v/>
      </c>
      <c r="C96" s="159" t="n"/>
      <c r="E96" s="166">
        <f>IF('Multi Unit Grid'!D92="","",'Multi Unit Grid'!D92)</f>
        <v/>
      </c>
      <c r="F96" s="166">
        <f>IF('Multi Unit Grid'!E92="","",'Multi Unit Grid'!E92)</f>
        <v/>
      </c>
      <c r="G96" s="631">
        <f>IF(F96=52,66.15,IF(F96=26,66.15,IF(F96=24,66.15,IF(F96=12,54.6,IF(F96=4,121.8/3,IF(F96=1,488.25/12,""))))))</f>
        <v/>
      </c>
      <c r="H96" s="631">
        <f>IF(F96=52,E96*1.1*52/12,IF(F96=26,E96*1.1*26/12,IF(F96=24,E96*1.1*24/12,IF(F96=12,E96*1.1*12/12,IF(F96=4,E96*4/12,IF(F96=1,E96*4/12,""))))))</f>
        <v/>
      </c>
      <c r="I96" s="174">
        <f>IF(G96="","",SUM(Table1[[#This Row],[Base Fee]]+Table1[[#This Row],[Transaction Fee]]))</f>
        <v/>
      </c>
      <c r="J96" s="199">
        <f>IFERROR(VLOOKUP(B96,'Multi Unit Grid'!C:F,4,FALSE),"")</f>
        <v/>
      </c>
      <c r="K96" s="201">
        <f>IFERROR(VLOOKUP(B96,'Multi Unit Grid'!C:G,5,FALSE),"")</f>
        <v/>
      </c>
      <c r="N96" s="207">
        <f>IF(M96="Y",7.5,IF(M96="N",0,""))</f>
        <v/>
      </c>
      <c r="S96" s="673" t="n"/>
    </row>
    <row r="97">
      <c r="A97" s="166">
        <f>IF('Multi Unit Grid'!B93="","",'Multi Unit Grid'!B93)</f>
        <v/>
      </c>
      <c r="B97" s="166">
        <f>IF('Multi Unit Grid'!C93="","",'Multi Unit Grid'!C93)</f>
        <v/>
      </c>
      <c r="C97" s="159" t="n"/>
      <c r="E97" s="166">
        <f>IF('Multi Unit Grid'!D93="","",'Multi Unit Grid'!D93)</f>
        <v/>
      </c>
      <c r="F97" s="166">
        <f>IF('Multi Unit Grid'!E93="","",'Multi Unit Grid'!E93)</f>
        <v/>
      </c>
      <c r="G97" s="631">
        <f>IF(F97=52,66.15,IF(F97=26,66.15,IF(F97=24,66.15,IF(F97=12,54.6,IF(F97=4,121.8/3,IF(F97=1,488.25/12,""))))))</f>
        <v/>
      </c>
      <c r="H97" s="631">
        <f>IF(F97=52,E97*1.1*52/12,IF(F97=26,E97*1.1*26/12,IF(F97=24,E97*1.1*24/12,IF(F97=12,E97*1.1*12/12,IF(F97=4,E97*4/12,IF(F97=1,E97*4/12,""))))))</f>
        <v/>
      </c>
      <c r="I97" s="174">
        <f>IF(G97="","",SUM(Table1[[#This Row],[Base Fee]]+Table1[[#This Row],[Transaction Fee]]))</f>
        <v/>
      </c>
      <c r="J97" s="199">
        <f>IFERROR(VLOOKUP(B97,'Multi Unit Grid'!C:F,4,FALSE),"")</f>
        <v/>
      </c>
      <c r="K97" s="201">
        <f>IFERROR(VLOOKUP(B97,'Multi Unit Grid'!C:G,5,FALSE),"")</f>
        <v/>
      </c>
      <c r="N97" s="207">
        <f>IF(M97="Y",7.5,IF(M97="N",0,""))</f>
        <v/>
      </c>
      <c r="S97" s="673" t="n"/>
    </row>
    <row r="98">
      <c r="A98" s="166">
        <f>IF('Multi Unit Grid'!B94="","",'Multi Unit Grid'!B94)</f>
        <v/>
      </c>
      <c r="B98" s="166">
        <f>IF('Multi Unit Grid'!C94="","",'Multi Unit Grid'!C94)</f>
        <v/>
      </c>
      <c r="C98" s="159" t="n"/>
      <c r="E98" s="166">
        <f>IF('Multi Unit Grid'!D94="","",'Multi Unit Grid'!D94)</f>
        <v/>
      </c>
      <c r="F98" s="166">
        <f>IF('Multi Unit Grid'!E94="","",'Multi Unit Grid'!E94)</f>
        <v/>
      </c>
      <c r="G98" s="631">
        <f>IF(F98=52,66.15,IF(F98=26,66.15,IF(F98=24,66.15,IF(F98=12,54.6,IF(F98=4,121.8/3,IF(F98=1,488.25/12,""))))))</f>
        <v/>
      </c>
      <c r="H98" s="631">
        <f>IF(F98=52,E98*1.1*52/12,IF(F98=26,E98*1.1*26/12,IF(F98=24,E98*1.1*24/12,IF(F98=12,E98*1.1*12/12,IF(F98=4,E98*4/12,IF(F98=1,E98*4/12,""))))))</f>
        <v/>
      </c>
      <c r="I98" s="174">
        <f>IF(G98="","",SUM(Table1[[#This Row],[Base Fee]]+Table1[[#This Row],[Transaction Fee]]))</f>
        <v/>
      </c>
      <c r="J98" s="199">
        <f>IFERROR(VLOOKUP(B98,'Multi Unit Grid'!C:F,4,FALSE),"")</f>
        <v/>
      </c>
      <c r="K98" s="201">
        <f>IFERROR(VLOOKUP(B98,'Multi Unit Grid'!C:G,5,FALSE),"")</f>
        <v/>
      </c>
      <c r="N98" s="207">
        <f>IF(M98="Y",7.5,IF(M98="N",0,""))</f>
        <v/>
      </c>
      <c r="S98" s="673" t="n"/>
    </row>
    <row r="99">
      <c r="A99" s="166">
        <f>IF('Multi Unit Grid'!B95="","",'Multi Unit Grid'!B95)</f>
        <v/>
      </c>
      <c r="B99" s="166">
        <f>IF('Multi Unit Grid'!C95="","",'Multi Unit Grid'!C95)</f>
        <v/>
      </c>
      <c r="C99" s="159" t="n"/>
      <c r="E99" s="166">
        <f>IF('Multi Unit Grid'!D95="","",'Multi Unit Grid'!D95)</f>
        <v/>
      </c>
      <c r="F99" s="166">
        <f>IF('Multi Unit Grid'!E95="","",'Multi Unit Grid'!E95)</f>
        <v/>
      </c>
      <c r="G99" s="631">
        <f>IF(F99=52,66.15,IF(F99=26,66.15,IF(F99=24,66.15,IF(F99=12,54.6,IF(F99=4,121.8/3,IF(F99=1,488.25/12,""))))))</f>
        <v/>
      </c>
      <c r="H99" s="631">
        <f>IF(F99=52,E99*1.1*52/12,IF(F99=26,E99*1.1*26/12,IF(F99=24,E99*1.1*24/12,IF(F99=12,E99*1.1*12/12,IF(F99=4,E99*4/12,IF(F99=1,E99*4/12,""))))))</f>
        <v/>
      </c>
      <c r="I99" s="174">
        <f>IF(G99="","",SUM(Table1[[#This Row],[Base Fee]]+Table1[[#This Row],[Transaction Fee]]))</f>
        <v/>
      </c>
      <c r="J99" s="199">
        <f>IFERROR(VLOOKUP(B99,'Multi Unit Grid'!C:F,4,FALSE),"")</f>
        <v/>
      </c>
      <c r="K99" s="201">
        <f>IFERROR(VLOOKUP(B99,'Multi Unit Grid'!C:G,5,FALSE),"")</f>
        <v/>
      </c>
      <c r="N99" s="207">
        <f>IF(M99="Y",7.5,IF(M99="N",0,""))</f>
        <v/>
      </c>
      <c r="S99" s="673" t="n"/>
    </row>
    <row r="100">
      <c r="A100" s="166">
        <f>IF('Multi Unit Grid'!B96="","",'Multi Unit Grid'!B96)</f>
        <v/>
      </c>
      <c r="B100" s="166">
        <f>IF('Multi Unit Grid'!C96="","",'Multi Unit Grid'!C96)</f>
        <v/>
      </c>
      <c r="C100" s="159" t="n"/>
      <c r="E100" s="166">
        <f>IF('Multi Unit Grid'!D96="","",'Multi Unit Grid'!D96)</f>
        <v/>
      </c>
      <c r="F100" s="166">
        <f>IF('Multi Unit Grid'!E96="","",'Multi Unit Grid'!E96)</f>
        <v/>
      </c>
      <c r="G100" s="631">
        <f>IF(F100=52,66.15,IF(F100=26,66.15,IF(F100=24,66.15,IF(F100=12,54.6,IF(F100=4,121.8/3,IF(F100=1,488.25/12,""))))))</f>
        <v/>
      </c>
      <c r="H100" s="631">
        <f>IF(F100=52,E100*1.1*52/12,IF(F100=26,E100*1.1*26/12,IF(F100=24,E100*1.1*24/12,IF(F100=12,E100*1.1*12/12,IF(F100=4,E100*4/12,IF(F100=1,E100*4/12,""))))))</f>
        <v/>
      </c>
      <c r="I100" s="174">
        <f>IF(G100="","",SUM(Table1[[#This Row],[Base Fee]]+Table1[[#This Row],[Transaction Fee]]))</f>
        <v/>
      </c>
      <c r="J100" s="199">
        <f>IFERROR(VLOOKUP(B100,'Multi Unit Grid'!C:F,4,FALSE),"")</f>
        <v/>
      </c>
      <c r="K100" s="201">
        <f>IFERROR(VLOOKUP(B100,'Multi Unit Grid'!C:G,5,FALSE),"")</f>
        <v/>
      </c>
      <c r="N100" s="207">
        <f>IF(M100="Y",7.5,IF(M100="N",0,""))</f>
        <v/>
      </c>
      <c r="S100" s="673" t="n"/>
    </row>
    <row r="101">
      <c r="A101" s="166">
        <f>IF('Multi Unit Grid'!B97="","",'Multi Unit Grid'!B97)</f>
        <v/>
      </c>
      <c r="B101" s="166">
        <f>IF('Multi Unit Grid'!C97="","",'Multi Unit Grid'!C97)</f>
        <v/>
      </c>
      <c r="C101" s="159" t="n"/>
      <c r="E101" s="166">
        <f>IF('Multi Unit Grid'!D97="","",'Multi Unit Grid'!D97)</f>
        <v/>
      </c>
      <c r="F101" s="166">
        <f>IF('Multi Unit Grid'!E97="","",'Multi Unit Grid'!E97)</f>
        <v/>
      </c>
      <c r="G101" s="631">
        <f>IF(F101=52,66.15,IF(F101=26,66.15,IF(F101=24,66.15,IF(F101=12,54.6,IF(F101=4,121.8/3,IF(F101=1,488.25/12,""))))))</f>
        <v/>
      </c>
      <c r="H101" s="631">
        <f>IF(F101=52,E101*1.1*52/12,IF(F101=26,E101*1.1*26/12,IF(F101=24,E101*1.1*24/12,IF(F101=12,E101*1.1*12/12,IF(F101=4,E101*4/12,IF(F101=1,E101*4/12,""))))))</f>
        <v/>
      </c>
      <c r="I101" s="174">
        <f>IF(G101="","",SUM(Table1[[#This Row],[Base Fee]]+Table1[[#This Row],[Transaction Fee]]))</f>
        <v/>
      </c>
      <c r="J101" s="199">
        <f>IFERROR(VLOOKUP(B101,'Multi Unit Grid'!C:F,4,FALSE),"")</f>
        <v/>
      </c>
      <c r="K101" s="201">
        <f>IFERROR(VLOOKUP(B101,'Multi Unit Grid'!C:G,5,FALSE),"")</f>
        <v/>
      </c>
      <c r="N101" s="207">
        <f>IF(M101="Y",7.5,IF(M101="N",0,""))</f>
        <v/>
      </c>
      <c r="S101" s="673" t="n"/>
    </row>
    <row r="102">
      <c r="A102" s="166">
        <f>IF('Multi Unit Grid'!B98="","",'Multi Unit Grid'!B98)</f>
        <v/>
      </c>
      <c r="B102" s="166">
        <f>IF('Multi Unit Grid'!C98="","",'Multi Unit Grid'!C98)</f>
        <v/>
      </c>
      <c r="C102" s="159" t="n"/>
      <c r="E102" s="166">
        <f>IF('Multi Unit Grid'!D98="","",'Multi Unit Grid'!D98)</f>
        <v/>
      </c>
      <c r="F102" s="166">
        <f>IF('Multi Unit Grid'!E98="","",'Multi Unit Grid'!E98)</f>
        <v/>
      </c>
      <c r="G102" s="631">
        <f>IF(F102=52,66.15,IF(F102=26,66.15,IF(F102=24,66.15,IF(F102=12,54.6,IF(F102=4,121.8/3,IF(F102=1,488.25/12,""))))))</f>
        <v/>
      </c>
      <c r="H102" s="631">
        <f>IF(F102=52,E102*1.1*52/12,IF(F102=26,E102*1.1*26/12,IF(F102=24,E102*1.1*24/12,IF(F102=12,E102*1.1*12/12,IF(F102=4,E102*4/12,IF(F102=1,E102*4/12,""))))))</f>
        <v/>
      </c>
      <c r="I102" s="174">
        <f>IF(G102="","",SUM(Table1[[#This Row],[Base Fee]]+Table1[[#This Row],[Transaction Fee]]))</f>
        <v/>
      </c>
      <c r="J102" s="199">
        <f>IFERROR(VLOOKUP(B102,'Multi Unit Grid'!C:F,4,FALSE),"")</f>
        <v/>
      </c>
      <c r="K102" s="201">
        <f>IFERROR(VLOOKUP(B102,'Multi Unit Grid'!C:G,5,FALSE),"")</f>
        <v/>
      </c>
      <c r="N102" s="207">
        <f>IF(M102="Y",7.5,IF(M102="N",0,""))</f>
        <v/>
      </c>
      <c r="S102" s="673" t="n"/>
    </row>
    <row r="103">
      <c r="A103" s="166">
        <f>IF('Multi Unit Grid'!B99="","",'Multi Unit Grid'!B99)</f>
        <v/>
      </c>
      <c r="B103" s="166">
        <f>IF('Multi Unit Grid'!C99="","",'Multi Unit Grid'!C99)</f>
        <v/>
      </c>
      <c r="C103" s="159" t="n"/>
      <c r="E103" s="166">
        <f>IF('Multi Unit Grid'!D99="","",'Multi Unit Grid'!D99)</f>
        <v/>
      </c>
      <c r="F103" s="166">
        <f>IF('Multi Unit Grid'!E99="","",'Multi Unit Grid'!E99)</f>
        <v/>
      </c>
      <c r="G103" s="631">
        <f>IF(F103=52,66.15,IF(F103=26,66.15,IF(F103=24,66.15,IF(F103=12,54.6,IF(F103=4,121.8/3,IF(F103=1,488.25/12,""))))))</f>
        <v/>
      </c>
      <c r="H103" s="631">
        <f>IF(F103=52,E103*1.1*52/12,IF(F103=26,E103*1.1*26/12,IF(F103=24,E103*1.1*24/12,IF(F103=12,E103*1.1*12/12,IF(F103=4,E103*4/12,IF(F103=1,E103*4/12,""))))))</f>
        <v/>
      </c>
      <c r="I103" s="174">
        <f>IF(G103="","",SUM(Table1[[#This Row],[Base Fee]]+Table1[[#This Row],[Transaction Fee]]))</f>
        <v/>
      </c>
      <c r="J103" s="199">
        <f>IFERROR(VLOOKUP(B103,'Multi Unit Grid'!C:F,4,FALSE),"")</f>
        <v/>
      </c>
      <c r="K103" s="201">
        <f>IFERROR(VLOOKUP(B103,'Multi Unit Grid'!C:G,5,FALSE),"")</f>
        <v/>
      </c>
      <c r="N103" s="207">
        <f>IF(M103="Y",7.5,IF(M103="N",0,""))</f>
        <v/>
      </c>
      <c r="S103" s="673" t="n"/>
    </row>
    <row r="104">
      <c r="A104" s="166">
        <f>IF('Multi Unit Grid'!B100="","",'Multi Unit Grid'!B100)</f>
        <v/>
      </c>
      <c r="B104" s="166">
        <f>IF('Multi Unit Grid'!C100="","",'Multi Unit Grid'!C100)</f>
        <v/>
      </c>
      <c r="C104" s="159" t="n"/>
      <c r="E104" s="166">
        <f>IF('Multi Unit Grid'!D100="","",'Multi Unit Grid'!D100)</f>
        <v/>
      </c>
      <c r="F104" s="166">
        <f>IF('Multi Unit Grid'!E100="","",'Multi Unit Grid'!E100)</f>
        <v/>
      </c>
      <c r="G104" s="631">
        <f>IF(F104=52,66.15,IF(F104=26,66.15,IF(F104=24,66.15,IF(F104=12,54.6,IF(F104=4,121.8/3,IF(F104=1,488.25/12,""))))))</f>
        <v/>
      </c>
      <c r="H104" s="631">
        <f>IF(F104=52,E104*1.1*52/12,IF(F104=26,E104*1.1*26/12,IF(F104=24,E104*1.1*24/12,IF(F104=12,E104*1.1*12/12,IF(F104=4,E104*4/12,IF(F104=1,E104*4/12,""))))))</f>
        <v/>
      </c>
      <c r="I104" s="174">
        <f>IF(G104="","",SUM(Table1[[#This Row],[Base Fee]]+Table1[[#This Row],[Transaction Fee]]))</f>
        <v/>
      </c>
      <c r="J104" s="199">
        <f>IFERROR(VLOOKUP(B104,'Multi Unit Grid'!C:F,4,FALSE),"")</f>
        <v/>
      </c>
      <c r="K104" s="201">
        <f>IFERROR(VLOOKUP(B104,'Multi Unit Grid'!C:G,5,FALSE),"")</f>
        <v/>
      </c>
      <c r="N104" s="207">
        <f>IF(M104="Y",7.5,IF(M104="N",0,""))</f>
        <v/>
      </c>
      <c r="S104" s="673" t="n"/>
    </row>
    <row r="105">
      <c r="A105" s="166">
        <f>IF('Multi Unit Grid'!B101="","",'Multi Unit Grid'!B101)</f>
        <v/>
      </c>
      <c r="B105" s="166">
        <f>IF('Multi Unit Grid'!C101="","",'Multi Unit Grid'!C101)</f>
        <v/>
      </c>
      <c r="C105" s="159" t="n"/>
      <c r="E105" s="166">
        <f>IF('Multi Unit Grid'!D101="","",'Multi Unit Grid'!D101)</f>
        <v/>
      </c>
      <c r="F105" s="166">
        <f>IF('Multi Unit Grid'!E101="","",'Multi Unit Grid'!E101)</f>
        <v/>
      </c>
      <c r="G105" s="631">
        <f>IF(F105=52,66.15,IF(F105=26,66.15,IF(F105=24,66.15,IF(F105=12,54.6,IF(F105=4,121.8/3,IF(F105=1,488.25/12,""))))))</f>
        <v/>
      </c>
      <c r="H105" s="631">
        <f>IF(F105=52,E105*1.1*52/12,IF(F105=26,E105*1.1*26/12,IF(F105=24,E105*1.1*24/12,IF(F105=12,E105*1.1*12/12,IF(F105=4,E105*4/12,IF(F105=1,E105*4/12,""))))))</f>
        <v/>
      </c>
      <c r="I105" s="174">
        <f>IF(G105="","",SUM(Table1[[#This Row],[Base Fee]]+Table1[[#This Row],[Transaction Fee]]))</f>
        <v/>
      </c>
      <c r="J105" s="199">
        <f>IFERROR(VLOOKUP(B105,'Multi Unit Grid'!C:F,4,FALSE),"")</f>
        <v/>
      </c>
      <c r="K105" s="201">
        <f>IFERROR(VLOOKUP(B105,'Multi Unit Grid'!C:G,5,FALSE),"")</f>
        <v/>
      </c>
      <c r="N105" s="207">
        <f>IF(M105="Y",7.5,IF(M105="N",0,""))</f>
        <v/>
      </c>
      <c r="S105" s="673" t="n"/>
    </row>
    <row r="106">
      <c r="A106" s="166">
        <f>IF('Multi Unit Grid'!B102="","",'Multi Unit Grid'!B102)</f>
        <v/>
      </c>
      <c r="B106" s="166">
        <f>IF('Multi Unit Grid'!C102="","",'Multi Unit Grid'!C102)</f>
        <v/>
      </c>
      <c r="C106" s="159" t="n"/>
      <c r="E106" s="166">
        <f>IF('Multi Unit Grid'!D102="","",'Multi Unit Grid'!D102)</f>
        <v/>
      </c>
      <c r="F106" s="166">
        <f>IF('Multi Unit Grid'!E102="","",'Multi Unit Grid'!E102)</f>
        <v/>
      </c>
      <c r="G106" s="631">
        <f>IF(F106=52,66.15,IF(F106=26,66.15,IF(F106=24,66.15,IF(F106=12,54.6,IF(F106=4,121.8/3,IF(F106=1,488.25/12,""))))))</f>
        <v/>
      </c>
      <c r="H106" s="631">
        <f>IF(F106=52,E106*1.1*52/12,IF(F106=26,E106*1.1*26/12,IF(F106=24,E106*1.1*24/12,IF(F106=12,E106*1.1*12/12,IF(F106=4,E106*4/12,IF(F106=1,E106*4/12,""))))))</f>
        <v/>
      </c>
      <c r="I106" s="174">
        <f>IF(G106="","",SUM(Table1[[#This Row],[Base Fee]]+Table1[[#This Row],[Transaction Fee]]))</f>
        <v/>
      </c>
      <c r="J106" s="199">
        <f>IFERROR(VLOOKUP(B106,'Multi Unit Grid'!C:F,4,FALSE),"")</f>
        <v/>
      </c>
      <c r="K106" s="201">
        <f>IFERROR(VLOOKUP(B106,'Multi Unit Grid'!C:G,5,FALSE),"")</f>
        <v/>
      </c>
      <c r="N106" s="207">
        <f>IF(M106="Y",7.5,IF(M106="N",0,""))</f>
        <v/>
      </c>
      <c r="S106" s="673" t="n"/>
    </row>
    <row r="107">
      <c r="A107" s="166">
        <f>IF('Multi Unit Grid'!B103="","",'Multi Unit Grid'!B103)</f>
        <v/>
      </c>
      <c r="B107" s="166">
        <f>IF('Multi Unit Grid'!C103="","",'Multi Unit Grid'!C103)</f>
        <v/>
      </c>
      <c r="C107" s="159" t="n"/>
      <c r="E107" s="166">
        <f>IF('Multi Unit Grid'!D103="","",'Multi Unit Grid'!D103)</f>
        <v/>
      </c>
      <c r="F107" s="166">
        <f>IF('Multi Unit Grid'!E103="","",'Multi Unit Grid'!E103)</f>
        <v/>
      </c>
      <c r="G107" s="631">
        <f>IF(F107=52,66.15,IF(F107=26,66.15,IF(F107=24,66.15,IF(F107=12,54.6,IF(F107=4,121.8/3,IF(F107=1,488.25/12,""))))))</f>
        <v/>
      </c>
      <c r="H107" s="631">
        <f>IF(F107=52,E107*1.1*52/12,IF(F107=26,E107*1.1*26/12,IF(F107=24,E107*1.1*24/12,IF(F107=12,E107*1.1*12/12,IF(F107=4,E107*4/12,IF(F107=1,E107*4/12,""))))))</f>
        <v/>
      </c>
      <c r="I107" s="174">
        <f>IF(G107="","",SUM(Table1[[#This Row],[Base Fee]]+Table1[[#This Row],[Transaction Fee]]))</f>
        <v/>
      </c>
      <c r="J107" s="199">
        <f>IFERROR(VLOOKUP(B107,'Multi Unit Grid'!C:F,4,FALSE),"")</f>
        <v/>
      </c>
      <c r="K107" s="201">
        <f>IFERROR(VLOOKUP(B107,'Multi Unit Grid'!C:G,5,FALSE),"")</f>
        <v/>
      </c>
      <c r="N107" s="207">
        <f>IF(M107="Y",7.5,IF(M107="N",0,""))</f>
        <v/>
      </c>
      <c r="S107" s="673" t="n"/>
    </row>
    <row r="108">
      <c r="A108" s="166">
        <f>IF('Multi Unit Grid'!B104="","",'Multi Unit Grid'!B104)</f>
        <v/>
      </c>
      <c r="B108" s="166">
        <f>IF('Multi Unit Grid'!C104="","",'Multi Unit Grid'!C104)</f>
        <v/>
      </c>
      <c r="C108" s="159" t="n"/>
      <c r="E108" s="166">
        <f>IF('Multi Unit Grid'!D104="","",'Multi Unit Grid'!D104)</f>
        <v/>
      </c>
      <c r="F108" s="166">
        <f>IF('Multi Unit Grid'!E104="","",'Multi Unit Grid'!E104)</f>
        <v/>
      </c>
      <c r="G108" s="631">
        <f>IF(F108=52,66.15,IF(F108=26,66.15,IF(F108=24,66.15,IF(F108=12,54.6,IF(F108=4,121.8/3,IF(F108=1,488.25/12,""))))))</f>
        <v/>
      </c>
      <c r="H108" s="631">
        <f>IF(F108=52,E108*1.1*52/12,IF(F108=26,E108*1.1*26/12,IF(F108=24,E108*1.1*24/12,IF(F108=12,E108*1.1*12/12,IF(F108=4,E108*4/12,IF(F108=1,E108*4/12,""))))))</f>
        <v/>
      </c>
      <c r="I108" s="174">
        <f>IF(G108="","",SUM(Table1[[#This Row],[Base Fee]]+Table1[[#This Row],[Transaction Fee]]))</f>
        <v/>
      </c>
      <c r="J108" s="199">
        <f>IFERROR(VLOOKUP(B108,'Multi Unit Grid'!C:F,4,FALSE),"")</f>
        <v/>
      </c>
      <c r="K108" s="201">
        <f>IFERROR(VLOOKUP(B108,'Multi Unit Grid'!C:G,5,FALSE),"")</f>
        <v/>
      </c>
      <c r="N108" s="207">
        <f>IF(M108="Y",7.5,IF(M108="N",0,""))</f>
        <v/>
      </c>
      <c r="S108" s="673" t="n"/>
    </row>
    <row r="109">
      <c r="A109" s="166">
        <f>IF('Multi Unit Grid'!B105="","",'Multi Unit Grid'!B105)</f>
        <v/>
      </c>
      <c r="B109" s="166">
        <f>IF('Multi Unit Grid'!C105="","",'Multi Unit Grid'!C105)</f>
        <v/>
      </c>
      <c r="C109" s="159" t="n"/>
      <c r="E109" s="166">
        <f>IF('Multi Unit Grid'!D105="","",'Multi Unit Grid'!D105)</f>
        <v/>
      </c>
      <c r="F109" s="166">
        <f>IF('Multi Unit Grid'!E105="","",'Multi Unit Grid'!E105)</f>
        <v/>
      </c>
      <c r="G109" s="631">
        <f>IF(F109=52,66.15,IF(F109=26,66.15,IF(F109=24,66.15,IF(F109=12,54.6,IF(F109=4,121.8/3,IF(F109=1,488.25/12,""))))))</f>
        <v/>
      </c>
      <c r="H109" s="631">
        <f>IF(F109=52,E109*1.1*52/12,IF(F109=26,E109*1.1*26/12,IF(F109=24,E109*1.1*24/12,IF(F109=12,E109*1.1*12/12,IF(F109=4,E109*4/12,IF(F109=1,E109*4/12,""))))))</f>
        <v/>
      </c>
      <c r="I109" s="174">
        <f>IF(G109="","",SUM(Table1[[#This Row],[Base Fee]]+Table1[[#This Row],[Transaction Fee]]))</f>
        <v/>
      </c>
      <c r="J109" s="199">
        <f>IFERROR(VLOOKUP(B109,'Multi Unit Grid'!C:F,4,FALSE),"")</f>
        <v/>
      </c>
      <c r="K109" s="201">
        <f>IFERROR(VLOOKUP(B109,'Multi Unit Grid'!C:G,5,FALSE),"")</f>
        <v/>
      </c>
      <c r="N109" s="207">
        <f>IF(M109="Y",7.5,IF(M109="N",0,""))</f>
        <v/>
      </c>
      <c r="S109" s="673" t="n"/>
    </row>
    <row r="110">
      <c r="A110" s="166">
        <f>IF('Multi Unit Grid'!B106="","",'Multi Unit Grid'!B106)</f>
        <v/>
      </c>
      <c r="B110" s="166">
        <f>IF('Multi Unit Grid'!C106="","",'Multi Unit Grid'!C106)</f>
        <v/>
      </c>
      <c r="C110" s="159" t="n"/>
      <c r="E110" s="166">
        <f>IF('Multi Unit Grid'!D106="","",'Multi Unit Grid'!D106)</f>
        <v/>
      </c>
      <c r="F110" s="166">
        <f>IF('Multi Unit Grid'!E106="","",'Multi Unit Grid'!E106)</f>
        <v/>
      </c>
      <c r="G110" s="631">
        <f>IF(F110=52,66.15,IF(F110=26,66.15,IF(F110=24,66.15,IF(F110=12,54.6,IF(F110=4,121.8/3,IF(F110=1,488.25/12,""))))))</f>
        <v/>
      </c>
      <c r="H110" s="631">
        <f>IF(F110=52,E110*1.1*52/12,IF(F110=26,E110*1.1*26/12,IF(F110=24,E110*1.1*24/12,IF(F110=12,E110*1.1*12/12,IF(F110=4,E110*4/12,IF(F110=1,E110*4/12,""))))))</f>
        <v/>
      </c>
      <c r="I110" s="174">
        <f>IF(G110="","",SUM(Table1[[#This Row],[Base Fee]]+Table1[[#This Row],[Transaction Fee]]))</f>
        <v/>
      </c>
      <c r="J110" s="199">
        <f>IFERROR(VLOOKUP(B110,'Multi Unit Grid'!C:F,4,FALSE),"")</f>
        <v/>
      </c>
      <c r="K110" s="201">
        <f>IFERROR(VLOOKUP(B110,'Multi Unit Grid'!C:G,5,FALSE),"")</f>
        <v/>
      </c>
      <c r="N110" s="207">
        <f>IF(M110="Y",7.5,IF(M110="N",0,""))</f>
        <v/>
      </c>
      <c r="S110" s="673" t="n"/>
    </row>
    <row r="111">
      <c r="A111" s="166">
        <f>IF('Multi Unit Grid'!B107="","",'Multi Unit Grid'!B107)</f>
        <v/>
      </c>
      <c r="B111" s="166">
        <f>IF('Multi Unit Grid'!C107="","",'Multi Unit Grid'!C107)</f>
        <v/>
      </c>
      <c r="C111" s="159" t="n"/>
      <c r="E111" s="166">
        <f>IF('Multi Unit Grid'!D107="","",'Multi Unit Grid'!D107)</f>
        <v/>
      </c>
      <c r="F111" s="166">
        <f>IF('Multi Unit Grid'!E107="","",'Multi Unit Grid'!E107)</f>
        <v/>
      </c>
      <c r="G111" s="631">
        <f>IF(F111=52,66.15,IF(F111=26,66.15,IF(F111=24,66.15,IF(F111=12,54.6,IF(F111=4,121.8/3,IF(F111=1,488.25/12,""))))))</f>
        <v/>
      </c>
      <c r="H111" s="631">
        <f>IF(F111=52,E111*1.1*52/12,IF(F111=26,E111*1.1*26/12,IF(F111=24,E111*1.1*24/12,IF(F111=12,E111*1.1*12/12,IF(F111=4,E111*4/12,IF(F111=1,E111*4/12,""))))))</f>
        <v/>
      </c>
      <c r="I111" s="174">
        <f>IF(G111="","",SUM(Table1[[#This Row],[Base Fee]]+Table1[[#This Row],[Transaction Fee]]))</f>
        <v/>
      </c>
      <c r="J111" s="199">
        <f>IFERROR(VLOOKUP(B111,'Multi Unit Grid'!C:F,4,FALSE),"")</f>
        <v/>
      </c>
      <c r="K111" s="201">
        <f>IFERROR(VLOOKUP(B111,'Multi Unit Grid'!C:G,5,FALSE),"")</f>
        <v/>
      </c>
      <c r="N111" s="207">
        <f>IF(M111="Y",7.5,IF(M111="N",0,""))</f>
        <v/>
      </c>
      <c r="S111" s="673" t="n"/>
    </row>
    <row r="112">
      <c r="A112" s="166">
        <f>IF('Multi Unit Grid'!B108="","",'Multi Unit Grid'!B108)</f>
        <v/>
      </c>
      <c r="B112" s="166">
        <f>IF('Multi Unit Grid'!C108="","",'Multi Unit Grid'!C108)</f>
        <v/>
      </c>
      <c r="C112" s="159" t="n"/>
      <c r="E112" s="166">
        <f>IF('Multi Unit Grid'!D108="","",'Multi Unit Grid'!D108)</f>
        <v/>
      </c>
      <c r="F112" s="166">
        <f>IF('Multi Unit Grid'!E108="","",'Multi Unit Grid'!E108)</f>
        <v/>
      </c>
      <c r="G112" s="631">
        <f>IF(F112=52,66.15,IF(F112=26,66.15,IF(F112=24,66.15,IF(F112=12,54.6,IF(F112=4,121.8/3,IF(F112=1,488.25/12,""))))))</f>
        <v/>
      </c>
      <c r="H112" s="631">
        <f>IF(F112=52,E112*1.1*52/12,IF(F112=26,E112*1.1*26/12,IF(F112=24,E112*1.1*24/12,IF(F112=12,E112*1.1*12/12,IF(F112=4,E112*4/12,IF(F112=1,E112*4/12,""))))))</f>
        <v/>
      </c>
      <c r="I112" s="174">
        <f>IF(G112="","",SUM(Table1[[#This Row],[Base Fee]]+Table1[[#This Row],[Transaction Fee]]))</f>
        <v/>
      </c>
      <c r="J112" s="199">
        <f>IFERROR(VLOOKUP(B112,'Multi Unit Grid'!C:F,4,FALSE),"")</f>
        <v/>
      </c>
      <c r="K112" s="201">
        <f>IFERROR(VLOOKUP(B112,'Multi Unit Grid'!C:G,5,FALSE),"")</f>
        <v/>
      </c>
      <c r="N112" s="207">
        <f>IF(M112="Y",7.5,IF(M112="N",0,""))</f>
        <v/>
      </c>
      <c r="S112" s="673" t="n"/>
    </row>
    <row r="113">
      <c r="A113" s="166">
        <f>IF('Multi Unit Grid'!B109="","",'Multi Unit Grid'!B109)</f>
        <v/>
      </c>
      <c r="B113" s="166">
        <f>IF('Multi Unit Grid'!C109="","",'Multi Unit Grid'!C109)</f>
        <v/>
      </c>
      <c r="C113" s="159" t="n"/>
      <c r="E113" s="166">
        <f>IF('Multi Unit Grid'!D109="","",'Multi Unit Grid'!D109)</f>
        <v/>
      </c>
      <c r="F113" s="166">
        <f>IF('Multi Unit Grid'!E109="","",'Multi Unit Grid'!E109)</f>
        <v/>
      </c>
      <c r="G113" s="631">
        <f>IF(F113=52,66.15,IF(F113=26,66.15,IF(F113=24,66.15,IF(F113=12,54.6,IF(F113=4,121.8/3,IF(F113=1,488.25/12,""))))))</f>
        <v/>
      </c>
      <c r="H113" s="631">
        <f>IF(F113=52,E113*1.1*52/12,IF(F113=26,E113*1.1*26/12,IF(F113=24,E113*1.1*24/12,IF(F113=12,E113*1.1*12/12,IF(F113=4,E113*4/12,IF(F113=1,E113*4/12,""))))))</f>
        <v/>
      </c>
      <c r="I113" s="174">
        <f>IF(G113="","",SUM(Table1[[#This Row],[Base Fee]]+Table1[[#This Row],[Transaction Fee]]))</f>
        <v/>
      </c>
      <c r="J113" s="199">
        <f>IFERROR(VLOOKUP(B113,'Multi Unit Grid'!C:F,4,FALSE),"")</f>
        <v/>
      </c>
      <c r="K113" s="201">
        <f>IFERROR(VLOOKUP(B113,'Multi Unit Grid'!C:G,5,FALSE),"")</f>
        <v/>
      </c>
      <c r="N113" s="207">
        <f>IF(M113="Y",7.5,IF(M113="N",0,""))</f>
        <v/>
      </c>
      <c r="S113" s="673" t="n"/>
    </row>
    <row r="114">
      <c r="A114" s="166">
        <f>IF('Multi Unit Grid'!B110="","",'Multi Unit Grid'!B110)</f>
        <v/>
      </c>
      <c r="B114" s="166">
        <f>IF('Multi Unit Grid'!C110="","",'Multi Unit Grid'!C110)</f>
        <v/>
      </c>
      <c r="C114" s="159" t="n"/>
      <c r="E114" s="166">
        <f>IF('Multi Unit Grid'!D110="","",'Multi Unit Grid'!D110)</f>
        <v/>
      </c>
      <c r="F114" s="166">
        <f>IF('Multi Unit Grid'!E110="","",'Multi Unit Grid'!E110)</f>
        <v/>
      </c>
      <c r="G114" s="631">
        <f>IF(F114=52,66.15,IF(F114=26,66.15,IF(F114=24,66.15,IF(F114=12,54.6,IF(F114=4,121.8/3,IF(F114=1,488.25/12,""))))))</f>
        <v/>
      </c>
      <c r="H114" s="631">
        <f>IF(F114=52,E114*1.1*52/12,IF(F114=26,E114*1.1*26/12,IF(F114=24,E114*1.1*24/12,IF(F114=12,E114*1.1*12/12,IF(F114=4,E114*4/12,IF(F114=1,E114*4/12,""))))))</f>
        <v/>
      </c>
      <c r="I114" s="174">
        <f>IF(G114="","",SUM(Table1[[#This Row],[Base Fee]]+Table1[[#This Row],[Transaction Fee]]))</f>
        <v/>
      </c>
      <c r="J114" s="199">
        <f>IFERROR(VLOOKUP(B114,'Multi Unit Grid'!C:F,4,FALSE),"")</f>
        <v/>
      </c>
      <c r="K114" s="201">
        <f>IFERROR(VLOOKUP(B114,'Multi Unit Grid'!C:G,5,FALSE),"")</f>
        <v/>
      </c>
      <c r="N114" s="207">
        <f>IF(M114="Y",7.5,IF(M114="N",0,""))</f>
        <v/>
      </c>
      <c r="S114" s="673" t="n"/>
    </row>
    <row r="115">
      <c r="A115" s="166">
        <f>IF('Multi Unit Grid'!B111="","",'Multi Unit Grid'!B111)</f>
        <v/>
      </c>
      <c r="B115" s="166">
        <f>IF('Multi Unit Grid'!C111="","",'Multi Unit Grid'!C111)</f>
        <v/>
      </c>
      <c r="C115" s="159" t="n"/>
      <c r="E115" s="166">
        <f>IF('Multi Unit Grid'!D111="","",'Multi Unit Grid'!D111)</f>
        <v/>
      </c>
      <c r="F115" s="166">
        <f>IF('Multi Unit Grid'!E111="","",'Multi Unit Grid'!E111)</f>
        <v/>
      </c>
      <c r="G115" s="631">
        <f>IF(F115=52,66.15,IF(F115=26,66.15,IF(F115=24,66.15,IF(F115=12,54.6,IF(F115=4,121.8/3,IF(F115=1,488.25/12,""))))))</f>
        <v/>
      </c>
      <c r="H115" s="631">
        <f>IF(F115=52,E115*1.1*52/12,IF(F115=26,E115*1.1*26/12,IF(F115=24,E115*1.1*24/12,IF(F115=12,E115*1.1*12/12,IF(F115=4,E115*4/12,IF(F115=1,E115*4/12,""))))))</f>
        <v/>
      </c>
      <c r="I115" s="174">
        <f>IF(G115="","",SUM(Table1[[#This Row],[Base Fee]]+Table1[[#This Row],[Transaction Fee]]))</f>
        <v/>
      </c>
      <c r="J115" s="199">
        <f>IFERROR(VLOOKUP(B115,'Multi Unit Grid'!C:F,4,FALSE),"")</f>
        <v/>
      </c>
      <c r="K115" s="201">
        <f>IFERROR(VLOOKUP(B115,'Multi Unit Grid'!C:G,5,FALSE),"")</f>
        <v/>
      </c>
      <c r="N115" s="207">
        <f>IF(M115="Y",7.5,IF(M115="N",0,""))</f>
        <v/>
      </c>
      <c r="S115" s="673" t="n"/>
    </row>
    <row r="116">
      <c r="A116" s="166">
        <f>IF('Multi Unit Grid'!B112="","",'Multi Unit Grid'!B112)</f>
        <v/>
      </c>
      <c r="B116" s="166">
        <f>IF('Multi Unit Grid'!C112="","",'Multi Unit Grid'!C112)</f>
        <v/>
      </c>
      <c r="C116" s="159" t="n"/>
      <c r="E116" s="166">
        <f>IF('Multi Unit Grid'!D112="","",'Multi Unit Grid'!D112)</f>
        <v/>
      </c>
      <c r="F116" s="166">
        <f>IF('Multi Unit Grid'!E112="","",'Multi Unit Grid'!E112)</f>
        <v/>
      </c>
      <c r="G116" s="631">
        <f>IF(F116=52,66.15,IF(F116=26,66.15,IF(F116=24,66.15,IF(F116=12,54.6,IF(F116=4,121.8/3,IF(F116=1,488.25/12,""))))))</f>
        <v/>
      </c>
      <c r="H116" s="631">
        <f>IF(F116=52,E116*1.1*52/12,IF(F116=26,E116*1.1*26/12,IF(F116=24,E116*1.1*24/12,IF(F116=12,E116*1.1*12/12,IF(F116=4,E116*4/12,IF(F116=1,E116*4/12,""))))))</f>
        <v/>
      </c>
      <c r="I116" s="174">
        <f>IF(G116="","",SUM(Table1[[#This Row],[Base Fee]]+Table1[[#This Row],[Transaction Fee]]))</f>
        <v/>
      </c>
      <c r="J116" s="199">
        <f>IFERROR(VLOOKUP(B116,'Multi Unit Grid'!C:F,4,FALSE),"")</f>
        <v/>
      </c>
      <c r="K116" s="201">
        <f>IFERROR(VLOOKUP(B116,'Multi Unit Grid'!C:G,5,FALSE),"")</f>
        <v/>
      </c>
      <c r="N116" s="207">
        <f>IF(M116="Y",7.5,IF(M116="N",0,""))</f>
        <v/>
      </c>
      <c r="S116" s="673" t="n"/>
    </row>
    <row r="117">
      <c r="A117" s="166">
        <f>IF('Multi Unit Grid'!B113="","",'Multi Unit Grid'!B113)</f>
        <v/>
      </c>
      <c r="B117" s="166">
        <f>IF('Multi Unit Grid'!C113="","",'Multi Unit Grid'!C113)</f>
        <v/>
      </c>
      <c r="C117" s="159" t="n"/>
      <c r="E117" s="166">
        <f>IF('Multi Unit Grid'!D113="","",'Multi Unit Grid'!D113)</f>
        <v/>
      </c>
      <c r="F117" s="166">
        <f>IF('Multi Unit Grid'!E113="","",'Multi Unit Grid'!E113)</f>
        <v/>
      </c>
      <c r="G117" s="631">
        <f>IF(F117=52,66.15,IF(F117=26,66.15,IF(F117=24,66.15,IF(F117=12,54.6,IF(F117=4,121.8/3,IF(F117=1,488.25/12,""))))))</f>
        <v/>
      </c>
      <c r="H117" s="631">
        <f>IF(F117=52,E117*1.1*52/12,IF(F117=26,E117*1.1*26/12,IF(F117=24,E117*1.1*24/12,IF(F117=12,E117*1.1*12/12,IF(F117=4,E117*4/12,IF(F117=1,E117*4/12,""))))))</f>
        <v/>
      </c>
      <c r="I117" s="174">
        <f>IF(G117="","",SUM(Table1[[#This Row],[Base Fee]]+Table1[[#This Row],[Transaction Fee]]))</f>
        <v/>
      </c>
      <c r="J117" s="199">
        <f>IFERROR(VLOOKUP(B117,'Multi Unit Grid'!C:F,4,FALSE),"")</f>
        <v/>
      </c>
      <c r="K117" s="201">
        <f>IFERROR(VLOOKUP(B117,'Multi Unit Grid'!C:G,5,FALSE),"")</f>
        <v/>
      </c>
      <c r="N117" s="207">
        <f>IF(M117="Y",7.5,IF(M117="N",0,""))</f>
        <v/>
      </c>
      <c r="S117" s="673" t="n"/>
    </row>
    <row r="118">
      <c r="A118" s="166">
        <f>IF('Multi Unit Grid'!B114="","",'Multi Unit Grid'!B114)</f>
        <v/>
      </c>
      <c r="B118" s="166">
        <f>IF('Multi Unit Grid'!C114="","",'Multi Unit Grid'!C114)</f>
        <v/>
      </c>
      <c r="C118" s="159" t="n"/>
      <c r="E118" s="166">
        <f>IF('Multi Unit Grid'!D114="","",'Multi Unit Grid'!D114)</f>
        <v/>
      </c>
      <c r="F118" s="166">
        <f>IF('Multi Unit Grid'!E114="","",'Multi Unit Grid'!E114)</f>
        <v/>
      </c>
      <c r="G118" s="631">
        <f>IF(F118=52,66.15,IF(F118=26,66.15,IF(F118=24,66.15,IF(F118=12,54.6,IF(F118=4,121.8/3,IF(F118=1,488.25/12,""))))))</f>
        <v/>
      </c>
      <c r="H118" s="631">
        <f>IF(F118=52,E118*1.1*52/12,IF(F118=26,E118*1.1*26/12,IF(F118=24,E118*1.1*24/12,IF(F118=12,E118*1.1*12/12,IF(F118=4,E118*4/12,IF(F118=1,E118*4/12,""))))))</f>
        <v/>
      </c>
      <c r="I118" s="174">
        <f>IF(G118="","",SUM(Table1[[#This Row],[Base Fee]]+Table1[[#This Row],[Transaction Fee]]))</f>
        <v/>
      </c>
      <c r="J118" s="199">
        <f>IFERROR(VLOOKUP(B118,'Multi Unit Grid'!C:F,4,FALSE),"")</f>
        <v/>
      </c>
      <c r="K118" s="201">
        <f>IFERROR(VLOOKUP(B118,'Multi Unit Grid'!C:G,5,FALSE),"")</f>
        <v/>
      </c>
      <c r="N118" s="207">
        <f>IF(M118="Y",7.5,IF(M118="N",0,""))</f>
        <v/>
      </c>
      <c r="S118" s="673" t="n"/>
    </row>
    <row r="119">
      <c r="A119" s="166">
        <f>IF('Multi Unit Grid'!B115="","",'Multi Unit Grid'!B115)</f>
        <v/>
      </c>
      <c r="B119" s="166">
        <f>IF('Multi Unit Grid'!C115="","",'Multi Unit Grid'!C115)</f>
        <v/>
      </c>
      <c r="C119" s="159" t="n"/>
      <c r="E119" s="166">
        <f>IF('Multi Unit Grid'!D115="","",'Multi Unit Grid'!D115)</f>
        <v/>
      </c>
      <c r="F119" s="166">
        <f>IF('Multi Unit Grid'!E115="","",'Multi Unit Grid'!E115)</f>
        <v/>
      </c>
      <c r="G119" s="631">
        <f>IF(F119=52,66.15,IF(F119=26,66.15,IF(F119=24,66.15,IF(F119=12,54.6,IF(F119=4,121.8/3,IF(F119=1,488.25/12,""))))))</f>
        <v/>
      </c>
      <c r="H119" s="631">
        <f>IF(F119=52,E119*1.1*52/12,IF(F119=26,E119*1.1*26/12,IF(F119=24,E119*1.1*24/12,IF(F119=12,E119*1.1*12/12,IF(F119=4,E119*4/12,IF(F119=1,E119*4/12,""))))))</f>
        <v/>
      </c>
      <c r="I119" s="174">
        <f>IF(G119="","",SUM(Table1[[#This Row],[Base Fee]]+Table1[[#This Row],[Transaction Fee]]))</f>
        <v/>
      </c>
      <c r="J119" s="199">
        <f>IFERROR(VLOOKUP(B119,'Multi Unit Grid'!C:F,4,FALSE),"")</f>
        <v/>
      </c>
      <c r="K119" s="201">
        <f>IFERROR(VLOOKUP(B119,'Multi Unit Grid'!C:G,5,FALSE),"")</f>
        <v/>
      </c>
      <c r="N119" s="207">
        <f>IF(M119="Y",7.5,IF(M119="N",0,""))</f>
        <v/>
      </c>
      <c r="S119" s="673" t="n"/>
    </row>
    <row r="120">
      <c r="A120" s="166">
        <f>IF('Multi Unit Grid'!B116="","",'Multi Unit Grid'!B116)</f>
        <v/>
      </c>
      <c r="B120" s="166">
        <f>IF('Multi Unit Grid'!C116="","",'Multi Unit Grid'!C116)</f>
        <v/>
      </c>
      <c r="C120" s="159" t="n"/>
      <c r="E120" s="166">
        <f>IF('Multi Unit Grid'!D116="","",'Multi Unit Grid'!D116)</f>
        <v/>
      </c>
      <c r="F120" s="166">
        <f>IF('Multi Unit Grid'!E116="","",'Multi Unit Grid'!E116)</f>
        <v/>
      </c>
      <c r="G120" s="631">
        <f>IF(F120=52,66.15,IF(F120=26,66.15,IF(F120=24,66.15,IF(F120=12,54.6,IF(F120=4,121.8/3,IF(F120=1,488.25/12,""))))))</f>
        <v/>
      </c>
      <c r="H120" s="631">
        <f>IF(F120=52,E120*1.1*52/12,IF(F120=26,E120*1.1*26/12,IF(F120=24,E120*1.1*24/12,IF(F120=12,E120*1.1*12/12,IF(F120=4,E120*4/12,IF(F120=1,E120*4/12,""))))))</f>
        <v/>
      </c>
      <c r="I120" s="174">
        <f>IF(G120="","",SUM(Table1[[#This Row],[Base Fee]]+Table1[[#This Row],[Transaction Fee]]))</f>
        <v/>
      </c>
      <c r="J120" s="199">
        <f>IFERROR(VLOOKUP(B120,'Multi Unit Grid'!C:F,4,FALSE),"")</f>
        <v/>
      </c>
      <c r="K120" s="201">
        <f>IFERROR(VLOOKUP(B120,'Multi Unit Grid'!C:G,5,FALSE),"")</f>
        <v/>
      </c>
      <c r="N120" s="207">
        <f>IF(M120="Y",7.5,IF(M120="N",0,""))</f>
        <v/>
      </c>
      <c r="S120" s="673" t="n"/>
    </row>
    <row r="121">
      <c r="A121" s="166">
        <f>IF('Multi Unit Grid'!B117="","",'Multi Unit Grid'!B117)</f>
        <v/>
      </c>
      <c r="B121" s="166">
        <f>IF('Multi Unit Grid'!C117="","",'Multi Unit Grid'!C117)</f>
        <v/>
      </c>
      <c r="C121" s="159" t="n"/>
      <c r="E121" s="166">
        <f>IF('Multi Unit Grid'!D117="","",'Multi Unit Grid'!D117)</f>
        <v/>
      </c>
      <c r="F121" s="166">
        <f>IF('Multi Unit Grid'!E117="","",'Multi Unit Grid'!E117)</f>
        <v/>
      </c>
      <c r="G121" s="631">
        <f>IF(F121=52,66.15,IF(F121=26,66.15,IF(F121=24,66.15,IF(F121=12,54.6,IF(F121=4,121.8/3,IF(F121=1,488.25/12,""))))))</f>
        <v/>
      </c>
      <c r="H121" s="631">
        <f>IF(F121=52,E121*1.1*52/12,IF(F121=26,E121*1.1*26/12,IF(F121=24,E121*1.1*24/12,IF(F121=12,E121*1.1*12/12,IF(F121=4,E121*4/12,IF(F121=1,E121*4/12,""))))))</f>
        <v/>
      </c>
      <c r="I121" s="174">
        <f>IF(G121="","",SUM(Table1[[#This Row],[Base Fee]]+Table1[[#This Row],[Transaction Fee]]))</f>
        <v/>
      </c>
      <c r="J121" s="199">
        <f>IFERROR(VLOOKUP(B121,'Multi Unit Grid'!C:F,4,FALSE),"")</f>
        <v/>
      </c>
      <c r="K121" s="201">
        <f>IFERROR(VLOOKUP(B121,'Multi Unit Grid'!C:G,5,FALSE),"")</f>
        <v/>
      </c>
      <c r="N121" s="207">
        <f>IF(M121="Y",7.5,IF(M121="N",0,""))</f>
        <v/>
      </c>
      <c r="S121" s="673" t="n"/>
    </row>
    <row r="122">
      <c r="A122" s="166">
        <f>IF('Multi Unit Grid'!B118="","",'Multi Unit Grid'!B118)</f>
        <v/>
      </c>
      <c r="B122" s="166">
        <f>IF('Multi Unit Grid'!C118="","",'Multi Unit Grid'!C118)</f>
        <v/>
      </c>
      <c r="C122" s="159" t="n"/>
      <c r="E122" s="166">
        <f>IF('Multi Unit Grid'!D118="","",'Multi Unit Grid'!D118)</f>
        <v/>
      </c>
      <c r="F122" s="166">
        <f>IF('Multi Unit Grid'!E118="","",'Multi Unit Grid'!E118)</f>
        <v/>
      </c>
      <c r="G122" s="631">
        <f>IF(F122=52,66.15,IF(F122=26,66.15,IF(F122=24,66.15,IF(F122=12,54.6,IF(F122=4,121.8/3,IF(F122=1,488.25/12,""))))))</f>
        <v/>
      </c>
      <c r="H122" s="631">
        <f>IF(F122=52,E122*1.1*52/12,IF(F122=26,E122*1.1*26/12,IF(F122=24,E122*1.1*24/12,IF(F122=12,E122*1.1*12/12,IF(F122=4,E122*4/12,IF(F122=1,E122*4/12,""))))))</f>
        <v/>
      </c>
      <c r="I122" s="174">
        <f>IF(G122="","",SUM(Table1[[#This Row],[Base Fee]]+Table1[[#This Row],[Transaction Fee]]))</f>
        <v/>
      </c>
      <c r="J122" s="199">
        <f>IFERROR(VLOOKUP(B122,'Multi Unit Grid'!C:F,4,FALSE),"")</f>
        <v/>
      </c>
      <c r="K122" s="201">
        <f>IFERROR(VLOOKUP(B122,'Multi Unit Grid'!C:G,5,FALSE),"")</f>
        <v/>
      </c>
      <c r="N122" s="207">
        <f>IF(M122="Y",7.5,IF(M122="N",0,""))</f>
        <v/>
      </c>
      <c r="S122" s="673" t="n"/>
    </row>
    <row r="123">
      <c r="A123" s="166">
        <f>IF('Multi Unit Grid'!B119="","",'Multi Unit Grid'!B119)</f>
        <v/>
      </c>
      <c r="B123" s="166">
        <f>IF('Multi Unit Grid'!C119="","",'Multi Unit Grid'!C119)</f>
        <v/>
      </c>
      <c r="C123" s="159" t="n"/>
      <c r="E123" s="166">
        <f>IF('Multi Unit Grid'!D119="","",'Multi Unit Grid'!D119)</f>
        <v/>
      </c>
      <c r="F123" s="166">
        <f>IF('Multi Unit Grid'!E119="","",'Multi Unit Grid'!E119)</f>
        <v/>
      </c>
      <c r="G123" s="631">
        <f>IF(F123=52,66.15,IF(F123=26,66.15,IF(F123=24,66.15,IF(F123=12,54.6,IF(F123=4,121.8/3,IF(F123=1,488.25/12,""))))))</f>
        <v/>
      </c>
      <c r="H123" s="631">
        <f>IF(F123=52,E123*1.1*52/12,IF(F123=26,E123*1.1*26/12,IF(F123=24,E123*1.1*24/12,IF(F123=12,E123*1.1*12/12,IF(F123=4,E123*4/12,IF(F123=1,E123*4/12,""))))))</f>
        <v/>
      </c>
      <c r="I123" s="174">
        <f>IF(G123="","",SUM(Table1[[#This Row],[Base Fee]]+Table1[[#This Row],[Transaction Fee]]))</f>
        <v/>
      </c>
      <c r="J123" s="199">
        <f>IFERROR(VLOOKUP(B123,'Multi Unit Grid'!C:F,4,FALSE),"")</f>
        <v/>
      </c>
      <c r="K123" s="201">
        <f>IFERROR(VLOOKUP(B123,'Multi Unit Grid'!C:G,5,FALSE),"")</f>
        <v/>
      </c>
      <c r="N123" s="207">
        <f>IF(M123="Y",7.5,IF(M123="N",0,""))</f>
        <v/>
      </c>
      <c r="S123" s="673" t="n"/>
    </row>
    <row r="124">
      <c r="A124" s="166">
        <f>IF('Multi Unit Grid'!B120="","",'Multi Unit Grid'!B120)</f>
        <v/>
      </c>
      <c r="B124" s="166">
        <f>IF('Multi Unit Grid'!C120="","",'Multi Unit Grid'!C120)</f>
        <v/>
      </c>
      <c r="C124" s="159" t="n"/>
      <c r="E124" s="166">
        <f>IF('Multi Unit Grid'!D120="","",'Multi Unit Grid'!D120)</f>
        <v/>
      </c>
      <c r="F124" s="166">
        <f>IF('Multi Unit Grid'!E120="","",'Multi Unit Grid'!E120)</f>
        <v/>
      </c>
      <c r="G124" s="631">
        <f>IF(F124=52,66.15,IF(F124=26,66.15,IF(F124=24,66.15,IF(F124=12,54.6,IF(F124=4,121.8/3,IF(F124=1,488.25/12,""))))))</f>
        <v/>
      </c>
      <c r="H124" s="631">
        <f>IF(F124=52,E124*1.1*52/12,IF(F124=26,E124*1.1*26/12,IF(F124=24,E124*1.1*24/12,IF(F124=12,E124*1.1*12/12,IF(F124=4,E124*4/12,IF(F124=1,E124*4/12,""))))))</f>
        <v/>
      </c>
      <c r="I124" s="174">
        <f>IF(G124="","",SUM(Table1[[#This Row],[Base Fee]]+Table1[[#This Row],[Transaction Fee]]))</f>
        <v/>
      </c>
      <c r="J124" s="199">
        <f>IFERROR(VLOOKUP(B124,'Multi Unit Grid'!C:F,4,FALSE),"")</f>
        <v/>
      </c>
      <c r="K124" s="201">
        <f>IFERROR(VLOOKUP(B124,'Multi Unit Grid'!C:G,5,FALSE),"")</f>
        <v/>
      </c>
      <c r="N124" s="207">
        <f>IF(M124="Y",7.5,IF(M124="N",0,""))</f>
        <v/>
      </c>
      <c r="S124" s="673" t="n"/>
    </row>
    <row r="125">
      <c r="A125" s="166">
        <f>IF('Multi Unit Grid'!B121="","",'Multi Unit Grid'!B121)</f>
        <v/>
      </c>
      <c r="B125" s="166">
        <f>IF('Multi Unit Grid'!C121="","",'Multi Unit Grid'!C121)</f>
        <v/>
      </c>
      <c r="C125" s="159" t="n"/>
      <c r="E125" s="166">
        <f>IF('Multi Unit Grid'!D121="","",'Multi Unit Grid'!D121)</f>
        <v/>
      </c>
      <c r="F125" s="166">
        <f>IF('Multi Unit Grid'!E121="","",'Multi Unit Grid'!E121)</f>
        <v/>
      </c>
      <c r="G125" s="631">
        <f>IF(F125=52,66.15,IF(F125=26,66.15,IF(F125=24,66.15,IF(F125=12,54.6,IF(F125=4,121.8/3,IF(F125=1,488.25/12,""))))))</f>
        <v/>
      </c>
      <c r="H125" s="631">
        <f>IF(F125=52,E125*1.1*52/12,IF(F125=26,E125*1.1*26/12,IF(F125=24,E125*1.1*24/12,IF(F125=12,E125*1.1*12/12,IF(F125=4,E125*4/12,IF(F125=1,E125*4/12,""))))))</f>
        <v/>
      </c>
      <c r="I125" s="174">
        <f>IF(G125="","",SUM(Table1[[#This Row],[Base Fee]]+Table1[[#This Row],[Transaction Fee]]))</f>
        <v/>
      </c>
      <c r="J125" s="199">
        <f>IFERROR(VLOOKUP(B125,'Multi Unit Grid'!C:F,4,FALSE),"")</f>
        <v/>
      </c>
      <c r="K125" s="201">
        <f>IFERROR(VLOOKUP(B125,'Multi Unit Grid'!C:G,5,FALSE),"")</f>
        <v/>
      </c>
      <c r="N125" s="207">
        <f>IF(M125="Y",7.5,IF(M125="N",0,""))</f>
        <v/>
      </c>
      <c r="S125" s="673" t="n"/>
    </row>
    <row r="126">
      <c r="A126" s="166">
        <f>IF('Multi Unit Grid'!B122="","",'Multi Unit Grid'!B122)</f>
        <v/>
      </c>
      <c r="B126" s="166">
        <f>IF('Multi Unit Grid'!C122="","",'Multi Unit Grid'!C122)</f>
        <v/>
      </c>
      <c r="C126" s="159" t="n"/>
      <c r="E126" s="166">
        <f>IF('Multi Unit Grid'!D122="","",'Multi Unit Grid'!D122)</f>
        <v/>
      </c>
      <c r="F126" s="166">
        <f>IF('Multi Unit Grid'!E122="","",'Multi Unit Grid'!E122)</f>
        <v/>
      </c>
      <c r="G126" s="631">
        <f>IF(F126=52,66.15,IF(F126=26,66.15,IF(F126=24,66.15,IF(F126=12,54.6,IF(F126=4,121.8/3,IF(F126=1,488.25/12,""))))))</f>
        <v/>
      </c>
      <c r="H126" s="631">
        <f>IF(F126=52,E126*1.1*52/12,IF(F126=26,E126*1.1*26/12,IF(F126=24,E126*1.1*24/12,IF(F126=12,E126*1.1*12/12,IF(F126=4,E126*4/12,IF(F126=1,E126*4/12,""))))))</f>
        <v/>
      </c>
      <c r="I126" s="174">
        <f>IF(G126="","",SUM(Table1[[#This Row],[Base Fee]]+Table1[[#This Row],[Transaction Fee]]))</f>
        <v/>
      </c>
      <c r="J126" s="199">
        <f>IFERROR(VLOOKUP(B126,'Multi Unit Grid'!C:F,4,FALSE),"")</f>
        <v/>
      </c>
      <c r="K126" s="201">
        <f>IFERROR(VLOOKUP(B126,'Multi Unit Grid'!C:G,5,FALSE),"")</f>
        <v/>
      </c>
      <c r="N126" s="207">
        <f>IF(M126="Y",7.5,IF(M126="N",0,""))</f>
        <v/>
      </c>
      <c r="S126" s="673" t="n"/>
    </row>
    <row r="127">
      <c r="A127" s="166">
        <f>IF('Multi Unit Grid'!B123="","",'Multi Unit Grid'!B123)</f>
        <v/>
      </c>
      <c r="B127" s="166">
        <f>IF('Multi Unit Grid'!C123="","",'Multi Unit Grid'!C123)</f>
        <v/>
      </c>
      <c r="C127" s="159" t="n"/>
      <c r="E127" s="166">
        <f>IF('Multi Unit Grid'!D123="","",'Multi Unit Grid'!D123)</f>
        <v/>
      </c>
      <c r="F127" s="166">
        <f>IF('Multi Unit Grid'!E123="","",'Multi Unit Grid'!E123)</f>
        <v/>
      </c>
      <c r="G127" s="631">
        <f>IF(F127=52,66.15,IF(F127=26,66.15,IF(F127=24,66.15,IF(F127=12,54.6,IF(F127=4,121.8/3,IF(F127=1,488.25/12,""))))))</f>
        <v/>
      </c>
      <c r="H127" s="631">
        <f>IF(F127=52,E127*1.1*52/12,IF(F127=26,E127*1.1*26/12,IF(F127=24,E127*1.1*24/12,IF(F127=12,E127*1.1*12/12,IF(F127=4,E127*4/12,IF(F127=1,E127*4/12,""))))))</f>
        <v/>
      </c>
      <c r="I127" s="174">
        <f>IF(G127="","",SUM(Table1[[#This Row],[Base Fee]]+Table1[[#This Row],[Transaction Fee]]))</f>
        <v/>
      </c>
      <c r="J127" s="199">
        <f>IFERROR(VLOOKUP(B127,'Multi Unit Grid'!C:F,4,FALSE),"")</f>
        <v/>
      </c>
      <c r="K127" s="201">
        <f>IFERROR(VLOOKUP(B127,'Multi Unit Grid'!C:G,5,FALSE),"")</f>
        <v/>
      </c>
      <c r="N127" s="207">
        <f>IF(M127="Y",7.5,IF(M127="N",0,""))</f>
        <v/>
      </c>
      <c r="S127" s="673" t="n"/>
    </row>
    <row r="128">
      <c r="A128" s="166">
        <f>IF('Multi Unit Grid'!B124="","",'Multi Unit Grid'!B124)</f>
        <v/>
      </c>
      <c r="B128" s="166">
        <f>IF('Multi Unit Grid'!C124="","",'Multi Unit Grid'!C124)</f>
        <v/>
      </c>
      <c r="C128" s="159" t="n"/>
      <c r="E128" s="166">
        <f>IF('Multi Unit Grid'!D124="","",'Multi Unit Grid'!D124)</f>
        <v/>
      </c>
      <c r="F128" s="166">
        <f>IF('Multi Unit Grid'!E124="","",'Multi Unit Grid'!E124)</f>
        <v/>
      </c>
      <c r="G128" s="631">
        <f>IF(F128=52,66.15,IF(F128=26,66.15,IF(F128=24,66.15,IF(F128=12,54.6,IF(F128=4,121.8/3,IF(F128=1,488.25/12,""))))))</f>
        <v/>
      </c>
      <c r="H128" s="631">
        <f>IF(F128=52,E128*1.1*52/12,IF(F128=26,E128*1.1*26/12,IF(F128=24,E128*1.1*24/12,IF(F128=12,E128*1.1*12/12,IF(F128=4,E128*4/12,IF(F128=1,E128*4/12,""))))))</f>
        <v/>
      </c>
      <c r="I128" s="174">
        <f>IF(G128="","",SUM(Table1[[#This Row],[Base Fee]]+Table1[[#This Row],[Transaction Fee]]))</f>
        <v/>
      </c>
      <c r="J128" s="199">
        <f>IFERROR(VLOOKUP(B128,'Multi Unit Grid'!C:F,4,FALSE),"")</f>
        <v/>
      </c>
      <c r="K128" s="201">
        <f>IFERROR(VLOOKUP(B128,'Multi Unit Grid'!C:G,5,FALSE),"")</f>
        <v/>
      </c>
      <c r="N128" s="207">
        <f>IF(M128="Y",7.5,IF(M128="N",0,""))</f>
        <v/>
      </c>
      <c r="S128" s="673" t="n"/>
    </row>
    <row r="129">
      <c r="A129" s="166">
        <f>IF('Multi Unit Grid'!B125="","",'Multi Unit Grid'!B125)</f>
        <v/>
      </c>
      <c r="B129" s="166">
        <f>IF('Multi Unit Grid'!C125="","",'Multi Unit Grid'!C125)</f>
        <v/>
      </c>
      <c r="C129" s="159" t="n"/>
      <c r="E129" s="166">
        <f>IF('Multi Unit Grid'!D125="","",'Multi Unit Grid'!D125)</f>
        <v/>
      </c>
      <c r="F129" s="166">
        <f>IF('Multi Unit Grid'!E125="","",'Multi Unit Grid'!E125)</f>
        <v/>
      </c>
      <c r="G129" s="631">
        <f>IF(F129=52,66.15,IF(F129=26,66.15,IF(F129=24,66.15,IF(F129=12,54.6,IF(F129=4,121.8/3,IF(F129=1,488.25/12,""))))))</f>
        <v/>
      </c>
      <c r="H129" s="631">
        <f>IF(F129=52,E129*1.1*52/12,IF(F129=26,E129*1.1*26/12,IF(F129=24,E129*1.1*24/12,IF(F129=12,E129*1.1*12/12,IF(F129=4,E129*4/12,IF(F129=1,E129*4/12,""))))))</f>
        <v/>
      </c>
      <c r="I129" s="174">
        <f>IF(G129="","",SUM(Table1[[#This Row],[Base Fee]]+Table1[[#This Row],[Transaction Fee]]))</f>
        <v/>
      </c>
      <c r="J129" s="199">
        <f>IFERROR(VLOOKUP(B129,'Multi Unit Grid'!C:F,4,FALSE),"")</f>
        <v/>
      </c>
      <c r="K129" s="201">
        <f>IFERROR(VLOOKUP(B129,'Multi Unit Grid'!C:G,5,FALSE),"")</f>
        <v/>
      </c>
      <c r="N129" s="207">
        <f>IF(M129="Y",7.5,IF(M129="N",0,""))</f>
        <v/>
      </c>
      <c r="S129" s="673" t="n"/>
    </row>
    <row r="130">
      <c r="A130" s="166">
        <f>IF('Multi Unit Grid'!B126="","",'Multi Unit Grid'!B126)</f>
        <v/>
      </c>
      <c r="B130" s="166">
        <f>IF('Multi Unit Grid'!C126="","",'Multi Unit Grid'!C126)</f>
        <v/>
      </c>
      <c r="C130" s="159" t="n"/>
      <c r="E130" s="166">
        <f>IF('Multi Unit Grid'!D126="","",'Multi Unit Grid'!D126)</f>
        <v/>
      </c>
      <c r="F130" s="166">
        <f>IF('Multi Unit Grid'!E126="","",'Multi Unit Grid'!E126)</f>
        <v/>
      </c>
      <c r="G130" s="631">
        <f>IF(F130=52,66.15,IF(F130=26,66.15,IF(F130=24,66.15,IF(F130=12,54.6,IF(F130=4,121.8/3,IF(F130=1,488.25/12,""))))))</f>
        <v/>
      </c>
      <c r="H130" s="631">
        <f>IF(F130=52,E130*1.1*52/12,IF(F130=26,E130*1.1*26/12,IF(F130=24,E130*1.1*24/12,IF(F130=12,E130*1.1*12/12,IF(F130=4,E130*4/12,IF(F130=1,E130*4/12,""))))))</f>
        <v/>
      </c>
      <c r="I130" s="174">
        <f>IF(G130="","",SUM(Table1[[#This Row],[Base Fee]]+Table1[[#This Row],[Transaction Fee]]))</f>
        <v/>
      </c>
      <c r="J130" s="199">
        <f>IFERROR(VLOOKUP(B130,'Multi Unit Grid'!C:F,4,FALSE),"")</f>
        <v/>
      </c>
      <c r="K130" s="201">
        <f>IFERROR(VLOOKUP(B130,'Multi Unit Grid'!C:G,5,FALSE),"")</f>
        <v/>
      </c>
      <c r="N130" s="207">
        <f>IF(M130="Y",7.5,IF(M130="N",0,""))</f>
        <v/>
      </c>
      <c r="S130" s="673" t="n"/>
    </row>
    <row r="131">
      <c r="A131" s="166">
        <f>IF('Multi Unit Grid'!B127="","",'Multi Unit Grid'!B127)</f>
        <v/>
      </c>
      <c r="B131" s="166">
        <f>IF('Multi Unit Grid'!C127="","",'Multi Unit Grid'!C127)</f>
        <v/>
      </c>
      <c r="C131" s="159" t="n"/>
      <c r="E131" s="166">
        <f>IF('Multi Unit Grid'!D127="","",'Multi Unit Grid'!D127)</f>
        <v/>
      </c>
      <c r="F131" s="166">
        <f>IF('Multi Unit Grid'!E127="","",'Multi Unit Grid'!E127)</f>
        <v/>
      </c>
      <c r="G131" s="631">
        <f>IF(F131=52,66.15,IF(F131=26,66.15,IF(F131=24,66.15,IF(F131=12,54.6,IF(F131=4,121.8/3,IF(F131=1,488.25/12,""))))))</f>
        <v/>
      </c>
      <c r="H131" s="631">
        <f>IF(F131=52,E131*1.1*52/12,IF(F131=26,E131*1.1*26/12,IF(F131=24,E131*1.1*24/12,IF(F131=12,E131*1.1*12/12,IF(F131=4,E131*4/12,IF(F131=1,E131*4/12,""))))))</f>
        <v/>
      </c>
      <c r="I131" s="174">
        <f>IF(G131="","",SUM(Table1[[#This Row],[Base Fee]]+Table1[[#This Row],[Transaction Fee]]))</f>
        <v/>
      </c>
      <c r="J131" s="199">
        <f>IFERROR(VLOOKUP(B131,'Multi Unit Grid'!C:F,4,FALSE),"")</f>
        <v/>
      </c>
      <c r="K131" s="201">
        <f>IFERROR(VLOOKUP(B131,'Multi Unit Grid'!C:G,5,FALSE),"")</f>
        <v/>
      </c>
      <c r="N131" s="207">
        <f>IF(M131="Y",7.5,IF(M131="N",0,""))</f>
        <v/>
      </c>
      <c r="S131" s="673" t="n"/>
    </row>
    <row r="132">
      <c r="A132" s="166">
        <f>IF('Multi Unit Grid'!B128="","",'Multi Unit Grid'!B128)</f>
        <v/>
      </c>
      <c r="B132" s="166">
        <f>IF('Multi Unit Grid'!C128="","",'Multi Unit Grid'!C128)</f>
        <v/>
      </c>
      <c r="C132" s="159" t="n"/>
      <c r="E132" s="166">
        <f>IF('Multi Unit Grid'!D128="","",'Multi Unit Grid'!D128)</f>
        <v/>
      </c>
      <c r="F132" s="166">
        <f>IF('Multi Unit Grid'!E128="","",'Multi Unit Grid'!E128)</f>
        <v/>
      </c>
      <c r="G132" s="631">
        <f>IF(F132=52,66.15,IF(F132=26,66.15,IF(F132=24,66.15,IF(F132=12,54.6,IF(F132=4,121.8/3,IF(F132=1,488.25/12,""))))))</f>
        <v/>
      </c>
      <c r="H132" s="631">
        <f>IF(F132=52,E132*1.1*52/12,IF(F132=26,E132*1.1*26/12,IF(F132=24,E132*1.1*24/12,IF(F132=12,E132*1.1*12/12,IF(F132=4,E132*4/12,IF(F132=1,E132*4/12,""))))))</f>
        <v/>
      </c>
      <c r="I132" s="174">
        <f>IF(G132="","",SUM(Table1[[#This Row],[Base Fee]]+Table1[[#This Row],[Transaction Fee]]))</f>
        <v/>
      </c>
      <c r="J132" s="199">
        <f>IFERROR(VLOOKUP(B132,'Multi Unit Grid'!C:F,4,FALSE),"")</f>
        <v/>
      </c>
      <c r="K132" s="201">
        <f>IFERROR(VLOOKUP(B132,'Multi Unit Grid'!C:G,5,FALSE),"")</f>
        <v/>
      </c>
      <c r="N132" s="207">
        <f>IF(M132="Y",7.5,IF(M132="N",0,""))</f>
        <v/>
      </c>
      <c r="S132" s="673" t="n"/>
    </row>
    <row r="133">
      <c r="A133" s="166">
        <f>IF('Multi Unit Grid'!B129="","",'Multi Unit Grid'!B129)</f>
        <v/>
      </c>
      <c r="B133" s="166">
        <f>IF('Multi Unit Grid'!C129="","",'Multi Unit Grid'!C129)</f>
        <v/>
      </c>
      <c r="C133" s="159" t="n"/>
      <c r="E133" s="166">
        <f>IF('Multi Unit Grid'!D129="","",'Multi Unit Grid'!D129)</f>
        <v/>
      </c>
      <c r="F133" s="166">
        <f>IF('Multi Unit Grid'!E129="","",'Multi Unit Grid'!E129)</f>
        <v/>
      </c>
      <c r="G133" s="631">
        <f>IF(F133=52,66.15,IF(F133=26,66.15,IF(F133=24,66.15,IF(F133=12,54.6,IF(F133=4,121.8/3,IF(F133=1,488.25/12,""))))))</f>
        <v/>
      </c>
      <c r="H133" s="631">
        <f>IF(F133=52,E133*1.1*52/12,IF(F133=26,E133*1.1*26/12,IF(F133=24,E133*1.1*24/12,IF(F133=12,E133*1.1*12/12,IF(F133=4,E133*4/12,IF(F133=1,E133*4/12,""))))))</f>
        <v/>
      </c>
      <c r="I133" s="174">
        <f>IF(G133="","",SUM(Table1[[#This Row],[Base Fee]]+Table1[[#This Row],[Transaction Fee]]))</f>
        <v/>
      </c>
      <c r="J133" s="199">
        <f>IFERROR(VLOOKUP(B133,'Multi Unit Grid'!C:F,4,FALSE),"")</f>
        <v/>
      </c>
      <c r="K133" s="201">
        <f>IFERROR(VLOOKUP(B133,'Multi Unit Grid'!C:G,5,FALSE),"")</f>
        <v/>
      </c>
      <c r="N133" s="207">
        <f>IF(M133="Y",7.5,IF(M133="N",0,""))</f>
        <v/>
      </c>
      <c r="S133" s="673" t="n"/>
    </row>
    <row r="134">
      <c r="A134" s="166">
        <f>IF('Multi Unit Grid'!B130="","",'Multi Unit Grid'!B130)</f>
        <v/>
      </c>
      <c r="B134" s="166">
        <f>IF('Multi Unit Grid'!C130="","",'Multi Unit Grid'!C130)</f>
        <v/>
      </c>
      <c r="C134" s="159" t="n"/>
      <c r="E134" s="166">
        <f>IF('Multi Unit Grid'!D130="","",'Multi Unit Grid'!D130)</f>
        <v/>
      </c>
      <c r="F134" s="166">
        <f>IF('Multi Unit Grid'!E130="","",'Multi Unit Grid'!E130)</f>
        <v/>
      </c>
      <c r="G134" s="631">
        <f>IF(F134=52,66.15,IF(F134=26,66.15,IF(F134=24,66.15,IF(F134=12,54.6,IF(F134=4,121.8/3,IF(F134=1,488.25/12,""))))))</f>
        <v/>
      </c>
      <c r="H134" s="631">
        <f>IF(F134=52,E134*1.1*52/12,IF(F134=26,E134*1.1*26/12,IF(F134=24,E134*1.1*24/12,IF(F134=12,E134*1.1*12/12,IF(F134=4,E134*4/12,IF(F134=1,E134*4/12,""))))))</f>
        <v/>
      </c>
      <c r="I134" s="174">
        <f>IF(G134="","",SUM(Table1[[#This Row],[Base Fee]]+Table1[[#This Row],[Transaction Fee]]))</f>
        <v/>
      </c>
      <c r="J134" s="199">
        <f>IFERROR(VLOOKUP(B134,'Multi Unit Grid'!C:F,4,FALSE),"")</f>
        <v/>
      </c>
      <c r="K134" s="201">
        <f>IFERROR(VLOOKUP(B134,'Multi Unit Grid'!C:G,5,FALSE),"")</f>
        <v/>
      </c>
      <c r="N134" s="207">
        <f>IF(M134="Y",7.5,IF(M134="N",0,""))</f>
        <v/>
      </c>
      <c r="S134" s="673" t="n"/>
    </row>
    <row r="135">
      <c r="A135" s="166">
        <f>IF('Multi Unit Grid'!B131="","",'Multi Unit Grid'!B131)</f>
        <v/>
      </c>
      <c r="B135" s="166">
        <f>IF('Multi Unit Grid'!C131="","",'Multi Unit Grid'!C131)</f>
        <v/>
      </c>
      <c r="C135" s="159" t="n"/>
      <c r="E135" s="166">
        <f>IF('Multi Unit Grid'!D131="","",'Multi Unit Grid'!D131)</f>
        <v/>
      </c>
      <c r="F135" s="166">
        <f>IF('Multi Unit Grid'!E131="","",'Multi Unit Grid'!E131)</f>
        <v/>
      </c>
      <c r="G135" s="631">
        <f>IF(F135=52,66.15,IF(F135=26,66.15,IF(F135=24,66.15,IF(F135=12,54.6,IF(F135=4,121.8/3,IF(F135=1,488.25/12,""))))))</f>
        <v/>
      </c>
      <c r="H135" s="631">
        <f>IF(F135=52,E135*1.1*52/12,IF(F135=26,E135*1.1*26/12,IF(F135=24,E135*1.1*24/12,IF(F135=12,E135*1.1*12/12,IF(F135=4,E135*4/12,IF(F135=1,E135*4/12,""))))))</f>
        <v/>
      </c>
      <c r="I135" s="174">
        <f>IF(G135="","",SUM(Table1[[#This Row],[Base Fee]]+Table1[[#This Row],[Transaction Fee]]))</f>
        <v/>
      </c>
      <c r="J135" s="199">
        <f>IFERROR(VLOOKUP(B135,'Multi Unit Grid'!C:F,4,FALSE),"")</f>
        <v/>
      </c>
      <c r="K135" s="201">
        <f>IFERROR(VLOOKUP(B135,'Multi Unit Grid'!C:G,5,FALSE),"")</f>
        <v/>
      </c>
      <c r="N135" s="207">
        <f>IF(M135="Y",7.5,IF(M135="N",0,""))</f>
        <v/>
      </c>
      <c r="S135" s="673" t="n"/>
    </row>
    <row r="136">
      <c r="A136" s="166">
        <f>IF('Multi Unit Grid'!B132="","",'Multi Unit Grid'!B132)</f>
        <v/>
      </c>
      <c r="B136" s="166">
        <f>IF('Multi Unit Grid'!C132="","",'Multi Unit Grid'!C132)</f>
        <v/>
      </c>
      <c r="C136" s="159" t="n"/>
      <c r="E136" s="166">
        <f>IF('Multi Unit Grid'!D132="","",'Multi Unit Grid'!D132)</f>
        <v/>
      </c>
      <c r="F136" s="166">
        <f>IF('Multi Unit Grid'!E132="","",'Multi Unit Grid'!E132)</f>
        <v/>
      </c>
      <c r="G136" s="631">
        <f>IF(F136=52,66.15,IF(F136=26,66.15,IF(F136=24,66.15,IF(F136=12,54.6,IF(F136=4,121.8/3,IF(F136=1,488.25/12,""))))))</f>
        <v/>
      </c>
      <c r="H136" s="631">
        <f>IF(F136=52,E136*1.1*52/12,IF(F136=26,E136*1.1*26/12,IF(F136=24,E136*1.1*24/12,IF(F136=12,E136*1.1*12/12,IF(F136=4,E136*4/12,IF(F136=1,E136*4/12,""))))))</f>
        <v/>
      </c>
      <c r="I136" s="174">
        <f>IF(G136="","",SUM(Table1[[#This Row],[Base Fee]]+Table1[[#This Row],[Transaction Fee]]))</f>
        <v/>
      </c>
      <c r="J136" s="199">
        <f>IFERROR(VLOOKUP(B136,'Multi Unit Grid'!C:F,4,FALSE),"")</f>
        <v/>
      </c>
      <c r="K136" s="201">
        <f>IFERROR(VLOOKUP(B136,'Multi Unit Grid'!C:G,5,FALSE),"")</f>
        <v/>
      </c>
      <c r="N136" s="207">
        <f>IF(M136="Y",7.5,IF(M136="N",0,""))</f>
        <v/>
      </c>
      <c r="S136" s="673" t="n"/>
    </row>
    <row r="137">
      <c r="A137" s="166">
        <f>IF('Multi Unit Grid'!B133="","",'Multi Unit Grid'!B133)</f>
        <v/>
      </c>
      <c r="B137" s="166">
        <f>IF('Multi Unit Grid'!C133="","",'Multi Unit Grid'!C133)</f>
        <v/>
      </c>
      <c r="C137" s="159" t="n"/>
      <c r="E137" s="166">
        <f>IF('Multi Unit Grid'!D133="","",'Multi Unit Grid'!D133)</f>
        <v/>
      </c>
      <c r="F137" s="166">
        <f>IF('Multi Unit Grid'!E133="","",'Multi Unit Grid'!E133)</f>
        <v/>
      </c>
      <c r="G137" s="631">
        <f>IF(F137=52,66.15,IF(F137=26,66.15,IF(F137=24,66.15,IF(F137=12,54.6,IF(F137=4,121.8/3,IF(F137=1,488.25/12,""))))))</f>
        <v/>
      </c>
      <c r="H137" s="631">
        <f>IF(F137=52,E137*1.1*52/12,IF(F137=26,E137*1.1*26/12,IF(F137=24,E137*1.1*24/12,IF(F137=12,E137*1.1*12/12,IF(F137=4,E137*4/12,IF(F137=1,E137*4/12,""))))))</f>
        <v/>
      </c>
      <c r="I137" s="174">
        <f>IF(G137="","",SUM(Table1[[#This Row],[Base Fee]]+Table1[[#This Row],[Transaction Fee]]))</f>
        <v/>
      </c>
      <c r="J137" s="199">
        <f>IFERROR(VLOOKUP(B137,'Multi Unit Grid'!C:F,4,FALSE),"")</f>
        <v/>
      </c>
      <c r="K137" s="201">
        <f>IFERROR(VLOOKUP(B137,'Multi Unit Grid'!C:G,5,FALSE),"")</f>
        <v/>
      </c>
      <c r="N137" s="207">
        <f>IF(M137="Y",7.5,IF(M137="N",0,""))</f>
        <v/>
      </c>
      <c r="S137" s="673" t="n"/>
    </row>
    <row r="138">
      <c r="A138" s="166">
        <f>IF('Multi Unit Grid'!B134="","",'Multi Unit Grid'!B134)</f>
        <v/>
      </c>
      <c r="B138" s="166">
        <f>IF('Multi Unit Grid'!C134="","",'Multi Unit Grid'!C134)</f>
        <v/>
      </c>
      <c r="C138" s="159" t="n"/>
      <c r="E138" s="166">
        <f>IF('Multi Unit Grid'!D134="","",'Multi Unit Grid'!D134)</f>
        <v/>
      </c>
      <c r="F138" s="166">
        <f>IF('Multi Unit Grid'!E134="","",'Multi Unit Grid'!E134)</f>
        <v/>
      </c>
      <c r="G138" s="631">
        <f>IF(F138=52,66.15,IF(F138=26,66.15,IF(F138=24,66.15,IF(F138=12,54.6,IF(F138=4,121.8/3,IF(F138=1,488.25/12,""))))))</f>
        <v/>
      </c>
      <c r="H138" s="631">
        <f>IF(F138=52,E138*1.1*52/12,IF(F138=26,E138*1.1*26/12,IF(F138=24,E138*1.1*24/12,IF(F138=12,E138*1.1*12/12,IF(F138=4,E138*4/12,IF(F138=1,E138*4/12,""))))))</f>
        <v/>
      </c>
      <c r="I138" s="174">
        <f>IF(G138="","",SUM(Table1[[#This Row],[Base Fee]]+Table1[[#This Row],[Transaction Fee]]))</f>
        <v/>
      </c>
      <c r="J138" s="199">
        <f>IFERROR(VLOOKUP(B138,'Multi Unit Grid'!C:F,4,FALSE),"")</f>
        <v/>
      </c>
      <c r="K138" s="201">
        <f>IFERROR(VLOOKUP(B138,'Multi Unit Grid'!C:G,5,FALSE),"")</f>
        <v/>
      </c>
      <c r="N138" s="207">
        <f>IF(M138="Y",7.5,IF(M138="N",0,""))</f>
        <v/>
      </c>
      <c r="S138" s="673" t="n"/>
    </row>
    <row r="139">
      <c r="A139" s="166">
        <f>IF('Multi Unit Grid'!B135="","",'Multi Unit Grid'!B135)</f>
        <v/>
      </c>
      <c r="B139" s="166">
        <f>IF('Multi Unit Grid'!C135="","",'Multi Unit Grid'!C135)</f>
        <v/>
      </c>
      <c r="C139" s="159" t="n"/>
      <c r="E139" s="166">
        <f>IF('Multi Unit Grid'!D135="","",'Multi Unit Grid'!D135)</f>
        <v/>
      </c>
      <c r="F139" s="166">
        <f>IF('Multi Unit Grid'!E135="","",'Multi Unit Grid'!E135)</f>
        <v/>
      </c>
      <c r="G139" s="631">
        <f>IF(F139=52,66.15,IF(F139=26,66.15,IF(F139=24,66.15,IF(F139=12,54.6,IF(F139=4,121.8/3,IF(F139=1,488.25/12,""))))))</f>
        <v/>
      </c>
      <c r="H139" s="631">
        <f>IF(F139=52,E139*1.1*52/12,IF(F139=26,E139*1.1*26/12,IF(F139=24,E139*1.1*24/12,IF(F139=12,E139*1.1*12/12,IF(F139=4,E139*4/12,IF(F139=1,E139*4/12,""))))))</f>
        <v/>
      </c>
      <c r="I139" s="174">
        <f>IF(G139="","",SUM(Table1[[#This Row],[Base Fee]]+Table1[[#This Row],[Transaction Fee]]))</f>
        <v/>
      </c>
      <c r="J139" s="199">
        <f>IFERROR(VLOOKUP(B139,'Multi Unit Grid'!C:F,4,FALSE),"")</f>
        <v/>
      </c>
      <c r="K139" s="201">
        <f>IFERROR(VLOOKUP(B139,'Multi Unit Grid'!C:G,5,FALSE),"")</f>
        <v/>
      </c>
      <c r="N139" s="207">
        <f>IF(M139="Y",7.5,IF(M139="N",0,""))</f>
        <v/>
      </c>
      <c r="S139" s="673" t="n"/>
    </row>
    <row r="140">
      <c r="A140" s="166">
        <f>IF('Multi Unit Grid'!B136="","",'Multi Unit Grid'!B136)</f>
        <v/>
      </c>
      <c r="B140" s="166">
        <f>IF('Multi Unit Grid'!C136="","",'Multi Unit Grid'!C136)</f>
        <v/>
      </c>
      <c r="C140" s="159" t="n"/>
      <c r="E140" s="166">
        <f>IF('Multi Unit Grid'!D136="","",'Multi Unit Grid'!D136)</f>
        <v/>
      </c>
      <c r="F140" s="166">
        <f>IF('Multi Unit Grid'!E136="","",'Multi Unit Grid'!E136)</f>
        <v/>
      </c>
      <c r="G140" s="631">
        <f>IF(F140=52,66.15,IF(F140=26,66.15,IF(F140=24,66.15,IF(F140=12,54.6,IF(F140=4,121.8/3,IF(F140=1,488.25/12,""))))))</f>
        <v/>
      </c>
      <c r="H140" s="631">
        <f>IF(F140=52,E140*1.1*52/12,IF(F140=26,E140*1.1*26/12,IF(F140=24,E140*1.1*24/12,IF(F140=12,E140*1.1*12/12,IF(F140=4,E140*4/12,IF(F140=1,E140*4/12,""))))))</f>
        <v/>
      </c>
      <c r="I140" s="174">
        <f>IF(G140="","",SUM(Table1[[#This Row],[Base Fee]]+Table1[[#This Row],[Transaction Fee]]))</f>
        <v/>
      </c>
      <c r="J140" s="199">
        <f>IFERROR(VLOOKUP(B140,'Multi Unit Grid'!C:F,4,FALSE),"")</f>
        <v/>
      </c>
      <c r="K140" s="201">
        <f>IFERROR(VLOOKUP(B140,'Multi Unit Grid'!C:G,5,FALSE),"")</f>
        <v/>
      </c>
      <c r="N140" s="207">
        <f>IF(M140="Y",7.5,IF(M140="N",0,""))</f>
        <v/>
      </c>
      <c r="S140" s="673" t="n"/>
    </row>
    <row r="141">
      <c r="A141" s="166">
        <f>IF('Multi Unit Grid'!B137="","",'Multi Unit Grid'!B137)</f>
        <v/>
      </c>
      <c r="B141" s="166">
        <f>IF('Multi Unit Grid'!C137="","",'Multi Unit Grid'!C137)</f>
        <v/>
      </c>
      <c r="C141" s="159" t="n"/>
      <c r="E141" s="166">
        <f>IF('Multi Unit Grid'!D137="","",'Multi Unit Grid'!D137)</f>
        <v/>
      </c>
      <c r="F141" s="166">
        <f>IF('Multi Unit Grid'!E137="","",'Multi Unit Grid'!E137)</f>
        <v/>
      </c>
      <c r="G141" s="631">
        <f>IF(F141=52,66.15,IF(F141=26,66.15,IF(F141=24,66.15,IF(F141=12,54.6,IF(F141=4,121.8/3,IF(F141=1,488.25/12,""))))))</f>
        <v/>
      </c>
      <c r="H141" s="631">
        <f>IF(F141=52,E141*1.1*52/12,IF(F141=26,E141*1.1*26/12,IF(F141=24,E141*1.1*24/12,IF(F141=12,E141*1.1*12/12,IF(F141=4,E141*4/12,IF(F141=1,E141*4/12,""))))))</f>
        <v/>
      </c>
      <c r="I141" s="174">
        <f>IF(G141="","",SUM(Table1[[#This Row],[Base Fee]]+Table1[[#This Row],[Transaction Fee]]))</f>
        <v/>
      </c>
      <c r="J141" s="199">
        <f>IFERROR(VLOOKUP(B141,'Multi Unit Grid'!C:F,4,FALSE),"")</f>
        <v/>
      </c>
      <c r="K141" s="201">
        <f>IFERROR(VLOOKUP(B141,'Multi Unit Grid'!C:G,5,FALSE),"")</f>
        <v/>
      </c>
      <c r="N141" s="207">
        <f>IF(M141="Y",7.5,IF(M141="N",0,""))</f>
        <v/>
      </c>
      <c r="S141" s="673" t="n"/>
    </row>
    <row r="142">
      <c r="A142" s="166">
        <f>IF('Multi Unit Grid'!B138="","",'Multi Unit Grid'!B138)</f>
        <v/>
      </c>
      <c r="B142" s="166">
        <f>IF('Multi Unit Grid'!C138="","",'Multi Unit Grid'!C138)</f>
        <v/>
      </c>
      <c r="C142" s="159" t="n"/>
      <c r="E142" s="166">
        <f>IF('Multi Unit Grid'!D138="","",'Multi Unit Grid'!D138)</f>
        <v/>
      </c>
      <c r="F142" s="166">
        <f>IF('Multi Unit Grid'!E138="","",'Multi Unit Grid'!E138)</f>
        <v/>
      </c>
      <c r="G142" s="631">
        <f>IF(F142=52,66.15,IF(F142=26,66.15,IF(F142=24,66.15,IF(F142=12,54.6,IF(F142=4,121.8/3,IF(F142=1,488.25/12,""))))))</f>
        <v/>
      </c>
      <c r="H142" s="631">
        <f>IF(F142=52,E142*1.1*52/12,IF(F142=26,E142*1.1*26/12,IF(F142=24,E142*1.1*24/12,IF(F142=12,E142*1.1*12/12,IF(F142=4,E142*4/12,IF(F142=1,E142*4/12,""))))))</f>
        <v/>
      </c>
      <c r="I142" s="174">
        <f>IF(G142="","",SUM(Table1[[#This Row],[Base Fee]]+Table1[[#This Row],[Transaction Fee]]))</f>
        <v/>
      </c>
      <c r="J142" s="199">
        <f>IFERROR(VLOOKUP(B142,'Multi Unit Grid'!C:F,4,FALSE),"")</f>
        <v/>
      </c>
      <c r="K142" s="201">
        <f>IFERROR(VLOOKUP(B142,'Multi Unit Grid'!C:G,5,FALSE),"")</f>
        <v/>
      </c>
      <c r="N142" s="207">
        <f>IF(M142="Y",7.5,IF(M142="N",0,""))</f>
        <v/>
      </c>
      <c r="S142" s="673" t="n"/>
    </row>
    <row r="143">
      <c r="A143" s="166">
        <f>IF('Multi Unit Grid'!B139="","",'Multi Unit Grid'!B139)</f>
        <v/>
      </c>
      <c r="B143" s="166">
        <f>IF('Multi Unit Grid'!C139="","",'Multi Unit Grid'!C139)</f>
        <v/>
      </c>
      <c r="C143" s="159" t="n"/>
      <c r="E143" s="166">
        <f>IF('Multi Unit Grid'!D139="","",'Multi Unit Grid'!D139)</f>
        <v/>
      </c>
      <c r="F143" s="166">
        <f>IF('Multi Unit Grid'!E139="","",'Multi Unit Grid'!E139)</f>
        <v/>
      </c>
      <c r="G143" s="631">
        <f>IF(F143=52,66.15,IF(F143=26,66.15,IF(F143=24,66.15,IF(F143=12,54.6,IF(F143=4,121.8/3,IF(F143=1,488.25/12,""))))))</f>
        <v/>
      </c>
      <c r="H143" s="631">
        <f>IF(F143=52,E143*1.1*52/12,IF(F143=26,E143*1.1*26/12,IF(F143=24,E143*1.1*24/12,IF(F143=12,E143*1.1*12/12,IF(F143=4,E143*4/12,IF(F143=1,E143*4/12,""))))))</f>
        <v/>
      </c>
      <c r="I143" s="174">
        <f>IF(G143="","",SUM(Table1[[#This Row],[Base Fee]]+Table1[[#This Row],[Transaction Fee]]))</f>
        <v/>
      </c>
      <c r="J143" s="199">
        <f>IFERROR(VLOOKUP(B143,'Multi Unit Grid'!C:F,4,FALSE),"")</f>
        <v/>
      </c>
      <c r="K143" s="201">
        <f>IFERROR(VLOOKUP(B143,'Multi Unit Grid'!C:G,5,FALSE),"")</f>
        <v/>
      </c>
      <c r="N143" s="207">
        <f>IF(M143="Y",7.5,IF(M143="N",0,""))</f>
        <v/>
      </c>
      <c r="S143" s="673" t="n"/>
    </row>
    <row r="144">
      <c r="A144" s="166">
        <f>IF('Multi Unit Grid'!B140="","",'Multi Unit Grid'!B140)</f>
        <v/>
      </c>
      <c r="B144" s="166">
        <f>IF('Multi Unit Grid'!C140="","",'Multi Unit Grid'!C140)</f>
        <v/>
      </c>
      <c r="C144" s="159" t="n"/>
      <c r="E144" s="166">
        <f>IF('Multi Unit Grid'!D140="","",'Multi Unit Grid'!D140)</f>
        <v/>
      </c>
      <c r="F144" s="166">
        <f>IF('Multi Unit Grid'!E140="","",'Multi Unit Grid'!E140)</f>
        <v/>
      </c>
      <c r="G144" s="631">
        <f>IF(F144=52,66.15,IF(F144=26,66.15,IF(F144=24,66.15,IF(F144=12,54.6,IF(F144=4,121.8/3,IF(F144=1,488.25/12,""))))))</f>
        <v/>
      </c>
      <c r="H144" s="631">
        <f>IF(F144=52,E144*1.1*52/12,IF(F144=26,E144*1.1*26/12,IF(F144=24,E144*1.1*24/12,IF(F144=12,E144*1.1*12/12,IF(F144=4,E144*4/12,IF(F144=1,E144*4/12,""))))))</f>
        <v/>
      </c>
      <c r="I144" s="174">
        <f>IF(G144="","",SUM(Table1[[#This Row],[Base Fee]]+Table1[[#This Row],[Transaction Fee]]))</f>
        <v/>
      </c>
      <c r="J144" s="199">
        <f>IFERROR(VLOOKUP(B144,'Multi Unit Grid'!C:F,4,FALSE),"")</f>
        <v/>
      </c>
      <c r="K144" s="201">
        <f>IFERROR(VLOOKUP(B144,'Multi Unit Grid'!C:G,5,FALSE),"")</f>
        <v/>
      </c>
      <c r="N144" s="207">
        <f>IF(M144="Y",7.5,IF(M144="N",0,""))</f>
        <v/>
      </c>
      <c r="S144" s="673" t="n"/>
    </row>
    <row r="145">
      <c r="A145" s="166">
        <f>IF('Multi Unit Grid'!B141="","",'Multi Unit Grid'!B141)</f>
        <v/>
      </c>
      <c r="B145" s="166">
        <f>IF('Multi Unit Grid'!C141="","",'Multi Unit Grid'!C141)</f>
        <v/>
      </c>
      <c r="C145" s="159" t="n"/>
      <c r="E145" s="166">
        <f>IF('Multi Unit Grid'!D141="","",'Multi Unit Grid'!D141)</f>
        <v/>
      </c>
      <c r="F145" s="166">
        <f>IF('Multi Unit Grid'!E141="","",'Multi Unit Grid'!E141)</f>
        <v/>
      </c>
      <c r="G145" s="631">
        <f>IF(F145=52,66.15,IF(F145=26,66.15,IF(F145=24,66.15,IF(F145=12,54.6,IF(F145=4,121.8/3,IF(F145=1,488.25/12,""))))))</f>
        <v/>
      </c>
      <c r="H145" s="631">
        <f>IF(F145=52,E145*1.1*52/12,IF(F145=26,E145*1.1*26/12,IF(F145=24,E145*1.1*24/12,IF(F145=12,E145*1.1*12/12,IF(F145=4,E145*4/12,IF(F145=1,E145*4/12,""))))))</f>
        <v/>
      </c>
      <c r="I145" s="174">
        <f>IF(G145="","",SUM(Table1[[#This Row],[Base Fee]]+Table1[[#This Row],[Transaction Fee]]))</f>
        <v/>
      </c>
      <c r="J145" s="199">
        <f>IFERROR(VLOOKUP(B145,'Multi Unit Grid'!C:F,4,FALSE),"")</f>
        <v/>
      </c>
      <c r="K145" s="201">
        <f>IFERROR(VLOOKUP(B145,'Multi Unit Grid'!C:G,5,FALSE),"")</f>
        <v/>
      </c>
      <c r="N145" s="207">
        <f>IF(M145="Y",7.5,IF(M145="N",0,""))</f>
        <v/>
      </c>
      <c r="S145" s="673" t="n"/>
    </row>
    <row r="146">
      <c r="A146" s="166">
        <f>IF('Multi Unit Grid'!B142="","",'Multi Unit Grid'!B142)</f>
        <v/>
      </c>
      <c r="B146" s="166">
        <f>IF('Multi Unit Grid'!C142="","",'Multi Unit Grid'!C142)</f>
        <v/>
      </c>
      <c r="C146" s="159" t="n"/>
      <c r="E146" s="166">
        <f>IF('Multi Unit Grid'!D142="","",'Multi Unit Grid'!D142)</f>
        <v/>
      </c>
      <c r="F146" s="166">
        <f>IF('Multi Unit Grid'!E142="","",'Multi Unit Grid'!E142)</f>
        <v/>
      </c>
      <c r="G146" s="631">
        <f>IF(F146=52,66.15,IF(F146=26,66.15,IF(F146=24,66.15,IF(F146=12,54.6,IF(F146=4,121.8/3,IF(F146=1,488.25/12,""))))))</f>
        <v/>
      </c>
      <c r="H146" s="631">
        <f>IF(F146=52,E146*1.1*52/12,IF(F146=26,E146*1.1*26/12,IF(F146=24,E146*1.1*24/12,IF(F146=12,E146*1.1*12/12,IF(F146=4,E146*4/12,IF(F146=1,E146*4/12,""))))))</f>
        <v/>
      </c>
      <c r="I146" s="174">
        <f>IF(G146="","",SUM(Table1[[#This Row],[Base Fee]]+Table1[[#This Row],[Transaction Fee]]))</f>
        <v/>
      </c>
      <c r="J146" s="199">
        <f>IFERROR(VLOOKUP(B146,'Multi Unit Grid'!C:F,4,FALSE),"")</f>
        <v/>
      </c>
      <c r="K146" s="201">
        <f>IFERROR(VLOOKUP(B146,'Multi Unit Grid'!C:G,5,FALSE),"")</f>
        <v/>
      </c>
      <c r="N146" s="207">
        <f>IF(M146="Y",7.5,IF(M146="N",0,""))</f>
        <v/>
      </c>
      <c r="S146" s="673" t="n"/>
    </row>
    <row r="147">
      <c r="A147" s="166">
        <f>IF('Multi Unit Grid'!B143="","",'Multi Unit Grid'!B143)</f>
        <v/>
      </c>
      <c r="B147" s="166">
        <f>IF('Multi Unit Grid'!C143="","",'Multi Unit Grid'!C143)</f>
        <v/>
      </c>
      <c r="C147" s="159" t="n"/>
      <c r="E147" s="166">
        <f>IF('Multi Unit Grid'!D143="","",'Multi Unit Grid'!D143)</f>
        <v/>
      </c>
      <c r="F147" s="166">
        <f>IF('Multi Unit Grid'!E143="","",'Multi Unit Grid'!E143)</f>
        <v/>
      </c>
      <c r="G147" s="631">
        <f>IF(F147=52,66.15,IF(F147=26,66.15,IF(F147=24,66.15,IF(F147=12,54.6,IF(F147=4,121.8/3,IF(F147=1,488.25/12,""))))))</f>
        <v/>
      </c>
      <c r="H147" s="631">
        <f>IF(F147=52,E147*1.1*52/12,IF(F147=26,E147*1.1*26/12,IF(F147=24,E147*1.1*24/12,IF(F147=12,E147*1.1*12/12,IF(F147=4,E147*4/12,IF(F147=1,E147*4/12,""))))))</f>
        <v/>
      </c>
      <c r="I147" s="174">
        <f>IF(G147="","",SUM(Table1[[#This Row],[Base Fee]]+Table1[[#This Row],[Transaction Fee]]))</f>
        <v/>
      </c>
      <c r="J147" s="199">
        <f>IFERROR(VLOOKUP(B147,'Multi Unit Grid'!C:F,4,FALSE),"")</f>
        <v/>
      </c>
      <c r="K147" s="201">
        <f>IFERROR(VLOOKUP(B147,'Multi Unit Grid'!C:G,5,FALSE),"")</f>
        <v/>
      </c>
      <c r="N147" s="207">
        <f>IF(M147="Y",7.5,IF(M147="N",0,""))</f>
        <v/>
      </c>
      <c r="S147" s="673" t="n"/>
    </row>
    <row r="148">
      <c r="A148" s="166">
        <f>IF('Multi Unit Grid'!B144="","",'Multi Unit Grid'!B144)</f>
        <v/>
      </c>
      <c r="B148" s="166">
        <f>IF('Multi Unit Grid'!C144="","",'Multi Unit Grid'!C144)</f>
        <v/>
      </c>
      <c r="C148" s="159" t="n"/>
      <c r="E148" s="166">
        <f>IF('Multi Unit Grid'!D144="","",'Multi Unit Grid'!D144)</f>
        <v/>
      </c>
      <c r="F148" s="166">
        <f>IF('Multi Unit Grid'!E144="","",'Multi Unit Grid'!E144)</f>
        <v/>
      </c>
      <c r="G148" s="631">
        <f>IF(F148=52,66.15,IF(F148=26,66.15,IF(F148=24,66.15,IF(F148=12,54.6,IF(F148=4,121.8/3,IF(F148=1,488.25/12,""))))))</f>
        <v/>
      </c>
      <c r="H148" s="631">
        <f>IF(F148=52,E148*1.1*52/12,IF(F148=26,E148*1.1*26/12,IF(F148=24,E148*1.1*24/12,IF(F148=12,E148*1.1*12/12,IF(F148=4,E148*4/12,IF(F148=1,E148*4/12,""))))))</f>
        <v/>
      </c>
      <c r="I148" s="174">
        <f>IF(G148="","",SUM(Table1[[#This Row],[Base Fee]]+Table1[[#This Row],[Transaction Fee]]))</f>
        <v/>
      </c>
      <c r="J148" s="199">
        <f>IFERROR(VLOOKUP(B148,'Multi Unit Grid'!C:F,4,FALSE),"")</f>
        <v/>
      </c>
      <c r="K148" s="201">
        <f>IFERROR(VLOOKUP(B148,'Multi Unit Grid'!C:G,5,FALSE),"")</f>
        <v/>
      </c>
      <c r="N148" s="207">
        <f>IF(M148="Y",7.5,IF(M148="N",0,""))</f>
        <v/>
      </c>
      <c r="S148" s="673" t="n"/>
    </row>
    <row r="149">
      <c r="A149" s="166">
        <f>IF('Multi Unit Grid'!B145="","",'Multi Unit Grid'!B145)</f>
        <v/>
      </c>
      <c r="B149" s="166">
        <f>IF('Multi Unit Grid'!C145="","",'Multi Unit Grid'!C145)</f>
        <v/>
      </c>
      <c r="C149" s="159" t="n"/>
      <c r="E149" s="166">
        <f>IF('Multi Unit Grid'!D145="","",'Multi Unit Grid'!D145)</f>
        <v/>
      </c>
      <c r="F149" s="166">
        <f>IF('Multi Unit Grid'!E145="","",'Multi Unit Grid'!E145)</f>
        <v/>
      </c>
      <c r="G149" s="631">
        <f>IF(F149=52,66.15,IF(F149=26,66.15,IF(F149=24,66.15,IF(F149=12,54.6,IF(F149=4,121.8/3,IF(F149=1,488.25/12,""))))))</f>
        <v/>
      </c>
      <c r="H149" s="631">
        <f>IF(F149=52,E149*1.1*52/12,IF(F149=26,E149*1.1*26/12,IF(F149=24,E149*1.1*24/12,IF(F149=12,E149*1.1*12/12,IF(F149=4,E149*4/12,IF(F149=1,E149*4/12,""))))))</f>
        <v/>
      </c>
      <c r="I149" s="174">
        <f>IF(G149="","",SUM(Table1[[#This Row],[Base Fee]]+Table1[[#This Row],[Transaction Fee]]))</f>
        <v/>
      </c>
      <c r="J149" s="199">
        <f>IFERROR(VLOOKUP(B149,'Multi Unit Grid'!C:F,4,FALSE),"")</f>
        <v/>
      </c>
      <c r="K149" s="201">
        <f>IFERROR(VLOOKUP(B149,'Multi Unit Grid'!C:G,5,FALSE),"")</f>
        <v/>
      </c>
      <c r="N149" s="207">
        <f>IF(M149="Y",7.5,IF(M149="N",0,""))</f>
        <v/>
      </c>
      <c r="S149" s="673" t="n"/>
    </row>
    <row r="150">
      <c r="A150" s="166">
        <f>IF('Multi Unit Grid'!B146="","",'Multi Unit Grid'!B146)</f>
        <v/>
      </c>
      <c r="B150" s="166">
        <f>IF('Multi Unit Grid'!C146="","",'Multi Unit Grid'!C146)</f>
        <v/>
      </c>
      <c r="C150" s="159" t="n"/>
      <c r="E150" s="166">
        <f>IF('Multi Unit Grid'!D146="","",'Multi Unit Grid'!D146)</f>
        <v/>
      </c>
      <c r="F150" s="166">
        <f>IF('Multi Unit Grid'!E146="","",'Multi Unit Grid'!E146)</f>
        <v/>
      </c>
      <c r="G150" s="631">
        <f>IF(F150=52,66.15,IF(F150=26,66.15,IF(F150=24,66.15,IF(F150=12,54.6,IF(F150=4,121.8/3,IF(F150=1,488.25/12,""))))))</f>
        <v/>
      </c>
      <c r="H150" s="631">
        <f>IF(F150=52,E150*1.1*52/12,IF(F150=26,E150*1.1*26/12,IF(F150=24,E150*1.1*24/12,IF(F150=12,E150*1.1*12/12,IF(F150=4,E150*4/12,IF(F150=1,E150*4/12,""))))))</f>
        <v/>
      </c>
      <c r="I150" s="174">
        <f>IF(G150="","",SUM(Table1[[#This Row],[Base Fee]]+Table1[[#This Row],[Transaction Fee]]))</f>
        <v/>
      </c>
      <c r="J150" s="199">
        <f>IFERROR(VLOOKUP(B150,'Multi Unit Grid'!C:F,4,FALSE),"")</f>
        <v/>
      </c>
      <c r="K150" s="201">
        <f>IFERROR(VLOOKUP(B150,'Multi Unit Grid'!C:G,5,FALSE),"")</f>
        <v/>
      </c>
      <c r="N150" s="207">
        <f>IF(M150="Y",7.5,IF(M150="N",0,""))</f>
        <v/>
      </c>
      <c r="S150" s="673" t="n"/>
    </row>
    <row r="151">
      <c r="A151" s="166">
        <f>IF('Multi Unit Grid'!B147="","",'Multi Unit Grid'!B147)</f>
        <v/>
      </c>
      <c r="B151" s="166">
        <f>IF('Multi Unit Grid'!C147="","",'Multi Unit Grid'!C147)</f>
        <v/>
      </c>
      <c r="C151" s="159" t="n"/>
      <c r="E151" s="166">
        <f>IF('Multi Unit Grid'!D147="","",'Multi Unit Grid'!D147)</f>
        <v/>
      </c>
      <c r="F151" s="166">
        <f>IF('Multi Unit Grid'!E147="","",'Multi Unit Grid'!E147)</f>
        <v/>
      </c>
      <c r="G151" s="631">
        <f>IF(F151=52,66.15,IF(F151=26,66.15,IF(F151=24,66.15,IF(F151=12,54.6,IF(F151=4,121.8/3,IF(F151=1,488.25/12,""))))))</f>
        <v/>
      </c>
      <c r="H151" s="631">
        <f>IF(F151=52,E151*1.1*52/12,IF(F151=26,E151*1.1*26/12,IF(F151=24,E151*1.1*24/12,IF(F151=12,E151*1.1*12/12,IF(F151=4,E151*4/12,IF(F151=1,E151*4/12,""))))))</f>
        <v/>
      </c>
      <c r="I151" s="174">
        <f>IF(G151="","",SUM(Table1[[#This Row],[Base Fee]]+Table1[[#This Row],[Transaction Fee]]))</f>
        <v/>
      </c>
      <c r="J151" s="199">
        <f>IFERROR(VLOOKUP(B151,'Multi Unit Grid'!C:F,4,FALSE),"")</f>
        <v/>
      </c>
      <c r="K151" s="201">
        <f>IFERROR(VLOOKUP(B151,'Multi Unit Grid'!C:G,5,FALSE),"")</f>
        <v/>
      </c>
      <c r="N151" s="207">
        <f>IF(M151="Y",7.5,IF(M151="N",0,""))</f>
        <v/>
      </c>
      <c r="S151" s="673" t="n"/>
    </row>
    <row r="152">
      <c r="A152" s="166">
        <f>IF('Multi Unit Grid'!B148="","",'Multi Unit Grid'!B148)</f>
        <v/>
      </c>
      <c r="B152" s="166">
        <f>IF('Multi Unit Grid'!C148="","",'Multi Unit Grid'!C148)</f>
        <v/>
      </c>
      <c r="C152" s="159" t="n"/>
      <c r="E152" s="166">
        <f>IF('Multi Unit Grid'!D148="","",'Multi Unit Grid'!D148)</f>
        <v/>
      </c>
      <c r="F152" s="166">
        <f>IF('Multi Unit Grid'!E148="","",'Multi Unit Grid'!E148)</f>
        <v/>
      </c>
      <c r="G152" s="631">
        <f>IF(F152=52,66.15,IF(F152=26,66.15,IF(F152=24,66.15,IF(F152=12,54.6,IF(F152=4,121.8/3,IF(F152=1,488.25/12,""))))))</f>
        <v/>
      </c>
      <c r="H152" s="631">
        <f>IF(F152=52,E152*1.1*52/12,IF(F152=26,E152*1.1*26/12,IF(F152=24,E152*1.1*24/12,IF(F152=12,E152*1.1*12/12,IF(F152=4,E152*4/12,IF(F152=1,E152*4/12,""))))))</f>
        <v/>
      </c>
      <c r="I152" s="174">
        <f>IF(G152="","",SUM(Table1[[#This Row],[Base Fee]]+Table1[[#This Row],[Transaction Fee]]))</f>
        <v/>
      </c>
      <c r="J152" s="199">
        <f>IFERROR(VLOOKUP(B152,'Multi Unit Grid'!C:F,4,FALSE),"")</f>
        <v/>
      </c>
      <c r="K152" s="201">
        <f>IFERROR(VLOOKUP(B152,'Multi Unit Grid'!C:G,5,FALSE),"")</f>
        <v/>
      </c>
      <c r="N152" s="207">
        <f>IF(M152="Y",7.5,IF(M152="N",0,""))</f>
        <v/>
      </c>
      <c r="S152" s="673" t="n"/>
    </row>
    <row r="153">
      <c r="A153" s="166">
        <f>IF('Multi Unit Grid'!B149="","",'Multi Unit Grid'!B149)</f>
        <v/>
      </c>
      <c r="B153" s="166">
        <f>IF('Multi Unit Grid'!C149="","",'Multi Unit Grid'!C149)</f>
        <v/>
      </c>
      <c r="C153" s="159" t="n"/>
      <c r="E153" s="166">
        <f>IF('Multi Unit Grid'!D149="","",'Multi Unit Grid'!D149)</f>
        <v/>
      </c>
      <c r="F153" s="166">
        <f>IF('Multi Unit Grid'!E149="","",'Multi Unit Grid'!E149)</f>
        <v/>
      </c>
      <c r="G153" s="631">
        <f>IF(F153=52,66.15,IF(F153=26,66.15,IF(F153=24,66.15,IF(F153=12,54.6,IF(F153=4,121.8/3,IF(F153=1,488.25/12,""))))))</f>
        <v/>
      </c>
      <c r="H153" s="631">
        <f>IF(F153=52,E153*1.1*52/12,IF(F153=26,E153*1.1*26/12,IF(F153=24,E153*1.1*24/12,IF(F153=12,E153*1.1*12/12,IF(F153=4,E153*4/12,IF(F153=1,E153*4/12,""))))))</f>
        <v/>
      </c>
      <c r="I153" s="174">
        <f>IF(G153="","",SUM(Table1[[#This Row],[Base Fee]]+Table1[[#This Row],[Transaction Fee]]))</f>
        <v/>
      </c>
      <c r="J153" s="199">
        <f>IFERROR(VLOOKUP(B153,'Multi Unit Grid'!C:F,4,FALSE),"")</f>
        <v/>
      </c>
      <c r="K153" s="201">
        <f>IFERROR(VLOOKUP(B153,'Multi Unit Grid'!C:G,5,FALSE),"")</f>
        <v/>
      </c>
      <c r="N153" s="207">
        <f>IF(M153="Y",7.5,IF(M153="N",0,""))</f>
        <v/>
      </c>
      <c r="S153" s="673" t="n"/>
    </row>
    <row r="154">
      <c r="A154" s="166">
        <f>IF('Multi Unit Grid'!B150="","",'Multi Unit Grid'!B150)</f>
        <v/>
      </c>
      <c r="B154" s="166">
        <f>IF('Multi Unit Grid'!C150="","",'Multi Unit Grid'!C150)</f>
        <v/>
      </c>
      <c r="C154" s="159" t="n"/>
      <c r="E154" s="166">
        <f>IF('Multi Unit Grid'!D150="","",'Multi Unit Grid'!D150)</f>
        <v/>
      </c>
      <c r="F154" s="166">
        <f>IF('Multi Unit Grid'!E150="","",'Multi Unit Grid'!E150)</f>
        <v/>
      </c>
      <c r="G154" s="631">
        <f>IF(F154=52,66.15,IF(F154=26,66.15,IF(F154=24,66.15,IF(F154=12,54.6,IF(F154=4,121.8/3,IF(F154=1,488.25/12,""))))))</f>
        <v/>
      </c>
      <c r="H154" s="631">
        <f>IF(F154=52,E154*1.1*52/12,IF(F154=26,E154*1.1*26/12,IF(F154=24,E154*1.1*24/12,IF(F154=12,E154*1.1*12/12,IF(F154=4,E154*4/12,IF(F154=1,E154*4/12,""))))))</f>
        <v/>
      </c>
      <c r="I154" s="174">
        <f>IF(G154="","",SUM(Table1[[#This Row],[Base Fee]]+Table1[[#This Row],[Transaction Fee]]))</f>
        <v/>
      </c>
      <c r="J154" s="199">
        <f>IFERROR(VLOOKUP(B154,'Multi Unit Grid'!C:F,4,FALSE),"")</f>
        <v/>
      </c>
      <c r="K154" s="201">
        <f>IFERROR(VLOOKUP(B154,'Multi Unit Grid'!C:G,5,FALSE),"")</f>
        <v/>
      </c>
      <c r="N154" s="207">
        <f>IF(M154="Y",7.5,IF(M154="N",0,""))</f>
        <v/>
      </c>
      <c r="S154" s="673" t="n"/>
    </row>
    <row r="155">
      <c r="A155" s="166">
        <f>IF('Multi Unit Grid'!B151="","",'Multi Unit Grid'!B151)</f>
        <v/>
      </c>
      <c r="B155" s="166">
        <f>IF('Multi Unit Grid'!C151="","",'Multi Unit Grid'!C151)</f>
        <v/>
      </c>
      <c r="C155" s="159" t="n"/>
      <c r="E155" s="166">
        <f>IF('Multi Unit Grid'!D151="","",'Multi Unit Grid'!D151)</f>
        <v/>
      </c>
      <c r="F155" s="166">
        <f>IF('Multi Unit Grid'!E151="","",'Multi Unit Grid'!E151)</f>
        <v/>
      </c>
      <c r="G155" s="631">
        <f>IF(F155=52,66.15,IF(F155=26,66.15,IF(F155=24,66.15,IF(F155=12,54.6,IF(F155=4,121.8/3,IF(F155=1,488.25/12,""))))))</f>
        <v/>
      </c>
      <c r="H155" s="631">
        <f>IF(F155=52,E155*1.1*52/12,IF(F155=26,E155*1.1*26/12,IF(F155=24,E155*1.1*24/12,IF(F155=12,E155*1.1*12/12,IF(F155=4,E155*4/12,IF(F155=1,E155*4/12,""))))))</f>
        <v/>
      </c>
      <c r="I155" s="174">
        <f>IF(G155="","",SUM(Table1[[#This Row],[Base Fee]]+Table1[[#This Row],[Transaction Fee]]))</f>
        <v/>
      </c>
      <c r="J155" s="199">
        <f>IFERROR(VLOOKUP(B155,'Multi Unit Grid'!C:F,4,FALSE),"")</f>
        <v/>
      </c>
      <c r="K155" s="201">
        <f>IFERROR(VLOOKUP(B155,'Multi Unit Grid'!C:G,5,FALSE),"")</f>
        <v/>
      </c>
      <c r="N155" s="207">
        <f>IF(M155="Y",7.5,IF(M155="N",0,""))</f>
        <v/>
      </c>
      <c r="S155" s="673" t="n"/>
    </row>
    <row r="156">
      <c r="A156" s="166">
        <f>IF('Multi Unit Grid'!B152="","",'Multi Unit Grid'!B152)</f>
        <v/>
      </c>
      <c r="B156" s="166">
        <f>IF('Multi Unit Grid'!C152="","",'Multi Unit Grid'!C152)</f>
        <v/>
      </c>
      <c r="C156" s="159" t="n"/>
      <c r="E156" s="166">
        <f>IF('Multi Unit Grid'!D152="","",'Multi Unit Grid'!D152)</f>
        <v/>
      </c>
      <c r="F156" s="166">
        <f>IF('Multi Unit Grid'!E152="","",'Multi Unit Grid'!E152)</f>
        <v/>
      </c>
      <c r="G156" s="631">
        <f>IF(F156=52,66.15,IF(F156=26,66.15,IF(F156=24,66.15,IF(F156=12,54.6,IF(F156=4,121.8/3,IF(F156=1,488.25/12,""))))))</f>
        <v/>
      </c>
      <c r="H156" s="631">
        <f>IF(F156=52,E156*1.1*52/12,IF(F156=26,E156*1.1*26/12,IF(F156=24,E156*1.1*24/12,IF(F156=12,E156*1.1*12/12,IF(F156=4,E156*4/12,IF(F156=1,E156*4/12,""))))))</f>
        <v/>
      </c>
      <c r="I156" s="174">
        <f>IF(G156="","",SUM(Table1[[#This Row],[Base Fee]]+Table1[[#This Row],[Transaction Fee]]))</f>
        <v/>
      </c>
      <c r="J156" s="199">
        <f>IFERROR(VLOOKUP(B156,'Multi Unit Grid'!C:F,4,FALSE),"")</f>
        <v/>
      </c>
      <c r="K156" s="201">
        <f>IFERROR(VLOOKUP(B156,'Multi Unit Grid'!C:G,5,FALSE),"")</f>
        <v/>
      </c>
      <c r="N156" s="207">
        <f>IF(M156="Y",7.5,IF(M156="N",0,""))</f>
        <v/>
      </c>
      <c r="S156" s="673" t="n"/>
    </row>
    <row r="157">
      <c r="A157" s="166">
        <f>IF('Multi Unit Grid'!B153="","",'Multi Unit Grid'!B153)</f>
        <v/>
      </c>
      <c r="B157" s="166">
        <f>IF('Multi Unit Grid'!C153="","",'Multi Unit Grid'!C153)</f>
        <v/>
      </c>
      <c r="C157" s="159" t="n"/>
      <c r="E157" s="166">
        <f>IF('Multi Unit Grid'!D153="","",'Multi Unit Grid'!D153)</f>
        <v/>
      </c>
      <c r="F157" s="166">
        <f>IF('Multi Unit Grid'!E153="","",'Multi Unit Grid'!E153)</f>
        <v/>
      </c>
      <c r="G157" s="631">
        <f>IF(F157=52,66.15,IF(F157=26,66.15,IF(F157=24,66.15,IF(F157=12,54.6,IF(F157=4,121.8/3,IF(F157=1,488.25/12,""))))))</f>
        <v/>
      </c>
      <c r="H157" s="631">
        <f>IF(F157=52,E157*1.1*52/12,IF(F157=26,E157*1.1*26/12,IF(F157=24,E157*1.1*24/12,IF(F157=12,E157*1.1*12/12,IF(F157=4,E157*4/12,IF(F157=1,E157*4/12,""))))))</f>
        <v/>
      </c>
      <c r="I157" s="174">
        <f>IF(G157="","",SUM(Table1[[#This Row],[Base Fee]]+Table1[[#This Row],[Transaction Fee]]))</f>
        <v/>
      </c>
      <c r="J157" s="199">
        <f>IFERROR(VLOOKUP(B157,'Multi Unit Grid'!C:F,4,FALSE),"")</f>
        <v/>
      </c>
      <c r="K157" s="201">
        <f>IFERROR(VLOOKUP(B157,'Multi Unit Grid'!C:G,5,FALSE),"")</f>
        <v/>
      </c>
      <c r="N157" s="207">
        <f>IF(M157="Y",7.5,IF(M157="N",0,""))</f>
        <v/>
      </c>
      <c r="S157" s="673" t="n"/>
    </row>
    <row r="158">
      <c r="A158" s="166">
        <f>IF('Multi Unit Grid'!B154="","",'Multi Unit Grid'!B154)</f>
        <v/>
      </c>
      <c r="B158" s="166">
        <f>IF('Multi Unit Grid'!C154="","",'Multi Unit Grid'!C154)</f>
        <v/>
      </c>
      <c r="C158" s="159" t="n"/>
      <c r="E158" s="166">
        <f>IF('Multi Unit Grid'!D154="","",'Multi Unit Grid'!D154)</f>
        <v/>
      </c>
      <c r="F158" s="166">
        <f>IF('Multi Unit Grid'!E154="","",'Multi Unit Grid'!E154)</f>
        <v/>
      </c>
      <c r="G158" s="631">
        <f>IF(F158=52,66.15,IF(F158=26,66.15,IF(F158=24,66.15,IF(F158=12,54.6,IF(F158=4,121.8/3,IF(F158=1,488.25/12,""))))))</f>
        <v/>
      </c>
      <c r="H158" s="631">
        <f>IF(F158=52,E158*1.1*52/12,IF(F158=26,E158*1.1*26/12,IF(F158=24,E158*1.1*24/12,IF(F158=12,E158*1.1*12/12,IF(F158=4,E158*4/12,IF(F158=1,E158*4/12,""))))))</f>
        <v/>
      </c>
      <c r="I158" s="174">
        <f>IF(G158="","",SUM(Table1[[#This Row],[Base Fee]]+Table1[[#This Row],[Transaction Fee]]))</f>
        <v/>
      </c>
      <c r="J158" s="199">
        <f>IFERROR(VLOOKUP(B158,'Multi Unit Grid'!C:F,4,FALSE),"")</f>
        <v/>
      </c>
      <c r="K158" s="201">
        <f>IFERROR(VLOOKUP(B158,'Multi Unit Grid'!C:G,5,FALSE),"")</f>
        <v/>
      </c>
      <c r="N158" s="207">
        <f>IF(M158="Y",7.5,IF(M158="N",0,""))</f>
        <v/>
      </c>
      <c r="S158" s="673" t="n"/>
    </row>
    <row r="159">
      <c r="A159" s="166">
        <f>IF('Multi Unit Grid'!B155="","",'Multi Unit Grid'!B155)</f>
        <v/>
      </c>
      <c r="B159" s="166">
        <f>IF('Multi Unit Grid'!C155="","",'Multi Unit Grid'!C155)</f>
        <v/>
      </c>
      <c r="C159" s="159" t="n"/>
      <c r="E159" s="166">
        <f>IF('Multi Unit Grid'!D155="","",'Multi Unit Grid'!D155)</f>
        <v/>
      </c>
      <c r="F159" s="166">
        <f>IF('Multi Unit Grid'!E155="","",'Multi Unit Grid'!E155)</f>
        <v/>
      </c>
      <c r="G159" s="631">
        <f>IF(F159=52,66.15,IF(F159=26,66.15,IF(F159=24,66.15,IF(F159=12,54.6,IF(F159=4,121.8/3,IF(F159=1,488.25/12,""))))))</f>
        <v/>
      </c>
      <c r="H159" s="631">
        <f>IF(F159=52,E159*1.1*52/12,IF(F159=26,E159*1.1*26/12,IF(F159=24,E159*1.1*24/12,IF(F159=12,E159*1.1*12/12,IF(F159=4,E159*4/12,IF(F159=1,E159*4/12,""))))))</f>
        <v/>
      </c>
      <c r="I159" s="174">
        <f>IF(G159="","",SUM(Table1[[#This Row],[Base Fee]]+Table1[[#This Row],[Transaction Fee]]))</f>
        <v/>
      </c>
      <c r="J159" s="199">
        <f>IFERROR(VLOOKUP(B159,'Multi Unit Grid'!C:F,4,FALSE),"")</f>
        <v/>
      </c>
      <c r="K159" s="201">
        <f>IFERROR(VLOOKUP(B159,'Multi Unit Grid'!C:G,5,FALSE),"")</f>
        <v/>
      </c>
      <c r="N159" s="207">
        <f>IF(M159="Y",7.5,IF(M159="N",0,""))</f>
        <v/>
      </c>
      <c r="S159" s="673" t="n"/>
    </row>
    <row r="160">
      <c r="A160" s="166">
        <f>IF('Multi Unit Grid'!B156="","",'Multi Unit Grid'!B156)</f>
        <v/>
      </c>
      <c r="B160" s="166">
        <f>IF('Multi Unit Grid'!C156="","",'Multi Unit Grid'!C156)</f>
        <v/>
      </c>
      <c r="C160" s="159" t="n"/>
      <c r="E160" s="166">
        <f>IF('Multi Unit Grid'!D156="","",'Multi Unit Grid'!D156)</f>
        <v/>
      </c>
      <c r="F160" s="166">
        <f>IF('Multi Unit Grid'!E156="","",'Multi Unit Grid'!E156)</f>
        <v/>
      </c>
      <c r="G160" s="631">
        <f>IF(F160=52,66.15,IF(F160=26,66.15,IF(F160=24,66.15,IF(F160=12,54.6,IF(F160=4,121.8/3,IF(F160=1,488.25/12,""))))))</f>
        <v/>
      </c>
      <c r="H160" s="631">
        <f>IF(F160=52,E160*1.1*52/12,IF(F160=26,E160*1.1*26/12,IF(F160=24,E160*1.1*24/12,IF(F160=12,E160*1.1*12/12,IF(F160=4,E160*4/12,IF(F160=1,E160*4/12,""))))))</f>
        <v/>
      </c>
      <c r="I160" s="174">
        <f>IF(G160="","",SUM(Table1[[#This Row],[Base Fee]]+Table1[[#This Row],[Transaction Fee]]))</f>
        <v/>
      </c>
      <c r="J160" s="199">
        <f>IFERROR(VLOOKUP(B160,'Multi Unit Grid'!C:F,4,FALSE),"")</f>
        <v/>
      </c>
      <c r="K160" s="201">
        <f>IFERROR(VLOOKUP(B160,'Multi Unit Grid'!C:G,5,FALSE),"")</f>
        <v/>
      </c>
      <c r="N160" s="207">
        <f>IF(M160="Y",7.5,IF(M160="N",0,""))</f>
        <v/>
      </c>
      <c r="S160" s="673" t="n"/>
    </row>
    <row r="161">
      <c r="A161" s="166">
        <f>IF('Multi Unit Grid'!B157="","",'Multi Unit Grid'!B157)</f>
        <v/>
      </c>
      <c r="B161" s="166">
        <f>IF('Multi Unit Grid'!C157="","",'Multi Unit Grid'!C157)</f>
        <v/>
      </c>
      <c r="C161" s="159" t="n"/>
      <c r="E161" s="166">
        <f>IF('Multi Unit Grid'!D157="","",'Multi Unit Grid'!D157)</f>
        <v/>
      </c>
      <c r="F161" s="166">
        <f>IF('Multi Unit Grid'!E157="","",'Multi Unit Grid'!E157)</f>
        <v/>
      </c>
      <c r="G161" s="631">
        <f>IF(F161=52,66.15,IF(F161=26,66.15,IF(F161=24,66.15,IF(F161=12,54.6,IF(F161=4,121.8/3,IF(F161=1,488.25/12,""))))))</f>
        <v/>
      </c>
      <c r="H161" s="631">
        <f>IF(F161=52,E161*1.1*52/12,IF(F161=26,E161*1.1*26/12,IF(F161=24,E161*1.1*24/12,IF(F161=12,E161*1.1*12/12,IF(F161=4,E161*4/12,IF(F161=1,E161*4/12,""))))))</f>
        <v/>
      </c>
      <c r="I161" s="174">
        <f>IF(G161="","",SUM(Table1[[#This Row],[Base Fee]]+Table1[[#This Row],[Transaction Fee]]))</f>
        <v/>
      </c>
      <c r="J161" s="199">
        <f>IFERROR(VLOOKUP(B161,'Multi Unit Grid'!C:F,4,FALSE),"")</f>
        <v/>
      </c>
      <c r="K161" s="201">
        <f>IFERROR(VLOOKUP(B161,'Multi Unit Grid'!C:G,5,FALSE),"")</f>
        <v/>
      </c>
      <c r="N161" s="207">
        <f>IF(M161="Y",7.5,IF(M161="N",0,""))</f>
        <v/>
      </c>
      <c r="S161" s="673" t="n"/>
    </row>
    <row r="162">
      <c r="A162" s="166">
        <f>IF('Multi Unit Grid'!B158="","",'Multi Unit Grid'!B158)</f>
        <v/>
      </c>
      <c r="B162" s="166">
        <f>IF('Multi Unit Grid'!C158="","",'Multi Unit Grid'!C158)</f>
        <v/>
      </c>
      <c r="C162" s="159" t="n"/>
      <c r="E162" s="166">
        <f>IF('Multi Unit Grid'!D158="","",'Multi Unit Grid'!D158)</f>
        <v/>
      </c>
      <c r="F162" s="166">
        <f>IF('Multi Unit Grid'!E158="","",'Multi Unit Grid'!E158)</f>
        <v/>
      </c>
      <c r="G162" s="631">
        <f>IF(F162=52,66.15,IF(F162=26,66.15,IF(F162=24,66.15,IF(F162=12,54.6,IF(F162=4,121.8/3,IF(F162=1,488.25/12,""))))))</f>
        <v/>
      </c>
      <c r="H162" s="631">
        <f>IF(F162=52,E162*1.1*52/12,IF(F162=26,E162*1.1*26/12,IF(F162=24,E162*1.1*24/12,IF(F162=12,E162*1.1*12/12,IF(F162=4,E162*4/12,IF(F162=1,E162*4/12,""))))))</f>
        <v/>
      </c>
      <c r="I162" s="174">
        <f>IF(G162="","",SUM(Table1[[#This Row],[Base Fee]]+Table1[[#This Row],[Transaction Fee]]))</f>
        <v/>
      </c>
      <c r="J162" s="199">
        <f>IFERROR(VLOOKUP(B162,'Multi Unit Grid'!C:F,4,FALSE),"")</f>
        <v/>
      </c>
      <c r="K162" s="201">
        <f>IFERROR(VLOOKUP(B162,'Multi Unit Grid'!C:G,5,FALSE),"")</f>
        <v/>
      </c>
      <c r="N162" s="207">
        <f>IF(M162="Y",7.5,IF(M162="N",0,""))</f>
        <v/>
      </c>
      <c r="S162" s="673" t="n"/>
    </row>
    <row r="163">
      <c r="A163" s="166">
        <f>IF('Multi Unit Grid'!B159="","",'Multi Unit Grid'!B159)</f>
        <v/>
      </c>
      <c r="B163" s="166">
        <f>IF('Multi Unit Grid'!C159="","",'Multi Unit Grid'!C159)</f>
        <v/>
      </c>
      <c r="C163" s="159" t="n"/>
      <c r="E163" s="166">
        <f>IF('Multi Unit Grid'!D159="","",'Multi Unit Grid'!D159)</f>
        <v/>
      </c>
      <c r="F163" s="166">
        <f>IF('Multi Unit Grid'!E159="","",'Multi Unit Grid'!E159)</f>
        <v/>
      </c>
      <c r="G163" s="631">
        <f>IF(F163=52,66.15,IF(F163=26,66.15,IF(F163=24,66.15,IF(F163=12,54.6,IF(F163=4,121.8/3,IF(F163=1,488.25/12,""))))))</f>
        <v/>
      </c>
      <c r="H163" s="631">
        <f>IF(F163=52,E163*1.1*52/12,IF(F163=26,E163*1.1*26/12,IF(F163=24,E163*1.1*24/12,IF(F163=12,E163*1.1*12/12,IF(F163=4,E163*4/12,IF(F163=1,E163*4/12,""))))))</f>
        <v/>
      </c>
      <c r="I163" s="174">
        <f>IF(G163="","",SUM(Table1[[#This Row],[Base Fee]]+Table1[[#This Row],[Transaction Fee]]))</f>
        <v/>
      </c>
      <c r="J163" s="199">
        <f>IFERROR(VLOOKUP(B163,'Multi Unit Grid'!C:F,4,FALSE),"")</f>
        <v/>
      </c>
      <c r="K163" s="201">
        <f>IFERROR(VLOOKUP(B163,'Multi Unit Grid'!C:G,5,FALSE),"")</f>
        <v/>
      </c>
      <c r="N163" s="207">
        <f>IF(M163="Y",7.5,IF(M163="N",0,""))</f>
        <v/>
      </c>
      <c r="S163" s="673" t="n"/>
    </row>
    <row r="164">
      <c r="A164" s="166">
        <f>IF('Multi Unit Grid'!B160="","",'Multi Unit Grid'!B160)</f>
        <v/>
      </c>
      <c r="B164" s="166">
        <f>IF('Multi Unit Grid'!C160="","",'Multi Unit Grid'!C160)</f>
        <v/>
      </c>
      <c r="C164" s="159" t="n"/>
      <c r="E164" s="166">
        <f>IF('Multi Unit Grid'!D160="","",'Multi Unit Grid'!D160)</f>
        <v/>
      </c>
      <c r="F164" s="166">
        <f>IF('Multi Unit Grid'!E160="","",'Multi Unit Grid'!E160)</f>
        <v/>
      </c>
      <c r="G164" s="631">
        <f>IF(F164=52,66.15,IF(F164=26,66.15,IF(F164=24,66.15,IF(F164=12,54.6,IF(F164=4,121.8/3,IF(F164=1,488.25/12,""))))))</f>
        <v/>
      </c>
      <c r="H164" s="631">
        <f>IF(F164=52,E164*1.1*52/12,IF(F164=26,E164*1.1*26/12,IF(F164=24,E164*1.1*24/12,IF(F164=12,E164*1.1*12/12,IF(F164=4,E164*4/12,IF(F164=1,E164*4/12,""))))))</f>
        <v/>
      </c>
      <c r="I164" s="174">
        <f>IF(G164="","",SUM(Table1[[#This Row],[Base Fee]]+Table1[[#This Row],[Transaction Fee]]))</f>
        <v/>
      </c>
      <c r="J164" s="199">
        <f>IFERROR(VLOOKUP(B164,'Multi Unit Grid'!C:F,4,FALSE),"")</f>
        <v/>
      </c>
      <c r="K164" s="201">
        <f>IFERROR(VLOOKUP(B164,'Multi Unit Grid'!C:G,5,FALSE),"")</f>
        <v/>
      </c>
      <c r="N164" s="207">
        <f>IF(M164="Y",7.5,IF(M164="N",0,""))</f>
        <v/>
      </c>
      <c r="S164" s="673" t="n"/>
    </row>
    <row r="165">
      <c r="A165" s="166">
        <f>IF('Multi Unit Grid'!B161="","",'Multi Unit Grid'!B161)</f>
        <v/>
      </c>
      <c r="B165" s="166">
        <f>IF('Multi Unit Grid'!C161="","",'Multi Unit Grid'!C161)</f>
        <v/>
      </c>
      <c r="C165" s="159" t="n"/>
      <c r="E165" s="166">
        <f>IF('Multi Unit Grid'!D161="","",'Multi Unit Grid'!D161)</f>
        <v/>
      </c>
      <c r="F165" s="166">
        <f>IF('Multi Unit Grid'!E161="","",'Multi Unit Grid'!E161)</f>
        <v/>
      </c>
      <c r="G165" s="631">
        <f>IF(F165=52,66.15,IF(F165=26,66.15,IF(F165=24,66.15,IF(F165=12,54.6,IF(F165=4,121.8/3,IF(F165=1,488.25/12,""))))))</f>
        <v/>
      </c>
      <c r="H165" s="631">
        <f>IF(F165=52,E165*1.1*52/12,IF(F165=26,E165*1.1*26/12,IF(F165=24,E165*1.1*24/12,IF(F165=12,E165*1.1*12/12,IF(F165=4,E165*4/12,IF(F165=1,E165*4/12,""))))))</f>
        <v/>
      </c>
      <c r="I165" s="174">
        <f>IF(G165="","",SUM(Table1[[#This Row],[Base Fee]]+Table1[[#This Row],[Transaction Fee]]))</f>
        <v/>
      </c>
      <c r="J165" s="199">
        <f>IFERROR(VLOOKUP(B165,'Multi Unit Grid'!C:F,4,FALSE),"")</f>
        <v/>
      </c>
      <c r="K165" s="201">
        <f>IFERROR(VLOOKUP(B165,'Multi Unit Grid'!C:G,5,FALSE),"")</f>
        <v/>
      </c>
      <c r="N165" s="207">
        <f>IF(M165="Y",7.5,IF(M165="N",0,""))</f>
        <v/>
      </c>
      <c r="S165" s="673" t="n"/>
    </row>
    <row r="166">
      <c r="A166" s="166">
        <f>IF('Multi Unit Grid'!B162="","",'Multi Unit Grid'!B162)</f>
        <v/>
      </c>
      <c r="B166" s="166">
        <f>IF('Multi Unit Grid'!C162="","",'Multi Unit Grid'!C162)</f>
        <v/>
      </c>
      <c r="C166" s="159" t="n"/>
      <c r="E166" s="166">
        <f>IF('Multi Unit Grid'!D162="","",'Multi Unit Grid'!D162)</f>
        <v/>
      </c>
      <c r="F166" s="166">
        <f>IF('Multi Unit Grid'!E162="","",'Multi Unit Grid'!E162)</f>
        <v/>
      </c>
      <c r="G166" s="631">
        <f>IF(F166=52,66.15,IF(F166=26,66.15,IF(F166=24,66.15,IF(F166=12,54.6,IF(F166=4,121.8/3,IF(F166=1,488.25/12,""))))))</f>
        <v/>
      </c>
      <c r="H166" s="631">
        <f>IF(F166=52,E166*1.1*52/12,IF(F166=26,E166*1.1*26/12,IF(F166=24,E166*1.1*24/12,IF(F166=12,E166*1.1*12/12,IF(F166=4,E166*4/12,IF(F166=1,E166*4/12,""))))))</f>
        <v/>
      </c>
      <c r="I166" s="174">
        <f>IF(G166="","",SUM(Table1[[#This Row],[Base Fee]]+Table1[[#This Row],[Transaction Fee]]))</f>
        <v/>
      </c>
      <c r="J166" s="199">
        <f>IFERROR(VLOOKUP(B166,'Multi Unit Grid'!C:F,4,FALSE),"")</f>
        <v/>
      </c>
      <c r="K166" s="201">
        <f>IFERROR(VLOOKUP(B166,'Multi Unit Grid'!C:G,5,FALSE),"")</f>
        <v/>
      </c>
      <c r="N166" s="207">
        <f>IF(M166="Y",7.5,IF(M166="N",0,""))</f>
        <v/>
      </c>
      <c r="S166" s="673" t="n"/>
    </row>
    <row r="167">
      <c r="A167" s="166">
        <f>IF('Multi Unit Grid'!B163="","",'Multi Unit Grid'!B163)</f>
        <v/>
      </c>
      <c r="B167" s="166">
        <f>IF('Multi Unit Grid'!C163="","",'Multi Unit Grid'!C163)</f>
        <v/>
      </c>
      <c r="C167" s="159" t="n"/>
      <c r="E167" s="166">
        <f>IF('Multi Unit Grid'!D163="","",'Multi Unit Grid'!D163)</f>
        <v/>
      </c>
      <c r="F167" s="166">
        <f>IF('Multi Unit Grid'!E163="","",'Multi Unit Grid'!E163)</f>
        <v/>
      </c>
      <c r="G167" s="631">
        <f>IF(F167=52,66.15,IF(F167=26,66.15,IF(F167=24,66.15,IF(F167=12,54.6,IF(F167=4,121.8/3,IF(F167=1,488.25/12,""))))))</f>
        <v/>
      </c>
      <c r="H167" s="631">
        <f>IF(F167=52,E167*1.1*52/12,IF(F167=26,E167*1.1*26/12,IF(F167=24,E167*1.1*24/12,IF(F167=12,E167*1.1*12/12,IF(F167=4,E167*4/12,IF(F167=1,E167*4/12,""))))))</f>
        <v/>
      </c>
      <c r="I167" s="174">
        <f>IF(G167="","",SUM(Table1[[#This Row],[Base Fee]]+Table1[[#This Row],[Transaction Fee]]))</f>
        <v/>
      </c>
      <c r="J167" s="199">
        <f>IFERROR(VLOOKUP(B167,'Multi Unit Grid'!C:F,4,FALSE),"")</f>
        <v/>
      </c>
      <c r="K167" s="201">
        <f>IFERROR(VLOOKUP(B167,'Multi Unit Grid'!C:G,5,FALSE),"")</f>
        <v/>
      </c>
      <c r="N167" s="207">
        <f>IF(M167="Y",7.5,IF(M167="N",0,""))</f>
        <v/>
      </c>
      <c r="S167" s="673" t="n"/>
    </row>
    <row r="168">
      <c r="A168" s="166">
        <f>IF('Multi Unit Grid'!B164="","",'Multi Unit Grid'!B164)</f>
        <v/>
      </c>
      <c r="B168" s="166">
        <f>IF('Multi Unit Grid'!C164="","",'Multi Unit Grid'!C164)</f>
        <v/>
      </c>
      <c r="C168" s="159" t="n"/>
      <c r="E168" s="166">
        <f>IF('Multi Unit Grid'!D164="","",'Multi Unit Grid'!D164)</f>
        <v/>
      </c>
      <c r="F168" s="166">
        <f>IF('Multi Unit Grid'!E164="","",'Multi Unit Grid'!E164)</f>
        <v/>
      </c>
      <c r="G168" s="631">
        <f>IF(F168=52,66.15,IF(F168=26,66.15,IF(F168=24,66.15,IF(F168=12,54.6,IF(F168=4,121.8/3,IF(F168=1,488.25/12,""))))))</f>
        <v/>
      </c>
      <c r="H168" s="631">
        <f>IF(F168=52,E168*1.1*52/12,IF(F168=26,E168*1.1*26/12,IF(F168=24,E168*1.1*24/12,IF(F168=12,E168*1.1*12/12,IF(F168=4,E168*4/12,IF(F168=1,E168*4/12,""))))))</f>
        <v/>
      </c>
      <c r="I168" s="174">
        <f>IF(G168="","",SUM(Table1[[#This Row],[Base Fee]]+Table1[[#This Row],[Transaction Fee]]))</f>
        <v/>
      </c>
      <c r="J168" s="199">
        <f>IFERROR(VLOOKUP(B168,'Multi Unit Grid'!C:F,4,FALSE),"")</f>
        <v/>
      </c>
      <c r="K168" s="201">
        <f>IFERROR(VLOOKUP(B168,'Multi Unit Grid'!C:G,5,FALSE),"")</f>
        <v/>
      </c>
      <c r="N168" s="207">
        <f>IF(M168="Y",7.5,IF(M168="N",0,""))</f>
        <v/>
      </c>
      <c r="S168" s="673" t="n"/>
    </row>
    <row r="169">
      <c r="A169" s="166">
        <f>IF('Multi Unit Grid'!B165="","",'Multi Unit Grid'!B165)</f>
        <v/>
      </c>
      <c r="B169" s="166">
        <f>IF('Multi Unit Grid'!C165="","",'Multi Unit Grid'!C165)</f>
        <v/>
      </c>
      <c r="C169" s="159" t="n"/>
      <c r="E169" s="166">
        <f>IF('Multi Unit Grid'!D165="","",'Multi Unit Grid'!D165)</f>
        <v/>
      </c>
      <c r="F169" s="166">
        <f>IF('Multi Unit Grid'!E165="","",'Multi Unit Grid'!E165)</f>
        <v/>
      </c>
      <c r="G169" s="631">
        <f>IF(F169=52,66.15,IF(F169=26,66.15,IF(F169=24,66.15,IF(F169=12,54.6,IF(F169=4,121.8/3,IF(F169=1,488.25/12,""))))))</f>
        <v/>
      </c>
      <c r="H169" s="631">
        <f>IF(F169=52,E169*1.1*52/12,IF(F169=26,E169*1.1*26/12,IF(F169=24,E169*1.1*24/12,IF(F169=12,E169*1.1*12/12,IF(F169=4,E169*4/12,IF(F169=1,E169*4/12,""))))))</f>
        <v/>
      </c>
      <c r="I169" s="174">
        <f>IF(G169="","",SUM(Table1[[#This Row],[Base Fee]]+Table1[[#This Row],[Transaction Fee]]))</f>
        <v/>
      </c>
      <c r="J169" s="199">
        <f>IFERROR(VLOOKUP(B169,'Multi Unit Grid'!C:F,4,FALSE),"")</f>
        <v/>
      </c>
      <c r="K169" s="201">
        <f>IFERROR(VLOOKUP(B169,'Multi Unit Grid'!C:G,5,FALSE),"")</f>
        <v/>
      </c>
      <c r="N169" s="207">
        <f>IF(M169="Y",7.5,IF(M169="N",0,""))</f>
        <v/>
      </c>
      <c r="S169" s="673" t="n"/>
    </row>
    <row r="170">
      <c r="A170" s="166">
        <f>IF('Multi Unit Grid'!B166="","",'Multi Unit Grid'!B166)</f>
        <v/>
      </c>
      <c r="B170" s="166">
        <f>IF('Multi Unit Grid'!C166="","",'Multi Unit Grid'!C166)</f>
        <v/>
      </c>
      <c r="C170" s="159" t="n"/>
      <c r="E170" s="166">
        <f>IF('Multi Unit Grid'!D166="","",'Multi Unit Grid'!D166)</f>
        <v/>
      </c>
      <c r="F170" s="166">
        <f>IF('Multi Unit Grid'!E166="","",'Multi Unit Grid'!E166)</f>
        <v/>
      </c>
      <c r="G170" s="631">
        <f>IF(F170=52,66.15,IF(F170=26,66.15,IF(F170=24,66.15,IF(F170=12,54.6,IF(F170=4,121.8/3,IF(F170=1,488.25/12,""))))))</f>
        <v/>
      </c>
      <c r="H170" s="631">
        <f>IF(F170=52,E170*1.1*52/12,IF(F170=26,E170*1.1*26/12,IF(F170=24,E170*1.1*24/12,IF(F170=12,E170*1.1*12/12,IF(F170=4,E170*4/12,IF(F170=1,E170*4/12,""))))))</f>
        <v/>
      </c>
      <c r="I170" s="174">
        <f>IF(G170="","",SUM(Table1[[#This Row],[Base Fee]]+Table1[[#This Row],[Transaction Fee]]))</f>
        <v/>
      </c>
      <c r="J170" s="199">
        <f>IFERROR(VLOOKUP(B170,'Multi Unit Grid'!C:F,4,FALSE),"")</f>
        <v/>
      </c>
      <c r="K170" s="201">
        <f>IFERROR(VLOOKUP(B170,'Multi Unit Grid'!C:G,5,FALSE),"")</f>
        <v/>
      </c>
      <c r="N170" s="207">
        <f>IF(M170="Y",7.5,IF(M170="N",0,""))</f>
        <v/>
      </c>
      <c r="S170" s="673" t="n"/>
    </row>
    <row r="171">
      <c r="A171" s="166">
        <f>IF('Multi Unit Grid'!B167="","",'Multi Unit Grid'!B167)</f>
        <v/>
      </c>
      <c r="B171" s="166">
        <f>IF('Multi Unit Grid'!C167="","",'Multi Unit Grid'!C167)</f>
        <v/>
      </c>
      <c r="C171" s="159" t="n"/>
      <c r="E171" s="166">
        <f>IF('Multi Unit Grid'!D167="","",'Multi Unit Grid'!D167)</f>
        <v/>
      </c>
      <c r="F171" s="166">
        <f>IF('Multi Unit Grid'!E167="","",'Multi Unit Grid'!E167)</f>
        <v/>
      </c>
      <c r="G171" s="631">
        <f>IF(F171=52,66.15,IF(F171=26,66.15,IF(F171=24,66.15,IF(F171=12,54.6,IF(F171=4,121.8/3,IF(F171=1,488.25/12,""))))))</f>
        <v/>
      </c>
      <c r="H171" s="631">
        <f>IF(F171=52,E171*1.1*52/12,IF(F171=26,E171*1.1*26/12,IF(F171=24,E171*1.1*24/12,IF(F171=12,E171*1.1*12/12,IF(F171=4,E171*4/12,IF(F171=1,E171*4/12,""))))))</f>
        <v/>
      </c>
      <c r="I171" s="174">
        <f>IF(G171="","",SUM(Table1[[#This Row],[Base Fee]]+Table1[[#This Row],[Transaction Fee]]))</f>
        <v/>
      </c>
      <c r="J171" s="199">
        <f>IFERROR(VLOOKUP(B171,'Multi Unit Grid'!C:F,4,FALSE),"")</f>
        <v/>
      </c>
      <c r="K171" s="201">
        <f>IFERROR(VLOOKUP(B171,'Multi Unit Grid'!C:G,5,FALSE),"")</f>
        <v/>
      </c>
      <c r="N171" s="207">
        <f>IF(M171="Y",7.5,IF(M171="N",0,""))</f>
        <v/>
      </c>
      <c r="S171" s="673" t="n"/>
    </row>
    <row r="172">
      <c r="A172" s="166">
        <f>IF('Multi Unit Grid'!B168="","",'Multi Unit Grid'!B168)</f>
        <v/>
      </c>
      <c r="B172" s="166">
        <f>IF('Multi Unit Grid'!C168="","",'Multi Unit Grid'!C168)</f>
        <v/>
      </c>
      <c r="C172" s="159" t="n"/>
      <c r="E172" s="166">
        <f>IF('Multi Unit Grid'!D168="","",'Multi Unit Grid'!D168)</f>
        <v/>
      </c>
      <c r="F172" s="166">
        <f>IF('Multi Unit Grid'!E168="","",'Multi Unit Grid'!E168)</f>
        <v/>
      </c>
      <c r="G172" s="631">
        <f>IF(F172=52,66.15,IF(F172=26,66.15,IF(F172=24,66.15,IF(F172=12,54.6,IF(F172=4,121.8/3,IF(F172=1,488.25/12,""))))))</f>
        <v/>
      </c>
      <c r="H172" s="631">
        <f>IF(F172=52,E172*1.1*52/12,IF(F172=26,E172*1.1*26/12,IF(F172=24,E172*1.1*24/12,IF(F172=12,E172*1.1*12/12,IF(F172=4,E172*4/12,IF(F172=1,E172*4/12,""))))))</f>
        <v/>
      </c>
      <c r="I172" s="174">
        <f>IF(G172="","",SUM(Table1[[#This Row],[Base Fee]]+Table1[[#This Row],[Transaction Fee]]))</f>
        <v/>
      </c>
      <c r="J172" s="199">
        <f>IFERROR(VLOOKUP(B172,'Multi Unit Grid'!C:F,4,FALSE),"")</f>
        <v/>
      </c>
      <c r="K172" s="201">
        <f>IFERROR(VLOOKUP(B172,'Multi Unit Grid'!C:G,5,FALSE),"")</f>
        <v/>
      </c>
      <c r="N172" s="207">
        <f>IF(M172="Y",7.5,IF(M172="N",0,""))</f>
        <v/>
      </c>
      <c r="S172" s="673" t="n"/>
    </row>
    <row r="173">
      <c r="A173" s="166">
        <f>IF('Multi Unit Grid'!B169="","",'Multi Unit Grid'!B169)</f>
        <v/>
      </c>
      <c r="B173" s="166">
        <f>IF('Multi Unit Grid'!C169="","",'Multi Unit Grid'!C169)</f>
        <v/>
      </c>
      <c r="C173" s="159" t="n"/>
      <c r="E173" s="166">
        <f>IF('Multi Unit Grid'!D169="","",'Multi Unit Grid'!D169)</f>
        <v/>
      </c>
      <c r="F173" s="166">
        <f>IF('Multi Unit Grid'!E169="","",'Multi Unit Grid'!E169)</f>
        <v/>
      </c>
      <c r="G173" s="631">
        <f>IF(F173=52,66.15,IF(F173=26,66.15,IF(F173=24,66.15,IF(F173=12,54.6,IF(F173=4,121.8/3,IF(F173=1,488.25/12,""))))))</f>
        <v/>
      </c>
      <c r="H173" s="631">
        <f>IF(F173=52,E173*1.1*52/12,IF(F173=26,E173*1.1*26/12,IF(F173=24,E173*1.1*24/12,IF(F173=12,E173*1.1*12/12,IF(F173=4,E173*4/12,IF(F173=1,E173*4/12,""))))))</f>
        <v/>
      </c>
      <c r="I173" s="174">
        <f>IF(G173="","",SUM(Table1[[#This Row],[Base Fee]]+Table1[[#This Row],[Transaction Fee]]))</f>
        <v/>
      </c>
      <c r="J173" s="199">
        <f>IFERROR(VLOOKUP(B173,'Multi Unit Grid'!C:F,4,FALSE),"")</f>
        <v/>
      </c>
      <c r="K173" s="201">
        <f>IFERROR(VLOOKUP(B173,'Multi Unit Grid'!C:G,5,FALSE),"")</f>
        <v/>
      </c>
      <c r="N173" s="207">
        <f>IF(M173="Y",7.5,IF(M173="N",0,""))</f>
        <v/>
      </c>
      <c r="S173" s="673" t="n"/>
    </row>
    <row r="174">
      <c r="A174" s="166">
        <f>IF('Multi Unit Grid'!B170="","",'Multi Unit Grid'!B170)</f>
        <v/>
      </c>
      <c r="B174" s="166">
        <f>IF('Multi Unit Grid'!C170="","",'Multi Unit Grid'!C170)</f>
        <v/>
      </c>
      <c r="C174" s="159" t="n"/>
      <c r="E174" s="166">
        <f>IF('Multi Unit Grid'!D170="","",'Multi Unit Grid'!D170)</f>
        <v/>
      </c>
      <c r="F174" s="166">
        <f>IF('Multi Unit Grid'!E170="","",'Multi Unit Grid'!E170)</f>
        <v/>
      </c>
      <c r="G174" s="631">
        <f>IF(F174=52,66.15,IF(F174=26,66.15,IF(F174=24,66.15,IF(F174=12,54.6,IF(F174=4,121.8/3,IF(F174=1,488.25/12,""))))))</f>
        <v/>
      </c>
      <c r="H174" s="631">
        <f>IF(F174=52,E174*1.1*52/12,IF(F174=26,E174*1.1*26/12,IF(F174=24,E174*1.1*24/12,IF(F174=12,E174*1.1*12/12,IF(F174=4,E174*4/12,IF(F174=1,E174*4/12,""))))))</f>
        <v/>
      </c>
      <c r="I174" s="174">
        <f>IF(G174="","",SUM(Table1[[#This Row],[Base Fee]]+Table1[[#This Row],[Transaction Fee]]))</f>
        <v/>
      </c>
      <c r="J174" s="199">
        <f>IFERROR(VLOOKUP(B174,'Multi Unit Grid'!C:F,4,FALSE),"")</f>
        <v/>
      </c>
      <c r="K174" s="201">
        <f>IFERROR(VLOOKUP(B174,'Multi Unit Grid'!C:G,5,FALSE),"")</f>
        <v/>
      </c>
      <c r="N174" s="207">
        <f>IF(M174="Y",7.5,IF(M174="N",0,""))</f>
        <v/>
      </c>
      <c r="S174" s="673" t="n"/>
    </row>
    <row r="175">
      <c r="A175" s="166">
        <f>IF('Multi Unit Grid'!B171="","",'Multi Unit Grid'!B171)</f>
        <v/>
      </c>
      <c r="B175" s="166">
        <f>IF('Multi Unit Grid'!C171="","",'Multi Unit Grid'!C171)</f>
        <v/>
      </c>
      <c r="C175" s="159" t="n"/>
      <c r="E175" s="166">
        <f>IF('Multi Unit Grid'!D171="","",'Multi Unit Grid'!D171)</f>
        <v/>
      </c>
      <c r="F175" s="166">
        <f>IF('Multi Unit Grid'!E171="","",'Multi Unit Grid'!E171)</f>
        <v/>
      </c>
      <c r="G175" s="631">
        <f>IF(F175=52,66.15,IF(F175=26,66.15,IF(F175=24,66.15,IF(F175=12,54.6,IF(F175=4,121.8/3,IF(F175=1,488.25/12,""))))))</f>
        <v/>
      </c>
      <c r="H175" s="631">
        <f>IF(F175=52,E175*1.1*52/12,IF(F175=26,E175*1.1*26/12,IF(F175=24,E175*1.1*24/12,IF(F175=12,E175*1.1*12/12,IF(F175=4,E175*4/12,IF(F175=1,E175*4/12,""))))))</f>
        <v/>
      </c>
      <c r="I175" s="174">
        <f>IF(G175="","",SUM(Table1[[#This Row],[Base Fee]]+Table1[[#This Row],[Transaction Fee]]))</f>
        <v/>
      </c>
      <c r="J175" s="199">
        <f>IFERROR(VLOOKUP(B175,'Multi Unit Grid'!C:F,4,FALSE),"")</f>
        <v/>
      </c>
      <c r="K175" s="201">
        <f>IFERROR(VLOOKUP(B175,'Multi Unit Grid'!C:G,5,FALSE),"")</f>
        <v/>
      </c>
      <c r="N175" s="207">
        <f>IF(M175="Y",7.5,IF(M175="N",0,""))</f>
        <v/>
      </c>
      <c r="S175" s="673" t="n"/>
    </row>
    <row r="176">
      <c r="A176" s="166">
        <f>IF('Multi Unit Grid'!B172="","",'Multi Unit Grid'!B172)</f>
        <v/>
      </c>
      <c r="B176" s="166">
        <f>IF('Multi Unit Grid'!C172="","",'Multi Unit Grid'!C172)</f>
        <v/>
      </c>
      <c r="C176" s="159" t="n"/>
      <c r="E176" s="166">
        <f>IF('Multi Unit Grid'!D172="","",'Multi Unit Grid'!D172)</f>
        <v/>
      </c>
      <c r="F176" s="166">
        <f>IF('Multi Unit Grid'!E172="","",'Multi Unit Grid'!E172)</f>
        <v/>
      </c>
      <c r="G176" s="631">
        <f>IF(F176=52,66.15,IF(F176=26,66.15,IF(F176=24,66.15,IF(F176=12,54.6,IF(F176=4,121.8/3,IF(F176=1,488.25/12,""))))))</f>
        <v/>
      </c>
      <c r="H176" s="631">
        <f>IF(F176=52,E176*1.1*52/12,IF(F176=26,E176*1.1*26/12,IF(F176=24,E176*1.1*24/12,IF(F176=12,E176*1.1*12/12,IF(F176=4,E176*4/12,IF(F176=1,E176*4/12,""))))))</f>
        <v/>
      </c>
      <c r="I176" s="174">
        <f>IF(G176="","",SUM(Table1[[#This Row],[Base Fee]]+Table1[[#This Row],[Transaction Fee]]))</f>
        <v/>
      </c>
      <c r="J176" s="199">
        <f>IFERROR(VLOOKUP(B176,'Multi Unit Grid'!C:F,4,FALSE),"")</f>
        <v/>
      </c>
      <c r="K176" s="201">
        <f>IFERROR(VLOOKUP(B176,'Multi Unit Grid'!C:G,5,FALSE),"")</f>
        <v/>
      </c>
      <c r="N176" s="207">
        <f>IF(M176="Y",7.5,IF(M176="N",0,""))</f>
        <v/>
      </c>
      <c r="S176" s="673" t="n"/>
    </row>
    <row r="177">
      <c r="A177" s="166">
        <f>IF('Multi Unit Grid'!B173="","",'Multi Unit Grid'!B173)</f>
        <v/>
      </c>
      <c r="B177" s="166">
        <f>IF('Multi Unit Grid'!C173="","",'Multi Unit Grid'!C173)</f>
        <v/>
      </c>
      <c r="C177" s="159" t="n"/>
      <c r="E177" s="166">
        <f>IF('Multi Unit Grid'!D173="","",'Multi Unit Grid'!D173)</f>
        <v/>
      </c>
      <c r="F177" s="166">
        <f>IF('Multi Unit Grid'!E173="","",'Multi Unit Grid'!E173)</f>
        <v/>
      </c>
      <c r="G177" s="631">
        <f>IF(F177=52,66.15,IF(F177=26,66.15,IF(F177=24,66.15,IF(F177=12,54.6,IF(F177=4,121.8/3,IF(F177=1,488.25/12,""))))))</f>
        <v/>
      </c>
      <c r="H177" s="631">
        <f>IF(F177=52,E177*1.1*52/12,IF(F177=26,E177*1.1*26/12,IF(F177=24,E177*1.1*24/12,IF(F177=12,E177*1.1*12/12,IF(F177=4,E177*4/12,IF(F177=1,E177*4/12,""))))))</f>
        <v/>
      </c>
      <c r="I177" s="174">
        <f>IF(G177="","",SUM(Table1[[#This Row],[Base Fee]]+Table1[[#This Row],[Transaction Fee]]))</f>
        <v/>
      </c>
      <c r="J177" s="199">
        <f>IFERROR(VLOOKUP(B177,'Multi Unit Grid'!C:F,4,FALSE),"")</f>
        <v/>
      </c>
      <c r="K177" s="201">
        <f>IFERROR(VLOOKUP(B177,'Multi Unit Grid'!C:G,5,FALSE),"")</f>
        <v/>
      </c>
      <c r="N177" s="207">
        <f>IF(M177="Y",7.5,IF(M177="N",0,""))</f>
        <v/>
      </c>
      <c r="S177" s="673" t="n"/>
    </row>
    <row r="178">
      <c r="A178" s="166">
        <f>IF('Multi Unit Grid'!B174="","",'Multi Unit Grid'!B174)</f>
        <v/>
      </c>
      <c r="B178" s="166">
        <f>IF('Multi Unit Grid'!C174="","",'Multi Unit Grid'!C174)</f>
        <v/>
      </c>
      <c r="C178" s="159" t="n"/>
      <c r="E178" s="166">
        <f>IF('Multi Unit Grid'!D174="","",'Multi Unit Grid'!D174)</f>
        <v/>
      </c>
      <c r="F178" s="166">
        <f>IF('Multi Unit Grid'!E174="","",'Multi Unit Grid'!E174)</f>
        <v/>
      </c>
      <c r="G178" s="631">
        <f>IF(F178=52,66.15,IF(F178=26,66.15,IF(F178=24,66.15,IF(F178=12,54.6,IF(F178=4,121.8/3,IF(F178=1,488.25/12,""))))))</f>
        <v/>
      </c>
      <c r="H178" s="631">
        <f>IF(F178=52,E178*1.1*52/12,IF(F178=26,E178*1.1*26/12,IF(F178=24,E178*1.1*24/12,IF(F178=12,E178*1.1*12/12,IF(F178=4,E178*4/12,IF(F178=1,E178*4/12,""))))))</f>
        <v/>
      </c>
      <c r="I178" s="174">
        <f>IF(G178="","",SUM(Table1[[#This Row],[Base Fee]]+Table1[[#This Row],[Transaction Fee]]))</f>
        <v/>
      </c>
      <c r="J178" s="199">
        <f>IFERROR(VLOOKUP(B178,'Multi Unit Grid'!C:F,4,FALSE),"")</f>
        <v/>
      </c>
      <c r="K178" s="201">
        <f>IFERROR(VLOOKUP(B178,'Multi Unit Grid'!C:G,5,FALSE),"")</f>
        <v/>
      </c>
      <c r="N178" s="207">
        <f>IF(M178="Y",7.5,IF(M178="N",0,""))</f>
        <v/>
      </c>
      <c r="S178" s="673" t="n"/>
    </row>
    <row r="179">
      <c r="A179" s="166">
        <f>IF('Multi Unit Grid'!B175="","",'Multi Unit Grid'!B175)</f>
        <v/>
      </c>
      <c r="B179" s="166">
        <f>IF('Multi Unit Grid'!C175="","",'Multi Unit Grid'!C175)</f>
        <v/>
      </c>
      <c r="C179" s="159" t="n"/>
      <c r="E179" s="166">
        <f>IF('Multi Unit Grid'!D175="","",'Multi Unit Grid'!D175)</f>
        <v/>
      </c>
      <c r="F179" s="166">
        <f>IF('Multi Unit Grid'!E175="","",'Multi Unit Grid'!E175)</f>
        <v/>
      </c>
      <c r="G179" s="631">
        <f>IF(F179=52,66.15,IF(F179=26,66.15,IF(F179=24,66.15,IF(F179=12,54.6,IF(F179=4,121.8/3,IF(F179=1,488.25/12,""))))))</f>
        <v/>
      </c>
      <c r="H179" s="631">
        <f>IF(F179=52,E179*1.1*52/12,IF(F179=26,E179*1.1*26/12,IF(F179=24,E179*1.1*24/12,IF(F179=12,E179*1.1*12/12,IF(F179=4,E179*4/12,IF(F179=1,E179*4/12,""))))))</f>
        <v/>
      </c>
      <c r="I179" s="174">
        <f>IF(G179="","",SUM(Table1[[#This Row],[Base Fee]]+Table1[[#This Row],[Transaction Fee]]))</f>
        <v/>
      </c>
      <c r="J179" s="199">
        <f>IFERROR(VLOOKUP(B179,'Multi Unit Grid'!C:F,4,FALSE),"")</f>
        <v/>
      </c>
      <c r="K179" s="201">
        <f>IFERROR(VLOOKUP(B179,'Multi Unit Grid'!C:G,5,FALSE),"")</f>
        <v/>
      </c>
      <c r="N179" s="207">
        <f>IF(M179="Y",7.5,IF(M179="N",0,""))</f>
        <v/>
      </c>
      <c r="S179" s="673" t="n"/>
    </row>
    <row r="180">
      <c r="A180" s="166">
        <f>IF('Multi Unit Grid'!B176="","",'Multi Unit Grid'!B176)</f>
        <v/>
      </c>
      <c r="B180" s="166">
        <f>IF('Multi Unit Grid'!C176="","",'Multi Unit Grid'!C176)</f>
        <v/>
      </c>
      <c r="C180" s="159" t="n"/>
      <c r="E180" s="166">
        <f>IF('Multi Unit Grid'!D176="","",'Multi Unit Grid'!D176)</f>
        <v/>
      </c>
      <c r="F180" s="166">
        <f>IF('Multi Unit Grid'!E176="","",'Multi Unit Grid'!E176)</f>
        <v/>
      </c>
      <c r="G180" s="631">
        <f>IF(F180=52,66.15,IF(F180=26,66.15,IF(F180=24,66.15,IF(F180=12,54.6,IF(F180=4,121.8/3,IF(F180=1,488.25/12,""))))))</f>
        <v/>
      </c>
      <c r="H180" s="631">
        <f>IF(F180=52,E180*1.1*52/12,IF(F180=26,E180*1.1*26/12,IF(F180=24,E180*1.1*24/12,IF(F180=12,E180*1.1*12/12,IF(F180=4,E180*4/12,IF(F180=1,E180*4/12,""))))))</f>
        <v/>
      </c>
      <c r="I180" s="174">
        <f>IF(G180="","",SUM(Table1[[#This Row],[Base Fee]]+Table1[[#This Row],[Transaction Fee]]))</f>
        <v/>
      </c>
      <c r="J180" s="199">
        <f>IFERROR(VLOOKUP(B180,'Multi Unit Grid'!C:F,4,FALSE),"")</f>
        <v/>
      </c>
      <c r="K180" s="201">
        <f>IFERROR(VLOOKUP(B180,'Multi Unit Grid'!C:G,5,FALSE),"")</f>
        <v/>
      </c>
      <c r="N180" s="207">
        <f>IF(M180="Y",7.5,IF(M180="N",0,""))</f>
        <v/>
      </c>
      <c r="S180" s="673" t="n"/>
    </row>
    <row r="181">
      <c r="A181" s="166">
        <f>IF('Multi Unit Grid'!B177="","",'Multi Unit Grid'!B177)</f>
        <v/>
      </c>
      <c r="B181" s="166">
        <f>IF('Multi Unit Grid'!C177="","",'Multi Unit Grid'!C177)</f>
        <v/>
      </c>
      <c r="C181" s="159" t="n"/>
      <c r="E181" s="166">
        <f>IF('Multi Unit Grid'!D177="","",'Multi Unit Grid'!D177)</f>
        <v/>
      </c>
      <c r="F181" s="166">
        <f>IF('Multi Unit Grid'!E177="","",'Multi Unit Grid'!E177)</f>
        <v/>
      </c>
      <c r="G181" s="631">
        <f>IF(F181=52,66.15,IF(F181=26,66.15,IF(F181=24,66.15,IF(F181=12,54.6,IF(F181=4,121.8/3,IF(F181=1,488.25/12,""))))))</f>
        <v/>
      </c>
      <c r="H181" s="631">
        <f>IF(F181=52,E181*1.1*52/12,IF(F181=26,E181*1.1*26/12,IF(F181=24,E181*1.1*24/12,IF(F181=12,E181*1.1*12/12,IF(F181=4,E181*4/12,IF(F181=1,E181*4/12,""))))))</f>
        <v/>
      </c>
      <c r="I181" s="174">
        <f>IF(G181="","",SUM(Table1[[#This Row],[Base Fee]]+Table1[[#This Row],[Transaction Fee]]))</f>
        <v/>
      </c>
      <c r="J181" s="199">
        <f>IFERROR(VLOOKUP(B181,'Multi Unit Grid'!C:F,4,FALSE),"")</f>
        <v/>
      </c>
      <c r="K181" s="201">
        <f>IFERROR(VLOOKUP(B181,'Multi Unit Grid'!C:G,5,FALSE),"")</f>
        <v/>
      </c>
      <c r="N181" s="207">
        <f>IF(M181="Y",7.5,IF(M181="N",0,""))</f>
        <v/>
      </c>
      <c r="S181" s="673" t="n"/>
    </row>
    <row r="182">
      <c r="A182" s="166">
        <f>IF('Multi Unit Grid'!B178="","",'Multi Unit Grid'!B178)</f>
        <v/>
      </c>
      <c r="B182" s="166">
        <f>IF('Multi Unit Grid'!C178="","",'Multi Unit Grid'!C178)</f>
        <v/>
      </c>
      <c r="C182" s="159" t="n"/>
      <c r="E182" s="166">
        <f>IF('Multi Unit Grid'!D178="","",'Multi Unit Grid'!D178)</f>
        <v/>
      </c>
      <c r="F182" s="166">
        <f>IF('Multi Unit Grid'!E178="","",'Multi Unit Grid'!E178)</f>
        <v/>
      </c>
      <c r="G182" s="631">
        <f>IF(F182=52,66.15,IF(F182=26,66.15,IF(F182=24,66.15,IF(F182=12,54.6,IF(F182=4,121.8/3,IF(F182=1,488.25/12,""))))))</f>
        <v/>
      </c>
      <c r="H182" s="631">
        <f>IF(F182=52,E182*1.1*52/12,IF(F182=26,E182*1.1*26/12,IF(F182=24,E182*1.1*24/12,IF(F182=12,E182*1.1*12/12,IF(F182=4,E182*4/12,IF(F182=1,E182*4/12,""))))))</f>
        <v/>
      </c>
      <c r="I182" s="174">
        <f>IF(G182="","",SUM(Table1[[#This Row],[Base Fee]]+Table1[[#This Row],[Transaction Fee]]))</f>
        <v/>
      </c>
      <c r="J182" s="199">
        <f>IFERROR(VLOOKUP(B182,'Multi Unit Grid'!C:F,4,FALSE),"")</f>
        <v/>
      </c>
      <c r="K182" s="201">
        <f>IFERROR(VLOOKUP(B182,'Multi Unit Grid'!C:G,5,FALSE),"")</f>
        <v/>
      </c>
      <c r="N182" s="207">
        <f>IF(M182="Y",7.5,IF(M182="N",0,""))</f>
        <v/>
      </c>
      <c r="S182" s="673" t="n"/>
    </row>
    <row r="183">
      <c r="A183" s="166">
        <f>IF('Multi Unit Grid'!B179="","",'Multi Unit Grid'!B179)</f>
        <v/>
      </c>
      <c r="B183" s="166">
        <f>IF('Multi Unit Grid'!C179="","",'Multi Unit Grid'!C179)</f>
        <v/>
      </c>
      <c r="C183" s="159" t="n"/>
      <c r="E183" s="166">
        <f>IF('Multi Unit Grid'!D179="","",'Multi Unit Grid'!D179)</f>
        <v/>
      </c>
      <c r="F183" s="166">
        <f>IF('Multi Unit Grid'!E179="","",'Multi Unit Grid'!E179)</f>
        <v/>
      </c>
      <c r="G183" s="631">
        <f>IF(F183=52,66.15,IF(F183=26,66.15,IF(F183=24,66.15,IF(F183=12,54.6,IF(F183=4,121.8/3,IF(F183=1,488.25/12,""))))))</f>
        <v/>
      </c>
      <c r="H183" s="631">
        <f>IF(F183=52,E183*1.1*52/12,IF(F183=26,E183*1.1*26/12,IF(F183=24,E183*1.1*24/12,IF(F183=12,E183*1.1*12/12,IF(F183=4,E183*4/12,IF(F183=1,E183*4/12,""))))))</f>
        <v/>
      </c>
      <c r="I183" s="174">
        <f>IF(G183="","",SUM(Table1[[#This Row],[Base Fee]]+Table1[[#This Row],[Transaction Fee]]))</f>
        <v/>
      </c>
      <c r="J183" s="199">
        <f>IFERROR(VLOOKUP(B183,'Multi Unit Grid'!C:F,4,FALSE),"")</f>
        <v/>
      </c>
      <c r="K183" s="201">
        <f>IFERROR(VLOOKUP(B183,'Multi Unit Grid'!C:G,5,FALSE),"")</f>
        <v/>
      </c>
      <c r="N183" s="207">
        <f>IF(M183="Y",7.5,IF(M183="N",0,""))</f>
        <v/>
      </c>
      <c r="S183" s="673" t="n"/>
    </row>
    <row r="184">
      <c r="A184" s="166">
        <f>IF('Multi Unit Grid'!B180="","",'Multi Unit Grid'!B180)</f>
        <v/>
      </c>
      <c r="B184" s="166">
        <f>IF('Multi Unit Grid'!C180="","",'Multi Unit Grid'!C180)</f>
        <v/>
      </c>
      <c r="C184" s="159" t="n"/>
      <c r="E184" s="166">
        <f>IF('Multi Unit Grid'!D180="","",'Multi Unit Grid'!D180)</f>
        <v/>
      </c>
      <c r="F184" s="166">
        <f>IF('Multi Unit Grid'!E180="","",'Multi Unit Grid'!E180)</f>
        <v/>
      </c>
      <c r="G184" s="631">
        <f>IF(F184=52,66.15,IF(F184=26,66.15,IF(F184=24,66.15,IF(F184=12,54.6,IF(F184=4,121.8/3,IF(F184=1,488.25/12,""))))))</f>
        <v/>
      </c>
      <c r="H184" s="631">
        <f>IF(F184=52,E184*1.1*52/12,IF(F184=26,E184*1.1*26/12,IF(F184=24,E184*1.1*24/12,IF(F184=12,E184*1.1*12/12,IF(F184=4,E184*4/12,IF(F184=1,E184*4/12,""))))))</f>
        <v/>
      </c>
      <c r="I184" s="174">
        <f>IF(G184="","",SUM(Table1[[#This Row],[Base Fee]]+Table1[[#This Row],[Transaction Fee]]))</f>
        <v/>
      </c>
      <c r="J184" s="199">
        <f>IFERROR(VLOOKUP(B184,'Multi Unit Grid'!C:F,4,FALSE),"")</f>
        <v/>
      </c>
      <c r="K184" s="201">
        <f>IFERROR(VLOOKUP(B184,'Multi Unit Grid'!C:G,5,FALSE),"")</f>
        <v/>
      </c>
      <c r="N184" s="207">
        <f>IF(M184="Y",7.5,IF(M184="N",0,""))</f>
        <v/>
      </c>
      <c r="S184" s="673" t="n"/>
    </row>
    <row r="185">
      <c r="A185" s="166">
        <f>IF('Multi Unit Grid'!B181="","",'Multi Unit Grid'!B181)</f>
        <v/>
      </c>
      <c r="B185" s="166">
        <f>IF('Multi Unit Grid'!C181="","",'Multi Unit Grid'!C181)</f>
        <v/>
      </c>
      <c r="C185" s="159" t="n"/>
      <c r="E185" s="166">
        <f>IF('Multi Unit Grid'!D181="","",'Multi Unit Grid'!D181)</f>
        <v/>
      </c>
      <c r="F185" s="166">
        <f>IF('Multi Unit Grid'!E181="","",'Multi Unit Grid'!E181)</f>
        <v/>
      </c>
      <c r="G185" s="631">
        <f>IF(F185=52,66.15,IF(F185=26,66.15,IF(F185=24,66.15,IF(F185=12,54.6,IF(F185=4,121.8/3,IF(F185=1,488.25/12,""))))))</f>
        <v/>
      </c>
      <c r="H185" s="631">
        <f>IF(F185=52,E185*1.1*52/12,IF(F185=26,E185*1.1*26/12,IF(F185=24,E185*1.1*24/12,IF(F185=12,E185*1.1*12/12,IF(F185=4,E185*4/12,IF(F185=1,E185*4/12,""))))))</f>
        <v/>
      </c>
      <c r="I185" s="174">
        <f>IF(G185="","",SUM(Table1[[#This Row],[Base Fee]]+Table1[[#This Row],[Transaction Fee]]))</f>
        <v/>
      </c>
      <c r="J185" s="199">
        <f>IFERROR(VLOOKUP(B185,'Multi Unit Grid'!C:F,4,FALSE),"")</f>
        <v/>
      </c>
      <c r="K185" s="201">
        <f>IFERROR(VLOOKUP(B185,'Multi Unit Grid'!C:G,5,FALSE),"")</f>
        <v/>
      </c>
      <c r="N185" s="207">
        <f>IF(M185="Y",7.5,IF(M185="N",0,""))</f>
        <v/>
      </c>
      <c r="S185" s="673" t="n"/>
    </row>
    <row r="186">
      <c r="A186" s="166">
        <f>IF('Multi Unit Grid'!B182="","",'Multi Unit Grid'!B182)</f>
        <v/>
      </c>
      <c r="B186" s="166">
        <f>IF('Multi Unit Grid'!C182="","",'Multi Unit Grid'!C182)</f>
        <v/>
      </c>
      <c r="C186" s="159" t="n"/>
      <c r="E186" s="166">
        <f>IF('Multi Unit Grid'!D182="","",'Multi Unit Grid'!D182)</f>
        <v/>
      </c>
      <c r="F186" s="166">
        <f>IF('Multi Unit Grid'!E182="","",'Multi Unit Grid'!E182)</f>
        <v/>
      </c>
      <c r="G186" s="631">
        <f>IF(F186=52,66.15,IF(F186=26,66.15,IF(F186=24,66.15,IF(F186=12,54.6,IF(F186=4,121.8/3,IF(F186=1,488.25/12,""))))))</f>
        <v/>
      </c>
      <c r="H186" s="631">
        <f>IF(F186=52,E186*1.1*52/12,IF(F186=26,E186*1.1*26/12,IF(F186=24,E186*1.1*24/12,IF(F186=12,E186*1.1*12/12,IF(F186=4,E186*4/12,IF(F186=1,E186*4/12,""))))))</f>
        <v/>
      </c>
      <c r="I186" s="174">
        <f>IF(G186="","",SUM(Table1[[#This Row],[Base Fee]]+Table1[[#This Row],[Transaction Fee]]))</f>
        <v/>
      </c>
      <c r="J186" s="199">
        <f>IFERROR(VLOOKUP(B186,'Multi Unit Grid'!C:F,4,FALSE),"")</f>
        <v/>
      </c>
      <c r="K186" s="201">
        <f>IFERROR(VLOOKUP(B186,'Multi Unit Grid'!C:G,5,FALSE),"")</f>
        <v/>
      </c>
      <c r="N186" s="207">
        <f>IF(M186="Y",7.5,IF(M186="N",0,""))</f>
        <v/>
      </c>
      <c r="S186" s="673" t="n"/>
    </row>
    <row r="187">
      <c r="A187" s="166">
        <f>IF('Multi Unit Grid'!B183="","",'Multi Unit Grid'!B183)</f>
        <v/>
      </c>
      <c r="B187" s="166">
        <f>IF('Multi Unit Grid'!C183="","",'Multi Unit Grid'!C183)</f>
        <v/>
      </c>
      <c r="C187" s="159" t="n"/>
      <c r="E187" s="166">
        <f>IF('Multi Unit Grid'!D183="","",'Multi Unit Grid'!D183)</f>
        <v/>
      </c>
      <c r="F187" s="166">
        <f>IF('Multi Unit Grid'!E183="","",'Multi Unit Grid'!E183)</f>
        <v/>
      </c>
      <c r="G187" s="631">
        <f>IF(F187=52,66.15,IF(F187=26,66.15,IF(F187=24,66.15,IF(F187=12,54.6,IF(F187=4,121.8/3,IF(F187=1,488.25/12,""))))))</f>
        <v/>
      </c>
      <c r="H187" s="631">
        <f>IF(F187=52,E187*1.1*52/12,IF(F187=26,E187*1.1*26/12,IF(F187=24,E187*1.1*24/12,IF(F187=12,E187*1.1*12/12,IF(F187=4,E187*4/12,IF(F187=1,E187*4/12,""))))))</f>
        <v/>
      </c>
      <c r="I187" s="174">
        <f>IF(G187="","",SUM(Table1[[#This Row],[Base Fee]]+Table1[[#This Row],[Transaction Fee]]))</f>
        <v/>
      </c>
      <c r="J187" s="199">
        <f>IFERROR(VLOOKUP(B187,'Multi Unit Grid'!C:F,4,FALSE),"")</f>
        <v/>
      </c>
      <c r="K187" s="201">
        <f>IFERROR(VLOOKUP(B187,'Multi Unit Grid'!C:G,5,FALSE),"")</f>
        <v/>
      </c>
      <c r="N187" s="207">
        <f>IF(M187="Y",7.5,IF(M187="N",0,""))</f>
        <v/>
      </c>
      <c r="S187" s="673" t="n"/>
    </row>
    <row r="188">
      <c r="A188" s="166">
        <f>IF('Multi Unit Grid'!B184="","",'Multi Unit Grid'!B184)</f>
        <v/>
      </c>
      <c r="B188" s="166">
        <f>IF('Multi Unit Grid'!C184="","",'Multi Unit Grid'!C184)</f>
        <v/>
      </c>
      <c r="C188" s="159" t="n"/>
      <c r="E188" s="166">
        <f>IF('Multi Unit Grid'!D184="","",'Multi Unit Grid'!D184)</f>
        <v/>
      </c>
      <c r="F188" s="166">
        <f>IF('Multi Unit Grid'!E184="","",'Multi Unit Grid'!E184)</f>
        <v/>
      </c>
      <c r="G188" s="631">
        <f>IF(F188=52,66.15,IF(F188=26,66.15,IF(F188=24,66.15,IF(F188=12,54.6,IF(F188=4,121.8/3,IF(F188=1,488.25/12,""))))))</f>
        <v/>
      </c>
      <c r="H188" s="631">
        <f>IF(F188=52,E188*1.1*52/12,IF(F188=26,E188*1.1*26/12,IF(F188=24,E188*1.1*24/12,IF(F188=12,E188*1.1*12/12,IF(F188=4,E188*4/12,IF(F188=1,E188*4/12,""))))))</f>
        <v/>
      </c>
      <c r="I188" s="174">
        <f>IF(G188="","",SUM(Table1[[#This Row],[Base Fee]]+Table1[[#This Row],[Transaction Fee]]))</f>
        <v/>
      </c>
      <c r="J188" s="199">
        <f>IFERROR(VLOOKUP(B188,'Multi Unit Grid'!C:F,4,FALSE),"")</f>
        <v/>
      </c>
      <c r="K188" s="201">
        <f>IFERROR(VLOOKUP(B188,'Multi Unit Grid'!C:G,5,FALSE),"")</f>
        <v/>
      </c>
      <c r="N188" s="207">
        <f>IF(M188="Y",7.5,IF(M188="N",0,""))</f>
        <v/>
      </c>
      <c r="S188" s="673" t="n"/>
    </row>
    <row r="189">
      <c r="A189" s="166">
        <f>IF('Multi Unit Grid'!B185="","",'Multi Unit Grid'!B185)</f>
        <v/>
      </c>
      <c r="B189" s="166">
        <f>IF('Multi Unit Grid'!C185="","",'Multi Unit Grid'!C185)</f>
        <v/>
      </c>
      <c r="C189" s="159" t="n"/>
      <c r="E189" s="166">
        <f>IF('Multi Unit Grid'!D185="","",'Multi Unit Grid'!D185)</f>
        <v/>
      </c>
      <c r="F189" s="166">
        <f>IF('Multi Unit Grid'!E185="","",'Multi Unit Grid'!E185)</f>
        <v/>
      </c>
      <c r="G189" s="631">
        <f>IF(F189=52,66.15,IF(F189=26,66.15,IF(F189=24,66.15,IF(F189=12,54.6,IF(F189=4,121.8/3,IF(F189=1,488.25/12,""))))))</f>
        <v/>
      </c>
      <c r="H189" s="631">
        <f>IF(F189=52,E189*1.1*52/12,IF(F189=26,E189*1.1*26/12,IF(F189=24,E189*1.1*24/12,IF(F189=12,E189*1.1*12/12,IF(F189=4,E189*4/12,IF(F189=1,E189*4/12,""))))))</f>
        <v/>
      </c>
      <c r="I189" s="174">
        <f>IF(G189="","",SUM(Table1[[#This Row],[Base Fee]]+Table1[[#This Row],[Transaction Fee]]))</f>
        <v/>
      </c>
      <c r="J189" s="199">
        <f>IFERROR(VLOOKUP(B189,'Multi Unit Grid'!C:F,4,FALSE),"")</f>
        <v/>
      </c>
      <c r="K189" s="201">
        <f>IFERROR(VLOOKUP(B189,'Multi Unit Grid'!C:G,5,FALSE),"")</f>
        <v/>
      </c>
      <c r="N189" s="207">
        <f>IF(M189="Y",7.5,IF(M189="N",0,""))</f>
        <v/>
      </c>
      <c r="S189" s="673" t="n"/>
    </row>
    <row r="190">
      <c r="A190" s="166">
        <f>IF('Multi Unit Grid'!B186="","",'Multi Unit Grid'!B186)</f>
        <v/>
      </c>
      <c r="B190" s="166">
        <f>IF('Multi Unit Grid'!C186="","",'Multi Unit Grid'!C186)</f>
        <v/>
      </c>
      <c r="C190" s="159" t="n"/>
      <c r="E190" s="166">
        <f>IF('Multi Unit Grid'!D186="","",'Multi Unit Grid'!D186)</f>
        <v/>
      </c>
      <c r="F190" s="166">
        <f>IF('Multi Unit Grid'!E186="","",'Multi Unit Grid'!E186)</f>
        <v/>
      </c>
      <c r="G190" s="631">
        <f>IF(F190=52,66.15,IF(F190=26,66.15,IF(F190=24,66.15,IF(F190=12,54.6,IF(F190=4,121.8/3,IF(F190=1,488.25/12,""))))))</f>
        <v/>
      </c>
      <c r="H190" s="631">
        <f>IF(F190=52,E190*1.1*52/12,IF(F190=26,E190*1.1*26/12,IF(F190=24,E190*1.1*24/12,IF(F190=12,E190*1.1*12/12,IF(F190=4,E190*4/12,IF(F190=1,E190*4/12,""))))))</f>
        <v/>
      </c>
      <c r="I190" s="174">
        <f>IF(G190="","",SUM(Table1[[#This Row],[Base Fee]]+Table1[[#This Row],[Transaction Fee]]))</f>
        <v/>
      </c>
      <c r="J190" s="199">
        <f>IFERROR(VLOOKUP(B190,'Multi Unit Grid'!C:F,4,FALSE),"")</f>
        <v/>
      </c>
      <c r="K190" s="201">
        <f>IFERROR(VLOOKUP(B190,'Multi Unit Grid'!C:G,5,FALSE),"")</f>
        <v/>
      </c>
      <c r="N190" s="207">
        <f>IF(M190="Y",7.5,IF(M190="N",0,""))</f>
        <v/>
      </c>
      <c r="S190" s="673" t="n"/>
    </row>
    <row r="191">
      <c r="A191" s="166">
        <f>IF('Multi Unit Grid'!B187="","",'Multi Unit Grid'!B187)</f>
        <v/>
      </c>
      <c r="B191" s="166">
        <f>IF('Multi Unit Grid'!C187="","",'Multi Unit Grid'!C187)</f>
        <v/>
      </c>
      <c r="C191" s="159" t="n"/>
      <c r="E191" s="166">
        <f>IF('Multi Unit Grid'!D187="","",'Multi Unit Grid'!D187)</f>
        <v/>
      </c>
      <c r="F191" s="166">
        <f>IF('Multi Unit Grid'!E187="","",'Multi Unit Grid'!E187)</f>
        <v/>
      </c>
      <c r="G191" s="631">
        <f>IF(F191=52,66.15,IF(F191=26,66.15,IF(F191=24,66.15,IF(F191=12,54.6,IF(F191=4,121.8/3,IF(F191=1,488.25/12,""))))))</f>
        <v/>
      </c>
      <c r="H191" s="631">
        <f>IF(F191=52,E191*1.1*52/12,IF(F191=26,E191*1.1*26/12,IF(F191=24,E191*1.1*24/12,IF(F191=12,E191*1.1*12/12,IF(F191=4,E191*4/12,IF(F191=1,E191*4/12,""))))))</f>
        <v/>
      </c>
      <c r="I191" s="174">
        <f>IF(G191="","",SUM(Table1[[#This Row],[Base Fee]]+Table1[[#This Row],[Transaction Fee]]))</f>
        <v/>
      </c>
      <c r="J191" s="199">
        <f>IFERROR(VLOOKUP(B191,'Multi Unit Grid'!C:F,4,FALSE),"")</f>
        <v/>
      </c>
      <c r="K191" s="201">
        <f>IFERROR(VLOOKUP(B191,'Multi Unit Grid'!C:G,5,FALSE),"")</f>
        <v/>
      </c>
      <c r="N191" s="207">
        <f>IF(M191="Y",7.5,IF(M191="N",0,""))</f>
        <v/>
      </c>
      <c r="S191" s="673" t="n"/>
    </row>
    <row r="192">
      <c r="A192" s="166">
        <f>IF('Multi Unit Grid'!B188="","",'Multi Unit Grid'!B188)</f>
        <v/>
      </c>
      <c r="B192" s="166">
        <f>IF('Multi Unit Grid'!C188="","",'Multi Unit Grid'!C188)</f>
        <v/>
      </c>
      <c r="C192" s="159" t="n"/>
      <c r="E192" s="166">
        <f>IF('Multi Unit Grid'!D188="","",'Multi Unit Grid'!D188)</f>
        <v/>
      </c>
      <c r="F192" s="166">
        <f>IF('Multi Unit Grid'!E188="","",'Multi Unit Grid'!E188)</f>
        <v/>
      </c>
      <c r="G192" s="631">
        <f>IF(F192=52,66.15,IF(F192=26,66.15,IF(F192=24,66.15,IF(F192=12,54.6,IF(F192=4,121.8/3,IF(F192=1,488.25/12,""))))))</f>
        <v/>
      </c>
      <c r="H192" s="631">
        <f>IF(F192=52,E192*1.1*52/12,IF(F192=26,E192*1.1*26/12,IF(F192=24,E192*1.1*24/12,IF(F192=12,E192*1.1*12/12,IF(F192=4,E192*4/12,IF(F192=1,E192*4/12,""))))))</f>
        <v/>
      </c>
      <c r="I192" s="174">
        <f>IF(G192="","",SUM(Table1[[#This Row],[Base Fee]]+Table1[[#This Row],[Transaction Fee]]))</f>
        <v/>
      </c>
      <c r="J192" s="199">
        <f>IFERROR(VLOOKUP(B192,'Multi Unit Grid'!C:F,4,FALSE),"")</f>
        <v/>
      </c>
      <c r="K192" s="201">
        <f>IFERROR(VLOOKUP(B192,'Multi Unit Grid'!C:G,5,FALSE),"")</f>
        <v/>
      </c>
      <c r="N192" s="207">
        <f>IF(M192="Y",7.5,IF(M192="N",0,""))</f>
        <v/>
      </c>
      <c r="S192" s="673" t="n"/>
    </row>
    <row r="193">
      <c r="A193" s="166">
        <f>IF('Multi Unit Grid'!B189="","",'Multi Unit Grid'!B189)</f>
        <v/>
      </c>
      <c r="B193" s="166">
        <f>IF('Multi Unit Grid'!C189="","",'Multi Unit Grid'!C189)</f>
        <v/>
      </c>
      <c r="C193" s="159" t="n"/>
      <c r="E193" s="166">
        <f>IF('Multi Unit Grid'!D189="","",'Multi Unit Grid'!D189)</f>
        <v/>
      </c>
      <c r="F193" s="166">
        <f>IF('Multi Unit Grid'!E189="","",'Multi Unit Grid'!E189)</f>
        <v/>
      </c>
      <c r="G193" s="631">
        <f>IF(F193=52,66.15,IF(F193=26,66.15,IF(F193=24,66.15,IF(F193=12,54.6,IF(F193=4,121.8/3,IF(F193=1,488.25/12,""))))))</f>
        <v/>
      </c>
      <c r="H193" s="631">
        <f>IF(F193=52,E193*1.1*52/12,IF(F193=26,E193*1.1*26/12,IF(F193=24,E193*1.1*24/12,IF(F193=12,E193*1.1*12/12,IF(F193=4,E193*4/12,IF(F193=1,E193*4/12,""))))))</f>
        <v/>
      </c>
      <c r="I193" s="174">
        <f>IF(G193="","",SUM(Table1[[#This Row],[Base Fee]]+Table1[[#This Row],[Transaction Fee]]))</f>
        <v/>
      </c>
      <c r="J193" s="199">
        <f>IFERROR(VLOOKUP(B193,'Multi Unit Grid'!C:F,4,FALSE),"")</f>
        <v/>
      </c>
      <c r="K193" s="201">
        <f>IFERROR(VLOOKUP(B193,'Multi Unit Grid'!C:G,5,FALSE),"")</f>
        <v/>
      </c>
      <c r="N193" s="207">
        <f>IF(M193="Y",7.5,IF(M193="N",0,""))</f>
        <v/>
      </c>
      <c r="S193" s="673" t="n"/>
    </row>
    <row r="194">
      <c r="A194" s="166">
        <f>IF('Multi Unit Grid'!B190="","",'Multi Unit Grid'!B190)</f>
        <v/>
      </c>
      <c r="B194" s="166">
        <f>IF('Multi Unit Grid'!C190="","",'Multi Unit Grid'!C190)</f>
        <v/>
      </c>
      <c r="C194" s="159" t="n"/>
      <c r="E194" s="166">
        <f>IF('Multi Unit Grid'!D190="","",'Multi Unit Grid'!D190)</f>
        <v/>
      </c>
      <c r="F194" s="166">
        <f>IF('Multi Unit Grid'!E190="","",'Multi Unit Grid'!E190)</f>
        <v/>
      </c>
      <c r="G194" s="631">
        <f>IF(F194=52,66.15,IF(F194=26,66.15,IF(F194=24,66.15,IF(F194=12,54.6,IF(F194=4,121.8/3,IF(F194=1,488.25/12,""))))))</f>
        <v/>
      </c>
      <c r="H194" s="631">
        <f>IF(F194=52,E194*1.1*52/12,IF(F194=26,E194*1.1*26/12,IF(F194=24,E194*1.1*24/12,IF(F194=12,E194*1.1*12/12,IF(F194=4,E194*4/12,IF(F194=1,E194*4/12,""))))))</f>
        <v/>
      </c>
      <c r="I194" s="174">
        <f>IF(G194="","",SUM(Table1[[#This Row],[Base Fee]]+Table1[[#This Row],[Transaction Fee]]))</f>
        <v/>
      </c>
      <c r="J194" s="199">
        <f>IFERROR(VLOOKUP(B194,'Multi Unit Grid'!C:F,4,FALSE),"")</f>
        <v/>
      </c>
      <c r="K194" s="201">
        <f>IFERROR(VLOOKUP(B194,'Multi Unit Grid'!C:G,5,FALSE),"")</f>
        <v/>
      </c>
      <c r="N194" s="207">
        <f>IF(M194="Y",7.5,IF(M194="N",0,""))</f>
        <v/>
      </c>
      <c r="S194" s="673" t="n"/>
    </row>
    <row r="195">
      <c r="A195" s="166">
        <f>IF('Multi Unit Grid'!B191="","",'Multi Unit Grid'!B191)</f>
        <v/>
      </c>
      <c r="B195" s="166">
        <f>IF('Multi Unit Grid'!C191="","",'Multi Unit Grid'!C191)</f>
        <v/>
      </c>
      <c r="C195" s="159" t="n"/>
      <c r="E195" s="166">
        <f>IF('Multi Unit Grid'!D191="","",'Multi Unit Grid'!D191)</f>
        <v/>
      </c>
      <c r="F195" s="166">
        <f>IF('Multi Unit Grid'!E191="","",'Multi Unit Grid'!E191)</f>
        <v/>
      </c>
      <c r="G195" s="631">
        <f>IF(F195=52,66.15,IF(F195=26,66.15,IF(F195=24,66.15,IF(F195=12,54.6,IF(F195=4,121.8/3,IF(F195=1,488.25/12,""))))))</f>
        <v/>
      </c>
      <c r="H195" s="631">
        <f>IF(F195=52,E195*1.1*52/12,IF(F195=26,E195*1.1*26/12,IF(F195=24,E195*1.1*24/12,IF(F195=12,E195*1.1*12/12,IF(F195=4,E195*4/12,IF(F195=1,E195*4/12,""))))))</f>
        <v/>
      </c>
      <c r="I195" s="174">
        <f>IF(G195="","",SUM(Table1[[#This Row],[Base Fee]]+Table1[[#This Row],[Transaction Fee]]))</f>
        <v/>
      </c>
      <c r="J195" s="199">
        <f>IFERROR(VLOOKUP(B195,'Multi Unit Grid'!C:F,4,FALSE),"")</f>
        <v/>
      </c>
      <c r="K195" s="201">
        <f>IFERROR(VLOOKUP(B195,'Multi Unit Grid'!C:G,5,FALSE),"")</f>
        <v/>
      </c>
      <c r="N195" s="207">
        <f>IF(M195="Y",7.5,IF(M195="N",0,""))</f>
        <v/>
      </c>
      <c r="S195" s="673" t="n"/>
    </row>
    <row r="196">
      <c r="A196" s="166">
        <f>IF('Multi Unit Grid'!B192="","",'Multi Unit Grid'!B192)</f>
        <v/>
      </c>
      <c r="B196" s="166">
        <f>IF('Multi Unit Grid'!C192="","",'Multi Unit Grid'!C192)</f>
        <v/>
      </c>
      <c r="C196" s="159" t="n"/>
      <c r="E196" s="166">
        <f>IF('Multi Unit Grid'!D192="","",'Multi Unit Grid'!D192)</f>
        <v/>
      </c>
      <c r="F196" s="166">
        <f>IF('Multi Unit Grid'!E192="","",'Multi Unit Grid'!E192)</f>
        <v/>
      </c>
      <c r="G196" s="631">
        <f>IF(F196=52,66.15,IF(F196=26,66.15,IF(F196=24,66.15,IF(F196=12,54.6,IF(F196=4,121.8/3,IF(F196=1,488.25/12,""))))))</f>
        <v/>
      </c>
      <c r="H196" s="631">
        <f>IF(F196=52,E196*1.1*52/12,IF(F196=26,E196*1.1*26/12,IF(F196=24,E196*1.1*24/12,IF(F196=12,E196*1.1*12/12,IF(F196=4,E196*4/12,IF(F196=1,E196*4/12,""))))))</f>
        <v/>
      </c>
      <c r="I196" s="174">
        <f>IF(G196="","",SUM(Table1[[#This Row],[Base Fee]]+Table1[[#This Row],[Transaction Fee]]))</f>
        <v/>
      </c>
      <c r="J196" s="199">
        <f>IFERROR(VLOOKUP(B196,'Multi Unit Grid'!C:F,4,FALSE),"")</f>
        <v/>
      </c>
      <c r="K196" s="201">
        <f>IFERROR(VLOOKUP(B196,'Multi Unit Grid'!C:G,5,FALSE),"")</f>
        <v/>
      </c>
      <c r="N196" s="207">
        <f>IF(M196="Y",7.5,IF(M196="N",0,""))</f>
        <v/>
      </c>
      <c r="S196" s="673" t="n"/>
    </row>
    <row r="197">
      <c r="A197" s="166">
        <f>IF('Multi Unit Grid'!B193="","",'Multi Unit Grid'!B193)</f>
        <v/>
      </c>
      <c r="B197" s="166">
        <f>IF('Multi Unit Grid'!C193="","",'Multi Unit Grid'!C193)</f>
        <v/>
      </c>
      <c r="C197" s="159" t="n"/>
      <c r="E197" s="166">
        <f>IF('Multi Unit Grid'!D193="","",'Multi Unit Grid'!D193)</f>
        <v/>
      </c>
      <c r="F197" s="166">
        <f>IF('Multi Unit Grid'!E193="","",'Multi Unit Grid'!E193)</f>
        <v/>
      </c>
      <c r="G197" s="631">
        <f>IF(F197=52,66.15,IF(F197=26,66.15,IF(F197=24,66.15,IF(F197=12,54.6,IF(F197=4,121.8/3,IF(F197=1,488.25/12,""))))))</f>
        <v/>
      </c>
      <c r="H197" s="631">
        <f>IF(F197=52,E197*1.1*52/12,IF(F197=26,E197*1.1*26/12,IF(F197=24,E197*1.1*24/12,IF(F197=12,E197*1.1*12/12,IF(F197=4,E197*4/12,IF(F197=1,E197*4/12,""))))))</f>
        <v/>
      </c>
      <c r="I197" s="174">
        <f>IF(G197="","",SUM(Table1[[#This Row],[Base Fee]]+Table1[[#This Row],[Transaction Fee]]))</f>
        <v/>
      </c>
      <c r="J197" s="199">
        <f>IFERROR(VLOOKUP(B197,'Multi Unit Grid'!C:F,4,FALSE),"")</f>
        <v/>
      </c>
      <c r="K197" s="201">
        <f>IFERROR(VLOOKUP(B197,'Multi Unit Grid'!C:G,5,FALSE),"")</f>
        <v/>
      </c>
      <c r="N197" s="207">
        <f>IF(M197="Y",7.5,IF(M197="N",0,""))</f>
        <v/>
      </c>
      <c r="S197" s="673" t="n"/>
    </row>
    <row r="198">
      <c r="A198" s="166">
        <f>IF('Multi Unit Grid'!B194="","",'Multi Unit Grid'!B194)</f>
        <v/>
      </c>
      <c r="B198" s="166">
        <f>IF('Multi Unit Grid'!C194="","",'Multi Unit Grid'!C194)</f>
        <v/>
      </c>
      <c r="C198" s="159" t="n"/>
      <c r="E198" s="166">
        <f>IF('Multi Unit Grid'!D194="","",'Multi Unit Grid'!D194)</f>
        <v/>
      </c>
      <c r="F198" s="166">
        <f>IF('Multi Unit Grid'!E194="","",'Multi Unit Grid'!E194)</f>
        <v/>
      </c>
      <c r="G198" s="631">
        <f>IF(F198=52,66.15,IF(F198=26,66.15,IF(F198=24,66.15,IF(F198=12,54.6,IF(F198=4,121.8/3,IF(F198=1,488.25/12,""))))))</f>
        <v/>
      </c>
      <c r="H198" s="631">
        <f>IF(F198=52,E198*1.1*52/12,IF(F198=26,E198*1.1*26/12,IF(F198=24,E198*1.1*24/12,IF(F198=12,E198*1.1*12/12,IF(F198=4,E198*4/12,IF(F198=1,E198*4/12,""))))))</f>
        <v/>
      </c>
      <c r="I198" s="174">
        <f>IF(G198="","",SUM(Table1[[#This Row],[Base Fee]]+Table1[[#This Row],[Transaction Fee]]))</f>
        <v/>
      </c>
      <c r="J198" s="199">
        <f>IFERROR(VLOOKUP(B198,'Multi Unit Grid'!C:F,4,FALSE),"")</f>
        <v/>
      </c>
      <c r="K198" s="201">
        <f>IFERROR(VLOOKUP(B198,'Multi Unit Grid'!C:G,5,FALSE),"")</f>
        <v/>
      </c>
      <c r="N198" s="207">
        <f>IF(M198="Y",7.5,IF(M198="N",0,""))</f>
        <v/>
      </c>
      <c r="S198" s="673" t="n"/>
    </row>
    <row r="199">
      <c r="A199" s="166">
        <f>IF('Multi Unit Grid'!B195="","",'Multi Unit Grid'!B195)</f>
        <v/>
      </c>
      <c r="B199" s="166">
        <f>IF('Multi Unit Grid'!C195="","",'Multi Unit Grid'!C195)</f>
        <v/>
      </c>
      <c r="C199" s="159" t="n"/>
      <c r="E199" s="166">
        <f>IF('Multi Unit Grid'!D195="","",'Multi Unit Grid'!D195)</f>
        <v/>
      </c>
      <c r="F199" s="166">
        <f>IF('Multi Unit Grid'!E195="","",'Multi Unit Grid'!E195)</f>
        <v/>
      </c>
      <c r="G199" s="631">
        <f>IF(F199=52,66.15,IF(F199=26,66.15,IF(F199=24,66.15,IF(F199=12,54.6,IF(F199=4,121.8/3,IF(F199=1,488.25/12,""))))))</f>
        <v/>
      </c>
      <c r="H199" s="631">
        <f>IF(F199=52,E199*1.1*52/12,IF(F199=26,E199*1.1*26/12,IF(F199=24,E199*1.1*24/12,IF(F199=12,E199*1.1*12/12,IF(F199=4,E199*4/12,IF(F199=1,E199*4/12,""))))))</f>
        <v/>
      </c>
      <c r="I199" s="174">
        <f>IF(G199="","",SUM(Table1[[#This Row],[Base Fee]]+Table1[[#This Row],[Transaction Fee]]))</f>
        <v/>
      </c>
      <c r="J199" s="199">
        <f>IFERROR(VLOOKUP(B199,'Multi Unit Grid'!C:F,4,FALSE),"")</f>
        <v/>
      </c>
      <c r="K199" s="201">
        <f>IFERROR(VLOOKUP(B199,'Multi Unit Grid'!C:G,5,FALSE),"")</f>
        <v/>
      </c>
      <c r="N199" s="207">
        <f>IF(M199="Y",7.5,IF(M199="N",0,""))</f>
        <v/>
      </c>
      <c r="S199" s="673" t="n"/>
    </row>
    <row r="200">
      <c r="A200" s="166">
        <f>IF('Multi Unit Grid'!B196="","",'Multi Unit Grid'!B196)</f>
        <v/>
      </c>
      <c r="B200" s="166">
        <f>IF('Multi Unit Grid'!C196="","",'Multi Unit Grid'!C196)</f>
        <v/>
      </c>
      <c r="C200" s="159" t="n"/>
      <c r="E200" s="166">
        <f>IF('Multi Unit Grid'!D196="","",'Multi Unit Grid'!D196)</f>
        <v/>
      </c>
      <c r="F200" s="166">
        <f>IF('Multi Unit Grid'!E196="","",'Multi Unit Grid'!E196)</f>
        <v/>
      </c>
      <c r="G200" s="631">
        <f>IF(F200=52,66.15,IF(F200=26,66.15,IF(F200=24,66.15,IF(F200=12,54.6,IF(F200=4,121.8/3,IF(F200=1,488.25/12,""))))))</f>
        <v/>
      </c>
      <c r="H200" s="631">
        <f>IF(F200=52,E200*1.1*52/12,IF(F200=26,E200*1.1*26/12,IF(F200=24,E200*1.1*24/12,IF(F200=12,E200*1.1*12/12,IF(F200=4,E200*4/12,IF(F200=1,E200*4/12,""))))))</f>
        <v/>
      </c>
      <c r="I200" s="174">
        <f>IF(G200="","",SUM(Table1[[#This Row],[Base Fee]]+Table1[[#This Row],[Transaction Fee]]))</f>
        <v/>
      </c>
      <c r="J200" s="199">
        <f>IFERROR(VLOOKUP(B200,'Multi Unit Grid'!C:F,4,FALSE),"")</f>
        <v/>
      </c>
      <c r="K200" s="201">
        <f>IFERROR(VLOOKUP(B200,'Multi Unit Grid'!C:G,5,FALSE),"")</f>
        <v/>
      </c>
      <c r="N200" s="207">
        <f>IF(M200="Y",7.5,IF(M200="N",0,""))</f>
        <v/>
      </c>
      <c r="S200" s="673" t="n"/>
    </row>
    <row r="201">
      <c r="A201" s="166">
        <f>IF('Multi Unit Grid'!B197="","",'Multi Unit Grid'!B197)</f>
        <v/>
      </c>
      <c r="B201" s="166">
        <f>IF('Multi Unit Grid'!C197="","",'Multi Unit Grid'!C197)</f>
        <v/>
      </c>
      <c r="C201" s="159" t="n"/>
      <c r="E201" s="166">
        <f>IF('Multi Unit Grid'!D197="","",'Multi Unit Grid'!D197)</f>
        <v/>
      </c>
      <c r="F201" s="166">
        <f>IF('Multi Unit Grid'!E197="","",'Multi Unit Grid'!E197)</f>
        <v/>
      </c>
      <c r="G201" s="631">
        <f>IF(F201=52,66.15,IF(F201=26,66.15,IF(F201=24,66.15,IF(F201=12,54.6,IF(F201=4,121.8/3,IF(F201=1,488.25/12,""))))))</f>
        <v/>
      </c>
      <c r="H201" s="631">
        <f>IF(F201=52,E201*1.1*52/12,IF(F201=26,E201*1.1*26/12,IF(F201=24,E201*1.1*24/12,IF(F201=12,E201*1.1*12/12,IF(F201=4,E201*4/12,IF(F201=1,E201*4/12,""))))))</f>
        <v/>
      </c>
      <c r="I201" s="174">
        <f>IF(G201="","",SUM(Table1[[#This Row],[Base Fee]]+Table1[[#This Row],[Transaction Fee]]))</f>
        <v/>
      </c>
      <c r="J201" s="199">
        <f>IFERROR(VLOOKUP(B201,'Multi Unit Grid'!C:F,4,FALSE),"")</f>
        <v/>
      </c>
      <c r="K201" s="201">
        <f>IFERROR(VLOOKUP(B201,'Multi Unit Grid'!C:G,5,FALSE),"")</f>
        <v/>
      </c>
      <c r="N201" s="207">
        <f>IF(M201="Y",7.5,IF(M201="N",0,""))</f>
        <v/>
      </c>
      <c r="S201" s="673" t="n"/>
    </row>
    <row r="202">
      <c r="A202" s="166">
        <f>IF('Multi Unit Grid'!B198="","",'Multi Unit Grid'!B198)</f>
        <v/>
      </c>
      <c r="B202" s="166">
        <f>IF('Multi Unit Grid'!C198="","",'Multi Unit Grid'!C198)</f>
        <v/>
      </c>
      <c r="C202" s="159" t="n"/>
      <c r="E202" s="166">
        <f>IF('Multi Unit Grid'!D198="","",'Multi Unit Grid'!D198)</f>
        <v/>
      </c>
      <c r="F202" s="166">
        <f>IF('Multi Unit Grid'!E198="","",'Multi Unit Grid'!E198)</f>
        <v/>
      </c>
      <c r="G202" s="631">
        <f>IF(F202=52,66.15,IF(F202=26,66.15,IF(F202=24,66.15,IF(F202=12,54.6,IF(F202=4,121.8/3,IF(F202=1,488.25/12,""))))))</f>
        <v/>
      </c>
      <c r="H202" s="631">
        <f>IF(F202=52,E202*1.1*52/12,IF(F202=26,E202*1.1*26/12,IF(F202=24,E202*1.1*24/12,IF(F202=12,E202*1.1*12/12,IF(F202=4,E202*4/12,IF(F202=1,E202*4/12,""))))))</f>
        <v/>
      </c>
      <c r="I202" s="174">
        <f>IF(G202="","",SUM(Table1[[#This Row],[Base Fee]]+Table1[[#This Row],[Transaction Fee]]))</f>
        <v/>
      </c>
      <c r="J202" s="199">
        <f>IFERROR(VLOOKUP(B202,'Multi Unit Grid'!C:F,4,FALSE),"")</f>
        <v/>
      </c>
      <c r="K202" s="201">
        <f>IFERROR(VLOOKUP(B202,'Multi Unit Grid'!C:G,5,FALSE),"")</f>
        <v/>
      </c>
      <c r="N202" s="207">
        <f>IF(M202="Y",7.5,IF(M202="N",0,""))</f>
        <v/>
      </c>
      <c r="S202" s="673" t="n"/>
    </row>
    <row r="203">
      <c r="A203" s="166">
        <f>IF('Multi Unit Grid'!B199="","",'Multi Unit Grid'!B199)</f>
        <v/>
      </c>
      <c r="B203" s="166">
        <f>IF('Multi Unit Grid'!C199="","",'Multi Unit Grid'!C199)</f>
        <v/>
      </c>
      <c r="C203" s="159" t="n"/>
      <c r="E203" s="166">
        <f>IF('Multi Unit Grid'!D199="","",'Multi Unit Grid'!D199)</f>
        <v/>
      </c>
      <c r="F203" s="166">
        <f>IF('Multi Unit Grid'!E199="","",'Multi Unit Grid'!E199)</f>
        <v/>
      </c>
      <c r="G203" s="631">
        <f>IF(F203=52,66.15,IF(F203=26,66.15,IF(F203=24,66.15,IF(F203=12,54.6,IF(F203=4,121.8/3,IF(F203=1,488.25/12,""))))))</f>
        <v/>
      </c>
      <c r="H203" s="631">
        <f>IF(F203=52,E203*1.1*52/12,IF(F203=26,E203*1.1*26/12,IF(F203=24,E203*1.1*24/12,IF(F203=12,E203*1.1*12/12,IF(F203=4,E203*4/12,IF(F203=1,E203*4/12,""))))))</f>
        <v/>
      </c>
      <c r="I203" s="174">
        <f>IF(G203="","",SUM(Table1[[#This Row],[Base Fee]]+Table1[[#This Row],[Transaction Fee]]))</f>
        <v/>
      </c>
      <c r="J203" s="199">
        <f>IFERROR(VLOOKUP(B203,'Multi Unit Grid'!C:F,4,FALSE),"")</f>
        <v/>
      </c>
      <c r="K203" s="201">
        <f>IFERROR(VLOOKUP(B203,'Multi Unit Grid'!C:G,5,FALSE),"")</f>
        <v/>
      </c>
      <c r="N203" s="207">
        <f>IF(M203="Y",7.5,IF(M203="N",0,""))</f>
        <v/>
      </c>
      <c r="S203" s="673" t="n"/>
    </row>
    <row r="204">
      <c r="A204" s="166">
        <f>IF('Multi Unit Grid'!B200="","",'Multi Unit Grid'!B200)</f>
        <v/>
      </c>
      <c r="B204" s="166">
        <f>IF('Multi Unit Grid'!C200="","",'Multi Unit Grid'!C200)</f>
        <v/>
      </c>
      <c r="C204" s="159" t="n"/>
      <c r="E204" s="166">
        <f>IF('Multi Unit Grid'!D200="","",'Multi Unit Grid'!D200)</f>
        <v/>
      </c>
      <c r="F204" s="166">
        <f>IF('Multi Unit Grid'!E200="","",'Multi Unit Grid'!E200)</f>
        <v/>
      </c>
      <c r="G204" s="631">
        <f>IF(F204=52,66.15,IF(F204=26,66.15,IF(F204=24,66.15,IF(F204=12,54.6,IF(F204=4,121.8/3,IF(F204=1,488.25/12,""))))))</f>
        <v/>
      </c>
      <c r="H204" s="631">
        <f>IF(F204=52,E204*1.1*52/12,IF(F204=26,E204*1.1*26/12,IF(F204=24,E204*1.1*24/12,IF(F204=12,E204*1.1*12/12,IF(F204=4,E204*4/12,IF(F204=1,E204*4/12,""))))))</f>
        <v/>
      </c>
      <c r="I204" s="174">
        <f>IF(G204="","",SUM(Table1[[#This Row],[Base Fee]]+Table1[[#This Row],[Transaction Fee]]))</f>
        <v/>
      </c>
      <c r="J204" s="199">
        <f>IFERROR(VLOOKUP(B204,'Multi Unit Grid'!C:F,4,FALSE),"")</f>
        <v/>
      </c>
      <c r="K204" s="201">
        <f>IFERROR(VLOOKUP(B204,'Multi Unit Grid'!C:G,5,FALSE),"")</f>
        <v/>
      </c>
      <c r="N204" s="207">
        <f>IF(M204="Y",7.5,IF(M204="N",0,""))</f>
        <v/>
      </c>
      <c r="S204" s="673" t="n"/>
    </row>
    <row r="205">
      <c r="A205" s="166">
        <f>IF('Multi Unit Grid'!B201="","",'Multi Unit Grid'!B201)</f>
        <v/>
      </c>
      <c r="B205" s="166">
        <f>IF('Multi Unit Grid'!C201="","",'Multi Unit Grid'!C201)</f>
        <v/>
      </c>
      <c r="C205" s="159" t="n"/>
      <c r="E205" s="166">
        <f>IF('Multi Unit Grid'!D201="","",'Multi Unit Grid'!D201)</f>
        <v/>
      </c>
      <c r="F205" s="166">
        <f>IF('Multi Unit Grid'!E201="","",'Multi Unit Grid'!E201)</f>
        <v/>
      </c>
      <c r="G205" s="631">
        <f>IF(F205=52,66.15,IF(F205=26,66.15,IF(F205=24,66.15,IF(F205=12,54.6,IF(F205=4,121.8/3,IF(F205=1,488.25/12,""))))))</f>
        <v/>
      </c>
      <c r="H205" s="631">
        <f>IF(F205=52,E205*1.1*52/12,IF(F205=26,E205*1.1*26/12,IF(F205=24,E205*1.1*24/12,IF(F205=12,E205*1.1*12/12,IF(F205=4,E205*4/12,IF(F205=1,E205*4/12,""))))))</f>
        <v/>
      </c>
      <c r="I205" s="174">
        <f>IF(G205="","",SUM(Table1[[#This Row],[Base Fee]]+Table1[[#This Row],[Transaction Fee]]))</f>
        <v/>
      </c>
      <c r="J205" s="199">
        <f>IFERROR(VLOOKUP(B205,'Multi Unit Grid'!C:F,4,FALSE),"")</f>
        <v/>
      </c>
      <c r="K205" s="201">
        <f>IFERROR(VLOOKUP(B205,'Multi Unit Grid'!C:G,5,FALSE),"")</f>
        <v/>
      </c>
      <c r="N205" s="207">
        <f>IF(M205="Y",7.5,IF(M205="N",0,""))</f>
        <v/>
      </c>
      <c r="S205" s="673" t="n"/>
    </row>
    <row r="206">
      <c r="A206" s="166">
        <f>IF('Multi Unit Grid'!B202="","",'Multi Unit Grid'!B202)</f>
        <v/>
      </c>
      <c r="B206" s="166">
        <f>IF('Multi Unit Grid'!C202="","",'Multi Unit Grid'!C202)</f>
        <v/>
      </c>
      <c r="C206" s="159" t="n"/>
      <c r="E206" s="166">
        <f>IF('Multi Unit Grid'!D202="","",'Multi Unit Grid'!D202)</f>
        <v/>
      </c>
      <c r="F206" s="166">
        <f>IF('Multi Unit Grid'!E202="","",'Multi Unit Grid'!E202)</f>
        <v/>
      </c>
      <c r="G206" s="631">
        <f>IF(F206=52,66.15,IF(F206=26,66.15,IF(F206=24,66.15,IF(F206=12,54.6,IF(F206=4,121.8/3,IF(F206=1,488.25/12,""))))))</f>
        <v/>
      </c>
      <c r="H206" s="631">
        <f>IF(F206=52,E206*1.1*52/12,IF(F206=26,E206*1.1*26/12,IF(F206=24,E206*1.1*24/12,IF(F206=12,E206*1.1*12/12,IF(F206=4,E206*4/12,IF(F206=1,E206*4/12,""))))))</f>
        <v/>
      </c>
      <c r="I206" s="174">
        <f>IF(G206="","",SUM(Table1[[#This Row],[Base Fee]]+Table1[[#This Row],[Transaction Fee]]))</f>
        <v/>
      </c>
      <c r="J206" s="199">
        <f>IFERROR(VLOOKUP(B206,'Multi Unit Grid'!C:F,4,FALSE),"")</f>
        <v/>
      </c>
      <c r="K206" s="201">
        <f>IFERROR(VLOOKUP(B206,'Multi Unit Grid'!C:G,5,FALSE),"")</f>
        <v/>
      </c>
      <c r="N206" s="207">
        <f>IF(M206="Y",7.5,IF(M206="N",0,""))</f>
        <v/>
      </c>
      <c r="S206" s="673" t="n"/>
    </row>
    <row r="207">
      <c r="A207" s="166">
        <f>IF('Multi Unit Grid'!B203="","",'Multi Unit Grid'!B203)</f>
        <v/>
      </c>
      <c r="B207" s="166">
        <f>IF('Multi Unit Grid'!C203="","",'Multi Unit Grid'!C203)</f>
        <v/>
      </c>
      <c r="C207" s="159" t="n"/>
      <c r="E207" s="166">
        <f>IF('Multi Unit Grid'!D203="","",'Multi Unit Grid'!D203)</f>
        <v/>
      </c>
      <c r="F207" s="166">
        <f>IF('Multi Unit Grid'!E203="","",'Multi Unit Grid'!E203)</f>
        <v/>
      </c>
      <c r="G207" s="631">
        <f>IF(F207=52,66.15,IF(F207=26,66.15,IF(F207=24,66.15,IF(F207=12,54.6,IF(F207=4,121.8/3,IF(F207=1,488.25/12,""))))))</f>
        <v/>
      </c>
      <c r="H207" s="631">
        <f>IF(F207=52,E207*1.1*52/12,IF(F207=26,E207*1.1*26/12,IF(F207=24,E207*1.1*24/12,IF(F207=12,E207*1.1*12/12,IF(F207=4,E207*4/12,IF(F207=1,E207*4/12,""))))))</f>
        <v/>
      </c>
      <c r="I207" s="174">
        <f>IF(G207="","",SUM(Table1[[#This Row],[Base Fee]]+Table1[[#This Row],[Transaction Fee]]))</f>
        <v/>
      </c>
      <c r="J207" s="199">
        <f>IFERROR(VLOOKUP(B207,'Multi Unit Grid'!C:F,4,FALSE),"")</f>
        <v/>
      </c>
      <c r="K207" s="201">
        <f>IFERROR(VLOOKUP(B207,'Multi Unit Grid'!C:G,5,FALSE),"")</f>
        <v/>
      </c>
      <c r="N207" s="207">
        <f>IF(M207="Y",7.5,IF(M207="N",0,""))</f>
        <v/>
      </c>
      <c r="S207" s="673" t="n"/>
    </row>
    <row r="208">
      <c r="A208" s="166">
        <f>IF('Multi Unit Grid'!B204="","",'Multi Unit Grid'!B204)</f>
        <v/>
      </c>
      <c r="B208" s="166">
        <f>IF('Multi Unit Grid'!C204="","",'Multi Unit Grid'!C204)</f>
        <v/>
      </c>
      <c r="C208" s="159" t="n"/>
      <c r="E208" s="166">
        <f>IF('Multi Unit Grid'!D204="","",'Multi Unit Grid'!D204)</f>
        <v/>
      </c>
      <c r="F208" s="166">
        <f>IF('Multi Unit Grid'!E204="","",'Multi Unit Grid'!E204)</f>
        <v/>
      </c>
      <c r="G208" s="631">
        <f>IF(F208=52,66.15,IF(F208=26,66.15,IF(F208=24,66.15,IF(F208=12,54.6,IF(F208=4,121.8/3,IF(F208=1,488.25/12,""))))))</f>
        <v/>
      </c>
      <c r="H208" s="631">
        <f>IF(F208=52,E208*1.1*52/12,IF(F208=26,E208*1.1*26/12,IF(F208=24,E208*1.1*24/12,IF(F208=12,E208*1.1*12/12,IF(F208=4,E208*4/12,IF(F208=1,E208*4/12,""))))))</f>
        <v/>
      </c>
      <c r="I208" s="174">
        <f>IF(G208="","",SUM(Table1[[#This Row],[Base Fee]]+Table1[[#This Row],[Transaction Fee]]))</f>
        <v/>
      </c>
      <c r="J208" s="199">
        <f>IFERROR(VLOOKUP(B208,'Multi Unit Grid'!C:F,4,FALSE),"")</f>
        <v/>
      </c>
      <c r="K208" s="201">
        <f>IFERROR(VLOOKUP(B208,'Multi Unit Grid'!C:G,5,FALSE),"")</f>
        <v/>
      </c>
      <c r="N208" s="207">
        <f>IF(M208="Y",7.5,IF(M208="N",0,""))</f>
        <v/>
      </c>
      <c r="S208" s="673" t="n"/>
    </row>
    <row r="209">
      <c r="A209" s="166">
        <f>IF('Multi Unit Grid'!B205="","",'Multi Unit Grid'!B205)</f>
        <v/>
      </c>
      <c r="B209" s="166">
        <f>IF('Multi Unit Grid'!C205="","",'Multi Unit Grid'!C205)</f>
        <v/>
      </c>
      <c r="C209" s="159" t="n"/>
      <c r="E209" s="166">
        <f>IF('Multi Unit Grid'!D205="","",'Multi Unit Grid'!D205)</f>
        <v/>
      </c>
      <c r="F209" s="166">
        <f>IF('Multi Unit Grid'!E205="","",'Multi Unit Grid'!E205)</f>
        <v/>
      </c>
      <c r="G209" s="631">
        <f>IF(F209=52,66.15,IF(F209=26,66.15,IF(F209=24,66.15,IF(F209=12,54.6,IF(F209=4,121.8/3,IF(F209=1,488.25/12,""))))))</f>
        <v/>
      </c>
      <c r="H209" s="631">
        <f>IF(F209=52,E209*1.1*52/12,IF(F209=26,E209*1.1*26/12,IF(F209=24,E209*1.1*24/12,IF(F209=12,E209*1.1*12/12,IF(F209=4,E209*4/12,IF(F209=1,E209*4/12,""))))))</f>
        <v/>
      </c>
      <c r="I209" s="174">
        <f>IF(G209="","",SUM(Table1[[#This Row],[Base Fee]]+Table1[[#This Row],[Transaction Fee]]))</f>
        <v/>
      </c>
      <c r="J209" s="199">
        <f>IFERROR(VLOOKUP(B209,'Multi Unit Grid'!C:F,4,FALSE),"")</f>
        <v/>
      </c>
      <c r="K209" s="201">
        <f>IFERROR(VLOOKUP(B209,'Multi Unit Grid'!C:G,5,FALSE),"")</f>
        <v/>
      </c>
      <c r="N209" s="207">
        <f>IF(M209="Y",7.5,IF(M209="N",0,""))</f>
        <v/>
      </c>
      <c r="S209" s="673" t="n"/>
    </row>
    <row r="210">
      <c r="A210" s="166">
        <f>IF('Multi Unit Grid'!B206="","",'Multi Unit Grid'!B206)</f>
        <v/>
      </c>
      <c r="B210" s="166">
        <f>IF('Multi Unit Grid'!C206="","",'Multi Unit Grid'!C206)</f>
        <v/>
      </c>
      <c r="C210" s="159" t="n"/>
      <c r="E210" s="166">
        <f>IF('Multi Unit Grid'!D206="","",'Multi Unit Grid'!D206)</f>
        <v/>
      </c>
      <c r="F210" s="166">
        <f>IF('Multi Unit Grid'!E206="","",'Multi Unit Grid'!E206)</f>
        <v/>
      </c>
      <c r="G210" s="631">
        <f>IF(F210=52,66.15,IF(F210=26,66.15,IF(F210=24,66.15,IF(F210=12,54.6,IF(F210=4,121.8/3,IF(F210=1,488.25/12,""))))))</f>
        <v/>
      </c>
      <c r="H210" s="631">
        <f>IF(F210=52,E210*1.1*52/12,IF(F210=26,E210*1.1*26/12,IF(F210=24,E210*1.1*24/12,IF(F210=12,E210*1.1*12/12,IF(F210=4,E210*4/12,IF(F210=1,E210*4/12,""))))))</f>
        <v/>
      </c>
      <c r="I210" s="174">
        <f>IF(G210="","",SUM(Table1[[#This Row],[Base Fee]]+Table1[[#This Row],[Transaction Fee]]))</f>
        <v/>
      </c>
      <c r="J210" s="199">
        <f>IFERROR(VLOOKUP(B210,'Multi Unit Grid'!C:F,4,FALSE),"")</f>
        <v/>
      </c>
      <c r="K210" s="201">
        <f>IFERROR(VLOOKUP(B210,'Multi Unit Grid'!C:G,5,FALSE),"")</f>
        <v/>
      </c>
      <c r="N210" s="207">
        <f>IF(M210="Y",7.5,IF(M210="N",0,""))</f>
        <v/>
      </c>
      <c r="S210" s="673" t="n"/>
    </row>
    <row r="211">
      <c r="A211" s="166">
        <f>IF('Multi Unit Grid'!B207="","",'Multi Unit Grid'!B207)</f>
        <v/>
      </c>
      <c r="B211" s="166">
        <f>IF('Multi Unit Grid'!C207="","",'Multi Unit Grid'!C207)</f>
        <v/>
      </c>
      <c r="C211" s="159" t="n"/>
      <c r="E211" s="166">
        <f>IF('Multi Unit Grid'!D207="","",'Multi Unit Grid'!D207)</f>
        <v/>
      </c>
      <c r="F211" s="166">
        <f>IF('Multi Unit Grid'!E207="","",'Multi Unit Grid'!E207)</f>
        <v/>
      </c>
      <c r="G211" s="631">
        <f>IF(F211=52,66.15,IF(F211=26,66.15,IF(F211=24,66.15,IF(F211=12,54.6,IF(F211=4,121.8/3,IF(F211=1,488.25/12,""))))))</f>
        <v/>
      </c>
      <c r="H211" s="631">
        <f>IF(F211=52,E211*1.1*52/12,IF(F211=26,E211*1.1*26/12,IF(F211=24,E211*1.1*24/12,IF(F211=12,E211*1.1*12/12,IF(F211=4,E211*4/12,IF(F211=1,E211*4/12,""))))))</f>
        <v/>
      </c>
      <c r="I211" s="174">
        <f>IF(G211="","",SUM(Table1[[#This Row],[Base Fee]]+Table1[[#This Row],[Transaction Fee]]))</f>
        <v/>
      </c>
      <c r="J211" s="199">
        <f>IFERROR(VLOOKUP(B211,'Multi Unit Grid'!C:F,4,FALSE),"")</f>
        <v/>
      </c>
      <c r="K211" s="201">
        <f>IFERROR(VLOOKUP(B211,'Multi Unit Grid'!C:G,5,FALSE),"")</f>
        <v/>
      </c>
      <c r="N211" s="207">
        <f>IF(M211="Y",7.5,IF(M211="N",0,""))</f>
        <v/>
      </c>
      <c r="S211" s="673" t="n"/>
    </row>
    <row r="212">
      <c r="A212" s="166">
        <f>IF('Multi Unit Grid'!B208="","",'Multi Unit Grid'!B208)</f>
        <v/>
      </c>
      <c r="B212" s="166">
        <f>IF('Multi Unit Grid'!C208="","",'Multi Unit Grid'!C208)</f>
        <v/>
      </c>
      <c r="C212" s="159" t="n"/>
      <c r="E212" s="166">
        <f>IF('Multi Unit Grid'!D208="","",'Multi Unit Grid'!D208)</f>
        <v/>
      </c>
      <c r="F212" s="166">
        <f>IF('Multi Unit Grid'!E208="","",'Multi Unit Grid'!E208)</f>
        <v/>
      </c>
      <c r="G212" s="631">
        <f>IF(F212=52,66.15,IF(F212=26,66.15,IF(F212=24,66.15,IF(F212=12,54.6,IF(F212=4,121.8/3,IF(F212=1,488.25/12,""))))))</f>
        <v/>
      </c>
      <c r="H212" s="631">
        <f>IF(F212=52,E212*1.1*52/12,IF(F212=26,E212*1.1*26/12,IF(F212=24,E212*1.1*24/12,IF(F212=12,E212*1.1*12/12,IF(F212=4,E212*4/12,IF(F212=1,E212*4/12,""))))))</f>
        <v/>
      </c>
      <c r="I212" s="174">
        <f>IF(G212="","",SUM(Table1[[#This Row],[Base Fee]]+Table1[[#This Row],[Transaction Fee]]))</f>
        <v/>
      </c>
      <c r="J212" s="199">
        <f>IFERROR(VLOOKUP(B212,'Multi Unit Grid'!C:F,4,FALSE),"")</f>
        <v/>
      </c>
      <c r="K212" s="201">
        <f>IFERROR(VLOOKUP(B212,'Multi Unit Grid'!C:G,5,FALSE),"")</f>
        <v/>
      </c>
      <c r="N212" s="207">
        <f>IF(M212="Y",7.5,IF(M212="N",0,""))</f>
        <v/>
      </c>
      <c r="S212" s="673" t="n"/>
    </row>
    <row r="213">
      <c r="A213" s="166">
        <f>IF('Multi Unit Grid'!B209="","",'Multi Unit Grid'!B209)</f>
        <v/>
      </c>
      <c r="B213" s="166">
        <f>IF('Multi Unit Grid'!C209="","",'Multi Unit Grid'!C209)</f>
        <v/>
      </c>
      <c r="C213" s="159" t="n"/>
      <c r="E213" s="166">
        <f>IF('Multi Unit Grid'!D209="","",'Multi Unit Grid'!D209)</f>
        <v/>
      </c>
      <c r="F213" s="166">
        <f>IF('Multi Unit Grid'!E209="","",'Multi Unit Grid'!E209)</f>
        <v/>
      </c>
      <c r="G213" s="631">
        <f>IF(F213=52,66.15,IF(F213=26,66.15,IF(F213=24,66.15,IF(F213=12,54.6,IF(F213=4,121.8/3,IF(F213=1,488.25/12,""))))))</f>
        <v/>
      </c>
      <c r="H213" s="631">
        <f>IF(F213=52,E213*1.1*52/12,IF(F213=26,E213*1.1*26/12,IF(F213=24,E213*1.1*24/12,IF(F213=12,E213*1.1*12/12,IF(F213=4,E213*4/12,IF(F213=1,E213*4/12,""))))))</f>
        <v/>
      </c>
      <c r="I213" s="174">
        <f>IF(G213="","",SUM(Table1[[#This Row],[Base Fee]]+Table1[[#This Row],[Transaction Fee]]))</f>
        <v/>
      </c>
      <c r="J213" s="199">
        <f>IFERROR(VLOOKUP(B213,'Multi Unit Grid'!C:F,4,FALSE),"")</f>
        <v/>
      </c>
      <c r="K213" s="201">
        <f>IFERROR(VLOOKUP(B213,'Multi Unit Grid'!C:G,5,FALSE),"")</f>
        <v/>
      </c>
      <c r="N213" s="207">
        <f>IF(M213="Y",7.5,IF(M213="N",0,""))</f>
        <v/>
      </c>
      <c r="S213" s="673" t="n"/>
    </row>
    <row r="214">
      <c r="A214" s="166">
        <f>IF('Multi Unit Grid'!B210="","",'Multi Unit Grid'!B210)</f>
        <v/>
      </c>
      <c r="B214" s="166">
        <f>IF('Multi Unit Grid'!C210="","",'Multi Unit Grid'!C210)</f>
        <v/>
      </c>
      <c r="C214" s="159" t="n"/>
      <c r="E214" s="166">
        <f>IF('Multi Unit Grid'!D210="","",'Multi Unit Grid'!D210)</f>
        <v/>
      </c>
      <c r="F214" s="166">
        <f>IF('Multi Unit Grid'!E210="","",'Multi Unit Grid'!E210)</f>
        <v/>
      </c>
      <c r="G214" s="631">
        <f>IF(F214=52,66.15,IF(F214=26,66.15,IF(F214=24,66.15,IF(F214=12,54.6,IF(F214=4,121.8/3,IF(F214=1,488.25/12,""))))))</f>
        <v/>
      </c>
      <c r="H214" s="631">
        <f>IF(F214=52,E214*1.1*52/12,IF(F214=26,E214*1.1*26/12,IF(F214=24,E214*1.1*24/12,IF(F214=12,E214*1.1*12/12,IF(F214=4,E214*4/12,IF(F214=1,E214*4/12,""))))))</f>
        <v/>
      </c>
      <c r="I214" s="174">
        <f>IF(G214="","",SUM(Table1[[#This Row],[Base Fee]]+Table1[[#This Row],[Transaction Fee]]))</f>
        <v/>
      </c>
      <c r="J214" s="199">
        <f>IFERROR(VLOOKUP(B214,'Multi Unit Grid'!C:F,4,FALSE),"")</f>
        <v/>
      </c>
      <c r="K214" s="201">
        <f>IFERROR(VLOOKUP(B214,'Multi Unit Grid'!C:G,5,FALSE),"")</f>
        <v/>
      </c>
      <c r="N214" s="207">
        <f>IF(M214="Y",7.5,IF(M214="N",0,""))</f>
        <v/>
      </c>
      <c r="S214" s="673" t="n"/>
    </row>
    <row r="215">
      <c r="A215" s="166">
        <f>IF('Multi Unit Grid'!B211="","",'Multi Unit Grid'!B211)</f>
        <v/>
      </c>
      <c r="B215" s="166">
        <f>IF('Multi Unit Grid'!C211="","",'Multi Unit Grid'!C211)</f>
        <v/>
      </c>
      <c r="C215" s="159" t="n"/>
      <c r="E215" s="166">
        <f>IF('Multi Unit Grid'!D211="","",'Multi Unit Grid'!D211)</f>
        <v/>
      </c>
      <c r="F215" s="166">
        <f>IF('Multi Unit Grid'!E211="","",'Multi Unit Grid'!E211)</f>
        <v/>
      </c>
      <c r="G215" s="631">
        <f>IF(F215=52,66.15,IF(F215=26,66.15,IF(F215=24,66.15,IF(F215=12,54.6,IF(F215=4,121.8/3,IF(F215=1,488.25/12,""))))))</f>
        <v/>
      </c>
      <c r="H215" s="631">
        <f>IF(F215=52,E215*1.1*52/12,IF(F215=26,E215*1.1*26/12,IF(F215=24,E215*1.1*24/12,IF(F215=12,E215*1.1*12/12,IF(F215=4,E215*4/12,IF(F215=1,E215*4/12,""))))))</f>
        <v/>
      </c>
      <c r="I215" s="174">
        <f>IF(G215="","",SUM(Table1[[#This Row],[Base Fee]]+Table1[[#This Row],[Transaction Fee]]))</f>
        <v/>
      </c>
      <c r="J215" s="199">
        <f>IFERROR(VLOOKUP(B215,'Multi Unit Grid'!C:F,4,FALSE),"")</f>
        <v/>
      </c>
      <c r="K215" s="201">
        <f>IFERROR(VLOOKUP(B215,'Multi Unit Grid'!C:G,5,FALSE),"")</f>
        <v/>
      </c>
      <c r="N215" s="207">
        <f>IF(M215="Y",7.5,IF(M215="N",0,""))</f>
        <v/>
      </c>
      <c r="S215" s="673" t="n"/>
    </row>
    <row r="216">
      <c r="A216" s="166">
        <f>IF('Multi Unit Grid'!B962="","",'Multi Unit Grid'!B962)</f>
        <v/>
      </c>
      <c r="B216" s="166">
        <f>IF('Multi Unit Grid'!C962="","",'Multi Unit Grid'!C962)</f>
        <v/>
      </c>
      <c r="C216" s="159" t="n"/>
      <c r="E216" s="166">
        <f>IF('Multi Unit Grid'!D212="","",'Multi Unit Grid'!D212)</f>
        <v/>
      </c>
      <c r="F216" s="166">
        <f>IF('Multi Unit Grid'!E212="","",'Multi Unit Grid'!E212)</f>
        <v/>
      </c>
      <c r="G216" s="631">
        <f>IF(F216=52,66.15,IF(F216=26,66.15,IF(F216=24,66.15,IF(F216=12,54.6,IF(F216=4,121.8/3,IF(F216=1,488.25/12,""))))))</f>
        <v/>
      </c>
      <c r="H216" s="631">
        <f>IF(F216=52,E216*1.1*52/12,IF(F216=26,E216*1.1*26/12,IF(F216=24,E216*1.1*24/12,IF(F216=12,E216*1.1*12/12,IF(F216=4,E216*4/12,IF(F216=1,E216*4/12,""))))))</f>
        <v/>
      </c>
      <c r="I216" s="174">
        <f>IF(G216="","",SUM(Table1[[#This Row],[Base Fee]]+Table1[[#This Row],[Transaction Fee]]))</f>
        <v/>
      </c>
      <c r="J216" s="199">
        <f>IFERROR(VLOOKUP(B216,'Multi Unit Grid'!C:F,4,FALSE),"")</f>
        <v/>
      </c>
      <c r="K216" s="201">
        <f>IFERROR(VLOOKUP(B216,'Multi Unit Grid'!C:G,5,FALSE),"")</f>
        <v/>
      </c>
      <c r="N216" s="207">
        <f>IF(M216="Y",7.5,IF(M216="N",0,""))</f>
        <v/>
      </c>
      <c r="S216" s="673" t="n"/>
    </row>
    <row r="217">
      <c r="A217" s="166">
        <f>IF('Multi Unit Grid'!#REF!="","",'Multi Unit Grid'!#REF!)</f>
        <v/>
      </c>
      <c r="B217" s="166">
        <f>IF('Multi Unit Grid'!#REF!="","",'Multi Unit Grid'!#REF!)</f>
        <v/>
      </c>
      <c r="C217" s="159" t="n"/>
      <c r="E217" s="166">
        <f>IF('Multi Unit Grid'!D213="","",'Multi Unit Grid'!D213)</f>
        <v/>
      </c>
      <c r="F217" s="166">
        <f>IF('Multi Unit Grid'!E213="","",'Multi Unit Grid'!E213)</f>
        <v/>
      </c>
      <c r="G217" s="631">
        <f>IF(F217=52,66.15,IF(F217=26,66.15,IF(F217=24,66.15,IF(F217=12,54.6,IF(F217=4,121.8/3,IF(F217=1,488.25/12,""))))))</f>
        <v/>
      </c>
      <c r="H217" s="631">
        <f>IF(F217=52,E217*1.1*52/12,IF(F217=26,E217*1.1*26/12,IF(F217=24,E217*1.1*24/12,IF(F217=12,E217*1.1*12/12,IF(F217=4,E217*4/12,IF(F217=1,E217*4/12,""))))))</f>
        <v/>
      </c>
      <c r="I217" s="174">
        <f>IF(G217="","",SUM(Table1[[#This Row],[Base Fee]]+Table1[[#This Row],[Transaction Fee]]))</f>
        <v/>
      </c>
      <c r="J217" s="199">
        <f>IFERROR(VLOOKUP(B217,'Multi Unit Grid'!C:F,4,FALSE),"")</f>
        <v/>
      </c>
      <c r="K217" s="201">
        <f>IFERROR(VLOOKUP(B217,'Multi Unit Grid'!C:G,5,FALSE),"")</f>
        <v/>
      </c>
      <c r="N217" s="207">
        <f>IF(M217="Y",7.5,IF(M217="N",0,""))</f>
        <v/>
      </c>
      <c r="S217" s="673" t="n"/>
    </row>
    <row r="218">
      <c r="A218" s="166">
        <f>IF('Multi Unit Grid'!#REF!="","",'Multi Unit Grid'!#REF!)</f>
        <v/>
      </c>
      <c r="B218" s="166">
        <f>IF('Multi Unit Grid'!#REF!="","",'Multi Unit Grid'!#REF!)</f>
        <v/>
      </c>
      <c r="C218" s="159" t="n"/>
      <c r="E218" s="166">
        <f>IF('Multi Unit Grid'!D214="","",'Multi Unit Grid'!D214)</f>
        <v/>
      </c>
      <c r="F218" s="166">
        <f>IF('Multi Unit Grid'!E214="","",'Multi Unit Grid'!E214)</f>
        <v/>
      </c>
      <c r="G218" s="631">
        <f>IF(F218=52,66.15,IF(F218=26,66.15,IF(F218=24,66.15,IF(F218=12,54.6,IF(F218=4,121.8/3,IF(F218=1,488.25/12,""))))))</f>
        <v/>
      </c>
      <c r="H218" s="631">
        <f>IF(F218=52,E218*1.1*52/12,IF(F218=26,E218*1.1*26/12,IF(F218=24,E218*1.1*24/12,IF(F218=12,E218*1.1*12/12,IF(F218=4,E218*4/12,IF(F218=1,E218*4/12,""))))))</f>
        <v/>
      </c>
      <c r="I218" s="174">
        <f>IF(G218="","",SUM(Table1[[#This Row],[Base Fee]]+Table1[[#This Row],[Transaction Fee]]))</f>
        <v/>
      </c>
      <c r="J218" s="199">
        <f>IFERROR(VLOOKUP(B218,'Multi Unit Grid'!C:F,4,FALSE),"")</f>
        <v/>
      </c>
      <c r="K218" s="201">
        <f>IFERROR(VLOOKUP(B218,'Multi Unit Grid'!C:G,5,FALSE),"")</f>
        <v/>
      </c>
      <c r="N218" s="207">
        <f>IF(M218="Y",7.5,IF(M218="N",0,""))</f>
        <v/>
      </c>
      <c r="S218" s="673" t="n"/>
    </row>
    <row r="219">
      <c r="A219" s="166">
        <f>IF('Multi Unit Grid'!#REF!="","",'Multi Unit Grid'!#REF!)</f>
        <v/>
      </c>
      <c r="B219" s="166">
        <f>IF('Multi Unit Grid'!#REF!="","",'Multi Unit Grid'!#REF!)</f>
        <v/>
      </c>
      <c r="C219" s="159" t="n"/>
      <c r="E219" s="166">
        <f>IF('Multi Unit Grid'!D215="","",'Multi Unit Grid'!D215)</f>
        <v/>
      </c>
      <c r="F219" s="166">
        <f>IF('Multi Unit Grid'!E215="","",'Multi Unit Grid'!E215)</f>
        <v/>
      </c>
      <c r="G219" s="631">
        <f>IF(F219=52,66.15,IF(F219=26,66.15,IF(F219=24,66.15,IF(F219=12,54.6,IF(F219=4,121.8/3,IF(F219=1,488.25/12,""))))))</f>
        <v/>
      </c>
      <c r="H219" s="631">
        <f>IF(F219=52,E219*1.1*52/12,IF(F219=26,E219*1.1*26/12,IF(F219=24,E219*1.1*24/12,IF(F219=12,E219*1.1*12/12,IF(F219=4,E219*4/12,IF(F219=1,E219*4/12,""))))))</f>
        <v/>
      </c>
      <c r="I219" s="174">
        <f>IF(G219="","",SUM(Table1[[#This Row],[Base Fee]]+Table1[[#This Row],[Transaction Fee]]))</f>
        <v/>
      </c>
      <c r="J219" s="199">
        <f>IFERROR(VLOOKUP(B219,'Multi Unit Grid'!C:F,4,FALSE),"")</f>
        <v/>
      </c>
      <c r="K219" s="201">
        <f>IFERROR(VLOOKUP(B219,'Multi Unit Grid'!C:G,5,FALSE),"")</f>
        <v/>
      </c>
      <c r="N219" s="207">
        <f>IF(M219="Y",7.5,IF(M219="N",0,""))</f>
        <v/>
      </c>
      <c r="S219" s="673" t="n"/>
    </row>
    <row r="220">
      <c r="A220" s="166">
        <f>IF('Multi Unit Grid'!#REF!="","",'Multi Unit Grid'!#REF!)</f>
        <v/>
      </c>
      <c r="B220" s="166">
        <f>IF('Multi Unit Grid'!#REF!="","",'Multi Unit Grid'!#REF!)</f>
        <v/>
      </c>
      <c r="C220" s="159" t="n"/>
      <c r="E220" s="166">
        <f>IF('Multi Unit Grid'!D216="","",'Multi Unit Grid'!D216)</f>
        <v/>
      </c>
      <c r="F220" s="166">
        <f>IF('Multi Unit Grid'!E216="","",'Multi Unit Grid'!E216)</f>
        <v/>
      </c>
      <c r="G220" s="631">
        <f>IF(F220=52,66.15,IF(F220=26,66.15,IF(F220=24,66.15,IF(F220=12,54.6,IF(F220=4,121.8/3,IF(F220=1,488.25/12,""))))))</f>
        <v/>
      </c>
      <c r="H220" s="631">
        <f>IF(F220=52,E220*1.1*52/12,IF(F220=26,E220*1.1*26/12,IF(F220=24,E220*1.1*24/12,IF(F220=12,E220*1.1*12/12,IF(F220=4,E220*4/12,IF(F220=1,E220*4/12,""))))))</f>
        <v/>
      </c>
      <c r="I220" s="174">
        <f>IF(G220="","",SUM(Table1[[#This Row],[Base Fee]]+Table1[[#This Row],[Transaction Fee]]))</f>
        <v/>
      </c>
      <c r="J220" s="199">
        <f>IFERROR(VLOOKUP(B220,'Multi Unit Grid'!C:F,4,FALSE),"")</f>
        <v/>
      </c>
      <c r="K220" s="201">
        <f>IFERROR(VLOOKUP(B220,'Multi Unit Grid'!C:G,5,FALSE),"")</f>
        <v/>
      </c>
      <c r="N220" s="207">
        <f>IF(M220="Y",7.5,IF(M220="N",0,""))</f>
        <v/>
      </c>
      <c r="S220" s="673" t="n"/>
    </row>
    <row r="221">
      <c r="A221" s="166">
        <f>IF('Multi Unit Grid'!#REF!="","",'Multi Unit Grid'!#REF!)</f>
        <v/>
      </c>
      <c r="B221" s="166">
        <f>IF('Multi Unit Grid'!#REF!="","",'Multi Unit Grid'!#REF!)</f>
        <v/>
      </c>
      <c r="C221" s="159" t="n"/>
      <c r="E221" s="166">
        <f>IF('Multi Unit Grid'!D217="","",'Multi Unit Grid'!D217)</f>
        <v/>
      </c>
      <c r="F221" s="166">
        <f>IF('Multi Unit Grid'!E217="","",'Multi Unit Grid'!E217)</f>
        <v/>
      </c>
      <c r="G221" s="631">
        <f>IF(F221=52,66.15,IF(F221=26,66.15,IF(F221=24,66.15,IF(F221=12,54.6,IF(F221=4,121.8/3,IF(F221=1,488.25/12,""))))))</f>
        <v/>
      </c>
      <c r="H221" s="631">
        <f>IF(F221=52,E221*1.1*52/12,IF(F221=26,E221*1.1*26/12,IF(F221=24,E221*1.1*24/12,IF(F221=12,E221*1.1*12/12,IF(F221=4,E221*4/12,IF(F221=1,E221*4/12,""))))))</f>
        <v/>
      </c>
      <c r="I221" s="174">
        <f>IF(G221="","",SUM(Table1[[#This Row],[Base Fee]]+Table1[[#This Row],[Transaction Fee]]))</f>
        <v/>
      </c>
      <c r="J221" s="199">
        <f>IFERROR(VLOOKUP(B221,'Multi Unit Grid'!C:F,4,FALSE),"")</f>
        <v/>
      </c>
      <c r="K221" s="201">
        <f>IFERROR(VLOOKUP(B221,'Multi Unit Grid'!C:G,5,FALSE),"")</f>
        <v/>
      </c>
      <c r="N221" s="207">
        <f>IF(M221="Y",7.5,IF(M221="N",0,""))</f>
        <v/>
      </c>
      <c r="S221" s="673" t="n"/>
    </row>
    <row r="222">
      <c r="A222" s="166">
        <f>IF('Multi Unit Grid'!#REF!="","",'Multi Unit Grid'!#REF!)</f>
        <v/>
      </c>
      <c r="B222" s="166">
        <f>IF('Multi Unit Grid'!#REF!="","",'Multi Unit Grid'!#REF!)</f>
        <v/>
      </c>
      <c r="C222" s="159" t="n"/>
      <c r="E222" s="166">
        <f>IF('Multi Unit Grid'!D218="","",'Multi Unit Grid'!D218)</f>
        <v/>
      </c>
      <c r="F222" s="166">
        <f>IF('Multi Unit Grid'!E218="","",'Multi Unit Grid'!E218)</f>
        <v/>
      </c>
      <c r="G222" s="631">
        <f>IF(F222=52,66.15,IF(F222=26,66.15,IF(F222=24,66.15,IF(F222=12,54.6,IF(F222=4,121.8/3,IF(F222=1,488.25/12,""))))))</f>
        <v/>
      </c>
      <c r="H222" s="631">
        <f>IF(F222=52,E222*1.1*52/12,IF(F222=26,E222*1.1*26/12,IF(F222=24,E222*1.1*24/12,IF(F222=12,E222*1.1*12/12,IF(F222=4,E222*4/12,IF(F222=1,E222*4/12,""))))))</f>
        <v/>
      </c>
      <c r="I222" s="174">
        <f>IF(G222="","",SUM(Table1[[#This Row],[Base Fee]]+Table1[[#This Row],[Transaction Fee]]))</f>
        <v/>
      </c>
      <c r="J222" s="199">
        <f>IFERROR(VLOOKUP(B222,'Multi Unit Grid'!C:F,4,FALSE),"")</f>
        <v/>
      </c>
      <c r="K222" s="201">
        <f>IFERROR(VLOOKUP(B222,'Multi Unit Grid'!C:G,5,FALSE),"")</f>
        <v/>
      </c>
      <c r="N222" s="207">
        <f>IF(M222="Y",7.5,IF(M222="N",0,""))</f>
        <v/>
      </c>
      <c r="S222" s="673" t="n"/>
    </row>
    <row r="223">
      <c r="A223" s="166">
        <f>IF('Multi Unit Grid'!#REF!="","",'Multi Unit Grid'!#REF!)</f>
        <v/>
      </c>
      <c r="B223" s="166">
        <f>IF('Multi Unit Grid'!#REF!="","",'Multi Unit Grid'!#REF!)</f>
        <v/>
      </c>
      <c r="C223" s="159" t="n"/>
      <c r="E223" s="166">
        <f>IF('Multi Unit Grid'!D219="","",'Multi Unit Grid'!D219)</f>
        <v/>
      </c>
      <c r="F223" s="166">
        <f>IF('Multi Unit Grid'!E219="","",'Multi Unit Grid'!E219)</f>
        <v/>
      </c>
      <c r="G223" s="631">
        <f>IF(F223=52,66.15,IF(F223=26,66.15,IF(F223=24,66.15,IF(F223=12,54.6,IF(F223=4,121.8/3,IF(F223=1,488.25/12,""))))))</f>
        <v/>
      </c>
      <c r="H223" s="631">
        <f>IF(F223=52,E223*1.1*52/12,IF(F223=26,E223*1.1*26/12,IF(F223=24,E223*1.1*24/12,IF(F223=12,E223*1.1*12/12,IF(F223=4,E223*4/12,IF(F223=1,E223*4/12,""))))))</f>
        <v/>
      </c>
      <c r="I223" s="174">
        <f>IF(G223="","",SUM(Table1[[#This Row],[Base Fee]]+Table1[[#This Row],[Transaction Fee]]))</f>
        <v/>
      </c>
      <c r="J223" s="199">
        <f>IFERROR(VLOOKUP(B223,'Multi Unit Grid'!C:F,4,FALSE),"")</f>
        <v/>
      </c>
      <c r="K223" s="201">
        <f>IFERROR(VLOOKUP(B223,'Multi Unit Grid'!C:G,5,FALSE),"")</f>
        <v/>
      </c>
      <c r="N223" s="207">
        <f>IF(M223="Y",7.5,IF(M223="N",0,""))</f>
        <v/>
      </c>
      <c r="S223" s="673" t="n"/>
    </row>
    <row r="224">
      <c r="A224" s="166">
        <f>IF('Multi Unit Grid'!#REF!="","",'Multi Unit Grid'!#REF!)</f>
        <v/>
      </c>
      <c r="B224" s="166">
        <f>IF('Multi Unit Grid'!#REF!="","",'Multi Unit Grid'!#REF!)</f>
        <v/>
      </c>
      <c r="C224" s="159" t="n"/>
      <c r="E224" s="166">
        <f>IF('Multi Unit Grid'!D220="","",'Multi Unit Grid'!D220)</f>
        <v/>
      </c>
      <c r="F224" s="166">
        <f>IF('Multi Unit Grid'!E220="","",'Multi Unit Grid'!E220)</f>
        <v/>
      </c>
      <c r="G224" s="631">
        <f>IF(F224=52,66.15,IF(F224=26,66.15,IF(F224=24,66.15,IF(F224=12,54.6,IF(F224=4,121.8/3,IF(F224=1,488.25/12,""))))))</f>
        <v/>
      </c>
      <c r="H224" s="631">
        <f>IF(F224=52,E224*1.1*52/12,IF(F224=26,E224*1.1*26/12,IF(F224=24,E224*1.1*24/12,IF(F224=12,E224*1.1*12/12,IF(F224=4,E224*4/12,IF(F224=1,E224*4/12,""))))))</f>
        <v/>
      </c>
      <c r="I224" s="174">
        <f>IF(G224="","",SUM(Table1[[#This Row],[Base Fee]]+Table1[[#This Row],[Transaction Fee]]))</f>
        <v/>
      </c>
      <c r="J224" s="199">
        <f>IFERROR(VLOOKUP(B224,'Multi Unit Grid'!C:F,4,FALSE),"")</f>
        <v/>
      </c>
      <c r="K224" s="201">
        <f>IFERROR(VLOOKUP(B224,'Multi Unit Grid'!C:G,5,FALSE),"")</f>
        <v/>
      </c>
      <c r="N224" s="207">
        <f>IF(M224="Y",7.5,IF(M224="N",0,""))</f>
        <v/>
      </c>
      <c r="S224" s="673" t="n"/>
    </row>
    <row r="225">
      <c r="A225" s="166">
        <f>IF('Multi Unit Grid'!#REF!="","",'Multi Unit Grid'!#REF!)</f>
        <v/>
      </c>
      <c r="B225" s="166">
        <f>IF('Multi Unit Grid'!#REF!="","",'Multi Unit Grid'!#REF!)</f>
        <v/>
      </c>
      <c r="C225" s="159" t="n"/>
      <c r="E225" s="166">
        <f>IF('Multi Unit Grid'!D221="","",'Multi Unit Grid'!D221)</f>
        <v/>
      </c>
      <c r="F225" s="166">
        <f>IF('Multi Unit Grid'!E221="","",'Multi Unit Grid'!E221)</f>
        <v/>
      </c>
      <c r="G225" s="631">
        <f>IF(F225=52,66.15,IF(F225=26,66.15,IF(F225=24,66.15,IF(F225=12,54.6,IF(F225=4,121.8/3,IF(F225=1,488.25/12,""))))))</f>
        <v/>
      </c>
      <c r="H225" s="631">
        <f>IF(F225=52,E225*1.1*52/12,IF(F225=26,E225*1.1*26/12,IF(F225=24,E225*1.1*24/12,IF(F225=12,E225*1.1*12/12,IF(F225=4,E225*4/12,IF(F225=1,E225*4/12,""))))))</f>
        <v/>
      </c>
      <c r="I225" s="174">
        <f>IF(G225="","",SUM(Table1[[#This Row],[Base Fee]]+Table1[[#This Row],[Transaction Fee]]))</f>
        <v/>
      </c>
      <c r="J225" s="199">
        <f>IFERROR(VLOOKUP(B225,'Multi Unit Grid'!C:F,4,FALSE),"")</f>
        <v/>
      </c>
      <c r="K225" s="201">
        <f>IFERROR(VLOOKUP(B225,'Multi Unit Grid'!C:G,5,FALSE),"")</f>
        <v/>
      </c>
      <c r="N225" s="207">
        <f>IF(M225="Y",7.5,IF(M225="N",0,""))</f>
        <v/>
      </c>
      <c r="S225" s="673" t="n"/>
    </row>
    <row r="226">
      <c r="A226" s="166">
        <f>IF('Multi Unit Grid'!#REF!="","",'Multi Unit Grid'!#REF!)</f>
        <v/>
      </c>
      <c r="B226" s="166">
        <f>IF('Multi Unit Grid'!#REF!="","",'Multi Unit Grid'!#REF!)</f>
        <v/>
      </c>
      <c r="C226" s="159" t="n"/>
      <c r="E226" s="166">
        <f>IF('Multi Unit Grid'!D222="","",'Multi Unit Grid'!D222)</f>
        <v/>
      </c>
      <c r="F226" s="166">
        <f>IF('Multi Unit Grid'!E222="","",'Multi Unit Grid'!E222)</f>
        <v/>
      </c>
      <c r="G226" s="631">
        <f>IF(F226=52,66.15,IF(F226=26,66.15,IF(F226=24,66.15,IF(F226=12,54.6,IF(F226=4,121.8/3,IF(F226=1,488.25/12,""))))))</f>
        <v/>
      </c>
      <c r="H226" s="631">
        <f>IF(F226=52,E226*1.1*52/12,IF(F226=26,E226*1.1*26/12,IF(F226=24,E226*1.1*24/12,IF(F226=12,E226*1.1*12/12,IF(F226=4,E226*4/12,IF(F226=1,E226*4/12,""))))))</f>
        <v/>
      </c>
      <c r="I226" s="174">
        <f>IF(G226="","",SUM(Table1[[#This Row],[Base Fee]]+Table1[[#This Row],[Transaction Fee]]))</f>
        <v/>
      </c>
      <c r="J226" s="199">
        <f>IFERROR(VLOOKUP(B226,'Multi Unit Grid'!C:F,4,FALSE),"")</f>
        <v/>
      </c>
      <c r="K226" s="201">
        <f>IFERROR(VLOOKUP(B226,'Multi Unit Grid'!C:G,5,FALSE),"")</f>
        <v/>
      </c>
      <c r="N226" s="207">
        <f>IF(M226="Y",7.5,IF(M226="N",0,""))</f>
        <v/>
      </c>
      <c r="S226" s="673" t="n"/>
    </row>
    <row r="227">
      <c r="A227" s="166">
        <f>IF('Multi Unit Grid'!#REF!="","",'Multi Unit Grid'!#REF!)</f>
        <v/>
      </c>
      <c r="B227" s="166">
        <f>IF('Multi Unit Grid'!#REF!="","",'Multi Unit Grid'!#REF!)</f>
        <v/>
      </c>
      <c r="C227" s="159" t="n"/>
      <c r="E227" s="166">
        <f>IF('Multi Unit Grid'!D223="","",'Multi Unit Grid'!D223)</f>
        <v/>
      </c>
      <c r="F227" s="166">
        <f>IF('Multi Unit Grid'!E223="","",'Multi Unit Grid'!E223)</f>
        <v/>
      </c>
      <c r="G227" s="631">
        <f>IF(F227=52,66.15,IF(F227=26,66.15,IF(F227=24,66.15,IF(F227=12,54.6,IF(F227=4,121.8/3,IF(F227=1,488.25/12,""))))))</f>
        <v/>
      </c>
      <c r="H227" s="631">
        <f>IF(F227=52,E227*1.1*52/12,IF(F227=26,E227*1.1*26/12,IF(F227=24,E227*1.1*24/12,IF(F227=12,E227*1.1*12/12,IF(F227=4,E227*4/12,IF(F227=1,E227*4/12,""))))))</f>
        <v/>
      </c>
      <c r="I227" s="174">
        <f>IF(G227="","",SUM(Table1[[#This Row],[Base Fee]]+Table1[[#This Row],[Transaction Fee]]))</f>
        <v/>
      </c>
      <c r="J227" s="199">
        <f>IFERROR(VLOOKUP(B227,'Multi Unit Grid'!C:F,4,FALSE),"")</f>
        <v/>
      </c>
      <c r="K227" s="201">
        <f>IFERROR(VLOOKUP(B227,'Multi Unit Grid'!C:G,5,FALSE),"")</f>
        <v/>
      </c>
      <c r="N227" s="207">
        <f>IF(M227="Y",7.5,IF(M227="N",0,""))</f>
        <v/>
      </c>
      <c r="S227" s="673" t="n"/>
    </row>
    <row r="228">
      <c r="A228" s="166">
        <f>IF('Multi Unit Grid'!#REF!="","",'Multi Unit Grid'!#REF!)</f>
        <v/>
      </c>
      <c r="B228" s="166">
        <f>IF('Multi Unit Grid'!#REF!="","",'Multi Unit Grid'!#REF!)</f>
        <v/>
      </c>
      <c r="C228" s="159" t="n"/>
      <c r="E228" s="166">
        <f>IF('Multi Unit Grid'!D224="","",'Multi Unit Grid'!D224)</f>
        <v/>
      </c>
      <c r="F228" s="166">
        <f>IF('Multi Unit Grid'!E224="","",'Multi Unit Grid'!E224)</f>
        <v/>
      </c>
      <c r="G228" s="631">
        <f>IF(F228=52,66.15,IF(F228=26,66.15,IF(F228=24,66.15,IF(F228=12,54.6,IF(F228=4,121.8/3,IF(F228=1,488.25/12,""))))))</f>
        <v/>
      </c>
      <c r="H228" s="631">
        <f>IF(F228=52,E228*1.1*52/12,IF(F228=26,E228*1.1*26/12,IF(F228=24,E228*1.1*24/12,IF(F228=12,E228*1.1*12/12,IF(F228=4,E228*4/12,IF(F228=1,E228*4/12,""))))))</f>
        <v/>
      </c>
      <c r="I228" s="174">
        <f>IF(G228="","",SUM(Table1[[#This Row],[Base Fee]]+Table1[[#This Row],[Transaction Fee]]))</f>
        <v/>
      </c>
      <c r="J228" s="199">
        <f>IFERROR(VLOOKUP(B228,'Multi Unit Grid'!C:F,4,FALSE),"")</f>
        <v/>
      </c>
      <c r="K228" s="201">
        <f>IFERROR(VLOOKUP(B228,'Multi Unit Grid'!C:G,5,FALSE),"")</f>
        <v/>
      </c>
      <c r="N228" s="207">
        <f>IF(M228="Y",7.5,IF(M228="N",0,""))</f>
        <v/>
      </c>
      <c r="S228" s="673" t="n"/>
    </row>
    <row r="229">
      <c r="A229" s="166">
        <f>IF('Multi Unit Grid'!#REF!="","",'Multi Unit Grid'!#REF!)</f>
        <v/>
      </c>
      <c r="B229" s="166">
        <f>IF('Multi Unit Grid'!#REF!="","",'Multi Unit Grid'!#REF!)</f>
        <v/>
      </c>
      <c r="C229" s="159" t="n"/>
      <c r="E229" s="166">
        <f>IF('Multi Unit Grid'!D225="","",'Multi Unit Grid'!D225)</f>
        <v/>
      </c>
      <c r="F229" s="166">
        <f>IF('Multi Unit Grid'!E225="","",'Multi Unit Grid'!E225)</f>
        <v/>
      </c>
      <c r="G229" s="631">
        <f>IF(F229=52,66.15,IF(F229=26,66.15,IF(F229=24,66.15,IF(F229=12,54.6,IF(F229=4,121.8/3,IF(F229=1,488.25/12,""))))))</f>
        <v/>
      </c>
      <c r="H229" s="631">
        <f>IF(F229=52,E229*1.1*52/12,IF(F229=26,E229*1.1*26/12,IF(F229=24,E229*1.1*24/12,IF(F229=12,E229*1.1*12/12,IF(F229=4,E229*4/12,IF(F229=1,E229*4/12,""))))))</f>
        <v/>
      </c>
      <c r="I229" s="174">
        <f>IF(G229="","",SUM(Table1[[#This Row],[Base Fee]]+Table1[[#This Row],[Transaction Fee]]))</f>
        <v/>
      </c>
      <c r="J229" s="199">
        <f>IFERROR(VLOOKUP(B229,'Multi Unit Grid'!C:F,4,FALSE),"")</f>
        <v/>
      </c>
      <c r="K229" s="201">
        <f>IFERROR(VLOOKUP(B229,'Multi Unit Grid'!C:G,5,FALSE),"")</f>
        <v/>
      </c>
      <c r="N229" s="207">
        <f>IF(M229="Y",7.5,IF(M229="N",0,""))</f>
        <v/>
      </c>
      <c r="S229" s="673" t="n"/>
    </row>
    <row r="230">
      <c r="A230" s="166">
        <f>IF('Multi Unit Grid'!#REF!="","",'Multi Unit Grid'!#REF!)</f>
        <v/>
      </c>
      <c r="B230" s="166">
        <f>IF('Multi Unit Grid'!#REF!="","",'Multi Unit Grid'!#REF!)</f>
        <v/>
      </c>
      <c r="C230" s="159" t="n"/>
      <c r="E230" s="166">
        <f>IF('Multi Unit Grid'!D226="","",'Multi Unit Grid'!D226)</f>
        <v/>
      </c>
      <c r="F230" s="166">
        <f>IF('Multi Unit Grid'!E226="","",'Multi Unit Grid'!E226)</f>
        <v/>
      </c>
      <c r="G230" s="631">
        <f>IF(F230=52,66.15,IF(F230=26,66.15,IF(F230=24,66.15,IF(F230=12,54.6,IF(F230=4,121.8/3,IF(F230=1,488.25/12,""))))))</f>
        <v/>
      </c>
      <c r="H230" s="631">
        <f>IF(F230=52,E230*1.1*52/12,IF(F230=26,E230*1.1*26/12,IF(F230=24,E230*1.1*24/12,IF(F230=12,E230*1.1*12/12,IF(F230=4,E230*4/12,IF(F230=1,E230*4/12,""))))))</f>
        <v/>
      </c>
      <c r="I230" s="174">
        <f>IF(G230="","",SUM(Table1[[#This Row],[Base Fee]]+Table1[[#This Row],[Transaction Fee]]))</f>
        <v/>
      </c>
      <c r="J230" s="199">
        <f>IFERROR(VLOOKUP(B230,'Multi Unit Grid'!C:F,4,FALSE),"")</f>
        <v/>
      </c>
      <c r="K230" s="201">
        <f>IFERROR(VLOOKUP(B230,'Multi Unit Grid'!C:G,5,FALSE),"")</f>
        <v/>
      </c>
      <c r="N230" s="207">
        <f>IF(M230="Y",7.5,IF(M230="N",0,""))</f>
        <v/>
      </c>
      <c r="S230" s="673" t="n"/>
    </row>
    <row r="231">
      <c r="A231" s="166">
        <f>IF('Multi Unit Grid'!#REF!="","",'Multi Unit Grid'!#REF!)</f>
        <v/>
      </c>
      <c r="B231" s="166">
        <f>IF('Multi Unit Grid'!#REF!="","",'Multi Unit Grid'!#REF!)</f>
        <v/>
      </c>
      <c r="C231" s="159" t="n"/>
      <c r="E231" s="166">
        <f>IF('Multi Unit Grid'!D227="","",'Multi Unit Grid'!D227)</f>
        <v/>
      </c>
      <c r="F231" s="166">
        <f>IF('Multi Unit Grid'!E227="","",'Multi Unit Grid'!E227)</f>
        <v/>
      </c>
      <c r="G231" s="631">
        <f>IF(F231=52,66.15,IF(F231=26,66.15,IF(F231=24,66.15,IF(F231=12,54.6,IF(F231=4,121.8/3,IF(F231=1,488.25/12,""))))))</f>
        <v/>
      </c>
      <c r="H231" s="631">
        <f>IF(F231=52,E231*1.1*52/12,IF(F231=26,E231*1.1*26/12,IF(F231=24,E231*1.1*24/12,IF(F231=12,E231*1.1*12/12,IF(F231=4,E231*4/12,IF(F231=1,E231*4/12,""))))))</f>
        <v/>
      </c>
      <c r="I231" s="174">
        <f>IF(G231="","",SUM(Table1[[#This Row],[Base Fee]]+Table1[[#This Row],[Transaction Fee]]))</f>
        <v/>
      </c>
      <c r="J231" s="199">
        <f>IFERROR(VLOOKUP(B231,'Multi Unit Grid'!C:F,4,FALSE),"")</f>
        <v/>
      </c>
      <c r="K231" s="201">
        <f>IFERROR(VLOOKUP(B231,'Multi Unit Grid'!C:G,5,FALSE),"")</f>
        <v/>
      </c>
      <c r="N231" s="207">
        <f>IF(M231="Y",7.5,IF(M231="N",0,""))</f>
        <v/>
      </c>
      <c r="S231" s="673" t="n"/>
    </row>
    <row r="232">
      <c r="A232" s="166">
        <f>IF('Multi Unit Grid'!#REF!="","",'Multi Unit Grid'!#REF!)</f>
        <v/>
      </c>
      <c r="B232" s="166">
        <f>IF('Multi Unit Grid'!#REF!="","",'Multi Unit Grid'!#REF!)</f>
        <v/>
      </c>
      <c r="C232" s="159" t="n"/>
      <c r="E232" s="166">
        <f>IF('Multi Unit Grid'!D228="","",'Multi Unit Grid'!D228)</f>
        <v/>
      </c>
      <c r="F232" s="166">
        <f>IF('Multi Unit Grid'!E228="","",'Multi Unit Grid'!E228)</f>
        <v/>
      </c>
      <c r="G232" s="631">
        <f>IF(F232=52,66.15,IF(F232=26,66.15,IF(F232=24,66.15,IF(F232=12,54.6,IF(F232=4,121.8/3,IF(F232=1,488.25/12,""))))))</f>
        <v/>
      </c>
      <c r="H232" s="631">
        <f>IF(F232=52,E232*1.1*52/12,IF(F232=26,E232*1.1*26/12,IF(F232=24,E232*1.1*24/12,IF(F232=12,E232*1.1*12/12,IF(F232=4,E232*4/12,IF(F232=1,E232*4/12,""))))))</f>
        <v/>
      </c>
      <c r="I232" s="174">
        <f>IF(G232="","",SUM(Table1[[#This Row],[Base Fee]]+Table1[[#This Row],[Transaction Fee]]))</f>
        <v/>
      </c>
      <c r="J232" s="199">
        <f>IFERROR(VLOOKUP(B232,'Multi Unit Grid'!C:F,4,FALSE),"")</f>
        <v/>
      </c>
      <c r="K232" s="201">
        <f>IFERROR(VLOOKUP(B232,'Multi Unit Grid'!C:G,5,FALSE),"")</f>
        <v/>
      </c>
      <c r="N232" s="207">
        <f>IF(M232="Y",7.5,IF(M232="N",0,""))</f>
        <v/>
      </c>
      <c r="S232" s="673" t="n"/>
    </row>
    <row r="233">
      <c r="A233" s="166">
        <f>IF('Multi Unit Grid'!#REF!="","",'Multi Unit Grid'!#REF!)</f>
        <v/>
      </c>
      <c r="B233" s="166">
        <f>IF('Multi Unit Grid'!#REF!="","",'Multi Unit Grid'!#REF!)</f>
        <v/>
      </c>
      <c r="C233" s="159" t="n"/>
      <c r="E233" s="166">
        <f>IF('Multi Unit Grid'!D229="","",'Multi Unit Grid'!D229)</f>
        <v/>
      </c>
      <c r="F233" s="166">
        <f>IF('Multi Unit Grid'!E229="","",'Multi Unit Grid'!E229)</f>
        <v/>
      </c>
      <c r="G233" s="631">
        <f>IF(F233=52,66.15,IF(F233=26,66.15,IF(F233=24,66.15,IF(F233=12,54.6,IF(F233=4,121.8/3,IF(F233=1,488.25/12,""))))))</f>
        <v/>
      </c>
      <c r="H233" s="631">
        <f>IF(F233=52,E233*1.1*52/12,IF(F233=26,E233*1.1*26/12,IF(F233=24,E233*1.1*24/12,IF(F233=12,E233*1.1*12/12,IF(F233=4,E233*4/12,IF(F233=1,E233*4/12,""))))))</f>
        <v/>
      </c>
      <c r="I233" s="174">
        <f>IF(G233="","",SUM(Table1[[#This Row],[Base Fee]]+Table1[[#This Row],[Transaction Fee]]))</f>
        <v/>
      </c>
      <c r="J233" s="199">
        <f>IFERROR(VLOOKUP(B233,'Multi Unit Grid'!C:F,4,FALSE),"")</f>
        <v/>
      </c>
      <c r="K233" s="201">
        <f>IFERROR(VLOOKUP(B233,'Multi Unit Grid'!C:G,5,FALSE),"")</f>
        <v/>
      </c>
      <c r="N233" s="207">
        <f>IF(M233="Y",7.5,IF(M233="N",0,""))</f>
        <v/>
      </c>
      <c r="S233" s="673" t="n"/>
    </row>
    <row r="234">
      <c r="A234" s="166">
        <f>IF('Multi Unit Grid'!#REF!="","",'Multi Unit Grid'!#REF!)</f>
        <v/>
      </c>
      <c r="B234" s="166">
        <f>IF('Multi Unit Grid'!#REF!="","",'Multi Unit Grid'!#REF!)</f>
        <v/>
      </c>
      <c r="C234" s="159" t="n"/>
      <c r="E234" s="166">
        <f>IF('Multi Unit Grid'!D230="","",'Multi Unit Grid'!D230)</f>
        <v/>
      </c>
      <c r="F234" s="166">
        <f>IF('Multi Unit Grid'!E230="","",'Multi Unit Grid'!E230)</f>
        <v/>
      </c>
      <c r="G234" s="631">
        <f>IF(F234=52,66.15,IF(F234=26,66.15,IF(F234=24,66.15,IF(F234=12,54.6,IF(F234=4,121.8/3,IF(F234=1,488.25/12,""))))))</f>
        <v/>
      </c>
      <c r="H234" s="631">
        <f>IF(F234=52,E234*1.1*52/12,IF(F234=26,E234*1.1*26/12,IF(F234=24,E234*1.1*24/12,IF(F234=12,E234*1.1*12/12,IF(F234=4,E234*4/12,IF(F234=1,E234*4/12,""))))))</f>
        <v/>
      </c>
      <c r="I234" s="174">
        <f>IF(G234="","",SUM(Table1[[#This Row],[Base Fee]]+Table1[[#This Row],[Transaction Fee]]))</f>
        <v/>
      </c>
      <c r="J234" s="199">
        <f>IFERROR(VLOOKUP(B234,'Multi Unit Grid'!C:F,4,FALSE),"")</f>
        <v/>
      </c>
      <c r="K234" s="201">
        <f>IFERROR(VLOOKUP(B234,'Multi Unit Grid'!C:G,5,FALSE),"")</f>
        <v/>
      </c>
      <c r="N234" s="207">
        <f>IF(M234="Y",7.5,IF(M234="N",0,""))</f>
        <v/>
      </c>
      <c r="S234" s="673" t="n"/>
    </row>
    <row r="235">
      <c r="A235" s="166">
        <f>IF('Multi Unit Grid'!#REF!="","",'Multi Unit Grid'!#REF!)</f>
        <v/>
      </c>
      <c r="B235" s="166">
        <f>IF('Multi Unit Grid'!#REF!="","",'Multi Unit Grid'!#REF!)</f>
        <v/>
      </c>
      <c r="C235" s="159" t="n"/>
      <c r="E235" s="166">
        <f>IF('Multi Unit Grid'!D231="","",'Multi Unit Grid'!D231)</f>
        <v/>
      </c>
      <c r="F235" s="166">
        <f>IF('Multi Unit Grid'!E231="","",'Multi Unit Grid'!E231)</f>
        <v/>
      </c>
      <c r="G235" s="631">
        <f>IF(F235=52,66.15,IF(F235=26,66.15,IF(F235=24,66.15,IF(F235=12,54.6,IF(F235=4,121.8/3,IF(F235=1,488.25/12,""))))))</f>
        <v/>
      </c>
      <c r="H235" s="631">
        <f>IF(F235=52,E235*1.1*52/12,IF(F235=26,E235*1.1*26/12,IF(F235=24,E235*1.1*24/12,IF(F235=12,E235*1.1*12/12,IF(F235=4,E235*4/12,IF(F235=1,E235*4/12,""))))))</f>
        <v/>
      </c>
      <c r="I235" s="174">
        <f>IF(G235="","",SUM(Table1[[#This Row],[Base Fee]]+Table1[[#This Row],[Transaction Fee]]))</f>
        <v/>
      </c>
      <c r="J235" s="199">
        <f>IFERROR(VLOOKUP(B235,'Multi Unit Grid'!C:F,4,FALSE),"")</f>
        <v/>
      </c>
      <c r="K235" s="201">
        <f>IFERROR(VLOOKUP(B235,'Multi Unit Grid'!C:G,5,FALSE),"")</f>
        <v/>
      </c>
      <c r="N235" s="207">
        <f>IF(M235="Y",7.5,IF(M235="N",0,""))</f>
        <v/>
      </c>
      <c r="S235" s="673" t="n"/>
    </row>
    <row r="236">
      <c r="A236" s="166">
        <f>IF('Multi Unit Grid'!#REF!="","",'Multi Unit Grid'!#REF!)</f>
        <v/>
      </c>
      <c r="B236" s="166">
        <f>IF('Multi Unit Grid'!#REF!="","",'Multi Unit Grid'!#REF!)</f>
        <v/>
      </c>
      <c r="C236" s="159" t="n"/>
      <c r="E236" s="166">
        <f>IF('Multi Unit Grid'!D232="","",'Multi Unit Grid'!D232)</f>
        <v/>
      </c>
      <c r="F236" s="166">
        <f>IF('Multi Unit Grid'!E232="","",'Multi Unit Grid'!E232)</f>
        <v/>
      </c>
      <c r="G236" s="631">
        <f>IF(F236=52,66.15,IF(F236=26,66.15,IF(F236=24,66.15,IF(F236=12,54.6,IF(F236=4,121.8/3,IF(F236=1,488.25/12,""))))))</f>
        <v/>
      </c>
      <c r="H236" s="631">
        <f>IF(F236=52,E236*1.1*52/12,IF(F236=26,E236*1.1*26/12,IF(F236=24,E236*1.1*24/12,IF(F236=12,E236*1.1*12/12,IF(F236=4,E236*4/12,IF(F236=1,E236*4/12,""))))))</f>
        <v/>
      </c>
      <c r="I236" s="174">
        <f>IF(G236="","",SUM(Table1[[#This Row],[Base Fee]]+Table1[[#This Row],[Transaction Fee]]))</f>
        <v/>
      </c>
      <c r="J236" s="199">
        <f>IFERROR(VLOOKUP(B236,'Multi Unit Grid'!C:F,4,FALSE),"")</f>
        <v/>
      </c>
      <c r="K236" s="201">
        <f>IFERROR(VLOOKUP(B236,'Multi Unit Grid'!C:G,5,FALSE),"")</f>
        <v/>
      </c>
      <c r="N236" s="207">
        <f>IF(M236="Y",7.5,IF(M236="N",0,""))</f>
        <v/>
      </c>
      <c r="S236" s="673" t="n"/>
    </row>
    <row r="237">
      <c r="A237" s="166">
        <f>IF('Multi Unit Grid'!#REF!="","",'Multi Unit Grid'!#REF!)</f>
        <v/>
      </c>
      <c r="B237" s="166">
        <f>IF('Multi Unit Grid'!#REF!="","",'Multi Unit Grid'!#REF!)</f>
        <v/>
      </c>
      <c r="C237" s="159" t="n"/>
      <c r="E237" s="166">
        <f>IF('Multi Unit Grid'!D233="","",'Multi Unit Grid'!D233)</f>
        <v/>
      </c>
      <c r="F237" s="166">
        <f>IF('Multi Unit Grid'!E233="","",'Multi Unit Grid'!E233)</f>
        <v/>
      </c>
      <c r="G237" s="631">
        <f>IF(F237=52,66.15,IF(F237=26,66.15,IF(F237=24,66.15,IF(F237=12,54.6,IF(F237=4,121.8/3,IF(F237=1,488.25/12,""))))))</f>
        <v/>
      </c>
      <c r="H237" s="631">
        <f>IF(F237=52,E237*1.1*52/12,IF(F237=26,E237*1.1*26/12,IF(F237=24,E237*1.1*24/12,IF(F237=12,E237*1.1*12/12,IF(F237=4,E237*4/12,IF(F237=1,E237*4/12,""))))))</f>
        <v/>
      </c>
      <c r="I237" s="174">
        <f>IF(G237="","",SUM(Table1[[#This Row],[Base Fee]]+Table1[[#This Row],[Transaction Fee]]))</f>
        <v/>
      </c>
      <c r="J237" s="199">
        <f>IFERROR(VLOOKUP(B237,'Multi Unit Grid'!C:F,4,FALSE),"")</f>
        <v/>
      </c>
      <c r="K237" s="201">
        <f>IFERROR(VLOOKUP(B237,'Multi Unit Grid'!C:G,5,FALSE),"")</f>
        <v/>
      </c>
      <c r="N237" s="207">
        <f>IF(M237="Y",7.5,IF(M237="N",0,""))</f>
        <v/>
      </c>
      <c r="S237" s="673" t="n"/>
    </row>
    <row r="238">
      <c r="A238" s="166">
        <f>IF('Multi Unit Grid'!#REF!="","",'Multi Unit Grid'!#REF!)</f>
        <v/>
      </c>
      <c r="B238" s="166">
        <f>IF('Multi Unit Grid'!#REF!="","",'Multi Unit Grid'!#REF!)</f>
        <v/>
      </c>
      <c r="C238" s="159" t="n"/>
      <c r="E238" s="166">
        <f>IF('Multi Unit Grid'!D234="","",'Multi Unit Grid'!D234)</f>
        <v/>
      </c>
      <c r="F238" s="166">
        <f>IF('Multi Unit Grid'!E234="","",'Multi Unit Grid'!E234)</f>
        <v/>
      </c>
      <c r="G238" s="631">
        <f>IF(F238=52,66.15,IF(F238=26,66.15,IF(F238=24,66.15,IF(F238=12,54.6,IF(F238=4,121.8/3,IF(F238=1,488.25/12,""))))))</f>
        <v/>
      </c>
      <c r="H238" s="631">
        <f>IF(F238=52,E238*1.1*52/12,IF(F238=26,E238*1.1*26/12,IF(F238=24,E238*1.1*24/12,IF(F238=12,E238*1.1*12/12,IF(F238=4,E238*4/12,IF(F238=1,E238*4/12,""))))))</f>
        <v/>
      </c>
      <c r="I238" s="174">
        <f>IF(G238="","",SUM(Table1[[#This Row],[Base Fee]]+Table1[[#This Row],[Transaction Fee]]))</f>
        <v/>
      </c>
      <c r="J238" s="199">
        <f>IFERROR(VLOOKUP(B238,'Multi Unit Grid'!C:F,4,FALSE),"")</f>
        <v/>
      </c>
      <c r="K238" s="201">
        <f>IFERROR(VLOOKUP(B238,'Multi Unit Grid'!C:G,5,FALSE),"")</f>
        <v/>
      </c>
      <c r="N238" s="207">
        <f>IF(M238="Y",7.5,IF(M238="N",0,""))</f>
        <v/>
      </c>
      <c r="S238" s="673" t="n"/>
    </row>
    <row r="239">
      <c r="A239" s="166">
        <f>IF('Multi Unit Grid'!#REF!="","",'Multi Unit Grid'!#REF!)</f>
        <v/>
      </c>
      <c r="B239" s="166">
        <f>IF('Multi Unit Grid'!#REF!="","",'Multi Unit Grid'!#REF!)</f>
        <v/>
      </c>
      <c r="C239" s="159" t="n"/>
      <c r="E239" s="166">
        <f>IF('Multi Unit Grid'!D235="","",'Multi Unit Grid'!D235)</f>
        <v/>
      </c>
      <c r="F239" s="166">
        <f>IF('Multi Unit Grid'!E235="","",'Multi Unit Grid'!E235)</f>
        <v/>
      </c>
      <c r="G239" s="631">
        <f>IF(F239=52,66.15,IF(F239=26,66.15,IF(F239=24,66.15,IF(F239=12,54.6,IF(F239=4,121.8/3,IF(F239=1,488.25/12,""))))))</f>
        <v/>
      </c>
      <c r="H239" s="631">
        <f>IF(F239=52,E239*1.1*52/12,IF(F239=26,E239*1.1*26/12,IF(F239=24,E239*1.1*24/12,IF(F239=12,E239*1.1*12/12,IF(F239=4,E239*4/12,IF(F239=1,E239*4/12,""))))))</f>
        <v/>
      </c>
      <c r="I239" s="174">
        <f>IF(G239="","",SUM(Table1[[#This Row],[Base Fee]]+Table1[[#This Row],[Transaction Fee]]))</f>
        <v/>
      </c>
      <c r="J239" s="199">
        <f>IFERROR(VLOOKUP(B239,'Multi Unit Grid'!C:F,4,FALSE),"")</f>
        <v/>
      </c>
      <c r="K239" s="201">
        <f>IFERROR(VLOOKUP(B239,'Multi Unit Grid'!C:G,5,FALSE),"")</f>
        <v/>
      </c>
      <c r="N239" s="207">
        <f>IF(M239="Y",7.5,IF(M239="N",0,""))</f>
        <v/>
      </c>
      <c r="S239" s="673" t="n"/>
    </row>
    <row r="240">
      <c r="A240" s="166">
        <f>IF('Multi Unit Grid'!#REF!="","",'Multi Unit Grid'!#REF!)</f>
        <v/>
      </c>
      <c r="B240" s="166">
        <f>IF('Multi Unit Grid'!#REF!="","",'Multi Unit Grid'!#REF!)</f>
        <v/>
      </c>
      <c r="C240" s="159" t="n"/>
      <c r="E240" s="166">
        <f>IF('Multi Unit Grid'!D236="","",'Multi Unit Grid'!D236)</f>
        <v/>
      </c>
      <c r="F240" s="166">
        <f>IF('Multi Unit Grid'!E236="","",'Multi Unit Grid'!E236)</f>
        <v/>
      </c>
      <c r="G240" s="631">
        <f>IF(F240=52,66.15,IF(F240=26,66.15,IF(F240=24,66.15,IF(F240=12,54.6,IF(F240=4,121.8/3,IF(F240=1,488.25/12,""))))))</f>
        <v/>
      </c>
      <c r="H240" s="631">
        <f>IF(F240=52,E240*1.1*52/12,IF(F240=26,E240*1.1*26/12,IF(F240=24,E240*1.1*24/12,IF(F240=12,E240*1.1*12/12,IF(F240=4,E240*4/12,IF(F240=1,E240*4/12,""))))))</f>
        <v/>
      </c>
      <c r="I240" s="174">
        <f>IF(G240="","",SUM(Table1[[#This Row],[Base Fee]]+Table1[[#This Row],[Transaction Fee]]))</f>
        <v/>
      </c>
      <c r="J240" s="199">
        <f>IFERROR(VLOOKUP(B240,'Multi Unit Grid'!C:F,4,FALSE),"")</f>
        <v/>
      </c>
      <c r="K240" s="201">
        <f>IFERROR(VLOOKUP(B240,'Multi Unit Grid'!C:G,5,FALSE),"")</f>
        <v/>
      </c>
      <c r="N240" s="207">
        <f>IF(M240="Y",7.5,IF(M240="N",0,""))</f>
        <v/>
      </c>
      <c r="S240" s="673" t="n"/>
    </row>
    <row r="241">
      <c r="A241" s="166">
        <f>IF('Multi Unit Grid'!#REF!="","",'Multi Unit Grid'!#REF!)</f>
        <v/>
      </c>
      <c r="B241" s="166">
        <f>IF('Multi Unit Grid'!#REF!="","",'Multi Unit Grid'!#REF!)</f>
        <v/>
      </c>
      <c r="C241" s="159" t="n"/>
      <c r="E241" s="166">
        <f>IF('Multi Unit Grid'!D237="","",'Multi Unit Grid'!D237)</f>
        <v/>
      </c>
      <c r="F241" s="166">
        <f>IF('Multi Unit Grid'!E237="","",'Multi Unit Grid'!E237)</f>
        <v/>
      </c>
      <c r="G241" s="631">
        <f>IF(F241=52,66.15,IF(F241=26,66.15,IF(F241=24,66.15,IF(F241=12,54.6,IF(F241=4,121.8/3,IF(F241=1,488.25/12,""))))))</f>
        <v/>
      </c>
      <c r="H241" s="631">
        <f>IF(F241=52,E241*1.1*52/12,IF(F241=26,E241*1.1*26/12,IF(F241=24,E241*1.1*24/12,IF(F241=12,E241*1.1*12/12,IF(F241=4,E241*4/12,IF(F241=1,E241*4/12,""))))))</f>
        <v/>
      </c>
      <c r="I241" s="174">
        <f>IF(G241="","",SUM(Table1[[#This Row],[Base Fee]]+Table1[[#This Row],[Transaction Fee]]))</f>
        <v/>
      </c>
      <c r="J241" s="199">
        <f>IFERROR(VLOOKUP(B241,'Multi Unit Grid'!C:F,4,FALSE),"")</f>
        <v/>
      </c>
      <c r="K241" s="201">
        <f>IFERROR(VLOOKUP(B241,'Multi Unit Grid'!C:G,5,FALSE),"")</f>
        <v/>
      </c>
      <c r="N241" s="207">
        <f>IF(M241="Y",7.5,IF(M241="N",0,""))</f>
        <v/>
      </c>
      <c r="S241" s="673" t="n"/>
    </row>
    <row r="242">
      <c r="A242" s="166">
        <f>IF('Multi Unit Grid'!#REF!="","",'Multi Unit Grid'!#REF!)</f>
        <v/>
      </c>
      <c r="B242" s="166">
        <f>IF('Multi Unit Grid'!#REF!="","",'Multi Unit Grid'!#REF!)</f>
        <v/>
      </c>
      <c r="C242" s="159" t="n"/>
      <c r="E242" s="166">
        <f>IF('Multi Unit Grid'!D238="","",'Multi Unit Grid'!D238)</f>
        <v/>
      </c>
      <c r="F242" s="166">
        <f>IF('Multi Unit Grid'!E238="","",'Multi Unit Grid'!E238)</f>
        <v/>
      </c>
      <c r="G242" s="631">
        <f>IF(F242=52,66.15,IF(F242=26,66.15,IF(F242=24,66.15,IF(F242=12,54.6,IF(F242=4,121.8/3,IF(F242=1,488.25/12,""))))))</f>
        <v/>
      </c>
      <c r="H242" s="631">
        <f>IF(F242=52,E242*1.1*52/12,IF(F242=26,E242*1.1*26/12,IF(F242=24,E242*1.1*24/12,IF(F242=12,E242*1.1*12/12,IF(F242=4,E242*4/12,IF(F242=1,E242*4/12,""))))))</f>
        <v/>
      </c>
      <c r="I242" s="174">
        <f>IF(G242="","",SUM(Table1[[#This Row],[Base Fee]]+Table1[[#This Row],[Transaction Fee]]))</f>
        <v/>
      </c>
      <c r="J242" s="199">
        <f>IFERROR(VLOOKUP(B242,'Multi Unit Grid'!C:F,4,FALSE),"")</f>
        <v/>
      </c>
      <c r="K242" s="201">
        <f>IFERROR(VLOOKUP(B242,'Multi Unit Grid'!C:G,5,FALSE),"")</f>
        <v/>
      </c>
      <c r="N242" s="207">
        <f>IF(M242="Y",7.5,IF(M242="N",0,""))</f>
        <v/>
      </c>
      <c r="S242" s="673" t="n"/>
    </row>
    <row r="243">
      <c r="A243" s="166">
        <f>IF('Multi Unit Grid'!#REF!="","",'Multi Unit Grid'!#REF!)</f>
        <v/>
      </c>
      <c r="B243" s="166">
        <f>IF('Multi Unit Grid'!#REF!="","",'Multi Unit Grid'!#REF!)</f>
        <v/>
      </c>
      <c r="C243" s="159" t="n"/>
      <c r="E243" s="166">
        <f>IF('Multi Unit Grid'!D239="","",'Multi Unit Grid'!D239)</f>
        <v/>
      </c>
      <c r="F243" s="166">
        <f>IF('Multi Unit Grid'!E239="","",'Multi Unit Grid'!E239)</f>
        <v/>
      </c>
      <c r="G243" s="631">
        <f>IF(F243=52,66.15,IF(F243=26,66.15,IF(F243=24,66.15,IF(F243=12,54.6,IF(F243=4,121.8/3,IF(F243=1,488.25/12,""))))))</f>
        <v/>
      </c>
      <c r="H243" s="631">
        <f>IF(F243=52,E243*1.1*52/12,IF(F243=26,E243*1.1*26/12,IF(F243=24,E243*1.1*24/12,IF(F243=12,E243*1.1*12/12,IF(F243=4,E243*4/12,IF(F243=1,E243*4/12,""))))))</f>
        <v/>
      </c>
      <c r="I243" s="174">
        <f>IF(G243="","",SUM(Table1[[#This Row],[Base Fee]]+Table1[[#This Row],[Transaction Fee]]))</f>
        <v/>
      </c>
      <c r="J243" s="199">
        <f>IFERROR(VLOOKUP(B243,'Multi Unit Grid'!C:F,4,FALSE),"")</f>
        <v/>
      </c>
      <c r="K243" s="201">
        <f>IFERROR(VLOOKUP(B243,'Multi Unit Grid'!C:G,5,FALSE),"")</f>
        <v/>
      </c>
      <c r="N243" s="207">
        <f>IF(M243="Y",7.5,IF(M243="N",0,""))</f>
        <v/>
      </c>
      <c r="S243" s="673" t="n"/>
    </row>
    <row r="244">
      <c r="A244" s="166">
        <f>IF('Multi Unit Grid'!#REF!="","",'Multi Unit Grid'!#REF!)</f>
        <v/>
      </c>
      <c r="B244" s="166">
        <f>IF('Multi Unit Grid'!#REF!="","",'Multi Unit Grid'!#REF!)</f>
        <v/>
      </c>
      <c r="C244" s="159" t="n"/>
      <c r="E244" s="166">
        <f>IF('Multi Unit Grid'!D240="","",'Multi Unit Grid'!D240)</f>
        <v/>
      </c>
      <c r="F244" s="166">
        <f>IF('Multi Unit Grid'!E240="","",'Multi Unit Grid'!E240)</f>
        <v/>
      </c>
      <c r="G244" s="631">
        <f>IF(F244=52,66.15,IF(F244=26,66.15,IF(F244=24,66.15,IF(F244=12,54.6,IF(F244=4,121.8/3,IF(F244=1,488.25/12,""))))))</f>
        <v/>
      </c>
      <c r="H244" s="631">
        <f>IF(F244=52,E244*1.1*52/12,IF(F244=26,E244*1.1*26/12,IF(F244=24,E244*1.1*24/12,IF(F244=12,E244*1.1*12/12,IF(F244=4,E244*4/12,IF(F244=1,E244*4/12,""))))))</f>
        <v/>
      </c>
      <c r="I244" s="174">
        <f>IF(G244="","",SUM(Table1[[#This Row],[Base Fee]]+Table1[[#This Row],[Transaction Fee]]))</f>
        <v/>
      </c>
      <c r="J244" s="199">
        <f>IFERROR(VLOOKUP(B244,'Multi Unit Grid'!C:F,4,FALSE),"")</f>
        <v/>
      </c>
      <c r="K244" s="201">
        <f>IFERROR(VLOOKUP(B244,'Multi Unit Grid'!C:G,5,FALSE),"")</f>
        <v/>
      </c>
      <c r="N244" s="207">
        <f>IF(M244="Y",7.5,IF(M244="N",0,""))</f>
        <v/>
      </c>
      <c r="S244" s="673" t="n"/>
    </row>
    <row r="245">
      <c r="A245" s="166">
        <f>IF('Multi Unit Grid'!#REF!="","",'Multi Unit Grid'!#REF!)</f>
        <v/>
      </c>
      <c r="B245" s="166">
        <f>IF('Multi Unit Grid'!#REF!="","",'Multi Unit Grid'!#REF!)</f>
        <v/>
      </c>
      <c r="C245" s="159" t="n"/>
      <c r="E245" s="166">
        <f>IF('Multi Unit Grid'!D241="","",'Multi Unit Grid'!D241)</f>
        <v/>
      </c>
      <c r="F245" s="166">
        <f>IF('Multi Unit Grid'!E241="","",'Multi Unit Grid'!E241)</f>
        <v/>
      </c>
      <c r="G245" s="631">
        <f>IF(F245=52,66.15,IF(F245=26,66.15,IF(F245=24,66.15,IF(F245=12,54.6,IF(F245=4,121.8/3,IF(F245=1,488.25/12,""))))))</f>
        <v/>
      </c>
      <c r="H245" s="631">
        <f>IF(F245=52,E245*1.1*52/12,IF(F245=26,E245*1.1*26/12,IF(F245=24,E245*1.1*24/12,IF(F245=12,E245*1.1*12/12,IF(F245=4,E245*4/12,IF(F245=1,E245*4/12,""))))))</f>
        <v/>
      </c>
      <c r="I245" s="174">
        <f>IF(G245="","",SUM(Table1[[#This Row],[Base Fee]]+Table1[[#This Row],[Transaction Fee]]))</f>
        <v/>
      </c>
      <c r="J245" s="199">
        <f>IFERROR(VLOOKUP(B245,'Multi Unit Grid'!C:F,4,FALSE),"")</f>
        <v/>
      </c>
      <c r="K245" s="201">
        <f>IFERROR(VLOOKUP(B245,'Multi Unit Grid'!C:G,5,FALSE),"")</f>
        <v/>
      </c>
      <c r="N245" s="207">
        <f>IF(M245="Y",7.5,IF(M245="N",0,""))</f>
        <v/>
      </c>
      <c r="S245" s="673" t="n"/>
    </row>
    <row r="246">
      <c r="A246" s="166">
        <f>IF('Multi Unit Grid'!#REF!="","",'Multi Unit Grid'!#REF!)</f>
        <v/>
      </c>
      <c r="B246" s="166">
        <f>IF('Multi Unit Grid'!#REF!="","",'Multi Unit Grid'!#REF!)</f>
        <v/>
      </c>
      <c r="C246" s="159" t="n"/>
      <c r="E246" s="166">
        <f>IF('Multi Unit Grid'!D242="","",'Multi Unit Grid'!D242)</f>
        <v/>
      </c>
      <c r="F246" s="166">
        <f>IF('Multi Unit Grid'!E242="","",'Multi Unit Grid'!E242)</f>
        <v/>
      </c>
      <c r="G246" s="631">
        <f>IF(F246=52,66.15,IF(F246=26,66.15,IF(F246=24,66.15,IF(F246=12,54.6,IF(F246=4,121.8/3,IF(F246=1,488.25/12,""))))))</f>
        <v/>
      </c>
      <c r="H246" s="631">
        <f>IF(F246=52,E246*1.1*52/12,IF(F246=26,E246*1.1*26/12,IF(F246=24,E246*1.1*24/12,IF(F246=12,E246*1.1*12/12,IF(F246=4,E246*4/12,IF(F246=1,E246*4/12,""))))))</f>
        <v/>
      </c>
      <c r="I246" s="174">
        <f>IF(G246="","",SUM(Table1[[#This Row],[Base Fee]]+Table1[[#This Row],[Transaction Fee]]))</f>
        <v/>
      </c>
      <c r="J246" s="199">
        <f>IFERROR(VLOOKUP(B246,'Multi Unit Grid'!C:F,4,FALSE),"")</f>
        <v/>
      </c>
      <c r="K246" s="201">
        <f>IFERROR(VLOOKUP(B246,'Multi Unit Grid'!C:G,5,FALSE),"")</f>
        <v/>
      </c>
      <c r="N246" s="207">
        <f>IF(M246="Y",7.5,IF(M246="N",0,""))</f>
        <v/>
      </c>
      <c r="S246" s="673" t="n"/>
    </row>
    <row r="247">
      <c r="A247" s="166">
        <f>IF('Multi Unit Grid'!#REF!="","",'Multi Unit Grid'!#REF!)</f>
        <v/>
      </c>
      <c r="B247" s="166">
        <f>IF('Multi Unit Grid'!#REF!="","",'Multi Unit Grid'!#REF!)</f>
        <v/>
      </c>
      <c r="C247" s="159" t="n"/>
      <c r="E247" s="166">
        <f>IF('Multi Unit Grid'!D243="","",'Multi Unit Grid'!D243)</f>
        <v/>
      </c>
      <c r="F247" s="166">
        <f>IF('Multi Unit Grid'!E243="","",'Multi Unit Grid'!E243)</f>
        <v/>
      </c>
      <c r="G247" s="631">
        <f>IF(F247=52,66.15,IF(F247=26,66.15,IF(F247=24,66.15,IF(F247=12,54.6,IF(F247=4,121.8/3,IF(F247=1,488.25/12,""))))))</f>
        <v/>
      </c>
      <c r="H247" s="631">
        <f>IF(F247=52,E247*1.1*52/12,IF(F247=26,E247*1.1*26/12,IF(F247=24,E247*1.1*24/12,IF(F247=12,E247*1.1*12/12,IF(F247=4,E247*4/12,IF(F247=1,E247*4/12,""))))))</f>
        <v/>
      </c>
      <c r="I247" s="174">
        <f>IF(G247="","",SUM(Table1[[#This Row],[Base Fee]]+Table1[[#This Row],[Transaction Fee]]))</f>
        <v/>
      </c>
      <c r="J247" s="199">
        <f>IFERROR(VLOOKUP(B247,'Multi Unit Grid'!C:F,4,FALSE),"")</f>
        <v/>
      </c>
      <c r="K247" s="201">
        <f>IFERROR(VLOOKUP(B247,'Multi Unit Grid'!C:G,5,FALSE),"")</f>
        <v/>
      </c>
      <c r="N247" s="207">
        <f>IF(M247="Y",7.5,IF(M247="N",0,""))</f>
        <v/>
      </c>
      <c r="S247" s="673" t="n"/>
    </row>
    <row r="248">
      <c r="A248" s="166">
        <f>IF('Multi Unit Grid'!#REF!="","",'Multi Unit Grid'!#REF!)</f>
        <v/>
      </c>
      <c r="B248" s="166">
        <f>IF('Multi Unit Grid'!#REF!="","",'Multi Unit Grid'!#REF!)</f>
        <v/>
      </c>
      <c r="C248" s="159" t="n"/>
      <c r="E248" s="166">
        <f>IF('Multi Unit Grid'!D244="","",'Multi Unit Grid'!D244)</f>
        <v/>
      </c>
      <c r="F248" s="166">
        <f>IF('Multi Unit Grid'!E244="","",'Multi Unit Grid'!E244)</f>
        <v/>
      </c>
      <c r="G248" s="631">
        <f>IF(F248=52,66.15,IF(F248=26,66.15,IF(F248=24,66.15,IF(F248=12,54.6,IF(F248=4,121.8/3,IF(F248=1,488.25/12,""))))))</f>
        <v/>
      </c>
      <c r="H248" s="631">
        <f>IF(F248=52,E248*1.1*52/12,IF(F248=26,E248*1.1*26/12,IF(F248=24,E248*1.1*24/12,IF(F248=12,E248*1.1*12/12,IF(F248=4,E248*4/12,IF(F248=1,E248*4/12,""))))))</f>
        <v/>
      </c>
      <c r="I248" s="174">
        <f>IF(G248="","",SUM(Table1[[#This Row],[Base Fee]]+Table1[[#This Row],[Transaction Fee]]))</f>
        <v/>
      </c>
      <c r="J248" s="199">
        <f>IFERROR(VLOOKUP(B248,'Multi Unit Grid'!C:F,4,FALSE),"")</f>
        <v/>
      </c>
      <c r="K248" s="201">
        <f>IFERROR(VLOOKUP(B248,'Multi Unit Grid'!C:G,5,FALSE),"")</f>
        <v/>
      </c>
      <c r="N248" s="207">
        <f>IF(M248="Y",7.5,IF(M248="N",0,""))</f>
        <v/>
      </c>
      <c r="S248" s="673" t="n"/>
    </row>
    <row r="249">
      <c r="A249" s="166">
        <f>IF('Multi Unit Grid'!#REF!="","",'Multi Unit Grid'!#REF!)</f>
        <v/>
      </c>
      <c r="B249" s="166">
        <f>IF('Multi Unit Grid'!#REF!="","",'Multi Unit Grid'!#REF!)</f>
        <v/>
      </c>
      <c r="C249" s="159" t="n"/>
      <c r="E249" s="166">
        <f>IF('Multi Unit Grid'!D245="","",'Multi Unit Grid'!D245)</f>
        <v/>
      </c>
      <c r="F249" s="166">
        <f>IF('Multi Unit Grid'!E245="","",'Multi Unit Grid'!E245)</f>
        <v/>
      </c>
      <c r="G249" s="631">
        <f>IF(F249=52,66.15,IF(F249=26,66.15,IF(F249=24,66.15,IF(F249=12,54.6,IF(F249=4,121.8/3,IF(F249=1,488.25/12,""))))))</f>
        <v/>
      </c>
      <c r="H249" s="631">
        <f>IF(F249=52,E249*1.1*52/12,IF(F249=26,E249*1.1*26/12,IF(F249=24,E249*1.1*24/12,IF(F249=12,E249*1.1*12/12,IF(F249=4,E249*4/12,IF(F249=1,E249*4/12,""))))))</f>
        <v/>
      </c>
      <c r="I249" s="174">
        <f>IF(G249="","",SUM(Table1[[#This Row],[Base Fee]]+Table1[[#This Row],[Transaction Fee]]))</f>
        <v/>
      </c>
      <c r="J249" s="199">
        <f>IFERROR(VLOOKUP(B249,'Multi Unit Grid'!C:F,4,FALSE),"")</f>
        <v/>
      </c>
      <c r="K249" s="201">
        <f>IFERROR(VLOOKUP(B249,'Multi Unit Grid'!C:G,5,FALSE),"")</f>
        <v/>
      </c>
      <c r="N249" s="207">
        <f>IF(M249="Y",7.5,IF(M249="N",0,""))</f>
        <v/>
      </c>
      <c r="S249" s="673" t="n"/>
    </row>
    <row r="250">
      <c r="A250" s="166">
        <f>IF('Multi Unit Grid'!#REF!="","",'Multi Unit Grid'!#REF!)</f>
        <v/>
      </c>
      <c r="B250" s="166">
        <f>IF('Multi Unit Grid'!#REF!="","",'Multi Unit Grid'!#REF!)</f>
        <v/>
      </c>
      <c r="C250" s="159" t="n"/>
      <c r="E250" s="166">
        <f>IF('Multi Unit Grid'!D246="","",'Multi Unit Grid'!D246)</f>
        <v/>
      </c>
      <c r="F250" s="166">
        <f>IF('Multi Unit Grid'!E246="","",'Multi Unit Grid'!E246)</f>
        <v/>
      </c>
      <c r="G250" s="631">
        <f>IF(F250=52,66.15,IF(F250=26,66.15,IF(F250=24,66.15,IF(F250=12,54.6,IF(F250=4,121.8/3,IF(F250=1,488.25/12,""))))))</f>
        <v/>
      </c>
      <c r="H250" s="631">
        <f>IF(F250=52,E250*1.1*52/12,IF(F250=26,E250*1.1*26/12,IF(F250=24,E250*1.1*24/12,IF(F250=12,E250*1.1*12/12,IF(F250=4,E250*4/12,IF(F250=1,E250*4/12,""))))))</f>
        <v/>
      </c>
      <c r="I250" s="174">
        <f>IF(G250="","",SUM(Table1[[#This Row],[Base Fee]]+Table1[[#This Row],[Transaction Fee]]))</f>
        <v/>
      </c>
      <c r="J250" s="199">
        <f>IFERROR(VLOOKUP(B250,'Multi Unit Grid'!C:F,4,FALSE),"")</f>
        <v/>
      </c>
      <c r="K250" s="201">
        <f>IFERROR(VLOOKUP(B250,'Multi Unit Grid'!C:G,5,FALSE),"")</f>
        <v/>
      </c>
      <c r="N250" s="207">
        <f>IF(M250="Y",7.5,IF(M250="N",0,""))</f>
        <v/>
      </c>
      <c r="S250" s="673" t="n"/>
    </row>
    <row r="251">
      <c r="A251" s="166">
        <f>IF('Multi Unit Grid'!#REF!="","",'Multi Unit Grid'!#REF!)</f>
        <v/>
      </c>
      <c r="B251" s="166">
        <f>IF('Multi Unit Grid'!#REF!="","",'Multi Unit Grid'!#REF!)</f>
        <v/>
      </c>
      <c r="C251" s="159" t="n"/>
      <c r="E251" s="166">
        <f>IF('Multi Unit Grid'!D247="","",'Multi Unit Grid'!D247)</f>
        <v/>
      </c>
      <c r="F251" s="166">
        <f>IF('Multi Unit Grid'!E247="","",'Multi Unit Grid'!E247)</f>
        <v/>
      </c>
      <c r="G251" s="631">
        <f>IF(F251=52,66.15,IF(F251=26,66.15,IF(F251=24,66.15,IF(F251=12,54.6,IF(F251=4,121.8/3,IF(F251=1,488.25/12,""))))))</f>
        <v/>
      </c>
      <c r="H251" s="631">
        <f>IF(F251=52,E251*1.1*52/12,IF(F251=26,E251*1.1*26/12,IF(F251=24,E251*1.1*24/12,IF(F251=12,E251*1.1*12/12,IF(F251=4,E251*4/12,IF(F251=1,E251*4/12,""))))))</f>
        <v/>
      </c>
      <c r="I251" s="174">
        <f>IF(G251="","",SUM(Table1[[#This Row],[Base Fee]]+Table1[[#This Row],[Transaction Fee]]))</f>
        <v/>
      </c>
      <c r="J251" s="199">
        <f>IFERROR(VLOOKUP(B251,'Multi Unit Grid'!C:F,4,FALSE),"")</f>
        <v/>
      </c>
      <c r="K251" s="201">
        <f>IFERROR(VLOOKUP(B251,'Multi Unit Grid'!C:G,5,FALSE),"")</f>
        <v/>
      </c>
      <c r="N251" s="207">
        <f>IF(M251="Y",7.5,IF(M251="N",0,""))</f>
        <v/>
      </c>
      <c r="S251" s="673" t="n"/>
    </row>
    <row r="252">
      <c r="A252" s="166">
        <f>IF('Multi Unit Grid'!#REF!="","",'Multi Unit Grid'!#REF!)</f>
        <v/>
      </c>
      <c r="B252" s="166">
        <f>IF('Multi Unit Grid'!#REF!="","",'Multi Unit Grid'!#REF!)</f>
        <v/>
      </c>
      <c r="C252" s="159" t="n"/>
      <c r="E252" s="166">
        <f>IF('Multi Unit Grid'!D248="","",'Multi Unit Grid'!D248)</f>
        <v/>
      </c>
      <c r="F252" s="166">
        <f>IF('Multi Unit Grid'!E248="","",'Multi Unit Grid'!E248)</f>
        <v/>
      </c>
      <c r="G252" s="631">
        <f>IF(F252=52,66.15,IF(F252=26,66.15,IF(F252=24,66.15,IF(F252=12,54.6,IF(F252=4,121.8/3,IF(F252=1,488.25/12,""))))))</f>
        <v/>
      </c>
      <c r="H252" s="631">
        <f>IF(F252=52,E252*1.1*52/12,IF(F252=26,E252*1.1*26/12,IF(F252=24,E252*1.1*24/12,IF(F252=12,E252*1.1*12/12,IF(F252=4,E252*4/12,IF(F252=1,E252*4/12,""))))))</f>
        <v/>
      </c>
      <c r="I252" s="174">
        <f>IF(G252="","",SUM(Table1[[#This Row],[Base Fee]]+Table1[[#This Row],[Transaction Fee]]))</f>
        <v/>
      </c>
      <c r="J252" s="199">
        <f>IFERROR(VLOOKUP(B252,'Multi Unit Grid'!C:F,4,FALSE),"")</f>
        <v/>
      </c>
      <c r="K252" s="201">
        <f>IFERROR(VLOOKUP(B252,'Multi Unit Grid'!C:G,5,FALSE),"")</f>
        <v/>
      </c>
      <c r="N252" s="207">
        <f>IF(M252="Y",7.5,IF(M252="N",0,""))</f>
        <v/>
      </c>
      <c r="S252" s="673" t="n"/>
    </row>
    <row r="253">
      <c r="A253" s="166">
        <f>IF('Multi Unit Grid'!#REF!="","",'Multi Unit Grid'!#REF!)</f>
        <v/>
      </c>
      <c r="B253" s="166">
        <f>IF('Multi Unit Grid'!#REF!="","",'Multi Unit Grid'!#REF!)</f>
        <v/>
      </c>
      <c r="C253" s="159" t="n"/>
      <c r="E253" s="166">
        <f>IF('Multi Unit Grid'!D249="","",'Multi Unit Grid'!D249)</f>
        <v/>
      </c>
      <c r="F253" s="166">
        <f>IF('Multi Unit Grid'!E249="","",'Multi Unit Grid'!E249)</f>
        <v/>
      </c>
      <c r="G253" s="631">
        <f>IF(F253=52,66.15,IF(F253=26,66.15,IF(F253=24,66.15,IF(F253=12,54.6,IF(F253=4,121.8/3,IF(F253=1,488.25/12,""))))))</f>
        <v/>
      </c>
      <c r="H253" s="631">
        <f>IF(F253=52,E253*1.1*52/12,IF(F253=26,E253*1.1*26/12,IF(F253=24,E253*1.1*24/12,IF(F253=12,E253*1.1*12/12,IF(F253=4,E253*4/12,IF(F253=1,E253*4/12,""))))))</f>
        <v/>
      </c>
      <c r="I253" s="174">
        <f>IF(G253="","",SUM(Table1[[#This Row],[Base Fee]]+Table1[[#This Row],[Transaction Fee]]))</f>
        <v/>
      </c>
      <c r="J253" s="199">
        <f>IFERROR(VLOOKUP(B253,'Multi Unit Grid'!C:F,4,FALSE),"")</f>
        <v/>
      </c>
      <c r="K253" s="201">
        <f>IFERROR(VLOOKUP(B253,'Multi Unit Grid'!C:G,5,FALSE),"")</f>
        <v/>
      </c>
      <c r="N253" s="207">
        <f>IF(M253="Y",7.5,IF(M253="N",0,""))</f>
        <v/>
      </c>
      <c r="S253" s="673" t="n"/>
    </row>
    <row r="254">
      <c r="A254" s="166">
        <f>IF('Multi Unit Grid'!#REF!="","",'Multi Unit Grid'!#REF!)</f>
        <v/>
      </c>
      <c r="B254" s="166">
        <f>IF('Multi Unit Grid'!#REF!="","",'Multi Unit Grid'!#REF!)</f>
        <v/>
      </c>
      <c r="C254" s="159" t="n"/>
      <c r="E254" s="166">
        <f>IF('Multi Unit Grid'!D250="","",'Multi Unit Grid'!D250)</f>
        <v/>
      </c>
      <c r="F254" s="166">
        <f>IF('Multi Unit Grid'!E250="","",'Multi Unit Grid'!E250)</f>
        <v/>
      </c>
      <c r="G254" s="631">
        <f>IF(F254=52,66.15,IF(F254=26,66.15,IF(F254=24,66.15,IF(F254=12,54.6,IF(F254=4,121.8/3,IF(F254=1,488.25/12,""))))))</f>
        <v/>
      </c>
      <c r="H254" s="631">
        <f>IF(F254=52,E254*1.1*52/12,IF(F254=26,E254*1.1*26/12,IF(F254=24,E254*1.1*24/12,IF(F254=12,E254*1.1*12/12,IF(F254=4,E254*4/12,IF(F254=1,E254*4/12,""))))))</f>
        <v/>
      </c>
      <c r="I254" s="174">
        <f>IF(G254="","",SUM(Table1[[#This Row],[Base Fee]]+Table1[[#This Row],[Transaction Fee]]))</f>
        <v/>
      </c>
      <c r="J254" s="199">
        <f>IFERROR(VLOOKUP(B254,'Multi Unit Grid'!C:F,4,FALSE),"")</f>
        <v/>
      </c>
      <c r="K254" s="201">
        <f>IFERROR(VLOOKUP(B254,'Multi Unit Grid'!C:G,5,FALSE),"")</f>
        <v/>
      </c>
      <c r="N254" s="207">
        <f>IF(M254="Y",7.5,IF(M254="N",0,""))</f>
        <v/>
      </c>
      <c r="S254" s="673" t="n"/>
    </row>
    <row r="255">
      <c r="A255" s="166">
        <f>IF('Multi Unit Grid'!#REF!="","",'Multi Unit Grid'!#REF!)</f>
        <v/>
      </c>
      <c r="B255" s="166">
        <f>IF('Multi Unit Grid'!#REF!="","",'Multi Unit Grid'!#REF!)</f>
        <v/>
      </c>
      <c r="C255" s="159" t="n"/>
      <c r="E255" s="166">
        <f>IF('Multi Unit Grid'!D251="","",'Multi Unit Grid'!D251)</f>
        <v/>
      </c>
      <c r="F255" s="166">
        <f>IF('Multi Unit Grid'!E251="","",'Multi Unit Grid'!E251)</f>
        <v/>
      </c>
      <c r="G255" s="631">
        <f>IF(F255=52,66.15,IF(F255=26,66.15,IF(F255=24,66.15,IF(F255=12,54.6,IF(F255=4,121.8/3,IF(F255=1,488.25/12,""))))))</f>
        <v/>
      </c>
      <c r="H255" s="631">
        <f>IF(F255=52,E255*1.1*52/12,IF(F255=26,E255*1.1*26/12,IF(F255=24,E255*1.1*24/12,IF(F255=12,E255*1.1*12/12,IF(F255=4,E255*4/12,IF(F255=1,E255*4/12,""))))))</f>
        <v/>
      </c>
      <c r="I255" s="174">
        <f>IF(G255="","",SUM(Table1[[#This Row],[Base Fee]]+Table1[[#This Row],[Transaction Fee]]))</f>
        <v/>
      </c>
      <c r="J255" s="199">
        <f>IFERROR(VLOOKUP(B255,'Multi Unit Grid'!C:F,4,FALSE),"")</f>
        <v/>
      </c>
      <c r="K255" s="201">
        <f>IFERROR(VLOOKUP(B255,'Multi Unit Grid'!C:G,5,FALSE),"")</f>
        <v/>
      </c>
      <c r="N255" s="207">
        <f>IF(M255="Y",7.5,IF(M255="N",0,""))</f>
        <v/>
      </c>
      <c r="S255" s="673" t="n"/>
    </row>
    <row r="256">
      <c r="A256" s="166">
        <f>IF('Multi Unit Grid'!#REF!="","",'Multi Unit Grid'!#REF!)</f>
        <v/>
      </c>
      <c r="B256" s="166">
        <f>IF('Multi Unit Grid'!#REF!="","",'Multi Unit Grid'!#REF!)</f>
        <v/>
      </c>
      <c r="C256" s="159" t="n"/>
      <c r="E256" s="166">
        <f>IF('Multi Unit Grid'!D252="","",'Multi Unit Grid'!D252)</f>
        <v/>
      </c>
      <c r="F256" s="166">
        <f>IF('Multi Unit Grid'!E252="","",'Multi Unit Grid'!E252)</f>
        <v/>
      </c>
      <c r="G256" s="631">
        <f>IF(F256=52,66.15,IF(F256=26,66.15,IF(F256=24,66.15,IF(F256=12,54.6,IF(F256=4,121.8/3,IF(F256=1,488.25/12,""))))))</f>
        <v/>
      </c>
      <c r="H256" s="631">
        <f>IF(F256=52,E256*1.1*52/12,IF(F256=26,E256*1.1*26/12,IF(F256=24,E256*1.1*24/12,IF(F256=12,E256*1.1*12/12,IF(F256=4,E256*4/12,IF(F256=1,E256*4/12,""))))))</f>
        <v/>
      </c>
      <c r="I256" s="174">
        <f>IF(G256="","",SUM(Table1[[#This Row],[Base Fee]]+Table1[[#This Row],[Transaction Fee]]))</f>
        <v/>
      </c>
      <c r="J256" s="199">
        <f>IFERROR(VLOOKUP(B256,'Multi Unit Grid'!C:F,4,FALSE),"")</f>
        <v/>
      </c>
      <c r="K256" s="201">
        <f>IFERROR(VLOOKUP(B256,'Multi Unit Grid'!C:G,5,FALSE),"")</f>
        <v/>
      </c>
      <c r="N256" s="207">
        <f>IF(M256="Y",7.5,IF(M256="N",0,""))</f>
        <v/>
      </c>
      <c r="S256" s="673" t="n"/>
    </row>
    <row r="257">
      <c r="A257" s="166">
        <f>IF('Multi Unit Grid'!#REF!="","",'Multi Unit Grid'!#REF!)</f>
        <v/>
      </c>
      <c r="B257" s="166">
        <f>IF('Multi Unit Grid'!#REF!="","",'Multi Unit Grid'!#REF!)</f>
        <v/>
      </c>
      <c r="C257" s="159" t="n"/>
      <c r="E257" s="166">
        <f>IF('Multi Unit Grid'!D253="","",'Multi Unit Grid'!D253)</f>
        <v/>
      </c>
      <c r="F257" s="166">
        <f>IF('Multi Unit Grid'!E253="","",'Multi Unit Grid'!E253)</f>
        <v/>
      </c>
      <c r="G257" s="631">
        <f>IF(F257=52,66.15,IF(F257=26,66.15,IF(F257=24,66.15,IF(F257=12,54.6,IF(F257=4,121.8/3,IF(F257=1,488.25/12,""))))))</f>
        <v/>
      </c>
      <c r="H257" s="631">
        <f>IF(F257=52,E257*1.1*52/12,IF(F257=26,E257*1.1*26/12,IF(F257=24,E257*1.1*24/12,IF(F257=12,E257*1.1*12/12,IF(F257=4,E257*4/12,IF(F257=1,E257*4/12,""))))))</f>
        <v/>
      </c>
      <c r="I257" s="174">
        <f>IF(G257="","",SUM(Table1[[#This Row],[Base Fee]]+Table1[[#This Row],[Transaction Fee]]))</f>
        <v/>
      </c>
      <c r="J257" s="199">
        <f>IFERROR(VLOOKUP(B257,'Multi Unit Grid'!C:F,4,FALSE),"")</f>
        <v/>
      </c>
      <c r="K257" s="201">
        <f>IFERROR(VLOOKUP(B257,'Multi Unit Grid'!C:G,5,FALSE),"")</f>
        <v/>
      </c>
      <c r="N257" s="207">
        <f>IF(M257="Y",7.5,IF(M257="N",0,""))</f>
        <v/>
      </c>
      <c r="S257" s="673" t="n"/>
    </row>
    <row r="258">
      <c r="A258" s="166">
        <f>IF('Multi Unit Grid'!#REF!="","",'Multi Unit Grid'!#REF!)</f>
        <v/>
      </c>
      <c r="B258" s="166">
        <f>IF('Multi Unit Grid'!#REF!="","",'Multi Unit Grid'!#REF!)</f>
        <v/>
      </c>
      <c r="C258" s="159" t="n"/>
      <c r="E258" s="166">
        <f>IF('Multi Unit Grid'!D254="","",'Multi Unit Grid'!D254)</f>
        <v/>
      </c>
      <c r="F258" s="166">
        <f>IF('Multi Unit Grid'!E254="","",'Multi Unit Grid'!E254)</f>
        <v/>
      </c>
      <c r="G258" s="631">
        <f>IF(F258=52,66.15,IF(F258=26,66.15,IF(F258=24,66.15,IF(F258=12,54.6,IF(F258=4,121.8/3,IF(F258=1,488.25/12,""))))))</f>
        <v/>
      </c>
      <c r="H258" s="631">
        <f>IF(F258=52,E258*1.1*52/12,IF(F258=26,E258*1.1*26/12,IF(F258=24,E258*1.1*24/12,IF(F258=12,E258*1.1*12/12,IF(F258=4,E258*4/12,IF(F258=1,E258*4/12,""))))))</f>
        <v/>
      </c>
      <c r="I258" s="174">
        <f>IF(G258="","",SUM(Table1[[#This Row],[Base Fee]]+Table1[[#This Row],[Transaction Fee]]))</f>
        <v/>
      </c>
      <c r="J258" s="199">
        <f>IFERROR(VLOOKUP(B258,'Multi Unit Grid'!C:F,4,FALSE),"")</f>
        <v/>
      </c>
      <c r="K258" s="201">
        <f>IFERROR(VLOOKUP(B258,'Multi Unit Grid'!C:G,5,FALSE),"")</f>
        <v/>
      </c>
      <c r="N258" s="207">
        <f>IF(M258="Y",7.5,IF(M258="N",0,""))</f>
        <v/>
      </c>
      <c r="S258" s="673" t="n"/>
    </row>
    <row r="259">
      <c r="A259" s="166">
        <f>IF('Multi Unit Grid'!#REF!="","",'Multi Unit Grid'!#REF!)</f>
        <v/>
      </c>
      <c r="B259" s="166">
        <f>IF('Multi Unit Grid'!#REF!="","",'Multi Unit Grid'!#REF!)</f>
        <v/>
      </c>
      <c r="C259" s="159" t="n"/>
      <c r="E259" s="166">
        <f>IF('Multi Unit Grid'!D255="","",'Multi Unit Grid'!D255)</f>
        <v/>
      </c>
      <c r="F259" s="166">
        <f>IF('Multi Unit Grid'!E255="","",'Multi Unit Grid'!E255)</f>
        <v/>
      </c>
      <c r="G259" s="631">
        <f>IF(F259=52,66.15,IF(F259=26,66.15,IF(F259=24,66.15,IF(F259=12,54.6,IF(F259=4,121.8/3,IF(F259=1,488.25/12,""))))))</f>
        <v/>
      </c>
      <c r="H259" s="631">
        <f>IF(F259=52,E259*1.1*52/12,IF(F259=26,E259*1.1*26/12,IF(F259=24,E259*1.1*24/12,IF(F259=12,E259*1.1*12/12,IF(F259=4,E259*4/12,IF(F259=1,E259*4/12,""))))))</f>
        <v/>
      </c>
      <c r="I259" s="174">
        <f>IF(G259="","",SUM(Table1[[#This Row],[Base Fee]]+Table1[[#This Row],[Transaction Fee]]))</f>
        <v/>
      </c>
      <c r="J259" s="199">
        <f>IFERROR(VLOOKUP(B259,'Multi Unit Grid'!C:F,4,FALSE),"")</f>
        <v/>
      </c>
      <c r="K259" s="201">
        <f>IFERROR(VLOOKUP(B259,'Multi Unit Grid'!C:G,5,FALSE),"")</f>
        <v/>
      </c>
      <c r="N259" s="207">
        <f>IF(M259="Y",7.5,IF(M259="N",0,""))</f>
        <v/>
      </c>
      <c r="S259" s="673" t="n"/>
    </row>
    <row r="260">
      <c r="A260" s="166">
        <f>IF('Multi Unit Grid'!#REF!="","",'Multi Unit Grid'!#REF!)</f>
        <v/>
      </c>
      <c r="B260" s="166">
        <f>IF('Multi Unit Grid'!#REF!="","",'Multi Unit Grid'!#REF!)</f>
        <v/>
      </c>
      <c r="C260" s="159" t="n"/>
      <c r="E260" s="166">
        <f>IF('Multi Unit Grid'!D256="","",'Multi Unit Grid'!D256)</f>
        <v/>
      </c>
      <c r="F260" s="166">
        <f>IF('Multi Unit Grid'!E256="","",'Multi Unit Grid'!E256)</f>
        <v/>
      </c>
      <c r="G260" s="631">
        <f>IF(F260=52,66.15,IF(F260=26,66.15,IF(F260=24,66.15,IF(F260=12,54.6,IF(F260=4,121.8/3,IF(F260=1,488.25/12,""))))))</f>
        <v/>
      </c>
      <c r="H260" s="631">
        <f>IF(F260=52,E260*1.1*52/12,IF(F260=26,E260*1.1*26/12,IF(F260=24,E260*1.1*24/12,IF(F260=12,E260*1.1*12/12,IF(F260=4,E260*4/12,IF(F260=1,E260*4/12,""))))))</f>
        <v/>
      </c>
      <c r="I260" s="174">
        <f>IF(G260="","",SUM(Table1[[#This Row],[Base Fee]]+Table1[[#This Row],[Transaction Fee]]))</f>
        <v/>
      </c>
      <c r="J260" s="199">
        <f>IFERROR(VLOOKUP(B260,'Multi Unit Grid'!C:F,4,FALSE),"")</f>
        <v/>
      </c>
      <c r="K260" s="201">
        <f>IFERROR(VLOOKUP(B260,'Multi Unit Grid'!C:G,5,FALSE),"")</f>
        <v/>
      </c>
      <c r="N260" s="207">
        <f>IF(M260="Y",7.5,IF(M260="N",0,""))</f>
        <v/>
      </c>
      <c r="S260" s="673" t="n"/>
    </row>
    <row r="261">
      <c r="A261" s="166">
        <f>IF('Multi Unit Grid'!#REF!="","",'Multi Unit Grid'!#REF!)</f>
        <v/>
      </c>
      <c r="B261" s="166">
        <f>IF('Multi Unit Grid'!#REF!="","",'Multi Unit Grid'!#REF!)</f>
        <v/>
      </c>
      <c r="C261" s="159" t="n"/>
      <c r="E261" s="166">
        <f>IF('Multi Unit Grid'!D257="","",'Multi Unit Grid'!D257)</f>
        <v/>
      </c>
      <c r="F261" s="166">
        <f>IF('Multi Unit Grid'!E257="","",'Multi Unit Grid'!E257)</f>
        <v/>
      </c>
      <c r="G261" s="631">
        <f>IF(F261=52,66.15,IF(F261=26,66.15,IF(F261=24,66.15,IF(F261=12,54.6,IF(F261=4,121.8/3,IF(F261=1,488.25/12,""))))))</f>
        <v/>
      </c>
      <c r="H261" s="631">
        <f>IF(F261=52,E261*1.1*52/12,IF(F261=26,E261*1.1*26/12,IF(F261=24,E261*1.1*24/12,IF(F261=12,E261*1.1*12/12,IF(F261=4,E261*4/12,IF(F261=1,E261*4/12,""))))))</f>
        <v/>
      </c>
      <c r="I261" s="174">
        <f>IF(G261="","",SUM(Table1[[#This Row],[Base Fee]]+Table1[[#This Row],[Transaction Fee]]))</f>
        <v/>
      </c>
      <c r="J261" s="199">
        <f>IFERROR(VLOOKUP(B261,'Multi Unit Grid'!C:F,4,FALSE),"")</f>
        <v/>
      </c>
      <c r="K261" s="201">
        <f>IFERROR(VLOOKUP(B261,'Multi Unit Grid'!C:G,5,FALSE),"")</f>
        <v/>
      </c>
      <c r="N261" s="207">
        <f>IF(M261="Y",7.5,IF(M261="N",0,""))</f>
        <v/>
      </c>
      <c r="S261" s="673" t="n"/>
    </row>
    <row r="262">
      <c r="A262" s="166">
        <f>IF('Multi Unit Grid'!#REF!="","",'Multi Unit Grid'!#REF!)</f>
        <v/>
      </c>
      <c r="B262" s="166">
        <f>IF('Multi Unit Grid'!#REF!="","",'Multi Unit Grid'!#REF!)</f>
        <v/>
      </c>
      <c r="C262" s="159" t="n"/>
      <c r="E262" s="166">
        <f>IF('Multi Unit Grid'!D258="","",'Multi Unit Grid'!D258)</f>
        <v/>
      </c>
      <c r="F262" s="166">
        <f>IF('Multi Unit Grid'!E258="","",'Multi Unit Grid'!E258)</f>
        <v/>
      </c>
      <c r="G262" s="631">
        <f>IF(F262=52,66.15,IF(F262=26,66.15,IF(F262=24,66.15,IF(F262=12,54.6,IF(F262=4,121.8/3,IF(F262=1,488.25/12,""))))))</f>
        <v/>
      </c>
      <c r="H262" s="631">
        <f>IF(F262=52,E262*1.1*52/12,IF(F262=26,E262*1.1*26/12,IF(F262=24,E262*1.1*24/12,IF(F262=12,E262*1.1*12/12,IF(F262=4,E262*4/12,IF(F262=1,E262*4/12,""))))))</f>
        <v/>
      </c>
      <c r="I262" s="174">
        <f>IF(G262="","",SUM(Table1[[#This Row],[Base Fee]]+Table1[[#This Row],[Transaction Fee]]))</f>
        <v/>
      </c>
      <c r="J262" s="199">
        <f>IFERROR(VLOOKUP(B262,'Multi Unit Grid'!C:F,4,FALSE),"")</f>
        <v/>
      </c>
      <c r="K262" s="201">
        <f>IFERROR(VLOOKUP(B262,'Multi Unit Grid'!C:G,5,FALSE),"")</f>
        <v/>
      </c>
      <c r="N262" s="207">
        <f>IF(M262="Y",7.5,IF(M262="N",0,""))</f>
        <v/>
      </c>
      <c r="S262" s="673" t="n"/>
    </row>
    <row r="263">
      <c r="A263" s="166">
        <f>IF('Multi Unit Grid'!#REF!="","",'Multi Unit Grid'!#REF!)</f>
        <v/>
      </c>
      <c r="B263" s="166">
        <f>IF('Multi Unit Grid'!#REF!="","",'Multi Unit Grid'!#REF!)</f>
        <v/>
      </c>
      <c r="C263" s="159" t="n"/>
      <c r="E263" s="166">
        <f>IF('Multi Unit Grid'!D259="","",'Multi Unit Grid'!D259)</f>
        <v/>
      </c>
      <c r="F263" s="166">
        <f>IF('Multi Unit Grid'!E259="","",'Multi Unit Grid'!E259)</f>
        <v/>
      </c>
      <c r="G263" s="631">
        <f>IF(F263=52,66.15,IF(F263=26,66.15,IF(F263=24,66.15,IF(F263=12,54.6,IF(F263=4,121.8/3,IF(F263=1,488.25/12,""))))))</f>
        <v/>
      </c>
      <c r="H263" s="631">
        <f>IF(F263=52,E263*1.1*52/12,IF(F263=26,E263*1.1*26/12,IF(F263=24,E263*1.1*24/12,IF(F263=12,E263*1.1*12/12,IF(F263=4,E263*4/12,IF(F263=1,E263*4/12,""))))))</f>
        <v/>
      </c>
      <c r="I263" s="174">
        <f>IF(G263="","",SUM(Table1[[#This Row],[Base Fee]]+Table1[[#This Row],[Transaction Fee]]))</f>
        <v/>
      </c>
      <c r="J263" s="199">
        <f>IFERROR(VLOOKUP(B263,'Multi Unit Grid'!C:F,4,FALSE),"")</f>
        <v/>
      </c>
      <c r="K263" s="201">
        <f>IFERROR(VLOOKUP(B263,'Multi Unit Grid'!C:G,5,FALSE),"")</f>
        <v/>
      </c>
      <c r="N263" s="207">
        <f>IF(M263="Y",7.5,IF(M263="N",0,""))</f>
        <v/>
      </c>
      <c r="S263" s="673" t="n"/>
    </row>
    <row r="264">
      <c r="A264" s="166">
        <f>IF('Multi Unit Grid'!#REF!="","",'Multi Unit Grid'!#REF!)</f>
        <v/>
      </c>
      <c r="B264" s="166">
        <f>IF('Multi Unit Grid'!#REF!="","",'Multi Unit Grid'!#REF!)</f>
        <v/>
      </c>
      <c r="C264" s="159" t="n"/>
      <c r="E264" s="166">
        <f>IF('Multi Unit Grid'!D260="","",'Multi Unit Grid'!D260)</f>
        <v/>
      </c>
      <c r="F264" s="166">
        <f>IF('Multi Unit Grid'!E260="","",'Multi Unit Grid'!E260)</f>
        <v/>
      </c>
      <c r="G264" s="631">
        <f>IF(F264=52,66.15,IF(F264=26,66.15,IF(F264=24,66.15,IF(F264=12,54.6,IF(F264=4,121.8/3,IF(F264=1,488.25/12,""))))))</f>
        <v/>
      </c>
      <c r="H264" s="631">
        <f>IF(F264=52,E264*1.1*52/12,IF(F264=26,E264*1.1*26/12,IF(F264=24,E264*1.1*24/12,IF(F264=12,E264*1.1*12/12,IF(F264=4,E264*4/12,IF(F264=1,E264*4/12,""))))))</f>
        <v/>
      </c>
      <c r="I264" s="174">
        <f>IF(G264="","",SUM(Table1[[#This Row],[Base Fee]]+Table1[[#This Row],[Transaction Fee]]))</f>
        <v/>
      </c>
      <c r="J264" s="199">
        <f>IFERROR(VLOOKUP(B264,'Multi Unit Grid'!C:F,4,FALSE),"")</f>
        <v/>
      </c>
      <c r="K264" s="201">
        <f>IFERROR(VLOOKUP(B264,'Multi Unit Grid'!C:G,5,FALSE),"")</f>
        <v/>
      </c>
      <c r="N264" s="207">
        <f>IF(M264="Y",7.5,IF(M264="N",0,""))</f>
        <v/>
      </c>
      <c r="S264" s="673" t="n"/>
    </row>
    <row r="265">
      <c r="A265" s="166">
        <f>IF('Multi Unit Grid'!#REF!="","",'Multi Unit Grid'!#REF!)</f>
        <v/>
      </c>
      <c r="B265" s="166">
        <f>IF('Multi Unit Grid'!#REF!="","",'Multi Unit Grid'!#REF!)</f>
        <v/>
      </c>
      <c r="C265" s="159" t="n"/>
      <c r="E265" s="166">
        <f>IF('Multi Unit Grid'!D261="","",'Multi Unit Grid'!D261)</f>
        <v/>
      </c>
      <c r="F265" s="166">
        <f>IF('Multi Unit Grid'!E261="","",'Multi Unit Grid'!E261)</f>
        <v/>
      </c>
      <c r="G265" s="631">
        <f>IF(F265=52,66.15,IF(F265=26,66.15,IF(F265=24,66.15,IF(F265=12,54.6,IF(F265=4,121.8/3,IF(F265=1,488.25/12,""))))))</f>
        <v/>
      </c>
      <c r="H265" s="631">
        <f>IF(F265=52,E265*1.1*52/12,IF(F265=26,E265*1.1*26/12,IF(F265=24,E265*1.1*24/12,IF(F265=12,E265*1.1*12/12,IF(F265=4,E265*4/12,IF(F265=1,E265*4/12,""))))))</f>
        <v/>
      </c>
      <c r="I265" s="174">
        <f>IF(G265="","",SUM(Table1[[#This Row],[Base Fee]]+Table1[[#This Row],[Transaction Fee]]))</f>
        <v/>
      </c>
      <c r="J265" s="199">
        <f>IFERROR(VLOOKUP(B265,'Multi Unit Grid'!C:F,4,FALSE),"")</f>
        <v/>
      </c>
      <c r="K265" s="201">
        <f>IFERROR(VLOOKUP(B265,'Multi Unit Grid'!C:G,5,FALSE),"")</f>
        <v/>
      </c>
      <c r="N265" s="207">
        <f>IF(M265="Y",7.5,IF(M265="N",0,""))</f>
        <v/>
      </c>
      <c r="S265" s="673" t="n"/>
    </row>
    <row r="266">
      <c r="A266" s="166">
        <f>IF('Multi Unit Grid'!#REF!="","",'Multi Unit Grid'!#REF!)</f>
        <v/>
      </c>
      <c r="B266" s="166">
        <f>IF('Multi Unit Grid'!#REF!="","",'Multi Unit Grid'!#REF!)</f>
        <v/>
      </c>
      <c r="C266" s="159" t="n"/>
      <c r="E266" s="166">
        <f>IF('Multi Unit Grid'!D262="","",'Multi Unit Grid'!D262)</f>
        <v/>
      </c>
      <c r="F266" s="166">
        <f>IF('Multi Unit Grid'!E262="","",'Multi Unit Grid'!E262)</f>
        <v/>
      </c>
      <c r="G266" s="631">
        <f>IF(F266=52,66.15,IF(F266=26,66.15,IF(F266=24,66.15,IF(F266=12,54.6,IF(F266=4,121.8/3,IF(F266=1,488.25/12,""))))))</f>
        <v/>
      </c>
      <c r="H266" s="631">
        <f>IF(F266=52,E266*1.1*52/12,IF(F266=26,E266*1.1*26/12,IF(F266=24,E266*1.1*24/12,IF(F266=12,E266*1.1*12/12,IF(F266=4,E266*4/12,IF(F266=1,E266*4/12,""))))))</f>
        <v/>
      </c>
      <c r="I266" s="174">
        <f>IF(G266="","",SUM(Table1[[#This Row],[Base Fee]]+Table1[[#This Row],[Transaction Fee]]))</f>
        <v/>
      </c>
      <c r="J266" s="199">
        <f>IFERROR(VLOOKUP(B266,'Multi Unit Grid'!C:F,4,FALSE),"")</f>
        <v/>
      </c>
      <c r="K266" s="201">
        <f>IFERROR(VLOOKUP(B266,'Multi Unit Grid'!C:G,5,FALSE),"")</f>
        <v/>
      </c>
      <c r="N266" s="207">
        <f>IF(M266="Y",7.5,IF(M266="N",0,""))</f>
        <v/>
      </c>
      <c r="S266" s="673" t="n"/>
    </row>
    <row r="267">
      <c r="A267" s="166">
        <f>IF('Multi Unit Grid'!#REF!="","",'Multi Unit Grid'!#REF!)</f>
        <v/>
      </c>
      <c r="B267" s="166">
        <f>IF('Multi Unit Grid'!#REF!="","",'Multi Unit Grid'!#REF!)</f>
        <v/>
      </c>
      <c r="C267" s="159" t="n"/>
      <c r="E267" s="166">
        <f>IF('Multi Unit Grid'!D263="","",'Multi Unit Grid'!D263)</f>
        <v/>
      </c>
      <c r="F267" s="166">
        <f>IF('Multi Unit Grid'!E263="","",'Multi Unit Grid'!E263)</f>
        <v/>
      </c>
      <c r="G267" s="631">
        <f>IF(F267=52,66.15,IF(F267=26,66.15,IF(F267=24,66.15,IF(F267=12,54.6,IF(F267=4,121.8/3,IF(F267=1,488.25/12,""))))))</f>
        <v/>
      </c>
      <c r="H267" s="631">
        <f>IF(F267=52,E267*1.1*52/12,IF(F267=26,E267*1.1*26/12,IF(F267=24,E267*1.1*24/12,IF(F267=12,E267*1.1*12/12,IF(F267=4,E267*4/12,IF(F267=1,E267*4/12,""))))))</f>
        <v/>
      </c>
      <c r="I267" s="174">
        <f>IF(G267="","",SUM(Table1[[#This Row],[Base Fee]]+Table1[[#This Row],[Transaction Fee]]))</f>
        <v/>
      </c>
      <c r="J267" s="199">
        <f>IFERROR(VLOOKUP(B267,'Multi Unit Grid'!C:F,4,FALSE),"")</f>
        <v/>
      </c>
      <c r="K267" s="201">
        <f>IFERROR(VLOOKUP(B267,'Multi Unit Grid'!C:G,5,FALSE),"")</f>
        <v/>
      </c>
      <c r="N267" s="207">
        <f>IF(M267="Y",7.5,IF(M267="N",0,""))</f>
        <v/>
      </c>
      <c r="S267" s="673" t="n"/>
    </row>
    <row r="268">
      <c r="A268" s="166">
        <f>IF('Multi Unit Grid'!#REF!="","",'Multi Unit Grid'!#REF!)</f>
        <v/>
      </c>
      <c r="B268" s="166">
        <f>IF('Multi Unit Grid'!#REF!="","",'Multi Unit Grid'!#REF!)</f>
        <v/>
      </c>
      <c r="C268" s="159" t="n"/>
      <c r="E268" s="166">
        <f>IF('Multi Unit Grid'!D264="","",'Multi Unit Grid'!D264)</f>
        <v/>
      </c>
      <c r="F268" s="166">
        <f>IF('Multi Unit Grid'!E264="","",'Multi Unit Grid'!E264)</f>
        <v/>
      </c>
      <c r="G268" s="631">
        <f>IF(F268=52,66.15,IF(F268=26,66.15,IF(F268=24,66.15,IF(F268=12,54.6,IF(F268=4,121.8/3,IF(F268=1,488.25/12,""))))))</f>
        <v/>
      </c>
      <c r="H268" s="631">
        <f>IF(F268=52,E268*1.1*52/12,IF(F268=26,E268*1.1*26/12,IF(F268=24,E268*1.1*24/12,IF(F268=12,E268*1.1*12/12,IF(F268=4,E268*4/12,IF(F268=1,E268*4/12,""))))))</f>
        <v/>
      </c>
      <c r="I268" s="174">
        <f>IF(G268="","",SUM(Table1[[#This Row],[Base Fee]]+Table1[[#This Row],[Transaction Fee]]))</f>
        <v/>
      </c>
      <c r="J268" s="199">
        <f>IFERROR(VLOOKUP(B268,'Multi Unit Grid'!C:F,4,FALSE),"")</f>
        <v/>
      </c>
      <c r="K268" s="201">
        <f>IFERROR(VLOOKUP(B268,'Multi Unit Grid'!C:G,5,FALSE),"")</f>
        <v/>
      </c>
      <c r="N268" s="207">
        <f>IF(M268="Y",7.5,IF(M268="N",0,""))</f>
        <v/>
      </c>
      <c r="S268" s="673" t="n"/>
    </row>
    <row r="269">
      <c r="A269" s="166">
        <f>IF('Multi Unit Grid'!#REF!="","",'Multi Unit Grid'!#REF!)</f>
        <v/>
      </c>
      <c r="B269" s="166">
        <f>IF('Multi Unit Grid'!#REF!="","",'Multi Unit Grid'!#REF!)</f>
        <v/>
      </c>
      <c r="C269" s="159" t="n"/>
      <c r="E269" s="166">
        <f>IF('Multi Unit Grid'!D265="","",'Multi Unit Grid'!D265)</f>
        <v/>
      </c>
      <c r="F269" s="166">
        <f>IF('Multi Unit Grid'!E265="","",'Multi Unit Grid'!E265)</f>
        <v/>
      </c>
      <c r="G269" s="631">
        <f>IF(F269=52,66.15,IF(F269=26,66.15,IF(F269=24,66.15,IF(F269=12,54.6,IF(F269=4,121.8/3,IF(F269=1,488.25/12,""))))))</f>
        <v/>
      </c>
      <c r="H269" s="631">
        <f>IF(F269=52,E269*1.1*52/12,IF(F269=26,E269*1.1*26/12,IF(F269=24,E269*1.1*24/12,IF(F269=12,E269*1.1*12/12,IF(F269=4,E269*4/12,IF(F269=1,E269*4/12,""))))))</f>
        <v/>
      </c>
      <c r="I269" s="174">
        <f>IF(G269="","",SUM(Table1[[#This Row],[Base Fee]]+Table1[[#This Row],[Transaction Fee]]))</f>
        <v/>
      </c>
      <c r="J269" s="199">
        <f>IFERROR(VLOOKUP(B269,'Multi Unit Grid'!C:F,4,FALSE),"")</f>
        <v/>
      </c>
      <c r="K269" s="201">
        <f>IFERROR(VLOOKUP(B269,'Multi Unit Grid'!C:G,5,FALSE),"")</f>
        <v/>
      </c>
      <c r="N269" s="207">
        <f>IF(M269="Y",7.5,IF(M269="N",0,""))</f>
        <v/>
      </c>
      <c r="S269" s="673" t="n"/>
    </row>
    <row r="270">
      <c r="A270" s="166">
        <f>IF('Multi Unit Grid'!#REF!="","",'Multi Unit Grid'!#REF!)</f>
        <v/>
      </c>
      <c r="B270" s="166">
        <f>IF('Multi Unit Grid'!#REF!="","",'Multi Unit Grid'!#REF!)</f>
        <v/>
      </c>
      <c r="C270" s="159" t="n"/>
      <c r="E270" s="166">
        <f>IF('Multi Unit Grid'!D266="","",'Multi Unit Grid'!D266)</f>
        <v/>
      </c>
      <c r="F270" s="166">
        <f>IF('Multi Unit Grid'!E266="","",'Multi Unit Grid'!E266)</f>
        <v/>
      </c>
      <c r="G270" s="631">
        <f>IF(F270=52,66.15,IF(F270=26,66.15,IF(F270=24,66.15,IF(F270=12,54.6,IF(F270=4,121.8/3,IF(F270=1,488.25/12,""))))))</f>
        <v/>
      </c>
      <c r="H270" s="631">
        <f>IF(F270=52,E270*1.1*52/12,IF(F270=26,E270*1.1*26/12,IF(F270=24,E270*1.1*24/12,IF(F270=12,E270*1.1*12/12,IF(F270=4,E270*4/12,IF(F270=1,E270*4/12,""))))))</f>
        <v/>
      </c>
      <c r="I270" s="174">
        <f>IF(G270="","",SUM(Table1[[#This Row],[Base Fee]]+Table1[[#This Row],[Transaction Fee]]))</f>
        <v/>
      </c>
      <c r="J270" s="199">
        <f>IFERROR(VLOOKUP(B270,'Multi Unit Grid'!C:F,4,FALSE),"")</f>
        <v/>
      </c>
      <c r="K270" s="201">
        <f>IFERROR(VLOOKUP(B270,'Multi Unit Grid'!C:G,5,FALSE),"")</f>
        <v/>
      </c>
      <c r="N270" s="207">
        <f>IF(M270="Y",7.5,IF(M270="N",0,""))</f>
        <v/>
      </c>
      <c r="S270" s="673" t="n"/>
    </row>
    <row r="271">
      <c r="A271" s="166">
        <f>IF('Multi Unit Grid'!#REF!="","",'Multi Unit Grid'!#REF!)</f>
        <v/>
      </c>
      <c r="B271" s="166">
        <f>IF('Multi Unit Grid'!#REF!="","",'Multi Unit Grid'!#REF!)</f>
        <v/>
      </c>
      <c r="E271" s="166">
        <f>IF('Multi Unit Grid'!D267="","",'Multi Unit Grid'!D267)</f>
        <v/>
      </c>
      <c r="F271" s="166">
        <f>IF('Multi Unit Grid'!E267="","",'Multi Unit Grid'!E267)</f>
        <v/>
      </c>
      <c r="G271" s="631">
        <f>IF(F271=52,66.15,IF(F271=26,66.15,IF(F271=24,66.15,IF(F271=12,54.6,IF(F271=4,121.8/3,IF(F271=1,488.25/12,""))))))</f>
        <v/>
      </c>
      <c r="H271" s="631">
        <f>IF(F271=52,E271*1.1*52/12,IF(F271=26,E271*1.1*26/12,IF(F271=24,E271*1.1*24/12,IF(F271=12,E271*1.1*12/12,IF(F271=4,E271*4/12,IF(F271=1,E271*4/12,""))))))</f>
        <v/>
      </c>
      <c r="I271" s="174">
        <f>IF(G271="","",SUM(Table1[[#This Row],[Base Fee]]+Table1[[#This Row],[Transaction Fee]]))</f>
        <v/>
      </c>
      <c r="J271" s="199">
        <f>IFERROR(VLOOKUP(B271,'Multi Unit Grid'!C:F,4,FALSE),"")</f>
        <v/>
      </c>
      <c r="K271" s="201">
        <f>IFERROR(VLOOKUP(B271,'Multi Unit Grid'!C:G,5,FALSE),"")</f>
        <v/>
      </c>
      <c r="N271" s="207">
        <f>IF(M271="Y",7.5,IF(M271="N",0,""))</f>
        <v/>
      </c>
      <c r="S271" s="673" t="n"/>
    </row>
    <row r="272">
      <c r="A272" s="166">
        <f>IF('Multi Unit Grid'!#REF!="","",'Multi Unit Grid'!#REF!)</f>
        <v/>
      </c>
      <c r="B272" s="166">
        <f>IF('Multi Unit Grid'!#REF!="","",'Multi Unit Grid'!#REF!)</f>
        <v/>
      </c>
      <c r="E272" s="166">
        <f>IF('Multi Unit Grid'!D268="","",'Multi Unit Grid'!D268)</f>
        <v/>
      </c>
      <c r="F272" s="166">
        <f>IF('Multi Unit Grid'!E268="","",'Multi Unit Grid'!E268)</f>
        <v/>
      </c>
      <c r="G272" s="631">
        <f>IF(F272=52,66.15,IF(F272=26,66.15,IF(F272=24,66.15,IF(F272=12,54.6,IF(F272=4,121.8/3,IF(F272=1,488.25/12,""))))))</f>
        <v/>
      </c>
      <c r="H272" s="631">
        <f>IF(F272=52,E272*1.1*52/12,IF(F272=26,E272*1.1*26/12,IF(F272=24,E272*1.1*24/12,IF(F272=12,E272*1.1*12/12,IF(F272=4,E272*4/12,IF(F272=1,E272*4/12,""))))))</f>
        <v/>
      </c>
      <c r="I272" s="174">
        <f>IF(G272="","",SUM(Table1[[#This Row],[Base Fee]]+Table1[[#This Row],[Transaction Fee]]))</f>
        <v/>
      </c>
      <c r="J272" s="199">
        <f>IFERROR(VLOOKUP(B272,'Multi Unit Grid'!C:F,4,FALSE),"")</f>
        <v/>
      </c>
      <c r="K272" s="201">
        <f>IFERROR(VLOOKUP(B272,'Multi Unit Grid'!C:G,5,FALSE),"")</f>
        <v/>
      </c>
      <c r="N272" s="207">
        <f>IF(M272="Y",7.5,IF(M272="N",0,""))</f>
        <v/>
      </c>
      <c r="S272" s="673" t="n"/>
    </row>
    <row r="273">
      <c r="A273" s="166">
        <f>IF('Multi Unit Grid'!#REF!="","",'Multi Unit Grid'!#REF!)</f>
        <v/>
      </c>
      <c r="B273" s="166">
        <f>IF('Multi Unit Grid'!C963="","",'Multi Unit Grid'!C963)</f>
        <v/>
      </c>
      <c r="E273" s="166">
        <f>IF('Multi Unit Grid'!D269="","",'Multi Unit Grid'!D269)</f>
        <v/>
      </c>
      <c r="F273" s="166">
        <f>IF('Multi Unit Grid'!E269="","",'Multi Unit Grid'!E269)</f>
        <v/>
      </c>
      <c r="G273" s="631">
        <f>IF(F273=52,66.15,IF(F273=26,66.15,IF(F273=24,66.15,IF(F273=12,54.6,IF(F273=4,121.8/3,IF(F273=1,488.25/12,""))))))</f>
        <v/>
      </c>
      <c r="H273" s="631">
        <f>IF(F273=52,E273*1.1*52/12,IF(F273=26,E273*1.1*26/12,IF(F273=24,E273*1.1*24/12,IF(F273=12,E273*1.1*12/12,IF(F273=4,E273*4/12,IF(F273=1,E273*4/12,""))))))</f>
        <v/>
      </c>
      <c r="I273" s="174">
        <f>IF(G273="","",SUM(Table1[[#This Row],[Base Fee]]+Table1[[#This Row],[Transaction Fee]]))</f>
        <v/>
      </c>
      <c r="J273" s="199">
        <f>IFERROR(VLOOKUP(B273,'Multi Unit Grid'!C:F,4,FALSE),"")</f>
        <v/>
      </c>
      <c r="K273" s="201">
        <f>IFERROR(VLOOKUP(B273,'Multi Unit Grid'!C:G,5,FALSE),"")</f>
        <v/>
      </c>
      <c r="N273" s="207">
        <f>IF(M273="Y",7.5,IF(M273="N",0,""))</f>
        <v/>
      </c>
      <c r="S273" s="673" t="n"/>
    </row>
    <row r="274">
      <c r="A274" s="166">
        <f>IF('Multi Unit Grid'!B964="","",'Multi Unit Grid'!B964)</f>
        <v/>
      </c>
      <c r="B274" s="166">
        <f>IF('Multi Unit Grid'!C964="","",'Multi Unit Grid'!C964)</f>
        <v/>
      </c>
      <c r="E274" s="166">
        <f>IF('Multi Unit Grid'!D270="","",'Multi Unit Grid'!D270)</f>
        <v/>
      </c>
      <c r="F274" s="166">
        <f>IF('Multi Unit Grid'!E270="","",'Multi Unit Grid'!E270)</f>
        <v/>
      </c>
      <c r="G274" s="631">
        <f>IF(F274=52,66.15,IF(F274=26,66.15,IF(F274=24,66.15,IF(F274=12,54.6,IF(F274=4,121.8/3,IF(F274=1,488.25/12,""))))))</f>
        <v/>
      </c>
      <c r="H274" s="631">
        <f>IF(F274=52,E274*1.1*52/12,IF(F274=26,E274*1.1*26/12,IF(F274=24,E274*1.1*24/12,IF(F274=12,E274*1.1*12/12,IF(F274=4,E274*4/12,IF(F274=1,E274*4/12,""))))))</f>
        <v/>
      </c>
      <c r="I274" s="174">
        <f>IF(G274="","",SUM(Table1[[#This Row],[Base Fee]]+Table1[[#This Row],[Transaction Fee]]))</f>
        <v/>
      </c>
      <c r="J274" s="199">
        <f>IFERROR(VLOOKUP(B274,'Multi Unit Grid'!C:F,4,FALSE),"")</f>
        <v/>
      </c>
      <c r="K274" s="201">
        <f>IFERROR(VLOOKUP(B274,'Multi Unit Grid'!C:G,5,FALSE),"")</f>
        <v/>
      </c>
      <c r="N274" s="207">
        <f>IF(M274="Y",7.5,IF(M274="N",0,""))</f>
        <v/>
      </c>
      <c r="S274" s="673" t="n"/>
    </row>
    <row r="275">
      <c r="A275" s="166">
        <f>IF('Multi Unit Grid'!B965="","",'Multi Unit Grid'!B965)</f>
        <v/>
      </c>
      <c r="B275" s="166">
        <f>IF('Multi Unit Grid'!C965="","",'Multi Unit Grid'!C965)</f>
        <v/>
      </c>
      <c r="E275" s="166">
        <f>IF('Multi Unit Grid'!D271="","",'Multi Unit Grid'!D271)</f>
        <v/>
      </c>
      <c r="F275" s="166">
        <f>IF('Multi Unit Grid'!E271="","",'Multi Unit Grid'!E271)</f>
        <v/>
      </c>
      <c r="G275" s="631">
        <f>IF(F275=52,66.15,IF(F275=26,66.15,IF(F275=24,66.15,IF(F275=12,54.6,IF(F275=4,121.8/3,IF(F275=1,488.25/12,""))))))</f>
        <v/>
      </c>
      <c r="H275" s="631">
        <f>IF(F275=52,E275*1.1*52/12,IF(F275=26,E275*1.1*26/12,IF(F275=24,E275*1.1*24/12,IF(F275=12,E275*1.1*12/12,IF(F275=4,E275*4/12,IF(F275=1,E275*4/12,""))))))</f>
        <v/>
      </c>
      <c r="I275" s="174">
        <f>IF(G275="","",SUM(Table1[[#This Row],[Base Fee]]+Table1[[#This Row],[Transaction Fee]]))</f>
        <v/>
      </c>
      <c r="J275" s="199">
        <f>IFERROR(VLOOKUP(B275,'Multi Unit Grid'!C:F,4,FALSE),"")</f>
        <v/>
      </c>
      <c r="K275" s="201">
        <f>IFERROR(VLOOKUP(B275,'Multi Unit Grid'!C:G,5,FALSE),"")</f>
        <v/>
      </c>
      <c r="N275" s="207">
        <f>IF(M275="Y",7.5,IF(M275="N",0,""))</f>
        <v/>
      </c>
      <c r="S275" s="673" t="n"/>
    </row>
    <row r="276">
      <c r="A276" s="166">
        <f>IF('Multi Unit Grid'!B966="","",'Multi Unit Grid'!B966)</f>
        <v/>
      </c>
      <c r="B276" s="166">
        <f>IF('Multi Unit Grid'!C966="","",'Multi Unit Grid'!C966)</f>
        <v/>
      </c>
      <c r="E276" s="166">
        <f>IF('Multi Unit Grid'!D272="","",'Multi Unit Grid'!D272)</f>
        <v/>
      </c>
      <c r="F276" s="166">
        <f>IF('Multi Unit Grid'!E272="","",'Multi Unit Grid'!E272)</f>
        <v/>
      </c>
      <c r="G276" s="631">
        <f>IF(F276=52,66.15,IF(F276=26,66.15,IF(F276=24,66.15,IF(F276=12,54.6,IF(F276=4,121.8/3,IF(F276=1,488.25/12,""))))))</f>
        <v/>
      </c>
      <c r="H276" s="631">
        <f>IF(F276=52,E276*1.1*52/12,IF(F276=26,E276*1.1*26/12,IF(F276=24,E276*1.1*24/12,IF(F276=12,E276*1.1*12/12,IF(F276=4,E276*4/12,IF(F276=1,E276*4/12,""))))))</f>
        <v/>
      </c>
      <c r="I276" s="174">
        <f>IF(G276="","",SUM(Table1[[#This Row],[Base Fee]]+Table1[[#This Row],[Transaction Fee]]))</f>
        <v/>
      </c>
      <c r="J276" s="199">
        <f>IFERROR(VLOOKUP(B276,'Multi Unit Grid'!C:F,4,FALSE),"")</f>
        <v/>
      </c>
      <c r="K276" s="201">
        <f>IFERROR(VLOOKUP(B276,'Multi Unit Grid'!C:G,5,FALSE),"")</f>
        <v/>
      </c>
      <c r="N276" s="207">
        <f>IF(M276="Y",7.5,IF(M276="N",0,""))</f>
        <v/>
      </c>
      <c r="S276" s="673" t="n"/>
    </row>
    <row r="277">
      <c r="A277" s="166">
        <f>IF('Multi Unit Grid'!B967="","",'Multi Unit Grid'!B967)</f>
        <v/>
      </c>
      <c r="B277" s="166">
        <f>IF('Multi Unit Grid'!C967="","",'Multi Unit Grid'!C967)</f>
        <v/>
      </c>
      <c r="E277" s="166">
        <f>IF('Multi Unit Grid'!D273="","",'Multi Unit Grid'!D273)</f>
        <v/>
      </c>
      <c r="F277" s="166">
        <f>IF('Multi Unit Grid'!E273="","",'Multi Unit Grid'!E273)</f>
        <v/>
      </c>
      <c r="G277" s="631">
        <f>IF(F277=52,66.15,IF(F277=26,66.15,IF(F277=24,66.15,IF(F277=12,54.6,IF(F277=4,121.8/3,IF(F277=1,488.25/12,""))))))</f>
        <v/>
      </c>
      <c r="H277" s="631">
        <f>IF(F277=52,E277*1.1*52/12,IF(F277=26,E277*1.1*26/12,IF(F277=24,E277*1.1*24/12,IF(F277=12,E277*1.1*12/12,IF(F277=4,E277*4/12,IF(F277=1,E277*4/12,""))))))</f>
        <v/>
      </c>
      <c r="I277" s="174">
        <f>IF(G277="","",SUM(Table1[[#This Row],[Base Fee]]+Table1[[#This Row],[Transaction Fee]]))</f>
        <v/>
      </c>
      <c r="J277" s="199">
        <f>IFERROR(VLOOKUP(B277,'Multi Unit Grid'!C:F,4,FALSE),"")</f>
        <v/>
      </c>
      <c r="K277" s="201">
        <f>IFERROR(VLOOKUP(B277,'Multi Unit Grid'!C:G,5,FALSE),"")</f>
        <v/>
      </c>
      <c r="N277" s="207">
        <f>IF(M277="Y",7.5,IF(M277="N",0,""))</f>
        <v/>
      </c>
      <c r="S277" s="673" t="n"/>
    </row>
    <row r="278">
      <c r="A278" s="166">
        <f>IF('Multi Unit Grid'!B968="","",'Multi Unit Grid'!B968)</f>
        <v/>
      </c>
      <c r="B278" s="166">
        <f>IF('Multi Unit Grid'!C968="","",'Multi Unit Grid'!C968)</f>
        <v/>
      </c>
      <c r="E278" s="166">
        <f>IF('Multi Unit Grid'!D274="","",'Multi Unit Grid'!D274)</f>
        <v/>
      </c>
      <c r="F278" s="166">
        <f>IF('Multi Unit Grid'!E274="","",'Multi Unit Grid'!E274)</f>
        <v/>
      </c>
      <c r="G278" s="631">
        <f>IF(F278=52,66.15,IF(F278=26,66.15,IF(F278=24,66.15,IF(F278=12,54.6,IF(F278=4,121.8/3,IF(F278=1,488.25/12,""))))))</f>
        <v/>
      </c>
      <c r="H278" s="631">
        <f>IF(F278=52,E278*1.1*52/12,IF(F278=26,E278*1.1*26/12,IF(F278=24,E278*1.1*24/12,IF(F278=12,E278*1.1*12/12,IF(F278=4,E278*4/12,IF(F278=1,E278*4/12,""))))))</f>
        <v/>
      </c>
      <c r="I278" s="174">
        <f>IF(G278="","",SUM(Table1[[#This Row],[Base Fee]]+Table1[[#This Row],[Transaction Fee]]))</f>
        <v/>
      </c>
      <c r="J278" s="199">
        <f>IFERROR(VLOOKUP(B278,'Multi Unit Grid'!C:F,4,FALSE),"")</f>
        <v/>
      </c>
      <c r="K278" s="201">
        <f>IFERROR(VLOOKUP(B278,'Multi Unit Grid'!C:G,5,FALSE),"")</f>
        <v/>
      </c>
      <c r="N278" s="207">
        <f>IF(M278="Y",7.5,IF(M278="N",0,""))</f>
        <v/>
      </c>
      <c r="S278" s="673" t="n"/>
    </row>
    <row r="279">
      <c r="A279" s="166">
        <f>IF('Multi Unit Grid'!B969="","",'Multi Unit Grid'!B969)</f>
        <v/>
      </c>
      <c r="B279" s="166">
        <f>IF('Multi Unit Grid'!C969="","",'Multi Unit Grid'!C969)</f>
        <v/>
      </c>
      <c r="E279" s="166">
        <f>IF('Multi Unit Grid'!D275="","",'Multi Unit Grid'!D275)</f>
        <v/>
      </c>
      <c r="F279" s="166">
        <f>IF('Multi Unit Grid'!E275="","",'Multi Unit Grid'!E275)</f>
        <v/>
      </c>
      <c r="G279" s="631">
        <f>IF(F279=52,66.15,IF(F279=26,66.15,IF(F279=24,66.15,IF(F279=12,54.6,IF(F279=4,121.8/3,IF(F279=1,488.25/12,""))))))</f>
        <v/>
      </c>
      <c r="H279" s="631">
        <f>IF(F279=52,E279*1.1*52/12,IF(F279=26,E279*1.1*26/12,IF(F279=24,E279*1.1*24/12,IF(F279=12,E279*1.1*12/12,IF(F279=4,E279*4/12,IF(F279=1,E279*4/12,""))))))</f>
        <v/>
      </c>
      <c r="I279" s="174">
        <f>IF(G279="","",SUM(Table1[[#This Row],[Base Fee]]+Table1[[#This Row],[Transaction Fee]]))</f>
        <v/>
      </c>
      <c r="J279" s="199">
        <f>IFERROR(VLOOKUP(B279,'Multi Unit Grid'!C:F,4,FALSE),"")</f>
        <v/>
      </c>
      <c r="K279" s="201">
        <f>IFERROR(VLOOKUP(B279,'Multi Unit Grid'!C:G,5,FALSE),"")</f>
        <v/>
      </c>
      <c r="N279" s="207">
        <f>IF(M279="Y",7.5,IF(M279="N",0,""))</f>
        <v/>
      </c>
      <c r="S279" s="673" t="n"/>
    </row>
    <row r="280">
      <c r="A280" s="166">
        <f>IF('Multi Unit Grid'!B970="","",'Multi Unit Grid'!B970)</f>
        <v/>
      </c>
      <c r="B280" s="166">
        <f>IF('Multi Unit Grid'!C970="","",'Multi Unit Grid'!C970)</f>
        <v/>
      </c>
      <c r="E280" s="166">
        <f>IF('Multi Unit Grid'!D276="","",'Multi Unit Grid'!D276)</f>
        <v/>
      </c>
      <c r="F280" s="166">
        <f>IF('Multi Unit Grid'!E276="","",'Multi Unit Grid'!E276)</f>
        <v/>
      </c>
      <c r="G280" s="631">
        <f>IF(F280=52,66.15,IF(F280=26,66.15,IF(F280=24,66.15,IF(F280=12,54.6,IF(F280=4,121.8/3,IF(F280=1,488.25/12,""))))))</f>
        <v/>
      </c>
      <c r="H280" s="631">
        <f>IF(F280=52,E280*1.1*52/12,IF(F280=26,E280*1.1*26/12,IF(F280=24,E280*1.1*24/12,IF(F280=12,E280*1.1*12/12,IF(F280=4,E280*4/12,IF(F280=1,E280*4/12,""))))))</f>
        <v/>
      </c>
      <c r="I280" s="174">
        <f>IF(G280="","",SUM(Table1[[#This Row],[Base Fee]]+Table1[[#This Row],[Transaction Fee]]))</f>
        <v/>
      </c>
      <c r="J280" s="199">
        <f>IFERROR(VLOOKUP(B280,'Multi Unit Grid'!C:F,4,FALSE),"")</f>
        <v/>
      </c>
      <c r="K280" s="201">
        <f>IFERROR(VLOOKUP(B280,'Multi Unit Grid'!C:G,5,FALSE),"")</f>
        <v/>
      </c>
      <c r="N280" s="207">
        <f>IF(M280="Y",7.5,IF(M280="N",0,""))</f>
        <v/>
      </c>
      <c r="S280" s="673" t="n"/>
    </row>
    <row r="281">
      <c r="A281" s="166">
        <f>IF('Multi Unit Grid'!B971="","",'Multi Unit Grid'!B971)</f>
        <v/>
      </c>
      <c r="B281" s="166">
        <f>IF('Multi Unit Grid'!C971="","",'Multi Unit Grid'!C971)</f>
        <v/>
      </c>
      <c r="E281" s="166">
        <f>IF('Multi Unit Grid'!D277="","",'Multi Unit Grid'!D277)</f>
        <v/>
      </c>
      <c r="F281" s="166">
        <f>IF('Multi Unit Grid'!E277="","",'Multi Unit Grid'!E277)</f>
        <v/>
      </c>
      <c r="G281" s="631">
        <f>IF(F281=52,66.15,IF(F281=26,66.15,IF(F281=24,66.15,IF(F281=12,54.6,IF(F281=4,121.8/3,IF(F281=1,488.25/12,""))))))</f>
        <v/>
      </c>
      <c r="H281" s="631">
        <f>IF(F281=52,E281*1.1*52/12,IF(F281=26,E281*1.1*26/12,IF(F281=24,E281*1.1*24/12,IF(F281=12,E281*1.1*12/12,IF(F281=4,E281*4/12,IF(F281=1,E281*4/12,""))))))</f>
        <v/>
      </c>
      <c r="I281" s="174">
        <f>IF(G281="","",SUM(Table1[[#This Row],[Base Fee]]+Table1[[#This Row],[Transaction Fee]]))</f>
        <v/>
      </c>
      <c r="J281" s="199">
        <f>IFERROR(VLOOKUP(B281,'Multi Unit Grid'!C:F,4,FALSE),"")</f>
        <v/>
      </c>
      <c r="K281" s="201">
        <f>IFERROR(VLOOKUP(B281,'Multi Unit Grid'!C:G,5,FALSE),"")</f>
        <v/>
      </c>
      <c r="N281" s="207">
        <f>IF(M281="Y",7.5,IF(M281="N",0,""))</f>
        <v/>
      </c>
      <c r="S281" s="673" t="n"/>
    </row>
    <row r="282">
      <c r="A282" s="166">
        <f>IF('Multi Unit Grid'!B972="","",'Multi Unit Grid'!B972)</f>
        <v/>
      </c>
      <c r="B282" s="166">
        <f>IF('Multi Unit Grid'!C972="","",'Multi Unit Grid'!C972)</f>
        <v/>
      </c>
      <c r="E282" s="166">
        <f>IF('Multi Unit Grid'!D278="","",'Multi Unit Grid'!D278)</f>
        <v/>
      </c>
      <c r="F282" s="166">
        <f>IF('Multi Unit Grid'!E278="","",'Multi Unit Grid'!E278)</f>
        <v/>
      </c>
      <c r="G282" s="631">
        <f>IF(F282=52,66.15,IF(F282=26,66.15,IF(F282=24,66.15,IF(F282=12,54.6,IF(F282=4,121.8/3,IF(F282=1,488.25/12,""))))))</f>
        <v/>
      </c>
      <c r="H282" s="631">
        <f>IF(F282=52,E282*1.1*52/12,IF(F282=26,E282*1.1*26/12,IF(F282=24,E282*1.1*24/12,IF(F282=12,E282*1.1*12/12,IF(F282=4,E282*4/12,IF(F282=1,E282*4/12,""))))))</f>
        <v/>
      </c>
      <c r="I282" s="174">
        <f>IF(G282="","",SUM(Table1[[#This Row],[Base Fee]]+Table1[[#This Row],[Transaction Fee]]))</f>
        <v/>
      </c>
      <c r="J282" s="199">
        <f>IFERROR(VLOOKUP(B282,'Multi Unit Grid'!C:F,4,FALSE),"")</f>
        <v/>
      </c>
      <c r="K282" s="201">
        <f>IFERROR(VLOOKUP(B282,'Multi Unit Grid'!C:G,5,FALSE),"")</f>
        <v/>
      </c>
      <c r="N282" s="207">
        <f>IF(M282="Y",7.5,IF(M282="N",0,""))</f>
        <v/>
      </c>
      <c r="S282" s="673" t="n"/>
    </row>
    <row r="283">
      <c r="A283" s="166">
        <f>IF('Multi Unit Grid'!B973="","",'Multi Unit Grid'!B973)</f>
        <v/>
      </c>
      <c r="B283" s="166">
        <f>IF('Multi Unit Grid'!C973="","",'Multi Unit Grid'!C973)</f>
        <v/>
      </c>
      <c r="E283" s="166">
        <f>IF('Multi Unit Grid'!D279="","",'Multi Unit Grid'!D279)</f>
        <v/>
      </c>
      <c r="F283" s="166">
        <f>IF('Multi Unit Grid'!E279="","",'Multi Unit Grid'!E279)</f>
        <v/>
      </c>
      <c r="G283" s="631">
        <f>IF(F283=52,66.15,IF(F283=26,66.15,IF(F283=24,66.15,IF(F283=12,54.6,IF(F283=4,121.8/3,IF(F283=1,488.25/12,""))))))</f>
        <v/>
      </c>
      <c r="H283" s="631">
        <f>IF(F283=52,E283*1.1*52/12,IF(F283=26,E283*1.1*26/12,IF(F283=24,E283*1.1*24/12,IF(F283=12,E283*1.1*12/12,IF(F283=4,E283*4/12,IF(F283=1,E283*4/12,""))))))</f>
        <v/>
      </c>
      <c r="I283" s="174">
        <f>IF(G283="","",SUM(Table1[[#This Row],[Base Fee]]+Table1[[#This Row],[Transaction Fee]]))</f>
        <v/>
      </c>
      <c r="J283" s="199">
        <f>IFERROR(VLOOKUP(B283,'Multi Unit Grid'!C:F,4,FALSE),"")</f>
        <v/>
      </c>
      <c r="K283" s="201">
        <f>IFERROR(VLOOKUP(B283,'Multi Unit Grid'!C:G,5,FALSE),"")</f>
        <v/>
      </c>
      <c r="N283" s="207">
        <f>IF(M283="Y",7.5,IF(M283="N",0,""))</f>
        <v/>
      </c>
      <c r="S283" s="673" t="n"/>
    </row>
    <row r="284">
      <c r="A284" s="166">
        <f>IF('Multi Unit Grid'!B974="","",'Multi Unit Grid'!B974)</f>
        <v/>
      </c>
      <c r="B284" s="166">
        <f>IF('Multi Unit Grid'!C974="","",'Multi Unit Grid'!C974)</f>
        <v/>
      </c>
      <c r="E284" s="166">
        <f>IF('Multi Unit Grid'!D280="","",'Multi Unit Grid'!D280)</f>
        <v/>
      </c>
      <c r="F284" s="166">
        <f>IF('Multi Unit Grid'!E280="","",'Multi Unit Grid'!E280)</f>
        <v/>
      </c>
      <c r="G284" s="631">
        <f>IF(F284=52,66.15,IF(F284=26,66.15,IF(F284=24,66.15,IF(F284=12,54.6,IF(F284=4,121.8/3,IF(F284=1,488.25/12,""))))))</f>
        <v/>
      </c>
      <c r="H284" s="631">
        <f>IF(F284=52,E284*1.1*52/12,IF(F284=26,E284*1.1*26/12,IF(F284=24,E284*1.1*24/12,IF(F284=12,E284*1.1*12/12,IF(F284=4,E284*4/12,IF(F284=1,E284*4/12,""))))))</f>
        <v/>
      </c>
      <c r="I284" s="174">
        <f>IF(G284="","",SUM(Table1[[#This Row],[Base Fee]]+Table1[[#This Row],[Transaction Fee]]))</f>
        <v/>
      </c>
      <c r="J284" s="199">
        <f>IFERROR(VLOOKUP(B284,'Multi Unit Grid'!C:F,4,FALSE),"")</f>
        <v/>
      </c>
      <c r="K284" s="201">
        <f>IFERROR(VLOOKUP(B284,'Multi Unit Grid'!C:G,5,FALSE),"")</f>
        <v/>
      </c>
      <c r="N284" s="207">
        <f>IF(M284="Y",7.5,IF(M284="N",0,""))</f>
        <v/>
      </c>
      <c r="S284" s="673" t="n"/>
    </row>
    <row r="285">
      <c r="A285" s="166">
        <f>IF('Multi Unit Grid'!B975="","",'Multi Unit Grid'!B975)</f>
        <v/>
      </c>
      <c r="B285" s="166">
        <f>IF('Multi Unit Grid'!C975="","",'Multi Unit Grid'!C975)</f>
        <v/>
      </c>
      <c r="E285" s="166">
        <f>IF('Multi Unit Grid'!D281="","",'Multi Unit Grid'!D281)</f>
        <v/>
      </c>
      <c r="F285" s="166">
        <f>IF('Multi Unit Grid'!E281="","",'Multi Unit Grid'!E281)</f>
        <v/>
      </c>
      <c r="G285" s="631">
        <f>IF(F285=52,66.15,IF(F285=26,66.15,IF(F285=24,66.15,IF(F285=12,54.6,IF(F285=4,121.8/3,IF(F285=1,488.25/12,""))))))</f>
        <v/>
      </c>
      <c r="H285" s="631">
        <f>IF(F285=52,E285*1.1*52/12,IF(F285=26,E285*1.1*26/12,IF(F285=24,E285*1.1*24/12,IF(F285=12,E285*1.1*12/12,IF(F285=4,E285*4/12,IF(F285=1,E285*4/12,""))))))</f>
        <v/>
      </c>
      <c r="I285" s="174">
        <f>IF(G285="","",SUM(Table1[[#This Row],[Base Fee]]+Table1[[#This Row],[Transaction Fee]]))</f>
        <v/>
      </c>
      <c r="J285" s="199">
        <f>IFERROR(VLOOKUP(B285,'Multi Unit Grid'!C:F,4,FALSE),"")</f>
        <v/>
      </c>
      <c r="K285" s="201">
        <f>IFERROR(VLOOKUP(B285,'Multi Unit Grid'!C:G,5,FALSE),"")</f>
        <v/>
      </c>
      <c r="N285" s="207">
        <f>IF(M285="Y",7.5,IF(M285="N",0,""))</f>
        <v/>
      </c>
      <c r="S285" s="673" t="n"/>
    </row>
    <row r="286">
      <c r="A286" s="166">
        <f>IF('Multi Unit Grid'!B976="","",'Multi Unit Grid'!B976)</f>
        <v/>
      </c>
      <c r="B286" s="166">
        <f>IF('Multi Unit Grid'!C976="","",'Multi Unit Grid'!C976)</f>
        <v/>
      </c>
      <c r="E286" s="166">
        <f>IF('Multi Unit Grid'!D282="","",'Multi Unit Grid'!D282)</f>
        <v/>
      </c>
      <c r="F286" s="166">
        <f>IF('Multi Unit Grid'!E282="","",'Multi Unit Grid'!E282)</f>
        <v/>
      </c>
      <c r="G286" s="631">
        <f>IF(F286=52,66.15,IF(F286=26,66.15,IF(F286=24,66.15,IF(F286=12,54.6,IF(F286=4,121.8/3,IF(F286=1,488.25/12,""))))))</f>
        <v/>
      </c>
      <c r="H286" s="631">
        <f>IF(F286=52,E286*1.1*52/12,IF(F286=26,E286*1.1*26/12,IF(F286=24,E286*1.1*24/12,IF(F286=12,E286*1.1*12/12,IF(F286=4,E286*4/12,IF(F286=1,E286*4/12,""))))))</f>
        <v/>
      </c>
      <c r="I286" s="174">
        <f>IF(G286="","",SUM(Table1[[#This Row],[Base Fee]]+Table1[[#This Row],[Transaction Fee]]))</f>
        <v/>
      </c>
      <c r="J286" s="199">
        <f>IFERROR(VLOOKUP(B286,'Multi Unit Grid'!C:F,4,FALSE),"")</f>
        <v/>
      </c>
      <c r="K286" s="201">
        <f>IFERROR(VLOOKUP(B286,'Multi Unit Grid'!C:G,5,FALSE),"")</f>
        <v/>
      </c>
      <c r="N286" s="207">
        <f>IF(M286="Y",7.5,IF(M286="N",0,""))</f>
        <v/>
      </c>
      <c r="S286" s="673" t="n"/>
    </row>
    <row r="287">
      <c r="A287" s="166">
        <f>IF('Multi Unit Grid'!B977="","",'Multi Unit Grid'!B977)</f>
        <v/>
      </c>
      <c r="B287" s="166">
        <f>IF('Multi Unit Grid'!C977="","",'Multi Unit Grid'!C977)</f>
        <v/>
      </c>
      <c r="E287" s="166">
        <f>IF('Multi Unit Grid'!D283="","",'Multi Unit Grid'!D283)</f>
        <v/>
      </c>
      <c r="F287" s="166">
        <f>IF('Multi Unit Grid'!E283="","",'Multi Unit Grid'!E283)</f>
        <v/>
      </c>
      <c r="G287" s="631">
        <f>IF(F287=52,66.15,IF(F287=26,66.15,IF(F287=24,66.15,IF(F287=12,54.6,IF(F287=4,121.8/3,IF(F287=1,488.25/12,""))))))</f>
        <v/>
      </c>
      <c r="H287" s="631">
        <f>IF(F287=52,E287*1.1*52/12,IF(F287=26,E287*1.1*26/12,IF(F287=24,E287*1.1*24/12,IF(F287=12,E287*1.1*12/12,IF(F287=4,E287*4/12,IF(F287=1,E287*4/12,""))))))</f>
        <v/>
      </c>
      <c r="I287" s="174">
        <f>IF(G287="","",SUM(Table1[[#This Row],[Base Fee]]+Table1[[#This Row],[Transaction Fee]]))</f>
        <v/>
      </c>
      <c r="J287" s="199">
        <f>IFERROR(VLOOKUP(B287,'Multi Unit Grid'!C:F,4,FALSE),"")</f>
        <v/>
      </c>
      <c r="K287" s="201">
        <f>IFERROR(VLOOKUP(B287,'Multi Unit Grid'!C:G,5,FALSE),"")</f>
        <v/>
      </c>
      <c r="N287" s="207">
        <f>IF(M287="Y",7.5,IF(M287="N",0,""))</f>
        <v/>
      </c>
      <c r="S287" s="673" t="n"/>
    </row>
    <row r="288">
      <c r="A288" s="166">
        <f>IF('Multi Unit Grid'!B978="","",'Multi Unit Grid'!B978)</f>
        <v/>
      </c>
      <c r="B288" s="166">
        <f>IF('Multi Unit Grid'!C978="","",'Multi Unit Grid'!C978)</f>
        <v/>
      </c>
      <c r="E288" s="166">
        <f>IF('Multi Unit Grid'!D284="","",'Multi Unit Grid'!D284)</f>
        <v/>
      </c>
      <c r="F288" s="166">
        <f>IF('Multi Unit Grid'!E284="","",'Multi Unit Grid'!E284)</f>
        <v/>
      </c>
      <c r="G288" s="631">
        <f>IF(F288=52,66.15,IF(F288=26,66.15,IF(F288=24,66.15,IF(F288=12,54.6,IF(F288=4,121.8/3,IF(F288=1,488.25/12,""))))))</f>
        <v/>
      </c>
      <c r="H288" s="631">
        <f>IF(F288=52,E288*1.1*52/12,IF(F288=26,E288*1.1*26/12,IF(F288=24,E288*1.1*24/12,IF(F288=12,E288*1.1*12/12,IF(F288=4,E288*4/12,IF(F288=1,E288*4/12,""))))))</f>
        <v/>
      </c>
      <c r="I288" s="174">
        <f>IF(G288="","",SUM(Table1[[#This Row],[Base Fee]]+Table1[[#This Row],[Transaction Fee]]))</f>
        <v/>
      </c>
      <c r="J288" s="199">
        <f>IFERROR(VLOOKUP(B288,'Multi Unit Grid'!C:F,4,FALSE),"")</f>
        <v/>
      </c>
      <c r="K288" s="201">
        <f>IFERROR(VLOOKUP(B288,'Multi Unit Grid'!C:G,5,FALSE),"")</f>
        <v/>
      </c>
      <c r="N288" s="207">
        <f>IF(M288="Y",7.5,IF(M288="N",0,""))</f>
        <v/>
      </c>
      <c r="S288" s="673" t="n"/>
    </row>
    <row r="289">
      <c r="A289" s="166">
        <f>IF('Multi Unit Grid'!B979="","",'Multi Unit Grid'!B979)</f>
        <v/>
      </c>
      <c r="B289" s="166">
        <f>IF('Multi Unit Grid'!C979="","",'Multi Unit Grid'!C979)</f>
        <v/>
      </c>
      <c r="E289" s="166">
        <f>IF('Multi Unit Grid'!D285="","",'Multi Unit Grid'!D285)</f>
        <v/>
      </c>
      <c r="F289" s="166">
        <f>IF('Multi Unit Grid'!E285="","",'Multi Unit Grid'!E285)</f>
        <v/>
      </c>
      <c r="G289" s="631">
        <f>IF(F289=52,66.15,IF(F289=26,66.15,IF(F289=24,66.15,IF(F289=12,54.6,IF(F289=4,121.8/3,IF(F289=1,488.25/12,""))))))</f>
        <v/>
      </c>
      <c r="H289" s="631">
        <f>IF(F289=52,E289*1.1*52/12,IF(F289=26,E289*1.1*26/12,IF(F289=24,E289*1.1*24/12,IF(F289=12,E289*1.1*12/12,IF(F289=4,E289*4/12,IF(F289=1,E289*4/12,""))))))</f>
        <v/>
      </c>
      <c r="I289" s="174">
        <f>IF(G289="","",SUM(Table1[[#This Row],[Base Fee]]+Table1[[#This Row],[Transaction Fee]]))</f>
        <v/>
      </c>
      <c r="J289" s="199">
        <f>IFERROR(VLOOKUP(B289,'Multi Unit Grid'!C:F,4,FALSE),"")</f>
        <v/>
      </c>
      <c r="K289" s="201">
        <f>IFERROR(VLOOKUP(B289,'Multi Unit Grid'!C:G,5,FALSE),"")</f>
        <v/>
      </c>
      <c r="N289" s="207">
        <f>IF(M289="Y",7.5,IF(M289="N",0,""))</f>
        <v/>
      </c>
      <c r="S289" s="673" t="n"/>
    </row>
    <row r="290">
      <c r="A290" s="166">
        <f>IF('Multi Unit Grid'!B980="","",'Multi Unit Grid'!B980)</f>
        <v/>
      </c>
      <c r="B290" s="166">
        <f>IF('Multi Unit Grid'!C980="","",'Multi Unit Grid'!C980)</f>
        <v/>
      </c>
      <c r="E290" s="166">
        <f>IF('Multi Unit Grid'!D286="","",'Multi Unit Grid'!D286)</f>
        <v/>
      </c>
      <c r="F290" s="166">
        <f>IF('Multi Unit Grid'!E286="","",'Multi Unit Grid'!E286)</f>
        <v/>
      </c>
      <c r="G290" s="631">
        <f>IF(F290=52,66.15,IF(F290=26,66.15,IF(F290=24,66.15,IF(F290=12,54.6,IF(F290=4,121.8/3,IF(F290=1,488.25/12,""))))))</f>
        <v/>
      </c>
      <c r="H290" s="631">
        <f>IF(F290=52,E290*1.1*52/12,IF(F290=26,E290*1.1*26/12,IF(F290=24,E290*1.1*24/12,IF(F290=12,E290*1.1*12/12,IF(F290=4,E290*4/12,IF(F290=1,E290*4/12,""))))))</f>
        <v/>
      </c>
      <c r="I290" s="174">
        <f>IF(G290="","",SUM(Table1[[#This Row],[Base Fee]]+Table1[[#This Row],[Transaction Fee]]))</f>
        <v/>
      </c>
      <c r="J290" s="199">
        <f>IFERROR(VLOOKUP(B290,'Multi Unit Grid'!C:F,4,FALSE),"")</f>
        <v/>
      </c>
      <c r="K290" s="201">
        <f>IFERROR(VLOOKUP(B290,'Multi Unit Grid'!C:G,5,FALSE),"")</f>
        <v/>
      </c>
      <c r="N290" s="207">
        <f>IF(M290="Y",7.5,IF(M290="N",0,""))</f>
        <v/>
      </c>
      <c r="S290" s="673" t="n"/>
    </row>
    <row r="291">
      <c r="A291" s="166">
        <f>IF('Multi Unit Grid'!B981="","",'Multi Unit Grid'!B981)</f>
        <v/>
      </c>
      <c r="B291" s="166">
        <f>IF('Multi Unit Grid'!C981="","",'Multi Unit Grid'!C981)</f>
        <v/>
      </c>
      <c r="E291" s="166">
        <f>IF('Multi Unit Grid'!D287="","",'Multi Unit Grid'!D287)</f>
        <v/>
      </c>
      <c r="F291" s="166">
        <f>IF('Multi Unit Grid'!E287="","",'Multi Unit Grid'!E287)</f>
        <v/>
      </c>
      <c r="G291" s="631">
        <f>IF(F291=52,66.15,IF(F291=26,66.15,IF(F291=24,66.15,IF(F291=12,54.6,IF(F291=4,121.8/3,IF(F291=1,488.25/12,""))))))</f>
        <v/>
      </c>
      <c r="H291" s="631">
        <f>IF(F291=52,E291*1.1*52/12,IF(F291=26,E291*1.1*26/12,IF(F291=24,E291*1.1*24/12,IF(F291=12,E291*1.1*12/12,IF(F291=4,E291*4/12,IF(F291=1,E291*4/12,""))))))</f>
        <v/>
      </c>
      <c r="I291" s="174">
        <f>IF(G291="","",SUM(Table1[[#This Row],[Base Fee]]+Table1[[#This Row],[Transaction Fee]]))</f>
        <v/>
      </c>
      <c r="J291" s="199">
        <f>IFERROR(VLOOKUP(B291,'Multi Unit Grid'!C:F,4,FALSE),"")</f>
        <v/>
      </c>
      <c r="K291" s="201">
        <f>IFERROR(VLOOKUP(B291,'Multi Unit Grid'!C:G,5,FALSE),"")</f>
        <v/>
      </c>
      <c r="N291" s="207">
        <f>IF(M291="Y",7.5,IF(M291="N",0,""))</f>
        <v/>
      </c>
      <c r="S291" s="673" t="n"/>
    </row>
    <row r="292">
      <c r="A292" s="166">
        <f>IF('Multi Unit Grid'!B982="","",'Multi Unit Grid'!B982)</f>
        <v/>
      </c>
      <c r="B292" s="166">
        <f>IF('Multi Unit Grid'!C982="","",'Multi Unit Grid'!C982)</f>
        <v/>
      </c>
      <c r="E292" s="166">
        <f>IF('Multi Unit Grid'!D288="","",'Multi Unit Grid'!D288)</f>
        <v/>
      </c>
      <c r="F292" s="166">
        <f>IF('Multi Unit Grid'!E288="","",'Multi Unit Grid'!E288)</f>
        <v/>
      </c>
      <c r="G292" s="631">
        <f>IF(F292=52,66.15,IF(F292=26,66.15,IF(F292=24,66.15,IF(F292=12,54.6,IF(F292=4,121.8/3,IF(F292=1,488.25/12,""))))))</f>
        <v/>
      </c>
      <c r="H292" s="631">
        <f>IF(F292=52,E292*1.1*52/12,IF(F292=26,E292*1.1*26/12,IF(F292=24,E292*1.1*24/12,IF(F292=12,E292*1.1*12/12,IF(F292=4,E292*4/12,IF(F292=1,E292*4/12,""))))))</f>
        <v/>
      </c>
      <c r="I292" s="174">
        <f>IF(G292="","",SUM(Table1[[#This Row],[Base Fee]]+Table1[[#This Row],[Transaction Fee]]))</f>
        <v/>
      </c>
      <c r="J292" s="199">
        <f>IFERROR(VLOOKUP(B292,'Multi Unit Grid'!C:F,4,FALSE),"")</f>
        <v/>
      </c>
      <c r="K292" s="201">
        <f>IFERROR(VLOOKUP(B292,'Multi Unit Grid'!C:G,5,FALSE),"")</f>
        <v/>
      </c>
      <c r="N292" s="207">
        <f>IF(M292="Y",7.5,IF(M292="N",0,""))</f>
        <v/>
      </c>
      <c r="S292" s="673" t="n"/>
    </row>
    <row r="293">
      <c r="A293" s="166">
        <f>IF('Multi Unit Grid'!B983="","",'Multi Unit Grid'!B983)</f>
        <v/>
      </c>
      <c r="B293" s="166">
        <f>IF('Multi Unit Grid'!C983="","",'Multi Unit Grid'!C983)</f>
        <v/>
      </c>
      <c r="E293" s="166">
        <f>IF('Multi Unit Grid'!D289="","",'Multi Unit Grid'!D289)</f>
        <v/>
      </c>
      <c r="F293" s="166">
        <f>IF('Multi Unit Grid'!E289="","",'Multi Unit Grid'!E289)</f>
        <v/>
      </c>
      <c r="G293" s="631">
        <f>IF(F293=52,66.15,IF(F293=26,66.15,IF(F293=24,66.15,IF(F293=12,54.6,IF(F293=4,121.8/3,IF(F293=1,488.25/12,""))))))</f>
        <v/>
      </c>
      <c r="H293" s="631">
        <f>IF(F293=52,E293*1.1*52/12,IF(F293=26,E293*1.1*26/12,IF(F293=24,E293*1.1*24/12,IF(F293=12,E293*1.1*12/12,IF(F293=4,E293*4/12,IF(F293=1,E293*4/12,""))))))</f>
        <v/>
      </c>
      <c r="I293" s="174">
        <f>IF(G293="","",SUM(Table1[[#This Row],[Base Fee]]+Table1[[#This Row],[Transaction Fee]]))</f>
        <v/>
      </c>
      <c r="J293" s="199">
        <f>IFERROR(VLOOKUP(B293,'Multi Unit Grid'!C:F,4,FALSE),"")</f>
        <v/>
      </c>
      <c r="K293" s="201">
        <f>IFERROR(VLOOKUP(B293,'Multi Unit Grid'!C:G,5,FALSE),"")</f>
        <v/>
      </c>
      <c r="N293" s="207">
        <f>IF(M293="Y",7.5,IF(M293="N",0,""))</f>
        <v/>
      </c>
      <c r="S293" s="673" t="n"/>
    </row>
    <row r="294">
      <c r="A294" s="166">
        <f>IF('Multi Unit Grid'!B984="","",'Multi Unit Grid'!B984)</f>
        <v/>
      </c>
      <c r="B294" s="166">
        <f>IF('Multi Unit Grid'!C984="","",'Multi Unit Grid'!C984)</f>
        <v/>
      </c>
      <c r="E294" s="166">
        <f>IF('Multi Unit Grid'!D290="","",'Multi Unit Grid'!D290)</f>
        <v/>
      </c>
      <c r="F294" s="166">
        <f>IF('Multi Unit Grid'!E290="","",'Multi Unit Grid'!E290)</f>
        <v/>
      </c>
      <c r="G294" s="631">
        <f>IF(F294=52,66.15,IF(F294=26,66.15,IF(F294=24,66.15,IF(F294=12,54.6,IF(F294=4,121.8/3,IF(F294=1,488.25/12,""))))))</f>
        <v/>
      </c>
      <c r="H294" s="631">
        <f>IF(F294=52,E294*1.1*52/12,IF(F294=26,E294*1.1*26/12,IF(F294=24,E294*1.1*24/12,IF(F294=12,E294*1.1*12/12,IF(F294=4,E294*4/12,IF(F294=1,E294*4/12,""))))))</f>
        <v/>
      </c>
      <c r="I294" s="174">
        <f>IF(G294="","",SUM(Table1[[#This Row],[Base Fee]]+Table1[[#This Row],[Transaction Fee]]))</f>
        <v/>
      </c>
      <c r="J294" s="199">
        <f>IFERROR(VLOOKUP(B294,'Multi Unit Grid'!C:F,4,FALSE),"")</f>
        <v/>
      </c>
      <c r="K294" s="201">
        <f>IFERROR(VLOOKUP(B294,'Multi Unit Grid'!C:G,5,FALSE),"")</f>
        <v/>
      </c>
      <c r="N294" s="207">
        <f>IF(M294="Y",7.5,IF(M294="N",0,""))</f>
        <v/>
      </c>
      <c r="S294" s="673" t="n"/>
    </row>
    <row r="295">
      <c r="A295" s="166">
        <f>IF('Multi Unit Grid'!B985="","",'Multi Unit Grid'!B985)</f>
        <v/>
      </c>
      <c r="B295" s="166">
        <f>IF('Multi Unit Grid'!C985="","",'Multi Unit Grid'!C985)</f>
        <v/>
      </c>
      <c r="E295" s="166">
        <f>IF('Multi Unit Grid'!D291="","",'Multi Unit Grid'!D291)</f>
        <v/>
      </c>
      <c r="F295" s="166">
        <f>IF('Multi Unit Grid'!E291="","",'Multi Unit Grid'!E291)</f>
        <v/>
      </c>
      <c r="G295" s="631">
        <f>IF(F295=52,66.15,IF(F295=26,66.15,IF(F295=24,66.15,IF(F295=12,54.6,IF(F295=4,121.8/3,IF(F295=1,488.25/12,""))))))</f>
        <v/>
      </c>
      <c r="H295" s="631">
        <f>IF(F295=52,E295*1.1*52/12,IF(F295=26,E295*1.1*26/12,IF(F295=24,E295*1.1*24/12,IF(F295=12,E295*1.1*12/12,IF(F295=4,E295*4/12,IF(F295=1,E295*4/12,""))))))</f>
        <v/>
      </c>
      <c r="I295" s="174">
        <f>IF(G295="","",SUM(Table1[[#This Row],[Base Fee]]+Table1[[#This Row],[Transaction Fee]]))</f>
        <v/>
      </c>
      <c r="J295" s="199">
        <f>IFERROR(VLOOKUP(B295,'Multi Unit Grid'!C:F,4,FALSE),"")</f>
        <v/>
      </c>
      <c r="K295" s="201">
        <f>IFERROR(VLOOKUP(B295,'Multi Unit Grid'!C:G,5,FALSE),"")</f>
        <v/>
      </c>
      <c r="N295" s="207">
        <f>IF(M295="Y",7.5,IF(M295="N",0,""))</f>
        <v/>
      </c>
      <c r="S295" s="673" t="n"/>
    </row>
    <row r="296">
      <c r="A296" s="166">
        <f>IF('Multi Unit Grid'!B986="","",'Multi Unit Grid'!B986)</f>
        <v/>
      </c>
      <c r="B296" s="166">
        <f>IF('Multi Unit Grid'!C986="","",'Multi Unit Grid'!C986)</f>
        <v/>
      </c>
      <c r="E296" s="166">
        <f>IF('Multi Unit Grid'!D292="","",'Multi Unit Grid'!D292)</f>
        <v/>
      </c>
      <c r="F296" s="166">
        <f>IF('Multi Unit Grid'!E292="","",'Multi Unit Grid'!E292)</f>
        <v/>
      </c>
      <c r="G296" s="631">
        <f>IF(F296=52,66.15,IF(F296=26,66.15,IF(F296=24,66.15,IF(F296=12,54.6,IF(F296=4,121.8/3,IF(F296=1,488.25/12,""))))))</f>
        <v/>
      </c>
      <c r="H296" s="631">
        <f>IF(F296=52,E296*1.1*52/12,IF(F296=26,E296*1.1*26/12,IF(F296=24,E296*1.1*24/12,IF(F296=12,E296*1.1*12/12,IF(F296=4,E296*4/12,IF(F296=1,E296*4/12,""))))))</f>
        <v/>
      </c>
      <c r="I296" s="174">
        <f>IF(G296="","",SUM(Table1[[#This Row],[Base Fee]]+Table1[[#This Row],[Transaction Fee]]))</f>
        <v/>
      </c>
      <c r="J296" s="199">
        <f>IFERROR(VLOOKUP(B296,'Multi Unit Grid'!C:F,4,FALSE),"")</f>
        <v/>
      </c>
      <c r="K296" s="201">
        <f>IFERROR(VLOOKUP(B296,'Multi Unit Grid'!C:G,5,FALSE),"")</f>
        <v/>
      </c>
      <c r="N296" s="207">
        <f>IF(M296="Y",7.5,IF(M296="N",0,""))</f>
        <v/>
      </c>
      <c r="S296" s="673" t="n"/>
    </row>
    <row r="297">
      <c r="A297" s="166">
        <f>IF('Multi Unit Grid'!B987="","",'Multi Unit Grid'!B987)</f>
        <v/>
      </c>
      <c r="B297" s="166">
        <f>IF('Multi Unit Grid'!C987="","",'Multi Unit Grid'!C987)</f>
        <v/>
      </c>
      <c r="E297" s="166">
        <f>IF('Multi Unit Grid'!D293="","",'Multi Unit Grid'!D293)</f>
        <v/>
      </c>
      <c r="F297" s="166">
        <f>IF('Multi Unit Grid'!E293="","",'Multi Unit Grid'!E293)</f>
        <v/>
      </c>
      <c r="G297" s="631">
        <f>IF(F297=52,66.15,IF(F297=26,66.15,IF(F297=24,66.15,IF(F297=12,54.6,IF(F297=4,121.8/3,IF(F297=1,488.25/12,""))))))</f>
        <v/>
      </c>
      <c r="H297" s="631">
        <f>IF(F297=52,E297*1.1*52/12,IF(F297=26,E297*1.1*26/12,IF(F297=24,E297*1.1*24/12,IF(F297=12,E297*1.1*12/12,IF(F297=4,E297*4/12,IF(F297=1,E297*4/12,""))))))</f>
        <v/>
      </c>
      <c r="I297" s="174">
        <f>IF(G297="","",SUM(Table1[[#This Row],[Base Fee]]+Table1[[#This Row],[Transaction Fee]]))</f>
        <v/>
      </c>
      <c r="J297" s="199">
        <f>IFERROR(VLOOKUP(B297,'Multi Unit Grid'!C:F,4,FALSE),"")</f>
        <v/>
      </c>
      <c r="K297" s="201">
        <f>IFERROR(VLOOKUP(B297,'Multi Unit Grid'!C:G,5,FALSE),"")</f>
        <v/>
      </c>
      <c r="N297" s="207">
        <f>IF(M297="Y",7.5,IF(M297="N",0,""))</f>
        <v/>
      </c>
      <c r="S297" s="673" t="n"/>
    </row>
    <row r="298">
      <c r="A298" s="166">
        <f>IF('Multi Unit Grid'!B988="","",'Multi Unit Grid'!B988)</f>
        <v/>
      </c>
      <c r="B298" s="166">
        <f>IF('Multi Unit Grid'!C988="","",'Multi Unit Grid'!C988)</f>
        <v/>
      </c>
      <c r="E298" s="166">
        <f>IF('Multi Unit Grid'!D294="","",'Multi Unit Grid'!D294)</f>
        <v/>
      </c>
      <c r="F298" s="166">
        <f>IF('Multi Unit Grid'!E294="","",'Multi Unit Grid'!E294)</f>
        <v/>
      </c>
      <c r="G298" s="631">
        <f>IF(F298=52,66.15,IF(F298=26,66.15,IF(F298=24,66.15,IF(F298=12,54.6,IF(F298=4,121.8/3,IF(F298=1,488.25/12,""))))))</f>
        <v/>
      </c>
      <c r="H298" s="631">
        <f>IF(F298=52,E298*1.1*52/12,IF(F298=26,E298*1.1*26/12,IF(F298=24,E298*1.1*24/12,IF(F298=12,E298*1.1*12/12,IF(F298=4,E298*4/12,IF(F298=1,E298*4/12,""))))))</f>
        <v/>
      </c>
      <c r="I298" s="174">
        <f>IF(G298="","",SUM(Table1[[#This Row],[Base Fee]]+Table1[[#This Row],[Transaction Fee]]))</f>
        <v/>
      </c>
      <c r="J298" s="199">
        <f>IFERROR(VLOOKUP(B298,'Multi Unit Grid'!C:F,4,FALSE),"")</f>
        <v/>
      </c>
      <c r="K298" s="201">
        <f>IFERROR(VLOOKUP(B298,'Multi Unit Grid'!C:G,5,FALSE),"")</f>
        <v/>
      </c>
      <c r="N298" s="207">
        <f>IF(M298="Y",7.5,IF(M298="N",0,""))</f>
        <v/>
      </c>
      <c r="S298" s="673" t="n"/>
    </row>
    <row r="299">
      <c r="A299" s="166">
        <f>IF('Multi Unit Grid'!B989="","",'Multi Unit Grid'!B989)</f>
        <v/>
      </c>
      <c r="B299" s="166">
        <f>IF('Multi Unit Grid'!C989="","",'Multi Unit Grid'!C989)</f>
        <v/>
      </c>
      <c r="E299" s="166">
        <f>IF('Multi Unit Grid'!D295="","",'Multi Unit Grid'!D295)</f>
        <v/>
      </c>
      <c r="F299" s="166">
        <f>IF('Multi Unit Grid'!E295="","",'Multi Unit Grid'!E295)</f>
        <v/>
      </c>
      <c r="G299" s="631">
        <f>IF(F299=52,66.15,IF(F299=26,66.15,IF(F299=24,66.15,IF(F299=12,54.6,IF(F299=4,121.8/3,IF(F299=1,488.25/12,""))))))</f>
        <v/>
      </c>
      <c r="H299" s="631">
        <f>IF(F299=52,E299*1.1*52/12,IF(F299=26,E299*1.1*26/12,IF(F299=24,E299*1.1*24/12,IF(F299=12,E299*1.1*12/12,IF(F299=4,E299*4/12,IF(F299=1,E299*4/12,""))))))</f>
        <v/>
      </c>
      <c r="I299" s="174">
        <f>IF(G299="","",SUM(Table1[[#This Row],[Base Fee]]+Table1[[#This Row],[Transaction Fee]]))</f>
        <v/>
      </c>
      <c r="J299" s="199">
        <f>IFERROR(VLOOKUP(B299,'Multi Unit Grid'!C:F,4,FALSE),"")</f>
        <v/>
      </c>
      <c r="K299" s="201">
        <f>IFERROR(VLOOKUP(B299,'Multi Unit Grid'!C:G,5,FALSE),"")</f>
        <v/>
      </c>
      <c r="N299" s="207">
        <f>IF(M299="Y",7.5,IF(M299="N",0,""))</f>
        <v/>
      </c>
      <c r="S299" s="673" t="n"/>
    </row>
    <row r="300">
      <c r="A300" s="166">
        <f>IF('Multi Unit Grid'!B990="","",'Multi Unit Grid'!B990)</f>
        <v/>
      </c>
      <c r="B300" s="166">
        <f>IF('Multi Unit Grid'!C990="","",'Multi Unit Grid'!C990)</f>
        <v/>
      </c>
      <c r="E300" s="166">
        <f>IF('Multi Unit Grid'!D296="","",'Multi Unit Grid'!D296)</f>
        <v/>
      </c>
      <c r="F300" s="166">
        <f>IF('Multi Unit Grid'!E296="","",'Multi Unit Grid'!E296)</f>
        <v/>
      </c>
      <c r="G300" s="631">
        <f>IF(F300=52,66.15,IF(F300=26,66.15,IF(F300=24,66.15,IF(F300=12,54.6,IF(F300=4,121.8/3,IF(F300=1,488.25/12,""))))))</f>
        <v/>
      </c>
      <c r="H300" s="631">
        <f>IF(F300=52,E300*1.1*52/12,IF(F300=26,E300*1.1*26/12,IF(F300=24,E300*1.1*24/12,IF(F300=12,E300*1.1*12/12,IF(F300=4,E300*4/12,IF(F300=1,E300*4/12,""))))))</f>
        <v/>
      </c>
      <c r="I300" s="174">
        <f>IF(G300="","",SUM(Table1[[#This Row],[Base Fee]]+Table1[[#This Row],[Transaction Fee]]))</f>
        <v/>
      </c>
      <c r="J300" s="199">
        <f>IFERROR(VLOOKUP(B300,'Multi Unit Grid'!C:F,4,FALSE),"")</f>
        <v/>
      </c>
      <c r="K300" s="201">
        <f>IFERROR(VLOOKUP(B300,'Multi Unit Grid'!C:G,5,FALSE),"")</f>
        <v/>
      </c>
      <c r="N300" s="207">
        <f>IF(M300="Y",7.5,IF(M300="N",0,""))</f>
        <v/>
      </c>
      <c r="S300" s="673" t="n"/>
    </row>
    <row r="301">
      <c r="A301" s="166">
        <f>IF('Multi Unit Grid'!B991="","",'Multi Unit Grid'!B991)</f>
        <v/>
      </c>
      <c r="B301" s="166">
        <f>IF('Multi Unit Grid'!C991="","",'Multi Unit Grid'!C991)</f>
        <v/>
      </c>
      <c r="E301" s="166">
        <f>IF('Multi Unit Grid'!D297="","",'Multi Unit Grid'!D297)</f>
        <v/>
      </c>
      <c r="F301" s="166">
        <f>IF('Multi Unit Grid'!E297="","",'Multi Unit Grid'!E297)</f>
        <v/>
      </c>
      <c r="G301" s="631">
        <f>IF(F301=52,66.15,IF(F301=26,66.15,IF(F301=24,66.15,IF(F301=12,54.6,IF(F301=4,121.8/3,IF(F301=1,488.25/12,""))))))</f>
        <v/>
      </c>
      <c r="H301" s="631">
        <f>IF(F301=52,E301*1.1*52/12,IF(F301=26,E301*1.1*26/12,IF(F301=24,E301*1.1*24/12,IF(F301=12,E301*1.1*12/12,IF(F301=4,E301*4/12,IF(F301=1,E301*4/12,""))))))</f>
        <v/>
      </c>
      <c r="I301" s="174">
        <f>IF(G301="","",SUM(Table1[[#This Row],[Base Fee]]+Table1[[#This Row],[Transaction Fee]]))</f>
        <v/>
      </c>
      <c r="J301" s="199">
        <f>IFERROR(VLOOKUP(B301,'Multi Unit Grid'!C:F,4,FALSE),"")</f>
        <v/>
      </c>
      <c r="K301" s="201">
        <f>IFERROR(VLOOKUP(B301,'Multi Unit Grid'!C:G,5,FALSE),"")</f>
        <v/>
      </c>
      <c r="N301" s="207">
        <f>IF(M301="Y",7.5,IF(M301="N",0,""))</f>
        <v/>
      </c>
      <c r="S301" s="673" t="n"/>
    </row>
    <row r="302">
      <c r="A302" s="166">
        <f>IF('Multi Unit Grid'!B992="","",'Multi Unit Grid'!B992)</f>
        <v/>
      </c>
      <c r="B302" s="166">
        <f>IF('Multi Unit Grid'!C992="","",'Multi Unit Grid'!C992)</f>
        <v/>
      </c>
      <c r="E302" s="166">
        <f>IF('Multi Unit Grid'!D298="","",'Multi Unit Grid'!D298)</f>
        <v/>
      </c>
      <c r="F302" s="166">
        <f>IF('Multi Unit Grid'!E298="","",'Multi Unit Grid'!E298)</f>
        <v/>
      </c>
      <c r="G302" s="631">
        <f>IF(F302=52,66.15,IF(F302=26,66.15,IF(F302=24,66.15,IF(F302=12,54.6,IF(F302=4,121.8/3,IF(F302=1,488.25/12,""))))))</f>
        <v/>
      </c>
      <c r="H302" s="631">
        <f>IF(F302=52,E302*1.1*52/12,IF(F302=26,E302*1.1*26/12,IF(F302=24,E302*1.1*24/12,IF(F302=12,E302*1.1*12/12,IF(F302=4,E302*4/12,IF(F302=1,E302*4/12,""))))))</f>
        <v/>
      </c>
      <c r="I302" s="174">
        <f>IF(G302="","",SUM(Table1[[#This Row],[Base Fee]]+Table1[[#This Row],[Transaction Fee]]))</f>
        <v/>
      </c>
      <c r="J302" s="199">
        <f>IFERROR(VLOOKUP(B302,'Multi Unit Grid'!C:F,4,FALSE),"")</f>
        <v/>
      </c>
      <c r="K302" s="201">
        <f>IFERROR(VLOOKUP(B302,'Multi Unit Grid'!C:G,5,FALSE),"")</f>
        <v/>
      </c>
      <c r="N302" s="207">
        <f>IF(M302="Y",7.5,IF(M302="N",0,""))</f>
        <v/>
      </c>
      <c r="S302" s="673" t="n"/>
    </row>
    <row r="303">
      <c r="A303" s="166">
        <f>IF('Multi Unit Grid'!B993="","",'Multi Unit Grid'!B993)</f>
        <v/>
      </c>
      <c r="B303" s="166">
        <f>IF('Multi Unit Grid'!C993="","",'Multi Unit Grid'!C993)</f>
        <v/>
      </c>
      <c r="E303" s="166">
        <f>IF('Multi Unit Grid'!D299="","",'Multi Unit Grid'!D299)</f>
        <v/>
      </c>
      <c r="F303" s="166">
        <f>IF('Multi Unit Grid'!E299="","",'Multi Unit Grid'!E299)</f>
        <v/>
      </c>
      <c r="G303" s="631">
        <f>IF(F303=52,66.15,IF(F303=26,66.15,IF(F303=24,66.15,IF(F303=12,54.6,IF(F303=4,121.8/3,IF(F303=1,488.25/12,""))))))</f>
        <v/>
      </c>
      <c r="H303" s="631">
        <f>IF(F303=52,E303*1.1*52/12,IF(F303=26,E303*1.1*26/12,IF(F303=24,E303*1.1*24/12,IF(F303=12,E303*1.1*12/12,IF(F303=4,E303*4/12,IF(F303=1,E303*4/12,""))))))</f>
        <v/>
      </c>
      <c r="I303" s="174">
        <f>IF(G303="","",SUM(Table1[[#This Row],[Base Fee]]+Table1[[#This Row],[Transaction Fee]]))</f>
        <v/>
      </c>
      <c r="J303" s="199">
        <f>IFERROR(VLOOKUP(B303,'Multi Unit Grid'!C:F,4,FALSE),"")</f>
        <v/>
      </c>
      <c r="K303" s="201">
        <f>IFERROR(VLOOKUP(B303,'Multi Unit Grid'!C:G,5,FALSE),"")</f>
        <v/>
      </c>
      <c r="N303" s="207">
        <f>IF(M303="Y",7.5,IF(M303="N",0,""))</f>
        <v/>
      </c>
      <c r="S303" s="673" t="n"/>
    </row>
    <row r="304">
      <c r="A304" s="166">
        <f>IF('Multi Unit Grid'!B994="","",'Multi Unit Grid'!B994)</f>
        <v/>
      </c>
      <c r="B304" s="166">
        <f>IF('Multi Unit Grid'!C994="","",'Multi Unit Grid'!C994)</f>
        <v/>
      </c>
      <c r="E304" s="166">
        <f>IF('Multi Unit Grid'!D300="","",'Multi Unit Grid'!D300)</f>
        <v/>
      </c>
      <c r="F304" s="166">
        <f>IF('Multi Unit Grid'!E300="","",'Multi Unit Grid'!E300)</f>
        <v/>
      </c>
      <c r="G304" s="631">
        <f>IF(F304=52,66.15,IF(F304=26,66.15,IF(F304=24,66.15,IF(F304=12,54.6,IF(F304=4,121.8/3,IF(F304=1,488.25/12,""))))))</f>
        <v/>
      </c>
      <c r="H304" s="631">
        <f>IF(F304=52,E304*1.1*52/12,IF(F304=26,E304*1.1*26/12,IF(F304=24,E304*1.1*24/12,IF(F304=12,E304*1.1*12/12,IF(F304=4,E304*4/12,IF(F304=1,E304*4/12,""))))))</f>
        <v/>
      </c>
      <c r="I304" s="174">
        <f>IF(G304="","",SUM(Table1[[#This Row],[Base Fee]]+Table1[[#This Row],[Transaction Fee]]))</f>
        <v/>
      </c>
      <c r="J304" s="199">
        <f>IFERROR(VLOOKUP(B304,'Multi Unit Grid'!C:F,4,FALSE),"")</f>
        <v/>
      </c>
      <c r="K304" s="201">
        <f>IFERROR(VLOOKUP(B304,'Multi Unit Grid'!C:G,5,FALSE),"")</f>
        <v/>
      </c>
      <c r="N304" s="207">
        <f>IF(M304="Y",7.5,IF(M304="N",0,""))</f>
        <v/>
      </c>
      <c r="S304" s="673" t="n"/>
    </row>
    <row r="305">
      <c r="A305" s="166">
        <f>IF('Multi Unit Grid'!B995="","",'Multi Unit Grid'!B995)</f>
        <v/>
      </c>
      <c r="B305" s="166">
        <f>IF('Multi Unit Grid'!C995="","",'Multi Unit Grid'!C995)</f>
        <v/>
      </c>
      <c r="E305" s="166">
        <f>IF('Multi Unit Grid'!D301="","",'Multi Unit Grid'!D301)</f>
        <v/>
      </c>
      <c r="F305" s="166">
        <f>IF('Multi Unit Grid'!E301="","",'Multi Unit Grid'!E301)</f>
        <v/>
      </c>
      <c r="G305" s="631">
        <f>IF(F305=52,66.15,IF(F305=26,66.15,IF(F305=24,66.15,IF(F305=12,54.6,IF(F305=4,121.8/3,IF(F305=1,488.25/12,""))))))</f>
        <v/>
      </c>
      <c r="H305" s="631">
        <f>IF(F305=52,E305*1.1*52/12,IF(F305=26,E305*1.1*26/12,IF(F305=24,E305*1.1*24/12,IF(F305=12,E305*1.1*12/12,IF(F305=4,E305*4/12,IF(F305=1,E305*4/12,""))))))</f>
        <v/>
      </c>
      <c r="I305" s="174">
        <f>IF(G305="","",SUM(Table1[[#This Row],[Base Fee]]+Table1[[#This Row],[Transaction Fee]]))</f>
        <v/>
      </c>
      <c r="J305" s="199">
        <f>IFERROR(VLOOKUP(B305,'Multi Unit Grid'!C:F,4,FALSE),"")</f>
        <v/>
      </c>
      <c r="K305" s="201">
        <f>IFERROR(VLOOKUP(B305,'Multi Unit Grid'!C:G,5,FALSE),"")</f>
        <v/>
      </c>
      <c r="N305" s="207">
        <f>IF(M305="Y",7.5,IF(M305="N",0,""))</f>
        <v/>
      </c>
      <c r="S305" s="673" t="n"/>
    </row>
    <row r="306">
      <c r="A306" s="166">
        <f>IF('Multi Unit Grid'!B996="","",'Multi Unit Grid'!B996)</f>
        <v/>
      </c>
      <c r="B306" s="166">
        <f>IF('Multi Unit Grid'!C996="","",'Multi Unit Grid'!C996)</f>
        <v/>
      </c>
      <c r="E306" s="166">
        <f>IF('Multi Unit Grid'!D302="","",'Multi Unit Grid'!D302)</f>
        <v/>
      </c>
      <c r="F306" s="166">
        <f>IF('Multi Unit Grid'!E302="","",'Multi Unit Grid'!E302)</f>
        <v/>
      </c>
      <c r="G306" s="631">
        <f>IF(F306=52,66.15,IF(F306=26,66.15,IF(F306=24,66.15,IF(F306=12,54.6,IF(F306=4,121.8/3,IF(F306=1,488.25/12,""))))))</f>
        <v/>
      </c>
      <c r="H306" s="631">
        <f>IF(F306=52,E306*1.1*52/12,IF(F306=26,E306*1.1*26/12,IF(F306=24,E306*1.1*24/12,IF(F306=12,E306*1.1*12/12,IF(F306=4,E306*4/12,IF(F306=1,E306*4/12,""))))))</f>
        <v/>
      </c>
      <c r="I306" s="174">
        <f>IF(G306="","",SUM(Table1[[#This Row],[Base Fee]]+Table1[[#This Row],[Transaction Fee]]))</f>
        <v/>
      </c>
      <c r="J306" s="199">
        <f>IFERROR(VLOOKUP(B306,'Multi Unit Grid'!C:F,4,FALSE),"")</f>
        <v/>
      </c>
      <c r="K306" s="201">
        <f>IFERROR(VLOOKUP(B306,'Multi Unit Grid'!C:G,5,FALSE),"")</f>
        <v/>
      </c>
      <c r="N306" s="207">
        <f>IF(M306="Y",7.5,IF(M306="N",0,""))</f>
        <v/>
      </c>
      <c r="S306" s="673" t="n"/>
    </row>
    <row r="307">
      <c r="A307" s="166">
        <f>IF('Multi Unit Grid'!B997="","",'Multi Unit Grid'!B997)</f>
        <v/>
      </c>
      <c r="B307" s="166">
        <f>IF('Multi Unit Grid'!C997="","",'Multi Unit Grid'!C997)</f>
        <v/>
      </c>
      <c r="E307" s="166">
        <f>IF('Multi Unit Grid'!D303="","",'Multi Unit Grid'!D303)</f>
        <v/>
      </c>
      <c r="F307" s="166">
        <f>IF('Multi Unit Grid'!E303="","",'Multi Unit Grid'!E303)</f>
        <v/>
      </c>
      <c r="G307" s="631">
        <f>IF(F307=52,66.15,IF(F307=26,66.15,IF(F307=24,66.15,IF(F307=12,54.6,IF(F307=4,121.8/3,IF(F307=1,488.25/12,""))))))</f>
        <v/>
      </c>
      <c r="H307" s="631">
        <f>IF(F307=52,E307*1.1*52/12,IF(F307=26,E307*1.1*26/12,IF(F307=24,E307*1.1*24/12,IF(F307=12,E307*1.1*12/12,IF(F307=4,E307*4/12,IF(F307=1,E307*4/12,""))))))</f>
        <v/>
      </c>
      <c r="I307" s="174">
        <f>IF(G307="","",SUM(Table1[[#This Row],[Base Fee]]+Table1[[#This Row],[Transaction Fee]]))</f>
        <v/>
      </c>
      <c r="J307" s="199">
        <f>IFERROR(VLOOKUP(B307,'Multi Unit Grid'!C:F,4,FALSE),"")</f>
        <v/>
      </c>
      <c r="K307" s="201">
        <f>IFERROR(VLOOKUP(B307,'Multi Unit Grid'!C:G,5,FALSE),"")</f>
        <v/>
      </c>
      <c r="N307" s="207">
        <f>IF(M307="Y",7.5,IF(M307="N",0,""))</f>
        <v/>
      </c>
      <c r="S307" s="673" t="n"/>
    </row>
    <row r="308">
      <c r="A308" s="166">
        <f>IF('Multi Unit Grid'!B998="","",'Multi Unit Grid'!B998)</f>
        <v/>
      </c>
      <c r="B308" s="166">
        <f>IF('Multi Unit Grid'!C998="","",'Multi Unit Grid'!C998)</f>
        <v/>
      </c>
      <c r="E308" s="166">
        <f>IF('Multi Unit Grid'!D304="","",'Multi Unit Grid'!D304)</f>
        <v/>
      </c>
      <c r="F308" s="166">
        <f>IF('Multi Unit Grid'!E304="","",'Multi Unit Grid'!E304)</f>
        <v/>
      </c>
      <c r="G308" s="631">
        <f>IF(F308=52,66.15,IF(F308=26,66.15,IF(F308=24,66.15,IF(F308=12,54.6,IF(F308=4,121.8/3,IF(F308=1,488.25/12,""))))))</f>
        <v/>
      </c>
      <c r="H308" s="631">
        <f>IF(F308=52,E308*1.1*52/12,IF(F308=26,E308*1.1*26/12,IF(F308=24,E308*1.1*24/12,IF(F308=12,E308*1.1*12/12,IF(F308=4,E308*4/12,IF(F308=1,E308*4/12,""))))))</f>
        <v/>
      </c>
      <c r="I308" s="174">
        <f>IF(G308="","",SUM(Table1[[#This Row],[Base Fee]]+Table1[[#This Row],[Transaction Fee]]))</f>
        <v/>
      </c>
      <c r="J308" s="199">
        <f>IFERROR(VLOOKUP(B308,'Multi Unit Grid'!C:F,4,FALSE),"")</f>
        <v/>
      </c>
      <c r="K308" s="201">
        <f>IFERROR(VLOOKUP(B308,'Multi Unit Grid'!C:G,5,FALSE),"")</f>
        <v/>
      </c>
      <c r="N308" s="207">
        <f>IF(M308="Y",7.5,IF(M308="N",0,""))</f>
        <v/>
      </c>
      <c r="S308" s="673" t="n"/>
    </row>
    <row r="309">
      <c r="A309" s="166">
        <f>IF('Multi Unit Grid'!B999="","",'Multi Unit Grid'!B999)</f>
        <v/>
      </c>
      <c r="B309" s="166">
        <f>IF('Multi Unit Grid'!C999="","",'Multi Unit Grid'!C999)</f>
        <v/>
      </c>
      <c r="E309" s="166">
        <f>IF('Multi Unit Grid'!D305="","",'Multi Unit Grid'!D305)</f>
        <v/>
      </c>
      <c r="F309" s="166">
        <f>IF('Multi Unit Grid'!E305="","",'Multi Unit Grid'!E305)</f>
        <v/>
      </c>
      <c r="G309" s="631">
        <f>IF(F309=52,66.15,IF(F309=26,66.15,IF(F309=24,66.15,IF(F309=12,54.6,IF(F309=4,121.8/3,IF(F309=1,488.25/12,""))))))</f>
        <v/>
      </c>
      <c r="H309" s="631">
        <f>IF(F309=52,E309*1.1*52/12,IF(F309=26,E309*1.1*26/12,IF(F309=24,E309*1.1*24/12,IF(F309=12,E309*1.1*12/12,IF(F309=4,E309*4/12,IF(F309=1,E309*4/12,""))))))</f>
        <v/>
      </c>
      <c r="I309" s="174">
        <f>IF(G309="","",SUM(Table1[[#This Row],[Base Fee]]+Table1[[#This Row],[Transaction Fee]]))</f>
        <v/>
      </c>
      <c r="J309" s="199">
        <f>IFERROR(VLOOKUP(B309,'Multi Unit Grid'!C:F,4,FALSE),"")</f>
        <v/>
      </c>
      <c r="K309" s="201">
        <f>IFERROR(VLOOKUP(B309,'Multi Unit Grid'!C:G,5,FALSE),"")</f>
        <v/>
      </c>
      <c r="N309" s="207">
        <f>IF(M309="Y",7.5,IF(M309="N",0,""))</f>
        <v/>
      </c>
      <c r="S309" s="673" t="n"/>
    </row>
    <row r="310">
      <c r="A310" s="166">
        <f>IF('Multi Unit Grid'!B1000="","",'Multi Unit Grid'!B1000)</f>
        <v/>
      </c>
      <c r="B310" s="166">
        <f>IF('Multi Unit Grid'!C1000="","",'Multi Unit Grid'!C1000)</f>
        <v/>
      </c>
      <c r="E310" s="166">
        <f>IF('Multi Unit Grid'!D306="","",'Multi Unit Grid'!D306)</f>
        <v/>
      </c>
      <c r="F310" s="166">
        <f>IF('Multi Unit Grid'!E306="","",'Multi Unit Grid'!E306)</f>
        <v/>
      </c>
      <c r="G310" s="631">
        <f>IF(F310=52,66.15,IF(F310=26,66.15,IF(F310=24,66.15,IF(F310=12,54.6,IF(F310=4,121.8/3,IF(F310=1,488.25/12,""))))))</f>
        <v/>
      </c>
      <c r="H310" s="631">
        <f>IF(F310=52,E310*1.1*52/12,IF(F310=26,E310*1.1*26/12,IF(F310=24,E310*1.1*24/12,IF(F310=12,E310*1.1*12/12,IF(F310=4,E310*4/12,IF(F310=1,E310*4/12,""))))))</f>
        <v/>
      </c>
      <c r="I310" s="174">
        <f>IF(G310="","",SUM(Table1[[#This Row],[Base Fee]]+Table1[[#This Row],[Transaction Fee]]))</f>
        <v/>
      </c>
      <c r="J310" s="199">
        <f>IFERROR(VLOOKUP(B310,'Multi Unit Grid'!C:F,4,FALSE),"")</f>
        <v/>
      </c>
      <c r="K310" s="201">
        <f>IFERROR(VLOOKUP(B310,'Multi Unit Grid'!C:G,5,FALSE),"")</f>
        <v/>
      </c>
      <c r="N310" s="207">
        <f>IF(M310="Y",7.5,IF(M310="N",0,""))</f>
        <v/>
      </c>
      <c r="S310" s="673" t="n"/>
    </row>
    <row r="311">
      <c r="A311" s="166">
        <f>IF('Multi Unit Grid'!B1001="","",'Multi Unit Grid'!B1001)</f>
        <v/>
      </c>
      <c r="B311" s="166">
        <f>IF('Multi Unit Grid'!C1001="","",'Multi Unit Grid'!C1001)</f>
        <v/>
      </c>
      <c r="E311" s="166">
        <f>IF('Multi Unit Grid'!D307="","",'Multi Unit Grid'!D307)</f>
        <v/>
      </c>
      <c r="F311" s="166">
        <f>IF('Multi Unit Grid'!E307="","",'Multi Unit Grid'!E307)</f>
        <v/>
      </c>
      <c r="G311" s="631">
        <f>IF(F311=52,66.15,IF(F311=26,66.15,IF(F311=24,66.15,IF(F311=12,54.6,IF(F311=4,121.8/3,IF(F311=1,488.25/12,""))))))</f>
        <v/>
      </c>
      <c r="H311" s="631">
        <f>IF(F311=52,E311*1.1*52/12,IF(F311=26,E311*1.1*26/12,IF(F311=24,E311*1.1*24/12,IF(F311=12,E311*1.1*12/12,IF(F311=4,E311*4/12,IF(F311=1,E311*4/12,""))))))</f>
        <v/>
      </c>
      <c r="I311" s="174">
        <f>IF(G311="","",SUM(Table1[[#This Row],[Base Fee]]+Table1[[#This Row],[Transaction Fee]]))</f>
        <v/>
      </c>
      <c r="J311" s="199">
        <f>IFERROR(VLOOKUP(B311,'Multi Unit Grid'!C:F,4,FALSE),"")</f>
        <v/>
      </c>
      <c r="K311" s="201">
        <f>IFERROR(VLOOKUP(B311,'Multi Unit Grid'!C:G,5,FALSE),"")</f>
        <v/>
      </c>
      <c r="N311" s="207">
        <f>IF(M311="Y",7.5,IF(M311="N",0,""))</f>
        <v/>
      </c>
      <c r="S311" s="673" t="n"/>
    </row>
    <row r="312">
      <c r="A312" s="166">
        <f>IF('Multi Unit Grid'!B1002="","",'Multi Unit Grid'!B1002)</f>
        <v/>
      </c>
      <c r="B312" s="166">
        <f>IF('Multi Unit Grid'!C1002="","",'Multi Unit Grid'!C1002)</f>
        <v/>
      </c>
      <c r="E312" s="166">
        <f>IF('Multi Unit Grid'!D308="","",'Multi Unit Grid'!D308)</f>
        <v/>
      </c>
      <c r="F312" s="166">
        <f>IF('Multi Unit Grid'!E308="","",'Multi Unit Grid'!E308)</f>
        <v/>
      </c>
      <c r="G312" s="631">
        <f>IF(F312=52,66.15,IF(F312=26,66.15,IF(F312=24,66.15,IF(F312=12,54.6,IF(F312=4,121.8/3,IF(F312=1,488.25/12,""))))))</f>
        <v/>
      </c>
      <c r="H312" s="631">
        <f>IF(F312=52,E312*1.1*52/12,IF(F312=26,E312*1.1*26/12,IF(F312=24,E312*1.1*24/12,IF(F312=12,E312*1.1*12/12,IF(F312=4,E312*4/12,IF(F312=1,E312*4/12,""))))))</f>
        <v/>
      </c>
      <c r="I312" s="174">
        <f>IF(G312="","",SUM(Table1[[#This Row],[Base Fee]]+Table1[[#This Row],[Transaction Fee]]))</f>
        <v/>
      </c>
      <c r="J312" s="199">
        <f>IFERROR(VLOOKUP(B312,'Multi Unit Grid'!C:F,4,FALSE),"")</f>
        <v/>
      </c>
      <c r="K312" s="201">
        <f>IFERROR(VLOOKUP(B312,'Multi Unit Grid'!C:G,5,FALSE),"")</f>
        <v/>
      </c>
      <c r="N312" s="207">
        <f>IF(M312="Y",7.5,IF(M312="N",0,""))</f>
        <v/>
      </c>
      <c r="S312" s="673" t="n"/>
    </row>
    <row r="313">
      <c r="A313" s="166">
        <f>IF('Multi Unit Grid'!B1003="","",'Multi Unit Grid'!B1003)</f>
        <v/>
      </c>
      <c r="B313" s="166">
        <f>IF('Multi Unit Grid'!C1003="","",'Multi Unit Grid'!C1003)</f>
        <v/>
      </c>
      <c r="E313" s="166">
        <f>IF('Multi Unit Grid'!D309="","",'Multi Unit Grid'!D309)</f>
        <v/>
      </c>
      <c r="F313" s="166">
        <f>IF('Multi Unit Grid'!E309="","",'Multi Unit Grid'!E309)</f>
        <v/>
      </c>
      <c r="G313" s="631">
        <f>IF(F313=52,66.15,IF(F313=26,66.15,IF(F313=24,66.15,IF(F313=12,54.6,IF(F313=4,121.8/3,IF(F313=1,488.25/12,""))))))</f>
        <v/>
      </c>
      <c r="H313" s="631">
        <f>IF(F313=52,E313*1.1*52/12,IF(F313=26,E313*1.1*26/12,IF(F313=24,E313*1.1*24/12,IF(F313=12,E313*1.1*12/12,IF(F313=4,E313*4/12,IF(F313=1,E313*4/12,""))))))</f>
        <v/>
      </c>
      <c r="I313" s="174">
        <f>IF(G313="","",SUM(Table1[[#This Row],[Base Fee]]+Table1[[#This Row],[Transaction Fee]]))</f>
        <v/>
      </c>
      <c r="J313" s="199">
        <f>IFERROR(VLOOKUP(B313,'Multi Unit Grid'!C:F,4,FALSE),"")</f>
        <v/>
      </c>
      <c r="K313" s="201">
        <f>IFERROR(VLOOKUP(B313,'Multi Unit Grid'!C:G,5,FALSE),"")</f>
        <v/>
      </c>
      <c r="N313" s="207">
        <f>IF(M313="Y",7.5,IF(M313="N",0,""))</f>
        <v/>
      </c>
      <c r="S313" s="673" t="n"/>
    </row>
    <row r="314">
      <c r="A314" s="166">
        <f>IF('Multi Unit Grid'!B1004="","",'Multi Unit Grid'!B1004)</f>
        <v/>
      </c>
      <c r="B314" s="166">
        <f>IF('Multi Unit Grid'!C1004="","",'Multi Unit Grid'!C1004)</f>
        <v/>
      </c>
      <c r="E314" s="166">
        <f>IF('Multi Unit Grid'!D310="","",'Multi Unit Grid'!D310)</f>
        <v/>
      </c>
      <c r="F314" s="166">
        <f>IF('Multi Unit Grid'!E310="","",'Multi Unit Grid'!E310)</f>
        <v/>
      </c>
      <c r="G314" s="631">
        <f>IF(F314=52,66.15,IF(F314=26,66.15,IF(F314=24,66.15,IF(F314=12,54.6,IF(F314=4,121.8/3,IF(F314=1,488.25/12,""))))))</f>
        <v/>
      </c>
      <c r="H314" s="631">
        <f>IF(F314=52,E314*1.1*52/12,IF(F314=26,E314*1.1*26/12,IF(F314=24,E314*1.1*24/12,IF(F314=12,E314*1.1*12/12,IF(F314=4,E314*4/12,IF(F314=1,E314*4/12,""))))))</f>
        <v/>
      </c>
      <c r="I314" s="174">
        <f>IF(G314="","",SUM(Table1[[#This Row],[Base Fee]]+Table1[[#This Row],[Transaction Fee]]))</f>
        <v/>
      </c>
      <c r="J314" s="199">
        <f>IFERROR(VLOOKUP(B314,'Multi Unit Grid'!C:F,4,FALSE),"")</f>
        <v/>
      </c>
      <c r="K314" s="201">
        <f>IFERROR(VLOOKUP(B314,'Multi Unit Grid'!C:G,5,FALSE),"")</f>
        <v/>
      </c>
      <c r="N314" s="207">
        <f>IF(M314="Y",7.5,IF(M314="N",0,""))</f>
        <v/>
      </c>
      <c r="S314" s="673" t="n"/>
    </row>
    <row r="315">
      <c r="A315" s="166">
        <f>IF('Multi Unit Grid'!B1005="","",'Multi Unit Grid'!B1005)</f>
        <v/>
      </c>
      <c r="B315" s="166">
        <f>IF('Multi Unit Grid'!C1005="","",'Multi Unit Grid'!C1005)</f>
        <v/>
      </c>
      <c r="E315" s="166">
        <f>IF('Multi Unit Grid'!D311="","",'Multi Unit Grid'!D311)</f>
        <v/>
      </c>
      <c r="F315" s="166">
        <f>IF('Multi Unit Grid'!E311="","",'Multi Unit Grid'!E311)</f>
        <v/>
      </c>
      <c r="G315" s="631">
        <f>IF(F315=52,66.15,IF(F315=26,66.15,IF(F315=24,66.15,IF(F315=12,54.6,IF(F315=4,121.8/3,IF(F315=1,488.25/12,""))))))</f>
        <v/>
      </c>
      <c r="H315" s="631">
        <f>IF(F315=52,E315*1.1*52/12,IF(F315=26,E315*1.1*26/12,IF(F315=24,E315*1.1*24/12,IF(F315=12,E315*1.1*12/12,IF(F315=4,E315*4/12,IF(F315=1,E315*4/12,""))))))</f>
        <v/>
      </c>
      <c r="I315" s="174">
        <f>IF(G315="","",SUM(Table1[[#This Row],[Base Fee]]+Table1[[#This Row],[Transaction Fee]]))</f>
        <v/>
      </c>
      <c r="J315" s="199">
        <f>IFERROR(VLOOKUP(B315,'Multi Unit Grid'!C:F,4,FALSE),"")</f>
        <v/>
      </c>
      <c r="K315" s="201">
        <f>IFERROR(VLOOKUP(B315,'Multi Unit Grid'!C:G,5,FALSE),"")</f>
        <v/>
      </c>
      <c r="N315" s="207">
        <f>IF(M315="Y",7.5,IF(M315="N",0,""))</f>
        <v/>
      </c>
      <c r="S315" s="673" t="n"/>
    </row>
    <row r="316">
      <c r="A316" s="166">
        <f>IF('Multi Unit Grid'!B1006="","",'Multi Unit Grid'!B1006)</f>
        <v/>
      </c>
      <c r="B316" s="166">
        <f>IF('Multi Unit Grid'!C1006="","",'Multi Unit Grid'!C1006)</f>
        <v/>
      </c>
      <c r="E316" s="166">
        <f>IF('Multi Unit Grid'!D312="","",'Multi Unit Grid'!D312)</f>
        <v/>
      </c>
      <c r="F316" s="166">
        <f>IF('Multi Unit Grid'!E312="","",'Multi Unit Grid'!E312)</f>
        <v/>
      </c>
      <c r="G316" s="631">
        <f>IF(F316=52,66.15,IF(F316=26,66.15,IF(F316=24,66.15,IF(F316=12,54.6,IF(F316=4,121.8/3,IF(F316=1,488.25/12,""))))))</f>
        <v/>
      </c>
      <c r="H316" s="631">
        <f>IF(F316=52,E316*1.1*52/12,IF(F316=26,E316*1.1*26/12,IF(F316=24,E316*1.1*24/12,IF(F316=12,E316*1.1*12/12,IF(F316=4,E316*4/12,IF(F316=1,E316*4/12,""))))))</f>
        <v/>
      </c>
      <c r="I316" s="174">
        <f>IF(G316="","",SUM(Table1[[#This Row],[Base Fee]]+Table1[[#This Row],[Transaction Fee]]))</f>
        <v/>
      </c>
      <c r="J316" s="199">
        <f>IFERROR(VLOOKUP(B316,'Multi Unit Grid'!C:F,4,FALSE),"")</f>
        <v/>
      </c>
      <c r="K316" s="201">
        <f>IFERROR(VLOOKUP(B316,'Multi Unit Grid'!C:G,5,FALSE),"")</f>
        <v/>
      </c>
      <c r="N316" s="207">
        <f>IF(M316="Y",7.5,IF(M316="N",0,""))</f>
        <v/>
      </c>
      <c r="S316" s="673" t="n"/>
    </row>
    <row r="317">
      <c r="A317" s="166">
        <f>IF('Multi Unit Grid'!B1007="","",'Multi Unit Grid'!B1007)</f>
        <v/>
      </c>
      <c r="B317" s="166">
        <f>IF('Multi Unit Grid'!C1007="","",'Multi Unit Grid'!C1007)</f>
        <v/>
      </c>
      <c r="E317" s="166">
        <f>IF('Multi Unit Grid'!D313="","",'Multi Unit Grid'!D313)</f>
        <v/>
      </c>
      <c r="F317" s="166">
        <f>IF('Multi Unit Grid'!E313="","",'Multi Unit Grid'!E313)</f>
        <v/>
      </c>
      <c r="G317" s="631">
        <f>IF(F317=52,66.15,IF(F317=26,66.15,IF(F317=24,66.15,IF(F317=12,54.6,IF(F317=4,121.8/3,IF(F317=1,488.25/12,""))))))</f>
        <v/>
      </c>
      <c r="H317" s="631">
        <f>IF(F317=52,E317*1.1*52/12,IF(F317=26,E317*1.1*26/12,IF(F317=24,E317*1.1*24/12,IF(F317=12,E317*1.1*12/12,IF(F317=4,E317*4/12,IF(F317=1,E317*4/12,""))))))</f>
        <v/>
      </c>
      <c r="I317" s="174">
        <f>IF(G317="","",SUM(Table1[[#This Row],[Base Fee]]+Table1[[#This Row],[Transaction Fee]]))</f>
        <v/>
      </c>
      <c r="J317" s="174">
        <f>IFERROR(VLOOKUP(B317,'Multi Unit Grid'!C:F,4,FALSE),"")</f>
        <v/>
      </c>
      <c r="K317" s="201">
        <f>IFERROR(VLOOKUP(B317,'Multi Unit Grid'!C:G,5,FALSE),"")</f>
        <v/>
      </c>
      <c r="N317" s="207">
        <f>IF(M317="Y",7.5,IF(M317="N",0,""))</f>
        <v/>
      </c>
      <c r="S317" s="673" t="n"/>
    </row>
    <row r="318">
      <c r="A318" s="166">
        <f>IF('Multi Unit Grid'!B1008="","",'Multi Unit Grid'!B1008)</f>
        <v/>
      </c>
      <c r="B318" s="166">
        <f>IF('Multi Unit Grid'!C1008="","",'Multi Unit Grid'!C1008)</f>
        <v/>
      </c>
      <c r="E318" s="166">
        <f>IF('Multi Unit Grid'!D314="","",'Multi Unit Grid'!D314)</f>
        <v/>
      </c>
      <c r="F318" s="166">
        <f>IF('Multi Unit Grid'!E314="","",'Multi Unit Grid'!E314)</f>
        <v/>
      </c>
      <c r="G318" s="631">
        <f>IF(F318=52,66.15,IF(F318=26,66.15,IF(F318=24,66.15,IF(F318=12,54.6,IF(F318=4,121.8/3,IF(F318=1,488.25/12,""))))))</f>
        <v/>
      </c>
      <c r="H318" s="631">
        <f>IF(F318=52,E318*1.1*52/12,IF(F318=26,E318*1.1*26/12,IF(F318=24,E318*1.1*24/12,IF(F318=12,E318*1.1*12/12,IF(F318=4,E318*4/12,IF(F318=1,E318*4/12,""))))))</f>
        <v/>
      </c>
      <c r="I318" s="174">
        <f>IF(G318="","",SUM(Table1[[#This Row],[Base Fee]]+Table1[[#This Row],[Transaction Fee]]))</f>
        <v/>
      </c>
      <c r="J318" s="174">
        <f>IFERROR(VLOOKUP(B318,'Multi Unit Grid'!C:F,4,FALSE),"")</f>
        <v/>
      </c>
      <c r="K318" s="201">
        <f>IFERROR(VLOOKUP(B318,'Multi Unit Grid'!C:G,5,FALSE),"")</f>
        <v/>
      </c>
      <c r="N318" s="207">
        <f>IF(M318="Y",7.5,IF(M318="N",0,""))</f>
        <v/>
      </c>
      <c r="S318" s="673" t="n"/>
    </row>
    <row r="319">
      <c r="A319" s="166">
        <f>IF('Multi Unit Grid'!B1009="","",'Multi Unit Grid'!B1009)</f>
        <v/>
      </c>
      <c r="B319" s="166">
        <f>IF('Multi Unit Grid'!C1009="","",'Multi Unit Grid'!C1009)</f>
        <v/>
      </c>
      <c r="E319" s="166">
        <f>IF('Multi Unit Grid'!D315="","",'Multi Unit Grid'!D315)</f>
        <v/>
      </c>
      <c r="F319" s="166">
        <f>IF('Multi Unit Grid'!E315="","",'Multi Unit Grid'!E315)</f>
        <v/>
      </c>
      <c r="G319" s="631">
        <f>IF(F319=52,66.15,IF(F319=26,66.15,IF(F319=24,66.15,IF(F319=12,54.6,IF(F319=4,121.8/3,IF(F319=1,488.25/12,""))))))</f>
        <v/>
      </c>
      <c r="H319" s="631">
        <f>IF(F319=52,E319*1.1*52/12,IF(F319=26,E319*1.1*26/12,IF(F319=24,E319*1.1*24/12,IF(F319=12,E319*1.1*12/12,IF(F319=4,E319*4/12,IF(F319=1,E319*4/12,""))))))</f>
        <v/>
      </c>
      <c r="I319" s="174">
        <f>IF(G319="","",SUM(Table1[[#This Row],[Base Fee]]+Table1[[#This Row],[Transaction Fee]]))</f>
        <v/>
      </c>
      <c r="J319" s="174">
        <f>IFERROR(VLOOKUP(B319,'Multi Unit Grid'!C:F,4,FALSE),"")</f>
        <v/>
      </c>
      <c r="K319" s="201">
        <f>IFERROR(VLOOKUP(B319,'Multi Unit Grid'!C:G,5,FALSE),"")</f>
        <v/>
      </c>
      <c r="N319" s="207">
        <f>IF(M319="Y",7.5,IF(M319="N",0,""))</f>
        <v/>
      </c>
      <c r="S319" s="673" t="n"/>
    </row>
    <row r="320">
      <c r="A320" s="166">
        <f>IF('Multi Unit Grid'!B1010="","",'Multi Unit Grid'!B1010)</f>
        <v/>
      </c>
      <c r="B320" s="166">
        <f>IF('Multi Unit Grid'!C1010="","",'Multi Unit Grid'!C1010)</f>
        <v/>
      </c>
      <c r="E320" s="166">
        <f>IF('Multi Unit Grid'!D316="","",'Multi Unit Grid'!D316)</f>
        <v/>
      </c>
      <c r="F320" s="166">
        <f>IF('Multi Unit Grid'!E316="","",'Multi Unit Grid'!E316)</f>
        <v/>
      </c>
      <c r="G320" s="631">
        <f>IF(F320=52,66.15,IF(F320=26,66.15,IF(F320=24,66.15,IF(F320=12,54.6,IF(F320=4,121.8/3,IF(F320=1,488.25/12,""))))))</f>
        <v/>
      </c>
      <c r="H320" s="631">
        <f>IF(F320=52,E320*1.1*52/12,IF(F320=26,E320*1.1*26/12,IF(F320=24,E320*1.1*24/12,IF(F320=12,E320*1.1*12/12,IF(F320=4,E320*4/12,IF(F320=1,E320*4/12,""))))))</f>
        <v/>
      </c>
      <c r="I320" s="174">
        <f>IF(G320="","",SUM(Table1[[#This Row],[Base Fee]]+Table1[[#This Row],[Transaction Fee]]))</f>
        <v/>
      </c>
      <c r="J320" s="174">
        <f>IFERROR(VLOOKUP(B320,'Multi Unit Grid'!C:F,4,FALSE),"")</f>
        <v/>
      </c>
      <c r="K320" s="201">
        <f>IFERROR(VLOOKUP(B320,'Multi Unit Grid'!C:G,5,FALSE),"")</f>
        <v/>
      </c>
      <c r="N320" s="207">
        <f>IF(M320="Y",7.5,IF(M320="N",0,""))</f>
        <v/>
      </c>
      <c r="S320" s="673" t="n"/>
    </row>
    <row r="321">
      <c r="A321" s="166">
        <f>IF('Multi Unit Grid'!B1011="","",'Multi Unit Grid'!B1011)</f>
        <v/>
      </c>
      <c r="B321" s="166">
        <f>IF('Multi Unit Grid'!C1011="","",'Multi Unit Grid'!C1011)</f>
        <v/>
      </c>
      <c r="E321" s="166">
        <f>IF('Multi Unit Grid'!D317="","",'Multi Unit Grid'!D317)</f>
        <v/>
      </c>
      <c r="F321" s="166">
        <f>IF('Multi Unit Grid'!E317="","",'Multi Unit Grid'!E317)</f>
        <v/>
      </c>
      <c r="G321" s="631">
        <f>IF(F321=52,66.15,IF(F321=26,66.15,IF(F321=24,66.15,IF(F321=12,54.6,IF(F321=4,121.8/3,IF(F321=1,488.25/12,""))))))</f>
        <v/>
      </c>
      <c r="H321" s="631">
        <f>IF(F321=52,E321*1.1*52/12,IF(F321=26,E321*1.1*26/12,IF(F321=24,E321*1.1*24/12,IF(F321=12,E321*1.1*12/12,IF(F321=4,E321*4/12,IF(F321=1,E321*4/12,""))))))</f>
        <v/>
      </c>
      <c r="I321" s="174">
        <f>IF(G321="","",SUM(Table1[[#This Row],[Base Fee]]+Table1[[#This Row],[Transaction Fee]]))</f>
        <v/>
      </c>
      <c r="J321" s="174">
        <f>IFERROR(VLOOKUP(B321,'Multi Unit Grid'!C:F,4,FALSE),"")</f>
        <v/>
      </c>
      <c r="K321" s="201">
        <f>IFERROR(VLOOKUP(B321,'Multi Unit Grid'!C:G,5,FALSE),"")</f>
        <v/>
      </c>
      <c r="N321" s="207">
        <f>IF(M321="Y",7.5,IF(M321="N",0,""))</f>
        <v/>
      </c>
      <c r="S321" s="673" t="n"/>
    </row>
    <row r="322">
      <c r="A322" s="166">
        <f>IF('Multi Unit Grid'!B1012="","",'Multi Unit Grid'!B1012)</f>
        <v/>
      </c>
      <c r="B322" s="166">
        <f>IF('Multi Unit Grid'!C1012="","",'Multi Unit Grid'!C1012)</f>
        <v/>
      </c>
      <c r="E322" s="166">
        <f>IF('Multi Unit Grid'!D318="","",'Multi Unit Grid'!D318)</f>
        <v/>
      </c>
      <c r="F322" s="166">
        <f>IF('Multi Unit Grid'!E318="","",'Multi Unit Grid'!E318)</f>
        <v/>
      </c>
      <c r="G322" s="631">
        <f>IF(F322=52,66.15,IF(F322=26,66.15,IF(F322=24,66.15,IF(F322=12,54.6,IF(F322=4,121.8/3,IF(F322=1,488.25/12,""))))))</f>
        <v/>
      </c>
      <c r="H322" s="631">
        <f>IF(F322=52,E322*1.1*52/12,IF(F322=26,E322*1.1*26/12,IF(F322=24,E322*1.1*24/12,IF(F322=12,E322*1.1*12/12,IF(F322=4,E322*4/12,IF(F322=1,E322*4/12,""))))))</f>
        <v/>
      </c>
      <c r="I322" s="174">
        <f>IF(G322="","",SUM(Table1[[#This Row],[Base Fee]]+Table1[[#This Row],[Transaction Fee]]))</f>
        <v/>
      </c>
      <c r="J322" s="174">
        <f>IFERROR(VLOOKUP(B322,'Multi Unit Grid'!C:F,4,FALSE),"")</f>
        <v/>
      </c>
      <c r="K322" s="201">
        <f>IFERROR(VLOOKUP(B322,'Multi Unit Grid'!C:G,5,FALSE),"")</f>
        <v/>
      </c>
      <c r="N322" s="207">
        <f>IF(M322="Y",7.5,IF(M322="N",0,""))</f>
        <v/>
      </c>
      <c r="S322" s="673" t="n"/>
    </row>
    <row r="323">
      <c r="A323" s="166">
        <f>IF('Multi Unit Grid'!B1013="","",'Multi Unit Grid'!B1013)</f>
        <v/>
      </c>
      <c r="B323" s="166">
        <f>IF('Multi Unit Grid'!C1013="","",'Multi Unit Grid'!C1013)</f>
        <v/>
      </c>
      <c r="E323" s="166">
        <f>IF('Multi Unit Grid'!D319="","",'Multi Unit Grid'!D319)</f>
        <v/>
      </c>
      <c r="F323" s="166">
        <f>IF('Multi Unit Grid'!E319="","",'Multi Unit Grid'!E319)</f>
        <v/>
      </c>
      <c r="G323" s="631">
        <f>IF(F323=52,66.15,IF(F323=26,66.15,IF(F323=24,66.15,IF(F323=12,54.6,IF(F323=4,121.8/3,IF(F323=1,488.25/12,""))))))</f>
        <v/>
      </c>
      <c r="H323" s="631">
        <f>IF(F323=52,E323*1.1*52/12,IF(F323=26,E323*1.1*26/12,IF(F323=24,E323*1.1*24/12,IF(F323=12,E323*1.1*12/12,IF(F323=4,E323*4/12,IF(F323=1,E323*4/12,""))))))</f>
        <v/>
      </c>
      <c r="I323" s="174">
        <f>IF(G323="","",SUM(Table1[[#This Row],[Base Fee]]+Table1[[#This Row],[Transaction Fee]]))</f>
        <v/>
      </c>
      <c r="J323" s="174">
        <f>IFERROR(VLOOKUP(B323,'Multi Unit Grid'!C:F,4,FALSE),"")</f>
        <v/>
      </c>
      <c r="K323" s="201">
        <f>IFERROR(VLOOKUP(B323,'Multi Unit Grid'!C:G,5,FALSE),"")</f>
        <v/>
      </c>
      <c r="N323" s="207">
        <f>IF(M323="Y",7.5,IF(M323="N",0,""))</f>
        <v/>
      </c>
      <c r="S323" s="673" t="n"/>
    </row>
    <row r="324">
      <c r="A324" s="166">
        <f>IF('Multi Unit Grid'!B1014="","",'Multi Unit Grid'!B1014)</f>
        <v/>
      </c>
      <c r="B324" s="166">
        <f>IF('Multi Unit Grid'!C1014="","",'Multi Unit Grid'!C1014)</f>
        <v/>
      </c>
      <c r="E324" s="166">
        <f>IF('Multi Unit Grid'!D320="","",'Multi Unit Grid'!D320)</f>
        <v/>
      </c>
      <c r="F324" s="166">
        <f>IF('Multi Unit Grid'!E320="","",'Multi Unit Grid'!E320)</f>
        <v/>
      </c>
      <c r="G324" s="631">
        <f>IF(F324=52,66.15,IF(F324=26,66.15,IF(F324=24,66.15,IF(F324=12,54.6,IF(F324=4,121.8/3,IF(F324=1,488.25/12,""))))))</f>
        <v/>
      </c>
      <c r="H324" s="631">
        <f>IF(F324=52,E324*1.1*52/12,IF(F324=26,E324*1.1*26/12,IF(F324=24,E324*1.1*24/12,IF(F324=12,E324*1.1*12/12,IF(F324=4,E324*4/12,IF(F324=1,E324*4/12,""))))))</f>
        <v/>
      </c>
      <c r="I324" s="174">
        <f>IF(G324="","",SUM(Table1[[#This Row],[Base Fee]]+Table1[[#This Row],[Transaction Fee]]))</f>
        <v/>
      </c>
      <c r="J324" s="174">
        <f>IFERROR(VLOOKUP(B324,'Multi Unit Grid'!C:F,4,FALSE),"")</f>
        <v/>
      </c>
      <c r="K324" s="201">
        <f>IFERROR(VLOOKUP(B324,'Multi Unit Grid'!C:G,5,FALSE),"")</f>
        <v/>
      </c>
      <c r="N324" s="207">
        <f>IF(M324="Y",7.5,IF(M324="N",0,""))</f>
        <v/>
      </c>
      <c r="S324" s="673" t="n"/>
    </row>
    <row r="325">
      <c r="A325" s="166">
        <f>IF('Multi Unit Grid'!B1015="","",'Multi Unit Grid'!B1015)</f>
        <v/>
      </c>
      <c r="B325" s="166">
        <f>IF('Multi Unit Grid'!C1015="","",'Multi Unit Grid'!C1015)</f>
        <v/>
      </c>
      <c r="E325" s="166">
        <f>IF('Multi Unit Grid'!D321="","",'Multi Unit Grid'!D321)</f>
        <v/>
      </c>
      <c r="F325" s="166">
        <f>IF('Multi Unit Grid'!E321="","",'Multi Unit Grid'!E321)</f>
        <v/>
      </c>
      <c r="G325" s="631">
        <f>IF(F325=52,66.15,IF(F325=26,66.15,IF(F325=24,66.15,IF(F325=12,54.6,IF(F325=4,121.8/3,IF(F325=1,488.25/12,""))))))</f>
        <v/>
      </c>
      <c r="H325" s="631">
        <f>IF(F325=52,E325*1.1*52/12,IF(F325=26,E325*1.1*26/12,IF(F325=24,E325*1.1*24/12,IF(F325=12,E325*1.1*12/12,IF(F325=4,E325*4/12,IF(F325=1,E325*4/12,""))))))</f>
        <v/>
      </c>
      <c r="I325" s="174">
        <f>IF(G325="","",SUM(Table1[[#This Row],[Base Fee]]+Table1[[#This Row],[Transaction Fee]]))</f>
        <v/>
      </c>
      <c r="J325" s="174">
        <f>IFERROR(VLOOKUP(B325,'Multi Unit Grid'!C:F,4,FALSE),"")</f>
        <v/>
      </c>
      <c r="K325" s="201">
        <f>IFERROR(VLOOKUP(B325,'Multi Unit Grid'!C:G,5,FALSE),"")</f>
        <v/>
      </c>
      <c r="N325" s="207">
        <f>IF(M325="Y",7.5,IF(M325="N",0,""))</f>
        <v/>
      </c>
      <c r="S325" s="673" t="n"/>
    </row>
    <row r="326">
      <c r="A326" s="166">
        <f>IF('Multi Unit Grid'!B1016="","",'Multi Unit Grid'!B1016)</f>
        <v/>
      </c>
      <c r="B326" s="166">
        <f>IF('Multi Unit Grid'!C1016="","",'Multi Unit Grid'!C1016)</f>
        <v/>
      </c>
      <c r="E326" s="166">
        <f>IF('Multi Unit Grid'!D322="","",'Multi Unit Grid'!D322)</f>
        <v/>
      </c>
      <c r="F326" s="166">
        <f>IF('Multi Unit Grid'!E322="","",'Multi Unit Grid'!E322)</f>
        <v/>
      </c>
      <c r="G326" s="631">
        <f>IF(F326=52,66.15,IF(F326=26,66.15,IF(F326=24,66.15,IF(F326=12,54.6,IF(F326=4,121.8/3,IF(F326=1,488.25/12,""))))))</f>
        <v/>
      </c>
      <c r="H326" s="631">
        <f>IF(F326=52,E326*1.1*52/12,IF(F326=26,E326*1.1*26/12,IF(F326=24,E326*1.1*24/12,IF(F326=12,E326*1.1*12/12,IF(F326=4,E326*4/12,IF(F326=1,E326*4/12,""))))))</f>
        <v/>
      </c>
      <c r="I326" s="174">
        <f>IF(G326="","",SUM(Table1[[#This Row],[Base Fee]]+Table1[[#This Row],[Transaction Fee]]))</f>
        <v/>
      </c>
      <c r="J326" s="174">
        <f>IFERROR(VLOOKUP(B326,'Multi Unit Grid'!C:F,4,FALSE),"")</f>
        <v/>
      </c>
      <c r="K326" s="201">
        <f>IFERROR(VLOOKUP(B326,'Multi Unit Grid'!C:G,5,FALSE),"")</f>
        <v/>
      </c>
      <c r="N326" s="207">
        <f>IF(M326="Y",7.5,IF(M326="N",0,""))</f>
        <v/>
      </c>
      <c r="S326" s="673" t="n"/>
    </row>
    <row r="327">
      <c r="A327" s="166">
        <f>IF('Multi Unit Grid'!B1017="","",'Multi Unit Grid'!B1017)</f>
        <v/>
      </c>
      <c r="B327" s="166">
        <f>IF('Multi Unit Grid'!C1017="","",'Multi Unit Grid'!C1017)</f>
        <v/>
      </c>
      <c r="E327" s="166">
        <f>IF('Multi Unit Grid'!D323="","",'Multi Unit Grid'!D323)</f>
        <v/>
      </c>
      <c r="F327" s="166">
        <f>IF('Multi Unit Grid'!E323="","",'Multi Unit Grid'!E323)</f>
        <v/>
      </c>
      <c r="G327" s="631">
        <f>IF(F327=52,66.15,IF(F327=26,66.15,IF(F327=24,66.15,IF(F327=12,54.6,IF(F327=4,121.8/3,IF(F327=1,488.25/12,""))))))</f>
        <v/>
      </c>
      <c r="H327" s="631">
        <f>IF(F327=52,E327*1.1*52/12,IF(F327=26,E327*1.1*26/12,IF(F327=24,E327*1.1*24/12,IF(F327=12,E327*1.1*12/12,IF(F327=4,E327*4/12,IF(F327=1,E327*4/12,""))))))</f>
        <v/>
      </c>
      <c r="I327" s="174">
        <f>IF(G327="","",SUM(Table1[[#This Row],[Base Fee]]+Table1[[#This Row],[Transaction Fee]]))</f>
        <v/>
      </c>
      <c r="J327" s="174">
        <f>IFERROR(VLOOKUP(B327,'Multi Unit Grid'!C:F,4,FALSE),"")</f>
        <v/>
      </c>
      <c r="K327" s="201">
        <f>IFERROR(VLOOKUP(B327,'Multi Unit Grid'!C:G,5,FALSE),"")</f>
        <v/>
      </c>
      <c r="N327" s="207">
        <f>IF(M327="Y",7.5,IF(M327="N",0,""))</f>
        <v/>
      </c>
      <c r="S327" s="673" t="n"/>
    </row>
    <row r="328">
      <c r="A328" s="166">
        <f>IF('Multi Unit Grid'!B1018="","",'Multi Unit Grid'!B1018)</f>
        <v/>
      </c>
      <c r="B328" s="166">
        <f>IF('Multi Unit Grid'!C1018="","",'Multi Unit Grid'!C1018)</f>
        <v/>
      </c>
      <c r="E328" s="166">
        <f>IF('Multi Unit Grid'!D324="","",'Multi Unit Grid'!D324)</f>
        <v/>
      </c>
      <c r="F328" s="166">
        <f>IF('Multi Unit Grid'!E324="","",'Multi Unit Grid'!E324)</f>
        <v/>
      </c>
      <c r="G328" s="631">
        <f>IF(F328=52,66.15,IF(F328=26,66.15,IF(F328=24,66.15,IF(F328=12,54.6,IF(F328=4,121.8/3,IF(F328=1,488.25/12,""))))))</f>
        <v/>
      </c>
      <c r="H328" s="631">
        <f>IF(F328=52,E328*1.1*52/12,IF(F328=26,E328*1.1*26/12,IF(F328=24,E328*1.1*24/12,IF(F328=12,E328*1.1*12/12,IF(F328=4,E328*4/12,IF(F328=1,E328*4/12,""))))))</f>
        <v/>
      </c>
      <c r="I328" s="174">
        <f>IF(G328="","",SUM(Table1[[#This Row],[Base Fee]]+Table1[[#This Row],[Transaction Fee]]))</f>
        <v/>
      </c>
      <c r="J328" s="174">
        <f>IFERROR(VLOOKUP(B328,'Multi Unit Grid'!C:F,4,FALSE),"")</f>
        <v/>
      </c>
      <c r="K328" s="201">
        <f>IFERROR(VLOOKUP(B328,'Multi Unit Grid'!C:G,5,FALSE),"")</f>
        <v/>
      </c>
      <c r="N328" s="207">
        <f>IF(M328="Y",7.5,IF(M328="N",0,""))</f>
        <v/>
      </c>
      <c r="S328" s="673" t="n"/>
    </row>
    <row r="329">
      <c r="A329" s="166">
        <f>IF('Multi Unit Grid'!B1019="","",'Multi Unit Grid'!B1019)</f>
        <v/>
      </c>
      <c r="B329" s="166">
        <f>IF('Multi Unit Grid'!C1019="","",'Multi Unit Grid'!C1019)</f>
        <v/>
      </c>
      <c r="E329" s="166">
        <f>IF('Multi Unit Grid'!D325="","",'Multi Unit Grid'!D325)</f>
        <v/>
      </c>
      <c r="F329" s="166">
        <f>IF('Multi Unit Grid'!E325="","",'Multi Unit Grid'!E325)</f>
        <v/>
      </c>
      <c r="G329" s="631">
        <f>IF(F329=52,66.15,IF(F329=26,66.15,IF(F329=24,66.15,IF(F329=12,54.6,IF(F329=4,121.8/3,IF(F329=1,488.25/12,""))))))</f>
        <v/>
      </c>
      <c r="H329" s="631">
        <f>IF(F329=52,E329*1.1*52/12,IF(F329=26,E329*1.1*26/12,IF(F329=24,E329*1.1*24/12,IF(F329=12,E329*1.1*12/12,IF(F329=4,E329*4/12,IF(F329=1,E329*4/12,""))))))</f>
        <v/>
      </c>
      <c r="I329" s="174">
        <f>IF(G329="","",SUM(Table1[[#This Row],[Base Fee]]+Table1[[#This Row],[Transaction Fee]]))</f>
        <v/>
      </c>
      <c r="J329" s="174">
        <f>IFERROR(VLOOKUP(B329,'Multi Unit Grid'!C:F,4,FALSE),"")</f>
        <v/>
      </c>
      <c r="K329" s="201">
        <f>IFERROR(VLOOKUP(B329,'Multi Unit Grid'!C:G,5,FALSE),"")</f>
        <v/>
      </c>
      <c r="N329" s="207">
        <f>IF(M329="Y",7.5,IF(M329="N",0,""))</f>
        <v/>
      </c>
      <c r="S329" s="673" t="n"/>
    </row>
    <row r="330">
      <c r="A330" s="166">
        <f>IF('Multi Unit Grid'!B1020="","",'Multi Unit Grid'!B1020)</f>
        <v/>
      </c>
      <c r="B330" s="166">
        <f>IF('Multi Unit Grid'!C1020="","",'Multi Unit Grid'!C1020)</f>
        <v/>
      </c>
      <c r="E330" s="166">
        <f>IF('Multi Unit Grid'!D326="","",'Multi Unit Grid'!D326)</f>
        <v/>
      </c>
      <c r="F330" s="166">
        <f>IF('Multi Unit Grid'!E326="","",'Multi Unit Grid'!E326)</f>
        <v/>
      </c>
      <c r="G330" s="631">
        <f>IF(F330=52,66.15,IF(F330=26,66.15,IF(F330=24,66.15,IF(F330=12,54.6,IF(F330=4,121.8/3,IF(F330=1,488.25/12,""))))))</f>
        <v/>
      </c>
      <c r="H330" s="631">
        <f>IF(F330=52,E330*1.1*52/12,IF(F330=26,E330*1.1*26/12,IF(F330=24,E330*1.1*24/12,IF(F330=12,E330*1.1*12/12,IF(F330=4,E330*4/12,IF(F330=1,E330*4/12,""))))))</f>
        <v/>
      </c>
      <c r="I330" s="174">
        <f>IF(G330="","",SUM(Table1[[#This Row],[Base Fee]]+Table1[[#This Row],[Transaction Fee]]))</f>
        <v/>
      </c>
      <c r="J330" s="174">
        <f>IFERROR(VLOOKUP(B330,'Multi Unit Grid'!C:F,4,FALSE),"")</f>
        <v/>
      </c>
      <c r="K330" s="201">
        <f>IFERROR(VLOOKUP(B330,'Multi Unit Grid'!C:G,5,FALSE),"")</f>
        <v/>
      </c>
      <c r="N330" s="207">
        <f>IF(M330="Y",7.5,IF(M330="N",0,""))</f>
        <v/>
      </c>
      <c r="S330" s="673" t="n"/>
    </row>
    <row r="331">
      <c r="A331" s="166">
        <f>IF('Multi Unit Grid'!B1021="","",'Multi Unit Grid'!B1021)</f>
        <v/>
      </c>
      <c r="B331" s="166">
        <f>IF('Multi Unit Grid'!C1021="","",'Multi Unit Grid'!C1021)</f>
        <v/>
      </c>
      <c r="E331" s="166">
        <f>IF('Multi Unit Grid'!D327="","",'Multi Unit Grid'!D327)</f>
        <v/>
      </c>
      <c r="F331" s="166">
        <f>IF('Multi Unit Grid'!E327="","",'Multi Unit Grid'!E327)</f>
        <v/>
      </c>
      <c r="G331" s="631">
        <f>IF(F331=52,66.15,IF(F331=26,66.15,IF(F331=24,66.15,IF(F331=12,54.6,IF(F331=4,121.8/3,IF(F331=1,488.25/12,""))))))</f>
        <v/>
      </c>
      <c r="H331" s="631">
        <f>IF(F331=52,E331*1.1*52/12,IF(F331=26,E331*1.1*26/12,IF(F331=24,E331*1.1*24/12,IF(F331=12,E331*1.1*12/12,IF(F331=4,E331*4/12,IF(F331=1,E331*4/12,""))))))</f>
        <v/>
      </c>
      <c r="I331" s="174">
        <f>IF(G331="","",SUM(Table1[[#This Row],[Base Fee]]+Table1[[#This Row],[Transaction Fee]]))</f>
        <v/>
      </c>
      <c r="J331" s="174">
        <f>IFERROR(VLOOKUP(B331,'Multi Unit Grid'!C:F,4,FALSE),"")</f>
        <v/>
      </c>
      <c r="K331" s="201">
        <f>IFERROR(VLOOKUP(B331,'Multi Unit Grid'!C:G,5,FALSE),"")</f>
        <v/>
      </c>
      <c r="N331" s="207">
        <f>IF(M331="Y",7.5,IF(M331="N",0,""))</f>
        <v/>
      </c>
      <c r="S331" s="673" t="n"/>
    </row>
    <row r="332">
      <c r="A332" s="166">
        <f>IF('Multi Unit Grid'!B1022="","",'Multi Unit Grid'!B1022)</f>
        <v/>
      </c>
      <c r="B332" s="166">
        <f>IF('Multi Unit Grid'!C1022="","",'Multi Unit Grid'!C1022)</f>
        <v/>
      </c>
      <c r="E332" s="166">
        <f>IF('Multi Unit Grid'!D328="","",'Multi Unit Grid'!D328)</f>
        <v/>
      </c>
      <c r="F332" s="166">
        <f>IF('Multi Unit Grid'!E328="","",'Multi Unit Grid'!E328)</f>
        <v/>
      </c>
      <c r="G332" s="631">
        <f>IF(F332=52,66.15,IF(F332=26,66.15,IF(F332=24,66.15,IF(F332=12,54.6,IF(F332=4,121.8/3,IF(F332=1,488.25/12,""))))))</f>
        <v/>
      </c>
      <c r="H332" s="631">
        <f>IF(F332=52,E332*1.1*52/12,IF(F332=26,E332*1.1*26/12,IF(F332=24,E332*1.1*24/12,IF(F332=12,E332*1.1*12/12,IF(F332=4,E332*4/12,IF(F332=1,E332*4/12,""))))))</f>
        <v/>
      </c>
      <c r="I332" s="174">
        <f>IF(G332="","",SUM(Table1[[#This Row],[Base Fee]]+Table1[[#This Row],[Transaction Fee]]))</f>
        <v/>
      </c>
      <c r="J332" s="174">
        <f>IFERROR(VLOOKUP(B332,'Multi Unit Grid'!C:F,4,FALSE),"")</f>
        <v/>
      </c>
      <c r="K332" s="201">
        <f>IFERROR(VLOOKUP(B332,'Multi Unit Grid'!C:G,5,FALSE),"")</f>
        <v/>
      </c>
      <c r="N332" s="207">
        <f>IF(M332="Y",7.5,IF(M332="N",0,""))</f>
        <v/>
      </c>
      <c r="S332" s="673" t="n"/>
    </row>
    <row r="333">
      <c r="A333" s="166">
        <f>IF('Multi Unit Grid'!B1023="","",'Multi Unit Grid'!B1023)</f>
        <v/>
      </c>
      <c r="B333" s="166">
        <f>IF('Multi Unit Grid'!C1023="","",'Multi Unit Grid'!C1023)</f>
        <v/>
      </c>
      <c r="E333" s="166">
        <f>IF('Multi Unit Grid'!D329="","",'Multi Unit Grid'!D329)</f>
        <v/>
      </c>
      <c r="F333" s="166">
        <f>IF('Multi Unit Grid'!E329="","",'Multi Unit Grid'!E329)</f>
        <v/>
      </c>
      <c r="G333" s="631">
        <f>IF(F333=52,66.15,IF(F333=26,66.15,IF(F333=24,66.15,IF(F333=12,54.6,IF(F333=4,121.8/3,IF(F333=1,488.25/12,""))))))</f>
        <v/>
      </c>
      <c r="H333" s="631">
        <f>IF(F333=52,E333*1.1*52/12,IF(F333=26,E333*1.1*26/12,IF(F333=24,E333*1.1*24/12,IF(F333=12,E333*1.1*12/12,IF(F333=4,E333*4/12,IF(F333=1,E333*4/12,""))))))</f>
        <v/>
      </c>
      <c r="I333" s="174">
        <f>IF(G333="","",SUM(Table1[[#This Row],[Base Fee]]+Table1[[#This Row],[Transaction Fee]]))</f>
        <v/>
      </c>
      <c r="J333" s="174">
        <f>IFERROR(VLOOKUP(B333,'Multi Unit Grid'!C:F,4,FALSE),"")</f>
        <v/>
      </c>
      <c r="K333" s="201">
        <f>IFERROR(VLOOKUP(B333,'Multi Unit Grid'!C:G,5,FALSE),"")</f>
        <v/>
      </c>
      <c r="N333" s="207">
        <f>IF(M333="Y",7.5,IF(M333="N",0,""))</f>
        <v/>
      </c>
      <c r="S333" s="673" t="n"/>
    </row>
    <row r="334">
      <c r="A334" s="166">
        <f>IF('Multi Unit Grid'!B1024="","",'Multi Unit Grid'!B1024)</f>
        <v/>
      </c>
      <c r="B334" s="166">
        <f>IF('Multi Unit Grid'!C1024="","",'Multi Unit Grid'!C1024)</f>
        <v/>
      </c>
      <c r="E334" s="166">
        <f>IF('Multi Unit Grid'!D330="","",'Multi Unit Grid'!D330)</f>
        <v/>
      </c>
      <c r="F334" s="166">
        <f>IF('Multi Unit Grid'!E330="","",'Multi Unit Grid'!E330)</f>
        <v/>
      </c>
      <c r="G334" s="631">
        <f>IF(F334=52,66.15,IF(F334=26,66.15,IF(F334=24,66.15,IF(F334=12,54.6,IF(F334=4,121.8/3,IF(F334=1,488.25/12,""))))))</f>
        <v/>
      </c>
      <c r="H334" s="631">
        <f>IF(F334=52,E334*1.1*52/12,IF(F334=26,E334*1.1*26/12,IF(F334=24,E334*1.1*24/12,IF(F334=12,E334*1.1*12/12,IF(F334=4,E334*4/12,IF(F334=1,E334*4/12,""))))))</f>
        <v/>
      </c>
      <c r="I334" s="174">
        <f>IF(G334="","",SUM(Table1[[#This Row],[Base Fee]]+Table1[[#This Row],[Transaction Fee]]))</f>
        <v/>
      </c>
      <c r="J334" s="174">
        <f>IFERROR(VLOOKUP(B334,'Multi Unit Grid'!C:F,4,FALSE),"")</f>
        <v/>
      </c>
      <c r="K334" s="201">
        <f>IFERROR(VLOOKUP(B334,'Multi Unit Grid'!C:G,5,FALSE),"")</f>
        <v/>
      </c>
      <c r="N334" s="207">
        <f>IF(M334="Y",7.5,IF(M334="N",0,""))</f>
        <v/>
      </c>
      <c r="S334" s="673" t="n"/>
    </row>
    <row r="335">
      <c r="A335" s="166">
        <f>IF('Multi Unit Grid'!B1025="","",'Multi Unit Grid'!B1025)</f>
        <v/>
      </c>
      <c r="B335" s="166">
        <f>IF('Multi Unit Grid'!C1025="","",'Multi Unit Grid'!C1025)</f>
        <v/>
      </c>
      <c r="E335" s="166">
        <f>IF('Multi Unit Grid'!D331="","",'Multi Unit Grid'!D331)</f>
        <v/>
      </c>
      <c r="F335" s="166">
        <f>IF('Multi Unit Grid'!E331="","",'Multi Unit Grid'!E331)</f>
        <v/>
      </c>
      <c r="G335" s="631">
        <f>IF(F335=52,66.15,IF(F335=26,66.15,IF(F335=24,66.15,IF(F335=12,54.6,IF(F335=4,121.8/3,IF(F335=1,488.25/12,""))))))</f>
        <v/>
      </c>
      <c r="H335" s="631">
        <f>IF(F335=52,E335*1.1*52/12,IF(F335=26,E335*1.1*26/12,IF(F335=24,E335*1.1*24/12,IF(F335=12,E335*1.1*12/12,IF(F335=4,E335*4/12,IF(F335=1,E335*4/12,""))))))</f>
        <v/>
      </c>
      <c r="I335" s="174">
        <f>IF(G335="","",SUM(Table1[[#This Row],[Base Fee]]+Table1[[#This Row],[Transaction Fee]]))</f>
        <v/>
      </c>
      <c r="J335" s="174">
        <f>IFERROR(VLOOKUP(B335,'Multi Unit Grid'!C:F,4,FALSE),"")</f>
        <v/>
      </c>
      <c r="K335" s="201">
        <f>IFERROR(VLOOKUP(B335,'Multi Unit Grid'!C:G,5,FALSE),"")</f>
        <v/>
      </c>
      <c r="N335" s="207">
        <f>IF(M335="Y",7.5,IF(M335="N",0,""))</f>
        <v/>
      </c>
      <c r="S335" s="673" t="n"/>
    </row>
    <row r="336">
      <c r="A336" s="166">
        <f>IF('Multi Unit Grid'!B1026="","",'Multi Unit Grid'!B1026)</f>
        <v/>
      </c>
      <c r="B336" s="166">
        <f>IF('Multi Unit Grid'!C1026="","",'Multi Unit Grid'!C1026)</f>
        <v/>
      </c>
      <c r="E336" s="166">
        <f>IF('Multi Unit Grid'!D332="","",'Multi Unit Grid'!D332)</f>
        <v/>
      </c>
      <c r="F336" s="166">
        <f>IF('Multi Unit Grid'!E332="","",'Multi Unit Grid'!E332)</f>
        <v/>
      </c>
      <c r="G336" s="631">
        <f>IF(F336=52,66.15,IF(F336=26,66.15,IF(F336=24,66.15,IF(F336=12,54.6,IF(F336=4,121.8/3,IF(F336=1,488.25/12,""))))))</f>
        <v/>
      </c>
      <c r="H336" s="631">
        <f>IF(F336=52,E336*1.1*52/12,IF(F336=26,E336*1.1*26/12,IF(F336=24,E336*1.1*24/12,IF(F336=12,E336*1.1*12/12,IF(F336=4,E336*4/12,IF(F336=1,E336*4/12,""))))))</f>
        <v/>
      </c>
      <c r="I336" s="174">
        <f>IF(G336="","",SUM(Table1[[#This Row],[Base Fee]]+Table1[[#This Row],[Transaction Fee]]))</f>
        <v/>
      </c>
      <c r="J336" s="174">
        <f>IFERROR(VLOOKUP(B336,'Multi Unit Grid'!C:F,4,FALSE),"")</f>
        <v/>
      </c>
      <c r="K336" s="201">
        <f>IFERROR(VLOOKUP(B336,'Multi Unit Grid'!C:G,5,FALSE),"")</f>
        <v/>
      </c>
      <c r="N336" s="207">
        <f>IF(M336="Y",7.5,IF(M336="N",0,""))</f>
        <v/>
      </c>
      <c r="S336" s="673" t="n"/>
    </row>
    <row r="337">
      <c r="A337" s="166">
        <f>IF('Multi Unit Grid'!B1027="","",'Multi Unit Grid'!B1027)</f>
        <v/>
      </c>
      <c r="B337" s="166">
        <f>IF('Multi Unit Grid'!C1027="","",'Multi Unit Grid'!C1027)</f>
        <v/>
      </c>
      <c r="E337" s="166">
        <f>IF('Multi Unit Grid'!D333="","",'Multi Unit Grid'!D333)</f>
        <v/>
      </c>
      <c r="F337" s="166">
        <f>IF('Multi Unit Grid'!E333="","",'Multi Unit Grid'!E333)</f>
        <v/>
      </c>
      <c r="G337" s="631">
        <f>IF(F337=52,66.15,IF(F337=26,66.15,IF(F337=24,66.15,IF(F337=12,54.6,IF(F337=4,121.8/3,IF(F337=1,488.25/12,""))))))</f>
        <v/>
      </c>
      <c r="H337" s="631">
        <f>IF(F337=52,E337*1.1*52/12,IF(F337=26,E337*1.1*26/12,IF(F337=24,E337*1.1*24/12,IF(F337=12,E337*1.1*12/12,IF(F337=4,E337*4/12,IF(F337=1,E337*4/12,""))))))</f>
        <v/>
      </c>
      <c r="I337" s="174">
        <f>IF(G337="","",SUM(Table1[[#This Row],[Base Fee]]+Table1[[#This Row],[Transaction Fee]]))</f>
        <v/>
      </c>
      <c r="J337" s="174">
        <f>IFERROR(VLOOKUP(B337,'Multi Unit Grid'!C:F,4,FALSE),"")</f>
        <v/>
      </c>
      <c r="K337" s="201">
        <f>IFERROR(VLOOKUP(B337,'Multi Unit Grid'!C:G,5,FALSE),"")</f>
        <v/>
      </c>
      <c r="N337" s="207">
        <f>IF(M337="Y",7.5,IF(M337="N",0,""))</f>
        <v/>
      </c>
      <c r="S337" s="673" t="n"/>
    </row>
    <row r="338">
      <c r="A338" s="166">
        <f>IF('Multi Unit Grid'!B1028="","",'Multi Unit Grid'!B1028)</f>
        <v/>
      </c>
      <c r="B338" s="166">
        <f>IF('Multi Unit Grid'!C1028="","",'Multi Unit Grid'!C1028)</f>
        <v/>
      </c>
      <c r="E338" s="166">
        <f>IF('Multi Unit Grid'!D334="","",'Multi Unit Grid'!D334)</f>
        <v/>
      </c>
      <c r="F338" s="166">
        <f>IF('Multi Unit Grid'!E334="","",'Multi Unit Grid'!E334)</f>
        <v/>
      </c>
      <c r="G338" s="631">
        <f>IF(F338=52,66.15,IF(F338=26,66.15,IF(F338=24,66.15,IF(F338=12,54.6,IF(F338=4,121.8/3,IF(F338=1,488.25/12,""))))))</f>
        <v/>
      </c>
      <c r="H338" s="631">
        <f>IF(F338=52,E338*1.1*52/12,IF(F338=26,E338*1.1*26/12,IF(F338=24,E338*1.1*24/12,IF(F338=12,E338*1.1*12/12,IF(F338=4,E338*4/12,IF(F338=1,E338*4/12,""))))))</f>
        <v/>
      </c>
      <c r="I338" s="174">
        <f>IF(G338="","",SUM(Table1[[#This Row],[Base Fee]]+Table1[[#This Row],[Transaction Fee]]))</f>
        <v/>
      </c>
      <c r="J338" s="174">
        <f>IFERROR(VLOOKUP(B338,'Multi Unit Grid'!C:F,4,FALSE),"")</f>
        <v/>
      </c>
      <c r="K338" s="201">
        <f>IFERROR(VLOOKUP(B338,'Multi Unit Grid'!C:G,5,FALSE),"")</f>
        <v/>
      </c>
      <c r="N338" s="207">
        <f>IF(M338="Y",7.5,IF(M338="N",0,""))</f>
        <v/>
      </c>
      <c r="S338" s="673" t="n"/>
    </row>
    <row r="339">
      <c r="A339" s="166">
        <f>IF('Multi Unit Grid'!B1029="","",'Multi Unit Grid'!B1029)</f>
        <v/>
      </c>
      <c r="B339" s="166">
        <f>IF('Multi Unit Grid'!C1029="","",'Multi Unit Grid'!C1029)</f>
        <v/>
      </c>
      <c r="E339" s="166">
        <f>IF('Multi Unit Grid'!D335="","",'Multi Unit Grid'!D335)</f>
        <v/>
      </c>
      <c r="F339" s="166">
        <f>IF('Multi Unit Grid'!E335="","",'Multi Unit Grid'!E335)</f>
        <v/>
      </c>
      <c r="G339" s="631">
        <f>IF(F339=52,66.15,IF(F339=26,66.15,IF(F339=24,66.15,IF(F339=12,54.6,IF(F339=4,121.8/3,IF(F339=1,488.25/12,""))))))</f>
        <v/>
      </c>
      <c r="H339" s="631">
        <f>IF(F339=52,E339*1.1*52/12,IF(F339=26,E339*1.1*26/12,IF(F339=24,E339*1.1*24/12,IF(F339=12,E339*1.1*12/12,IF(F339=4,E339*4/12,IF(F339=1,E339*4/12,""))))))</f>
        <v/>
      </c>
      <c r="I339" s="174">
        <f>IF(G339="","",SUM(Table1[[#This Row],[Base Fee]]+Table1[[#This Row],[Transaction Fee]]))</f>
        <v/>
      </c>
      <c r="J339" s="174">
        <f>IFERROR(VLOOKUP(B339,'Multi Unit Grid'!C:F,4,FALSE),"")</f>
        <v/>
      </c>
      <c r="K339" s="201">
        <f>IFERROR(VLOOKUP(B339,'Multi Unit Grid'!C:G,5,FALSE),"")</f>
        <v/>
      </c>
      <c r="N339" s="207">
        <f>IF(M339="Y",7.5,IF(M339="N",0,""))</f>
        <v/>
      </c>
      <c r="S339" s="673" t="n"/>
    </row>
    <row r="340">
      <c r="A340" s="166">
        <f>IF('Multi Unit Grid'!B1030="","",'Multi Unit Grid'!B1030)</f>
        <v/>
      </c>
      <c r="B340" s="166">
        <f>IF('Multi Unit Grid'!C1030="","",'Multi Unit Grid'!C1030)</f>
        <v/>
      </c>
      <c r="E340" s="166">
        <f>IF('Multi Unit Grid'!D336="","",'Multi Unit Grid'!D336)</f>
        <v/>
      </c>
      <c r="F340" s="166">
        <f>IF('Multi Unit Grid'!E336="","",'Multi Unit Grid'!E336)</f>
        <v/>
      </c>
      <c r="G340" s="631">
        <f>IF(F340=52,66.15,IF(F340=26,66.15,IF(F340=24,66.15,IF(F340=12,54.6,IF(F340=4,121.8/3,IF(F340=1,488.25/12,""))))))</f>
        <v/>
      </c>
      <c r="H340" s="631">
        <f>IF(F340=52,E340*1.1*52/12,IF(F340=26,E340*1.1*26/12,IF(F340=24,E340*1.1*24/12,IF(F340=12,E340*1.1*12/12,IF(F340=4,E340*4/12,IF(F340=1,E340*4/12,""))))))</f>
        <v/>
      </c>
      <c r="I340" s="174">
        <f>IF(G340="","",SUM(Table1[[#This Row],[Base Fee]]+Table1[[#This Row],[Transaction Fee]]))</f>
        <v/>
      </c>
      <c r="J340" s="174">
        <f>IFERROR(VLOOKUP(B340,'Multi Unit Grid'!C:F,4,FALSE),"")</f>
        <v/>
      </c>
      <c r="K340" s="201">
        <f>IFERROR(VLOOKUP(B340,'Multi Unit Grid'!C:G,5,FALSE),"")</f>
        <v/>
      </c>
      <c r="N340" s="207">
        <f>IF(M340="Y",7.5,IF(M340="N",0,""))</f>
        <v/>
      </c>
      <c r="S340" s="673" t="n"/>
    </row>
    <row r="341">
      <c r="A341" s="166">
        <f>IF('Multi Unit Grid'!B1031="","",'Multi Unit Grid'!B1031)</f>
        <v/>
      </c>
      <c r="B341" s="166">
        <f>IF('Multi Unit Grid'!C1031="","",'Multi Unit Grid'!C1031)</f>
        <v/>
      </c>
      <c r="E341" s="166">
        <f>IF('Multi Unit Grid'!D337="","",'Multi Unit Grid'!D337)</f>
        <v/>
      </c>
      <c r="F341" s="166">
        <f>IF('Multi Unit Grid'!E337="","",'Multi Unit Grid'!E337)</f>
        <v/>
      </c>
      <c r="G341" s="631">
        <f>IF(F341=52,66.15,IF(F341=26,66.15,IF(F341=24,66.15,IF(F341=12,54.6,IF(F341=4,121.8/3,IF(F341=1,488.25/12,""))))))</f>
        <v/>
      </c>
      <c r="H341" s="631">
        <f>IF(F341=52,E341*1.1*52/12,IF(F341=26,E341*1.1*26/12,IF(F341=24,E341*1.1*24/12,IF(F341=12,E341*1.1*12/12,IF(F341=4,E341*4/12,IF(F341=1,E341*4/12,""))))))</f>
        <v/>
      </c>
      <c r="I341" s="174">
        <f>IF(G341="","",SUM(Table1[[#This Row],[Base Fee]]+Table1[[#This Row],[Transaction Fee]]))</f>
        <v/>
      </c>
      <c r="J341" s="174">
        <f>IFERROR(VLOOKUP(B341,'Multi Unit Grid'!C:F,4,FALSE),"")</f>
        <v/>
      </c>
      <c r="K341" s="201">
        <f>IFERROR(VLOOKUP(B341,'Multi Unit Grid'!C:G,5,FALSE),"")</f>
        <v/>
      </c>
      <c r="N341" s="207">
        <f>IF(M341="Y",7.5,IF(M341="N",0,""))</f>
        <v/>
      </c>
      <c r="S341" s="673" t="n"/>
    </row>
    <row r="342">
      <c r="A342" s="166">
        <f>IF('Multi Unit Grid'!B1032="","",'Multi Unit Grid'!B1032)</f>
        <v/>
      </c>
      <c r="B342" s="166">
        <f>IF('Multi Unit Grid'!C1032="","",'Multi Unit Grid'!C1032)</f>
        <v/>
      </c>
      <c r="E342" s="166">
        <f>IF('Multi Unit Grid'!D338="","",'Multi Unit Grid'!D338)</f>
        <v/>
      </c>
      <c r="F342" s="166">
        <f>IF('Multi Unit Grid'!E338="","",'Multi Unit Grid'!E338)</f>
        <v/>
      </c>
      <c r="G342" s="631">
        <f>IF(F342=52,66.15,IF(F342=26,66.15,IF(F342=24,66.15,IF(F342=12,54.6,IF(F342=4,121.8/3,IF(F342=1,488.25/12,""))))))</f>
        <v/>
      </c>
      <c r="H342" s="631">
        <f>IF(F342=52,E342*1.1*52/12,IF(F342=26,E342*1.1*26/12,IF(F342=24,E342*1.1*24/12,IF(F342=12,E342*1.1*12/12,IF(F342=4,E342*4/12,IF(F342=1,E342*4/12,""))))))</f>
        <v/>
      </c>
      <c r="I342" s="174">
        <f>IF(G342="","",SUM(Table1[[#This Row],[Base Fee]]+Table1[[#This Row],[Transaction Fee]]))</f>
        <v/>
      </c>
      <c r="J342" s="174">
        <f>IFERROR(VLOOKUP(B342,'Multi Unit Grid'!C:F,4,FALSE),"")</f>
        <v/>
      </c>
      <c r="K342" s="201">
        <f>IFERROR(VLOOKUP(B342,'Multi Unit Grid'!C:G,5,FALSE),"")</f>
        <v/>
      </c>
      <c r="N342" s="207">
        <f>IF(M342="Y",7.5,IF(M342="N",0,""))</f>
        <v/>
      </c>
      <c r="S342" s="673" t="n"/>
    </row>
    <row r="343">
      <c r="A343" s="166">
        <f>IF('Multi Unit Grid'!B1033="","",'Multi Unit Grid'!B1033)</f>
        <v/>
      </c>
      <c r="B343" s="166">
        <f>IF('Multi Unit Grid'!C1033="","",'Multi Unit Grid'!C1033)</f>
        <v/>
      </c>
      <c r="E343" s="166">
        <f>IF('Multi Unit Grid'!D339="","",'Multi Unit Grid'!D339)</f>
        <v/>
      </c>
      <c r="F343" s="166">
        <f>IF('Multi Unit Grid'!E339="","",'Multi Unit Grid'!E339)</f>
        <v/>
      </c>
      <c r="G343" s="631">
        <f>IF(F343=52,66.15,IF(F343=26,66.15,IF(F343=24,66.15,IF(F343=12,54.6,IF(F343=4,121.8/3,IF(F343=1,488.25/12,""))))))</f>
        <v/>
      </c>
      <c r="H343" s="631">
        <f>IF(F343=52,E343*1.1*52/12,IF(F343=26,E343*1.1*26/12,IF(F343=24,E343*1.1*24/12,IF(F343=12,E343*1.1*12/12,IF(F343=4,E343*4/12,IF(F343=1,E343*4/12,""))))))</f>
        <v/>
      </c>
      <c r="I343" s="174">
        <f>IF(G343="","",SUM(Table1[[#This Row],[Base Fee]]+Table1[[#This Row],[Transaction Fee]]))</f>
        <v/>
      </c>
      <c r="J343" s="174">
        <f>IFERROR(VLOOKUP(B343,'Multi Unit Grid'!C:F,4,FALSE),"")</f>
        <v/>
      </c>
      <c r="K343" s="201">
        <f>IFERROR(VLOOKUP(B343,'Multi Unit Grid'!C:G,5,FALSE),"")</f>
        <v/>
      </c>
      <c r="N343" s="207">
        <f>IF(M343="Y",7.5,IF(M343="N",0,""))</f>
        <v/>
      </c>
      <c r="S343" s="673" t="n"/>
    </row>
    <row r="344">
      <c r="A344" s="166">
        <f>IF('Multi Unit Grid'!B1034="","",'Multi Unit Grid'!B1034)</f>
        <v/>
      </c>
      <c r="B344" s="166">
        <f>IF('Multi Unit Grid'!C1034="","",'Multi Unit Grid'!C1034)</f>
        <v/>
      </c>
      <c r="E344" s="166">
        <f>IF('Multi Unit Grid'!D340="","",'Multi Unit Grid'!D340)</f>
        <v/>
      </c>
      <c r="F344" s="166">
        <f>IF('Multi Unit Grid'!E340="","",'Multi Unit Grid'!E340)</f>
        <v/>
      </c>
      <c r="G344" s="631">
        <f>IF(F344=52,66.15,IF(F344=26,66.15,IF(F344=24,66.15,IF(F344=12,54.6,IF(F344=4,121.8/3,IF(F344=1,488.25/12,""))))))</f>
        <v/>
      </c>
      <c r="H344" s="631">
        <f>IF(F344=52,E344*1.1*52/12,IF(F344=26,E344*1.1*26/12,IF(F344=24,E344*1.1*24/12,IF(F344=12,E344*1.1*12/12,IF(F344=4,E344*4/12,IF(F344=1,E344*4/12,""))))))</f>
        <v/>
      </c>
      <c r="I344" s="174">
        <f>IF(G344="","",SUM(Table1[[#This Row],[Base Fee]]+Table1[[#This Row],[Transaction Fee]]))</f>
        <v/>
      </c>
      <c r="J344" s="174">
        <f>IFERROR(VLOOKUP(B344,'Multi Unit Grid'!C:F,4,FALSE),"")</f>
        <v/>
      </c>
      <c r="K344" s="201">
        <f>IFERROR(VLOOKUP(B344,'Multi Unit Grid'!C:G,5,FALSE),"")</f>
        <v/>
      </c>
      <c r="N344" s="207">
        <f>IF(M344="Y",7.5,IF(M344="N",0,""))</f>
        <v/>
      </c>
      <c r="S344" s="673" t="n"/>
    </row>
    <row r="345">
      <c r="A345" s="166">
        <f>IF('Multi Unit Grid'!B1035="","",'Multi Unit Grid'!B1035)</f>
        <v/>
      </c>
      <c r="B345" s="166">
        <f>IF('Multi Unit Grid'!C1035="","",'Multi Unit Grid'!C1035)</f>
        <v/>
      </c>
      <c r="E345" s="166">
        <f>IF('Multi Unit Grid'!D341="","",'Multi Unit Grid'!D341)</f>
        <v/>
      </c>
      <c r="F345" s="166">
        <f>IF('Multi Unit Grid'!E341="","",'Multi Unit Grid'!E341)</f>
        <v/>
      </c>
      <c r="G345" s="631">
        <f>IF(F345=52,66.15,IF(F345=26,66.15,IF(F345=24,66.15,IF(F345=12,54.6,IF(F345=4,121.8/3,IF(F345=1,488.25/12,""))))))</f>
        <v/>
      </c>
      <c r="H345" s="631">
        <f>IF(F345=52,E345*1.1*52/12,IF(F345=26,E345*1.1*26/12,IF(F345=24,E345*1.1*24/12,IF(F345=12,E345*1.1*12/12,IF(F345=4,E345*4/12,IF(F345=1,E345*4/12,""))))))</f>
        <v/>
      </c>
      <c r="I345" s="174">
        <f>IF(G345="","",SUM(Table1[[#This Row],[Base Fee]]+Table1[[#This Row],[Transaction Fee]]))</f>
        <v/>
      </c>
      <c r="J345" s="174">
        <f>IFERROR(VLOOKUP(B345,'Multi Unit Grid'!C:F,4,FALSE),"")</f>
        <v/>
      </c>
      <c r="K345" s="201">
        <f>IFERROR(VLOOKUP(B345,'Multi Unit Grid'!C:G,5,FALSE),"")</f>
        <v/>
      </c>
      <c r="N345" s="207">
        <f>IF(M345="Y",7.5,IF(M345="N",0,""))</f>
        <v/>
      </c>
      <c r="S345" s="673" t="n"/>
    </row>
    <row r="346">
      <c r="A346" s="166">
        <f>IF('Multi Unit Grid'!B1036="","",'Multi Unit Grid'!B1036)</f>
        <v/>
      </c>
      <c r="B346" s="166">
        <f>IF('Multi Unit Grid'!C1036="","",'Multi Unit Grid'!C1036)</f>
        <v/>
      </c>
      <c r="E346" s="166">
        <f>IF('Multi Unit Grid'!D342="","",'Multi Unit Grid'!D342)</f>
        <v/>
      </c>
      <c r="F346" s="166">
        <f>IF('Multi Unit Grid'!E342="","",'Multi Unit Grid'!E342)</f>
        <v/>
      </c>
      <c r="G346" s="631">
        <f>IF(F346=52,66.15,IF(F346=26,66.15,IF(F346=24,66.15,IF(F346=12,54.6,IF(F346=4,121.8/3,IF(F346=1,488.25/12,""))))))</f>
        <v/>
      </c>
      <c r="H346" s="631">
        <f>IF(F346=52,E346*1.1*52/12,IF(F346=26,E346*1.1*26/12,IF(F346=24,E346*1.1*24/12,IF(F346=12,E346*1.1*12/12,IF(F346=4,E346*4/12,IF(F346=1,E346*4/12,""))))))</f>
        <v/>
      </c>
      <c r="I346" s="174">
        <f>IF(G346="","",SUM(Table1[[#This Row],[Base Fee]]+Table1[[#This Row],[Transaction Fee]]))</f>
        <v/>
      </c>
      <c r="J346" s="174">
        <f>IFERROR(VLOOKUP(B346,'Multi Unit Grid'!C:F,4,FALSE),"")</f>
        <v/>
      </c>
      <c r="K346" s="201">
        <f>IFERROR(VLOOKUP(B346,'Multi Unit Grid'!C:G,5,FALSE),"")</f>
        <v/>
      </c>
      <c r="N346" s="207">
        <f>IF(M346="Y",7.5,IF(M346="N",0,""))</f>
        <v/>
      </c>
      <c r="S346" s="673" t="n"/>
    </row>
    <row r="347">
      <c r="A347" s="166">
        <f>IF('Multi Unit Grid'!B1037="","",'Multi Unit Grid'!B1037)</f>
        <v/>
      </c>
      <c r="B347" s="166">
        <f>IF('Multi Unit Grid'!C1037="","",'Multi Unit Grid'!C1037)</f>
        <v/>
      </c>
      <c r="E347" s="166">
        <f>IF('Multi Unit Grid'!D343="","",'Multi Unit Grid'!D343)</f>
        <v/>
      </c>
      <c r="F347" s="166">
        <f>IF('Multi Unit Grid'!E343="","",'Multi Unit Grid'!E343)</f>
        <v/>
      </c>
      <c r="G347" s="631">
        <f>IF(F347=52,66.15,IF(F347=26,66.15,IF(F347=24,66.15,IF(F347=12,54.6,IF(F347=4,121.8/3,IF(F347=1,488.25/12,""))))))</f>
        <v/>
      </c>
      <c r="H347" s="631">
        <f>IF(F347=52,E347*1.1*52/12,IF(F347=26,E347*1.1*26/12,IF(F347=24,E347*1.1*24/12,IF(F347=12,E347*1.1*12/12,IF(F347=4,E347*4/12,IF(F347=1,E347*4/12,""))))))</f>
        <v/>
      </c>
      <c r="I347" s="174">
        <f>IF(G347="","",SUM(Table1[[#This Row],[Base Fee]]+Table1[[#This Row],[Transaction Fee]]))</f>
        <v/>
      </c>
      <c r="J347" s="174">
        <f>IFERROR(VLOOKUP(B347,'Multi Unit Grid'!C:F,4,FALSE),"")</f>
        <v/>
      </c>
      <c r="K347" s="201">
        <f>IFERROR(VLOOKUP(B347,'Multi Unit Grid'!C:G,5,FALSE),"")</f>
        <v/>
      </c>
      <c r="N347" s="207">
        <f>IF(M347="Y",7.5,IF(M347="N",0,""))</f>
        <v/>
      </c>
      <c r="S347" s="673" t="n"/>
    </row>
    <row r="348">
      <c r="A348" s="166">
        <f>IF('Multi Unit Grid'!B1038="","",'Multi Unit Grid'!B1038)</f>
        <v/>
      </c>
      <c r="B348" s="166">
        <f>IF('Multi Unit Grid'!C1038="","",'Multi Unit Grid'!C1038)</f>
        <v/>
      </c>
      <c r="E348" s="166">
        <f>IF('Multi Unit Grid'!D344="","",'Multi Unit Grid'!D344)</f>
        <v/>
      </c>
      <c r="F348" s="166">
        <f>IF('Multi Unit Grid'!E344="","",'Multi Unit Grid'!E344)</f>
        <v/>
      </c>
      <c r="G348" s="631">
        <f>IF(F348=52,66.15,IF(F348=26,66.15,IF(F348=24,66.15,IF(F348=12,54.6,IF(F348=4,121.8/3,IF(F348=1,488.25/12,""))))))</f>
        <v/>
      </c>
      <c r="H348" s="631">
        <f>IF(F348=52,E348*1.1*52/12,IF(F348=26,E348*1.1*26/12,IF(F348=24,E348*1.1*24/12,IF(F348=12,E348*1.1*12/12,IF(F348=4,E348*4/12,IF(F348=1,E348*4/12,""))))))</f>
        <v/>
      </c>
      <c r="I348" s="174">
        <f>IF(G348="","",SUM(Table1[[#This Row],[Base Fee]]+Table1[[#This Row],[Transaction Fee]]))</f>
        <v/>
      </c>
      <c r="J348" s="174">
        <f>IFERROR(VLOOKUP(B348,'Multi Unit Grid'!C:F,4,FALSE),"")</f>
        <v/>
      </c>
      <c r="K348" s="201">
        <f>IFERROR(VLOOKUP(B348,'Multi Unit Grid'!C:G,5,FALSE),"")</f>
        <v/>
      </c>
      <c r="N348" s="207">
        <f>IF(M348="Y",7.5,IF(M348="N",0,""))</f>
        <v/>
      </c>
      <c r="S348" s="673" t="n"/>
    </row>
    <row r="349">
      <c r="A349" s="166">
        <f>IF('Multi Unit Grid'!B1039="","",'Multi Unit Grid'!B1039)</f>
        <v/>
      </c>
      <c r="B349" s="166">
        <f>IF('Multi Unit Grid'!C1039="","",'Multi Unit Grid'!C1039)</f>
        <v/>
      </c>
      <c r="E349" s="166">
        <f>IF('Multi Unit Grid'!D345="","",'Multi Unit Grid'!D345)</f>
        <v/>
      </c>
      <c r="F349" s="166">
        <f>IF('Multi Unit Grid'!E345="","",'Multi Unit Grid'!E345)</f>
        <v/>
      </c>
      <c r="G349" s="631">
        <f>IF(F349=52,66.15,IF(F349=26,66.15,IF(F349=24,66.15,IF(F349=12,54.6,IF(F349=4,121.8/3,IF(F349=1,488.25/12,""))))))</f>
        <v/>
      </c>
      <c r="H349" s="631">
        <f>IF(F349=52,E349*1.1*52/12,IF(F349=26,E349*1.1*26/12,IF(F349=24,E349*1.1*24/12,IF(F349=12,E349*1.1*12/12,IF(F349=4,E349*4/12,IF(F349=1,E349*4/12,""))))))</f>
        <v/>
      </c>
      <c r="I349" s="174">
        <f>IF(G349="","",SUM(Table1[[#This Row],[Base Fee]]+Table1[[#This Row],[Transaction Fee]]))</f>
        <v/>
      </c>
      <c r="J349" s="174">
        <f>IFERROR(VLOOKUP(B349,'Multi Unit Grid'!C:F,4,FALSE),"")</f>
        <v/>
      </c>
      <c r="K349" s="201">
        <f>IFERROR(VLOOKUP(B349,'Multi Unit Grid'!C:G,5,FALSE),"")</f>
        <v/>
      </c>
      <c r="N349" s="207">
        <f>IF(M349="Y",7.5,IF(M349="N",0,""))</f>
        <v/>
      </c>
      <c r="S349" s="673" t="n"/>
    </row>
    <row r="350">
      <c r="A350" s="166">
        <f>IF('Multi Unit Grid'!B1040="","",'Multi Unit Grid'!B1040)</f>
        <v/>
      </c>
      <c r="B350" s="166">
        <f>IF('Multi Unit Grid'!C1040="","",'Multi Unit Grid'!C1040)</f>
        <v/>
      </c>
      <c r="E350" s="166">
        <f>IF('Multi Unit Grid'!D346="","",'Multi Unit Grid'!D346)</f>
        <v/>
      </c>
      <c r="F350" s="166">
        <f>IF('Multi Unit Grid'!E346="","",'Multi Unit Grid'!E346)</f>
        <v/>
      </c>
      <c r="G350" s="631">
        <f>IF(F350=52,66.15,IF(F350=26,66.15,IF(F350=24,66.15,IF(F350=12,54.6,IF(F350=4,121.8/3,IF(F350=1,488.25/12,""))))))</f>
        <v/>
      </c>
      <c r="H350" s="631">
        <f>IF(F350=52,E350*1.1*52/12,IF(F350=26,E350*1.1*26/12,IF(F350=24,E350*1.1*24/12,IF(F350=12,E350*1.1*12/12,IF(F350=4,E350*4/12,IF(F350=1,E350*4/12,""))))))</f>
        <v/>
      </c>
      <c r="I350" s="174">
        <f>IF(G350="","",SUM(Table1[[#This Row],[Base Fee]]+Table1[[#This Row],[Transaction Fee]]))</f>
        <v/>
      </c>
      <c r="J350" s="174">
        <f>IFERROR(VLOOKUP(B350,'Multi Unit Grid'!C:F,4,FALSE),"")</f>
        <v/>
      </c>
      <c r="K350" s="201">
        <f>IFERROR(VLOOKUP(B350,'Multi Unit Grid'!C:G,5,FALSE),"")</f>
        <v/>
      </c>
      <c r="N350" s="207">
        <f>IF(M350="Y",7.5,IF(M350="N",0,""))</f>
        <v/>
      </c>
      <c r="S350" s="673" t="n"/>
    </row>
    <row r="351">
      <c r="A351" s="166">
        <f>IF('Multi Unit Grid'!B1041="","",'Multi Unit Grid'!B1041)</f>
        <v/>
      </c>
      <c r="B351" s="166">
        <f>IF('Multi Unit Grid'!C1041="","",'Multi Unit Grid'!C1041)</f>
        <v/>
      </c>
      <c r="E351" s="166">
        <f>IF('Multi Unit Grid'!D347="","",'Multi Unit Grid'!D347)</f>
        <v/>
      </c>
      <c r="F351" s="166">
        <f>IF('Multi Unit Grid'!E347="","",'Multi Unit Grid'!E347)</f>
        <v/>
      </c>
      <c r="G351" s="631">
        <f>IF(F351=52,66.15,IF(F351=26,66.15,IF(F351=24,66.15,IF(F351=12,54.6,IF(F351=4,121.8/3,IF(F351=1,488.25/12,""))))))</f>
        <v/>
      </c>
      <c r="H351" s="631">
        <f>IF(F351=52,E351*1.1*52/12,IF(F351=26,E351*1.1*26/12,IF(F351=24,E351*1.1*24/12,IF(F351=12,E351*1.1*12/12,IF(F351=4,E351*4/12,IF(F351=1,E351*4/12,""))))))</f>
        <v/>
      </c>
      <c r="I351" s="174">
        <f>IF(G351="","",SUM(Table1[[#This Row],[Base Fee]]+Table1[[#This Row],[Transaction Fee]]))</f>
        <v/>
      </c>
      <c r="J351" s="174">
        <f>IFERROR(VLOOKUP(B351,'Multi Unit Grid'!C:F,4,FALSE),"")</f>
        <v/>
      </c>
      <c r="K351" s="201">
        <f>IFERROR(VLOOKUP(B351,'Multi Unit Grid'!C:G,5,FALSE),"")</f>
        <v/>
      </c>
      <c r="N351" s="207">
        <f>IF(M351="Y",7.5,IF(M351="N",0,""))</f>
        <v/>
      </c>
      <c r="S351" s="673" t="n"/>
    </row>
    <row r="352">
      <c r="A352" s="166">
        <f>IF('Multi Unit Grid'!B1042="","",'Multi Unit Grid'!B1042)</f>
        <v/>
      </c>
      <c r="B352" s="166">
        <f>IF('Multi Unit Grid'!C1042="","",'Multi Unit Grid'!C1042)</f>
        <v/>
      </c>
      <c r="E352" s="166">
        <f>IF('Multi Unit Grid'!D348="","",'Multi Unit Grid'!D348)</f>
        <v/>
      </c>
      <c r="F352" s="166">
        <f>IF('Multi Unit Grid'!E348="","",'Multi Unit Grid'!E348)</f>
        <v/>
      </c>
      <c r="G352" s="631">
        <f>IF(F352=52,66.15,IF(F352=26,66.15,IF(F352=24,66.15,IF(F352=12,54.6,IF(F352=4,121.8/3,IF(F352=1,488.25/12,""))))))</f>
        <v/>
      </c>
      <c r="H352" s="631">
        <f>IF(F352=52,E352*1.1*52/12,IF(F352=26,E352*1.1*26/12,IF(F352=24,E352*1.1*24/12,IF(F352=12,E352*1.1*12/12,IF(F352=4,E352*4/12,IF(F352=1,E352*4/12,""))))))</f>
        <v/>
      </c>
      <c r="I352" s="174">
        <f>IF(G352="","",SUM(Table1[[#This Row],[Base Fee]]+Table1[[#This Row],[Transaction Fee]]))</f>
        <v/>
      </c>
      <c r="J352" s="174">
        <f>IFERROR(VLOOKUP(B352,'Multi Unit Grid'!C:F,4,FALSE),"")</f>
        <v/>
      </c>
      <c r="K352" s="201">
        <f>IFERROR(VLOOKUP(B352,'Multi Unit Grid'!C:G,5,FALSE),"")</f>
        <v/>
      </c>
      <c r="N352" s="207">
        <f>IF(M352="Y",7.5,IF(M352="N",0,""))</f>
        <v/>
      </c>
      <c r="S352" s="673" t="n"/>
    </row>
    <row r="353">
      <c r="A353" s="166">
        <f>IF('Multi Unit Grid'!B1043="","",'Multi Unit Grid'!B1043)</f>
        <v/>
      </c>
      <c r="B353" s="166">
        <f>IF('Multi Unit Grid'!C1043="","",'Multi Unit Grid'!C1043)</f>
        <v/>
      </c>
      <c r="E353" s="166">
        <f>IF('Multi Unit Grid'!D349="","",'Multi Unit Grid'!D349)</f>
        <v/>
      </c>
      <c r="F353" s="166">
        <f>IF('Multi Unit Grid'!E349="","",'Multi Unit Grid'!E349)</f>
        <v/>
      </c>
      <c r="G353" s="631">
        <f>IF(F353=52,66.15,IF(F353=26,66.15,IF(F353=24,66.15,IF(F353=12,54.6,IF(F353=4,121.8/3,IF(F353=1,488.25/12,""))))))</f>
        <v/>
      </c>
      <c r="H353" s="631">
        <f>IF(F353=52,E353*1.1*52/12,IF(F353=26,E353*1.1*26/12,IF(F353=24,E353*1.1*24/12,IF(F353=12,E353*1.1*12/12,IF(F353=4,E353*4/12,IF(F353=1,E353*4/12,""))))))</f>
        <v/>
      </c>
      <c r="I353" s="174">
        <f>IF(G353="","",SUM(Table1[[#This Row],[Base Fee]]+Table1[[#This Row],[Transaction Fee]]))</f>
        <v/>
      </c>
      <c r="J353" s="174">
        <f>IFERROR(VLOOKUP(B353,'Multi Unit Grid'!C:F,4,FALSE),"")</f>
        <v/>
      </c>
      <c r="K353" s="201">
        <f>IFERROR(VLOOKUP(B353,'Multi Unit Grid'!C:G,5,FALSE),"")</f>
        <v/>
      </c>
      <c r="N353" s="207">
        <f>IF(M353="Y",7.5,IF(M353="N",0,""))</f>
        <v/>
      </c>
      <c r="S353" s="673" t="n"/>
    </row>
    <row r="354">
      <c r="A354" s="166">
        <f>IF('Multi Unit Grid'!B1044="","",'Multi Unit Grid'!B1044)</f>
        <v/>
      </c>
      <c r="B354" s="166">
        <f>IF('Multi Unit Grid'!C1044="","",'Multi Unit Grid'!C1044)</f>
        <v/>
      </c>
      <c r="E354" s="166">
        <f>IF('Multi Unit Grid'!D350="","",'Multi Unit Grid'!D350)</f>
        <v/>
      </c>
      <c r="F354" s="166">
        <f>IF('Multi Unit Grid'!E350="","",'Multi Unit Grid'!E350)</f>
        <v/>
      </c>
      <c r="G354" s="631">
        <f>IF(F354=52,66.15,IF(F354=26,66.15,IF(F354=24,66.15,IF(F354=12,54.6,IF(F354=4,121.8/3,IF(F354=1,488.25/12,""))))))</f>
        <v/>
      </c>
      <c r="H354" s="631">
        <f>IF(F354=52,E354*1.1*52/12,IF(F354=26,E354*1.1*26/12,IF(F354=24,E354*1.1*24/12,IF(F354=12,E354*1.1*12/12,IF(F354=4,E354*4/12,IF(F354=1,E354*4/12,""))))))</f>
        <v/>
      </c>
      <c r="I354" s="174">
        <f>IF(G354="","",SUM(Table1[[#This Row],[Base Fee]]+Table1[[#This Row],[Transaction Fee]]))</f>
        <v/>
      </c>
      <c r="J354" s="174">
        <f>IFERROR(VLOOKUP(B354,'Multi Unit Grid'!C:F,4,FALSE),"")</f>
        <v/>
      </c>
      <c r="K354" s="201">
        <f>IFERROR(VLOOKUP(B354,'Multi Unit Grid'!C:G,5,FALSE),"")</f>
        <v/>
      </c>
      <c r="N354" s="207">
        <f>IF(M354="Y",7.5,IF(M354="N",0,""))</f>
        <v/>
      </c>
      <c r="S354" s="673" t="n"/>
    </row>
    <row r="355">
      <c r="A355" s="166">
        <f>IF('Multi Unit Grid'!B1045="","",'Multi Unit Grid'!B1045)</f>
        <v/>
      </c>
      <c r="B355" s="166">
        <f>IF('Multi Unit Grid'!C1045="","",'Multi Unit Grid'!C1045)</f>
        <v/>
      </c>
      <c r="E355" s="166">
        <f>IF('Multi Unit Grid'!D351="","",'Multi Unit Grid'!D351)</f>
        <v/>
      </c>
      <c r="F355" s="166">
        <f>IF('Multi Unit Grid'!E351="","",'Multi Unit Grid'!E351)</f>
        <v/>
      </c>
      <c r="G355" s="631">
        <f>IF(F355=52,66.15,IF(F355=26,66.15,IF(F355=24,66.15,IF(F355=12,54.6,IF(F355=4,121.8/3,IF(F355=1,488.25/12,""))))))</f>
        <v/>
      </c>
      <c r="H355" s="631">
        <f>IF(F355=52,E355*1.1*52/12,IF(F355=26,E355*1.1*26/12,IF(F355=24,E355*1.1*24/12,IF(F355=12,E355*1.1*12/12,IF(F355=4,E355*4/12,IF(F355=1,E355*4/12,""))))))</f>
        <v/>
      </c>
      <c r="I355" s="174">
        <f>IF(G355="","",SUM(Table1[[#This Row],[Base Fee]]+Table1[[#This Row],[Transaction Fee]]))</f>
        <v/>
      </c>
      <c r="J355" s="174">
        <f>IFERROR(VLOOKUP(B355,'Multi Unit Grid'!C:F,4,FALSE),"")</f>
        <v/>
      </c>
      <c r="K355" s="201">
        <f>IFERROR(VLOOKUP(B355,'Multi Unit Grid'!C:G,5,FALSE),"")</f>
        <v/>
      </c>
      <c r="N355" s="207">
        <f>IF(M355="Y",7.5,IF(M355="N",0,""))</f>
        <v/>
      </c>
      <c r="S355" s="673" t="n"/>
    </row>
    <row r="356">
      <c r="A356" s="166">
        <f>IF('Multi Unit Grid'!B1046="","",'Multi Unit Grid'!B1046)</f>
        <v/>
      </c>
      <c r="B356" s="166">
        <f>IF('Multi Unit Grid'!C1046="","",'Multi Unit Grid'!C1046)</f>
        <v/>
      </c>
      <c r="E356" s="166">
        <f>IF('Multi Unit Grid'!D352="","",'Multi Unit Grid'!D352)</f>
        <v/>
      </c>
      <c r="F356" s="166">
        <f>IF('Multi Unit Grid'!E352="","",'Multi Unit Grid'!E352)</f>
        <v/>
      </c>
      <c r="G356" s="631">
        <f>IF(F356=52,66.15,IF(F356=26,66.15,IF(F356=24,66.15,IF(F356=12,54.6,IF(F356=4,121.8/3,IF(F356=1,488.25/12,""))))))</f>
        <v/>
      </c>
      <c r="H356" s="631">
        <f>IF(F356=52,E356*1.1*52/12,IF(F356=26,E356*1.1*26/12,IF(F356=24,E356*1.1*24/12,IF(F356=12,E356*1.1*12/12,IF(F356=4,E356*4/12,IF(F356=1,E356*4/12,""))))))</f>
        <v/>
      </c>
      <c r="I356" s="174">
        <f>IF(G356="","",SUM(Table1[[#This Row],[Base Fee]]+Table1[[#This Row],[Transaction Fee]]))</f>
        <v/>
      </c>
      <c r="J356" s="174">
        <f>IFERROR(VLOOKUP(B356,'Multi Unit Grid'!C:F,4,FALSE),"")</f>
        <v/>
      </c>
      <c r="K356" s="201">
        <f>IFERROR(VLOOKUP(B356,'Multi Unit Grid'!C:G,5,FALSE),"")</f>
        <v/>
      </c>
      <c r="N356" s="207">
        <f>IF(M356="Y",7.5,IF(M356="N",0,""))</f>
        <v/>
      </c>
      <c r="S356" s="673" t="n"/>
    </row>
    <row r="357">
      <c r="A357" s="166">
        <f>IF('Multi Unit Grid'!B1047="","",'Multi Unit Grid'!B1047)</f>
        <v/>
      </c>
      <c r="B357" s="166">
        <f>IF('Multi Unit Grid'!C1047="","",'Multi Unit Grid'!C1047)</f>
        <v/>
      </c>
      <c r="E357" s="166">
        <f>IF('Multi Unit Grid'!D353="","",'Multi Unit Grid'!D353)</f>
        <v/>
      </c>
      <c r="F357" s="166">
        <f>IF('Multi Unit Grid'!E353="","",'Multi Unit Grid'!E353)</f>
        <v/>
      </c>
      <c r="G357" s="631">
        <f>IF(F357=52,66.15,IF(F357=26,66.15,IF(F357=24,66.15,IF(F357=12,54.6,IF(F357=4,121.8/3,IF(F357=1,488.25/12,""))))))</f>
        <v/>
      </c>
      <c r="H357" s="631">
        <f>IF(F357=52,E357*1.1*52/12,IF(F357=26,E357*1.1*26/12,IF(F357=24,E357*1.1*24/12,IF(F357=12,E357*1.1*12/12,IF(F357=4,E357*4/12,IF(F357=1,E357*4/12,""))))))</f>
        <v/>
      </c>
      <c r="I357" s="174">
        <f>IF(G357="","",SUM(Table1[[#This Row],[Base Fee]]+Table1[[#This Row],[Transaction Fee]]))</f>
        <v/>
      </c>
      <c r="J357" s="174">
        <f>IFERROR(VLOOKUP(B357,'Multi Unit Grid'!C:F,4,FALSE),"")</f>
        <v/>
      </c>
      <c r="K357" s="201">
        <f>IFERROR(VLOOKUP(B357,'Multi Unit Grid'!C:G,5,FALSE),"")</f>
        <v/>
      </c>
      <c r="N357" s="207">
        <f>IF(M357="Y",7.5,IF(M357="N",0,""))</f>
        <v/>
      </c>
      <c r="S357" s="673" t="n"/>
    </row>
    <row r="358">
      <c r="A358" s="166">
        <f>IF('Multi Unit Grid'!B1048="","",'Multi Unit Grid'!B1048)</f>
        <v/>
      </c>
      <c r="B358" s="166">
        <f>IF('Multi Unit Grid'!C1048="","",'Multi Unit Grid'!C1048)</f>
        <v/>
      </c>
      <c r="E358" s="166">
        <f>IF('Multi Unit Grid'!D354="","",'Multi Unit Grid'!D354)</f>
        <v/>
      </c>
      <c r="F358" s="166">
        <f>IF('Multi Unit Grid'!E354="","",'Multi Unit Grid'!E354)</f>
        <v/>
      </c>
      <c r="G358" s="631">
        <f>IF(F358=52,66.15,IF(F358=26,66.15,IF(F358=24,66.15,IF(F358=12,54.6,IF(F358=4,121.8/3,IF(F358=1,488.25/12,""))))))</f>
        <v/>
      </c>
      <c r="H358" s="631">
        <f>IF(F358=52,E358*1.1*52/12,IF(F358=26,E358*1.1*26/12,IF(F358=24,E358*1.1*24/12,IF(F358=12,E358*1.1*12/12,IF(F358=4,E358*4/12,IF(F358=1,E358*4/12,""))))))</f>
        <v/>
      </c>
      <c r="I358" s="174">
        <f>IF(G358="","",SUM(Table1[[#This Row],[Base Fee]]+Table1[[#This Row],[Transaction Fee]]))</f>
        <v/>
      </c>
      <c r="J358" s="174">
        <f>IFERROR(VLOOKUP(B358,'Multi Unit Grid'!C:F,4,FALSE),"")</f>
        <v/>
      </c>
      <c r="K358" s="201">
        <f>IFERROR(VLOOKUP(B358,'Multi Unit Grid'!C:G,5,FALSE),"")</f>
        <v/>
      </c>
      <c r="N358" s="207">
        <f>IF(M358="Y",7.5,IF(M358="N",0,""))</f>
        <v/>
      </c>
      <c r="S358" s="673" t="n"/>
    </row>
    <row r="359">
      <c r="A359" s="166">
        <f>IF('Multi Unit Grid'!B1049="","",'Multi Unit Grid'!B1049)</f>
        <v/>
      </c>
      <c r="B359" s="166">
        <f>IF('Multi Unit Grid'!C1049="","",'Multi Unit Grid'!C1049)</f>
        <v/>
      </c>
      <c r="E359" s="166">
        <f>IF('Multi Unit Grid'!D355="","",'Multi Unit Grid'!D355)</f>
        <v/>
      </c>
      <c r="F359" s="166">
        <f>IF('Multi Unit Grid'!E355="","",'Multi Unit Grid'!E355)</f>
        <v/>
      </c>
      <c r="G359" s="631">
        <f>IF(F359=52,66.15,IF(F359=26,66.15,IF(F359=24,66.15,IF(F359=12,54.6,IF(F359=4,121.8/3,IF(F359=1,488.25/12,""))))))</f>
        <v/>
      </c>
      <c r="H359" s="631">
        <f>IF(F359=52,E359*1.1*52/12,IF(F359=26,E359*1.1*26/12,IF(F359=24,E359*1.1*24/12,IF(F359=12,E359*1.1*12/12,IF(F359=4,E359*4/12,IF(F359=1,E359*4/12,""))))))</f>
        <v/>
      </c>
      <c r="I359" s="174">
        <f>IF(G359="","",SUM(Table1[[#This Row],[Base Fee]]+Table1[[#This Row],[Transaction Fee]]))</f>
        <v/>
      </c>
      <c r="J359" s="174">
        <f>IFERROR(VLOOKUP(B359,'Multi Unit Grid'!C:F,4,FALSE),"")</f>
        <v/>
      </c>
      <c r="K359" s="201">
        <f>IFERROR(VLOOKUP(B359,'Multi Unit Grid'!C:G,5,FALSE),"")</f>
        <v/>
      </c>
      <c r="N359" s="207">
        <f>IF(M359="Y",7.5,IF(M359="N",0,""))</f>
        <v/>
      </c>
      <c r="S359" s="673" t="n"/>
    </row>
    <row r="360">
      <c r="A360" s="166">
        <f>IF('Multi Unit Grid'!B1050="","",'Multi Unit Grid'!B1050)</f>
        <v/>
      </c>
      <c r="B360" s="166">
        <f>IF('Multi Unit Grid'!C1050="","",'Multi Unit Grid'!C1050)</f>
        <v/>
      </c>
      <c r="E360" s="166">
        <f>IF('Multi Unit Grid'!D356="","",'Multi Unit Grid'!D356)</f>
        <v/>
      </c>
      <c r="F360" s="166">
        <f>IF('Multi Unit Grid'!E356="","",'Multi Unit Grid'!E356)</f>
        <v/>
      </c>
      <c r="G360" s="631">
        <f>IF(F360=52,66.15,IF(F360=26,66.15,IF(F360=24,66.15,IF(F360=12,54.6,IF(F360=4,121.8/3,IF(F360=1,488.25/12,""))))))</f>
        <v/>
      </c>
      <c r="H360" s="631">
        <f>IF(F360=52,E360*1.1*52/12,IF(F360=26,E360*1.1*26/12,IF(F360=24,E360*1.1*24/12,IF(F360=12,E360*1.1*12/12,IF(F360=4,E360*4/12,IF(F360=1,E360*4/12,""))))))</f>
        <v/>
      </c>
      <c r="I360" s="174">
        <f>IF(G360="","",SUM(Table1[[#This Row],[Base Fee]]+Table1[[#This Row],[Transaction Fee]]))</f>
        <v/>
      </c>
      <c r="J360" s="174">
        <f>IFERROR(VLOOKUP(B360,'Multi Unit Grid'!C:F,4,FALSE),"")</f>
        <v/>
      </c>
      <c r="K360" s="201">
        <f>IFERROR(VLOOKUP(B360,'Multi Unit Grid'!C:G,5,FALSE),"")</f>
        <v/>
      </c>
      <c r="N360" s="207">
        <f>IF(M360="Y",7.5,IF(M360="N",0,""))</f>
        <v/>
      </c>
      <c r="S360" s="673" t="n"/>
    </row>
    <row r="361">
      <c r="A361" s="166">
        <f>IF('Multi Unit Grid'!B1051="","",'Multi Unit Grid'!B1051)</f>
        <v/>
      </c>
      <c r="B361" s="166">
        <f>IF('Multi Unit Grid'!C1051="","",'Multi Unit Grid'!C1051)</f>
        <v/>
      </c>
      <c r="E361" s="166">
        <f>IF('Multi Unit Grid'!D357="","",'Multi Unit Grid'!D357)</f>
        <v/>
      </c>
      <c r="F361" s="166">
        <f>IF('Multi Unit Grid'!E357="","",'Multi Unit Grid'!E357)</f>
        <v/>
      </c>
      <c r="G361" s="631">
        <f>IF(F361=52,66.15,IF(F361=26,66.15,IF(F361=24,66.15,IF(F361=12,54.6,IF(F361=4,121.8/3,IF(F361=1,488.25/12,""))))))</f>
        <v/>
      </c>
      <c r="H361" s="631">
        <f>IF(F361=52,E361*1.1*52/12,IF(F361=26,E361*1.1*26/12,IF(F361=24,E361*1.1*24/12,IF(F361=12,E361*1.1*12/12,IF(F361=4,E361*4/12,IF(F361=1,E361*4/12,""))))))</f>
        <v/>
      </c>
      <c r="I361" s="174">
        <f>IF(G361="","",SUM(Table1[[#This Row],[Base Fee]]+Table1[[#This Row],[Transaction Fee]]))</f>
        <v/>
      </c>
      <c r="J361" s="174">
        <f>IFERROR(VLOOKUP(B361,'Multi Unit Grid'!C:F,4,FALSE),"")</f>
        <v/>
      </c>
      <c r="K361" s="201">
        <f>IFERROR(VLOOKUP(B361,'Multi Unit Grid'!C:G,5,FALSE),"")</f>
        <v/>
      </c>
      <c r="N361" s="207">
        <f>IF(M361="Y",7.5,IF(M361="N",0,""))</f>
        <v/>
      </c>
      <c r="S361" s="673" t="n"/>
    </row>
    <row r="362">
      <c r="A362" s="166">
        <f>IF('Multi Unit Grid'!B1052="","",'Multi Unit Grid'!B1052)</f>
        <v/>
      </c>
      <c r="B362" s="166">
        <f>IF('Multi Unit Grid'!C1052="","",'Multi Unit Grid'!C1052)</f>
        <v/>
      </c>
      <c r="E362" s="166">
        <f>IF('Multi Unit Grid'!D358="","",'Multi Unit Grid'!D358)</f>
        <v/>
      </c>
      <c r="F362" s="166">
        <f>IF('Multi Unit Grid'!E358="","",'Multi Unit Grid'!E358)</f>
        <v/>
      </c>
      <c r="G362" s="631">
        <f>IF(F362=52,66.15,IF(F362=26,66.15,IF(F362=24,66.15,IF(F362=12,54.6,IF(F362=4,121.8/3,IF(F362=1,488.25/12,""))))))</f>
        <v/>
      </c>
      <c r="H362" s="631">
        <f>IF(F362=52,E362*1.1*52/12,IF(F362=26,E362*1.1*26/12,IF(F362=24,E362*1.1*24/12,IF(F362=12,E362*1.1*12/12,IF(F362=4,E362*4/12,IF(F362=1,E362*4/12,""))))))</f>
        <v/>
      </c>
      <c r="I362" s="174">
        <f>IF(G362="","",SUM(Table1[[#This Row],[Base Fee]]+Table1[[#This Row],[Transaction Fee]]))</f>
        <v/>
      </c>
      <c r="J362" s="174">
        <f>IFERROR(VLOOKUP(B362,'Multi Unit Grid'!C:F,4,FALSE),"")</f>
        <v/>
      </c>
      <c r="K362" s="201">
        <f>IFERROR(VLOOKUP(B362,'Multi Unit Grid'!C:G,5,FALSE),"")</f>
        <v/>
      </c>
      <c r="N362" s="207">
        <f>IF(M362="Y",7.5,IF(M362="N",0,""))</f>
        <v/>
      </c>
      <c r="S362" s="673" t="n"/>
    </row>
    <row r="363">
      <c r="A363" s="166">
        <f>IF('Multi Unit Grid'!B1053="","",'Multi Unit Grid'!B1053)</f>
        <v/>
      </c>
      <c r="B363" s="166">
        <f>IF('Multi Unit Grid'!C1053="","",'Multi Unit Grid'!C1053)</f>
        <v/>
      </c>
      <c r="E363" s="166">
        <f>IF('Multi Unit Grid'!D359="","",'Multi Unit Grid'!D359)</f>
        <v/>
      </c>
      <c r="F363" s="166">
        <f>IF('Multi Unit Grid'!E359="","",'Multi Unit Grid'!E359)</f>
        <v/>
      </c>
      <c r="G363" s="631">
        <f>IF(F363=52,66.15,IF(F363=26,66.15,IF(F363=24,66.15,IF(F363=12,54.6,IF(F363=4,121.8/3,IF(F363=1,488.25/12,""))))))</f>
        <v/>
      </c>
      <c r="H363" s="631">
        <f>IF(F363=52,E363*1.1*52/12,IF(F363=26,E363*1.1*26/12,IF(F363=24,E363*1.1*24/12,IF(F363=12,E363*1.1*12/12,IF(F363=4,E363*4/12,IF(F363=1,E363*4/12,""))))))</f>
        <v/>
      </c>
      <c r="I363" s="174">
        <f>IF(G363="","",SUM(Table1[[#This Row],[Base Fee]]+Table1[[#This Row],[Transaction Fee]]))</f>
        <v/>
      </c>
      <c r="J363" s="174">
        <f>IFERROR(VLOOKUP(B363,'Multi Unit Grid'!C:F,4,FALSE),"")</f>
        <v/>
      </c>
      <c r="K363" s="201">
        <f>IFERROR(VLOOKUP(B363,'Multi Unit Grid'!C:G,5,FALSE),"")</f>
        <v/>
      </c>
      <c r="N363" s="207">
        <f>IF(M363="Y",7.5,IF(M363="N",0,""))</f>
        <v/>
      </c>
      <c r="S363" s="673" t="n"/>
    </row>
    <row r="364">
      <c r="A364" s="166">
        <f>IF('Multi Unit Grid'!B1054="","",'Multi Unit Grid'!B1054)</f>
        <v/>
      </c>
      <c r="B364" s="166">
        <f>IF('Multi Unit Grid'!C1054="","",'Multi Unit Grid'!C1054)</f>
        <v/>
      </c>
      <c r="E364" s="166">
        <f>IF('Multi Unit Grid'!D360="","",'Multi Unit Grid'!D360)</f>
        <v/>
      </c>
      <c r="F364" s="166">
        <f>IF('Multi Unit Grid'!E360="","",'Multi Unit Grid'!E360)</f>
        <v/>
      </c>
      <c r="G364" s="631">
        <f>IF(F364=52,66.15,IF(F364=26,66.15,IF(F364=24,66.15,IF(F364=12,54.6,IF(F364=4,121.8/3,IF(F364=1,488.25/12,""))))))</f>
        <v/>
      </c>
      <c r="H364" s="631">
        <f>IF(F364=52,E364*1.1*52/12,IF(F364=26,E364*1.1*26/12,IF(F364=24,E364*1.1*24/12,IF(F364=12,E364*1.1*12/12,IF(F364=4,E364*4/12,IF(F364=1,E364*4/12,""))))))</f>
        <v/>
      </c>
      <c r="I364" s="174">
        <f>IF(G364="","",SUM(Table1[[#This Row],[Base Fee]]+Table1[[#This Row],[Transaction Fee]]))</f>
        <v/>
      </c>
      <c r="J364" s="174">
        <f>IFERROR(VLOOKUP(B364,'Multi Unit Grid'!C:F,4,FALSE),"")</f>
        <v/>
      </c>
      <c r="K364" s="201">
        <f>IFERROR(VLOOKUP(B364,'Multi Unit Grid'!C:G,5,FALSE),"")</f>
        <v/>
      </c>
      <c r="N364" s="207">
        <f>IF(M364="Y",7.5,IF(M364="N",0,""))</f>
        <v/>
      </c>
      <c r="S364" s="673" t="n"/>
    </row>
    <row r="365">
      <c r="A365" s="166">
        <f>IF('Multi Unit Grid'!B1055="","",'Multi Unit Grid'!B1055)</f>
        <v/>
      </c>
      <c r="B365" s="166">
        <f>IF('Multi Unit Grid'!C1055="","",'Multi Unit Grid'!C1055)</f>
        <v/>
      </c>
      <c r="E365" s="166">
        <f>IF('Multi Unit Grid'!D361="","",'Multi Unit Grid'!D361)</f>
        <v/>
      </c>
      <c r="F365" s="166">
        <f>IF('Multi Unit Grid'!E361="","",'Multi Unit Grid'!E361)</f>
        <v/>
      </c>
      <c r="G365" s="631">
        <f>IF(F365=52,66.15,IF(F365=26,66.15,IF(F365=24,66.15,IF(F365=12,54.6,IF(F365=4,121.8/3,IF(F365=1,488.25/12,""))))))</f>
        <v/>
      </c>
      <c r="H365" s="631">
        <f>IF(F365=52,E365*1.1*52/12,IF(F365=26,E365*1.1*26/12,IF(F365=24,E365*1.1*24/12,IF(F365=12,E365*1.1*12/12,IF(F365=4,E365*4/12,IF(F365=1,E365*4/12,""))))))</f>
        <v/>
      </c>
      <c r="I365" s="174">
        <f>IF(G365="","",SUM(Table1[[#This Row],[Base Fee]]+Table1[[#This Row],[Transaction Fee]]))</f>
        <v/>
      </c>
      <c r="J365" s="174">
        <f>IFERROR(VLOOKUP(B365,'Multi Unit Grid'!C:F,4,FALSE),"")</f>
        <v/>
      </c>
      <c r="K365" s="201">
        <f>IFERROR(VLOOKUP(B365,'Multi Unit Grid'!C:G,5,FALSE),"")</f>
        <v/>
      </c>
      <c r="N365" s="207">
        <f>IF(M365="Y",7.5,IF(M365="N",0,""))</f>
        <v/>
      </c>
      <c r="S365" s="673" t="n"/>
    </row>
    <row r="366">
      <c r="A366" s="166">
        <f>IF('Multi Unit Grid'!B1056="","",'Multi Unit Grid'!B1056)</f>
        <v/>
      </c>
      <c r="B366" s="166">
        <f>IF('Multi Unit Grid'!C1056="","",'Multi Unit Grid'!C1056)</f>
        <v/>
      </c>
      <c r="E366" s="166">
        <f>IF('Multi Unit Grid'!D362="","",'Multi Unit Grid'!D362)</f>
        <v/>
      </c>
      <c r="F366" s="166">
        <f>IF('Multi Unit Grid'!E362="","",'Multi Unit Grid'!E362)</f>
        <v/>
      </c>
      <c r="G366" s="631">
        <f>IF(F366=52,66.15,IF(F366=26,66.15,IF(F366=24,66.15,IF(F366=12,54.6,IF(F366=4,121.8/3,IF(F366=1,488.25/12,""))))))</f>
        <v/>
      </c>
      <c r="H366" s="631">
        <f>IF(F366=52,E366*1.1*52/12,IF(F366=26,E366*1.1*26/12,IF(F366=24,E366*1.1*24/12,IF(F366=12,E366*1.1*12/12,IF(F366=4,E366*4/12,IF(F366=1,E366*4/12,""))))))</f>
        <v/>
      </c>
      <c r="I366" s="174">
        <f>IF(G366="","",SUM(Table1[[#This Row],[Base Fee]]+Table1[[#This Row],[Transaction Fee]]))</f>
        <v/>
      </c>
      <c r="J366" s="174">
        <f>IFERROR(VLOOKUP(B366,'Multi Unit Grid'!C:F,4,FALSE),"")</f>
        <v/>
      </c>
      <c r="K366" s="201">
        <f>IFERROR(VLOOKUP(B366,'Multi Unit Grid'!C:G,5,FALSE),"")</f>
        <v/>
      </c>
      <c r="N366" s="207">
        <f>IF(M366="Y",7.5,IF(M366="N",0,""))</f>
        <v/>
      </c>
      <c r="S366" s="673" t="n"/>
    </row>
    <row r="367">
      <c r="A367" s="166">
        <f>IF('Multi Unit Grid'!B1057="","",'Multi Unit Grid'!B1057)</f>
        <v/>
      </c>
      <c r="B367" s="166">
        <f>IF('Multi Unit Grid'!C1057="","",'Multi Unit Grid'!C1057)</f>
        <v/>
      </c>
      <c r="E367" s="166">
        <f>IF('Multi Unit Grid'!D363="","",'Multi Unit Grid'!D363)</f>
        <v/>
      </c>
      <c r="F367" s="166">
        <f>IF('Multi Unit Grid'!E363="","",'Multi Unit Grid'!E363)</f>
        <v/>
      </c>
      <c r="G367" s="631">
        <f>IF(F367=52,66.15,IF(F367=26,66.15,IF(F367=24,66.15,IF(F367=12,54.6,IF(F367=4,121.8/3,IF(F367=1,488.25/12,""))))))</f>
        <v/>
      </c>
      <c r="H367" s="631">
        <f>IF(F367=52,E367*1.1*52/12,IF(F367=26,E367*1.1*26/12,IF(F367=24,E367*1.1*24/12,IF(F367=12,E367*1.1*12/12,IF(F367=4,E367*4/12,IF(F367=1,E367*4/12,""))))))</f>
        <v/>
      </c>
      <c r="I367" s="174">
        <f>IF(G367="","",SUM(Table1[[#This Row],[Base Fee]]+Table1[[#This Row],[Transaction Fee]]))</f>
        <v/>
      </c>
      <c r="J367" s="174">
        <f>IFERROR(VLOOKUP(B367,'Multi Unit Grid'!C:F,4,FALSE),"")</f>
        <v/>
      </c>
      <c r="K367" s="201">
        <f>IFERROR(VLOOKUP(B367,'Multi Unit Grid'!C:G,5,FALSE),"")</f>
        <v/>
      </c>
      <c r="N367" s="207">
        <f>IF(M367="Y",7.5,IF(M367="N",0,""))</f>
        <v/>
      </c>
      <c r="S367" s="673" t="n"/>
    </row>
    <row r="368">
      <c r="A368" s="166">
        <f>IF('Multi Unit Grid'!B1058="","",'Multi Unit Grid'!B1058)</f>
        <v/>
      </c>
      <c r="B368" s="166">
        <f>IF('Multi Unit Grid'!C1058="","",'Multi Unit Grid'!C1058)</f>
        <v/>
      </c>
      <c r="E368" s="166">
        <f>IF('Multi Unit Grid'!D364="","",'Multi Unit Grid'!D364)</f>
        <v/>
      </c>
      <c r="F368" s="166">
        <f>IF('Multi Unit Grid'!E364="","",'Multi Unit Grid'!E364)</f>
        <v/>
      </c>
      <c r="G368" s="631">
        <f>IF(F368=52,66.15,IF(F368=26,66.15,IF(F368=24,66.15,IF(F368=12,54.6,IF(F368=4,121.8/3,IF(F368=1,488.25/12,""))))))</f>
        <v/>
      </c>
      <c r="H368" s="631">
        <f>IF(F368=52,E368*1.1*52/12,IF(F368=26,E368*1.1*26/12,IF(F368=24,E368*1.1*24/12,IF(F368=12,E368*1.1*12/12,IF(F368=4,E368*4/12,IF(F368=1,E368*4/12,""))))))</f>
        <v/>
      </c>
      <c r="I368" s="174">
        <f>IF(G368="","",SUM(Table1[[#This Row],[Base Fee]]+Table1[[#This Row],[Transaction Fee]]))</f>
        <v/>
      </c>
      <c r="J368" s="174">
        <f>IFERROR(VLOOKUP(B368,'Multi Unit Grid'!C:F,4,FALSE),"")</f>
        <v/>
      </c>
      <c r="K368" s="201">
        <f>IFERROR(VLOOKUP(B368,'Multi Unit Grid'!C:G,5,FALSE),"")</f>
        <v/>
      </c>
      <c r="N368" s="207">
        <f>IF(M368="Y",7.5,IF(M368="N",0,""))</f>
        <v/>
      </c>
      <c r="S368" s="673" t="n"/>
    </row>
    <row r="369">
      <c r="A369" s="166">
        <f>IF('Multi Unit Grid'!B1059="","",'Multi Unit Grid'!B1059)</f>
        <v/>
      </c>
      <c r="B369" s="166">
        <f>IF('Multi Unit Grid'!C1059="","",'Multi Unit Grid'!C1059)</f>
        <v/>
      </c>
      <c r="E369" s="166">
        <f>IF('Multi Unit Grid'!D365="","",'Multi Unit Grid'!D365)</f>
        <v/>
      </c>
      <c r="F369" s="166">
        <f>IF('Multi Unit Grid'!E365="","",'Multi Unit Grid'!E365)</f>
        <v/>
      </c>
      <c r="G369" s="631">
        <f>IF(F369=52,66.15,IF(F369=26,66.15,IF(F369=24,66.15,IF(F369=12,54.6,IF(F369=4,121.8/3,IF(F369=1,488.25/12,""))))))</f>
        <v/>
      </c>
      <c r="H369" s="631">
        <f>IF(F369=52,E369*1.1*52/12,IF(F369=26,E369*1.1*26/12,IF(F369=24,E369*1.1*24/12,IF(F369=12,E369*1.1*12/12,IF(F369=4,E369*4/12,IF(F369=1,E369*4/12,""))))))</f>
        <v/>
      </c>
      <c r="I369" s="174">
        <f>IF(G369="","",SUM(Table1[[#This Row],[Base Fee]]+Table1[[#This Row],[Transaction Fee]]))</f>
        <v/>
      </c>
      <c r="J369" s="174">
        <f>IFERROR(VLOOKUP(B369,'Multi Unit Grid'!C:F,4,FALSE),"")</f>
        <v/>
      </c>
      <c r="K369" s="201">
        <f>IFERROR(VLOOKUP(B369,'Multi Unit Grid'!C:G,5,FALSE),"")</f>
        <v/>
      </c>
      <c r="N369" s="207">
        <f>IF(M369="Y",7.5,IF(M369="N",0,""))</f>
        <v/>
      </c>
      <c r="S369" s="673" t="n"/>
    </row>
    <row r="370">
      <c r="A370" s="166">
        <f>IF('Multi Unit Grid'!B1060="","",'Multi Unit Grid'!B1060)</f>
        <v/>
      </c>
      <c r="B370" s="166">
        <f>IF('Multi Unit Grid'!C1060="","",'Multi Unit Grid'!C1060)</f>
        <v/>
      </c>
      <c r="E370" s="166">
        <f>IF('Multi Unit Grid'!D366="","",'Multi Unit Grid'!D366)</f>
        <v/>
      </c>
      <c r="F370" s="166">
        <f>IF('Multi Unit Grid'!E366="","",'Multi Unit Grid'!E366)</f>
        <v/>
      </c>
      <c r="G370" s="631">
        <f>IF(F370=52,66.15,IF(F370=26,66.15,IF(F370=24,66.15,IF(F370=12,54.6,IF(F370=4,121.8/3,IF(F370=1,488.25/12,""))))))</f>
        <v/>
      </c>
      <c r="H370" s="631">
        <f>IF(F370=52,E370*1.1*52/12,IF(F370=26,E370*1.1*26/12,IF(F370=24,E370*1.1*24/12,IF(F370=12,E370*1.1*12/12,IF(F370=4,E370*4/12,IF(F370=1,E370*4/12,""))))))</f>
        <v/>
      </c>
      <c r="I370" s="174">
        <f>IF(G370="","",SUM(Table1[[#This Row],[Base Fee]]+Table1[[#This Row],[Transaction Fee]]))</f>
        <v/>
      </c>
      <c r="J370" s="174">
        <f>IFERROR(VLOOKUP(B370,'Multi Unit Grid'!C:F,4,FALSE),"")</f>
        <v/>
      </c>
      <c r="K370" s="201">
        <f>IFERROR(VLOOKUP(B370,'Multi Unit Grid'!C:G,5,FALSE),"")</f>
        <v/>
      </c>
      <c r="N370" s="207">
        <f>IF(M370="Y",7.5,IF(M370="N",0,""))</f>
        <v/>
      </c>
      <c r="S370" s="673" t="n"/>
    </row>
    <row r="371">
      <c r="A371" s="166">
        <f>IF('Multi Unit Grid'!B1061="","",'Multi Unit Grid'!B1061)</f>
        <v/>
      </c>
      <c r="B371" s="166">
        <f>IF('Multi Unit Grid'!C1061="","",'Multi Unit Grid'!C1061)</f>
        <v/>
      </c>
      <c r="E371" s="166">
        <f>IF('Multi Unit Grid'!D367="","",'Multi Unit Grid'!D367)</f>
        <v/>
      </c>
      <c r="F371" s="166">
        <f>IF('Multi Unit Grid'!E367="","",'Multi Unit Grid'!E367)</f>
        <v/>
      </c>
      <c r="G371" s="631">
        <f>IF(F371=52,66.15,IF(F371=26,66.15,IF(F371=24,66.15,IF(F371=12,54.6,IF(F371=4,121.8/3,IF(F371=1,488.25/12,""))))))</f>
        <v/>
      </c>
      <c r="H371" s="631">
        <f>IF(F371=52,E371*1.1*52/12,IF(F371=26,E371*1.1*26/12,IF(F371=24,E371*1.1*24/12,IF(F371=12,E371*1.1*12/12,IF(F371=4,E371*4/12,IF(F371=1,E371*4/12,""))))))</f>
        <v/>
      </c>
      <c r="I371" s="174">
        <f>IF(G371="","",SUM(Table1[[#This Row],[Base Fee]]+Table1[[#This Row],[Transaction Fee]]))</f>
        <v/>
      </c>
      <c r="J371" s="174">
        <f>IFERROR(VLOOKUP(B371,'Multi Unit Grid'!C:F,4,FALSE),"")</f>
        <v/>
      </c>
      <c r="K371" s="201">
        <f>IFERROR(VLOOKUP(B371,'Multi Unit Grid'!C:G,5,FALSE),"")</f>
        <v/>
      </c>
      <c r="N371" s="207">
        <f>IF(M371="Y",7.5,IF(M371="N",0,""))</f>
        <v/>
      </c>
      <c r="S371" s="673" t="n"/>
    </row>
    <row r="372">
      <c r="A372" s="166">
        <f>IF('Multi Unit Grid'!B1062="","",'Multi Unit Grid'!B1062)</f>
        <v/>
      </c>
      <c r="B372" s="166">
        <f>IF('Multi Unit Grid'!C1062="","",'Multi Unit Grid'!C1062)</f>
        <v/>
      </c>
      <c r="E372" s="166">
        <f>IF('Multi Unit Grid'!D368="","",'Multi Unit Grid'!D368)</f>
        <v/>
      </c>
      <c r="F372" s="166">
        <f>IF('Multi Unit Grid'!E368="","",'Multi Unit Grid'!E368)</f>
        <v/>
      </c>
      <c r="G372" s="631">
        <f>IF(F372=52,66.15,IF(F372=26,66.15,IF(F372=24,66.15,IF(F372=12,54.6,IF(F372=4,121.8/3,IF(F372=1,488.25/12,""))))))</f>
        <v/>
      </c>
      <c r="H372" s="631">
        <f>IF(F372=52,E372*1.1*52/12,IF(F372=26,E372*1.1*26/12,IF(F372=24,E372*1.1*24/12,IF(F372=12,E372*1.1*12/12,IF(F372=4,E372*4/12,IF(F372=1,E372*4/12,""))))))</f>
        <v/>
      </c>
      <c r="I372" s="174">
        <f>IF(G372="","",SUM(Table1[[#This Row],[Base Fee]]+Table1[[#This Row],[Transaction Fee]]))</f>
        <v/>
      </c>
      <c r="J372" s="174">
        <f>IFERROR(VLOOKUP(B372,'Multi Unit Grid'!C:F,4,FALSE),"")</f>
        <v/>
      </c>
      <c r="K372" s="201">
        <f>IFERROR(VLOOKUP(B372,'Multi Unit Grid'!C:G,5,FALSE),"")</f>
        <v/>
      </c>
      <c r="N372" s="207">
        <f>IF(M372="Y",7.5,IF(M372="N",0,""))</f>
        <v/>
      </c>
      <c r="S372" s="673" t="n"/>
    </row>
    <row r="373">
      <c r="A373" s="166">
        <f>IF('Multi Unit Grid'!B1063="","",'Multi Unit Grid'!B1063)</f>
        <v/>
      </c>
      <c r="B373" s="166">
        <f>IF('Multi Unit Grid'!C1063="","",'Multi Unit Grid'!C1063)</f>
        <v/>
      </c>
      <c r="E373" s="166">
        <f>IF('Multi Unit Grid'!D369="","",'Multi Unit Grid'!D369)</f>
        <v/>
      </c>
      <c r="F373" s="166">
        <f>IF('Multi Unit Grid'!E369="","",'Multi Unit Grid'!E369)</f>
        <v/>
      </c>
      <c r="G373" s="631">
        <f>IF(F373=52,66.15,IF(F373=26,66.15,IF(F373=24,66.15,IF(F373=12,54.6,IF(F373=4,121.8/3,IF(F373=1,488.25/12,""))))))</f>
        <v/>
      </c>
      <c r="H373" s="631">
        <f>IF(F373=52,E373*1.1*52/12,IF(F373=26,E373*1.1*26/12,IF(F373=24,E373*1.1*24/12,IF(F373=12,E373*1.1*12/12,IF(F373=4,E373*4/12,IF(F373=1,E373*4/12,""))))))</f>
        <v/>
      </c>
      <c r="I373" s="174">
        <f>IF(G373="","",SUM(Table1[[#This Row],[Base Fee]]+Table1[[#This Row],[Transaction Fee]]))</f>
        <v/>
      </c>
      <c r="J373" s="174">
        <f>IFERROR(VLOOKUP(B373,'Multi Unit Grid'!C:F,4,FALSE),"")</f>
        <v/>
      </c>
      <c r="K373" s="201">
        <f>IFERROR(VLOOKUP(B373,'Multi Unit Grid'!C:G,5,FALSE),"")</f>
        <v/>
      </c>
      <c r="N373" s="207">
        <f>IF(M373="Y",7.5,IF(M373="N",0,""))</f>
        <v/>
      </c>
      <c r="S373" s="673" t="n"/>
    </row>
    <row r="374">
      <c r="A374" s="166">
        <f>IF('Multi Unit Grid'!B1064="","",'Multi Unit Grid'!B1064)</f>
        <v/>
      </c>
      <c r="B374" s="166">
        <f>IF('Multi Unit Grid'!C1064="","",'Multi Unit Grid'!C1064)</f>
        <v/>
      </c>
      <c r="E374" s="166">
        <f>IF('Multi Unit Grid'!D370="","",'Multi Unit Grid'!D370)</f>
        <v/>
      </c>
      <c r="F374" s="166">
        <f>IF('Multi Unit Grid'!E370="","",'Multi Unit Grid'!E370)</f>
        <v/>
      </c>
      <c r="G374" s="631">
        <f>IF(F374=52,66.15,IF(F374=26,66.15,IF(F374=24,66.15,IF(F374=12,54.6,IF(F374=4,121.8/3,IF(F374=1,488.25/12,""))))))</f>
        <v/>
      </c>
      <c r="H374" s="631">
        <f>IF(F374=52,E374*1.1*52/12,IF(F374=26,E374*1.1*26/12,IF(F374=24,E374*1.1*24/12,IF(F374=12,E374*1.1*12/12,IF(F374=4,E374*4/12,IF(F374=1,E374*4/12,""))))))</f>
        <v/>
      </c>
      <c r="I374" s="174">
        <f>IF(G374="","",SUM(Table1[[#This Row],[Base Fee]]+Table1[[#This Row],[Transaction Fee]]))</f>
        <v/>
      </c>
      <c r="J374" s="174">
        <f>IFERROR(VLOOKUP(B374,'Multi Unit Grid'!C:F,4,FALSE),"")</f>
        <v/>
      </c>
      <c r="K374" s="201">
        <f>IFERROR(VLOOKUP(B374,'Multi Unit Grid'!C:G,5,FALSE),"")</f>
        <v/>
      </c>
      <c r="N374" s="207">
        <f>IF(M374="Y",7.5,IF(M374="N",0,""))</f>
        <v/>
      </c>
      <c r="S374" s="673" t="n"/>
    </row>
    <row r="375">
      <c r="A375" s="166">
        <f>IF('Multi Unit Grid'!B1065="","",'Multi Unit Grid'!B1065)</f>
        <v/>
      </c>
      <c r="B375" s="166">
        <f>IF('Multi Unit Grid'!C1065="","",'Multi Unit Grid'!C1065)</f>
        <v/>
      </c>
      <c r="E375" s="166">
        <f>IF('Multi Unit Grid'!D371="","",'Multi Unit Grid'!D371)</f>
        <v/>
      </c>
      <c r="F375" s="166">
        <f>IF('Multi Unit Grid'!E371="","",'Multi Unit Grid'!E371)</f>
        <v/>
      </c>
      <c r="G375" s="631">
        <f>IF(F375=52,66.15,IF(F375=26,66.15,IF(F375=24,66.15,IF(F375=12,54.6,IF(F375=4,121.8/3,IF(F375=1,488.25/12,""))))))</f>
        <v/>
      </c>
      <c r="H375" s="631">
        <f>IF(F375=52,E375*1.1*52/12,IF(F375=26,E375*1.1*26/12,IF(F375=24,E375*1.1*24/12,IF(F375=12,E375*1.1*12/12,IF(F375=4,E375*4/12,IF(F375=1,E375*4/12,""))))))</f>
        <v/>
      </c>
      <c r="I375" s="174">
        <f>IF(G375="","",SUM(Table1[[#This Row],[Base Fee]]+Table1[[#This Row],[Transaction Fee]]))</f>
        <v/>
      </c>
      <c r="J375" s="174">
        <f>IFERROR(VLOOKUP(B375,'Multi Unit Grid'!C:F,4,FALSE),"")</f>
        <v/>
      </c>
      <c r="K375" s="201">
        <f>IFERROR(VLOOKUP(B375,'Multi Unit Grid'!C:G,5,FALSE),"")</f>
        <v/>
      </c>
      <c r="N375" s="207">
        <f>IF(M375="Y",7.5,IF(M375="N",0,""))</f>
        <v/>
      </c>
      <c r="S375" s="673" t="n"/>
    </row>
    <row r="376">
      <c r="A376" s="166">
        <f>IF('Multi Unit Grid'!B1066="","",'Multi Unit Grid'!B1066)</f>
        <v/>
      </c>
      <c r="B376" s="166">
        <f>IF('Multi Unit Grid'!C1066="","",'Multi Unit Grid'!C1066)</f>
        <v/>
      </c>
      <c r="E376" s="166">
        <f>IF('Multi Unit Grid'!D372="","",'Multi Unit Grid'!D372)</f>
        <v/>
      </c>
      <c r="F376" s="166">
        <f>IF('Multi Unit Grid'!E372="","",'Multi Unit Grid'!E372)</f>
        <v/>
      </c>
      <c r="G376" s="631">
        <f>IF(F376=52,66.15,IF(F376=26,66.15,IF(F376=24,66.15,IF(F376=12,54.6,IF(F376=4,121.8/3,IF(F376=1,488.25/12,""))))))</f>
        <v/>
      </c>
      <c r="H376" s="631">
        <f>IF(F376=52,E376*1.1*52/12,IF(F376=26,E376*1.1*26/12,IF(F376=24,E376*1.1*24/12,IF(F376=12,E376*1.1*12/12,IF(F376=4,E376*4/12,IF(F376=1,E376*4/12,""))))))</f>
        <v/>
      </c>
      <c r="I376" s="174">
        <f>IF(G376="","",SUM(Table1[[#This Row],[Base Fee]]+Table1[[#This Row],[Transaction Fee]]))</f>
        <v/>
      </c>
      <c r="J376" s="174">
        <f>IFERROR(VLOOKUP(B376,'Multi Unit Grid'!C:F,4,FALSE),"")</f>
        <v/>
      </c>
      <c r="K376" s="201">
        <f>IFERROR(VLOOKUP(B376,'Multi Unit Grid'!C:G,5,FALSE),"")</f>
        <v/>
      </c>
      <c r="N376" s="207">
        <f>IF(M376="Y",7.5,IF(M376="N",0,""))</f>
        <v/>
      </c>
      <c r="S376" s="673" t="n"/>
    </row>
    <row r="377">
      <c r="A377" s="166">
        <f>IF('Multi Unit Grid'!B1067="","",'Multi Unit Grid'!B1067)</f>
        <v/>
      </c>
      <c r="B377" s="166">
        <f>IF('Multi Unit Grid'!C1067="","",'Multi Unit Grid'!C1067)</f>
        <v/>
      </c>
      <c r="E377" s="166">
        <f>IF('Multi Unit Grid'!D373="","",'Multi Unit Grid'!D373)</f>
        <v/>
      </c>
      <c r="F377" s="166">
        <f>IF('Multi Unit Grid'!E373="","",'Multi Unit Grid'!E373)</f>
        <v/>
      </c>
      <c r="G377" s="631">
        <f>IF(F377=52,66.15,IF(F377=26,66.15,IF(F377=24,66.15,IF(F377=12,54.6,IF(F377=4,121.8/3,IF(F377=1,488.25/12,""))))))</f>
        <v/>
      </c>
      <c r="H377" s="631">
        <f>IF(F377=52,E377*1.1*52/12,IF(F377=26,E377*1.1*26/12,IF(F377=24,E377*1.1*24/12,IF(F377=12,E377*1.1*12/12,IF(F377=4,E377*4/12,IF(F377=1,E377*4/12,""))))))</f>
        <v/>
      </c>
      <c r="I377" s="174">
        <f>IF(G377="","",SUM(Table1[[#This Row],[Base Fee]]+Table1[[#This Row],[Transaction Fee]]))</f>
        <v/>
      </c>
      <c r="J377" s="174">
        <f>IFERROR(VLOOKUP(B377,'Multi Unit Grid'!C:F,4,FALSE),"")</f>
        <v/>
      </c>
      <c r="K377" s="201">
        <f>IFERROR(VLOOKUP(B377,'Multi Unit Grid'!C:G,5,FALSE),"")</f>
        <v/>
      </c>
      <c r="N377" s="207">
        <f>IF(M377="Y",7.5,IF(M377="N",0,""))</f>
        <v/>
      </c>
      <c r="S377" s="673" t="n"/>
    </row>
    <row r="378">
      <c r="A378" s="166">
        <f>IF('Multi Unit Grid'!B1068="","",'Multi Unit Grid'!B1068)</f>
        <v/>
      </c>
      <c r="B378" s="166">
        <f>IF('Multi Unit Grid'!C1068="","",'Multi Unit Grid'!C1068)</f>
        <v/>
      </c>
      <c r="E378" s="166">
        <f>IF('Multi Unit Grid'!D374="","",'Multi Unit Grid'!D374)</f>
        <v/>
      </c>
      <c r="F378" s="166">
        <f>IF('Multi Unit Grid'!E374="","",'Multi Unit Grid'!E374)</f>
        <v/>
      </c>
      <c r="G378" s="631">
        <f>IF(F378=52,66.15,IF(F378=26,66.15,IF(F378=24,66.15,IF(F378=12,54.6,IF(F378=4,121.8/3,IF(F378=1,488.25/12,""))))))</f>
        <v/>
      </c>
      <c r="H378" s="631">
        <f>IF(F378=52,E378*1.1*52/12,IF(F378=26,E378*1.1*26/12,IF(F378=24,E378*1.1*24/12,IF(F378=12,E378*1.1*12/12,IF(F378=4,E378*4/12,IF(F378=1,E378*4/12,""))))))</f>
        <v/>
      </c>
      <c r="I378" s="174">
        <f>IF(G378="","",SUM(Table1[[#This Row],[Base Fee]]+Table1[[#This Row],[Transaction Fee]]))</f>
        <v/>
      </c>
      <c r="J378" s="174">
        <f>IFERROR(VLOOKUP(B378,'Multi Unit Grid'!C:F,4,FALSE),"")</f>
        <v/>
      </c>
      <c r="K378" s="201">
        <f>IFERROR(VLOOKUP(B378,'Multi Unit Grid'!C:G,5,FALSE),"")</f>
        <v/>
      </c>
      <c r="N378" s="207">
        <f>IF(M378="Y",7.5,IF(M378="N",0,""))</f>
        <v/>
      </c>
      <c r="S378" s="673" t="n"/>
    </row>
    <row r="379">
      <c r="A379" s="166">
        <f>IF('Multi Unit Grid'!B1069="","",'Multi Unit Grid'!B1069)</f>
        <v/>
      </c>
      <c r="B379" s="166">
        <f>IF('Multi Unit Grid'!C1069="","",'Multi Unit Grid'!C1069)</f>
        <v/>
      </c>
      <c r="E379" s="166">
        <f>IF('Multi Unit Grid'!D375="","",'Multi Unit Grid'!D375)</f>
        <v/>
      </c>
      <c r="F379" s="166">
        <f>IF('Multi Unit Grid'!E375="","",'Multi Unit Grid'!E375)</f>
        <v/>
      </c>
      <c r="G379" s="631">
        <f>IF(F379=52,66.15,IF(F379=26,66.15,IF(F379=24,66.15,IF(F379=12,54.6,IF(F379=4,121.8/3,IF(F379=1,488.25/12,""))))))</f>
        <v/>
      </c>
      <c r="H379" s="631">
        <f>IF(F379=52,E379*1.1*52/12,IF(F379=26,E379*1.1*26/12,IF(F379=24,E379*1.1*24/12,IF(F379=12,E379*1.1*12/12,IF(F379=4,E379*4/12,IF(F379=1,E379*4/12,""))))))</f>
        <v/>
      </c>
      <c r="I379" s="174">
        <f>IF(G379="","",SUM(Table1[[#This Row],[Base Fee]]+Table1[[#This Row],[Transaction Fee]]))</f>
        <v/>
      </c>
      <c r="J379" s="174">
        <f>IFERROR(VLOOKUP(B379,'Multi Unit Grid'!C:F,4,FALSE),"")</f>
        <v/>
      </c>
      <c r="K379" s="201">
        <f>IFERROR(VLOOKUP(B379,'Multi Unit Grid'!C:G,5,FALSE),"")</f>
        <v/>
      </c>
      <c r="N379" s="207">
        <f>IF(M379="Y",7.5,IF(M379="N",0,""))</f>
        <v/>
      </c>
      <c r="S379" s="673" t="n"/>
    </row>
    <row r="380">
      <c r="A380" s="166">
        <f>IF('Multi Unit Grid'!B1070="","",'Multi Unit Grid'!B1070)</f>
        <v/>
      </c>
      <c r="B380" s="166">
        <f>IF('Multi Unit Grid'!C1070="","",'Multi Unit Grid'!C1070)</f>
        <v/>
      </c>
      <c r="E380" s="166">
        <f>IF('Multi Unit Grid'!D376="","",'Multi Unit Grid'!D376)</f>
        <v/>
      </c>
      <c r="F380" s="166">
        <f>IF('Multi Unit Grid'!E376="","",'Multi Unit Grid'!E376)</f>
        <v/>
      </c>
      <c r="G380" s="631">
        <f>IF(F380=52,66.15,IF(F380=26,66.15,IF(F380=24,66.15,IF(F380=12,54.6,IF(F380=4,121.8/3,IF(F380=1,488.25/12,""))))))</f>
        <v/>
      </c>
      <c r="H380" s="631">
        <f>IF(F380=52,E380*1.1*52/12,IF(F380=26,E380*1.1*26/12,IF(F380=24,E380*1.1*24/12,IF(F380=12,E380*1.1*12/12,IF(F380=4,E380*4/12,IF(F380=1,E380*4/12,""))))))</f>
        <v/>
      </c>
      <c r="I380" s="174">
        <f>IF(G380="","",SUM(Table1[[#This Row],[Base Fee]]+Table1[[#This Row],[Transaction Fee]]))</f>
        <v/>
      </c>
      <c r="J380" s="174">
        <f>IFERROR(VLOOKUP(B380,'Multi Unit Grid'!C:F,4,FALSE),"")</f>
        <v/>
      </c>
      <c r="K380" s="201">
        <f>IFERROR(VLOOKUP(B380,'Multi Unit Grid'!C:G,5,FALSE),"")</f>
        <v/>
      </c>
      <c r="N380" s="207">
        <f>IF(M380="Y",7.5,IF(M380="N",0,""))</f>
        <v/>
      </c>
      <c r="S380" s="673" t="n"/>
    </row>
    <row r="381">
      <c r="A381" s="166">
        <f>IF('Multi Unit Grid'!B1071="","",'Multi Unit Grid'!B1071)</f>
        <v/>
      </c>
      <c r="B381" s="166">
        <f>IF('Multi Unit Grid'!C1071="","",'Multi Unit Grid'!C1071)</f>
        <v/>
      </c>
      <c r="E381" s="166">
        <f>IF('Multi Unit Grid'!D377="","",'Multi Unit Grid'!D377)</f>
        <v/>
      </c>
      <c r="F381" s="166">
        <f>IF('Multi Unit Grid'!E377="","",'Multi Unit Grid'!E377)</f>
        <v/>
      </c>
      <c r="G381" s="631">
        <f>IF(F381=52,66.15,IF(F381=26,66.15,IF(F381=24,66.15,IF(F381=12,54.6,IF(F381=4,121.8/3,IF(F381=1,488.25/12,""))))))</f>
        <v/>
      </c>
      <c r="H381" s="631">
        <f>IF(F381=52,E381*1.1*52/12,IF(F381=26,E381*1.1*26/12,IF(F381=24,E381*1.1*24/12,IF(F381=12,E381*1.1*12/12,IF(F381=4,E381*4/12,IF(F381=1,E381*4/12,""))))))</f>
        <v/>
      </c>
      <c r="I381" s="174">
        <f>IF(G381="","",SUM(Table1[[#This Row],[Base Fee]]+Table1[[#This Row],[Transaction Fee]]))</f>
        <v/>
      </c>
      <c r="J381" s="174">
        <f>IFERROR(VLOOKUP(B381,'Multi Unit Grid'!C:F,4,FALSE),"")</f>
        <v/>
      </c>
      <c r="K381" s="201">
        <f>IFERROR(VLOOKUP(B381,'Multi Unit Grid'!C:G,5,FALSE),"")</f>
        <v/>
      </c>
      <c r="N381" s="207">
        <f>IF(M381="Y",7.5,IF(M381="N",0,""))</f>
        <v/>
      </c>
      <c r="S381" s="673" t="n"/>
    </row>
    <row r="382">
      <c r="A382" s="166">
        <f>IF('Multi Unit Grid'!B1072="","",'Multi Unit Grid'!B1072)</f>
        <v/>
      </c>
      <c r="B382" s="166">
        <f>IF('Multi Unit Grid'!C1072="","",'Multi Unit Grid'!C1072)</f>
        <v/>
      </c>
      <c r="E382" s="166">
        <f>IF('Multi Unit Grid'!D378="","",'Multi Unit Grid'!D378)</f>
        <v/>
      </c>
      <c r="F382" s="166">
        <f>IF('Multi Unit Grid'!E378="","",'Multi Unit Grid'!E378)</f>
        <v/>
      </c>
      <c r="G382" s="631">
        <f>IF(F382=52,66.15,IF(F382=26,66.15,IF(F382=24,66.15,IF(F382=12,54.6,IF(F382=4,121.8/3,IF(F382=1,488.25/12,""))))))</f>
        <v/>
      </c>
      <c r="H382" s="631">
        <f>IF(F382=52,E382*1.1*52/12,IF(F382=26,E382*1.1*26/12,IF(F382=24,E382*1.1*24/12,IF(F382=12,E382*1.1*12/12,IF(F382=4,E382*4/12,IF(F382=1,E382*4/12,""))))))</f>
        <v/>
      </c>
      <c r="I382" s="174">
        <f>IF(G382="","",SUM(Table1[[#This Row],[Base Fee]]+Table1[[#This Row],[Transaction Fee]]))</f>
        <v/>
      </c>
      <c r="J382" s="174">
        <f>IFERROR(VLOOKUP(B382,'Multi Unit Grid'!C:F,4,FALSE),"")</f>
        <v/>
      </c>
      <c r="K382" s="201">
        <f>IFERROR(VLOOKUP(B382,'Multi Unit Grid'!C:G,5,FALSE),"")</f>
        <v/>
      </c>
      <c r="N382" s="207">
        <f>IF(M382="Y",7.5,IF(M382="N",0,""))</f>
        <v/>
      </c>
      <c r="S382" s="673" t="n"/>
    </row>
    <row r="383">
      <c r="A383" s="166">
        <f>IF('Multi Unit Grid'!B1073="","",'Multi Unit Grid'!B1073)</f>
        <v/>
      </c>
      <c r="B383" s="166">
        <f>IF('Multi Unit Grid'!C1073="","",'Multi Unit Grid'!C1073)</f>
        <v/>
      </c>
      <c r="E383" s="166">
        <f>IF('Multi Unit Grid'!D379="","",'Multi Unit Grid'!D379)</f>
        <v/>
      </c>
      <c r="F383" s="166">
        <f>IF('Multi Unit Grid'!E379="","",'Multi Unit Grid'!E379)</f>
        <v/>
      </c>
      <c r="G383" s="631">
        <f>IF(F383=52,66.15,IF(F383=26,66.15,IF(F383=24,66.15,IF(F383=12,54.6,IF(F383=4,121.8/3,IF(F383=1,488.25/12,""))))))</f>
        <v/>
      </c>
      <c r="H383" s="631">
        <f>IF(F383=52,E383*1.1*52/12,IF(F383=26,E383*1.1*26/12,IF(F383=24,E383*1.1*24/12,IF(F383=12,E383*1.1*12/12,IF(F383=4,E383*4/12,IF(F383=1,E383*4/12,""))))))</f>
        <v/>
      </c>
      <c r="I383" s="174">
        <f>IF(G383="","",SUM(Table1[[#This Row],[Base Fee]]+Table1[[#This Row],[Transaction Fee]]))</f>
        <v/>
      </c>
      <c r="J383" s="174">
        <f>IFERROR(VLOOKUP(B383,'Multi Unit Grid'!C:F,4,FALSE),"")</f>
        <v/>
      </c>
      <c r="K383" s="201">
        <f>IFERROR(VLOOKUP(B383,'Multi Unit Grid'!C:G,5,FALSE),"")</f>
        <v/>
      </c>
      <c r="N383" s="207">
        <f>IF(M383="Y",7.5,IF(M383="N",0,""))</f>
        <v/>
      </c>
      <c r="S383" s="673" t="n"/>
    </row>
    <row r="384">
      <c r="A384" s="166">
        <f>IF('Multi Unit Grid'!B1074="","",'Multi Unit Grid'!B1074)</f>
        <v/>
      </c>
      <c r="B384" s="166">
        <f>IF('Multi Unit Grid'!C1074="","",'Multi Unit Grid'!C1074)</f>
        <v/>
      </c>
      <c r="E384" s="166">
        <f>IF('Multi Unit Grid'!D380="","",'Multi Unit Grid'!D380)</f>
        <v/>
      </c>
      <c r="F384" s="166">
        <f>IF('Multi Unit Grid'!E380="","",'Multi Unit Grid'!E380)</f>
        <v/>
      </c>
      <c r="G384" s="631">
        <f>IF(F384=52,66.15,IF(F384=26,66.15,IF(F384=24,66.15,IF(F384=12,54.6,IF(F384=4,121.8/3,IF(F384=1,488.25/12,""))))))</f>
        <v/>
      </c>
      <c r="H384" s="631">
        <f>IF(F384=52,E384*1.1*52/12,IF(F384=26,E384*1.1*26/12,IF(F384=24,E384*1.1*24/12,IF(F384=12,E384*1.1*12/12,IF(F384=4,E384*4/12,IF(F384=1,E384*4/12,""))))))</f>
        <v/>
      </c>
      <c r="I384" s="174">
        <f>IF(G384="","",SUM(Table1[[#This Row],[Base Fee]]+Table1[[#This Row],[Transaction Fee]]))</f>
        <v/>
      </c>
      <c r="J384" s="174">
        <f>IFERROR(VLOOKUP(B384,'Multi Unit Grid'!C:F,4,FALSE),"")</f>
        <v/>
      </c>
      <c r="K384" s="201">
        <f>IFERROR(VLOOKUP(B384,'Multi Unit Grid'!C:G,5,FALSE),"")</f>
        <v/>
      </c>
      <c r="N384" s="207">
        <f>IF(M384="Y",7.5,IF(M384="N",0,""))</f>
        <v/>
      </c>
      <c r="S384" s="673" t="n"/>
    </row>
    <row r="385">
      <c r="A385" s="166">
        <f>IF('Multi Unit Grid'!B1075="","",'Multi Unit Grid'!B1075)</f>
        <v/>
      </c>
      <c r="B385" s="166">
        <f>IF('Multi Unit Grid'!C1075="","",'Multi Unit Grid'!C1075)</f>
        <v/>
      </c>
      <c r="E385" s="166">
        <f>IF('Multi Unit Grid'!D381="","",'Multi Unit Grid'!D381)</f>
        <v/>
      </c>
      <c r="F385" s="166">
        <f>IF('Multi Unit Grid'!E381="","",'Multi Unit Grid'!E381)</f>
        <v/>
      </c>
      <c r="G385" s="631">
        <f>IF(F385=52,66.15,IF(F385=26,66.15,IF(F385=24,66.15,IF(F385=12,54.6,IF(F385=4,121.8/3,IF(F385=1,488.25/12,""))))))</f>
        <v/>
      </c>
      <c r="H385" s="631">
        <f>IF(F385=52,E385*1.1*52/12,IF(F385=26,E385*1.1*26/12,IF(F385=24,E385*1.1*24/12,IF(F385=12,E385*1.1*12/12,IF(F385=4,E385*4/12,IF(F385=1,E385*4/12,""))))))</f>
        <v/>
      </c>
      <c r="I385" s="174">
        <f>IF(G385="","",SUM(Table1[[#This Row],[Base Fee]]+Table1[[#This Row],[Transaction Fee]]))</f>
        <v/>
      </c>
      <c r="J385" s="174">
        <f>IFERROR(VLOOKUP(B385,'Multi Unit Grid'!C:F,4,FALSE),"")</f>
        <v/>
      </c>
      <c r="K385" s="201">
        <f>IFERROR(VLOOKUP(B385,'Multi Unit Grid'!C:G,5,FALSE),"")</f>
        <v/>
      </c>
      <c r="N385" s="207">
        <f>IF(M385="Y",7.5,IF(M385="N",0,""))</f>
        <v/>
      </c>
      <c r="S385" s="673" t="n"/>
    </row>
    <row r="386">
      <c r="A386" s="166">
        <f>IF('Multi Unit Grid'!B1076="","",'Multi Unit Grid'!B1076)</f>
        <v/>
      </c>
      <c r="B386" s="166">
        <f>IF('Multi Unit Grid'!C1076="","",'Multi Unit Grid'!C1076)</f>
        <v/>
      </c>
      <c r="E386" s="166">
        <f>IF('Multi Unit Grid'!D382="","",'Multi Unit Grid'!D382)</f>
        <v/>
      </c>
      <c r="F386" s="166">
        <f>IF('Multi Unit Grid'!E382="","",'Multi Unit Grid'!E382)</f>
        <v/>
      </c>
      <c r="G386" s="631">
        <f>IF(F386=52,66.15,IF(F386=26,66.15,IF(F386=24,66.15,IF(F386=12,54.6,IF(F386=4,121.8/3,IF(F386=1,488.25/12,""))))))</f>
        <v/>
      </c>
      <c r="H386" s="631">
        <f>IF(F386=52,E386*1.1*52/12,IF(F386=26,E386*1.1*26/12,IF(F386=24,E386*1.1*24/12,IF(F386=12,E386*1.1*12/12,IF(F386=4,E386*4/12,IF(F386=1,E386*4/12,""))))))</f>
        <v/>
      </c>
      <c r="I386" s="174">
        <f>IF(G386="","",SUM(Table1[[#This Row],[Base Fee]]+Table1[[#This Row],[Transaction Fee]]))</f>
        <v/>
      </c>
      <c r="J386" s="174">
        <f>IFERROR(VLOOKUP(B386,'Multi Unit Grid'!C:F,4,FALSE),"")</f>
        <v/>
      </c>
      <c r="K386" s="201">
        <f>IFERROR(VLOOKUP(B386,'Multi Unit Grid'!C:G,5,FALSE),"")</f>
        <v/>
      </c>
      <c r="N386" s="207">
        <f>IF(M386="Y",7.5,IF(M386="N",0,""))</f>
        <v/>
      </c>
      <c r="S386" s="673" t="n"/>
    </row>
    <row r="387">
      <c r="A387" s="166">
        <f>IF('Multi Unit Grid'!B1077="","",'Multi Unit Grid'!B1077)</f>
        <v/>
      </c>
      <c r="B387" s="166">
        <f>IF('Multi Unit Grid'!C1077="","",'Multi Unit Grid'!C1077)</f>
        <v/>
      </c>
      <c r="E387" s="166">
        <f>IF('Multi Unit Grid'!D383="","",'Multi Unit Grid'!D383)</f>
        <v/>
      </c>
      <c r="F387" s="166">
        <f>IF('Multi Unit Grid'!E383="","",'Multi Unit Grid'!E383)</f>
        <v/>
      </c>
      <c r="G387" s="631">
        <f>IF(F387=52,66.15,IF(F387=26,66.15,IF(F387=24,66.15,IF(F387=12,54.6,IF(F387=4,121.8/3,IF(F387=1,488.25/12,""))))))</f>
        <v/>
      </c>
      <c r="H387" s="631">
        <f>IF(F387=52,E387*1.1*52/12,IF(F387=26,E387*1.1*26/12,IF(F387=24,E387*1.1*24/12,IF(F387=12,E387*1.1*12/12,IF(F387=4,E387*4/12,IF(F387=1,E387*4/12,""))))))</f>
        <v/>
      </c>
      <c r="I387" s="174">
        <f>IF(G387="","",SUM(Table1[[#This Row],[Base Fee]]+Table1[[#This Row],[Transaction Fee]]))</f>
        <v/>
      </c>
      <c r="J387" s="174">
        <f>IFERROR(VLOOKUP(B387,'Multi Unit Grid'!C:F,4,FALSE),"")</f>
        <v/>
      </c>
      <c r="K387" s="201">
        <f>IFERROR(VLOOKUP(B387,'Multi Unit Grid'!C:G,5,FALSE),"")</f>
        <v/>
      </c>
      <c r="N387" s="207">
        <f>IF(M387="Y",7.5,IF(M387="N",0,""))</f>
        <v/>
      </c>
      <c r="S387" s="673" t="n"/>
    </row>
    <row r="388">
      <c r="A388" s="166">
        <f>IF('Multi Unit Grid'!B1078="","",'Multi Unit Grid'!B1078)</f>
        <v/>
      </c>
      <c r="B388" s="166">
        <f>IF('Multi Unit Grid'!C1078="","",'Multi Unit Grid'!C1078)</f>
        <v/>
      </c>
      <c r="E388" s="166">
        <f>IF('Multi Unit Grid'!D384="","",'Multi Unit Grid'!D384)</f>
        <v/>
      </c>
      <c r="F388" s="166">
        <f>IF('Multi Unit Grid'!E384="","",'Multi Unit Grid'!E384)</f>
        <v/>
      </c>
      <c r="G388" s="631">
        <f>IF(F388=52,66.15,IF(F388=26,66.15,IF(F388=24,66.15,IF(F388=12,54.6,IF(F388=4,121.8/3,IF(F388=1,488.25/12,""))))))</f>
        <v/>
      </c>
      <c r="H388" s="631">
        <f>IF(F388=52,E388*1.1*52/12,IF(F388=26,E388*1.1*26/12,IF(F388=24,E388*1.1*24/12,IF(F388=12,E388*1.1*12/12,IF(F388=4,E388*4/12,IF(F388=1,E388*4/12,""))))))</f>
        <v/>
      </c>
      <c r="I388" s="174">
        <f>IF(G388="","",SUM(Table1[[#This Row],[Base Fee]]+Table1[[#This Row],[Transaction Fee]]))</f>
        <v/>
      </c>
      <c r="J388" s="174">
        <f>IFERROR(VLOOKUP(B388,'Multi Unit Grid'!C:F,4,FALSE),"")</f>
        <v/>
      </c>
      <c r="K388" s="201">
        <f>IFERROR(VLOOKUP(B388,'Multi Unit Grid'!C:G,5,FALSE),"")</f>
        <v/>
      </c>
      <c r="N388" s="207">
        <f>IF(M388="Y",7.5,IF(M388="N",0,""))</f>
        <v/>
      </c>
      <c r="S388" s="673" t="n"/>
    </row>
    <row r="389">
      <c r="A389" s="166">
        <f>IF('Multi Unit Grid'!B1079="","",'Multi Unit Grid'!B1079)</f>
        <v/>
      </c>
      <c r="B389" s="166">
        <f>IF('Multi Unit Grid'!C1079="","",'Multi Unit Grid'!C1079)</f>
        <v/>
      </c>
      <c r="E389" s="166">
        <f>IF('Multi Unit Grid'!D385="","",'Multi Unit Grid'!D385)</f>
        <v/>
      </c>
      <c r="F389" s="166">
        <f>IF('Multi Unit Grid'!E385="","",'Multi Unit Grid'!E385)</f>
        <v/>
      </c>
      <c r="G389" s="631">
        <f>IF(F389=52,66.15,IF(F389=26,66.15,IF(F389=24,66.15,IF(F389=12,54.6,IF(F389=4,121.8/3,IF(F389=1,488.25/12,""))))))</f>
        <v/>
      </c>
      <c r="H389" s="631">
        <f>IF(F389=52,E389*1.1*52/12,IF(F389=26,E389*1.1*26/12,IF(F389=24,E389*1.1*24/12,IF(F389=12,E389*1.1*12/12,IF(F389=4,E389*4/12,IF(F389=1,E389*4/12,""))))))</f>
        <v/>
      </c>
      <c r="I389" s="174">
        <f>IF(G389="","",SUM(Table1[[#This Row],[Base Fee]]+Table1[[#This Row],[Transaction Fee]]))</f>
        <v/>
      </c>
      <c r="J389" s="174">
        <f>IFERROR(VLOOKUP(B389,'Multi Unit Grid'!C:F,4,FALSE),"")</f>
        <v/>
      </c>
      <c r="K389" s="201">
        <f>IFERROR(VLOOKUP(B389,'Multi Unit Grid'!C:G,5,FALSE),"")</f>
        <v/>
      </c>
      <c r="N389" s="207">
        <f>IF(M389="Y",7.5,IF(M389="N",0,""))</f>
        <v/>
      </c>
      <c r="S389" s="673" t="n"/>
    </row>
    <row r="390">
      <c r="A390" s="166">
        <f>IF('Multi Unit Grid'!B1080="","",'Multi Unit Grid'!B1080)</f>
        <v/>
      </c>
      <c r="B390" s="166">
        <f>IF('Multi Unit Grid'!C1080="","",'Multi Unit Grid'!C1080)</f>
        <v/>
      </c>
      <c r="E390" s="166">
        <f>IF('Multi Unit Grid'!D386="","",'Multi Unit Grid'!D386)</f>
        <v/>
      </c>
      <c r="F390" s="166">
        <f>IF('Multi Unit Grid'!E386="","",'Multi Unit Grid'!E386)</f>
        <v/>
      </c>
      <c r="G390" s="631">
        <f>IF(F390=52,66.15,IF(F390=26,66.15,IF(F390=24,66.15,IF(F390=12,54.6,IF(F390=4,121.8/3,IF(F390=1,488.25/12,""))))))</f>
        <v/>
      </c>
      <c r="H390" s="631">
        <f>IF(F390=52,E390*1.1*52/12,IF(F390=26,E390*1.1*26/12,IF(F390=24,E390*1.1*24/12,IF(F390=12,E390*1.1*12/12,IF(F390=4,E390*4/12,IF(F390=1,E390*4/12,""))))))</f>
        <v/>
      </c>
      <c r="I390" s="174">
        <f>IF(G390="","",SUM(Table1[[#This Row],[Base Fee]]+Table1[[#This Row],[Transaction Fee]]))</f>
        <v/>
      </c>
      <c r="J390" s="174">
        <f>IFERROR(VLOOKUP(B390,'Multi Unit Grid'!C:F,4,FALSE),"")</f>
        <v/>
      </c>
      <c r="K390" s="201">
        <f>IFERROR(VLOOKUP(B390,'Multi Unit Grid'!C:G,5,FALSE),"")</f>
        <v/>
      </c>
      <c r="N390" s="207">
        <f>IF(M390="Y",7.5,IF(M390="N",0,""))</f>
        <v/>
      </c>
      <c r="S390" s="673" t="n"/>
    </row>
    <row r="391">
      <c r="A391" s="166">
        <f>IF('Multi Unit Grid'!B1081="","",'Multi Unit Grid'!B1081)</f>
        <v/>
      </c>
      <c r="B391" s="166">
        <f>IF('Multi Unit Grid'!C1081="","",'Multi Unit Grid'!C1081)</f>
        <v/>
      </c>
      <c r="E391" s="166">
        <f>IF('Multi Unit Grid'!D387="","",'Multi Unit Grid'!D387)</f>
        <v/>
      </c>
      <c r="F391" s="166">
        <f>IF('Multi Unit Grid'!E387="","",'Multi Unit Grid'!E387)</f>
        <v/>
      </c>
      <c r="G391" s="631">
        <f>IF(F391=52,66.15,IF(F391=26,66.15,IF(F391=24,66.15,IF(F391=12,54.6,IF(F391=4,121.8/3,IF(F391=1,488.25/12,""))))))</f>
        <v/>
      </c>
      <c r="H391" s="631">
        <f>IF(F391=52,E391*1.1*52/12,IF(F391=26,E391*1.1*26/12,IF(F391=24,E391*1.1*24/12,IF(F391=12,E391*1.1*12/12,IF(F391=4,E391*4/12,IF(F391=1,E391*4/12,""))))))</f>
        <v/>
      </c>
      <c r="I391" s="174">
        <f>IF(G391="","",SUM(Table1[[#This Row],[Base Fee]]+Table1[[#This Row],[Transaction Fee]]))</f>
        <v/>
      </c>
      <c r="J391" s="174">
        <f>IFERROR(VLOOKUP(B391,'Multi Unit Grid'!C:F,4,FALSE),"")</f>
        <v/>
      </c>
      <c r="K391" s="201">
        <f>IFERROR(VLOOKUP(B391,'Multi Unit Grid'!C:G,5,FALSE),"")</f>
        <v/>
      </c>
      <c r="N391" s="207">
        <f>IF(M391="Y",7.5,IF(M391="N",0,""))</f>
        <v/>
      </c>
      <c r="S391" s="673" t="n"/>
    </row>
    <row r="392">
      <c r="A392" s="166">
        <f>IF('Multi Unit Grid'!B1082="","",'Multi Unit Grid'!B1082)</f>
        <v/>
      </c>
      <c r="B392" s="166">
        <f>IF('Multi Unit Grid'!C1082="","",'Multi Unit Grid'!C1082)</f>
        <v/>
      </c>
      <c r="E392" s="166">
        <f>IF('Multi Unit Grid'!D388="","",'Multi Unit Grid'!D388)</f>
        <v/>
      </c>
      <c r="F392" s="166">
        <f>IF('Multi Unit Grid'!E388="","",'Multi Unit Grid'!E388)</f>
        <v/>
      </c>
      <c r="G392" s="631">
        <f>IF(F392=52,66.15,IF(F392=26,66.15,IF(F392=24,66.15,IF(F392=12,54.6,IF(F392=4,121.8/3,IF(F392=1,488.25/12,""))))))</f>
        <v/>
      </c>
      <c r="H392" s="631">
        <f>IF(F392=52,E392*1.1*52/12,IF(F392=26,E392*1.1*26/12,IF(F392=24,E392*1.1*24/12,IF(F392=12,E392*1.1*12/12,IF(F392=4,E392*4/12,IF(F392=1,E392*4/12,""))))))</f>
        <v/>
      </c>
      <c r="I392" s="174">
        <f>IF(G392="","",SUM(Table1[[#This Row],[Base Fee]]+Table1[[#This Row],[Transaction Fee]]))</f>
        <v/>
      </c>
      <c r="J392" s="174">
        <f>IFERROR(VLOOKUP(B392,'Multi Unit Grid'!C:F,4,FALSE),"")</f>
        <v/>
      </c>
      <c r="K392" s="201">
        <f>IFERROR(VLOOKUP(B392,'Multi Unit Grid'!C:G,5,FALSE),"")</f>
        <v/>
      </c>
      <c r="N392" s="207">
        <f>IF(M392="Y",7.5,IF(M392="N",0,""))</f>
        <v/>
      </c>
      <c r="S392" s="673" t="n"/>
    </row>
    <row r="393">
      <c r="A393" s="166">
        <f>IF('Multi Unit Grid'!B1083="","",'Multi Unit Grid'!B1083)</f>
        <v/>
      </c>
      <c r="B393" s="166">
        <f>IF('Multi Unit Grid'!C1083="","",'Multi Unit Grid'!C1083)</f>
        <v/>
      </c>
      <c r="E393" s="166">
        <f>IF('Multi Unit Grid'!D389="","",'Multi Unit Grid'!D389)</f>
        <v/>
      </c>
      <c r="F393" s="166">
        <f>IF('Multi Unit Grid'!E389="","",'Multi Unit Grid'!E389)</f>
        <v/>
      </c>
      <c r="G393" s="631">
        <f>IF(F393=52,66.15,IF(F393=26,66.15,IF(F393=24,66.15,IF(F393=12,54.6,IF(F393=4,121.8/3,IF(F393=1,488.25/12,""))))))</f>
        <v/>
      </c>
      <c r="H393" s="631">
        <f>IF(F393=52,E393*1.1*52/12,IF(F393=26,E393*1.1*26/12,IF(F393=24,E393*1.1*24/12,IF(F393=12,E393*1.1*12/12,IF(F393=4,E393*4/12,IF(F393=1,E393*4/12,""))))))</f>
        <v/>
      </c>
      <c r="I393" s="174">
        <f>IF(G393="","",SUM(Table1[[#This Row],[Base Fee]]+Table1[[#This Row],[Transaction Fee]]))</f>
        <v/>
      </c>
      <c r="J393" s="174">
        <f>IFERROR(VLOOKUP(B393,'Multi Unit Grid'!C:F,4,FALSE),"")</f>
        <v/>
      </c>
      <c r="K393" s="201">
        <f>IFERROR(VLOOKUP(B393,'Multi Unit Grid'!C:G,5,FALSE),"")</f>
        <v/>
      </c>
      <c r="N393" s="207">
        <f>IF(M393="Y",7.5,IF(M393="N",0,""))</f>
        <v/>
      </c>
      <c r="S393" s="673" t="n"/>
    </row>
    <row r="394">
      <c r="A394" s="166">
        <f>IF('Multi Unit Grid'!B1084="","",'Multi Unit Grid'!B1084)</f>
        <v/>
      </c>
      <c r="B394" s="166">
        <f>IF('Multi Unit Grid'!C1084="","",'Multi Unit Grid'!C1084)</f>
        <v/>
      </c>
      <c r="E394" s="166">
        <f>IF('Multi Unit Grid'!D390="","",'Multi Unit Grid'!D390)</f>
        <v/>
      </c>
      <c r="F394" s="166">
        <f>IF('Multi Unit Grid'!E390="","",'Multi Unit Grid'!E390)</f>
        <v/>
      </c>
      <c r="G394" s="631">
        <f>IF(F394=52,66.15,IF(F394=26,66.15,IF(F394=24,66.15,IF(F394=12,54.6,IF(F394=4,121.8/3,IF(F394=1,488.25/12,""))))))</f>
        <v/>
      </c>
      <c r="H394" s="631">
        <f>IF(F394=52,E394*1.1*52/12,IF(F394=26,E394*1.1*26/12,IF(F394=24,E394*1.1*24/12,IF(F394=12,E394*1.1*12/12,IF(F394=4,E394*4/12,IF(F394=1,E394*4/12,""))))))</f>
        <v/>
      </c>
      <c r="I394" s="174">
        <f>IF(G394="","",SUM(Table1[[#This Row],[Base Fee]]+Table1[[#This Row],[Transaction Fee]]))</f>
        <v/>
      </c>
      <c r="J394" s="174">
        <f>IFERROR(VLOOKUP(B394,'Multi Unit Grid'!C:F,4,FALSE),"")</f>
        <v/>
      </c>
      <c r="K394" s="201">
        <f>IFERROR(VLOOKUP(B394,'Multi Unit Grid'!C:G,5,FALSE),"")</f>
        <v/>
      </c>
      <c r="N394" s="207">
        <f>IF(M394="Y",7.5,IF(M394="N",0,""))</f>
        <v/>
      </c>
      <c r="S394" s="673" t="n"/>
    </row>
    <row r="395">
      <c r="A395" s="166">
        <f>IF('Multi Unit Grid'!B1085="","",'Multi Unit Grid'!B1085)</f>
        <v/>
      </c>
      <c r="B395" s="166">
        <f>IF('Multi Unit Grid'!C1085="","",'Multi Unit Grid'!C1085)</f>
        <v/>
      </c>
      <c r="E395" s="166">
        <f>IF('Multi Unit Grid'!D391="","",'Multi Unit Grid'!D391)</f>
        <v/>
      </c>
      <c r="F395" s="166">
        <f>IF('Multi Unit Grid'!E391="","",'Multi Unit Grid'!E391)</f>
        <v/>
      </c>
      <c r="G395" s="631">
        <f>IF(F395=52,66.15,IF(F395=26,66.15,IF(F395=24,66.15,IF(F395=12,54.6,IF(F395=4,121.8/3,IF(F395=1,488.25/12,""))))))</f>
        <v/>
      </c>
      <c r="H395" s="631">
        <f>IF(F395=52,E395*1.1*52/12,IF(F395=26,E395*1.1*26/12,IF(F395=24,E395*1.1*24/12,IF(F395=12,E395*1.1*12/12,IF(F395=4,E395*4/12,IF(F395=1,E395*4/12,""))))))</f>
        <v/>
      </c>
      <c r="I395" s="174">
        <f>IF(G395="","",SUM(Table1[[#This Row],[Base Fee]]+Table1[[#This Row],[Transaction Fee]]))</f>
        <v/>
      </c>
      <c r="J395" s="174">
        <f>IFERROR(VLOOKUP(B395,'Multi Unit Grid'!C:F,4,FALSE),"")</f>
        <v/>
      </c>
      <c r="K395" s="201">
        <f>IFERROR(VLOOKUP(B395,'Multi Unit Grid'!C:G,5,FALSE),"")</f>
        <v/>
      </c>
      <c r="N395" s="207">
        <f>IF(M395="Y",7.5,IF(M395="N",0,""))</f>
        <v/>
      </c>
      <c r="S395" s="673" t="n"/>
    </row>
    <row r="396">
      <c r="A396" s="166">
        <f>IF('Multi Unit Grid'!B1086="","",'Multi Unit Grid'!B1086)</f>
        <v/>
      </c>
      <c r="B396" s="166">
        <f>IF('Multi Unit Grid'!C1086="","",'Multi Unit Grid'!C1086)</f>
        <v/>
      </c>
      <c r="E396" s="166">
        <f>IF('Multi Unit Grid'!D392="","",'Multi Unit Grid'!D392)</f>
        <v/>
      </c>
      <c r="F396" s="166">
        <f>IF('Multi Unit Grid'!E392="","",'Multi Unit Grid'!E392)</f>
        <v/>
      </c>
      <c r="G396" s="631">
        <f>IF(F396=52,66.15,IF(F396=26,66.15,IF(F396=24,66.15,IF(F396=12,54.6,IF(F396=4,121.8/3,IF(F396=1,488.25/12,""))))))</f>
        <v/>
      </c>
      <c r="H396" s="631">
        <f>IF(F396=52,E396*1.1*52/12,IF(F396=26,E396*1.1*26/12,IF(F396=24,E396*1.1*24/12,IF(F396=12,E396*1.1*12/12,IF(F396=4,E396*4/12,IF(F396=1,E396*4/12,""))))))</f>
        <v/>
      </c>
      <c r="I396" s="174">
        <f>IF(G396="","",SUM(Table1[[#This Row],[Base Fee]]+Table1[[#This Row],[Transaction Fee]]))</f>
        <v/>
      </c>
      <c r="J396" s="174">
        <f>IFERROR(VLOOKUP(B396,'Multi Unit Grid'!C:F,4,FALSE),"")</f>
        <v/>
      </c>
      <c r="K396" s="201">
        <f>IFERROR(VLOOKUP(B396,'Multi Unit Grid'!C:G,5,FALSE),"")</f>
        <v/>
      </c>
      <c r="N396" s="207">
        <f>IF(M396="Y",7.5,IF(M396="N",0,""))</f>
        <v/>
      </c>
      <c r="S396" s="673" t="n"/>
    </row>
    <row r="397">
      <c r="A397" s="166">
        <f>IF('Multi Unit Grid'!B1087="","",'Multi Unit Grid'!B1087)</f>
        <v/>
      </c>
      <c r="B397" s="166">
        <f>IF('Multi Unit Grid'!C1087="","",'Multi Unit Grid'!C1087)</f>
        <v/>
      </c>
      <c r="E397" s="166">
        <f>IF('Multi Unit Grid'!D393="","",'Multi Unit Grid'!D393)</f>
        <v/>
      </c>
      <c r="F397" s="166">
        <f>IF('Multi Unit Grid'!E393="","",'Multi Unit Grid'!E393)</f>
        <v/>
      </c>
      <c r="G397" s="631">
        <f>IF(F397=52,66.15,IF(F397=26,66.15,IF(F397=24,66.15,IF(F397=12,54.6,IF(F397=4,121.8/3,IF(F397=1,488.25/12,""))))))</f>
        <v/>
      </c>
      <c r="H397" s="631">
        <f>IF(F397=52,E397*1.1*52/12,IF(F397=26,E397*1.1*26/12,IF(F397=24,E397*1.1*24/12,IF(F397=12,E397*1.1*12/12,IF(F397=4,E397*4/12,IF(F397=1,E397*4/12,""))))))</f>
        <v/>
      </c>
      <c r="I397" s="174">
        <f>IF(G397="","",SUM(Table1[[#This Row],[Base Fee]]+Table1[[#This Row],[Transaction Fee]]))</f>
        <v/>
      </c>
      <c r="J397" s="174">
        <f>IFERROR(VLOOKUP(B397,'Multi Unit Grid'!C:F,4,FALSE),"")</f>
        <v/>
      </c>
      <c r="K397" s="201">
        <f>IFERROR(VLOOKUP(B397,'Multi Unit Grid'!C:G,5,FALSE),"")</f>
        <v/>
      </c>
      <c r="N397" s="207">
        <f>IF(M397="Y",7.5,IF(M397="N",0,""))</f>
        <v/>
      </c>
      <c r="S397" s="673" t="n"/>
    </row>
    <row r="398">
      <c r="A398" s="166">
        <f>IF('Multi Unit Grid'!B1088="","",'Multi Unit Grid'!B1088)</f>
        <v/>
      </c>
      <c r="B398" s="166">
        <f>IF('Multi Unit Grid'!C1088="","",'Multi Unit Grid'!C1088)</f>
        <v/>
      </c>
      <c r="E398" s="166">
        <f>IF('Multi Unit Grid'!D394="","",'Multi Unit Grid'!D394)</f>
        <v/>
      </c>
      <c r="F398" s="166">
        <f>IF('Multi Unit Grid'!E394="","",'Multi Unit Grid'!E394)</f>
        <v/>
      </c>
      <c r="G398" s="631">
        <f>IF(F398=52,66.15,IF(F398=26,66.15,IF(F398=24,66.15,IF(F398=12,54.6,IF(F398=4,121.8/3,IF(F398=1,488.25/12,""))))))</f>
        <v/>
      </c>
      <c r="H398" s="631">
        <f>IF(F398=52,E398*1.1*52/12,IF(F398=26,E398*1.1*26/12,IF(F398=24,E398*1.1*24/12,IF(F398=12,E398*1.1*12/12,IF(F398=4,E398*4/12,IF(F398=1,E398*4/12,""))))))</f>
        <v/>
      </c>
      <c r="I398" s="174">
        <f>IF(G398="","",SUM(Table1[[#This Row],[Base Fee]]+Table1[[#This Row],[Transaction Fee]]))</f>
        <v/>
      </c>
      <c r="J398" s="174">
        <f>IFERROR(VLOOKUP(B398,'Multi Unit Grid'!C:F,4,FALSE),"")</f>
        <v/>
      </c>
      <c r="K398" s="201">
        <f>IFERROR(VLOOKUP(B398,'Multi Unit Grid'!C:G,5,FALSE),"")</f>
        <v/>
      </c>
      <c r="N398" s="207">
        <f>IF(M398="Y",7.5,IF(M398="N",0,""))</f>
        <v/>
      </c>
      <c r="S398" s="673" t="n"/>
    </row>
    <row r="399">
      <c r="A399" s="166">
        <f>IF('Multi Unit Grid'!B1089="","",'Multi Unit Grid'!B1089)</f>
        <v/>
      </c>
      <c r="B399" s="166">
        <f>IF('Multi Unit Grid'!C1089="","",'Multi Unit Grid'!C1089)</f>
        <v/>
      </c>
      <c r="E399" s="166">
        <f>IF('Multi Unit Grid'!D395="","",'Multi Unit Grid'!D395)</f>
        <v/>
      </c>
      <c r="F399" s="166">
        <f>IF('Multi Unit Grid'!E395="","",'Multi Unit Grid'!E395)</f>
        <v/>
      </c>
      <c r="G399" s="631">
        <f>IF(F399=52,66.15,IF(F399=26,66.15,IF(F399=24,66.15,IF(F399=12,54.6,IF(F399=4,121.8/3,IF(F399=1,488.25/12,""))))))</f>
        <v/>
      </c>
      <c r="H399" s="631">
        <f>IF(F399=52,E399*1.1*52/12,IF(F399=26,E399*1.1*26/12,IF(F399=24,E399*1.1*24/12,IF(F399=12,E399*1.1*12/12,IF(F399=4,E399*4/12,IF(F399=1,E399*4/12,""))))))</f>
        <v/>
      </c>
      <c r="I399" s="174">
        <f>IF(G399="","",SUM(Table1[[#This Row],[Base Fee]]+Table1[[#This Row],[Transaction Fee]]))</f>
        <v/>
      </c>
      <c r="J399" s="174">
        <f>IFERROR(VLOOKUP(B399,'Multi Unit Grid'!C:F,4,FALSE),"")</f>
        <v/>
      </c>
      <c r="K399" s="201">
        <f>IFERROR(VLOOKUP(B399,'Multi Unit Grid'!C:G,5,FALSE),"")</f>
        <v/>
      </c>
      <c r="N399" s="207">
        <f>IF(M399="Y",7.5,IF(M399="N",0,""))</f>
        <v/>
      </c>
      <c r="S399" s="673" t="n"/>
    </row>
    <row r="400">
      <c r="A400" s="166">
        <f>IF('Multi Unit Grid'!B1090="","",'Multi Unit Grid'!B1090)</f>
        <v/>
      </c>
      <c r="B400" s="166">
        <f>IF('Multi Unit Grid'!C1090="","",'Multi Unit Grid'!C1090)</f>
        <v/>
      </c>
      <c r="E400" s="166">
        <f>IF('Multi Unit Grid'!D396="","",'Multi Unit Grid'!D396)</f>
        <v/>
      </c>
      <c r="F400" s="166">
        <f>IF('Multi Unit Grid'!E396="","",'Multi Unit Grid'!E396)</f>
        <v/>
      </c>
      <c r="G400" s="631">
        <f>IF(F400=52,66.15,IF(F400=26,66.15,IF(F400=24,66.15,IF(F400=12,54.6,IF(F400=4,121.8/3,IF(F400=1,488.25/12,""))))))</f>
        <v/>
      </c>
      <c r="H400" s="631">
        <f>IF(F400=52,E400*1.1*52/12,IF(F400=26,E400*1.1*26/12,IF(F400=24,E400*1.1*24/12,IF(F400=12,E400*1.1*12/12,IF(F400=4,E400*4/12,IF(F400=1,E400*4/12,""))))))</f>
        <v/>
      </c>
      <c r="I400" s="174">
        <f>IF(G400="","",SUM(Table1[[#This Row],[Base Fee]]+Table1[[#This Row],[Transaction Fee]]))</f>
        <v/>
      </c>
      <c r="J400" s="174">
        <f>IFERROR(VLOOKUP(B400,'Multi Unit Grid'!C:F,4,FALSE),"")</f>
        <v/>
      </c>
      <c r="K400" s="201">
        <f>IFERROR(VLOOKUP(B400,'Multi Unit Grid'!C:G,5,FALSE),"")</f>
        <v/>
      </c>
      <c r="N400" s="207">
        <f>IF(M400="Y",7.5,IF(M400="N",0,""))</f>
        <v/>
      </c>
      <c r="S400" s="673" t="n"/>
    </row>
    <row r="401">
      <c r="A401" s="166">
        <f>IF('Multi Unit Grid'!B1091="","",'Multi Unit Grid'!B1091)</f>
        <v/>
      </c>
      <c r="B401" s="166">
        <f>IF('Multi Unit Grid'!C1091="","",'Multi Unit Grid'!C1091)</f>
        <v/>
      </c>
      <c r="E401" s="166">
        <f>IF('Multi Unit Grid'!D397="","",'Multi Unit Grid'!D397)</f>
        <v/>
      </c>
      <c r="F401" s="166">
        <f>IF('Multi Unit Grid'!E397="","",'Multi Unit Grid'!E397)</f>
        <v/>
      </c>
      <c r="G401" s="631">
        <f>IF(F401=52,66.15,IF(F401=26,66.15,IF(F401=24,66.15,IF(F401=12,54.6,IF(F401=4,121.8/3,IF(F401=1,488.25/12,""))))))</f>
        <v/>
      </c>
      <c r="H401" s="631">
        <f>IF(F401=52,E401*1.1*52/12,IF(F401=26,E401*1.1*26/12,IF(F401=24,E401*1.1*24/12,IF(F401=12,E401*1.1*12/12,IF(F401=4,E401*4/12,IF(F401=1,E401*4/12,""))))))</f>
        <v/>
      </c>
      <c r="I401" s="174">
        <f>IF(G401="","",SUM(Table1[[#This Row],[Base Fee]]+Table1[[#This Row],[Transaction Fee]]))</f>
        <v/>
      </c>
      <c r="J401" s="174">
        <f>IFERROR(VLOOKUP(B401,'Multi Unit Grid'!C:F,4,FALSE),"")</f>
        <v/>
      </c>
      <c r="K401" s="201">
        <f>IFERROR(VLOOKUP(B401,'Multi Unit Grid'!C:G,5,FALSE),"")</f>
        <v/>
      </c>
      <c r="N401" s="207">
        <f>IF(M401="Y",7.5,IF(M401="N",0,""))</f>
        <v/>
      </c>
      <c r="S401" s="673" t="n"/>
    </row>
    <row r="402">
      <c r="A402" s="166">
        <f>IF('Multi Unit Grid'!B1092="","",'Multi Unit Grid'!B1092)</f>
        <v/>
      </c>
      <c r="B402" s="166">
        <f>IF('Multi Unit Grid'!C1092="","",'Multi Unit Grid'!C1092)</f>
        <v/>
      </c>
      <c r="E402" s="166">
        <f>IF('Multi Unit Grid'!D398="","",'Multi Unit Grid'!D398)</f>
        <v/>
      </c>
      <c r="F402" s="166">
        <f>IF('Multi Unit Grid'!E398="","",'Multi Unit Grid'!E398)</f>
        <v/>
      </c>
      <c r="G402" s="631">
        <f>IF(F402=52,66.15,IF(F402=26,66.15,IF(F402=24,66.15,IF(F402=12,54.6,IF(F402=4,121.8/3,IF(F402=1,488.25/12,""))))))</f>
        <v/>
      </c>
      <c r="H402" s="631">
        <f>IF(F402=52,E402*1.1*52/12,IF(F402=26,E402*1.1*26/12,IF(F402=24,E402*1.1*24/12,IF(F402=12,E402*1.1*12/12,IF(F402=4,E402*4/12,IF(F402=1,E402*4/12,""))))))</f>
        <v/>
      </c>
      <c r="I402" s="174">
        <f>IF(G402="","",SUM(Table1[[#This Row],[Base Fee]]+Table1[[#This Row],[Transaction Fee]]))</f>
        <v/>
      </c>
      <c r="J402" s="174">
        <f>IFERROR(VLOOKUP(B402,'Multi Unit Grid'!C:F,4,FALSE),"")</f>
        <v/>
      </c>
      <c r="K402" s="201">
        <f>IFERROR(VLOOKUP(B402,'Multi Unit Grid'!C:G,5,FALSE),"")</f>
        <v/>
      </c>
      <c r="N402" s="207">
        <f>IF(M402="Y",7.5,IF(M402="N",0,""))</f>
        <v/>
      </c>
      <c r="S402" s="673" t="n"/>
    </row>
    <row r="403">
      <c r="A403" s="166">
        <f>IF('Multi Unit Grid'!B1093="","",'Multi Unit Grid'!B1093)</f>
        <v/>
      </c>
      <c r="B403" s="166">
        <f>IF('Multi Unit Grid'!C1093="","",'Multi Unit Grid'!C1093)</f>
        <v/>
      </c>
      <c r="E403" s="166">
        <f>IF('Multi Unit Grid'!D399="","",'Multi Unit Grid'!D399)</f>
        <v/>
      </c>
      <c r="F403" s="166">
        <f>IF('Multi Unit Grid'!E399="","",'Multi Unit Grid'!E399)</f>
        <v/>
      </c>
      <c r="G403" s="631">
        <f>IF(F403=52,66.15,IF(F403=26,66.15,IF(F403=24,66.15,IF(F403=12,54.6,IF(F403=4,121.8/3,IF(F403=1,488.25/12,""))))))</f>
        <v/>
      </c>
      <c r="H403" s="631">
        <f>IF(F403=52,E403*1.1*52/12,IF(F403=26,E403*1.1*26/12,IF(F403=24,E403*1.1*24/12,IF(F403=12,E403*1.1*12/12,IF(F403=4,E403*4/12,IF(F403=1,E403*4/12,""))))))</f>
        <v/>
      </c>
      <c r="I403" s="174">
        <f>IF(G403="","",SUM(Table1[[#This Row],[Base Fee]]+Table1[[#This Row],[Transaction Fee]]))</f>
        <v/>
      </c>
      <c r="J403" s="174">
        <f>IFERROR(VLOOKUP(B403,'Multi Unit Grid'!C:F,4,FALSE),"")</f>
        <v/>
      </c>
      <c r="K403" s="201">
        <f>IFERROR(VLOOKUP(B403,'Multi Unit Grid'!C:G,5,FALSE),"")</f>
        <v/>
      </c>
      <c r="N403" s="207">
        <f>IF(M403="Y",7.5,IF(M403="N",0,""))</f>
        <v/>
      </c>
      <c r="S403" s="673" t="n"/>
    </row>
    <row r="404">
      <c r="A404" s="166">
        <f>IF('Multi Unit Grid'!B1094="","",'Multi Unit Grid'!B1094)</f>
        <v/>
      </c>
      <c r="B404" s="166">
        <f>IF('Multi Unit Grid'!C1094="","",'Multi Unit Grid'!C1094)</f>
        <v/>
      </c>
      <c r="E404" s="166">
        <f>IF('Multi Unit Grid'!D400="","",'Multi Unit Grid'!D400)</f>
        <v/>
      </c>
      <c r="F404" s="166">
        <f>IF('Multi Unit Grid'!E400="","",'Multi Unit Grid'!E400)</f>
        <v/>
      </c>
      <c r="G404" s="631">
        <f>IF(F404=52,66.15,IF(F404=26,66.15,IF(F404=24,66.15,IF(F404=12,54.6,IF(F404=4,121.8/3,IF(F404=1,488.25/12,""))))))</f>
        <v/>
      </c>
      <c r="H404" s="631">
        <f>IF(F404=52,E404*1.1*52/12,IF(F404=26,E404*1.1*26/12,IF(F404=24,E404*1.1*24/12,IF(F404=12,E404*1.1*12/12,IF(F404=4,E404*4/12,IF(F404=1,E404*4/12,""))))))</f>
        <v/>
      </c>
      <c r="I404" s="174">
        <f>IF(G404="","",SUM(Table1[[#This Row],[Base Fee]]+Table1[[#This Row],[Transaction Fee]]))</f>
        <v/>
      </c>
      <c r="J404" s="174">
        <f>IFERROR(VLOOKUP(B404,'Multi Unit Grid'!C:F,4,FALSE),"")</f>
        <v/>
      </c>
      <c r="K404" s="201">
        <f>IFERROR(VLOOKUP(B404,'Multi Unit Grid'!C:G,5,FALSE),"")</f>
        <v/>
      </c>
      <c r="N404" s="207">
        <f>IF(M404="Y",7.5,IF(M404="N",0,""))</f>
        <v/>
      </c>
      <c r="S404" s="673" t="n"/>
    </row>
    <row r="405">
      <c r="A405" s="166">
        <f>IF('Multi Unit Grid'!B1095="","",'Multi Unit Grid'!B1095)</f>
        <v/>
      </c>
      <c r="B405" s="166">
        <f>IF('Multi Unit Grid'!C1095="","",'Multi Unit Grid'!C1095)</f>
        <v/>
      </c>
      <c r="E405" s="166">
        <f>IF('Multi Unit Grid'!D401="","",'Multi Unit Grid'!D401)</f>
        <v/>
      </c>
      <c r="F405" s="166">
        <f>IF('Multi Unit Grid'!E401="","",'Multi Unit Grid'!E401)</f>
        <v/>
      </c>
      <c r="G405" s="631">
        <f>IF(F405=52,66.15,IF(F405=26,66.15,IF(F405=24,66.15,IF(F405=12,54.6,IF(F405=4,121.8/3,IF(F405=1,488.25/12,""))))))</f>
        <v/>
      </c>
      <c r="H405" s="631">
        <f>IF(F405=52,E405*1.1*52/12,IF(F405=26,E405*1.1*26/12,IF(F405=24,E405*1.1*24/12,IF(F405=12,E405*1.1*12/12,IF(F405=4,E405*4/12,IF(F405=1,E405*4/12,""))))))</f>
        <v/>
      </c>
      <c r="I405" s="174">
        <f>IF(G405="","",SUM(Table1[[#This Row],[Base Fee]]+Table1[[#This Row],[Transaction Fee]]))</f>
        <v/>
      </c>
      <c r="J405" s="174">
        <f>IFERROR(VLOOKUP(B405,'Multi Unit Grid'!C:F,4,FALSE),"")</f>
        <v/>
      </c>
      <c r="K405" s="201">
        <f>IFERROR(VLOOKUP(B405,'Multi Unit Grid'!C:G,5,FALSE),"")</f>
        <v/>
      </c>
      <c r="N405" s="207">
        <f>IF(M405="Y",7.5,IF(M405="N",0,""))</f>
        <v/>
      </c>
      <c r="S405" s="673" t="n"/>
    </row>
    <row r="406">
      <c r="A406" s="166">
        <f>IF('Multi Unit Grid'!B1096="","",'Multi Unit Grid'!B1096)</f>
        <v/>
      </c>
      <c r="B406" s="166">
        <f>IF('Multi Unit Grid'!C1096="","",'Multi Unit Grid'!C1096)</f>
        <v/>
      </c>
      <c r="E406" s="166">
        <f>IF('Multi Unit Grid'!D402="","",'Multi Unit Grid'!D402)</f>
        <v/>
      </c>
      <c r="F406" s="166">
        <f>IF('Multi Unit Grid'!E402="","",'Multi Unit Grid'!E402)</f>
        <v/>
      </c>
      <c r="G406" s="631">
        <f>IF(F406=52,66.15,IF(F406=26,66.15,IF(F406=24,66.15,IF(F406=12,54.6,IF(F406=4,121.8/3,IF(F406=1,488.25/12,""))))))</f>
        <v/>
      </c>
      <c r="H406" s="631">
        <f>IF(F406=52,E406*1.1*52/12,IF(F406=26,E406*1.1*26/12,IF(F406=24,E406*1.1*24/12,IF(F406=12,E406*1.1*12/12,IF(F406=4,E406*4/12,IF(F406=1,E406*4/12,""))))))</f>
        <v/>
      </c>
      <c r="I406" s="174">
        <f>IF(G406="","",SUM(Table1[[#This Row],[Base Fee]]+Table1[[#This Row],[Transaction Fee]]))</f>
        <v/>
      </c>
      <c r="J406" s="174">
        <f>IFERROR(VLOOKUP(B406,'Multi Unit Grid'!C:F,4,FALSE),"")</f>
        <v/>
      </c>
      <c r="K406" s="201">
        <f>IFERROR(VLOOKUP(B406,'Multi Unit Grid'!C:G,5,FALSE),"")</f>
        <v/>
      </c>
      <c r="N406" s="207">
        <f>IF(M406="Y",7.5,IF(M406="N",0,""))</f>
        <v/>
      </c>
      <c r="S406" s="673" t="n"/>
    </row>
    <row r="407">
      <c r="A407" s="166">
        <f>IF('Multi Unit Grid'!B1097="","",'Multi Unit Grid'!B1097)</f>
        <v/>
      </c>
      <c r="B407" s="166">
        <f>IF('Multi Unit Grid'!C1097="","",'Multi Unit Grid'!C1097)</f>
        <v/>
      </c>
      <c r="E407" s="166">
        <f>IF('Multi Unit Grid'!D403="","",'Multi Unit Grid'!D403)</f>
        <v/>
      </c>
      <c r="F407" s="166">
        <f>IF('Multi Unit Grid'!E403="","",'Multi Unit Grid'!E403)</f>
        <v/>
      </c>
      <c r="G407" s="631">
        <f>IF(F407=52,66.15,IF(F407=26,66.15,IF(F407=24,66.15,IF(F407=12,54.6,IF(F407=4,121.8/3,IF(F407=1,488.25/12,""))))))</f>
        <v/>
      </c>
      <c r="H407" s="631">
        <f>IF(F407=52,E407*1.1*52/12,IF(F407=26,E407*1.1*26/12,IF(F407=24,E407*1.1*24/12,IF(F407=12,E407*1.1*12/12,IF(F407=4,E407*4/12,IF(F407=1,E407*4/12,""))))))</f>
        <v/>
      </c>
      <c r="I407" s="174">
        <f>IF(G407="","",SUM(Table1[[#This Row],[Base Fee]]+Table1[[#This Row],[Transaction Fee]]))</f>
        <v/>
      </c>
      <c r="J407" s="174">
        <f>IFERROR(VLOOKUP(B407,'Multi Unit Grid'!C:F,4,FALSE),"")</f>
        <v/>
      </c>
      <c r="K407" s="201">
        <f>IFERROR(VLOOKUP(B407,'Multi Unit Grid'!C:G,5,FALSE),"")</f>
        <v/>
      </c>
      <c r="N407" s="207">
        <f>IF(M407="Y",7.5,IF(M407="N",0,""))</f>
        <v/>
      </c>
      <c r="S407" s="673" t="n"/>
    </row>
    <row r="408">
      <c r="A408" s="166">
        <f>IF('Multi Unit Grid'!B1098="","",'Multi Unit Grid'!B1098)</f>
        <v/>
      </c>
      <c r="B408" s="166">
        <f>IF('Multi Unit Grid'!C1098="","",'Multi Unit Grid'!C1098)</f>
        <v/>
      </c>
      <c r="E408" s="166">
        <f>IF('Multi Unit Grid'!D404="","",'Multi Unit Grid'!D404)</f>
        <v/>
      </c>
      <c r="F408" s="166">
        <f>IF('Multi Unit Grid'!E404="","",'Multi Unit Grid'!E404)</f>
        <v/>
      </c>
      <c r="G408" s="631">
        <f>IF(F408=52,66.15,IF(F408=26,66.15,IF(F408=24,66.15,IF(F408=12,54.6,IF(F408=4,121.8/3,IF(F408=1,488.25/12,""))))))</f>
        <v/>
      </c>
      <c r="H408" s="631">
        <f>IF(F408=52,E408*1.1*52/12,IF(F408=26,E408*1.1*26/12,IF(F408=24,E408*1.1*24/12,IF(F408=12,E408*1.1*12/12,IF(F408=4,E408*4/12,IF(F408=1,E408*4/12,""))))))</f>
        <v/>
      </c>
      <c r="I408" s="174">
        <f>IF(G408="","",SUM(Table1[[#This Row],[Base Fee]]+Table1[[#This Row],[Transaction Fee]]))</f>
        <v/>
      </c>
      <c r="J408" s="174">
        <f>IFERROR(VLOOKUP(B408,'Multi Unit Grid'!C:F,4,FALSE),"")</f>
        <v/>
      </c>
      <c r="K408" s="201">
        <f>IFERROR(VLOOKUP(B408,'Multi Unit Grid'!C:G,5,FALSE),"")</f>
        <v/>
      </c>
      <c r="N408" s="207">
        <f>IF(M408="Y",7.5,IF(M408="N",0,""))</f>
        <v/>
      </c>
      <c r="S408" s="673" t="n"/>
    </row>
    <row r="409">
      <c r="A409" s="166">
        <f>IF('Multi Unit Grid'!B1099="","",'Multi Unit Grid'!B1099)</f>
        <v/>
      </c>
      <c r="B409" s="166">
        <f>IF('Multi Unit Grid'!C1099="","",'Multi Unit Grid'!C1099)</f>
        <v/>
      </c>
      <c r="E409" s="166">
        <f>IF('Multi Unit Grid'!D405="","",'Multi Unit Grid'!D405)</f>
        <v/>
      </c>
      <c r="F409" s="166">
        <f>IF('Multi Unit Grid'!E405="","",'Multi Unit Grid'!E405)</f>
        <v/>
      </c>
      <c r="G409" s="631">
        <f>IF(F409=52,66.15,IF(F409=26,66.15,IF(F409=24,66.15,IF(F409=12,54.6,IF(F409=4,121.8/3,IF(F409=1,488.25/12,""))))))</f>
        <v/>
      </c>
      <c r="H409" s="631">
        <f>IF(F409=52,E409*1.1*52/12,IF(F409=26,E409*1.1*26/12,IF(F409=24,E409*1.1*24/12,IF(F409=12,E409*1.1*12/12,IF(F409=4,E409*4/12,IF(F409=1,E409*4/12,""))))))</f>
        <v/>
      </c>
      <c r="I409" s="174">
        <f>IF(G409="","",SUM(Table1[[#This Row],[Base Fee]]+Table1[[#This Row],[Transaction Fee]]))</f>
        <v/>
      </c>
      <c r="J409" s="174">
        <f>IFERROR(VLOOKUP(B409,'Multi Unit Grid'!C:F,4,FALSE),"")</f>
        <v/>
      </c>
      <c r="K409" s="201">
        <f>IFERROR(VLOOKUP(B409,'Multi Unit Grid'!C:G,5,FALSE),"")</f>
        <v/>
      </c>
      <c r="N409" s="207">
        <f>IF(M409="Y",7.5,IF(M409="N",0,""))</f>
        <v/>
      </c>
      <c r="S409" s="673" t="n"/>
    </row>
    <row r="410">
      <c r="A410" s="166">
        <f>IF('Multi Unit Grid'!B1100="","",'Multi Unit Grid'!B1100)</f>
        <v/>
      </c>
      <c r="B410" s="166">
        <f>IF('Multi Unit Grid'!C1100="","",'Multi Unit Grid'!C1100)</f>
        <v/>
      </c>
      <c r="E410" s="166">
        <f>IF('Multi Unit Grid'!D406="","",'Multi Unit Grid'!D406)</f>
        <v/>
      </c>
      <c r="F410" s="166">
        <f>IF('Multi Unit Grid'!E406="","",'Multi Unit Grid'!E406)</f>
        <v/>
      </c>
      <c r="G410" s="631">
        <f>IF(F410=52,66.15,IF(F410=26,66.15,IF(F410=24,66.15,IF(F410=12,54.6,IF(F410=4,121.8/3,IF(F410=1,488.25/12,""))))))</f>
        <v/>
      </c>
      <c r="H410" s="631">
        <f>IF(F410=52,E410*1.1*52/12,IF(F410=26,E410*1.1*26/12,IF(F410=24,E410*1.1*24/12,IF(F410=12,E410*1.1*12/12,IF(F410=4,E410*4/12,IF(F410=1,E410*4/12,""))))))</f>
        <v/>
      </c>
      <c r="I410" s="174">
        <f>IF(G410="","",SUM(Table1[[#This Row],[Base Fee]]+Table1[[#This Row],[Transaction Fee]]))</f>
        <v/>
      </c>
      <c r="J410" s="174">
        <f>IFERROR(VLOOKUP(B410,'Multi Unit Grid'!C:F,4,FALSE),"")</f>
        <v/>
      </c>
      <c r="K410" s="201">
        <f>IFERROR(VLOOKUP(B410,'Multi Unit Grid'!C:G,5,FALSE),"")</f>
        <v/>
      </c>
      <c r="N410" s="207">
        <f>IF(M410="Y",7.5,IF(M410="N",0,""))</f>
        <v/>
      </c>
      <c r="S410" s="673" t="n"/>
    </row>
    <row r="411">
      <c r="A411" s="166">
        <f>IF('Multi Unit Grid'!B1101="","",'Multi Unit Grid'!B1101)</f>
        <v/>
      </c>
      <c r="B411" s="166">
        <f>IF('Multi Unit Grid'!C1101="","",'Multi Unit Grid'!C1101)</f>
        <v/>
      </c>
      <c r="E411" s="166">
        <f>IF('Multi Unit Grid'!D407="","",'Multi Unit Grid'!D407)</f>
        <v/>
      </c>
      <c r="F411" s="166">
        <f>IF('Multi Unit Grid'!E407="","",'Multi Unit Grid'!E407)</f>
        <v/>
      </c>
      <c r="G411" s="631">
        <f>IF(F411=52,66.15,IF(F411=26,66.15,IF(F411=24,66.15,IF(F411=12,54.6,IF(F411=4,121.8/3,IF(F411=1,488.25/12,""))))))</f>
        <v/>
      </c>
      <c r="H411" s="631">
        <f>IF(F411=52,E411*1.1*52/12,IF(F411=26,E411*1.1*26/12,IF(F411=24,E411*1.1*24/12,IF(F411=12,E411*1.1*12/12,IF(F411=4,E411*4/12,IF(F411=1,E411*4/12,""))))))</f>
        <v/>
      </c>
      <c r="I411" s="174">
        <f>IF(G411="","",SUM(Table1[[#This Row],[Base Fee]]+Table1[[#This Row],[Transaction Fee]]))</f>
        <v/>
      </c>
      <c r="J411" s="174">
        <f>IFERROR(VLOOKUP(B411,'Multi Unit Grid'!C:F,4,FALSE),"")</f>
        <v/>
      </c>
      <c r="K411" s="201">
        <f>IFERROR(VLOOKUP(B411,'Multi Unit Grid'!C:G,5,FALSE),"")</f>
        <v/>
      </c>
      <c r="N411" s="207">
        <f>IF(M411="Y",7.5,IF(M411="N",0,""))</f>
        <v/>
      </c>
      <c r="S411" s="673" t="n"/>
    </row>
    <row r="412">
      <c r="A412" s="166">
        <f>IF('Multi Unit Grid'!B1102="","",'Multi Unit Grid'!B1102)</f>
        <v/>
      </c>
      <c r="B412" s="166">
        <f>IF('Multi Unit Grid'!C1102="","",'Multi Unit Grid'!C1102)</f>
        <v/>
      </c>
      <c r="E412" s="166">
        <f>IF('Multi Unit Grid'!D408="","",'Multi Unit Grid'!D408)</f>
        <v/>
      </c>
      <c r="F412" s="166">
        <f>IF('Multi Unit Grid'!E408="","",'Multi Unit Grid'!E408)</f>
        <v/>
      </c>
      <c r="G412" s="631">
        <f>IF(F412=52,66.15,IF(F412=26,66.15,IF(F412=24,66.15,IF(F412=12,54.6,IF(F412=4,121.8/3,IF(F412=1,488.25/12,""))))))</f>
        <v/>
      </c>
      <c r="H412" s="631">
        <f>IF(F412=52,E412*1.1*52/12,IF(F412=26,E412*1.1*26/12,IF(F412=24,E412*1.1*24/12,IF(F412=12,E412*1.1*12/12,IF(F412=4,E412*4/12,IF(F412=1,E412*4/12,""))))))</f>
        <v/>
      </c>
      <c r="I412" s="174">
        <f>IF(G412="","",SUM(Table1[[#This Row],[Base Fee]]+Table1[[#This Row],[Transaction Fee]]))</f>
        <v/>
      </c>
      <c r="J412" s="174">
        <f>IFERROR(VLOOKUP(B412,'Multi Unit Grid'!C:F,4,FALSE),"")</f>
        <v/>
      </c>
      <c r="K412" s="201">
        <f>IFERROR(VLOOKUP(B412,'Multi Unit Grid'!C:G,5,FALSE),"")</f>
        <v/>
      </c>
      <c r="N412" s="207">
        <f>IF(M412="Y",7.5,IF(M412="N",0,""))</f>
        <v/>
      </c>
      <c r="S412" s="673" t="n"/>
    </row>
    <row r="413">
      <c r="A413" s="166">
        <f>IF('Multi Unit Grid'!B1103="","",'Multi Unit Grid'!B1103)</f>
        <v/>
      </c>
      <c r="B413" s="166">
        <f>IF('Multi Unit Grid'!C1103="","",'Multi Unit Grid'!C1103)</f>
        <v/>
      </c>
      <c r="E413" s="166">
        <f>IF('Multi Unit Grid'!D409="","",'Multi Unit Grid'!D409)</f>
        <v/>
      </c>
      <c r="F413" s="166">
        <f>IF('Multi Unit Grid'!E409="","",'Multi Unit Grid'!E409)</f>
        <v/>
      </c>
      <c r="G413" s="631">
        <f>IF(F413=52,66.15,IF(F413=26,66.15,IF(F413=24,66.15,IF(F413=12,54.6,IF(F413=4,121.8/3,IF(F413=1,488.25/12,""))))))</f>
        <v/>
      </c>
      <c r="H413" s="631">
        <f>IF(F413=52,E413*1.1*52/12,IF(F413=26,E413*1.1*26/12,IF(F413=24,E413*1.1*24/12,IF(F413=12,E413*1.1*12/12,IF(F413=4,E413*4/12,IF(F413=1,E413*4/12,""))))))</f>
        <v/>
      </c>
      <c r="I413" s="174">
        <f>IF(G413="","",SUM(Table1[[#This Row],[Base Fee]]+Table1[[#This Row],[Transaction Fee]]))</f>
        <v/>
      </c>
      <c r="J413" s="174">
        <f>IFERROR(VLOOKUP(B413,'Multi Unit Grid'!C:F,4,FALSE),"")</f>
        <v/>
      </c>
      <c r="K413" s="201">
        <f>IFERROR(VLOOKUP(B413,'Multi Unit Grid'!C:G,5,FALSE),"")</f>
        <v/>
      </c>
      <c r="N413" s="207">
        <f>IF(M413="Y",7.5,IF(M413="N",0,""))</f>
        <v/>
      </c>
      <c r="S413" s="673" t="n"/>
    </row>
    <row r="414">
      <c r="A414" s="166">
        <f>IF('Multi Unit Grid'!B1104="","",'Multi Unit Grid'!B1104)</f>
        <v/>
      </c>
      <c r="B414" s="166">
        <f>IF('Multi Unit Grid'!C1104="","",'Multi Unit Grid'!C1104)</f>
        <v/>
      </c>
      <c r="E414" s="166">
        <f>IF('Multi Unit Grid'!D410="","",'Multi Unit Grid'!D410)</f>
        <v/>
      </c>
      <c r="F414" s="166">
        <f>IF('Multi Unit Grid'!E410="","",'Multi Unit Grid'!E410)</f>
        <v/>
      </c>
      <c r="G414" s="631">
        <f>IF(F414=52,66.15,IF(F414=26,66.15,IF(F414=24,66.15,IF(F414=12,54.6,IF(F414=4,121.8/3,IF(F414=1,488.25/12,""))))))</f>
        <v/>
      </c>
      <c r="H414" s="631">
        <f>IF(F414=52,E414*1.1*52/12,IF(F414=26,E414*1.1*26/12,IF(F414=24,E414*1.1*24/12,IF(F414=12,E414*1.1*12/12,IF(F414=4,E414*4/12,IF(F414=1,E414*4/12,""))))))</f>
        <v/>
      </c>
      <c r="I414" s="174">
        <f>IF(G414="","",SUM(Table1[[#This Row],[Base Fee]]+Table1[[#This Row],[Transaction Fee]]))</f>
        <v/>
      </c>
      <c r="J414" s="174">
        <f>IFERROR(VLOOKUP(B414,'Multi Unit Grid'!C:F,4,FALSE),"")</f>
        <v/>
      </c>
      <c r="K414" s="201">
        <f>IFERROR(VLOOKUP(B414,'Multi Unit Grid'!C:G,5,FALSE),"")</f>
        <v/>
      </c>
      <c r="N414" s="207">
        <f>IF(M414="Y",7.5,IF(M414="N",0,""))</f>
        <v/>
      </c>
      <c r="S414" s="673" t="n"/>
    </row>
    <row r="415">
      <c r="A415" s="166">
        <f>IF('Multi Unit Grid'!B1105="","",'Multi Unit Grid'!B1105)</f>
        <v/>
      </c>
      <c r="B415" s="166">
        <f>IF('Multi Unit Grid'!C1105="","",'Multi Unit Grid'!C1105)</f>
        <v/>
      </c>
      <c r="E415" s="166">
        <f>IF('Multi Unit Grid'!D411="","",'Multi Unit Grid'!D411)</f>
        <v/>
      </c>
      <c r="F415" s="166">
        <f>IF('Multi Unit Grid'!E411="","",'Multi Unit Grid'!E411)</f>
        <v/>
      </c>
      <c r="G415" s="631">
        <f>IF(F415=52,66.15,IF(F415=26,66.15,IF(F415=24,66.15,IF(F415=12,54.6,IF(F415=4,121.8/3,IF(F415=1,488.25/12,""))))))</f>
        <v/>
      </c>
      <c r="H415" s="631">
        <f>IF(F415=52,E415*1.1*52/12,IF(F415=26,E415*1.1*26/12,IF(F415=24,E415*1.1*24/12,IF(F415=12,E415*1.1*12/12,IF(F415=4,E415*4/12,IF(F415=1,E415*4/12,""))))))</f>
        <v/>
      </c>
      <c r="I415" s="174">
        <f>IF(G415="","",SUM(Table1[[#This Row],[Base Fee]]+Table1[[#This Row],[Transaction Fee]]))</f>
        <v/>
      </c>
      <c r="J415" s="174">
        <f>IFERROR(VLOOKUP(B415,'Multi Unit Grid'!C:F,4,FALSE),"")</f>
        <v/>
      </c>
      <c r="K415" s="201">
        <f>IFERROR(VLOOKUP(B415,'Multi Unit Grid'!C:G,5,FALSE),"")</f>
        <v/>
      </c>
      <c r="N415" s="207">
        <f>IF(M415="Y",7.5,IF(M415="N",0,""))</f>
        <v/>
      </c>
      <c r="S415" s="673" t="n"/>
    </row>
    <row r="416">
      <c r="A416" s="166">
        <f>IF('Multi Unit Grid'!B1106="","",'Multi Unit Grid'!B1106)</f>
        <v/>
      </c>
      <c r="B416" s="166">
        <f>IF('Multi Unit Grid'!C1106="","",'Multi Unit Grid'!C1106)</f>
        <v/>
      </c>
      <c r="E416" s="166">
        <f>IF('Multi Unit Grid'!D412="","",'Multi Unit Grid'!D412)</f>
        <v/>
      </c>
      <c r="F416" s="166">
        <f>IF('Multi Unit Grid'!E412="","",'Multi Unit Grid'!E412)</f>
        <v/>
      </c>
      <c r="G416" s="631">
        <f>IF(F416=52,66.15,IF(F416=26,66.15,IF(F416=24,66.15,IF(F416=12,54.6,IF(F416=4,121.8/3,IF(F416=1,488.25/12,""))))))</f>
        <v/>
      </c>
      <c r="H416" s="631">
        <f>IF(F416=52,E416*1.1*52/12,IF(F416=26,E416*1.1*26/12,IF(F416=24,E416*1.1*24/12,IF(F416=12,E416*1.1*12/12,IF(F416=4,E416*4/12,IF(F416=1,E416*4/12,""))))))</f>
        <v/>
      </c>
      <c r="I416" s="174">
        <f>IF(G416="","",SUM(Table1[[#This Row],[Base Fee]]+Table1[[#This Row],[Transaction Fee]]))</f>
        <v/>
      </c>
      <c r="J416" s="174">
        <f>IFERROR(VLOOKUP(B416,'Multi Unit Grid'!C:F,4,FALSE),"")</f>
        <v/>
      </c>
      <c r="K416" s="201">
        <f>IFERROR(VLOOKUP(B416,'Multi Unit Grid'!C:G,5,FALSE),"")</f>
        <v/>
      </c>
      <c r="N416" s="207">
        <f>IF(M416="Y",7.5,IF(M416="N",0,""))</f>
        <v/>
      </c>
      <c r="S416" s="673" t="n"/>
    </row>
    <row r="417">
      <c r="A417" s="166">
        <f>IF('Multi Unit Grid'!B1107="","",'Multi Unit Grid'!B1107)</f>
        <v/>
      </c>
      <c r="B417" s="166">
        <f>IF('Multi Unit Grid'!C1107="","",'Multi Unit Grid'!C1107)</f>
        <v/>
      </c>
      <c r="E417" s="166">
        <f>IF('Multi Unit Grid'!D413="","",'Multi Unit Grid'!D413)</f>
        <v/>
      </c>
      <c r="F417" s="166">
        <f>IF('Multi Unit Grid'!E413="","",'Multi Unit Grid'!E413)</f>
        <v/>
      </c>
      <c r="G417" s="631">
        <f>IF(F417=52,66.15,IF(F417=26,66.15,IF(F417=24,66.15,IF(F417=12,54.6,IF(F417=4,121.8/3,IF(F417=1,488.25/12,""))))))</f>
        <v/>
      </c>
      <c r="H417" s="631">
        <f>IF(F417=52,E417*1.1*52/12,IF(F417=26,E417*1.1*26/12,IF(F417=24,E417*1.1*24/12,IF(F417=12,E417*1.1*12/12,IF(F417=4,E417*4/12,IF(F417=1,E417*4/12,""))))))</f>
        <v/>
      </c>
      <c r="I417" s="174">
        <f>IF(G417="","",SUM(Table1[[#This Row],[Base Fee]]+Table1[[#This Row],[Transaction Fee]]))</f>
        <v/>
      </c>
      <c r="J417" s="174">
        <f>IFERROR(VLOOKUP(B417,'Multi Unit Grid'!C:F,4,FALSE),"")</f>
        <v/>
      </c>
      <c r="K417" s="201">
        <f>IFERROR(VLOOKUP(B417,'Multi Unit Grid'!C:G,5,FALSE),"")</f>
        <v/>
      </c>
      <c r="N417" s="207">
        <f>IF(M417="Y",7.5,IF(M417="N",0,""))</f>
        <v/>
      </c>
      <c r="S417" s="673" t="n"/>
    </row>
    <row r="418">
      <c r="A418" s="166">
        <f>IF('Multi Unit Grid'!B1108="","",'Multi Unit Grid'!B1108)</f>
        <v/>
      </c>
      <c r="B418" s="166">
        <f>IF('Multi Unit Grid'!C1108="","",'Multi Unit Grid'!C1108)</f>
        <v/>
      </c>
      <c r="E418" s="166">
        <f>IF('Multi Unit Grid'!D414="","",'Multi Unit Grid'!D414)</f>
        <v/>
      </c>
      <c r="F418" s="166">
        <f>IF('Multi Unit Grid'!E414="","",'Multi Unit Grid'!E414)</f>
        <v/>
      </c>
      <c r="G418" s="631">
        <f>IF(F418=52,66.15,IF(F418=26,66.15,IF(F418=24,66.15,IF(F418=12,54.6,IF(F418=4,121.8/3,IF(F418=1,488.25/12,""))))))</f>
        <v/>
      </c>
      <c r="H418" s="631">
        <f>IF(F418=52,E418*1.1*52/12,IF(F418=26,E418*1.1*26/12,IF(F418=24,E418*1.1*24/12,IF(F418=12,E418*1.1*12/12,IF(F418=4,E418*4/12,IF(F418=1,E418*4/12,""))))))</f>
        <v/>
      </c>
      <c r="I418" s="174">
        <f>IF(G418="","",SUM(Table1[[#This Row],[Base Fee]]+Table1[[#This Row],[Transaction Fee]]))</f>
        <v/>
      </c>
      <c r="J418" s="174">
        <f>IFERROR(VLOOKUP(B418,'Multi Unit Grid'!C:F,4,FALSE),"")</f>
        <v/>
      </c>
      <c r="K418" s="201">
        <f>IFERROR(VLOOKUP(B418,'Multi Unit Grid'!C:G,5,FALSE),"")</f>
        <v/>
      </c>
      <c r="N418" s="207">
        <f>IF(M418="Y",7.5,IF(M418="N",0,""))</f>
        <v/>
      </c>
      <c r="S418" s="673" t="n"/>
    </row>
    <row r="419">
      <c r="A419" s="166">
        <f>IF('Multi Unit Grid'!B1109="","",'Multi Unit Grid'!B1109)</f>
        <v/>
      </c>
      <c r="B419" s="166">
        <f>IF('Multi Unit Grid'!C1109="","",'Multi Unit Grid'!C1109)</f>
        <v/>
      </c>
      <c r="E419" s="166">
        <f>IF('Multi Unit Grid'!D415="","",'Multi Unit Grid'!D415)</f>
        <v/>
      </c>
      <c r="F419" s="166">
        <f>IF('Multi Unit Grid'!E415="","",'Multi Unit Grid'!E415)</f>
        <v/>
      </c>
      <c r="G419" s="631">
        <f>IF(F419=52,66.15,IF(F419=26,66.15,IF(F419=24,66.15,IF(F419=12,54.6,IF(F419=4,121.8/3,IF(F419=1,488.25/12,""))))))</f>
        <v/>
      </c>
      <c r="H419" s="631">
        <f>IF(F419=52,E419*1.1*52/12,IF(F419=26,E419*1.1*26/12,IF(F419=24,E419*1.1*24/12,IF(F419=12,E419*1.1*12/12,IF(F419=4,E419*4/12,IF(F419=1,E419*4/12,""))))))</f>
        <v/>
      </c>
      <c r="I419" s="174">
        <f>IF(G419="","",SUM(Table1[[#This Row],[Base Fee]]+Table1[[#This Row],[Transaction Fee]]))</f>
        <v/>
      </c>
      <c r="J419" s="174">
        <f>IFERROR(VLOOKUP(B419,'Multi Unit Grid'!C:F,4,FALSE),"")</f>
        <v/>
      </c>
      <c r="K419" s="201">
        <f>IFERROR(VLOOKUP(B419,'Multi Unit Grid'!C:G,5,FALSE),"")</f>
        <v/>
      </c>
      <c r="N419" s="207">
        <f>IF(M419="Y",7.5,IF(M419="N",0,""))</f>
        <v/>
      </c>
      <c r="S419" s="673" t="n"/>
    </row>
    <row r="420">
      <c r="A420" s="166">
        <f>IF('Multi Unit Grid'!B1110="","",'Multi Unit Grid'!B1110)</f>
        <v/>
      </c>
      <c r="B420" s="166">
        <f>IF('Multi Unit Grid'!C1110="","",'Multi Unit Grid'!C1110)</f>
        <v/>
      </c>
      <c r="E420" s="166">
        <f>IF('Multi Unit Grid'!D416="","",'Multi Unit Grid'!D416)</f>
        <v/>
      </c>
      <c r="F420" s="166">
        <f>IF('Multi Unit Grid'!E416="","",'Multi Unit Grid'!E416)</f>
        <v/>
      </c>
      <c r="G420" s="631">
        <f>IF(F420=52,66.15,IF(F420=26,66.15,IF(F420=24,66.15,IF(F420=12,54.6,IF(F420=4,121.8/3,IF(F420=1,488.25/12,""))))))</f>
        <v/>
      </c>
      <c r="H420" s="631">
        <f>IF(F420=52,E420*1.1*52/12,IF(F420=26,E420*1.1*26/12,IF(F420=24,E420*1.1*24/12,IF(F420=12,E420*1.1*12/12,IF(F420=4,E420*4/12,IF(F420=1,E420*4/12,""))))))</f>
        <v/>
      </c>
      <c r="I420" s="174">
        <f>IF(G420="","",SUM(Table1[[#This Row],[Base Fee]]+Table1[[#This Row],[Transaction Fee]]))</f>
        <v/>
      </c>
      <c r="J420" s="174">
        <f>IFERROR(VLOOKUP(B420,'Multi Unit Grid'!C:F,4,FALSE),"")</f>
        <v/>
      </c>
      <c r="K420" s="201">
        <f>IFERROR(VLOOKUP(B420,'Multi Unit Grid'!C:G,5,FALSE),"")</f>
        <v/>
      </c>
      <c r="N420" s="207">
        <f>IF(M420="Y",7.5,IF(M420="N",0,""))</f>
        <v/>
      </c>
      <c r="S420" s="673" t="n"/>
    </row>
    <row r="421">
      <c r="A421" s="166">
        <f>IF('Multi Unit Grid'!B1111="","",'Multi Unit Grid'!B1111)</f>
        <v/>
      </c>
      <c r="B421" s="166">
        <f>IF('Multi Unit Grid'!C1111="","",'Multi Unit Grid'!C1111)</f>
        <v/>
      </c>
      <c r="E421" s="166">
        <f>IF('Multi Unit Grid'!D417="","",'Multi Unit Grid'!D417)</f>
        <v/>
      </c>
      <c r="F421" s="166">
        <f>IF('Multi Unit Grid'!E417="","",'Multi Unit Grid'!E417)</f>
        <v/>
      </c>
      <c r="G421" s="631">
        <f>IF(F421=52,66.15,IF(F421=26,66.15,IF(F421=24,66.15,IF(F421=12,54.6,IF(F421=4,121.8/3,IF(F421=1,488.25/12,""))))))</f>
        <v/>
      </c>
      <c r="H421" s="631">
        <f>IF(F421=52,E421*1.1*52/12,IF(F421=26,E421*1.1*26/12,IF(F421=24,E421*1.1*24/12,IF(F421=12,E421*1.1*12/12,IF(F421=4,E421*4/12,IF(F421=1,E421*4/12,""))))))</f>
        <v/>
      </c>
      <c r="I421" s="174">
        <f>IF(G421="","",SUM(Table1[[#This Row],[Base Fee]]+Table1[[#This Row],[Transaction Fee]]))</f>
        <v/>
      </c>
      <c r="J421" s="174">
        <f>IFERROR(VLOOKUP(B421,'Multi Unit Grid'!C:F,4,FALSE),"")</f>
        <v/>
      </c>
      <c r="K421" s="201">
        <f>IFERROR(VLOOKUP(B421,'Multi Unit Grid'!C:G,5,FALSE),"")</f>
        <v/>
      </c>
      <c r="N421" s="207">
        <f>IF(M421="Y",7.5,IF(M421="N",0,""))</f>
        <v/>
      </c>
      <c r="S421" s="673" t="n"/>
    </row>
    <row r="422">
      <c r="A422" s="166">
        <f>IF('Multi Unit Grid'!B1112="","",'Multi Unit Grid'!B1112)</f>
        <v/>
      </c>
      <c r="B422" s="166">
        <f>IF('Multi Unit Grid'!C1112="","",'Multi Unit Grid'!C1112)</f>
        <v/>
      </c>
      <c r="E422" s="166">
        <f>IF('Multi Unit Grid'!D418="","",'Multi Unit Grid'!D418)</f>
        <v/>
      </c>
      <c r="F422" s="166">
        <f>IF('Multi Unit Grid'!E418="","",'Multi Unit Grid'!E418)</f>
        <v/>
      </c>
      <c r="G422" s="631">
        <f>IF(F422=52,66.15,IF(F422=26,66.15,IF(F422=24,66.15,IF(F422=12,54.6,IF(F422=4,121.8/3,IF(F422=1,488.25/12,""))))))</f>
        <v/>
      </c>
      <c r="H422" s="631">
        <f>IF(F422=52,E422*1.1*52/12,IF(F422=26,E422*1.1*26/12,IF(F422=24,E422*1.1*24/12,IF(F422=12,E422*1.1*12/12,IF(F422=4,E422*4/12,IF(F422=1,E422*4/12,""))))))</f>
        <v/>
      </c>
      <c r="I422" s="174">
        <f>IF(G422="","",SUM(Table1[[#This Row],[Base Fee]]+Table1[[#This Row],[Transaction Fee]]))</f>
        <v/>
      </c>
      <c r="J422" s="174">
        <f>IFERROR(VLOOKUP(B422,'Multi Unit Grid'!C:F,4,FALSE),"")</f>
        <v/>
      </c>
      <c r="K422" s="201">
        <f>IFERROR(VLOOKUP(B422,'Multi Unit Grid'!C:G,5,FALSE),"")</f>
        <v/>
      </c>
      <c r="N422" s="207">
        <f>IF(M422="Y",7.5,IF(M422="N",0,""))</f>
        <v/>
      </c>
      <c r="S422" s="673" t="n"/>
    </row>
    <row r="423">
      <c r="A423" s="166">
        <f>IF('Multi Unit Grid'!B1113="","",'Multi Unit Grid'!B1113)</f>
        <v/>
      </c>
      <c r="B423" s="166">
        <f>IF('Multi Unit Grid'!C1113="","",'Multi Unit Grid'!C1113)</f>
        <v/>
      </c>
      <c r="E423" s="166">
        <f>IF('Multi Unit Grid'!D419="","",'Multi Unit Grid'!D419)</f>
        <v/>
      </c>
      <c r="F423" s="166">
        <f>IF('Multi Unit Grid'!E419="","",'Multi Unit Grid'!E419)</f>
        <v/>
      </c>
      <c r="G423" s="631">
        <f>IF(F423=52,66.15,IF(F423=26,66.15,IF(F423=24,66.15,IF(F423=12,54.6,IF(F423=4,121.8/3,IF(F423=1,488.25/12,""))))))</f>
        <v/>
      </c>
      <c r="H423" s="631">
        <f>IF(F423=52,E423*1.1*52/12,IF(F423=26,E423*1.1*26/12,IF(F423=24,E423*1.1*24/12,IF(F423=12,E423*1.1*12/12,IF(F423=4,E423*4/12,IF(F423=1,E423*4/12,""))))))</f>
        <v/>
      </c>
      <c r="I423" s="174">
        <f>IF(G423="","",SUM(Table1[[#This Row],[Base Fee]]+Table1[[#This Row],[Transaction Fee]]))</f>
        <v/>
      </c>
      <c r="J423" s="174">
        <f>IFERROR(VLOOKUP(B423,'Multi Unit Grid'!C:F,4,FALSE),"")</f>
        <v/>
      </c>
      <c r="K423" s="201">
        <f>IFERROR(VLOOKUP(B423,'Multi Unit Grid'!C:G,5,FALSE),"")</f>
        <v/>
      </c>
      <c r="N423" s="207">
        <f>IF(M423="Y",7.5,IF(M423="N",0,""))</f>
        <v/>
      </c>
      <c r="S423" s="673" t="n"/>
    </row>
    <row r="424">
      <c r="A424" s="166">
        <f>IF('Multi Unit Grid'!B1114="","",'Multi Unit Grid'!B1114)</f>
        <v/>
      </c>
      <c r="B424" s="166">
        <f>IF('Multi Unit Grid'!C1114="","",'Multi Unit Grid'!C1114)</f>
        <v/>
      </c>
      <c r="E424" s="166">
        <f>IF('Multi Unit Grid'!D420="","",'Multi Unit Grid'!D420)</f>
        <v/>
      </c>
      <c r="F424" s="166">
        <f>IF('Multi Unit Grid'!E420="","",'Multi Unit Grid'!E420)</f>
        <v/>
      </c>
      <c r="G424" s="631">
        <f>IF(F424=52,66.15,IF(F424=26,66.15,IF(F424=24,66.15,IF(F424=12,54.6,IF(F424=4,121.8/3,IF(F424=1,488.25/12,""))))))</f>
        <v/>
      </c>
      <c r="H424" s="631">
        <f>IF(F424=52,E424*1.1*52/12,IF(F424=26,E424*1.1*26/12,IF(F424=24,E424*1.1*24/12,IF(F424=12,E424*1.1*12/12,IF(F424=4,E424*4/12,IF(F424=1,E424*4/12,""))))))</f>
        <v/>
      </c>
      <c r="I424" s="174">
        <f>IF(G424="","",SUM(Table1[[#This Row],[Base Fee]]+Table1[[#This Row],[Transaction Fee]]))</f>
        <v/>
      </c>
      <c r="J424" s="174">
        <f>IFERROR(VLOOKUP(B424,'Multi Unit Grid'!C:F,4,FALSE),"")</f>
        <v/>
      </c>
      <c r="K424" s="201">
        <f>IFERROR(VLOOKUP(B424,'Multi Unit Grid'!C:G,5,FALSE),"")</f>
        <v/>
      </c>
      <c r="N424" s="207">
        <f>IF(M424="Y",7.5,IF(M424="N",0,""))</f>
        <v/>
      </c>
      <c r="S424" s="673" t="n"/>
    </row>
    <row r="425">
      <c r="A425" s="166">
        <f>IF('Multi Unit Grid'!B1115="","",'Multi Unit Grid'!B1115)</f>
        <v/>
      </c>
      <c r="B425" s="166">
        <f>IF('Multi Unit Grid'!C1115="","",'Multi Unit Grid'!C1115)</f>
        <v/>
      </c>
      <c r="E425" s="166">
        <f>IF('Multi Unit Grid'!D421="","",'Multi Unit Grid'!D421)</f>
        <v/>
      </c>
      <c r="F425" s="166">
        <f>IF('Multi Unit Grid'!E421="","",'Multi Unit Grid'!E421)</f>
        <v/>
      </c>
      <c r="G425" s="631">
        <f>IF(F425=52,66.15,IF(F425=26,66.15,IF(F425=24,66.15,IF(F425=12,54.6,IF(F425=4,121.8/3,IF(F425=1,488.25/12,""))))))</f>
        <v/>
      </c>
      <c r="H425" s="631">
        <f>IF(F425=52,E425*1.1*52/12,IF(F425=26,E425*1.1*26/12,IF(F425=24,E425*1.1*24/12,IF(F425=12,E425*1.1*12/12,IF(F425=4,E425*4/12,IF(F425=1,E425*4/12,""))))))</f>
        <v/>
      </c>
      <c r="I425" s="174">
        <f>IF(G425="","",SUM(Table1[[#This Row],[Base Fee]]+Table1[[#This Row],[Transaction Fee]]))</f>
        <v/>
      </c>
      <c r="J425" s="174">
        <f>IFERROR(VLOOKUP(B425,'Multi Unit Grid'!C:F,4,FALSE),"")</f>
        <v/>
      </c>
      <c r="K425" s="201">
        <f>IFERROR(VLOOKUP(B425,'Multi Unit Grid'!C:G,5,FALSE),"")</f>
        <v/>
      </c>
      <c r="N425" s="207">
        <f>IF(M425="Y",7.5,IF(M425="N",0,""))</f>
        <v/>
      </c>
      <c r="S425" s="673" t="n"/>
    </row>
    <row r="426">
      <c r="A426" s="166">
        <f>IF('Multi Unit Grid'!B1116="","",'Multi Unit Grid'!B1116)</f>
        <v/>
      </c>
      <c r="B426" s="166">
        <f>IF('Multi Unit Grid'!C1116="","",'Multi Unit Grid'!C1116)</f>
        <v/>
      </c>
      <c r="E426" s="166">
        <f>IF('Multi Unit Grid'!D422="","",'Multi Unit Grid'!D422)</f>
        <v/>
      </c>
      <c r="F426" s="166">
        <f>IF('Multi Unit Grid'!E422="","",'Multi Unit Grid'!E422)</f>
        <v/>
      </c>
      <c r="G426" s="631">
        <f>IF(F426=52,66.15,IF(F426=26,66.15,IF(F426=24,66.15,IF(F426=12,54.6,IF(F426=4,121.8/3,IF(F426=1,488.25/12,""))))))</f>
        <v/>
      </c>
      <c r="H426" s="631">
        <f>IF(F426=52,E426*1.1*52/12,IF(F426=26,E426*1.1*26/12,IF(F426=24,E426*1.1*24/12,IF(F426=12,E426*1.1*12/12,IF(F426=4,E426*4/12,IF(F426=1,E426*4/12,""))))))</f>
        <v/>
      </c>
      <c r="I426" s="174">
        <f>IF(G426="","",SUM(Table1[[#This Row],[Base Fee]]+Table1[[#This Row],[Transaction Fee]]))</f>
        <v/>
      </c>
      <c r="J426" s="174">
        <f>IFERROR(VLOOKUP(B426,'Multi Unit Grid'!C:F,4,FALSE),"")</f>
        <v/>
      </c>
      <c r="K426" s="201">
        <f>IFERROR(VLOOKUP(B426,'Multi Unit Grid'!C:G,5,FALSE),"")</f>
        <v/>
      </c>
      <c r="N426" s="207">
        <f>IF(M426="Y",7.5,IF(M426="N",0,""))</f>
        <v/>
      </c>
      <c r="S426" s="673" t="n"/>
    </row>
    <row r="427">
      <c r="A427" s="166">
        <f>IF('Multi Unit Grid'!B1117="","",'Multi Unit Grid'!B1117)</f>
        <v/>
      </c>
      <c r="B427" s="166">
        <f>IF('Multi Unit Grid'!C1117="","",'Multi Unit Grid'!C1117)</f>
        <v/>
      </c>
      <c r="E427" s="166">
        <f>IF('Multi Unit Grid'!D423="","",'Multi Unit Grid'!D423)</f>
        <v/>
      </c>
      <c r="F427" s="166">
        <f>IF('Multi Unit Grid'!E423="","",'Multi Unit Grid'!E423)</f>
        <v/>
      </c>
      <c r="G427" s="631">
        <f>IF(F427=52,66.15,IF(F427=26,66.15,IF(F427=24,66.15,IF(F427=12,54.6,IF(F427=4,121.8/3,IF(F427=1,488.25/12,""))))))</f>
        <v/>
      </c>
      <c r="H427" s="631">
        <f>IF(F427=52,E427*1.1*52/12,IF(F427=26,E427*1.1*26/12,IF(F427=24,E427*1.1*24/12,IF(F427=12,E427*1.1*12/12,IF(F427=4,E427*4/12,IF(F427=1,E427*4/12,""))))))</f>
        <v/>
      </c>
      <c r="I427" s="174">
        <f>IF(G427="","",SUM(Table1[[#This Row],[Base Fee]]+Table1[[#This Row],[Transaction Fee]]))</f>
        <v/>
      </c>
      <c r="J427" s="174">
        <f>IFERROR(VLOOKUP(B427,'Multi Unit Grid'!C:F,4,FALSE),"")</f>
        <v/>
      </c>
      <c r="K427" s="201">
        <f>IFERROR(VLOOKUP(B427,'Multi Unit Grid'!C:G,5,FALSE),"")</f>
        <v/>
      </c>
      <c r="N427" s="207">
        <f>IF(M427="Y",7.5,IF(M427="N",0,""))</f>
        <v/>
      </c>
      <c r="S427" s="673" t="n"/>
    </row>
    <row r="428">
      <c r="A428" s="166">
        <f>IF('Multi Unit Grid'!B1118="","",'Multi Unit Grid'!B1118)</f>
        <v/>
      </c>
      <c r="B428" s="166">
        <f>IF('Multi Unit Grid'!C1118="","",'Multi Unit Grid'!C1118)</f>
        <v/>
      </c>
      <c r="E428" s="166">
        <f>IF('Multi Unit Grid'!D424="","",'Multi Unit Grid'!D424)</f>
        <v/>
      </c>
      <c r="F428" s="166">
        <f>IF('Multi Unit Grid'!E424="","",'Multi Unit Grid'!E424)</f>
        <v/>
      </c>
      <c r="G428" s="631">
        <f>IF(F428=52,66.15,IF(F428=26,66.15,IF(F428=24,66.15,IF(F428=12,54.6,IF(F428=4,121.8/3,IF(F428=1,488.25/12,""))))))</f>
        <v/>
      </c>
      <c r="H428" s="631">
        <f>IF(F428=52,E428*1.1*52/12,IF(F428=26,E428*1.1*26/12,IF(F428=24,E428*1.1*24/12,IF(F428=12,E428*1.1*12/12,IF(F428=4,E428*4/12,IF(F428=1,E428*4/12,""))))))</f>
        <v/>
      </c>
      <c r="I428" s="174">
        <f>IF(G428="","",SUM(Table1[[#This Row],[Base Fee]]+Table1[[#This Row],[Transaction Fee]]))</f>
        <v/>
      </c>
      <c r="J428" s="174">
        <f>IFERROR(VLOOKUP(B428,'Multi Unit Grid'!C:F,4,FALSE),"")</f>
        <v/>
      </c>
      <c r="K428" s="201">
        <f>IFERROR(VLOOKUP(B428,'Multi Unit Grid'!C:G,5,FALSE),"")</f>
        <v/>
      </c>
      <c r="N428" s="207">
        <f>IF(M428="Y",7.5,IF(M428="N",0,""))</f>
        <v/>
      </c>
      <c r="S428" s="673" t="n"/>
    </row>
    <row r="429">
      <c r="A429" s="166">
        <f>IF('Multi Unit Grid'!B1119="","",'Multi Unit Grid'!B1119)</f>
        <v/>
      </c>
      <c r="B429" s="166">
        <f>IF('Multi Unit Grid'!C1119="","",'Multi Unit Grid'!C1119)</f>
        <v/>
      </c>
      <c r="E429" s="166">
        <f>IF('Multi Unit Grid'!D425="","",'Multi Unit Grid'!D425)</f>
        <v/>
      </c>
      <c r="F429" s="166">
        <f>IF('Multi Unit Grid'!E425="","",'Multi Unit Grid'!E425)</f>
        <v/>
      </c>
      <c r="G429" s="631">
        <f>IF(F429=52,66.15,IF(F429=26,66.15,IF(F429=24,66.15,IF(F429=12,54.6,IF(F429=4,121.8/3,IF(F429=1,488.25/12,""))))))</f>
        <v/>
      </c>
      <c r="H429" s="631">
        <f>IF(F429=52,E429*1.1*52/12,IF(F429=26,E429*1.1*26/12,IF(F429=24,E429*1.1*24/12,IF(F429=12,E429*1.1*12/12,IF(F429=4,E429*4/12,IF(F429=1,E429*4/12,""))))))</f>
        <v/>
      </c>
      <c r="I429" s="174">
        <f>IF(G429="","",SUM(Table1[[#This Row],[Base Fee]]+Table1[[#This Row],[Transaction Fee]]))</f>
        <v/>
      </c>
      <c r="J429" s="174">
        <f>IFERROR(VLOOKUP(B429,'Multi Unit Grid'!C:F,4,FALSE),"")</f>
        <v/>
      </c>
      <c r="K429" s="201">
        <f>IFERROR(VLOOKUP(B429,'Multi Unit Grid'!C:G,5,FALSE),"")</f>
        <v/>
      </c>
      <c r="N429" s="207">
        <f>IF(M429="Y",7.5,IF(M429="N",0,""))</f>
        <v/>
      </c>
      <c r="S429" s="673" t="n"/>
    </row>
    <row r="430">
      <c r="A430" s="166">
        <f>IF('Multi Unit Grid'!B1120="","",'Multi Unit Grid'!B1120)</f>
        <v/>
      </c>
      <c r="B430" s="166">
        <f>IF('Multi Unit Grid'!C1120="","",'Multi Unit Grid'!C1120)</f>
        <v/>
      </c>
      <c r="E430" s="166">
        <f>IF('Multi Unit Grid'!D426="","",'Multi Unit Grid'!D426)</f>
        <v/>
      </c>
      <c r="F430" s="166">
        <f>IF('Multi Unit Grid'!E426="","",'Multi Unit Grid'!E426)</f>
        <v/>
      </c>
      <c r="G430" s="631">
        <f>IF(F430=52,66.15,IF(F430=26,66.15,IF(F430=24,66.15,IF(F430=12,54.6,IF(F430=4,121.8/3,IF(F430=1,488.25/12,""))))))</f>
        <v/>
      </c>
      <c r="H430" s="631">
        <f>IF(F430=52,E430*1.1*52/12,IF(F430=26,E430*1.1*26/12,IF(F430=24,E430*1.1*24/12,IF(F430=12,E430*1.1*12/12,IF(F430=4,E430*4/12,IF(F430=1,E430*4/12,""))))))</f>
        <v/>
      </c>
      <c r="I430" s="174">
        <f>IF(G430="","",SUM(Table1[[#This Row],[Base Fee]]+Table1[[#This Row],[Transaction Fee]]))</f>
        <v/>
      </c>
      <c r="J430" s="174">
        <f>IFERROR(VLOOKUP(B430,'Multi Unit Grid'!C:F,4,FALSE),"")</f>
        <v/>
      </c>
      <c r="K430" s="201">
        <f>IFERROR(VLOOKUP(B430,'Multi Unit Grid'!C:G,5,FALSE),"")</f>
        <v/>
      </c>
      <c r="N430" s="207">
        <f>IF(M430="Y",7.5,IF(M430="N",0,""))</f>
        <v/>
      </c>
      <c r="S430" s="673" t="n"/>
    </row>
    <row r="431">
      <c r="A431" s="166">
        <f>IF('Multi Unit Grid'!B1121="","",'Multi Unit Grid'!B1121)</f>
        <v/>
      </c>
      <c r="B431" s="166">
        <f>IF('Multi Unit Grid'!C1121="","",'Multi Unit Grid'!C1121)</f>
        <v/>
      </c>
      <c r="E431" s="166">
        <f>IF('Multi Unit Grid'!D427="","",'Multi Unit Grid'!D427)</f>
        <v/>
      </c>
      <c r="F431" s="166">
        <f>IF('Multi Unit Grid'!E427="","",'Multi Unit Grid'!E427)</f>
        <v/>
      </c>
      <c r="G431" s="631">
        <f>IF(F431=52,66.15,IF(F431=26,66.15,IF(F431=24,66.15,IF(F431=12,54.6,IF(F431=4,121.8/3,IF(F431=1,488.25/12,""))))))</f>
        <v/>
      </c>
      <c r="H431" s="631">
        <f>IF(F431=52,E431*1.1*52/12,IF(F431=26,E431*1.1*26/12,IF(F431=24,E431*1.1*24/12,IF(F431=12,E431*1.1*12/12,IF(F431=4,E431*4/12,IF(F431=1,E431*4/12,""))))))</f>
        <v/>
      </c>
      <c r="I431" s="174">
        <f>IF(G431="","",SUM(Table1[[#This Row],[Base Fee]]+Table1[[#This Row],[Transaction Fee]]))</f>
        <v/>
      </c>
      <c r="J431" s="174">
        <f>IFERROR(VLOOKUP(B431,'Multi Unit Grid'!C:F,4,FALSE),"")</f>
        <v/>
      </c>
      <c r="K431" s="201">
        <f>IFERROR(VLOOKUP(B431,'Multi Unit Grid'!C:G,5,FALSE),"")</f>
        <v/>
      </c>
      <c r="N431" s="207">
        <f>IF(M431="Y",7.5,IF(M431="N",0,""))</f>
        <v/>
      </c>
      <c r="S431" s="673" t="n"/>
    </row>
    <row r="432">
      <c r="A432" s="166">
        <f>IF('Multi Unit Grid'!B1122="","",'Multi Unit Grid'!B1122)</f>
        <v/>
      </c>
      <c r="B432" s="166">
        <f>IF('Multi Unit Grid'!C1122="","",'Multi Unit Grid'!C1122)</f>
        <v/>
      </c>
      <c r="E432" s="166">
        <f>IF('Multi Unit Grid'!D428="","",'Multi Unit Grid'!D428)</f>
        <v/>
      </c>
      <c r="F432" s="166">
        <f>IF('Multi Unit Grid'!E428="","",'Multi Unit Grid'!E428)</f>
        <v/>
      </c>
      <c r="G432" s="631">
        <f>IF(F432=52,66.15,IF(F432=26,66.15,IF(F432=24,66.15,IF(F432=12,54.6,IF(F432=4,121.8/3,IF(F432=1,488.25/12,""))))))</f>
        <v/>
      </c>
      <c r="H432" s="631">
        <f>IF(F432=52,E432*1.1*52/12,IF(F432=26,E432*1.1*26/12,IF(F432=24,E432*1.1*24/12,IF(F432=12,E432*1.1*12/12,IF(F432=4,E432*4/12,IF(F432=1,E432*4/12,""))))))</f>
        <v/>
      </c>
      <c r="I432" s="174">
        <f>IF(G432="","",SUM(Table1[[#This Row],[Base Fee]]+Table1[[#This Row],[Transaction Fee]]))</f>
        <v/>
      </c>
      <c r="J432" s="174">
        <f>IFERROR(VLOOKUP(B432,'Multi Unit Grid'!C:F,4,FALSE),"")</f>
        <v/>
      </c>
      <c r="K432" s="201">
        <f>IFERROR(VLOOKUP(B432,'Multi Unit Grid'!C:G,5,FALSE),"")</f>
        <v/>
      </c>
      <c r="N432" s="207">
        <f>IF(M432="Y",7.5,IF(M432="N",0,""))</f>
        <v/>
      </c>
      <c r="S432" s="673" t="n"/>
    </row>
    <row r="433">
      <c r="A433" s="166">
        <f>IF('Multi Unit Grid'!B1123="","",'Multi Unit Grid'!B1123)</f>
        <v/>
      </c>
      <c r="B433" s="166">
        <f>IF('Multi Unit Grid'!C1123="","",'Multi Unit Grid'!C1123)</f>
        <v/>
      </c>
      <c r="E433" s="166">
        <f>IF('Multi Unit Grid'!D429="","",'Multi Unit Grid'!D429)</f>
        <v/>
      </c>
      <c r="F433" s="166">
        <f>IF('Multi Unit Grid'!E429="","",'Multi Unit Grid'!E429)</f>
        <v/>
      </c>
      <c r="G433" s="631">
        <f>IF(F433=52,66.15,IF(F433=26,66.15,IF(F433=24,66.15,IF(F433=12,54.6,IF(F433=4,121.8/3,IF(F433=1,488.25/12,""))))))</f>
        <v/>
      </c>
      <c r="H433" s="631">
        <f>IF(F433=52,E433*1.1*52/12,IF(F433=26,E433*1.1*26/12,IF(F433=24,E433*1.1*24/12,IF(F433=12,E433*1.1*12/12,IF(F433=4,E433*4/12,IF(F433=1,E433*4/12,""))))))</f>
        <v/>
      </c>
      <c r="I433" s="174">
        <f>IF(G433="","",SUM(Table1[[#This Row],[Base Fee]]+Table1[[#This Row],[Transaction Fee]]))</f>
        <v/>
      </c>
      <c r="J433" s="174">
        <f>IFERROR(VLOOKUP(B433,'Multi Unit Grid'!C:F,4,FALSE),"")</f>
        <v/>
      </c>
      <c r="K433" s="201">
        <f>IFERROR(VLOOKUP(B433,'Multi Unit Grid'!C:G,5,FALSE),"")</f>
        <v/>
      </c>
      <c r="N433" s="207">
        <f>IF(M433="Y",7.5,IF(M433="N",0,""))</f>
        <v/>
      </c>
      <c r="S433" s="673" t="n"/>
    </row>
    <row r="434">
      <c r="A434" s="166">
        <f>IF('Multi Unit Grid'!B1124="","",'Multi Unit Grid'!B1124)</f>
        <v/>
      </c>
      <c r="B434" s="166">
        <f>IF('Multi Unit Grid'!C1124="","",'Multi Unit Grid'!C1124)</f>
        <v/>
      </c>
      <c r="E434" s="166">
        <f>IF('Multi Unit Grid'!D430="","",'Multi Unit Grid'!D430)</f>
        <v/>
      </c>
      <c r="F434" s="166">
        <f>IF('Multi Unit Grid'!E430="","",'Multi Unit Grid'!E430)</f>
        <v/>
      </c>
      <c r="G434" s="631">
        <f>IF(F434=52,66.15,IF(F434=26,66.15,IF(F434=24,66.15,IF(F434=12,54.6,IF(F434=4,121.8/3,IF(F434=1,488.25/12,""))))))</f>
        <v/>
      </c>
      <c r="H434" s="631">
        <f>IF(F434=52,E434*1.1*52/12,IF(F434=26,E434*1.1*26/12,IF(F434=24,E434*1.1*24/12,IF(F434=12,E434*1.1*12/12,IF(F434=4,E434*4/12,IF(F434=1,E434*4/12,""))))))</f>
        <v/>
      </c>
      <c r="I434" s="174">
        <f>IF(G434="","",SUM(Table1[[#This Row],[Base Fee]]+Table1[[#This Row],[Transaction Fee]]))</f>
        <v/>
      </c>
      <c r="J434" s="174">
        <f>IFERROR(VLOOKUP(B434,'Multi Unit Grid'!C:F,4,FALSE),"")</f>
        <v/>
      </c>
      <c r="K434" s="201">
        <f>IFERROR(VLOOKUP(B434,'Multi Unit Grid'!C:G,5,FALSE),"")</f>
        <v/>
      </c>
      <c r="N434" s="207">
        <f>IF(M434="Y",7.5,IF(M434="N",0,""))</f>
        <v/>
      </c>
      <c r="S434" s="673" t="n"/>
    </row>
    <row r="435">
      <c r="A435" s="166">
        <f>IF('Multi Unit Grid'!B1125="","",'Multi Unit Grid'!B1125)</f>
        <v/>
      </c>
      <c r="B435" s="166">
        <f>IF('Multi Unit Grid'!C1125="","",'Multi Unit Grid'!C1125)</f>
        <v/>
      </c>
      <c r="E435" s="166">
        <f>IF('Multi Unit Grid'!D431="","",'Multi Unit Grid'!D431)</f>
        <v/>
      </c>
      <c r="F435" s="166">
        <f>IF('Multi Unit Grid'!E431="","",'Multi Unit Grid'!E431)</f>
        <v/>
      </c>
      <c r="G435" s="631">
        <f>IF(F435=52,66.15,IF(F435=26,66.15,IF(F435=24,66.15,IF(F435=12,54.6,IF(F435=4,121.8/3,IF(F435=1,488.25/12,""))))))</f>
        <v/>
      </c>
      <c r="H435" s="631">
        <f>IF(F435=52,E435*1.1*52/12,IF(F435=26,E435*1.1*26/12,IF(F435=24,E435*1.1*24/12,IF(F435=12,E435*1.1*12/12,IF(F435=4,E435*4/12,IF(F435=1,E435*4/12,""))))))</f>
        <v/>
      </c>
      <c r="I435" s="174">
        <f>IF(G435="","",SUM(Table1[[#This Row],[Base Fee]]+Table1[[#This Row],[Transaction Fee]]))</f>
        <v/>
      </c>
      <c r="J435" s="174">
        <f>IFERROR(VLOOKUP(B435,'Multi Unit Grid'!C:F,4,FALSE),"")</f>
        <v/>
      </c>
      <c r="K435" s="201">
        <f>IFERROR(VLOOKUP(B435,'Multi Unit Grid'!C:G,5,FALSE),"")</f>
        <v/>
      </c>
      <c r="N435" s="207">
        <f>IF(M435="Y",7.5,IF(M435="N",0,""))</f>
        <v/>
      </c>
      <c r="S435" s="673" t="n"/>
    </row>
    <row r="436">
      <c r="A436" s="166">
        <f>IF('Multi Unit Grid'!B1126="","",'Multi Unit Grid'!B1126)</f>
        <v/>
      </c>
      <c r="B436" s="166">
        <f>IF('Multi Unit Grid'!C1126="","",'Multi Unit Grid'!C1126)</f>
        <v/>
      </c>
      <c r="E436" s="166">
        <f>IF('Multi Unit Grid'!D432="","",'Multi Unit Grid'!D432)</f>
        <v/>
      </c>
      <c r="F436" s="166">
        <f>IF('Multi Unit Grid'!E432="","",'Multi Unit Grid'!E432)</f>
        <v/>
      </c>
      <c r="G436" s="631">
        <f>IF(F436=52,66.15,IF(F436=26,66.15,IF(F436=24,66.15,IF(F436=12,54.6,IF(F436=4,121.8/3,IF(F436=1,488.25/12,""))))))</f>
        <v/>
      </c>
      <c r="H436" s="631">
        <f>IF(F436=52,E436*1.1*52/12,IF(F436=26,E436*1.1*26/12,IF(F436=24,E436*1.1*24/12,IF(F436=12,E436*1.1*12/12,IF(F436=4,E436*4/12,IF(F436=1,E436*4/12,""))))))</f>
        <v/>
      </c>
      <c r="I436" s="174">
        <f>IF(G436="","",SUM(Table1[[#This Row],[Base Fee]]+Table1[[#This Row],[Transaction Fee]]))</f>
        <v/>
      </c>
      <c r="J436" s="174">
        <f>IFERROR(VLOOKUP(B436,'Multi Unit Grid'!C:F,4,FALSE),"")</f>
        <v/>
      </c>
      <c r="K436" s="201">
        <f>IFERROR(VLOOKUP(B436,'Multi Unit Grid'!C:G,5,FALSE),"")</f>
        <v/>
      </c>
      <c r="N436" s="207">
        <f>IF(M436="Y",7.5,IF(M436="N",0,""))</f>
        <v/>
      </c>
      <c r="S436" s="673" t="n"/>
    </row>
    <row r="437">
      <c r="A437" s="166">
        <f>IF('Multi Unit Grid'!B1127="","",'Multi Unit Grid'!B1127)</f>
        <v/>
      </c>
      <c r="B437" s="166">
        <f>IF('Multi Unit Grid'!C1127="","",'Multi Unit Grid'!C1127)</f>
        <v/>
      </c>
      <c r="E437" s="166">
        <f>IF('Multi Unit Grid'!D433="","",'Multi Unit Grid'!D433)</f>
        <v/>
      </c>
      <c r="F437" s="166">
        <f>IF('Multi Unit Grid'!E433="","",'Multi Unit Grid'!E433)</f>
        <v/>
      </c>
      <c r="G437" s="631">
        <f>IF(F437=52,66.15,IF(F437=26,66.15,IF(F437=24,66.15,IF(F437=12,54.6,IF(F437=4,121.8/3,IF(F437=1,488.25/12,""))))))</f>
        <v/>
      </c>
      <c r="H437" s="631">
        <f>IF(F437=52,E437*1.1*52/12,IF(F437=26,E437*1.1*26/12,IF(F437=24,E437*1.1*24/12,IF(F437=12,E437*1.1*12/12,IF(F437=4,E437*4/12,IF(F437=1,E437*4/12,""))))))</f>
        <v/>
      </c>
      <c r="I437" s="174">
        <f>IF(G437="","",SUM(Table1[[#This Row],[Base Fee]]+Table1[[#This Row],[Transaction Fee]]))</f>
        <v/>
      </c>
      <c r="J437" s="174">
        <f>IFERROR(VLOOKUP(B437,'Multi Unit Grid'!C:F,4,FALSE),"")</f>
        <v/>
      </c>
      <c r="K437" s="201">
        <f>IFERROR(VLOOKUP(B437,'Multi Unit Grid'!C:G,5,FALSE),"")</f>
        <v/>
      </c>
      <c r="N437" s="207">
        <f>IF(M437="Y",7.5,IF(M437="N",0,""))</f>
        <v/>
      </c>
      <c r="S437" s="673" t="n"/>
    </row>
    <row r="438">
      <c r="A438" s="166">
        <f>IF('Multi Unit Grid'!B1128="","",'Multi Unit Grid'!B1128)</f>
        <v/>
      </c>
      <c r="B438" s="166">
        <f>IF('Multi Unit Grid'!C1128="","",'Multi Unit Grid'!C1128)</f>
        <v/>
      </c>
      <c r="E438" s="166">
        <f>IF('Multi Unit Grid'!D434="","",'Multi Unit Grid'!D434)</f>
        <v/>
      </c>
      <c r="F438" s="166">
        <f>IF('Multi Unit Grid'!E434="","",'Multi Unit Grid'!E434)</f>
        <v/>
      </c>
      <c r="G438" s="631">
        <f>IF(F438=52,66.15,IF(F438=26,66.15,IF(F438=24,66.15,IF(F438=12,54.6,IF(F438=4,121.8/3,IF(F438=1,488.25/12,""))))))</f>
        <v/>
      </c>
      <c r="H438" s="631">
        <f>IF(F438=52,E438*1.1*52/12,IF(F438=26,E438*1.1*26/12,IF(F438=24,E438*1.1*24/12,IF(F438=12,E438*1.1*12/12,IF(F438=4,E438*4/12,IF(F438=1,E438*4/12,""))))))</f>
        <v/>
      </c>
      <c r="I438" s="174">
        <f>IF(G438="","",SUM(Table1[[#This Row],[Base Fee]]+Table1[[#This Row],[Transaction Fee]]))</f>
        <v/>
      </c>
      <c r="J438" s="174">
        <f>IFERROR(VLOOKUP(B438,'Multi Unit Grid'!C:F,4,FALSE),"")</f>
        <v/>
      </c>
      <c r="K438" s="201">
        <f>IFERROR(VLOOKUP(B438,'Multi Unit Grid'!C:G,5,FALSE),"")</f>
        <v/>
      </c>
      <c r="N438" s="207">
        <f>IF(M438="Y",7.5,IF(M438="N",0,""))</f>
        <v/>
      </c>
      <c r="S438" s="673" t="n"/>
    </row>
    <row r="439">
      <c r="A439" s="166">
        <f>IF('Multi Unit Grid'!B1129="","",'Multi Unit Grid'!B1129)</f>
        <v/>
      </c>
      <c r="B439" s="166">
        <f>IF('Multi Unit Grid'!C1129="","",'Multi Unit Grid'!C1129)</f>
        <v/>
      </c>
      <c r="E439" s="166">
        <f>IF('Multi Unit Grid'!D435="","",'Multi Unit Grid'!D435)</f>
        <v/>
      </c>
      <c r="F439" s="166">
        <f>IF('Multi Unit Grid'!E435="","",'Multi Unit Grid'!E435)</f>
        <v/>
      </c>
      <c r="G439" s="631">
        <f>IF(F439=52,66.15,IF(F439=26,66.15,IF(F439=24,66.15,IF(F439=12,54.6,IF(F439=4,121.8/3,IF(F439=1,488.25/12,""))))))</f>
        <v/>
      </c>
      <c r="H439" s="631">
        <f>IF(F439=52,E439*1.1*52/12,IF(F439=26,E439*1.1*26/12,IF(F439=24,E439*1.1*24/12,IF(F439=12,E439*1.1*12/12,IF(F439=4,E439*4/12,IF(F439=1,E439*4/12,""))))))</f>
        <v/>
      </c>
      <c r="I439" s="174">
        <f>IF(G439="","",SUM(Table1[[#This Row],[Base Fee]]+Table1[[#This Row],[Transaction Fee]]))</f>
        <v/>
      </c>
      <c r="J439" s="174">
        <f>IFERROR(VLOOKUP(B439,'Multi Unit Grid'!C:F,4,FALSE),"")</f>
        <v/>
      </c>
      <c r="K439" s="201">
        <f>IFERROR(VLOOKUP(B439,'Multi Unit Grid'!C:G,5,FALSE),"")</f>
        <v/>
      </c>
      <c r="N439" s="207">
        <f>IF(M439="Y",7.5,IF(M439="N",0,""))</f>
        <v/>
      </c>
      <c r="S439" s="673" t="n"/>
    </row>
    <row r="440">
      <c r="A440" s="166">
        <f>IF('Multi Unit Grid'!B1130="","",'Multi Unit Grid'!B1130)</f>
        <v/>
      </c>
      <c r="B440" s="166">
        <f>IF('Multi Unit Grid'!C1130="","",'Multi Unit Grid'!C1130)</f>
        <v/>
      </c>
      <c r="E440" s="166">
        <f>IF('Multi Unit Grid'!D436="","",'Multi Unit Grid'!D436)</f>
        <v/>
      </c>
      <c r="F440" s="166">
        <f>IF('Multi Unit Grid'!E436="","",'Multi Unit Grid'!E436)</f>
        <v/>
      </c>
      <c r="G440" s="631">
        <f>IF(F440=52,66.15,IF(F440=26,66.15,IF(F440=24,66.15,IF(F440=12,54.6,IF(F440=4,121.8/3,IF(F440=1,488.25/12,""))))))</f>
        <v/>
      </c>
      <c r="H440" s="631">
        <f>IF(F440=52,E440*1.1*52/12,IF(F440=26,E440*1.1*26/12,IF(F440=24,E440*1.1*24/12,IF(F440=12,E440*1.1*12/12,IF(F440=4,E440*4/12,IF(F440=1,E440*4/12,""))))))</f>
        <v/>
      </c>
      <c r="I440" s="174">
        <f>IF(G440="","",SUM(Table1[[#This Row],[Base Fee]]+Table1[[#This Row],[Transaction Fee]]))</f>
        <v/>
      </c>
      <c r="J440" s="174">
        <f>IFERROR(VLOOKUP(B440,'Multi Unit Grid'!C:F,4,FALSE),"")</f>
        <v/>
      </c>
      <c r="K440" s="201">
        <f>IFERROR(VLOOKUP(B440,'Multi Unit Grid'!C:G,5,FALSE),"")</f>
        <v/>
      </c>
      <c r="N440" s="207">
        <f>IF(M440="Y",7.5,IF(M440="N",0,""))</f>
        <v/>
      </c>
      <c r="S440" s="673" t="n"/>
    </row>
    <row r="441">
      <c r="A441" s="166">
        <f>IF('Multi Unit Grid'!B1131="","",'Multi Unit Grid'!B1131)</f>
        <v/>
      </c>
      <c r="B441" s="166">
        <f>IF('Multi Unit Grid'!C1131="","",'Multi Unit Grid'!C1131)</f>
        <v/>
      </c>
      <c r="E441" s="166">
        <f>IF('Multi Unit Grid'!D437="","",'Multi Unit Grid'!D437)</f>
        <v/>
      </c>
      <c r="F441" s="166">
        <f>IF('Multi Unit Grid'!E437="","",'Multi Unit Grid'!E437)</f>
        <v/>
      </c>
      <c r="G441" s="631">
        <f>IF(F441=52,66.15,IF(F441=26,66.15,IF(F441=24,66.15,IF(F441=12,54.6,IF(F441=4,121.8/3,IF(F441=1,488.25/12,""))))))</f>
        <v/>
      </c>
      <c r="H441" s="631">
        <f>IF(F441=52,E441*1.1*52/12,IF(F441=26,E441*1.1*26/12,IF(F441=24,E441*1.1*24/12,IF(F441=12,E441*1.1*12/12,IF(F441=4,E441*4/12,IF(F441=1,E441*4/12,""))))))</f>
        <v/>
      </c>
      <c r="I441" s="174">
        <f>IF(G441="","",SUM(Table1[[#This Row],[Base Fee]]+Table1[[#This Row],[Transaction Fee]]))</f>
        <v/>
      </c>
      <c r="J441" s="174">
        <f>IFERROR(VLOOKUP(B441,'Multi Unit Grid'!C:F,4,FALSE),"")</f>
        <v/>
      </c>
      <c r="K441" s="201">
        <f>IFERROR(VLOOKUP(B441,'Multi Unit Grid'!C:G,5,FALSE),"")</f>
        <v/>
      </c>
      <c r="N441" s="207">
        <f>IF(M441="Y",7.5,IF(M441="N",0,""))</f>
        <v/>
      </c>
      <c r="S441" s="673" t="n"/>
    </row>
    <row r="442">
      <c r="A442" s="166">
        <f>IF('Multi Unit Grid'!B1132="","",'Multi Unit Grid'!B1132)</f>
        <v/>
      </c>
      <c r="B442" s="166">
        <f>IF('Multi Unit Grid'!C1132="","",'Multi Unit Grid'!C1132)</f>
        <v/>
      </c>
      <c r="E442" s="166">
        <f>IF('Multi Unit Grid'!D438="","",'Multi Unit Grid'!D438)</f>
        <v/>
      </c>
      <c r="F442" s="166">
        <f>IF('Multi Unit Grid'!E438="","",'Multi Unit Grid'!E438)</f>
        <v/>
      </c>
      <c r="G442" s="631">
        <f>IF(F442=52,66.15,IF(F442=26,66.15,IF(F442=24,66.15,IF(F442=12,54.6,IF(F442=4,121.8/3,IF(F442=1,488.25/12,""))))))</f>
        <v/>
      </c>
      <c r="H442" s="631">
        <f>IF(F442=52,E442*1.1*52/12,IF(F442=26,E442*1.1*26/12,IF(F442=24,E442*1.1*24/12,IF(F442=12,E442*1.1*12/12,IF(F442=4,E442*4/12,IF(F442=1,E442*4/12,""))))))</f>
        <v/>
      </c>
      <c r="I442" s="174">
        <f>IF(G442="","",SUM(Table1[[#This Row],[Base Fee]]+Table1[[#This Row],[Transaction Fee]]))</f>
        <v/>
      </c>
      <c r="J442" s="174">
        <f>IFERROR(VLOOKUP(B442,'Multi Unit Grid'!C:F,4,FALSE),"")</f>
        <v/>
      </c>
      <c r="K442" s="201">
        <f>IFERROR(VLOOKUP(B442,'Multi Unit Grid'!C:G,5,FALSE),"")</f>
        <v/>
      </c>
      <c r="N442" s="207">
        <f>IF(M442="Y",7.5,IF(M442="N",0,""))</f>
        <v/>
      </c>
      <c r="S442" s="673" t="n"/>
    </row>
    <row r="443">
      <c r="A443" s="166">
        <f>IF('Multi Unit Grid'!B1133="","",'Multi Unit Grid'!B1133)</f>
        <v/>
      </c>
      <c r="B443" s="166">
        <f>IF('Multi Unit Grid'!C1133="","",'Multi Unit Grid'!C1133)</f>
        <v/>
      </c>
      <c r="E443" s="166">
        <f>IF('Multi Unit Grid'!D439="","",'Multi Unit Grid'!D439)</f>
        <v/>
      </c>
      <c r="F443" s="166">
        <f>IF('Multi Unit Grid'!E439="","",'Multi Unit Grid'!E439)</f>
        <v/>
      </c>
      <c r="G443" s="631">
        <f>IF(F443=52,66.15,IF(F443=26,66.15,IF(F443=24,66.15,IF(F443=12,54.6,IF(F443=4,121.8/3,IF(F443=1,488.25/12,""))))))</f>
        <v/>
      </c>
      <c r="H443" s="631">
        <f>IF(F443=52,E443*1.1*52/12,IF(F443=26,E443*1.1*26/12,IF(F443=24,E443*1.1*24/12,IF(F443=12,E443*1.1*12/12,IF(F443=4,E443*4/12,IF(F443=1,E443*4/12,""))))))</f>
        <v/>
      </c>
      <c r="I443" s="174">
        <f>IF(G443="","",SUM(Table1[[#This Row],[Base Fee]]+Table1[[#This Row],[Transaction Fee]]))</f>
        <v/>
      </c>
      <c r="J443" s="174">
        <f>IFERROR(VLOOKUP(B443,'Multi Unit Grid'!C:F,4,FALSE),"")</f>
        <v/>
      </c>
      <c r="K443" s="201">
        <f>IFERROR(VLOOKUP(B443,'Multi Unit Grid'!C:G,5,FALSE),"")</f>
        <v/>
      </c>
      <c r="N443" s="207">
        <f>IF(M443="Y",7.5,IF(M443="N",0,""))</f>
        <v/>
      </c>
      <c r="S443" s="673" t="n"/>
    </row>
    <row r="444">
      <c r="A444" s="166">
        <f>IF('Multi Unit Grid'!B1134="","",'Multi Unit Grid'!B1134)</f>
        <v/>
      </c>
      <c r="B444" s="166">
        <f>IF('Multi Unit Grid'!C1134="","",'Multi Unit Grid'!C1134)</f>
        <v/>
      </c>
      <c r="E444" s="166">
        <f>IF('Multi Unit Grid'!D440="","",'Multi Unit Grid'!D440)</f>
        <v/>
      </c>
      <c r="F444" s="166">
        <f>IF('Multi Unit Grid'!E440="","",'Multi Unit Grid'!E440)</f>
        <v/>
      </c>
      <c r="G444" s="631">
        <f>IF(F444=52,66.15,IF(F444=26,66.15,IF(F444=24,66.15,IF(F444=12,54.6,IF(F444=4,121.8/3,IF(F444=1,488.25/12,""))))))</f>
        <v/>
      </c>
      <c r="H444" s="631">
        <f>IF(F444=52,E444*1.1*52/12,IF(F444=26,E444*1.1*26/12,IF(F444=24,E444*1.1*24/12,IF(F444=12,E444*1.1*12/12,IF(F444=4,E444*4/12,IF(F444=1,E444*4/12,""))))))</f>
        <v/>
      </c>
      <c r="I444" s="174">
        <f>IF(G444="","",SUM(Table1[[#This Row],[Base Fee]]+Table1[[#This Row],[Transaction Fee]]))</f>
        <v/>
      </c>
      <c r="J444" s="174">
        <f>IFERROR(VLOOKUP(B444,'Multi Unit Grid'!C:F,4,FALSE),"")</f>
        <v/>
      </c>
      <c r="K444" s="201">
        <f>IFERROR(VLOOKUP(B444,'Multi Unit Grid'!C:G,5,FALSE),"")</f>
        <v/>
      </c>
      <c r="N444" s="207">
        <f>IF(M444="Y",7.5,IF(M444="N",0,""))</f>
        <v/>
      </c>
      <c r="S444" s="673" t="n"/>
    </row>
    <row r="445">
      <c r="A445" s="166">
        <f>IF('Multi Unit Grid'!B1135="","",'Multi Unit Grid'!B1135)</f>
        <v/>
      </c>
      <c r="B445" s="166">
        <f>IF('Multi Unit Grid'!C1135="","",'Multi Unit Grid'!C1135)</f>
        <v/>
      </c>
      <c r="E445" s="166">
        <f>IF('Multi Unit Grid'!D441="","",'Multi Unit Grid'!D441)</f>
        <v/>
      </c>
      <c r="F445" s="166">
        <f>IF('Multi Unit Grid'!E441="","",'Multi Unit Grid'!E441)</f>
        <v/>
      </c>
      <c r="G445" s="631">
        <f>IF(F445=52,66.15,IF(F445=26,66.15,IF(F445=24,66.15,IF(F445=12,54.6,IF(F445=4,121.8/3,IF(F445=1,488.25/12,""))))))</f>
        <v/>
      </c>
      <c r="H445" s="631">
        <f>IF(F445=52,E445*1.1*52/12,IF(F445=26,E445*1.1*26/12,IF(F445=24,E445*1.1*24/12,IF(F445=12,E445*1.1*12/12,IF(F445=4,E445*4/12,IF(F445=1,E445*4/12,""))))))</f>
        <v/>
      </c>
      <c r="I445" s="174">
        <f>IF(G445="","",SUM(Table1[[#This Row],[Base Fee]]+Table1[[#This Row],[Transaction Fee]]))</f>
        <v/>
      </c>
      <c r="J445" s="174">
        <f>IFERROR(VLOOKUP(B445,'Multi Unit Grid'!C:F,4,FALSE),"")</f>
        <v/>
      </c>
      <c r="K445" s="201">
        <f>IFERROR(VLOOKUP(B445,'Multi Unit Grid'!C:G,5,FALSE),"")</f>
        <v/>
      </c>
      <c r="N445" s="207">
        <f>IF(M445="Y",7.5,IF(M445="N",0,""))</f>
        <v/>
      </c>
      <c r="S445" s="673" t="n"/>
    </row>
    <row r="446">
      <c r="A446" s="166">
        <f>IF('Multi Unit Grid'!B1136="","",'Multi Unit Grid'!B1136)</f>
        <v/>
      </c>
      <c r="B446" s="166">
        <f>IF('Multi Unit Grid'!C1136="","",'Multi Unit Grid'!C1136)</f>
        <v/>
      </c>
      <c r="E446" s="166">
        <f>IF('Multi Unit Grid'!D442="","",'Multi Unit Grid'!D442)</f>
        <v/>
      </c>
      <c r="F446" s="166">
        <f>IF('Multi Unit Grid'!E442="","",'Multi Unit Grid'!E442)</f>
        <v/>
      </c>
      <c r="G446" s="631">
        <f>IF(F446=52,66.15,IF(F446=26,66.15,IF(F446=24,66.15,IF(F446=12,54.6,IF(F446=4,121.8/3,IF(F446=1,488.25/12,""))))))</f>
        <v/>
      </c>
      <c r="H446" s="631">
        <f>IF(F446=52,E446*1.1*52/12,IF(F446=26,E446*1.1*26/12,IF(F446=24,E446*1.1*24/12,IF(F446=12,E446*1.1*12/12,IF(F446=4,E446*4/12,IF(F446=1,E446*4/12,""))))))</f>
        <v/>
      </c>
      <c r="I446" s="174">
        <f>IF(G446="","",SUM(Table1[[#This Row],[Base Fee]]+Table1[[#This Row],[Transaction Fee]]))</f>
        <v/>
      </c>
      <c r="J446" s="174">
        <f>IFERROR(VLOOKUP(B446,'Multi Unit Grid'!C:F,4,FALSE),"")</f>
        <v/>
      </c>
      <c r="K446" s="201">
        <f>IFERROR(VLOOKUP(B446,'Multi Unit Grid'!C:G,5,FALSE),"")</f>
        <v/>
      </c>
      <c r="N446" s="207">
        <f>IF(M446="Y",7.5,IF(M446="N",0,""))</f>
        <v/>
      </c>
      <c r="S446" s="673" t="n"/>
    </row>
    <row r="447">
      <c r="A447" s="166">
        <f>IF('Multi Unit Grid'!B1137="","",'Multi Unit Grid'!B1137)</f>
        <v/>
      </c>
      <c r="B447" s="166">
        <f>IF('Multi Unit Grid'!C1137="","",'Multi Unit Grid'!C1137)</f>
        <v/>
      </c>
      <c r="E447" s="166">
        <f>IF('Multi Unit Grid'!D443="","",'Multi Unit Grid'!D443)</f>
        <v/>
      </c>
      <c r="F447" s="166">
        <f>IF('Multi Unit Grid'!E443="","",'Multi Unit Grid'!E443)</f>
        <v/>
      </c>
      <c r="G447" s="631">
        <f>IF(F447=52,66.15,IF(F447=26,66.15,IF(F447=24,66.15,IF(F447=12,54.6,IF(F447=4,121.8/3,IF(F447=1,488.25/12,""))))))</f>
        <v/>
      </c>
      <c r="H447" s="631">
        <f>IF(F447=52,E447*1.1*52/12,IF(F447=26,E447*1.1*26/12,IF(F447=24,E447*1.1*24/12,IF(F447=12,E447*1.1*12/12,IF(F447=4,E447*4/12,IF(F447=1,E447*4/12,""))))))</f>
        <v/>
      </c>
      <c r="I447" s="174">
        <f>IF(G447="","",SUM(Table1[[#This Row],[Base Fee]]+Table1[[#This Row],[Transaction Fee]]))</f>
        <v/>
      </c>
      <c r="J447" s="174">
        <f>IFERROR(VLOOKUP(B447,'Multi Unit Grid'!C:F,4,FALSE),"")</f>
        <v/>
      </c>
      <c r="K447" s="201">
        <f>IFERROR(VLOOKUP(B447,'Multi Unit Grid'!C:G,5,FALSE),"")</f>
        <v/>
      </c>
      <c r="N447" s="207">
        <f>IF(M447="Y",7.5,IF(M447="N",0,""))</f>
        <v/>
      </c>
      <c r="S447" s="673" t="n"/>
    </row>
    <row r="448">
      <c r="A448" s="166">
        <f>IF('Multi Unit Grid'!B1138="","",'Multi Unit Grid'!B1138)</f>
        <v/>
      </c>
      <c r="B448" s="166">
        <f>IF('Multi Unit Grid'!C1138="","",'Multi Unit Grid'!C1138)</f>
        <v/>
      </c>
      <c r="E448" s="166">
        <f>IF('Multi Unit Grid'!D444="","",'Multi Unit Grid'!D444)</f>
        <v/>
      </c>
      <c r="F448" s="166">
        <f>IF('Multi Unit Grid'!E444="","",'Multi Unit Grid'!E444)</f>
        <v/>
      </c>
      <c r="G448" s="631">
        <f>IF(F448=52,66.15,IF(F448=26,66.15,IF(F448=24,66.15,IF(F448=12,54.6,IF(F448=4,121.8/3,IF(F448=1,488.25/12,""))))))</f>
        <v/>
      </c>
      <c r="H448" s="631">
        <f>IF(F448=52,E448*1.1*52/12,IF(F448=26,E448*1.1*26/12,IF(F448=24,E448*1.1*24/12,IF(F448=12,E448*1.1*12/12,IF(F448=4,E448*4/12,IF(F448=1,E448*4/12,""))))))</f>
        <v/>
      </c>
      <c r="I448" s="174">
        <f>IF(G448="","",SUM(Table1[[#This Row],[Base Fee]]+Table1[[#This Row],[Transaction Fee]]))</f>
        <v/>
      </c>
      <c r="J448" s="174">
        <f>IFERROR(VLOOKUP(B448,'Multi Unit Grid'!C:F,4,FALSE),"")</f>
        <v/>
      </c>
      <c r="K448" s="201">
        <f>IFERROR(VLOOKUP(B448,'Multi Unit Grid'!C:G,5,FALSE),"")</f>
        <v/>
      </c>
      <c r="N448" s="207">
        <f>IF(M448="Y",7.5,IF(M448="N",0,""))</f>
        <v/>
      </c>
      <c r="S448" s="673" t="n"/>
    </row>
    <row r="449">
      <c r="A449" s="166">
        <f>IF('Multi Unit Grid'!B1139="","",'Multi Unit Grid'!B1139)</f>
        <v/>
      </c>
      <c r="B449" s="166">
        <f>IF('Multi Unit Grid'!C1139="","",'Multi Unit Grid'!C1139)</f>
        <v/>
      </c>
      <c r="E449" s="166">
        <f>IF('Multi Unit Grid'!D445="","",'Multi Unit Grid'!D445)</f>
        <v/>
      </c>
      <c r="F449" s="166">
        <f>IF('Multi Unit Grid'!E445="","",'Multi Unit Grid'!E445)</f>
        <v/>
      </c>
      <c r="G449" s="631">
        <f>IF(F449=52,66.15,IF(F449=26,66.15,IF(F449=24,66.15,IF(F449=12,54.6,IF(F449=4,121.8/3,IF(F449=1,488.25/12,""))))))</f>
        <v/>
      </c>
      <c r="H449" s="631">
        <f>IF(F449=52,E449*1.1*52/12,IF(F449=26,E449*1.1*26/12,IF(F449=24,E449*1.1*24/12,IF(F449=12,E449*1.1*12/12,IF(F449=4,E449*4/12,IF(F449=1,E449*4/12,""))))))</f>
        <v/>
      </c>
      <c r="I449" s="174">
        <f>IF(G449="","",SUM(Table1[[#This Row],[Base Fee]]+Table1[[#This Row],[Transaction Fee]]))</f>
        <v/>
      </c>
      <c r="J449" s="174">
        <f>IFERROR(VLOOKUP(B449,'Multi Unit Grid'!C:F,4,FALSE),"")</f>
        <v/>
      </c>
      <c r="K449" s="201">
        <f>IFERROR(VLOOKUP(B449,'Multi Unit Grid'!C:G,5,FALSE),"")</f>
        <v/>
      </c>
      <c r="N449" s="207">
        <f>IF(M449="Y",7.5,IF(M449="N",0,""))</f>
        <v/>
      </c>
      <c r="S449" s="673" t="n"/>
    </row>
    <row r="450">
      <c r="A450" s="166">
        <f>IF('Multi Unit Grid'!B1140="","",'Multi Unit Grid'!B1140)</f>
        <v/>
      </c>
      <c r="B450" s="166">
        <f>IF('Multi Unit Grid'!C1140="","",'Multi Unit Grid'!C1140)</f>
        <v/>
      </c>
      <c r="E450" s="166">
        <f>IF('Multi Unit Grid'!D446="","",'Multi Unit Grid'!D446)</f>
        <v/>
      </c>
      <c r="F450" s="166">
        <f>IF('Multi Unit Grid'!E446="","",'Multi Unit Grid'!E446)</f>
        <v/>
      </c>
      <c r="G450" s="631">
        <f>IF(F450=52,66.15,IF(F450=26,66.15,IF(F450=24,66.15,IF(F450=12,54.6,IF(F450=4,121.8/3,IF(F450=1,488.25/12,""))))))</f>
        <v/>
      </c>
      <c r="H450" s="631">
        <f>IF(F450=52,E450*1.1*52/12,IF(F450=26,E450*1.1*26/12,IF(F450=24,E450*1.1*24/12,IF(F450=12,E450*1.1*12/12,IF(F450=4,E450*4/12,IF(F450=1,E450*4/12,""))))))</f>
        <v/>
      </c>
      <c r="I450" s="174">
        <f>IF(G450="","",SUM(Table1[[#This Row],[Base Fee]]+Table1[[#This Row],[Transaction Fee]]))</f>
        <v/>
      </c>
      <c r="J450" s="174">
        <f>IFERROR(VLOOKUP(B450,'Multi Unit Grid'!C:F,4,FALSE),"")</f>
        <v/>
      </c>
      <c r="K450" s="201">
        <f>IFERROR(VLOOKUP(B450,'Multi Unit Grid'!C:G,5,FALSE),"")</f>
        <v/>
      </c>
      <c r="N450" s="207">
        <f>IF(M450="Y",7.5,IF(M450="N",0,""))</f>
        <v/>
      </c>
      <c r="S450" s="673" t="n"/>
    </row>
    <row r="451">
      <c r="A451" s="166">
        <f>IF('Multi Unit Grid'!B1141="","",'Multi Unit Grid'!B1141)</f>
        <v/>
      </c>
      <c r="B451" s="166">
        <f>IF('Multi Unit Grid'!C1141="","",'Multi Unit Grid'!C1141)</f>
        <v/>
      </c>
      <c r="E451" s="166">
        <f>IF('Multi Unit Grid'!D447="","",'Multi Unit Grid'!D447)</f>
        <v/>
      </c>
      <c r="F451" s="166">
        <f>IF('Multi Unit Grid'!E447="","",'Multi Unit Grid'!E447)</f>
        <v/>
      </c>
      <c r="G451" s="631">
        <f>IF(F451=52,66.15,IF(F451=26,66.15,IF(F451=24,66.15,IF(F451=12,54.6,IF(F451=4,121.8/3,IF(F451=1,488.25/12,""))))))</f>
        <v/>
      </c>
      <c r="H451" s="631">
        <f>IF(F451=52,E451*1.1*52/12,IF(F451=26,E451*1.1*26/12,IF(F451=24,E451*1.1*24/12,IF(F451=12,E451*1.1*12/12,IF(F451=4,E451*4/12,IF(F451=1,E451*4/12,""))))))</f>
        <v/>
      </c>
      <c r="I451" s="174">
        <f>IF(G451="","",SUM(Table1[[#This Row],[Base Fee]]+Table1[[#This Row],[Transaction Fee]]))</f>
        <v/>
      </c>
      <c r="J451" s="174">
        <f>IFERROR(VLOOKUP(B451,'Multi Unit Grid'!C:F,4,FALSE),"")</f>
        <v/>
      </c>
      <c r="K451" s="201">
        <f>IFERROR(VLOOKUP(B451,'Multi Unit Grid'!C:G,5,FALSE),"")</f>
        <v/>
      </c>
      <c r="N451" s="207">
        <f>IF(M451="Y",7.5,IF(M451="N",0,""))</f>
        <v/>
      </c>
      <c r="S451" s="673" t="n"/>
    </row>
    <row r="452">
      <c r="A452" s="166">
        <f>IF('Multi Unit Grid'!B1142="","",'Multi Unit Grid'!B1142)</f>
        <v/>
      </c>
      <c r="B452" s="166">
        <f>IF('Multi Unit Grid'!C1142="","",'Multi Unit Grid'!C1142)</f>
        <v/>
      </c>
      <c r="E452" s="166">
        <f>IF('Multi Unit Grid'!D448="","",'Multi Unit Grid'!D448)</f>
        <v/>
      </c>
      <c r="F452" s="166">
        <f>IF('Multi Unit Grid'!E448="","",'Multi Unit Grid'!E448)</f>
        <v/>
      </c>
      <c r="G452" s="631">
        <f>IF(F452=52,66.15,IF(F452=26,66.15,IF(F452=24,66.15,IF(F452=12,54.6,IF(F452=4,121.8/3,IF(F452=1,488.25/12,""))))))</f>
        <v/>
      </c>
      <c r="H452" s="631">
        <f>IF(F452=52,E452*1.1*52/12,IF(F452=26,E452*1.1*26/12,IF(F452=24,E452*1.1*24/12,IF(F452=12,E452*1.1*12/12,IF(F452=4,E452*4/12,IF(F452=1,E452*4/12,""))))))</f>
        <v/>
      </c>
      <c r="I452" s="174">
        <f>IF(G452="","",SUM(Table1[[#This Row],[Base Fee]]+Table1[[#This Row],[Transaction Fee]]))</f>
        <v/>
      </c>
      <c r="J452" s="174">
        <f>IFERROR(VLOOKUP(B452,'Multi Unit Grid'!C:F,4,FALSE),"")</f>
        <v/>
      </c>
      <c r="K452" s="201">
        <f>IFERROR(VLOOKUP(B452,'Multi Unit Grid'!C:G,5,FALSE),"")</f>
        <v/>
      </c>
      <c r="N452" s="207">
        <f>IF(M452="Y",7.5,IF(M452="N",0,""))</f>
        <v/>
      </c>
      <c r="S452" s="673" t="n"/>
    </row>
    <row r="453">
      <c r="A453" s="166">
        <f>IF('Multi Unit Grid'!B1143="","",'Multi Unit Grid'!B1143)</f>
        <v/>
      </c>
      <c r="B453" s="166">
        <f>IF('Multi Unit Grid'!C1143="","",'Multi Unit Grid'!C1143)</f>
        <v/>
      </c>
      <c r="E453" s="166">
        <f>IF('Multi Unit Grid'!D449="","",'Multi Unit Grid'!D449)</f>
        <v/>
      </c>
      <c r="F453" s="166">
        <f>IF('Multi Unit Grid'!E449="","",'Multi Unit Grid'!E449)</f>
        <v/>
      </c>
      <c r="G453" s="631">
        <f>IF(F453=52,66.15,IF(F453=26,66.15,IF(F453=24,66.15,IF(F453=12,54.6,IF(F453=4,121.8/3,IF(F453=1,488.25/12,""))))))</f>
        <v/>
      </c>
      <c r="H453" s="631">
        <f>IF(F453=52,E453*1.1*52/12,IF(F453=26,E453*1.1*26/12,IF(F453=24,E453*1.1*24/12,IF(F453=12,E453*1.1*12/12,IF(F453=4,E453*4/12,IF(F453=1,E453*4/12,""))))))</f>
        <v/>
      </c>
      <c r="I453" s="174">
        <f>IF(G453="","",SUM(Table1[[#This Row],[Base Fee]]+Table1[[#This Row],[Transaction Fee]]))</f>
        <v/>
      </c>
      <c r="J453" s="174">
        <f>IFERROR(VLOOKUP(B453,'Multi Unit Grid'!C:F,4,FALSE),"")</f>
        <v/>
      </c>
      <c r="K453" s="201">
        <f>IFERROR(VLOOKUP(B453,'Multi Unit Grid'!C:G,5,FALSE),"")</f>
        <v/>
      </c>
      <c r="N453" s="207">
        <f>IF(M453="Y",7.5,IF(M453="N",0,""))</f>
        <v/>
      </c>
      <c r="S453" s="673" t="n"/>
    </row>
    <row r="454">
      <c r="A454" s="166">
        <f>IF('Multi Unit Grid'!B1144="","",'Multi Unit Grid'!B1144)</f>
        <v/>
      </c>
      <c r="B454" s="166">
        <f>IF('Multi Unit Grid'!C1144="","",'Multi Unit Grid'!C1144)</f>
        <v/>
      </c>
      <c r="E454" s="166">
        <f>IF('Multi Unit Grid'!D450="","",'Multi Unit Grid'!D450)</f>
        <v/>
      </c>
      <c r="F454" s="166">
        <f>IF('Multi Unit Grid'!E450="","",'Multi Unit Grid'!E450)</f>
        <v/>
      </c>
      <c r="G454" s="631">
        <f>IF(F454=52,66.15,IF(F454=26,66.15,IF(F454=24,66.15,IF(F454=12,54.6,IF(F454=4,121.8/3,IF(F454=1,488.25/12,""))))))</f>
        <v/>
      </c>
      <c r="H454" s="631">
        <f>IF(F454=52,E454*1.1*52/12,IF(F454=26,E454*1.1*26/12,IF(F454=24,E454*1.1*24/12,IF(F454=12,E454*1.1*12/12,IF(F454=4,E454*4/12,IF(F454=1,E454*4/12,""))))))</f>
        <v/>
      </c>
      <c r="I454" s="174">
        <f>IF(G454="","",SUM(Table1[[#This Row],[Base Fee]]+Table1[[#This Row],[Transaction Fee]]))</f>
        <v/>
      </c>
      <c r="J454" s="174">
        <f>IFERROR(VLOOKUP(B454,'Multi Unit Grid'!C:F,4,FALSE),"")</f>
        <v/>
      </c>
      <c r="K454" s="201">
        <f>IFERROR(VLOOKUP(B454,'Multi Unit Grid'!C:G,5,FALSE),"")</f>
        <v/>
      </c>
      <c r="N454" s="207">
        <f>IF(M454="Y",7.5,IF(M454="N",0,""))</f>
        <v/>
      </c>
      <c r="S454" s="673" t="n"/>
    </row>
    <row r="455">
      <c r="A455" s="166">
        <f>IF('Multi Unit Grid'!B1145="","",'Multi Unit Grid'!B1145)</f>
        <v/>
      </c>
      <c r="B455" s="166">
        <f>IF('Multi Unit Grid'!C1145="","",'Multi Unit Grid'!C1145)</f>
        <v/>
      </c>
      <c r="E455" s="166">
        <f>IF('Multi Unit Grid'!D451="","",'Multi Unit Grid'!D451)</f>
        <v/>
      </c>
      <c r="F455" s="166">
        <f>IF('Multi Unit Grid'!E451="","",'Multi Unit Grid'!E451)</f>
        <v/>
      </c>
      <c r="G455" s="631">
        <f>IF(F455=52,66.15,IF(F455=26,66.15,IF(F455=24,66.15,IF(F455=12,54.6,IF(F455=4,121.8/3,IF(F455=1,488.25/12,""))))))</f>
        <v/>
      </c>
      <c r="H455" s="631">
        <f>IF(F455=52,E455*1.1*52/12,IF(F455=26,E455*1.1*26/12,IF(F455=24,E455*1.1*24/12,IF(F455=12,E455*1.1*12/12,IF(F455=4,E455*4/12,IF(F455=1,E455*4/12,""))))))</f>
        <v/>
      </c>
      <c r="I455" s="174">
        <f>IF(G455="","",SUM(Table1[[#This Row],[Base Fee]]+Table1[[#This Row],[Transaction Fee]]))</f>
        <v/>
      </c>
      <c r="J455" s="174">
        <f>IFERROR(VLOOKUP(B455,'Multi Unit Grid'!C:F,4,FALSE),"")</f>
        <v/>
      </c>
      <c r="K455" s="201">
        <f>IFERROR(VLOOKUP(B455,'Multi Unit Grid'!C:G,5,FALSE),"")</f>
        <v/>
      </c>
      <c r="N455" s="207">
        <f>IF(M455="Y",7.5,IF(M455="N",0,""))</f>
        <v/>
      </c>
      <c r="S455" s="673" t="n"/>
    </row>
    <row r="456">
      <c r="A456" s="166">
        <f>IF('Multi Unit Grid'!B1146="","",'Multi Unit Grid'!B1146)</f>
        <v/>
      </c>
      <c r="B456" s="166">
        <f>IF('Multi Unit Grid'!C1146="","",'Multi Unit Grid'!C1146)</f>
        <v/>
      </c>
      <c r="E456" s="166">
        <f>IF('Multi Unit Grid'!D452="","",'Multi Unit Grid'!D452)</f>
        <v/>
      </c>
      <c r="F456" s="166">
        <f>IF('Multi Unit Grid'!E452="","",'Multi Unit Grid'!E452)</f>
        <v/>
      </c>
      <c r="G456" s="631">
        <f>IF(F456=52,66.15,IF(F456=26,66.15,IF(F456=24,66.15,IF(F456=12,54.6,IF(F456=4,121.8/3,IF(F456=1,488.25/12,""))))))</f>
        <v/>
      </c>
      <c r="H456" s="631">
        <f>IF(F456=52,E456*1.1*52/12,IF(F456=26,E456*1.1*26/12,IF(F456=24,E456*1.1*24/12,IF(F456=12,E456*1.1*12/12,IF(F456=4,E456*4/12,IF(F456=1,E456*4/12,""))))))</f>
        <v/>
      </c>
      <c r="I456" s="174">
        <f>IF(G456="","",SUM(Table1[[#This Row],[Base Fee]]+Table1[[#This Row],[Transaction Fee]]))</f>
        <v/>
      </c>
      <c r="J456" s="174">
        <f>IFERROR(VLOOKUP(B456,'Multi Unit Grid'!C:F,4,FALSE),"")</f>
        <v/>
      </c>
      <c r="K456" s="201">
        <f>IFERROR(VLOOKUP(B456,'Multi Unit Grid'!C:G,5,FALSE),"")</f>
        <v/>
      </c>
      <c r="N456" s="207">
        <f>IF(M456="Y",7.5,IF(M456="N",0,""))</f>
        <v/>
      </c>
      <c r="S456" s="673" t="n"/>
    </row>
    <row r="457">
      <c r="A457" s="166">
        <f>IF('Multi Unit Grid'!B1147="","",'Multi Unit Grid'!B1147)</f>
        <v/>
      </c>
      <c r="B457" s="166">
        <f>IF('Multi Unit Grid'!C1147="","",'Multi Unit Grid'!C1147)</f>
        <v/>
      </c>
      <c r="E457" s="166">
        <f>IF('Multi Unit Grid'!D453="","",'Multi Unit Grid'!D453)</f>
        <v/>
      </c>
      <c r="F457" s="166">
        <f>IF('Multi Unit Grid'!E453="","",'Multi Unit Grid'!E453)</f>
        <v/>
      </c>
      <c r="G457" s="631">
        <f>IF(F457=52,66.15,IF(F457=26,66.15,IF(F457=24,66.15,IF(F457=12,54.6,IF(F457=4,121.8/3,IF(F457=1,488.25/12,""))))))</f>
        <v/>
      </c>
      <c r="H457" s="631">
        <f>IF(F457=52,E457*1.1*52/12,IF(F457=26,E457*1.1*26/12,IF(F457=24,E457*1.1*24/12,IF(F457=12,E457*1.1*12/12,IF(F457=4,E457*4/12,IF(F457=1,E457*4/12,""))))))</f>
        <v/>
      </c>
      <c r="I457" s="174">
        <f>IF(G457="","",SUM(Table1[[#This Row],[Base Fee]]+Table1[[#This Row],[Transaction Fee]]))</f>
        <v/>
      </c>
      <c r="J457" s="174">
        <f>IFERROR(VLOOKUP(B457,'Multi Unit Grid'!C:F,4,FALSE),"")</f>
        <v/>
      </c>
      <c r="K457" s="201">
        <f>IFERROR(VLOOKUP(B457,'Multi Unit Grid'!C:G,5,FALSE),"")</f>
        <v/>
      </c>
      <c r="N457" s="207">
        <f>IF(M457="Y",7.5,IF(M457="N",0,""))</f>
        <v/>
      </c>
      <c r="S457" s="673" t="n"/>
    </row>
    <row r="458">
      <c r="A458" s="166">
        <f>IF('Multi Unit Grid'!B1148="","",'Multi Unit Grid'!B1148)</f>
        <v/>
      </c>
      <c r="B458" s="166">
        <f>IF('Multi Unit Grid'!C1148="","",'Multi Unit Grid'!C1148)</f>
        <v/>
      </c>
      <c r="E458" s="166">
        <f>IF('Multi Unit Grid'!D454="","",'Multi Unit Grid'!D454)</f>
        <v/>
      </c>
      <c r="F458" s="166">
        <f>IF('Multi Unit Grid'!E454="","",'Multi Unit Grid'!E454)</f>
        <v/>
      </c>
      <c r="G458" s="631">
        <f>IF(F458=52,66.15,IF(F458=26,66.15,IF(F458=24,66.15,IF(F458=12,54.6,IF(F458=4,121.8/3,IF(F458=1,488.25/12,""))))))</f>
        <v/>
      </c>
      <c r="H458" s="631">
        <f>IF(F458=52,E458*1.1*52/12,IF(F458=26,E458*1.1*26/12,IF(F458=24,E458*1.1*24/12,IF(F458=12,E458*1.1*12/12,IF(F458=4,E458*4/12,IF(F458=1,E458*4/12,""))))))</f>
        <v/>
      </c>
      <c r="I458" s="174">
        <f>IF(G458="","",SUM(Table1[[#This Row],[Base Fee]]+Table1[[#This Row],[Transaction Fee]]))</f>
        <v/>
      </c>
      <c r="J458" s="174">
        <f>IFERROR(VLOOKUP(B458,'Multi Unit Grid'!C:F,4,FALSE),"")</f>
        <v/>
      </c>
      <c r="K458" s="201">
        <f>IFERROR(VLOOKUP(B458,'Multi Unit Grid'!C:G,5,FALSE),"")</f>
        <v/>
      </c>
      <c r="N458" s="207">
        <f>IF(M458="Y",7.5,IF(M458="N",0,""))</f>
        <v/>
      </c>
      <c r="S458" s="673" t="n"/>
    </row>
    <row r="459">
      <c r="A459" s="166">
        <f>IF('Multi Unit Grid'!B1149="","",'Multi Unit Grid'!B1149)</f>
        <v/>
      </c>
      <c r="B459" s="166">
        <f>IF('Multi Unit Grid'!C1149="","",'Multi Unit Grid'!C1149)</f>
        <v/>
      </c>
      <c r="E459" s="166">
        <f>IF('Multi Unit Grid'!D455="","",'Multi Unit Grid'!D455)</f>
        <v/>
      </c>
      <c r="F459" s="166">
        <f>IF('Multi Unit Grid'!E455="","",'Multi Unit Grid'!E455)</f>
        <v/>
      </c>
      <c r="G459" s="631">
        <f>IF(F459=52,66.15,IF(F459=26,66.15,IF(F459=24,66.15,IF(F459=12,54.6,IF(F459=4,121.8/3,IF(F459=1,488.25/12,""))))))</f>
        <v/>
      </c>
      <c r="H459" s="631">
        <f>IF(F459=52,E459*1.1*52/12,IF(F459=26,E459*1.1*26/12,IF(F459=24,E459*1.1*24/12,IF(F459=12,E459*1.1*12/12,IF(F459=4,E459*4/12,IF(F459=1,E459*4/12,""))))))</f>
        <v/>
      </c>
      <c r="I459" s="174">
        <f>IF(G459="","",SUM(Table1[[#This Row],[Base Fee]]+Table1[[#This Row],[Transaction Fee]]))</f>
        <v/>
      </c>
      <c r="J459" s="174">
        <f>IFERROR(VLOOKUP(B459,'Multi Unit Grid'!C:F,4,FALSE),"")</f>
        <v/>
      </c>
      <c r="K459" s="201">
        <f>IFERROR(VLOOKUP(B459,'Multi Unit Grid'!C:G,5,FALSE),"")</f>
        <v/>
      </c>
      <c r="N459" s="207">
        <f>IF(M459="Y",7.5,IF(M459="N",0,""))</f>
        <v/>
      </c>
      <c r="S459" s="673" t="n"/>
    </row>
    <row r="460">
      <c r="A460" s="166">
        <f>IF('Multi Unit Grid'!B1150="","",'Multi Unit Grid'!B1150)</f>
        <v/>
      </c>
      <c r="B460" s="166">
        <f>IF('Multi Unit Grid'!C1150="","",'Multi Unit Grid'!C1150)</f>
        <v/>
      </c>
      <c r="E460" s="166">
        <f>IF('Multi Unit Grid'!D456="","",'Multi Unit Grid'!D456)</f>
        <v/>
      </c>
      <c r="F460" s="166">
        <f>IF('Multi Unit Grid'!E456="","",'Multi Unit Grid'!E456)</f>
        <v/>
      </c>
      <c r="G460" s="631">
        <f>IF(F460=52,66.15,IF(F460=26,66.15,IF(F460=24,66.15,IF(F460=12,54.6,IF(F460=4,121.8/3,IF(F460=1,488.25/12,""))))))</f>
        <v/>
      </c>
      <c r="H460" s="631">
        <f>IF(F460=52,E460*1.1*52/12,IF(F460=26,E460*1.1*26/12,IF(F460=24,E460*1.1*24/12,IF(F460=12,E460*1.1*12/12,IF(F460=4,E460*4/12,IF(F460=1,E460*4/12,""))))))</f>
        <v/>
      </c>
      <c r="I460" s="174">
        <f>IF(G460="","",SUM(Table1[[#This Row],[Base Fee]]+Table1[[#This Row],[Transaction Fee]]))</f>
        <v/>
      </c>
      <c r="J460" s="174">
        <f>IFERROR(VLOOKUP(B460,'Multi Unit Grid'!C:F,4,FALSE),"")</f>
        <v/>
      </c>
      <c r="K460" s="201">
        <f>IFERROR(VLOOKUP(B460,'Multi Unit Grid'!C:G,5,FALSE),"")</f>
        <v/>
      </c>
      <c r="N460" s="207">
        <f>IF(M460="Y",7.5,IF(M460="N",0,""))</f>
        <v/>
      </c>
      <c r="S460" s="673" t="n"/>
    </row>
    <row r="461">
      <c r="A461" s="166">
        <f>IF('Multi Unit Grid'!B1151="","",'Multi Unit Grid'!B1151)</f>
        <v/>
      </c>
      <c r="B461" s="166">
        <f>IF('Multi Unit Grid'!C1151="","",'Multi Unit Grid'!C1151)</f>
        <v/>
      </c>
      <c r="E461" s="166">
        <f>IF('Multi Unit Grid'!D457="","",'Multi Unit Grid'!D457)</f>
        <v/>
      </c>
      <c r="F461" s="166">
        <f>IF('Multi Unit Grid'!E457="","",'Multi Unit Grid'!E457)</f>
        <v/>
      </c>
      <c r="G461" s="631">
        <f>IF(F461=52,66.15,IF(F461=26,66.15,IF(F461=24,66.15,IF(F461=12,54.6,IF(F461=4,121.8/3,IF(F461=1,488.25/12,""))))))</f>
        <v/>
      </c>
      <c r="H461" s="631">
        <f>IF(F461=52,E461*1.1*52/12,IF(F461=26,E461*1.1*26/12,IF(F461=24,E461*1.1*24/12,IF(F461=12,E461*1.1*12/12,IF(F461=4,E461*4/12,IF(F461=1,E461*4/12,""))))))</f>
        <v/>
      </c>
      <c r="I461" s="174">
        <f>IF(G461="","",SUM(Table1[[#This Row],[Base Fee]]+Table1[[#This Row],[Transaction Fee]]))</f>
        <v/>
      </c>
      <c r="J461" s="174">
        <f>IFERROR(VLOOKUP(B461,'Multi Unit Grid'!C:F,4,FALSE),"")</f>
        <v/>
      </c>
      <c r="K461" s="201">
        <f>IFERROR(VLOOKUP(B461,'Multi Unit Grid'!C:G,5,FALSE),"")</f>
        <v/>
      </c>
      <c r="N461" s="207">
        <f>IF(M461="Y",7.5,IF(M461="N",0,""))</f>
        <v/>
      </c>
      <c r="S461" s="673" t="n"/>
    </row>
    <row r="462">
      <c r="A462" s="166">
        <f>IF('Multi Unit Grid'!B1152="","",'Multi Unit Grid'!B1152)</f>
        <v/>
      </c>
      <c r="B462" s="166">
        <f>IF('Multi Unit Grid'!C1152="","",'Multi Unit Grid'!C1152)</f>
        <v/>
      </c>
      <c r="E462" s="166">
        <f>IF('Multi Unit Grid'!D458="","",'Multi Unit Grid'!D458)</f>
        <v/>
      </c>
      <c r="F462" s="166">
        <f>IF('Multi Unit Grid'!E458="","",'Multi Unit Grid'!E458)</f>
        <v/>
      </c>
      <c r="G462" s="631">
        <f>IF(F462=52,66.15,IF(F462=26,66.15,IF(F462=24,66.15,IF(F462=12,54.6,IF(F462=4,121.8/3,IF(F462=1,488.25/12,""))))))</f>
        <v/>
      </c>
      <c r="H462" s="631">
        <f>IF(F462=52,E462*1.1*52/12,IF(F462=26,E462*1.1*26/12,IF(F462=24,E462*1.1*24/12,IF(F462=12,E462*1.1*12/12,IF(F462=4,E462*4/12,IF(F462=1,E462*4/12,""))))))</f>
        <v/>
      </c>
      <c r="I462" s="174">
        <f>IF(G462="","",SUM(Table1[[#This Row],[Base Fee]]+Table1[[#This Row],[Transaction Fee]]))</f>
        <v/>
      </c>
      <c r="J462" s="174">
        <f>IFERROR(VLOOKUP(B462,'Multi Unit Grid'!C:F,4,FALSE),"")</f>
        <v/>
      </c>
      <c r="K462" s="201">
        <f>IFERROR(VLOOKUP(B462,'Multi Unit Grid'!C:G,5,FALSE),"")</f>
        <v/>
      </c>
      <c r="N462" s="207">
        <f>IF(M462="Y",7.5,IF(M462="N",0,""))</f>
        <v/>
      </c>
      <c r="S462" s="673" t="n"/>
    </row>
    <row r="463">
      <c r="A463" s="166">
        <f>IF('Multi Unit Grid'!B1153="","",'Multi Unit Grid'!B1153)</f>
        <v/>
      </c>
      <c r="B463" s="166">
        <f>IF('Multi Unit Grid'!C1153="","",'Multi Unit Grid'!C1153)</f>
        <v/>
      </c>
      <c r="E463" s="166">
        <f>IF('Multi Unit Grid'!D459="","",'Multi Unit Grid'!D459)</f>
        <v/>
      </c>
      <c r="F463" s="166">
        <f>IF('Multi Unit Grid'!E459="","",'Multi Unit Grid'!E459)</f>
        <v/>
      </c>
      <c r="G463" s="631">
        <f>IF(F463=52,66.15,IF(F463=26,66.15,IF(F463=24,66.15,IF(F463=12,54.6,IF(F463=4,121.8/3,IF(F463=1,488.25/12,""))))))</f>
        <v/>
      </c>
      <c r="H463" s="631">
        <f>IF(F463=52,E463*1.1*52/12,IF(F463=26,E463*1.1*26/12,IF(F463=24,E463*1.1*24/12,IF(F463=12,E463*1.1*12/12,IF(F463=4,E463*4/12,IF(F463=1,E463*4/12,""))))))</f>
        <v/>
      </c>
      <c r="I463" s="174">
        <f>IF(G463="","",SUM(Table1[[#This Row],[Base Fee]]+Table1[[#This Row],[Transaction Fee]]))</f>
        <v/>
      </c>
      <c r="J463" s="174">
        <f>IFERROR(VLOOKUP(B463,'Multi Unit Grid'!C:F,4,FALSE),"")</f>
        <v/>
      </c>
      <c r="K463" s="201">
        <f>IFERROR(VLOOKUP(B463,'Multi Unit Grid'!C:G,5,FALSE),"")</f>
        <v/>
      </c>
      <c r="N463" s="207">
        <f>IF(M463="Y",7.5,IF(M463="N",0,""))</f>
        <v/>
      </c>
      <c r="S463" s="673" t="n"/>
    </row>
    <row r="464">
      <c r="A464" s="166">
        <f>IF('Multi Unit Grid'!B1154="","",'Multi Unit Grid'!B1154)</f>
        <v/>
      </c>
      <c r="B464" s="166">
        <f>IF('Multi Unit Grid'!C1154="","",'Multi Unit Grid'!C1154)</f>
        <v/>
      </c>
      <c r="E464" s="166">
        <f>IF('Multi Unit Grid'!D460="","",'Multi Unit Grid'!D460)</f>
        <v/>
      </c>
      <c r="F464" s="166">
        <f>IF('Multi Unit Grid'!E460="","",'Multi Unit Grid'!E460)</f>
        <v/>
      </c>
      <c r="G464" s="631">
        <f>IF(F464=52,66.15,IF(F464=26,66.15,IF(F464=24,66.15,IF(F464=12,54.6,IF(F464=4,121.8/3,IF(F464=1,488.25/12,""))))))</f>
        <v/>
      </c>
      <c r="H464" s="631">
        <f>IF(F464=52,E464*1.1*52/12,IF(F464=26,E464*1.1*26/12,IF(F464=24,E464*1.1*24/12,IF(F464=12,E464*1.1*12/12,IF(F464=4,E464*4/12,IF(F464=1,E464*4/12,""))))))</f>
        <v/>
      </c>
      <c r="I464" s="174">
        <f>IF(G464="","",SUM(Table1[[#This Row],[Base Fee]]+Table1[[#This Row],[Transaction Fee]]))</f>
        <v/>
      </c>
      <c r="J464" s="174">
        <f>IFERROR(VLOOKUP(B464,'Multi Unit Grid'!C:F,4,FALSE),"")</f>
        <v/>
      </c>
      <c r="K464" s="201">
        <f>IFERROR(VLOOKUP(B464,'Multi Unit Grid'!C:G,5,FALSE),"")</f>
        <v/>
      </c>
      <c r="N464" s="207">
        <f>IF(M464="Y",7.5,IF(M464="N",0,""))</f>
        <v/>
      </c>
      <c r="S464" s="673" t="n"/>
    </row>
    <row r="465">
      <c r="A465" s="166">
        <f>IF('Multi Unit Grid'!B1155="","",'Multi Unit Grid'!B1155)</f>
        <v/>
      </c>
      <c r="B465" s="166">
        <f>IF('Multi Unit Grid'!C1155="","",'Multi Unit Grid'!C1155)</f>
        <v/>
      </c>
      <c r="E465" s="166">
        <f>IF('Multi Unit Grid'!D461="","",'Multi Unit Grid'!D461)</f>
        <v/>
      </c>
      <c r="F465" s="166">
        <f>IF('Multi Unit Grid'!E461="","",'Multi Unit Grid'!E461)</f>
        <v/>
      </c>
      <c r="G465" s="631">
        <f>IF(F465=52,66.15,IF(F465=26,66.15,IF(F465=24,66.15,IF(F465=12,54.6,IF(F465=4,121.8/3,IF(F465=1,488.25/12,""))))))</f>
        <v/>
      </c>
      <c r="H465" s="631">
        <f>IF(F465=52,E465*1.1*52/12,IF(F465=26,E465*1.1*26/12,IF(F465=24,E465*1.1*24/12,IF(F465=12,E465*1.1*12/12,IF(F465=4,E465*4/12,IF(F465=1,E465*4/12,""))))))</f>
        <v/>
      </c>
      <c r="I465" s="174">
        <f>IF(G465="","",SUM(Table1[[#This Row],[Base Fee]]+Table1[[#This Row],[Transaction Fee]]))</f>
        <v/>
      </c>
      <c r="J465" s="174">
        <f>IFERROR(VLOOKUP(B465,'Multi Unit Grid'!C:F,4,FALSE),"")</f>
        <v/>
      </c>
      <c r="K465" s="201">
        <f>IFERROR(VLOOKUP(B465,'Multi Unit Grid'!C:G,5,FALSE),"")</f>
        <v/>
      </c>
      <c r="N465" s="207">
        <f>IF(M465="Y",7.5,IF(M465="N",0,""))</f>
        <v/>
      </c>
      <c r="S465" s="673" t="n"/>
    </row>
    <row r="466">
      <c r="A466" s="166">
        <f>IF('Multi Unit Grid'!B1156="","",'Multi Unit Grid'!B1156)</f>
        <v/>
      </c>
      <c r="B466" s="166">
        <f>IF('Multi Unit Grid'!C1156="","",'Multi Unit Grid'!C1156)</f>
        <v/>
      </c>
      <c r="E466" s="166">
        <f>IF('Multi Unit Grid'!D462="","",'Multi Unit Grid'!D462)</f>
        <v/>
      </c>
      <c r="F466" s="166">
        <f>IF('Multi Unit Grid'!E462="","",'Multi Unit Grid'!E462)</f>
        <v/>
      </c>
      <c r="G466" s="631">
        <f>IF(F466=52,66.15,IF(F466=26,66.15,IF(F466=24,66.15,IF(F466=12,54.6,IF(F466=4,121.8/3,IF(F466=1,488.25/12,""))))))</f>
        <v/>
      </c>
      <c r="H466" s="631">
        <f>IF(F466=52,E466*1.1*52/12,IF(F466=26,E466*1.1*26/12,IF(F466=24,E466*1.1*24/12,IF(F466=12,E466*1.1*12/12,IF(F466=4,E466*4/12,IF(F466=1,E466*4/12,""))))))</f>
        <v/>
      </c>
      <c r="I466" s="174">
        <f>IF(G466="","",SUM(Table1[[#This Row],[Base Fee]]+Table1[[#This Row],[Transaction Fee]]))</f>
        <v/>
      </c>
      <c r="J466" s="174">
        <f>IFERROR(VLOOKUP(B466,'Multi Unit Grid'!C:F,4,FALSE),"")</f>
        <v/>
      </c>
      <c r="K466" s="201">
        <f>IFERROR(VLOOKUP(B466,'Multi Unit Grid'!C:G,5,FALSE),"")</f>
        <v/>
      </c>
      <c r="N466" s="207">
        <f>IF(M466="Y",7.5,IF(M466="N",0,""))</f>
        <v/>
      </c>
      <c r="S466" s="673" t="n"/>
    </row>
    <row r="467">
      <c r="A467" s="166">
        <f>IF('Multi Unit Grid'!B1157="","",'Multi Unit Grid'!B1157)</f>
        <v/>
      </c>
      <c r="B467" s="166">
        <f>IF('Multi Unit Grid'!C1157="","",'Multi Unit Grid'!C1157)</f>
        <v/>
      </c>
      <c r="E467" s="166">
        <f>IF('Multi Unit Grid'!D463="","",'Multi Unit Grid'!D463)</f>
        <v/>
      </c>
      <c r="F467" s="166">
        <f>IF('Multi Unit Grid'!E463="","",'Multi Unit Grid'!E463)</f>
        <v/>
      </c>
      <c r="G467" s="631">
        <f>IF(F467=52,66.15,IF(F467=26,66.15,IF(F467=24,66.15,IF(F467=12,54.6,IF(F467=4,121.8/3,IF(F467=1,488.25/12,""))))))</f>
        <v/>
      </c>
      <c r="H467" s="631">
        <f>IF(F467=52,E467*1.1*52/12,IF(F467=26,E467*1.1*26/12,IF(F467=24,E467*1.1*24/12,IF(F467=12,E467*1.1*12/12,IF(F467=4,E467*4/12,IF(F467=1,E467*4/12,""))))))</f>
        <v/>
      </c>
      <c r="I467" s="174">
        <f>IF(G467="","",SUM(Table1[[#This Row],[Base Fee]]+Table1[[#This Row],[Transaction Fee]]))</f>
        <v/>
      </c>
      <c r="J467" s="174">
        <f>IFERROR(VLOOKUP(B467,'Multi Unit Grid'!C:F,4,FALSE),"")</f>
        <v/>
      </c>
      <c r="K467" s="201">
        <f>IFERROR(VLOOKUP(B467,'Multi Unit Grid'!C:G,5,FALSE),"")</f>
        <v/>
      </c>
      <c r="N467" s="207">
        <f>IF(M467="Y",7.5,IF(M467="N",0,""))</f>
        <v/>
      </c>
      <c r="S467" s="673" t="n"/>
    </row>
    <row r="468">
      <c r="A468" s="166">
        <f>IF('Multi Unit Grid'!B1158="","",'Multi Unit Grid'!B1158)</f>
        <v/>
      </c>
      <c r="B468" s="166">
        <f>IF('Multi Unit Grid'!C1158="","",'Multi Unit Grid'!C1158)</f>
        <v/>
      </c>
      <c r="E468" s="166">
        <f>IF('Multi Unit Grid'!D464="","",'Multi Unit Grid'!D464)</f>
        <v/>
      </c>
      <c r="F468" s="166">
        <f>IF('Multi Unit Grid'!E464="","",'Multi Unit Grid'!E464)</f>
        <v/>
      </c>
      <c r="G468" s="631">
        <f>IF(F468=52,66.15,IF(F468=26,66.15,IF(F468=24,66.15,IF(F468=12,54.6,IF(F468=4,121.8/3,IF(F468=1,488.25/12,""))))))</f>
        <v/>
      </c>
      <c r="H468" s="631">
        <f>IF(F468=52,E468*1.1*52/12,IF(F468=26,E468*1.1*26/12,IF(F468=24,E468*1.1*24/12,IF(F468=12,E468*1.1*12/12,IF(F468=4,E468*4/12,IF(F468=1,E468*4/12,""))))))</f>
        <v/>
      </c>
      <c r="I468" s="174">
        <f>IF(G468="","",SUM(Table1[[#This Row],[Base Fee]]+Table1[[#This Row],[Transaction Fee]]))</f>
        <v/>
      </c>
      <c r="J468" s="174">
        <f>IFERROR(VLOOKUP(B468,'Multi Unit Grid'!C:F,4,FALSE),"")</f>
        <v/>
      </c>
      <c r="K468" s="201">
        <f>IFERROR(VLOOKUP(B468,'Multi Unit Grid'!C:G,5,FALSE),"")</f>
        <v/>
      </c>
      <c r="N468" s="207">
        <f>IF(M468="Y",7.5,IF(M468="N",0,""))</f>
        <v/>
      </c>
      <c r="S468" s="673" t="n"/>
    </row>
    <row r="469">
      <c r="A469" s="166">
        <f>IF('Multi Unit Grid'!B1159="","",'Multi Unit Grid'!B1159)</f>
        <v/>
      </c>
      <c r="B469" s="166">
        <f>IF('Multi Unit Grid'!C1159="","",'Multi Unit Grid'!C1159)</f>
        <v/>
      </c>
      <c r="E469" s="166">
        <f>IF('Multi Unit Grid'!D465="","",'Multi Unit Grid'!D465)</f>
        <v/>
      </c>
      <c r="F469" s="166">
        <f>IF('Multi Unit Grid'!E465="","",'Multi Unit Grid'!E465)</f>
        <v/>
      </c>
      <c r="G469" s="631">
        <f>IF(F469=52,66.15,IF(F469=26,66.15,IF(F469=24,66.15,IF(F469=12,54.6,IF(F469=4,121.8/3,IF(F469=1,488.25/12,""))))))</f>
        <v/>
      </c>
      <c r="H469" s="631">
        <f>IF(F469=52,E469*1.1*52/12,IF(F469=26,E469*1.1*26/12,IF(F469=24,E469*1.1*24/12,IF(F469=12,E469*1.1*12/12,IF(F469=4,E469*4/12,IF(F469=1,E469*4/12,""))))))</f>
        <v/>
      </c>
      <c r="I469" s="174">
        <f>IF(G469="","",SUM(Table1[[#This Row],[Base Fee]]+Table1[[#This Row],[Transaction Fee]]))</f>
        <v/>
      </c>
      <c r="J469" s="174">
        <f>IFERROR(VLOOKUP(B469,'Multi Unit Grid'!C:F,4,FALSE),"")</f>
        <v/>
      </c>
      <c r="K469" s="201">
        <f>IFERROR(VLOOKUP(B469,'Multi Unit Grid'!C:G,5,FALSE),"")</f>
        <v/>
      </c>
      <c r="N469" s="207">
        <f>IF(M469="Y",7.5,IF(M469="N",0,""))</f>
        <v/>
      </c>
      <c r="S469" s="673" t="n"/>
    </row>
    <row r="470">
      <c r="A470" s="166">
        <f>IF('Multi Unit Grid'!B1160="","",'Multi Unit Grid'!B1160)</f>
        <v/>
      </c>
      <c r="B470" s="166">
        <f>IF('Multi Unit Grid'!C1160="","",'Multi Unit Grid'!C1160)</f>
        <v/>
      </c>
      <c r="E470" s="166">
        <f>IF('Multi Unit Grid'!D466="","",'Multi Unit Grid'!D466)</f>
        <v/>
      </c>
      <c r="F470" s="166">
        <f>IF('Multi Unit Grid'!E466="","",'Multi Unit Grid'!E466)</f>
        <v/>
      </c>
      <c r="G470" s="631">
        <f>IF(F470=52,66.15,IF(F470=26,66.15,IF(F470=24,66.15,IF(F470=12,54.6,IF(F470=4,121.8/3,IF(F470=1,488.25/12,""))))))</f>
        <v/>
      </c>
      <c r="H470" s="631">
        <f>IF(F470=52,E470*1.1*52/12,IF(F470=26,E470*1.1*26/12,IF(F470=24,E470*1.1*24/12,IF(F470=12,E470*1.1*12/12,IF(F470=4,E470*4/12,IF(F470=1,E470*4/12,""))))))</f>
        <v/>
      </c>
      <c r="I470" s="174">
        <f>IF(G470="","",SUM(Table1[[#This Row],[Base Fee]]+Table1[[#This Row],[Transaction Fee]]))</f>
        <v/>
      </c>
      <c r="J470" s="174">
        <f>IFERROR(VLOOKUP(B470,'Multi Unit Grid'!C:F,4,FALSE),"")</f>
        <v/>
      </c>
      <c r="K470" s="201">
        <f>IFERROR(VLOOKUP(B470,'Multi Unit Grid'!C:G,5,FALSE),"")</f>
        <v/>
      </c>
      <c r="N470" s="207">
        <f>IF(M470="Y",7.5,IF(M470="N",0,""))</f>
        <v/>
      </c>
      <c r="S470" s="673" t="n"/>
    </row>
    <row r="471">
      <c r="A471" s="166">
        <f>IF('Multi Unit Grid'!B1161="","",'Multi Unit Grid'!B1161)</f>
        <v/>
      </c>
      <c r="B471" s="166">
        <f>IF('Multi Unit Grid'!C1161="","",'Multi Unit Grid'!C1161)</f>
        <v/>
      </c>
      <c r="E471" s="166">
        <f>IF('Multi Unit Grid'!D467="","",'Multi Unit Grid'!D467)</f>
        <v/>
      </c>
      <c r="F471" s="166">
        <f>IF('Multi Unit Grid'!E467="","",'Multi Unit Grid'!E467)</f>
        <v/>
      </c>
      <c r="G471" s="631">
        <f>IF(F471=52,66.15,IF(F471=26,66.15,IF(F471=24,66.15,IF(F471=12,54.6,IF(F471=4,121.8/3,IF(F471=1,488.25/12,""))))))</f>
        <v/>
      </c>
      <c r="H471" s="631">
        <f>IF(F471=52,E471*1.1*52/12,IF(F471=26,E471*1.1*26/12,IF(F471=24,E471*1.1*24/12,IF(F471=12,E471*1.1*12/12,IF(F471=4,E471*4/12,IF(F471=1,E471*4/12,""))))))</f>
        <v/>
      </c>
      <c r="I471" s="174">
        <f>IF(G471="","",SUM(Table1[[#This Row],[Base Fee]]+Table1[[#This Row],[Transaction Fee]]))</f>
        <v/>
      </c>
      <c r="J471" s="174">
        <f>IFERROR(VLOOKUP(B471,'Multi Unit Grid'!C:F,4,FALSE),"")</f>
        <v/>
      </c>
      <c r="K471" s="201">
        <f>IFERROR(VLOOKUP(B471,'Multi Unit Grid'!C:G,5,FALSE),"")</f>
        <v/>
      </c>
      <c r="N471" s="207">
        <f>IF(M471="Y",7.5,IF(M471="N",0,""))</f>
        <v/>
      </c>
      <c r="S471" s="673" t="n"/>
    </row>
    <row r="472">
      <c r="A472" s="166">
        <f>IF('Multi Unit Grid'!B1162="","",'Multi Unit Grid'!B1162)</f>
        <v/>
      </c>
      <c r="B472" s="166">
        <f>IF('Multi Unit Grid'!C1162="","",'Multi Unit Grid'!C1162)</f>
        <v/>
      </c>
      <c r="E472" s="166">
        <f>IF('Multi Unit Grid'!D468="","",'Multi Unit Grid'!D468)</f>
        <v/>
      </c>
      <c r="F472" s="166">
        <f>IF('Multi Unit Grid'!E468="","",'Multi Unit Grid'!E468)</f>
        <v/>
      </c>
      <c r="G472" s="631">
        <f>IF(F472=52,66.15,IF(F472=26,66.15,IF(F472=24,66.15,IF(F472=12,54.6,IF(F472=4,121.8/3,IF(F472=1,488.25/12,""))))))</f>
        <v/>
      </c>
      <c r="H472" s="631">
        <f>IF(F472=52,E472*1.1*52/12,IF(F472=26,E472*1.1*26/12,IF(F472=24,E472*1.1*24/12,IF(F472=12,E472*1.1*12/12,IF(F472=4,E472*4/12,IF(F472=1,E472*4/12,""))))))</f>
        <v/>
      </c>
      <c r="I472" s="174">
        <f>IF(G472="","",SUM(Table1[[#This Row],[Base Fee]]+Table1[[#This Row],[Transaction Fee]]))</f>
        <v/>
      </c>
      <c r="J472" s="174">
        <f>IFERROR(VLOOKUP(B472,'Multi Unit Grid'!C:F,4,FALSE),"")</f>
        <v/>
      </c>
      <c r="K472" s="201">
        <f>IFERROR(VLOOKUP(B472,'Multi Unit Grid'!C:G,5,FALSE),"")</f>
        <v/>
      </c>
      <c r="N472" s="207">
        <f>IF(M472="Y",7.5,IF(M472="N",0,""))</f>
        <v/>
      </c>
      <c r="S472" s="673" t="n"/>
    </row>
    <row r="473">
      <c r="A473" s="166">
        <f>IF('Multi Unit Grid'!B1163="","",'Multi Unit Grid'!B1163)</f>
        <v/>
      </c>
      <c r="B473" s="166">
        <f>IF('Multi Unit Grid'!C1163="","",'Multi Unit Grid'!C1163)</f>
        <v/>
      </c>
      <c r="E473" s="166">
        <f>IF('Multi Unit Grid'!D469="","",'Multi Unit Grid'!D469)</f>
        <v/>
      </c>
      <c r="F473" s="166">
        <f>IF('Multi Unit Grid'!E469="","",'Multi Unit Grid'!E469)</f>
        <v/>
      </c>
      <c r="G473" s="631">
        <f>IF(F473=52,66.15,IF(F473=26,66.15,IF(F473=24,66.15,IF(F473=12,54.6,IF(F473=4,121.8/3,IF(F473=1,488.25/12,""))))))</f>
        <v/>
      </c>
      <c r="H473" s="631">
        <f>IF(F473=52,E473*1.1*52/12,IF(F473=26,E473*1.1*26/12,IF(F473=24,E473*1.1*24/12,IF(F473=12,E473*1.1*12/12,IF(F473=4,E473*4/12,IF(F473=1,E473*4/12,""))))))</f>
        <v/>
      </c>
      <c r="I473" s="174">
        <f>IF(G473="","",SUM(Table1[[#This Row],[Base Fee]]+Table1[[#This Row],[Transaction Fee]]))</f>
        <v/>
      </c>
      <c r="J473" s="174">
        <f>IFERROR(VLOOKUP(B473,'Multi Unit Grid'!C:F,4,FALSE),"")</f>
        <v/>
      </c>
      <c r="K473" s="201">
        <f>IFERROR(VLOOKUP(B473,'Multi Unit Grid'!C:G,5,FALSE),"")</f>
        <v/>
      </c>
      <c r="N473" s="207">
        <f>IF(M473="Y",7.5,IF(M473="N",0,""))</f>
        <v/>
      </c>
      <c r="S473" s="673" t="n"/>
    </row>
    <row r="474">
      <c r="A474" s="166">
        <f>IF('Multi Unit Grid'!B1164="","",'Multi Unit Grid'!B1164)</f>
        <v/>
      </c>
      <c r="B474" s="166">
        <f>IF('Multi Unit Grid'!C1164="","",'Multi Unit Grid'!C1164)</f>
        <v/>
      </c>
      <c r="E474" s="166">
        <f>IF('Multi Unit Grid'!D470="","",'Multi Unit Grid'!D470)</f>
        <v/>
      </c>
      <c r="F474" s="166">
        <f>IF('Multi Unit Grid'!E470="","",'Multi Unit Grid'!E470)</f>
        <v/>
      </c>
      <c r="G474" s="631">
        <f>IF(F474=52,66.15,IF(F474=26,66.15,IF(F474=24,66.15,IF(F474=12,54.6,IF(F474=4,121.8/3,IF(F474=1,488.25/12,""))))))</f>
        <v/>
      </c>
      <c r="H474" s="631">
        <f>IF(F474=52,E474*1.1*52/12,IF(F474=26,E474*1.1*26/12,IF(F474=24,E474*1.1*24/12,IF(F474=12,E474*1.1*12/12,IF(F474=4,E474*4/12,IF(F474=1,E474*4/12,""))))))</f>
        <v/>
      </c>
      <c r="I474" s="174">
        <f>IF(G474="","",SUM(Table1[[#This Row],[Base Fee]]+Table1[[#This Row],[Transaction Fee]]))</f>
        <v/>
      </c>
      <c r="J474" s="174">
        <f>IFERROR(VLOOKUP(B474,'Multi Unit Grid'!C:F,4,FALSE),"")</f>
        <v/>
      </c>
      <c r="K474" s="201">
        <f>IFERROR(VLOOKUP(B474,'Multi Unit Grid'!C:G,5,FALSE),"")</f>
        <v/>
      </c>
      <c r="N474" s="207">
        <f>IF(M474="Y",7.5,IF(M474="N",0,""))</f>
        <v/>
      </c>
      <c r="S474" s="673" t="n"/>
    </row>
    <row r="475">
      <c r="A475" s="166">
        <f>IF('Multi Unit Grid'!B1165="","",'Multi Unit Grid'!B1165)</f>
        <v/>
      </c>
      <c r="B475" s="166">
        <f>IF('Multi Unit Grid'!C1165="","",'Multi Unit Grid'!C1165)</f>
        <v/>
      </c>
      <c r="E475" s="166">
        <f>IF('Multi Unit Grid'!D471="","",'Multi Unit Grid'!D471)</f>
        <v/>
      </c>
      <c r="F475" s="166">
        <f>IF('Multi Unit Grid'!E471="","",'Multi Unit Grid'!E471)</f>
        <v/>
      </c>
      <c r="G475" s="631">
        <f>IF(F475=52,66.15,IF(F475=26,66.15,IF(F475=24,66.15,IF(F475=12,54.6,IF(F475=4,121.8/3,IF(F475=1,488.25/12,""))))))</f>
        <v/>
      </c>
      <c r="H475" s="631">
        <f>IF(F475=52,E475*1.1*52/12,IF(F475=26,E475*1.1*26/12,IF(F475=24,E475*1.1*24/12,IF(F475=12,E475*1.1*12/12,IF(F475=4,E475*4/12,IF(F475=1,E475*4/12,""))))))</f>
        <v/>
      </c>
      <c r="I475" s="174">
        <f>IF(G475="","",SUM(Table1[[#This Row],[Base Fee]]+Table1[[#This Row],[Transaction Fee]]))</f>
        <v/>
      </c>
      <c r="J475" s="174">
        <f>IFERROR(VLOOKUP(B475,'Multi Unit Grid'!C:F,4,FALSE),"")</f>
        <v/>
      </c>
      <c r="K475" s="201">
        <f>IFERROR(VLOOKUP(B475,'Multi Unit Grid'!C:G,5,FALSE),"")</f>
        <v/>
      </c>
      <c r="N475" s="207">
        <f>IF(M475="Y",7.5,IF(M475="N",0,""))</f>
        <v/>
      </c>
      <c r="S475" s="673" t="n"/>
    </row>
    <row r="476">
      <c r="A476" s="166">
        <f>IF('Multi Unit Grid'!B1166="","",'Multi Unit Grid'!B1166)</f>
        <v/>
      </c>
      <c r="B476" s="166">
        <f>IF('Multi Unit Grid'!C1166="","",'Multi Unit Grid'!C1166)</f>
        <v/>
      </c>
      <c r="E476" s="166">
        <f>IF('Multi Unit Grid'!D472="","",'Multi Unit Grid'!D472)</f>
        <v/>
      </c>
      <c r="F476" s="166">
        <f>IF('Multi Unit Grid'!E472="","",'Multi Unit Grid'!E472)</f>
        <v/>
      </c>
      <c r="G476" s="631">
        <f>IF(F476=52,66.15,IF(F476=26,66.15,IF(F476=24,66.15,IF(F476=12,54.6,IF(F476=4,121.8/3,IF(F476=1,488.25/12,""))))))</f>
        <v/>
      </c>
      <c r="H476" s="631">
        <f>IF(F476=52,E476*1.1*52/12,IF(F476=26,E476*1.1*26/12,IF(F476=24,E476*1.1*24/12,IF(F476=12,E476*1.1*12/12,IF(F476=4,E476*4/12,IF(F476=1,E476*4/12,""))))))</f>
        <v/>
      </c>
      <c r="I476" s="174">
        <f>IF(G476="","",SUM(Table1[[#This Row],[Base Fee]]+Table1[[#This Row],[Transaction Fee]]))</f>
        <v/>
      </c>
      <c r="J476" s="174">
        <f>IFERROR(VLOOKUP(B476,'Multi Unit Grid'!C:F,4,FALSE),"")</f>
        <v/>
      </c>
      <c r="K476" s="201">
        <f>IFERROR(VLOOKUP(B476,'Multi Unit Grid'!C:G,5,FALSE),"")</f>
        <v/>
      </c>
      <c r="N476" s="207">
        <f>IF(M476="Y",7.5,IF(M476="N",0,""))</f>
        <v/>
      </c>
      <c r="S476" s="673" t="n"/>
    </row>
    <row r="477">
      <c r="A477" s="166">
        <f>IF('Multi Unit Grid'!B1167="","",'Multi Unit Grid'!B1167)</f>
        <v/>
      </c>
      <c r="B477" s="166">
        <f>IF('Multi Unit Grid'!C1167="","",'Multi Unit Grid'!C1167)</f>
        <v/>
      </c>
      <c r="E477" s="166">
        <f>IF('Multi Unit Grid'!D473="","",'Multi Unit Grid'!D473)</f>
        <v/>
      </c>
      <c r="F477" s="166">
        <f>IF('Multi Unit Grid'!E473="","",'Multi Unit Grid'!E473)</f>
        <v/>
      </c>
      <c r="G477" s="631">
        <f>IF(F477=52,66.15,IF(F477=26,66.15,IF(F477=24,66.15,IF(F477=12,54.6,IF(F477=4,121.8/3,IF(F477=1,488.25/12,""))))))</f>
        <v/>
      </c>
      <c r="H477" s="631">
        <f>IF(F477=52,E477*1.1*52/12,IF(F477=26,E477*1.1*26/12,IF(F477=24,E477*1.1*24/12,IF(F477=12,E477*1.1*12/12,IF(F477=4,E477*4/12,IF(F477=1,E477*4/12,""))))))</f>
        <v/>
      </c>
      <c r="I477" s="174">
        <f>IF(G477="","",SUM(Table1[[#This Row],[Base Fee]]+Table1[[#This Row],[Transaction Fee]]))</f>
        <v/>
      </c>
      <c r="J477" s="174">
        <f>IFERROR(VLOOKUP(B477,'Multi Unit Grid'!C:F,4,FALSE),"")</f>
        <v/>
      </c>
      <c r="K477" s="201">
        <f>IFERROR(VLOOKUP(B477,'Multi Unit Grid'!C:G,5,FALSE),"")</f>
        <v/>
      </c>
      <c r="N477" s="207">
        <f>IF(M477="Y",7.5,IF(M477="N",0,""))</f>
        <v/>
      </c>
      <c r="S477" s="673" t="n"/>
    </row>
    <row r="478">
      <c r="A478" s="166">
        <f>IF('Multi Unit Grid'!B1168="","",'Multi Unit Grid'!B1168)</f>
        <v/>
      </c>
      <c r="B478" s="166">
        <f>IF('Multi Unit Grid'!C1168="","",'Multi Unit Grid'!C1168)</f>
        <v/>
      </c>
      <c r="E478" s="166">
        <f>IF('Multi Unit Grid'!D474="","",'Multi Unit Grid'!D474)</f>
        <v/>
      </c>
      <c r="F478" s="166">
        <f>IF('Multi Unit Grid'!E474="","",'Multi Unit Grid'!E474)</f>
        <v/>
      </c>
      <c r="G478" s="631">
        <f>IF(F478=52,66.15,IF(F478=26,66.15,IF(F478=24,66.15,IF(F478=12,54.6,IF(F478=4,121.8/3,IF(F478=1,488.25/12,""))))))</f>
        <v/>
      </c>
      <c r="H478" s="631">
        <f>IF(F478=52,E478*1.1*52/12,IF(F478=26,E478*1.1*26/12,IF(F478=24,E478*1.1*24/12,IF(F478=12,E478*1.1*12/12,IF(F478=4,E478*4/12,IF(F478=1,E478*4/12,""))))))</f>
        <v/>
      </c>
      <c r="I478" s="174">
        <f>IF(G478="","",SUM(Table1[[#This Row],[Base Fee]]+Table1[[#This Row],[Transaction Fee]]))</f>
        <v/>
      </c>
      <c r="J478" s="174">
        <f>IFERROR(VLOOKUP(B478,'Multi Unit Grid'!C:F,4,FALSE),"")</f>
        <v/>
      </c>
      <c r="K478" s="201">
        <f>IFERROR(VLOOKUP(B478,'Multi Unit Grid'!C:G,5,FALSE),"")</f>
        <v/>
      </c>
      <c r="N478" s="207">
        <f>IF(M478="Y",7.5,IF(M478="N",0,""))</f>
        <v/>
      </c>
      <c r="S478" s="673" t="n"/>
    </row>
    <row r="479">
      <c r="A479" s="166">
        <f>IF('Multi Unit Grid'!B1169="","",'Multi Unit Grid'!B1169)</f>
        <v/>
      </c>
      <c r="B479" s="166">
        <f>IF('Multi Unit Grid'!C1169="","",'Multi Unit Grid'!C1169)</f>
        <v/>
      </c>
      <c r="E479" s="166">
        <f>IF('Multi Unit Grid'!D475="","",'Multi Unit Grid'!D475)</f>
        <v/>
      </c>
      <c r="F479" s="166">
        <f>IF('Multi Unit Grid'!E475="","",'Multi Unit Grid'!E475)</f>
        <v/>
      </c>
      <c r="G479" s="631">
        <f>IF(F479=52,66.15,IF(F479=26,66.15,IF(F479=24,66.15,IF(F479=12,54.6,IF(F479=4,121.8/3,IF(F479=1,488.25/12,""))))))</f>
        <v/>
      </c>
      <c r="H479" s="631">
        <f>IF(F479=52,E479*1.1*52/12,IF(F479=26,E479*1.1*26/12,IF(F479=24,E479*1.1*24/12,IF(F479=12,E479*1.1*12/12,IF(F479=4,E479*4/12,IF(F479=1,E479*4/12,""))))))</f>
        <v/>
      </c>
      <c r="I479" s="174">
        <f>IF(G479="","",SUM(Table1[[#This Row],[Base Fee]]+Table1[[#This Row],[Transaction Fee]]))</f>
        <v/>
      </c>
      <c r="J479" s="174">
        <f>IFERROR(VLOOKUP(B479,'Multi Unit Grid'!C:F,4,FALSE),"")</f>
        <v/>
      </c>
      <c r="K479" s="201">
        <f>IFERROR(VLOOKUP(B479,'Multi Unit Grid'!C:G,5,FALSE),"")</f>
        <v/>
      </c>
      <c r="N479" s="207">
        <f>IF(M479="Y",7.5,IF(M479="N",0,""))</f>
        <v/>
      </c>
      <c r="S479" s="673" t="n"/>
    </row>
    <row r="480">
      <c r="A480" s="166">
        <f>IF('Multi Unit Grid'!B1170="","",'Multi Unit Grid'!B1170)</f>
        <v/>
      </c>
      <c r="B480" s="166">
        <f>IF('Multi Unit Grid'!C1170="","",'Multi Unit Grid'!C1170)</f>
        <v/>
      </c>
      <c r="E480" s="166">
        <f>IF('Multi Unit Grid'!D476="","",'Multi Unit Grid'!D476)</f>
        <v/>
      </c>
      <c r="F480" s="166">
        <f>IF('Multi Unit Grid'!E476="","",'Multi Unit Grid'!E476)</f>
        <v/>
      </c>
      <c r="G480" s="631">
        <f>IF(F480=52,66.15,IF(F480=26,66.15,IF(F480=24,66.15,IF(F480=12,54.6,IF(F480=4,121.8/3,IF(F480=1,488.25/12,""))))))</f>
        <v/>
      </c>
      <c r="H480" s="631">
        <f>IF(F480=52,E480*1.1*52/12,IF(F480=26,E480*1.1*26/12,IF(F480=24,E480*1.1*24/12,IF(F480=12,E480*1.1*12/12,IF(F480=4,E480*4/12,IF(F480=1,E480*4/12,""))))))</f>
        <v/>
      </c>
      <c r="I480" s="174">
        <f>IF(G480="","",SUM(Table1[[#This Row],[Base Fee]]+Table1[[#This Row],[Transaction Fee]]))</f>
        <v/>
      </c>
      <c r="J480" s="174">
        <f>IFERROR(VLOOKUP(B480,'Multi Unit Grid'!C:F,4,FALSE),"")</f>
        <v/>
      </c>
      <c r="K480" s="201">
        <f>IFERROR(VLOOKUP(B480,'Multi Unit Grid'!C:G,5,FALSE),"")</f>
        <v/>
      </c>
      <c r="N480" s="207">
        <f>IF(M480="Y",7.5,IF(M480="N",0,""))</f>
        <v/>
      </c>
      <c r="S480" s="673" t="n"/>
    </row>
    <row r="481">
      <c r="A481" s="166">
        <f>IF('Multi Unit Grid'!B1171="","",'Multi Unit Grid'!B1171)</f>
        <v/>
      </c>
      <c r="B481" s="166">
        <f>IF('Multi Unit Grid'!C1171="","",'Multi Unit Grid'!C1171)</f>
        <v/>
      </c>
      <c r="E481" s="166">
        <f>IF('Multi Unit Grid'!D477="","",'Multi Unit Grid'!D477)</f>
        <v/>
      </c>
      <c r="F481" s="166">
        <f>IF('Multi Unit Grid'!E477="","",'Multi Unit Grid'!E477)</f>
        <v/>
      </c>
      <c r="G481" s="631">
        <f>IF(F481=52,66.15,IF(F481=26,66.15,IF(F481=24,66.15,IF(F481=12,54.6,IF(F481=4,121.8/3,IF(F481=1,488.25/12,""))))))</f>
        <v/>
      </c>
      <c r="H481" s="631">
        <f>IF(F481=52,E481*1.1*52/12,IF(F481=26,E481*1.1*26/12,IF(F481=24,E481*1.1*24/12,IF(F481=12,E481*1.1*12/12,IF(F481=4,E481*4/12,IF(F481=1,E481*4/12,""))))))</f>
        <v/>
      </c>
      <c r="I481" s="174">
        <f>IF(G481="","",SUM(Table1[[#This Row],[Base Fee]]+Table1[[#This Row],[Transaction Fee]]))</f>
        <v/>
      </c>
      <c r="J481" s="174">
        <f>IFERROR(VLOOKUP(B481,'Multi Unit Grid'!C:F,4,FALSE),"")</f>
        <v/>
      </c>
      <c r="K481" s="201">
        <f>IFERROR(VLOOKUP(B481,'Multi Unit Grid'!C:G,5,FALSE),"")</f>
        <v/>
      </c>
      <c r="N481" s="207">
        <f>IF(M481="Y",7.5,IF(M481="N",0,""))</f>
        <v/>
      </c>
      <c r="S481" s="673" t="n"/>
    </row>
    <row r="482">
      <c r="A482" s="166">
        <f>IF('Multi Unit Grid'!B1172="","",'Multi Unit Grid'!B1172)</f>
        <v/>
      </c>
      <c r="B482" s="166">
        <f>IF('Multi Unit Grid'!C1172="","",'Multi Unit Grid'!C1172)</f>
        <v/>
      </c>
      <c r="E482" s="166">
        <f>IF('Multi Unit Grid'!D478="","",'Multi Unit Grid'!D478)</f>
        <v/>
      </c>
      <c r="F482" s="166">
        <f>IF('Multi Unit Grid'!E478="","",'Multi Unit Grid'!E478)</f>
        <v/>
      </c>
      <c r="G482" s="631">
        <f>IF(F482=52,66.15,IF(F482=26,66.15,IF(F482=24,66.15,IF(F482=12,54.6,IF(F482=4,121.8/3,IF(F482=1,488.25/12,""))))))</f>
        <v/>
      </c>
      <c r="H482" s="631">
        <f>IF(F482=52,E482*1.1*52/12,IF(F482=26,E482*1.1*26/12,IF(F482=24,E482*1.1*24/12,IF(F482=12,E482*1.1*12/12,IF(F482=4,E482*4/12,IF(F482=1,E482*4/12,""))))))</f>
        <v/>
      </c>
      <c r="I482" s="174">
        <f>IF(G482="","",SUM(Table1[[#This Row],[Base Fee]]+Table1[[#This Row],[Transaction Fee]]))</f>
        <v/>
      </c>
      <c r="J482" s="174">
        <f>IFERROR(VLOOKUP(B482,'Multi Unit Grid'!C:F,4,FALSE),"")</f>
        <v/>
      </c>
      <c r="K482" s="201">
        <f>IFERROR(VLOOKUP(B482,'Multi Unit Grid'!C:G,5,FALSE),"")</f>
        <v/>
      </c>
      <c r="N482" s="207">
        <f>IF(M482="Y",7.5,IF(M482="N",0,""))</f>
        <v/>
      </c>
      <c r="S482" s="673" t="n"/>
    </row>
    <row r="483">
      <c r="A483" s="166">
        <f>IF('Multi Unit Grid'!B1173="","",'Multi Unit Grid'!B1173)</f>
        <v/>
      </c>
      <c r="B483" s="166">
        <f>IF('Multi Unit Grid'!C1173="","",'Multi Unit Grid'!C1173)</f>
        <v/>
      </c>
      <c r="E483" s="166">
        <f>IF('Multi Unit Grid'!D479="","",'Multi Unit Grid'!D479)</f>
        <v/>
      </c>
      <c r="F483" s="166">
        <f>IF('Multi Unit Grid'!E479="","",'Multi Unit Grid'!E479)</f>
        <v/>
      </c>
      <c r="G483" s="631">
        <f>IF(F483=52,66.15,IF(F483=26,66.15,IF(F483=24,66.15,IF(F483=12,54.6,IF(F483=4,121.8/3,IF(F483=1,488.25/12,""))))))</f>
        <v/>
      </c>
      <c r="H483" s="631">
        <f>IF(F483=52,E483*1.1*52/12,IF(F483=26,E483*1.1*26/12,IF(F483=24,E483*1.1*24/12,IF(F483=12,E483*1.1*12/12,IF(F483=4,E483*4/12,IF(F483=1,E483*4/12,""))))))</f>
        <v/>
      </c>
      <c r="I483" s="174">
        <f>IF(G483="","",SUM(Table1[[#This Row],[Base Fee]]+Table1[[#This Row],[Transaction Fee]]))</f>
        <v/>
      </c>
      <c r="J483" s="174">
        <f>IFERROR(VLOOKUP(B483,'Multi Unit Grid'!C:F,4,FALSE),"")</f>
        <v/>
      </c>
      <c r="K483" s="201">
        <f>IFERROR(VLOOKUP(B483,'Multi Unit Grid'!C:G,5,FALSE),"")</f>
        <v/>
      </c>
      <c r="N483" s="207">
        <f>IF(M483="Y",7.5,IF(M483="N",0,""))</f>
        <v/>
      </c>
      <c r="S483" s="673" t="n"/>
    </row>
    <row r="484">
      <c r="A484" s="166">
        <f>IF('Multi Unit Grid'!B1174="","",'Multi Unit Grid'!B1174)</f>
        <v/>
      </c>
      <c r="B484" s="166">
        <f>IF('Multi Unit Grid'!C1174="","",'Multi Unit Grid'!C1174)</f>
        <v/>
      </c>
      <c r="E484" s="166">
        <f>IF('Multi Unit Grid'!D480="","",'Multi Unit Grid'!D480)</f>
        <v/>
      </c>
      <c r="F484" s="166">
        <f>IF('Multi Unit Grid'!E480="","",'Multi Unit Grid'!E480)</f>
        <v/>
      </c>
      <c r="G484" s="631">
        <f>IF(F484=52,66.15,IF(F484=26,66.15,IF(F484=24,66.15,IF(F484=12,54.6,IF(F484=4,121.8/3,IF(F484=1,488.25/12,""))))))</f>
        <v/>
      </c>
      <c r="H484" s="631">
        <f>IF(F484=52,E484*1.1*52/12,IF(F484=26,E484*1.1*26/12,IF(F484=24,E484*1.1*24/12,IF(F484=12,E484*1.1*12/12,IF(F484=4,E484*4/12,IF(F484=1,E484*4/12,""))))))</f>
        <v/>
      </c>
      <c r="I484" s="174">
        <f>IF(G484="","",SUM(Table1[[#This Row],[Base Fee]]+Table1[[#This Row],[Transaction Fee]]))</f>
        <v/>
      </c>
      <c r="J484" s="174">
        <f>IFERROR(VLOOKUP(B484,'Multi Unit Grid'!C:F,4,FALSE),"")</f>
        <v/>
      </c>
      <c r="K484" s="201">
        <f>IFERROR(VLOOKUP(B484,'Multi Unit Grid'!C:G,5,FALSE),"")</f>
        <v/>
      </c>
      <c r="N484" s="207">
        <f>IF(M484="Y",7.5,IF(M484="N",0,""))</f>
        <v/>
      </c>
      <c r="S484" s="673" t="n"/>
    </row>
    <row r="485">
      <c r="A485" s="166">
        <f>IF('Multi Unit Grid'!B1175="","",'Multi Unit Grid'!B1175)</f>
        <v/>
      </c>
      <c r="B485" s="166">
        <f>IF('Multi Unit Grid'!C1175="","",'Multi Unit Grid'!C1175)</f>
        <v/>
      </c>
      <c r="E485" s="166">
        <f>IF('Multi Unit Grid'!D481="","",'Multi Unit Grid'!D481)</f>
        <v/>
      </c>
      <c r="F485" s="166">
        <f>IF('Multi Unit Grid'!E481="","",'Multi Unit Grid'!E481)</f>
        <v/>
      </c>
      <c r="G485" s="631">
        <f>IF(F485=52,66.15,IF(F485=26,66.15,IF(F485=24,66.15,IF(F485=12,54.6,IF(F485=4,121.8/3,IF(F485=1,488.25/12,""))))))</f>
        <v/>
      </c>
      <c r="H485" s="631">
        <f>IF(F485=52,E485*1.1*52/12,IF(F485=26,E485*1.1*26/12,IF(F485=24,E485*1.1*24/12,IF(F485=12,E485*1.1*12/12,IF(F485=4,E485*4/12,IF(F485=1,E485*4/12,""))))))</f>
        <v/>
      </c>
      <c r="I485" s="174">
        <f>IF(G485="","",SUM(Table1[[#This Row],[Base Fee]]+Table1[[#This Row],[Transaction Fee]]))</f>
        <v/>
      </c>
      <c r="J485" s="174">
        <f>IFERROR(VLOOKUP(B485,'Multi Unit Grid'!C:F,4,FALSE),"")</f>
        <v/>
      </c>
      <c r="K485" s="201">
        <f>IFERROR(VLOOKUP(B485,'Multi Unit Grid'!C:G,5,FALSE),"")</f>
        <v/>
      </c>
      <c r="N485" s="207">
        <f>IF(M485="Y",7.5,IF(M485="N",0,""))</f>
        <v/>
      </c>
      <c r="S485" s="673" t="n"/>
    </row>
    <row r="486">
      <c r="A486" s="166">
        <f>IF('Multi Unit Grid'!B1176="","",'Multi Unit Grid'!B1176)</f>
        <v/>
      </c>
      <c r="B486" s="166">
        <f>IF('Multi Unit Grid'!C1176="","",'Multi Unit Grid'!C1176)</f>
        <v/>
      </c>
      <c r="E486" s="166">
        <f>IF('Multi Unit Grid'!D482="","",'Multi Unit Grid'!D482)</f>
        <v/>
      </c>
      <c r="F486" s="166">
        <f>IF('Multi Unit Grid'!E482="","",'Multi Unit Grid'!E482)</f>
        <v/>
      </c>
      <c r="G486" s="631">
        <f>IF(F486=52,66.15,IF(F486=26,66.15,IF(F486=24,66.15,IF(F486=12,54.6,IF(F486=4,121.8/3,IF(F486=1,488.25/12,""))))))</f>
        <v/>
      </c>
      <c r="H486" s="631">
        <f>IF(F486=52,E486*1.1*52/12,IF(F486=26,E486*1.1*26/12,IF(F486=24,E486*1.1*24/12,IF(F486=12,E486*1.1*12/12,IF(F486=4,E486*4/12,IF(F486=1,E486*4/12,""))))))</f>
        <v/>
      </c>
      <c r="I486" s="174">
        <f>IF(G486="","",SUM(Table1[[#This Row],[Base Fee]]+Table1[[#This Row],[Transaction Fee]]))</f>
        <v/>
      </c>
      <c r="J486" s="174">
        <f>IFERROR(VLOOKUP(B486,'Multi Unit Grid'!C:F,4,FALSE),"")</f>
        <v/>
      </c>
      <c r="K486" s="201">
        <f>IFERROR(VLOOKUP(B486,'Multi Unit Grid'!C:G,5,FALSE),"")</f>
        <v/>
      </c>
      <c r="N486" s="207">
        <f>IF(M486="Y",7.5,IF(M486="N",0,""))</f>
        <v/>
      </c>
      <c r="S486" s="673" t="n"/>
    </row>
    <row r="487">
      <c r="A487" s="166">
        <f>IF('Multi Unit Grid'!B1177="","",'Multi Unit Grid'!B1177)</f>
        <v/>
      </c>
      <c r="B487" s="166">
        <f>IF('Multi Unit Grid'!C1177="","",'Multi Unit Grid'!C1177)</f>
        <v/>
      </c>
      <c r="E487" s="166">
        <f>IF('Multi Unit Grid'!D483="","",'Multi Unit Grid'!D483)</f>
        <v/>
      </c>
      <c r="F487" s="166">
        <f>IF('Multi Unit Grid'!E483="","",'Multi Unit Grid'!E483)</f>
        <v/>
      </c>
      <c r="G487" s="631">
        <f>IF(F487=52,66.15,IF(F487=26,66.15,IF(F487=24,66.15,IF(F487=12,54.6,IF(F487=4,121.8/3,IF(F487=1,488.25/12,""))))))</f>
        <v/>
      </c>
      <c r="H487" s="631">
        <f>IF(F487=52,E487*1.1*52/12,IF(F487=26,E487*1.1*26/12,IF(F487=24,E487*1.1*24/12,IF(F487=12,E487*1.1*12/12,IF(F487=4,E487*4/12,IF(F487=1,E487*4/12,""))))))</f>
        <v/>
      </c>
      <c r="I487" s="174">
        <f>IF(G487="","",SUM(Table1[[#This Row],[Base Fee]]+Table1[[#This Row],[Transaction Fee]]))</f>
        <v/>
      </c>
      <c r="J487" s="174">
        <f>IFERROR(VLOOKUP(B487,'Multi Unit Grid'!C:F,4,FALSE),"")</f>
        <v/>
      </c>
      <c r="K487" s="201">
        <f>IFERROR(VLOOKUP(B487,'Multi Unit Grid'!C:G,5,FALSE),"")</f>
        <v/>
      </c>
      <c r="N487" s="207">
        <f>IF(M487="Y",7.5,IF(M487="N",0,""))</f>
        <v/>
      </c>
      <c r="S487" s="673" t="n"/>
    </row>
    <row r="488">
      <c r="A488" s="166">
        <f>IF('Multi Unit Grid'!B1178="","",'Multi Unit Grid'!B1178)</f>
        <v/>
      </c>
      <c r="B488" s="166">
        <f>IF('Multi Unit Grid'!C1178="","",'Multi Unit Grid'!C1178)</f>
        <v/>
      </c>
      <c r="E488" s="166">
        <f>IF('Multi Unit Grid'!D484="","",'Multi Unit Grid'!D484)</f>
        <v/>
      </c>
      <c r="F488" s="166">
        <f>IF('Multi Unit Grid'!E484="","",'Multi Unit Grid'!E484)</f>
        <v/>
      </c>
      <c r="G488" s="631">
        <f>IF(F488=52,66.15,IF(F488=26,66.15,IF(F488=24,66.15,IF(F488=12,54.6,IF(F488=4,121.8/3,IF(F488=1,488.25/12,""))))))</f>
        <v/>
      </c>
      <c r="H488" s="631">
        <f>IF(F488=52,E488*1.1*52/12,IF(F488=26,E488*1.1*26/12,IF(F488=24,E488*1.1*24/12,IF(F488=12,E488*1.1*12/12,IF(F488=4,E488*4/12,IF(F488=1,E488*4/12,""))))))</f>
        <v/>
      </c>
      <c r="I488" s="174">
        <f>IF(G488="","",SUM(Table1[[#This Row],[Base Fee]]+Table1[[#This Row],[Transaction Fee]]))</f>
        <v/>
      </c>
      <c r="J488" s="174">
        <f>IFERROR(VLOOKUP(B488,'Multi Unit Grid'!C:F,4,FALSE),"")</f>
        <v/>
      </c>
      <c r="K488" s="201">
        <f>IFERROR(VLOOKUP(B488,'Multi Unit Grid'!C:G,5,FALSE),"")</f>
        <v/>
      </c>
      <c r="N488" s="207">
        <f>IF(M488="Y",7.5,IF(M488="N",0,""))</f>
        <v/>
      </c>
      <c r="S488" s="673" t="n"/>
    </row>
    <row r="489">
      <c r="A489" s="166">
        <f>IF('Multi Unit Grid'!B1179="","",'Multi Unit Grid'!B1179)</f>
        <v/>
      </c>
      <c r="B489" s="166">
        <f>IF('Multi Unit Grid'!C1179="","",'Multi Unit Grid'!C1179)</f>
        <v/>
      </c>
      <c r="E489" s="166">
        <f>IF('Multi Unit Grid'!D485="","",'Multi Unit Grid'!D485)</f>
        <v/>
      </c>
      <c r="F489" s="166">
        <f>IF('Multi Unit Grid'!E485="","",'Multi Unit Grid'!E485)</f>
        <v/>
      </c>
      <c r="G489" s="631">
        <f>IF(F489=52,66.15,IF(F489=26,66.15,IF(F489=24,66.15,IF(F489=12,54.6,IF(F489=4,121.8/3,IF(F489=1,488.25/12,""))))))</f>
        <v/>
      </c>
      <c r="H489" s="631">
        <f>IF(F489=52,E489*1.1*52/12,IF(F489=26,E489*1.1*26/12,IF(F489=24,E489*1.1*24/12,IF(F489=12,E489*1.1*12/12,IF(F489=4,E489*4/12,IF(F489=1,E489*4/12,""))))))</f>
        <v/>
      </c>
      <c r="I489" s="174">
        <f>IF(G489="","",SUM(Table1[[#This Row],[Base Fee]]+Table1[[#This Row],[Transaction Fee]]))</f>
        <v/>
      </c>
      <c r="J489" s="174">
        <f>IFERROR(VLOOKUP(B489,'Multi Unit Grid'!C:F,4,FALSE),"")</f>
        <v/>
      </c>
      <c r="K489" s="201">
        <f>IFERROR(VLOOKUP(B489,'Multi Unit Grid'!C:G,5,FALSE),"")</f>
        <v/>
      </c>
      <c r="N489" s="207">
        <f>IF(M489="Y",7.5,IF(M489="N",0,""))</f>
        <v/>
      </c>
      <c r="S489" s="673" t="n"/>
    </row>
    <row r="490">
      <c r="A490" s="166">
        <f>IF('Multi Unit Grid'!B1180="","",'Multi Unit Grid'!B1180)</f>
        <v/>
      </c>
      <c r="B490" s="166">
        <f>IF('Multi Unit Grid'!C1180="","",'Multi Unit Grid'!C1180)</f>
        <v/>
      </c>
      <c r="E490" s="166">
        <f>IF('Multi Unit Grid'!D486="","",'Multi Unit Grid'!D486)</f>
        <v/>
      </c>
      <c r="F490" s="166">
        <f>IF('Multi Unit Grid'!E486="","",'Multi Unit Grid'!E486)</f>
        <v/>
      </c>
      <c r="G490" s="631">
        <f>IF(F490=52,66.15,IF(F490=26,66.15,IF(F490=24,66.15,IF(F490=12,54.6,IF(F490=4,121.8/3,IF(F490=1,488.25/12,""))))))</f>
        <v/>
      </c>
      <c r="H490" s="631">
        <f>IF(F490=52,E490*1.1*52/12,IF(F490=26,E490*1.1*26/12,IF(F490=24,E490*1.1*24/12,IF(F490=12,E490*1.1*12/12,IF(F490=4,E490*4/12,IF(F490=1,E490*4/12,""))))))</f>
        <v/>
      </c>
      <c r="I490" s="174">
        <f>IF(G490="","",SUM(Table1[[#This Row],[Base Fee]]+Table1[[#This Row],[Transaction Fee]]))</f>
        <v/>
      </c>
      <c r="J490" s="174">
        <f>IFERROR(VLOOKUP(B490,'Multi Unit Grid'!C:F,4,FALSE),"")</f>
        <v/>
      </c>
      <c r="K490" s="201">
        <f>IFERROR(VLOOKUP(B490,'Multi Unit Grid'!C:G,5,FALSE),"")</f>
        <v/>
      </c>
      <c r="N490" s="207">
        <f>IF(M490="Y",7.5,IF(M490="N",0,""))</f>
        <v/>
      </c>
      <c r="S490" s="673" t="n"/>
    </row>
    <row r="491">
      <c r="A491" s="166">
        <f>IF('Multi Unit Grid'!B1181="","",'Multi Unit Grid'!B1181)</f>
        <v/>
      </c>
      <c r="B491" s="166">
        <f>IF('Multi Unit Grid'!C1181="","",'Multi Unit Grid'!C1181)</f>
        <v/>
      </c>
      <c r="E491" s="166">
        <f>IF('Multi Unit Grid'!D487="","",'Multi Unit Grid'!D487)</f>
        <v/>
      </c>
      <c r="F491" s="166">
        <f>IF('Multi Unit Grid'!E487="","",'Multi Unit Grid'!E487)</f>
        <v/>
      </c>
      <c r="G491" s="631">
        <f>IF(F491=52,66.15,IF(F491=26,66.15,IF(F491=24,66.15,IF(F491=12,54.6,IF(F491=4,121.8/3,IF(F491=1,488.25/12,""))))))</f>
        <v/>
      </c>
      <c r="H491" s="631">
        <f>IF(F491=52,E491*1.1*52/12,IF(F491=26,E491*1.1*26/12,IF(F491=24,E491*1.1*24/12,IF(F491=12,E491*1.1*12/12,IF(F491=4,E491*4/12,IF(F491=1,E491*4/12,""))))))</f>
        <v/>
      </c>
      <c r="I491" s="174">
        <f>IF(G491="","",SUM(Table1[[#This Row],[Base Fee]]+Table1[[#This Row],[Transaction Fee]]))</f>
        <v/>
      </c>
      <c r="J491" s="174">
        <f>IFERROR(VLOOKUP(B491,'Multi Unit Grid'!C:F,4,FALSE),"")</f>
        <v/>
      </c>
      <c r="K491" s="201">
        <f>IFERROR(VLOOKUP(B491,'Multi Unit Grid'!C:G,5,FALSE),"")</f>
        <v/>
      </c>
      <c r="N491" s="207">
        <f>IF(M491="Y",7.5,IF(M491="N",0,""))</f>
        <v/>
      </c>
      <c r="S491" s="673" t="n"/>
    </row>
    <row r="492">
      <c r="A492" s="166">
        <f>IF('Multi Unit Grid'!B1182="","",'Multi Unit Grid'!B1182)</f>
        <v/>
      </c>
      <c r="B492" s="166">
        <f>IF('Multi Unit Grid'!C1182="","",'Multi Unit Grid'!C1182)</f>
        <v/>
      </c>
      <c r="E492" s="166">
        <f>IF('Multi Unit Grid'!D488="","",'Multi Unit Grid'!D488)</f>
        <v/>
      </c>
      <c r="F492" s="166">
        <f>IF('Multi Unit Grid'!E488="","",'Multi Unit Grid'!E488)</f>
        <v/>
      </c>
      <c r="G492" s="631">
        <f>IF(F492=52,66.15,IF(F492=26,66.15,IF(F492=24,66.15,IF(F492=12,54.6,IF(F492=4,121.8/3,IF(F492=1,488.25/12,""))))))</f>
        <v/>
      </c>
      <c r="H492" s="631">
        <f>IF(F492=52,E492*1.1*52/12,IF(F492=26,E492*1.1*26/12,IF(F492=24,E492*1.1*24/12,IF(F492=12,E492*1.1*12/12,IF(F492=4,E492*4/12,IF(F492=1,E492*4/12,""))))))</f>
        <v/>
      </c>
      <c r="I492" s="174">
        <f>IF(G492="","",SUM(Table1[[#This Row],[Base Fee]]+Table1[[#This Row],[Transaction Fee]]))</f>
        <v/>
      </c>
      <c r="J492" s="174">
        <f>IFERROR(VLOOKUP(B492,'Multi Unit Grid'!C:F,4,FALSE),"")</f>
        <v/>
      </c>
      <c r="K492" s="201">
        <f>IFERROR(VLOOKUP(B492,'Multi Unit Grid'!C:G,5,FALSE),"")</f>
        <v/>
      </c>
      <c r="N492" s="207">
        <f>IF(M492="Y",7.5,IF(M492="N",0,""))</f>
        <v/>
      </c>
      <c r="S492" s="673" t="n"/>
    </row>
    <row r="493">
      <c r="A493" s="166">
        <f>IF('Multi Unit Grid'!B1183="","",'Multi Unit Grid'!B1183)</f>
        <v/>
      </c>
      <c r="B493" s="166">
        <f>IF('Multi Unit Grid'!C1183="","",'Multi Unit Grid'!C1183)</f>
        <v/>
      </c>
      <c r="E493" s="166">
        <f>IF('Multi Unit Grid'!D489="","",'Multi Unit Grid'!D489)</f>
        <v/>
      </c>
      <c r="F493" s="166">
        <f>IF('Multi Unit Grid'!E489="","",'Multi Unit Grid'!E489)</f>
        <v/>
      </c>
      <c r="G493" s="631">
        <f>IF(F493=52,66.15,IF(F493=26,66.15,IF(F493=24,66.15,IF(F493=12,54.6,IF(F493=4,121.8/3,IF(F493=1,488.25/12,""))))))</f>
        <v/>
      </c>
      <c r="H493" s="631">
        <f>IF(F493=52,E493*1.1*52/12,IF(F493=26,E493*1.1*26/12,IF(F493=24,E493*1.1*24/12,IF(F493=12,E493*1.1*12/12,IF(F493=4,E493*4/12,IF(F493=1,E493*4/12,""))))))</f>
        <v/>
      </c>
      <c r="I493" s="174">
        <f>IF(G493="","",SUM(Table1[[#This Row],[Base Fee]]+Table1[[#This Row],[Transaction Fee]]))</f>
        <v/>
      </c>
      <c r="J493" s="174">
        <f>IFERROR(VLOOKUP(B493,'Multi Unit Grid'!C:F,4,FALSE),"")</f>
        <v/>
      </c>
      <c r="K493" s="201">
        <f>IFERROR(VLOOKUP(B493,'Multi Unit Grid'!C:G,5,FALSE),"")</f>
        <v/>
      </c>
      <c r="N493" s="207">
        <f>IF(M493="Y",7.5,IF(M493="N",0,""))</f>
        <v/>
      </c>
      <c r="S493" s="673" t="n"/>
    </row>
    <row r="494">
      <c r="A494" s="166">
        <f>IF('Multi Unit Grid'!B1184="","",'Multi Unit Grid'!B1184)</f>
        <v/>
      </c>
      <c r="B494" s="166">
        <f>IF('Multi Unit Grid'!C1184="","",'Multi Unit Grid'!C1184)</f>
        <v/>
      </c>
      <c r="E494" s="166">
        <f>IF('Multi Unit Grid'!D490="","",'Multi Unit Grid'!D490)</f>
        <v/>
      </c>
      <c r="F494" s="166">
        <f>IF('Multi Unit Grid'!E490="","",'Multi Unit Grid'!E490)</f>
        <v/>
      </c>
      <c r="G494" s="631">
        <f>IF(F494=52,66.15,IF(F494=26,66.15,IF(F494=24,66.15,IF(F494=12,54.6,IF(F494=4,121.8/3,IF(F494=1,488.25/12,""))))))</f>
        <v/>
      </c>
      <c r="H494" s="631">
        <f>IF(F494=52,E494*1.1*52/12,IF(F494=26,E494*1.1*26/12,IF(F494=24,E494*1.1*24/12,IF(F494=12,E494*1.1*12/12,IF(F494=4,E494*4/12,IF(F494=1,E494*4/12,""))))))</f>
        <v/>
      </c>
      <c r="I494" s="174">
        <f>IF(G494="","",SUM(Table1[[#This Row],[Base Fee]]+Table1[[#This Row],[Transaction Fee]]))</f>
        <v/>
      </c>
      <c r="J494" s="174">
        <f>IFERROR(VLOOKUP(B494,'Multi Unit Grid'!C:F,4,FALSE),"")</f>
        <v/>
      </c>
      <c r="K494" s="201">
        <f>IFERROR(VLOOKUP(B494,'Multi Unit Grid'!C:G,5,FALSE),"")</f>
        <v/>
      </c>
      <c r="N494" s="207">
        <f>IF(M494="Y",7.5,IF(M494="N",0,""))</f>
        <v/>
      </c>
      <c r="S494" s="673" t="n"/>
    </row>
    <row r="495">
      <c r="A495" s="166">
        <f>IF('Multi Unit Grid'!B1185="","",'Multi Unit Grid'!B1185)</f>
        <v/>
      </c>
      <c r="B495" s="166">
        <f>IF('Multi Unit Grid'!C1185="","",'Multi Unit Grid'!C1185)</f>
        <v/>
      </c>
      <c r="E495" s="166">
        <f>IF('Multi Unit Grid'!D491="","",'Multi Unit Grid'!D491)</f>
        <v/>
      </c>
      <c r="F495" s="166">
        <f>IF('Multi Unit Grid'!E491="","",'Multi Unit Grid'!E491)</f>
        <v/>
      </c>
      <c r="G495" s="631">
        <f>IF(F495=52,66.15,IF(F495=26,66.15,IF(F495=24,66.15,IF(F495=12,54.6,IF(F495=4,121.8/3,IF(F495=1,488.25/12,""))))))</f>
        <v/>
      </c>
      <c r="H495" s="631">
        <f>IF(F495=52,E495*1.1*52/12,IF(F495=26,E495*1.1*26/12,IF(F495=24,E495*1.1*24/12,IF(F495=12,E495*1.1*12/12,IF(F495=4,E495*4/12,IF(F495=1,E495*4/12,""))))))</f>
        <v/>
      </c>
      <c r="I495" s="174">
        <f>IF(G495="","",SUM(Table1[[#This Row],[Base Fee]]+Table1[[#This Row],[Transaction Fee]]))</f>
        <v/>
      </c>
      <c r="J495" s="174">
        <f>IFERROR(VLOOKUP(B495,'Multi Unit Grid'!C:F,4,FALSE),"")</f>
        <v/>
      </c>
      <c r="K495" s="201">
        <f>IFERROR(VLOOKUP(B495,'Multi Unit Grid'!C:G,5,FALSE),"")</f>
        <v/>
      </c>
      <c r="N495" s="207">
        <f>IF(M495="Y",7.5,IF(M495="N",0,""))</f>
        <v/>
      </c>
      <c r="S495" s="673" t="n"/>
    </row>
    <row r="496">
      <c r="A496" s="166">
        <f>IF('Multi Unit Grid'!B1186="","",'Multi Unit Grid'!B1186)</f>
        <v/>
      </c>
      <c r="B496" s="166">
        <f>IF('Multi Unit Grid'!C1186="","",'Multi Unit Grid'!C1186)</f>
        <v/>
      </c>
      <c r="E496" s="166">
        <f>IF('Multi Unit Grid'!D492="","",'Multi Unit Grid'!D492)</f>
        <v/>
      </c>
      <c r="F496" s="166">
        <f>IF('Multi Unit Grid'!E492="","",'Multi Unit Grid'!E492)</f>
        <v/>
      </c>
      <c r="G496" s="631">
        <f>IF(F496=52,66.15,IF(F496=26,66.15,IF(F496=24,66.15,IF(F496=12,54.6,IF(F496=4,121.8/3,IF(F496=1,488.25/12,""))))))</f>
        <v/>
      </c>
      <c r="H496" s="631">
        <f>IF(F496=52,E496*1.1*52/12,IF(F496=26,E496*1.1*26/12,IF(F496=24,E496*1.1*24/12,IF(F496=12,E496*1.1*12/12,IF(F496=4,E496*4/12,IF(F496=1,E496*4/12,""))))))</f>
        <v/>
      </c>
      <c r="I496" s="174">
        <f>IF(G496="","",SUM(Table1[[#This Row],[Base Fee]]+Table1[[#This Row],[Transaction Fee]]))</f>
        <v/>
      </c>
      <c r="J496" s="174">
        <f>IFERROR(VLOOKUP(B496,'Multi Unit Grid'!C:F,4,FALSE),"")</f>
        <v/>
      </c>
      <c r="K496" s="201">
        <f>IFERROR(VLOOKUP(B496,'Multi Unit Grid'!C:G,5,FALSE),"")</f>
        <v/>
      </c>
      <c r="N496" s="207">
        <f>IF(M496="Y",7.5,IF(M496="N",0,""))</f>
        <v/>
      </c>
      <c r="S496" s="673" t="n"/>
    </row>
    <row r="497">
      <c r="A497" s="166">
        <f>IF('Multi Unit Grid'!B1187="","",'Multi Unit Grid'!B1187)</f>
        <v/>
      </c>
      <c r="B497" s="166">
        <f>IF('Multi Unit Grid'!C1187="","",'Multi Unit Grid'!C1187)</f>
        <v/>
      </c>
      <c r="E497" s="166">
        <f>IF('Multi Unit Grid'!D493="","",'Multi Unit Grid'!D493)</f>
        <v/>
      </c>
      <c r="F497" s="166">
        <f>IF('Multi Unit Grid'!E493="","",'Multi Unit Grid'!E493)</f>
        <v/>
      </c>
      <c r="G497" s="631">
        <f>IF(F497=52,66.15,IF(F497=26,66.15,IF(F497=24,66.15,IF(F497=12,54.6,IF(F497=4,121.8/3,IF(F497=1,488.25/12,""))))))</f>
        <v/>
      </c>
      <c r="H497" s="631">
        <f>IF(F497=52,E497*1.1*52/12,IF(F497=26,E497*1.1*26/12,IF(F497=24,E497*1.1*24/12,IF(F497=12,E497*1.1*12/12,IF(F497=4,E497*4/12,IF(F497=1,E497*4/12,""))))))</f>
        <v/>
      </c>
      <c r="I497" s="174">
        <f>IF(G497="","",SUM(Table1[[#This Row],[Base Fee]]+Table1[[#This Row],[Transaction Fee]]))</f>
        <v/>
      </c>
      <c r="J497" s="174">
        <f>IFERROR(VLOOKUP(B497,'Multi Unit Grid'!C:F,4,FALSE),"")</f>
        <v/>
      </c>
      <c r="K497" s="201">
        <f>IFERROR(VLOOKUP(B497,'Multi Unit Grid'!C:G,5,FALSE),"")</f>
        <v/>
      </c>
      <c r="N497" s="207">
        <f>IF(M497="Y",7.5,IF(M497="N",0,""))</f>
        <v/>
      </c>
      <c r="S497" s="673" t="n"/>
    </row>
    <row r="498">
      <c r="A498" s="166">
        <f>IF('Multi Unit Grid'!B1188="","",'Multi Unit Grid'!B1188)</f>
        <v/>
      </c>
      <c r="B498" s="166">
        <f>IF('Multi Unit Grid'!C1188="","",'Multi Unit Grid'!C1188)</f>
        <v/>
      </c>
      <c r="E498" s="166">
        <f>IF('Multi Unit Grid'!D494="","",'Multi Unit Grid'!D494)</f>
        <v/>
      </c>
      <c r="F498" s="166">
        <f>IF('Multi Unit Grid'!E494="","",'Multi Unit Grid'!E494)</f>
        <v/>
      </c>
      <c r="G498" s="631">
        <f>IF(F498=52,66.15,IF(F498=26,66.15,IF(F498=24,66.15,IF(F498=12,54.6,IF(F498=4,121.8/3,IF(F498=1,488.25/12,""))))))</f>
        <v/>
      </c>
      <c r="H498" s="631">
        <f>IF(F498=52,E498*1.1*52/12,IF(F498=26,E498*1.1*26/12,IF(F498=24,E498*1.1*24/12,IF(F498=12,E498*1.1*12/12,IF(F498=4,E498*4/12,IF(F498=1,E498*4/12,""))))))</f>
        <v/>
      </c>
      <c r="I498" s="174">
        <f>IF(G498="","",SUM(Table1[[#This Row],[Base Fee]]+Table1[[#This Row],[Transaction Fee]]))</f>
        <v/>
      </c>
      <c r="J498" s="174">
        <f>IFERROR(VLOOKUP(B498,'Multi Unit Grid'!C:F,4,FALSE),"")</f>
        <v/>
      </c>
      <c r="K498" s="201">
        <f>IFERROR(VLOOKUP(B498,'Multi Unit Grid'!C:G,5,FALSE),"")</f>
        <v/>
      </c>
      <c r="N498" s="207">
        <f>IF(M498="Y",7.5,IF(M498="N",0,""))</f>
        <v/>
      </c>
      <c r="S498" s="673" t="n"/>
    </row>
    <row r="499">
      <c r="A499" s="166">
        <f>IF('Multi Unit Grid'!B1189="","",'Multi Unit Grid'!B1189)</f>
        <v/>
      </c>
      <c r="B499" s="166">
        <f>IF('Multi Unit Grid'!C1189="","",'Multi Unit Grid'!C1189)</f>
        <v/>
      </c>
      <c r="E499" s="166">
        <f>IF('Multi Unit Grid'!D495="","",'Multi Unit Grid'!D495)</f>
        <v/>
      </c>
      <c r="F499" s="166">
        <f>IF('Multi Unit Grid'!E495="","",'Multi Unit Grid'!E495)</f>
        <v/>
      </c>
      <c r="G499" s="631">
        <f>IF(F499=52,66.15,IF(F499=26,66.15,IF(F499=24,66.15,IF(F499=12,54.6,IF(F499=4,121.8/3,IF(F499=1,488.25/12,""))))))</f>
        <v/>
      </c>
      <c r="H499" s="631">
        <f>IF(F499=52,E499*1.1*52/12,IF(F499=26,E499*1.1*26/12,IF(F499=24,E499*1.1*24/12,IF(F499=12,E499*1.1*12/12,IF(F499=4,E499*4/12,IF(F499=1,E499*4/12,""))))))</f>
        <v/>
      </c>
      <c r="I499" s="174">
        <f>IF(G499="","",SUM(Table1[[#This Row],[Base Fee]]+Table1[[#This Row],[Transaction Fee]]))</f>
        <v/>
      </c>
      <c r="J499" s="174">
        <f>IFERROR(VLOOKUP(B499,'Multi Unit Grid'!C:F,4,FALSE),"")</f>
        <v/>
      </c>
      <c r="K499" s="201">
        <f>IFERROR(VLOOKUP(B499,'Multi Unit Grid'!C:G,5,FALSE),"")</f>
        <v/>
      </c>
      <c r="N499" s="207">
        <f>IF(M499="Y",7.5,IF(M499="N",0,""))</f>
        <v/>
      </c>
      <c r="S499" s="673" t="n"/>
    </row>
    <row r="500">
      <c r="A500" s="166">
        <f>IF('Multi Unit Grid'!B1190="","",'Multi Unit Grid'!B1190)</f>
        <v/>
      </c>
      <c r="B500" s="166">
        <f>IF('Multi Unit Grid'!C1190="","",'Multi Unit Grid'!C1190)</f>
        <v/>
      </c>
      <c r="E500" s="166">
        <f>IF('Multi Unit Grid'!D496="","",'Multi Unit Grid'!D496)</f>
        <v/>
      </c>
      <c r="F500" s="166">
        <f>IF('Multi Unit Grid'!E496="","",'Multi Unit Grid'!E496)</f>
        <v/>
      </c>
      <c r="G500" s="631">
        <f>IF(F500=52,66.15,IF(F500=26,66.15,IF(F500=24,66.15,IF(F500=12,54.6,IF(F500=4,121.8/3,IF(F500=1,488.25/12,""))))))</f>
        <v/>
      </c>
      <c r="H500" s="631">
        <f>IF(F500=52,E500*1.1*52/12,IF(F500=26,E500*1.1*26/12,IF(F500=24,E500*1.1*24/12,IF(F500=12,E500*1.1*12/12,IF(F500=4,E500*4/12,IF(F500=1,E500*4/12,""))))))</f>
        <v/>
      </c>
      <c r="I500" s="174">
        <f>IF(G500="","",SUM(Table1[[#This Row],[Base Fee]]+Table1[[#This Row],[Transaction Fee]]))</f>
        <v/>
      </c>
      <c r="J500" s="174">
        <f>IFERROR(VLOOKUP(B500,'Multi Unit Grid'!C:F,4,FALSE),"")</f>
        <v/>
      </c>
      <c r="K500" s="201">
        <f>IFERROR(VLOOKUP(B500,'Multi Unit Grid'!C:G,5,FALSE),"")</f>
        <v/>
      </c>
      <c r="N500" s="207">
        <f>IF(M500="Y",7.5,IF(M500="N",0,""))</f>
        <v/>
      </c>
      <c r="S500" s="673" t="n"/>
    </row>
    <row r="501">
      <c r="A501" s="166">
        <f>IF('Multi Unit Grid'!B1191="","",'Multi Unit Grid'!B1191)</f>
        <v/>
      </c>
      <c r="B501" s="166">
        <f>IF('Multi Unit Grid'!C1191="","",'Multi Unit Grid'!C1191)</f>
        <v/>
      </c>
      <c r="E501" s="166">
        <f>IF('Multi Unit Grid'!D497="","",'Multi Unit Grid'!D497)</f>
        <v/>
      </c>
      <c r="F501" s="166">
        <f>IF('Multi Unit Grid'!E497="","",'Multi Unit Grid'!E497)</f>
        <v/>
      </c>
      <c r="G501" s="631">
        <f>IF(F501=52,66.15,IF(F501=26,66.15,IF(F501=24,66.15,IF(F501=12,54.6,IF(F501=4,121.8/3,IF(F501=1,488.25/12,""))))))</f>
        <v/>
      </c>
      <c r="H501" s="631">
        <f>IF(F501=52,E501*1.1*52/12,IF(F501=26,E501*1.1*26/12,IF(F501=24,E501*1.1*24/12,IF(F501=12,E501*1.1*12/12,IF(F501=4,E501*4/12,IF(F501=1,E501*4/12,""))))))</f>
        <v/>
      </c>
      <c r="I501" s="174">
        <f>IF(G501="","",SUM(Table1[[#This Row],[Base Fee]]+Table1[[#This Row],[Transaction Fee]]))</f>
        <v/>
      </c>
      <c r="J501" s="174">
        <f>IFERROR(VLOOKUP(B501,'Multi Unit Grid'!C:F,4,FALSE),"")</f>
        <v/>
      </c>
      <c r="K501" s="201">
        <f>IFERROR(VLOOKUP(B501,'Multi Unit Grid'!C:G,5,FALSE),"")</f>
        <v/>
      </c>
      <c r="N501" s="207">
        <f>IF(M501="Y",7.5,IF(M501="N",0,""))</f>
        <v/>
      </c>
      <c r="S501" s="673" t="n"/>
    </row>
    <row r="502">
      <c r="A502" s="166">
        <f>IF('Multi Unit Grid'!B1192="","",'Multi Unit Grid'!B1192)</f>
        <v/>
      </c>
      <c r="B502" s="166">
        <f>IF('Multi Unit Grid'!C1192="","",'Multi Unit Grid'!C1192)</f>
        <v/>
      </c>
      <c r="E502" s="166">
        <f>IF('Multi Unit Grid'!D498="","",'Multi Unit Grid'!D498)</f>
        <v/>
      </c>
      <c r="F502" s="166">
        <f>IF('Multi Unit Grid'!E498="","",'Multi Unit Grid'!E498)</f>
        <v/>
      </c>
      <c r="G502" s="631">
        <f>IF(F502=52,66.15,IF(F502=26,66.15,IF(F502=24,66.15,IF(F502=12,54.6,IF(F502=4,121.8/3,IF(F502=1,488.25/12,""))))))</f>
        <v/>
      </c>
      <c r="H502" s="631">
        <f>IF(F502=52,E502*1.1*52/12,IF(F502=26,E502*1.1*26/12,IF(F502=24,E502*1.1*24/12,IF(F502=12,E502*1.1*12/12,IF(F502=4,E502*4/12,IF(F502=1,E502*4/12,""))))))</f>
        <v/>
      </c>
      <c r="I502" s="174">
        <f>IF(G502="","",SUM(Table1[[#This Row],[Base Fee]]+Table1[[#This Row],[Transaction Fee]]))</f>
        <v/>
      </c>
      <c r="J502" s="174">
        <f>IFERROR(VLOOKUP(B502,'Multi Unit Grid'!C:F,4,FALSE),"")</f>
        <v/>
      </c>
      <c r="K502" s="201">
        <f>IFERROR(VLOOKUP(B502,'Multi Unit Grid'!C:G,5,FALSE),"")</f>
        <v/>
      </c>
      <c r="N502" s="207">
        <f>IF(M502="Y",7.5,IF(M502="N",0,""))</f>
        <v/>
      </c>
      <c r="S502" s="673" t="n"/>
    </row>
    <row r="503">
      <c r="A503" s="166">
        <f>IF('Multi Unit Grid'!B1193="","",'Multi Unit Grid'!B1193)</f>
        <v/>
      </c>
      <c r="B503" s="166">
        <f>IF('Multi Unit Grid'!C1193="","",'Multi Unit Grid'!C1193)</f>
        <v/>
      </c>
      <c r="E503" s="166">
        <f>IF('Multi Unit Grid'!D499="","",'Multi Unit Grid'!D499)</f>
        <v/>
      </c>
      <c r="F503" s="166">
        <f>IF('Multi Unit Grid'!E499="","",'Multi Unit Grid'!E499)</f>
        <v/>
      </c>
      <c r="G503" s="631">
        <f>IF(F503=52,66.15,IF(F503=26,66.15,IF(F503=24,66.15,IF(F503=12,54.6,IF(F503=4,121.8/3,IF(F503=1,488.25/12,""))))))</f>
        <v/>
      </c>
      <c r="H503" s="631">
        <f>IF(F503=52,E503*1.1*52/12,IF(F503=26,E503*1.1*26/12,IF(F503=24,E503*1.1*24/12,IF(F503=12,E503*1.1*12/12,IF(F503=4,E503*4/12,IF(F503=1,E503*4/12,""))))))</f>
        <v/>
      </c>
      <c r="I503" s="174">
        <f>IF(G503="","",SUM(Table1[[#This Row],[Base Fee]]+Table1[[#This Row],[Transaction Fee]]))</f>
        <v/>
      </c>
      <c r="J503" s="174">
        <f>IFERROR(VLOOKUP(B503,'Multi Unit Grid'!C:F,4,FALSE),"")</f>
        <v/>
      </c>
      <c r="K503" s="201">
        <f>IFERROR(VLOOKUP(B503,'Multi Unit Grid'!C:G,5,FALSE),"")</f>
        <v/>
      </c>
      <c r="N503" s="207">
        <f>IF(M503="Y",7.5,IF(M503="N",0,""))</f>
        <v/>
      </c>
      <c r="S503" s="673" t="n"/>
    </row>
    <row r="504">
      <c r="A504" s="166">
        <f>IF('Multi Unit Grid'!B1194="","",'Multi Unit Grid'!B1194)</f>
        <v/>
      </c>
      <c r="B504" s="166">
        <f>IF('Multi Unit Grid'!C1194="","",'Multi Unit Grid'!C1194)</f>
        <v/>
      </c>
      <c r="E504" s="166">
        <f>IF('Multi Unit Grid'!D500="","",'Multi Unit Grid'!D500)</f>
        <v/>
      </c>
      <c r="F504" s="166">
        <f>IF('Multi Unit Grid'!E500="","",'Multi Unit Grid'!E500)</f>
        <v/>
      </c>
      <c r="G504" s="631">
        <f>IF(F504=52,66.15,IF(F504=26,66.15,IF(F504=24,66.15,IF(F504=12,54.6,IF(F504=4,121.8/3,IF(F504=1,488.25/12,""))))))</f>
        <v/>
      </c>
      <c r="H504" s="631">
        <f>IF(F504=52,E504*1.1*52/12,IF(F504=26,E504*1.1*26/12,IF(F504=24,E504*1.1*24/12,IF(F504=12,E504*1.1*12/12,IF(F504=4,E504*4/12,IF(F504=1,E504*4/12,""))))))</f>
        <v/>
      </c>
      <c r="I504" s="174">
        <f>IF(G504="","",SUM(Table1[[#This Row],[Base Fee]]+Table1[[#This Row],[Transaction Fee]]))</f>
        <v/>
      </c>
      <c r="J504" s="174">
        <f>IFERROR(VLOOKUP(B504,'Multi Unit Grid'!C:F,4,FALSE),"")</f>
        <v/>
      </c>
      <c r="K504" s="201">
        <f>IFERROR(VLOOKUP(B504,'Multi Unit Grid'!C:G,5,FALSE),"")</f>
        <v/>
      </c>
      <c r="N504" s="207">
        <f>IF(M504="Y",7.5,IF(M504="N",0,""))</f>
        <v/>
      </c>
      <c r="S504" s="673" t="n"/>
    </row>
    <row r="505">
      <c r="A505" s="166">
        <f>IF('Multi Unit Grid'!B1195="","",'Multi Unit Grid'!B1195)</f>
        <v/>
      </c>
      <c r="B505" s="166">
        <f>IF('Multi Unit Grid'!C1195="","",'Multi Unit Grid'!C1195)</f>
        <v/>
      </c>
      <c r="E505" s="166">
        <f>IF('Multi Unit Grid'!D501="","",'Multi Unit Grid'!D501)</f>
        <v/>
      </c>
      <c r="F505" s="166">
        <f>IF('Multi Unit Grid'!E501="","",'Multi Unit Grid'!E501)</f>
        <v/>
      </c>
      <c r="G505" s="631">
        <f>IF(F505=52,66.15,IF(F505=26,66.15,IF(F505=24,66.15,IF(F505=12,54.6,IF(F505=4,121.8/3,IF(F505=1,488.25/12,""))))))</f>
        <v/>
      </c>
      <c r="H505" s="631">
        <f>IF(F505=52,E505*1.1*52/12,IF(F505=26,E505*1.1*26/12,IF(F505=24,E505*1.1*24/12,IF(F505=12,E505*1.1*12/12,IF(F505=4,E505*4/12,IF(F505=1,E505*4/12,""))))))</f>
        <v/>
      </c>
      <c r="I505" s="174">
        <f>IF(G505="","",SUM(Table1[[#This Row],[Base Fee]]+Table1[[#This Row],[Transaction Fee]]))</f>
        <v/>
      </c>
      <c r="J505" s="174">
        <f>IFERROR(VLOOKUP(B505,'Multi Unit Grid'!C:F,4,FALSE),"")</f>
        <v/>
      </c>
      <c r="K505" s="201">
        <f>IFERROR(VLOOKUP(B505,'Multi Unit Grid'!C:G,5,FALSE),"")</f>
        <v/>
      </c>
      <c r="N505" s="207">
        <f>IF(M505="Y",7.5,IF(M505="N",0,""))</f>
        <v/>
      </c>
      <c r="S505" s="673" t="n"/>
    </row>
    <row r="506">
      <c r="A506" s="166">
        <f>IF('Multi Unit Grid'!B1196="","",'Multi Unit Grid'!B1196)</f>
        <v/>
      </c>
      <c r="B506" s="166">
        <f>IF('Multi Unit Grid'!C1196="","",'Multi Unit Grid'!C1196)</f>
        <v/>
      </c>
      <c r="E506" s="166">
        <f>IF('Multi Unit Grid'!D502="","",'Multi Unit Grid'!D502)</f>
        <v/>
      </c>
      <c r="F506" s="166">
        <f>IF('Multi Unit Grid'!E502="","",'Multi Unit Grid'!E502)</f>
        <v/>
      </c>
      <c r="G506" s="631">
        <f>IF(F506=52,66.15,IF(F506=26,66.15,IF(F506=24,66.15,IF(F506=12,54.6,IF(F506=4,121.8/3,IF(F506=1,488.25/12,""))))))</f>
        <v/>
      </c>
      <c r="H506" s="631">
        <f>IF(F506=52,E506*1.1*52/12,IF(F506=26,E506*1.1*26/12,IF(F506=24,E506*1.1*24/12,IF(F506=12,E506*1.1*12/12,IF(F506=4,E506*4/12,IF(F506=1,E506*4/12,""))))))</f>
        <v/>
      </c>
      <c r="I506" s="174">
        <f>IF(G506="","",SUM(Table1[[#This Row],[Base Fee]]+Table1[[#This Row],[Transaction Fee]]))</f>
        <v/>
      </c>
      <c r="J506" s="174">
        <f>IFERROR(VLOOKUP(B506,'Multi Unit Grid'!C:F,4,FALSE),"")</f>
        <v/>
      </c>
      <c r="K506" s="201">
        <f>IFERROR(VLOOKUP(B506,'Multi Unit Grid'!C:G,5,FALSE),"")</f>
        <v/>
      </c>
      <c r="N506" s="207">
        <f>IF(M506="Y",7.5,IF(M506="N",0,""))</f>
        <v/>
      </c>
      <c r="S506" s="673" t="n"/>
    </row>
    <row r="507">
      <c r="A507" s="166">
        <f>IF('Multi Unit Grid'!B1197="","",'Multi Unit Grid'!B1197)</f>
        <v/>
      </c>
      <c r="B507" s="166">
        <f>IF('Multi Unit Grid'!C1197="","",'Multi Unit Grid'!C1197)</f>
        <v/>
      </c>
      <c r="E507" s="166">
        <f>IF('Multi Unit Grid'!D503="","",'Multi Unit Grid'!D503)</f>
        <v/>
      </c>
      <c r="F507" s="166">
        <f>IF('Multi Unit Grid'!E503="","",'Multi Unit Grid'!E503)</f>
        <v/>
      </c>
      <c r="G507" s="631">
        <f>IF(F507=52,66.15,IF(F507=26,66.15,IF(F507=24,66.15,IF(F507=12,54.6,IF(F507=4,121.8/3,IF(F507=1,488.25/12,""))))))</f>
        <v/>
      </c>
      <c r="H507" s="631">
        <f>IF(F507=52,E507*1.1*52/12,IF(F507=26,E507*1.1*26/12,IF(F507=24,E507*1.1*24/12,IF(F507=12,E507*1.1*12/12,IF(F507=4,E507*4/12,IF(F507=1,E507*4/12,""))))))</f>
        <v/>
      </c>
      <c r="I507" s="174">
        <f>IF(G507="","",SUM(Table1[[#This Row],[Base Fee]]+Table1[[#This Row],[Transaction Fee]]))</f>
        <v/>
      </c>
      <c r="J507" s="174">
        <f>IFERROR(VLOOKUP(B507,'Multi Unit Grid'!C:F,4,FALSE),"")</f>
        <v/>
      </c>
      <c r="K507" s="201">
        <f>IFERROR(VLOOKUP(B507,'Multi Unit Grid'!C:G,5,FALSE),"")</f>
        <v/>
      </c>
      <c r="N507" s="207">
        <f>IF(M507="Y",7.5,IF(M507="N",0,""))</f>
        <v/>
      </c>
      <c r="S507" s="673" t="n"/>
    </row>
    <row r="508">
      <c r="A508" s="166">
        <f>IF('Multi Unit Grid'!B1198="","",'Multi Unit Grid'!B1198)</f>
        <v/>
      </c>
      <c r="B508" s="166">
        <f>IF('Multi Unit Grid'!C1198="","",'Multi Unit Grid'!C1198)</f>
        <v/>
      </c>
      <c r="E508" s="166">
        <f>IF('Multi Unit Grid'!D504="","",'Multi Unit Grid'!D504)</f>
        <v/>
      </c>
      <c r="F508" s="166">
        <f>IF('Multi Unit Grid'!E504="","",'Multi Unit Grid'!E504)</f>
        <v/>
      </c>
      <c r="G508" s="631">
        <f>IF(F508=52,66.15,IF(F508=26,66.15,IF(F508=24,66.15,IF(F508=12,54.6,IF(F508=4,121.8/3,IF(F508=1,488.25/12,""))))))</f>
        <v/>
      </c>
      <c r="H508" s="631">
        <f>IF(F508=52,E508*1.1*52/12,IF(F508=26,E508*1.1*26/12,IF(F508=24,E508*1.1*24/12,IF(F508=12,E508*1.1*12/12,IF(F508=4,E508*4/12,IF(F508=1,E508*4/12,""))))))</f>
        <v/>
      </c>
      <c r="I508" s="174">
        <f>IF(G508="","",SUM(Table1[[#This Row],[Base Fee]]+Table1[[#This Row],[Transaction Fee]]))</f>
        <v/>
      </c>
      <c r="J508" s="174">
        <f>IFERROR(VLOOKUP(B508,'Multi Unit Grid'!C:F,4,FALSE),"")</f>
        <v/>
      </c>
      <c r="K508" s="201">
        <f>IFERROR(VLOOKUP(B508,'Multi Unit Grid'!C:G,5,FALSE),"")</f>
        <v/>
      </c>
      <c r="N508" s="207">
        <f>IF(M508="Y",7.5,IF(M508="N",0,""))</f>
        <v/>
      </c>
      <c r="S508" s="673" t="n"/>
    </row>
    <row r="509">
      <c r="A509" s="166">
        <f>IF('Multi Unit Grid'!B1199="","",'Multi Unit Grid'!B1199)</f>
        <v/>
      </c>
      <c r="B509" s="166">
        <f>IF('Multi Unit Grid'!C1199="","",'Multi Unit Grid'!C1199)</f>
        <v/>
      </c>
      <c r="E509" s="166">
        <f>IF('Multi Unit Grid'!D505="","",'Multi Unit Grid'!D505)</f>
        <v/>
      </c>
      <c r="F509" s="166">
        <f>IF('Multi Unit Grid'!E505="","",'Multi Unit Grid'!E505)</f>
        <v/>
      </c>
      <c r="G509" s="631">
        <f>IF(F509=52,66.15,IF(F509=26,66.15,IF(F509=24,66.15,IF(F509=12,54.6,IF(F509=4,121.8/3,IF(F509=1,488.25/12,""))))))</f>
        <v/>
      </c>
      <c r="H509" s="631">
        <f>IF(F509=52,E509*1.1*52/12,IF(F509=26,E509*1.1*26/12,IF(F509=24,E509*1.1*24/12,IF(F509=12,E509*1.1*12/12,IF(F509=4,E509*4/12,IF(F509=1,E509*4/12,""))))))</f>
        <v/>
      </c>
      <c r="I509" s="174">
        <f>IF(G509="","",SUM(Table1[[#This Row],[Base Fee]]+Table1[[#This Row],[Transaction Fee]]))</f>
        <v/>
      </c>
      <c r="J509" s="174">
        <f>IFERROR(VLOOKUP(B509,'Multi Unit Grid'!C:F,4,FALSE),"")</f>
        <v/>
      </c>
      <c r="K509" s="201">
        <f>IFERROR(VLOOKUP(B509,'Multi Unit Grid'!C:G,5,FALSE),"")</f>
        <v/>
      </c>
      <c r="N509" s="207">
        <f>IF(M509="Y",7.5,IF(M509="N",0,""))</f>
        <v/>
      </c>
      <c r="S509" s="673" t="n"/>
    </row>
    <row r="510">
      <c r="A510" s="166">
        <f>IF('Multi Unit Grid'!B1200="","",'Multi Unit Grid'!B1200)</f>
        <v/>
      </c>
      <c r="B510" s="166">
        <f>IF('Multi Unit Grid'!C1200="","",'Multi Unit Grid'!C1200)</f>
        <v/>
      </c>
      <c r="E510" s="166">
        <f>IF('Multi Unit Grid'!D506="","",'Multi Unit Grid'!D506)</f>
        <v/>
      </c>
      <c r="F510" s="166">
        <f>IF('Multi Unit Grid'!E506="","",'Multi Unit Grid'!E506)</f>
        <v/>
      </c>
      <c r="G510" s="631">
        <f>IF(F510=52,66.15,IF(F510=26,66.15,IF(F510=24,66.15,IF(F510=12,54.6,IF(F510=4,121.8/3,IF(F510=1,488.25/12,""))))))</f>
        <v/>
      </c>
      <c r="H510" s="631">
        <f>IF(F510=52,E510*1.1*52/12,IF(F510=26,E510*1.1*26/12,IF(F510=24,E510*1.1*24/12,IF(F510=12,E510*1.1*12/12,IF(F510=4,E510*4/12,IF(F510=1,E510*4/12,""))))))</f>
        <v/>
      </c>
      <c r="I510" s="174">
        <f>IF(G510="","",SUM(Table1[[#This Row],[Base Fee]]+Table1[[#This Row],[Transaction Fee]]))</f>
        <v/>
      </c>
      <c r="J510" s="174">
        <f>IFERROR(VLOOKUP(B510,'Multi Unit Grid'!C:F,4,FALSE),"")</f>
        <v/>
      </c>
      <c r="K510" s="201">
        <f>IFERROR(VLOOKUP(B510,'Multi Unit Grid'!C:G,5,FALSE),"")</f>
        <v/>
      </c>
      <c r="N510" s="207">
        <f>IF(M510="Y",7.5,IF(M510="N",0,""))</f>
        <v/>
      </c>
      <c r="S510" s="673" t="n"/>
    </row>
    <row r="511">
      <c r="A511" s="166">
        <f>IF('Multi Unit Grid'!B1201="","",'Multi Unit Grid'!B1201)</f>
        <v/>
      </c>
      <c r="B511" s="166">
        <f>IF('Multi Unit Grid'!C1201="","",'Multi Unit Grid'!C1201)</f>
        <v/>
      </c>
      <c r="E511" s="166">
        <f>IF('Multi Unit Grid'!D507="","",'Multi Unit Grid'!D507)</f>
        <v/>
      </c>
      <c r="F511" s="166">
        <f>IF('Multi Unit Grid'!E507="","",'Multi Unit Grid'!E507)</f>
        <v/>
      </c>
      <c r="G511" s="631">
        <f>IF(F511=52,66.15,IF(F511=26,66.15,IF(F511=24,66.15,IF(F511=12,54.6,IF(F511=4,121.8/3,IF(F511=1,488.25/12,""))))))</f>
        <v/>
      </c>
      <c r="H511" s="631">
        <f>IF(F511=52,E511*1.1*52/12,IF(F511=26,E511*1.1*26/12,IF(F511=24,E511*1.1*24/12,IF(F511=12,E511*1.1*12/12,IF(F511=4,E511*4/12,IF(F511=1,E511*4/12,""))))))</f>
        <v/>
      </c>
      <c r="I511" s="174">
        <f>IF(G511="","",SUM(Table1[[#This Row],[Base Fee]]+Table1[[#This Row],[Transaction Fee]]))</f>
        <v/>
      </c>
      <c r="J511" s="174">
        <f>IFERROR(VLOOKUP(B511,'Multi Unit Grid'!C:F,4,FALSE),"")</f>
        <v/>
      </c>
      <c r="K511" s="201">
        <f>IFERROR(VLOOKUP(B511,'Multi Unit Grid'!C:G,5,FALSE),"")</f>
        <v/>
      </c>
      <c r="N511" s="207">
        <f>IF(M511="Y",7.5,IF(M511="N",0,""))</f>
        <v/>
      </c>
      <c r="S511" s="673" t="n"/>
    </row>
    <row r="512">
      <c r="A512" s="166">
        <f>IF('Multi Unit Grid'!B1202="","",'Multi Unit Grid'!B1202)</f>
        <v/>
      </c>
      <c r="B512" s="166">
        <f>IF('Multi Unit Grid'!C1202="","",'Multi Unit Grid'!C1202)</f>
        <v/>
      </c>
      <c r="E512" s="166">
        <f>IF('Multi Unit Grid'!D508="","",'Multi Unit Grid'!D508)</f>
        <v/>
      </c>
      <c r="F512" s="166">
        <f>IF('Multi Unit Grid'!E508="","",'Multi Unit Grid'!E508)</f>
        <v/>
      </c>
      <c r="G512" s="631">
        <f>IF(F512=52,66.15,IF(F512=26,66.15,IF(F512=24,66.15,IF(F512=12,54.6,IF(F512=4,121.8/3,IF(F512=1,488.25/12,""))))))</f>
        <v/>
      </c>
      <c r="H512" s="631">
        <f>IF(F512=52,E512*1.1*52/12,IF(F512=26,E512*1.1*26/12,IF(F512=24,E512*1.1*24/12,IF(F512=12,E512*1.1*12/12,IF(F512=4,E512*4/12,IF(F512=1,E512*4/12,""))))))</f>
        <v/>
      </c>
      <c r="I512" s="174">
        <f>IF(G512="","",SUM(Table1[[#This Row],[Base Fee]]+Table1[[#This Row],[Transaction Fee]]))</f>
        <v/>
      </c>
      <c r="J512" s="174">
        <f>IFERROR(VLOOKUP(B512,'Multi Unit Grid'!C:F,4,FALSE),"")</f>
        <v/>
      </c>
      <c r="K512" s="201">
        <f>IFERROR(VLOOKUP(B512,'Multi Unit Grid'!C:G,5,FALSE),"")</f>
        <v/>
      </c>
      <c r="N512" s="207">
        <f>IF(M512="Y",7.5,IF(M512="N",0,""))</f>
        <v/>
      </c>
      <c r="S512" s="673" t="n"/>
    </row>
    <row r="513">
      <c r="A513" s="166">
        <f>IF('Multi Unit Grid'!B1203="","",'Multi Unit Grid'!B1203)</f>
        <v/>
      </c>
      <c r="B513" s="166">
        <f>IF('Multi Unit Grid'!C1203="","",'Multi Unit Grid'!C1203)</f>
        <v/>
      </c>
      <c r="E513" s="166">
        <f>IF('Multi Unit Grid'!D509="","",'Multi Unit Grid'!D509)</f>
        <v/>
      </c>
      <c r="F513" s="166">
        <f>IF('Multi Unit Grid'!E509="","",'Multi Unit Grid'!E509)</f>
        <v/>
      </c>
      <c r="G513" s="631">
        <f>IF(F513=52,66.15,IF(F513=26,66.15,IF(F513=24,66.15,IF(F513=12,54.6,IF(F513=4,121.8/3,IF(F513=1,488.25/12,""))))))</f>
        <v/>
      </c>
      <c r="H513" s="631">
        <f>IF(F513=52,E513*1.1*52/12,IF(F513=26,E513*1.1*26/12,IF(F513=24,E513*1.1*24/12,IF(F513=12,E513*1.1*12/12,IF(F513=4,E513*4/12,IF(F513=1,E513*4/12,""))))))</f>
        <v/>
      </c>
      <c r="I513" s="174">
        <f>IF(G513="","",SUM(Table1[[#This Row],[Base Fee]]+Table1[[#This Row],[Transaction Fee]]))</f>
        <v/>
      </c>
      <c r="J513" s="174">
        <f>IFERROR(VLOOKUP(B513,'Multi Unit Grid'!C:F,4,FALSE),"")</f>
        <v/>
      </c>
      <c r="K513" s="201">
        <f>IFERROR(VLOOKUP(B513,'Multi Unit Grid'!C:G,5,FALSE),"")</f>
        <v/>
      </c>
      <c r="N513" s="207">
        <f>IF(M513="Y",7.5,IF(M513="N",0,""))</f>
        <v/>
      </c>
      <c r="S513" s="673" t="n"/>
    </row>
    <row r="514">
      <c r="A514" s="166">
        <f>IF('Multi Unit Grid'!B1204="","",'Multi Unit Grid'!B1204)</f>
        <v/>
      </c>
      <c r="B514" s="166">
        <f>IF('Multi Unit Grid'!C1204="","",'Multi Unit Grid'!C1204)</f>
        <v/>
      </c>
      <c r="E514" s="166">
        <f>IF('Multi Unit Grid'!D510="","",'Multi Unit Grid'!D510)</f>
        <v/>
      </c>
      <c r="F514" s="166">
        <f>IF('Multi Unit Grid'!E510="","",'Multi Unit Grid'!E510)</f>
        <v/>
      </c>
      <c r="G514" s="631">
        <f>IF(F514=52,66.15,IF(F514=26,66.15,IF(F514=24,66.15,IF(F514=12,54.6,IF(F514=4,121.8/3,IF(F514=1,488.25/12,""))))))</f>
        <v/>
      </c>
      <c r="H514" s="631">
        <f>IF(F514=52,E514*1.1*52/12,IF(F514=26,E514*1.1*26/12,IF(F514=24,E514*1.1*24/12,IF(F514=12,E514*1.1*12/12,IF(F514=4,E514*4/12,IF(F514=1,E514*4/12,""))))))</f>
        <v/>
      </c>
      <c r="I514" s="174">
        <f>IF(G514="","",SUM(Table1[[#This Row],[Base Fee]]+Table1[[#This Row],[Transaction Fee]]))</f>
        <v/>
      </c>
      <c r="J514" s="174">
        <f>IFERROR(VLOOKUP(B514,'Multi Unit Grid'!C:F,4,FALSE),"")</f>
        <v/>
      </c>
      <c r="K514" s="201">
        <f>IFERROR(VLOOKUP(B514,'Multi Unit Grid'!C:G,5,FALSE),"")</f>
        <v/>
      </c>
      <c r="N514" s="207">
        <f>IF(M514="Y",7.5,IF(M514="N",0,""))</f>
        <v/>
      </c>
      <c r="S514" s="673" t="n"/>
    </row>
    <row r="515">
      <c r="A515" s="166">
        <f>IF('Multi Unit Grid'!B1205="","",'Multi Unit Grid'!B1205)</f>
        <v/>
      </c>
      <c r="B515" s="166">
        <f>IF('Multi Unit Grid'!C1205="","",'Multi Unit Grid'!C1205)</f>
        <v/>
      </c>
      <c r="E515" s="166">
        <f>IF('Multi Unit Grid'!D511="","",'Multi Unit Grid'!D511)</f>
        <v/>
      </c>
      <c r="F515" s="166">
        <f>IF('Multi Unit Grid'!E511="","",'Multi Unit Grid'!E511)</f>
        <v/>
      </c>
      <c r="G515" s="631">
        <f>IF(F515=52,66.15,IF(F515=26,66.15,IF(F515=24,66.15,IF(F515=12,54.6,IF(F515=4,121.8/3,IF(F515=1,488.25/12,""))))))</f>
        <v/>
      </c>
      <c r="H515" s="631">
        <f>IF(F515=52,E515*1.1*52/12,IF(F515=26,E515*1.1*26/12,IF(F515=24,E515*1.1*24/12,IF(F515=12,E515*1.1*12/12,IF(F515=4,E515*4/12,IF(F515=1,E515*4/12,""))))))</f>
        <v/>
      </c>
      <c r="I515" s="174">
        <f>IF(G515="","",SUM(Table1[[#This Row],[Base Fee]]+Table1[[#This Row],[Transaction Fee]]))</f>
        <v/>
      </c>
      <c r="J515" s="174">
        <f>IFERROR(VLOOKUP(B515,'Multi Unit Grid'!C:F,4,FALSE),"")</f>
        <v/>
      </c>
      <c r="K515" s="201">
        <f>IFERROR(VLOOKUP(B515,'Multi Unit Grid'!C:G,5,FALSE),"")</f>
        <v/>
      </c>
      <c r="N515" s="207">
        <f>IF(M515="Y",7.5,IF(M515="N",0,""))</f>
        <v/>
      </c>
      <c r="S515" s="673" t="n"/>
    </row>
    <row r="516">
      <c r="A516" s="166">
        <f>IF('Multi Unit Grid'!B1206="","",'Multi Unit Grid'!B1206)</f>
        <v/>
      </c>
      <c r="B516" s="166">
        <f>IF('Multi Unit Grid'!C1206="","",'Multi Unit Grid'!C1206)</f>
        <v/>
      </c>
      <c r="E516" s="166">
        <f>IF('Multi Unit Grid'!D512="","",'Multi Unit Grid'!D512)</f>
        <v/>
      </c>
      <c r="F516" s="166">
        <f>IF('Multi Unit Grid'!E512="","",'Multi Unit Grid'!E512)</f>
        <v/>
      </c>
      <c r="G516" s="631">
        <f>IF(F516=52,66.15,IF(F516=26,66.15,IF(F516=24,66.15,IF(F516=12,54.6,IF(F516=4,121.8/3,IF(F516=1,488.25/12,""))))))</f>
        <v/>
      </c>
      <c r="H516" s="631">
        <f>IF(F516=52,E516*1.1*52/12,IF(F516=26,E516*1.1*26/12,IF(F516=24,E516*1.1*24/12,IF(F516=12,E516*1.1*12/12,IF(F516=4,E516*4/12,IF(F516=1,E516*4/12,""))))))</f>
        <v/>
      </c>
      <c r="I516" s="174">
        <f>IF(G516="","",SUM(Table1[[#This Row],[Base Fee]]+Table1[[#This Row],[Transaction Fee]]))</f>
        <v/>
      </c>
      <c r="J516" s="174">
        <f>IFERROR(VLOOKUP(B516,'Multi Unit Grid'!C:F,4,FALSE),"")</f>
        <v/>
      </c>
      <c r="K516" s="201">
        <f>IFERROR(VLOOKUP(B516,'Multi Unit Grid'!C:G,5,FALSE),"")</f>
        <v/>
      </c>
      <c r="N516" s="207">
        <f>IF(M516="Y",7.5,IF(M516="N",0,""))</f>
        <v/>
      </c>
      <c r="S516" s="673" t="n"/>
    </row>
    <row r="517">
      <c r="A517" s="166">
        <f>IF('Multi Unit Grid'!B1207="","",'Multi Unit Grid'!B1207)</f>
        <v/>
      </c>
      <c r="B517" s="166">
        <f>IF('Multi Unit Grid'!C1207="","",'Multi Unit Grid'!C1207)</f>
        <v/>
      </c>
      <c r="E517" s="166">
        <f>IF('Multi Unit Grid'!D513="","",'Multi Unit Grid'!D513)</f>
        <v/>
      </c>
      <c r="F517" s="166">
        <f>IF('Multi Unit Grid'!E513="","",'Multi Unit Grid'!E513)</f>
        <v/>
      </c>
      <c r="G517" s="631">
        <f>IF(F517=52,66.15,IF(F517=26,66.15,IF(F517=24,66.15,IF(F517=12,54.6,IF(F517=4,121.8/3,IF(F517=1,488.25/12,""))))))</f>
        <v/>
      </c>
      <c r="H517" s="631">
        <f>IF(F517=52,E517*1.1*52/12,IF(F517=26,E517*1.1*26/12,IF(F517=24,E517*1.1*24/12,IF(F517=12,E517*1.1*12/12,IF(F517=4,E517*4/12,IF(F517=1,E517*4/12,""))))))</f>
        <v/>
      </c>
      <c r="I517" s="174">
        <f>IF(G517="","",SUM(Table1[[#This Row],[Base Fee]]+Table1[[#This Row],[Transaction Fee]]))</f>
        <v/>
      </c>
      <c r="J517" s="174">
        <f>IFERROR(VLOOKUP(B517,'Multi Unit Grid'!C:F,4,FALSE),"")</f>
        <v/>
      </c>
      <c r="K517" s="201">
        <f>IFERROR(VLOOKUP(B517,'Multi Unit Grid'!C:G,5,FALSE),"")</f>
        <v/>
      </c>
      <c r="N517" s="207">
        <f>IF(M517="Y",7.5,IF(M517="N",0,""))</f>
        <v/>
      </c>
      <c r="S517" s="673" t="n"/>
    </row>
    <row r="518">
      <c r="A518" s="166">
        <f>IF('Multi Unit Grid'!B1208="","",'Multi Unit Grid'!B1208)</f>
        <v/>
      </c>
      <c r="B518" s="166">
        <f>IF('Multi Unit Grid'!C1208="","",'Multi Unit Grid'!C1208)</f>
        <v/>
      </c>
      <c r="E518" s="166">
        <f>IF('Multi Unit Grid'!D514="","",'Multi Unit Grid'!D514)</f>
        <v/>
      </c>
      <c r="F518" s="166">
        <f>IF('Multi Unit Grid'!E514="","",'Multi Unit Grid'!E514)</f>
        <v/>
      </c>
      <c r="G518" s="631">
        <f>IF(F518=52,66.15,IF(F518=26,66.15,IF(F518=24,66.15,IF(F518=12,54.6,IF(F518=4,121.8/3,IF(F518=1,488.25/12,""))))))</f>
        <v/>
      </c>
      <c r="H518" s="631">
        <f>IF(F518=52,E518*1.1*52/12,IF(F518=26,E518*1.1*26/12,IF(F518=24,E518*1.1*24/12,IF(F518=12,E518*1.1*12/12,IF(F518=4,E518*4/12,IF(F518=1,E518*4/12,""))))))</f>
        <v/>
      </c>
      <c r="I518" s="174">
        <f>IF(G518="","",SUM(Table1[[#This Row],[Base Fee]]+Table1[[#This Row],[Transaction Fee]]))</f>
        <v/>
      </c>
      <c r="J518" s="174">
        <f>IFERROR(VLOOKUP(B518,'Multi Unit Grid'!C:F,4,FALSE),"")</f>
        <v/>
      </c>
      <c r="K518" s="201">
        <f>IFERROR(VLOOKUP(B518,'Multi Unit Grid'!C:G,5,FALSE),"")</f>
        <v/>
      </c>
      <c r="N518" s="207">
        <f>IF(M518="Y",7.5,IF(M518="N",0,""))</f>
        <v/>
      </c>
      <c r="S518" s="673" t="n"/>
    </row>
    <row r="519">
      <c r="A519" s="166">
        <f>IF('Multi Unit Grid'!B1209="","",'Multi Unit Grid'!B1209)</f>
        <v/>
      </c>
      <c r="B519" s="166">
        <f>IF('Multi Unit Grid'!C1209="","",'Multi Unit Grid'!C1209)</f>
        <v/>
      </c>
      <c r="E519" s="166">
        <f>IF('Multi Unit Grid'!D515="","",'Multi Unit Grid'!D515)</f>
        <v/>
      </c>
      <c r="F519" s="166">
        <f>IF('Multi Unit Grid'!E515="","",'Multi Unit Grid'!E515)</f>
        <v/>
      </c>
      <c r="G519" s="631">
        <f>IF(F519=52,66.15,IF(F519=26,66.15,IF(F519=24,66.15,IF(F519=12,54.6,IF(F519=4,121.8/3,IF(F519=1,488.25/12,""))))))</f>
        <v/>
      </c>
      <c r="H519" s="631">
        <f>IF(F519=52,E519*1.1*52/12,IF(F519=26,E519*1.1*26/12,IF(F519=24,E519*1.1*24/12,IF(F519=12,E519*1.1*12/12,IF(F519=4,E519*4/12,IF(F519=1,E519*4/12,""))))))</f>
        <v/>
      </c>
      <c r="I519" s="174">
        <f>IF(G519="","",SUM(Table1[[#This Row],[Base Fee]]+Table1[[#This Row],[Transaction Fee]]))</f>
        <v/>
      </c>
      <c r="J519" s="174">
        <f>IFERROR(VLOOKUP(B519,'Multi Unit Grid'!C:F,4,FALSE),"")</f>
        <v/>
      </c>
      <c r="K519" s="201">
        <f>IFERROR(VLOOKUP(B519,'Multi Unit Grid'!C:G,5,FALSE),"")</f>
        <v/>
      </c>
      <c r="N519" s="207">
        <f>IF(M519="Y",7.5,IF(M519="N",0,""))</f>
        <v/>
      </c>
      <c r="S519" s="673" t="n"/>
    </row>
    <row r="520">
      <c r="A520" s="166">
        <f>IF('Multi Unit Grid'!B1210="","",'Multi Unit Grid'!B1210)</f>
        <v/>
      </c>
      <c r="B520" s="166">
        <f>IF('Multi Unit Grid'!C1210="","",'Multi Unit Grid'!C1210)</f>
        <v/>
      </c>
      <c r="E520" s="166">
        <f>IF('Multi Unit Grid'!D516="","",'Multi Unit Grid'!D516)</f>
        <v/>
      </c>
      <c r="F520" s="166">
        <f>IF('Multi Unit Grid'!E516="","",'Multi Unit Grid'!E516)</f>
        <v/>
      </c>
      <c r="G520" s="631">
        <f>IF(F520=52,66.15,IF(F520=26,66.15,IF(F520=24,66.15,IF(F520=12,54.6,IF(F520=4,121.8/3,IF(F520=1,488.25/12,""))))))</f>
        <v/>
      </c>
      <c r="H520" s="631">
        <f>IF(F520=52,E520*1.1*52/12,IF(F520=26,E520*1.1*26/12,IF(F520=24,E520*1.1*24/12,IF(F520=12,E520*1.1*12/12,IF(F520=4,E520*4/12,IF(F520=1,E520*4/12,""))))))</f>
        <v/>
      </c>
      <c r="I520" s="174">
        <f>IF(G520="","",SUM(Table1[[#This Row],[Base Fee]]+Table1[[#This Row],[Transaction Fee]]))</f>
        <v/>
      </c>
      <c r="J520" s="174">
        <f>IFERROR(VLOOKUP(B520,'Multi Unit Grid'!C:F,4,FALSE),"")</f>
        <v/>
      </c>
      <c r="K520" s="201">
        <f>IFERROR(VLOOKUP(B520,'Multi Unit Grid'!C:G,5,FALSE),"")</f>
        <v/>
      </c>
      <c r="N520" s="207">
        <f>IF(M520="Y",7.5,IF(M520="N",0,""))</f>
        <v/>
      </c>
      <c r="S520" s="673" t="n"/>
    </row>
    <row r="521">
      <c r="A521" s="166">
        <f>IF('Multi Unit Grid'!B1211="","",'Multi Unit Grid'!B1211)</f>
        <v/>
      </c>
      <c r="B521" s="166">
        <f>IF('Multi Unit Grid'!C1211="","",'Multi Unit Grid'!C1211)</f>
        <v/>
      </c>
      <c r="E521" s="166">
        <f>IF('Multi Unit Grid'!D517="","",'Multi Unit Grid'!D517)</f>
        <v/>
      </c>
      <c r="F521" s="166">
        <f>IF('Multi Unit Grid'!E517="","",'Multi Unit Grid'!E517)</f>
        <v/>
      </c>
      <c r="G521" s="631">
        <f>IF(F521=52,66.15,IF(F521=26,66.15,IF(F521=24,66.15,IF(F521=12,54.6,IF(F521=4,121.8/3,IF(F521=1,488.25/12,""))))))</f>
        <v/>
      </c>
      <c r="H521" s="631">
        <f>IF(F521=52,E521*1.1*52/12,IF(F521=26,E521*1.1*26/12,IF(F521=24,E521*1.1*24/12,IF(F521=12,E521*1.1*12/12,IF(F521=4,E521*4/12,IF(F521=1,E521*4/12,""))))))</f>
        <v/>
      </c>
      <c r="I521" s="174">
        <f>IF(G521="","",SUM(Table1[[#This Row],[Base Fee]]+Table1[[#This Row],[Transaction Fee]]))</f>
        <v/>
      </c>
      <c r="J521" s="174">
        <f>IFERROR(VLOOKUP(B521,'Multi Unit Grid'!C:F,4,FALSE),"")</f>
        <v/>
      </c>
      <c r="K521" s="201">
        <f>IFERROR(VLOOKUP(B521,'Multi Unit Grid'!C:G,5,FALSE),"")</f>
        <v/>
      </c>
      <c r="N521" s="207">
        <f>IF(M521="Y",7.5,IF(M521="N",0,""))</f>
        <v/>
      </c>
      <c r="S521" s="673" t="n"/>
    </row>
    <row r="522">
      <c r="A522" s="166">
        <f>IF('Multi Unit Grid'!B1212="","",'Multi Unit Grid'!B1212)</f>
        <v/>
      </c>
      <c r="B522" s="166">
        <f>IF('Multi Unit Grid'!C1212="","",'Multi Unit Grid'!C1212)</f>
        <v/>
      </c>
      <c r="E522" s="166">
        <f>IF('Multi Unit Grid'!D518="","",'Multi Unit Grid'!D518)</f>
        <v/>
      </c>
      <c r="F522" s="166">
        <f>IF('Multi Unit Grid'!E518="","",'Multi Unit Grid'!E518)</f>
        <v/>
      </c>
      <c r="G522" s="631">
        <f>IF(F522=52,66.15,IF(F522=26,66.15,IF(F522=24,66.15,IF(F522=12,54.6,IF(F522=4,121.8/3,IF(F522=1,488.25/12,""))))))</f>
        <v/>
      </c>
      <c r="H522" s="631">
        <f>IF(F522=52,E522*1.1*52/12,IF(F522=26,E522*1.1*26/12,IF(F522=24,E522*1.1*24/12,IF(F522=12,E522*1.1*12/12,IF(F522=4,E522*4/12,IF(F522=1,E522*4/12,""))))))</f>
        <v/>
      </c>
      <c r="I522" s="174">
        <f>IF(G522="","",SUM(Table1[[#This Row],[Base Fee]]+Table1[[#This Row],[Transaction Fee]]))</f>
        <v/>
      </c>
      <c r="J522" s="174">
        <f>IFERROR(VLOOKUP(B522,'Multi Unit Grid'!C:F,4,FALSE),"")</f>
        <v/>
      </c>
      <c r="K522" s="201">
        <f>IFERROR(VLOOKUP(B522,'Multi Unit Grid'!C:G,5,FALSE),"")</f>
        <v/>
      </c>
      <c r="N522" s="207">
        <f>IF(M522="Y",7.5,IF(M522="N",0,""))</f>
        <v/>
      </c>
      <c r="S522" s="673" t="n"/>
    </row>
    <row r="523">
      <c r="A523" s="166">
        <f>IF('Multi Unit Grid'!B1213="","",'Multi Unit Grid'!B1213)</f>
        <v/>
      </c>
      <c r="B523" s="166">
        <f>IF('Multi Unit Grid'!C1213="","",'Multi Unit Grid'!C1213)</f>
        <v/>
      </c>
      <c r="E523" s="166">
        <f>IF('Multi Unit Grid'!D519="","",'Multi Unit Grid'!D519)</f>
        <v/>
      </c>
      <c r="F523" s="166">
        <f>IF('Multi Unit Grid'!E519="","",'Multi Unit Grid'!E519)</f>
        <v/>
      </c>
      <c r="G523" s="631">
        <f>IF(F523=52,66.15,IF(F523=26,66.15,IF(F523=24,66.15,IF(F523=12,54.6,IF(F523=4,121.8/3,IF(F523=1,488.25/12,""))))))</f>
        <v/>
      </c>
      <c r="H523" s="631">
        <f>IF(F523=52,E523*1.1*52/12,IF(F523=26,E523*1.1*26/12,IF(F523=24,E523*1.1*24/12,IF(F523=12,E523*1.1*12/12,IF(F523=4,E523*4/12,IF(F523=1,E523*4/12,""))))))</f>
        <v/>
      </c>
      <c r="I523" s="174">
        <f>IF(G523="","",SUM(Table1[[#This Row],[Base Fee]]+Table1[[#This Row],[Transaction Fee]]))</f>
        <v/>
      </c>
      <c r="J523" s="174">
        <f>IFERROR(VLOOKUP(B523,'Multi Unit Grid'!C:F,4,FALSE),"")</f>
        <v/>
      </c>
      <c r="K523" s="201">
        <f>IFERROR(VLOOKUP(B523,'Multi Unit Grid'!C:G,5,FALSE),"")</f>
        <v/>
      </c>
      <c r="N523" s="207">
        <f>IF(M523="Y",7.5,IF(M523="N",0,""))</f>
        <v/>
      </c>
      <c r="S523" s="673" t="n"/>
    </row>
    <row r="524">
      <c r="A524" s="166">
        <f>IF('Multi Unit Grid'!B1214="","",'Multi Unit Grid'!B1214)</f>
        <v/>
      </c>
      <c r="B524" s="166">
        <f>IF('Multi Unit Grid'!C1214="","",'Multi Unit Grid'!C1214)</f>
        <v/>
      </c>
      <c r="E524" s="166">
        <f>IF('Multi Unit Grid'!D520="","",'Multi Unit Grid'!D520)</f>
        <v/>
      </c>
      <c r="F524" s="166">
        <f>IF('Multi Unit Grid'!E520="","",'Multi Unit Grid'!E520)</f>
        <v/>
      </c>
      <c r="G524" s="631">
        <f>IF(F524=52,66.15,IF(F524=26,66.15,IF(F524=24,66.15,IF(F524=12,54.6,IF(F524=4,121.8/3,IF(F524=1,488.25/12,""))))))</f>
        <v/>
      </c>
      <c r="H524" s="631">
        <f>IF(F524=52,E524*1.1*52/12,IF(F524=26,E524*1.1*26/12,IF(F524=24,E524*1.1*24/12,IF(F524=12,E524*1.1*12/12,IF(F524=4,E524*4/12,IF(F524=1,E524*4/12,""))))))</f>
        <v/>
      </c>
      <c r="I524" s="174">
        <f>IF(G524="","",SUM(Table1[[#This Row],[Base Fee]]+Table1[[#This Row],[Transaction Fee]]))</f>
        <v/>
      </c>
      <c r="J524" s="174">
        <f>IFERROR(VLOOKUP(B524,'Multi Unit Grid'!C:F,4,FALSE),"")</f>
        <v/>
      </c>
      <c r="K524" s="201">
        <f>IFERROR(VLOOKUP(B524,'Multi Unit Grid'!C:G,5,FALSE),"")</f>
        <v/>
      </c>
      <c r="N524" s="207">
        <f>IF(M524="Y",7.5,IF(M524="N",0,""))</f>
        <v/>
      </c>
      <c r="S524" s="673" t="n"/>
    </row>
    <row r="525">
      <c r="A525" s="166">
        <f>IF('Multi Unit Grid'!B1215="","",'Multi Unit Grid'!B1215)</f>
        <v/>
      </c>
      <c r="B525" s="166">
        <f>IF('Multi Unit Grid'!C1215="","",'Multi Unit Grid'!C1215)</f>
        <v/>
      </c>
      <c r="E525" s="166">
        <f>IF('Multi Unit Grid'!D521="","",'Multi Unit Grid'!D521)</f>
        <v/>
      </c>
      <c r="F525" s="166">
        <f>IF('Multi Unit Grid'!E521="","",'Multi Unit Grid'!E521)</f>
        <v/>
      </c>
      <c r="G525" s="631">
        <f>IF(F525=52,66.15,IF(F525=26,66.15,IF(F525=24,66.15,IF(F525=12,54.6,IF(F525=4,121.8/3,IF(F525=1,488.25/12,""))))))</f>
        <v/>
      </c>
      <c r="H525" s="631">
        <f>IF(F525=52,E525*1.1*52/12,IF(F525=26,E525*1.1*26/12,IF(F525=24,E525*1.1*24/12,IF(F525=12,E525*1.1*12/12,IF(F525=4,E525*4/12,IF(F525=1,E525*4/12,""))))))</f>
        <v/>
      </c>
      <c r="I525" s="174">
        <f>IF(G525="","",SUM(Table1[[#This Row],[Base Fee]]+Table1[[#This Row],[Transaction Fee]]))</f>
        <v/>
      </c>
      <c r="J525" s="174">
        <f>IFERROR(VLOOKUP(B525,'Multi Unit Grid'!C:F,4,FALSE),"")</f>
        <v/>
      </c>
      <c r="K525" s="201">
        <f>IFERROR(VLOOKUP(B525,'Multi Unit Grid'!C:G,5,FALSE),"")</f>
        <v/>
      </c>
      <c r="N525" s="207">
        <f>IF(M525="Y",7.5,IF(M525="N",0,""))</f>
        <v/>
      </c>
      <c r="S525" s="673" t="n"/>
    </row>
    <row r="526">
      <c r="A526" s="166">
        <f>IF('Multi Unit Grid'!B1216="","",'Multi Unit Grid'!B1216)</f>
        <v/>
      </c>
      <c r="B526" s="166">
        <f>IF('Multi Unit Grid'!C1216="","",'Multi Unit Grid'!C1216)</f>
        <v/>
      </c>
      <c r="E526" s="166">
        <f>IF('Multi Unit Grid'!D522="","",'Multi Unit Grid'!D522)</f>
        <v/>
      </c>
      <c r="F526" s="166">
        <f>IF('Multi Unit Grid'!E522="","",'Multi Unit Grid'!E522)</f>
        <v/>
      </c>
      <c r="G526" s="631">
        <f>IF(F526=52,66.15,IF(F526=26,66.15,IF(F526=24,66.15,IF(F526=12,54.6,IF(F526=4,121.8/3,IF(F526=1,488.25/12,""))))))</f>
        <v/>
      </c>
      <c r="H526" s="631">
        <f>IF(F526=52,E526*1.1*52/12,IF(F526=26,E526*1.1*26/12,IF(F526=24,E526*1.1*24/12,IF(F526=12,E526*1.1*12/12,IF(F526=4,E526*4/12,IF(F526=1,E526*4/12,""))))))</f>
        <v/>
      </c>
      <c r="I526" s="174">
        <f>IF(G526="","",SUM(Table1[[#This Row],[Base Fee]]+Table1[[#This Row],[Transaction Fee]]))</f>
        <v/>
      </c>
      <c r="J526" s="174">
        <f>IFERROR(VLOOKUP(B526,'Multi Unit Grid'!C:F,4,FALSE),"")</f>
        <v/>
      </c>
      <c r="K526" s="201">
        <f>IFERROR(VLOOKUP(B526,'Multi Unit Grid'!C:G,5,FALSE),"")</f>
        <v/>
      </c>
      <c r="N526" s="207">
        <f>IF(M526="Y",7.5,IF(M526="N",0,""))</f>
        <v/>
      </c>
      <c r="S526" s="673" t="n"/>
    </row>
    <row r="527">
      <c r="A527" s="166">
        <f>IF('Multi Unit Grid'!B1217="","",'Multi Unit Grid'!B1217)</f>
        <v/>
      </c>
      <c r="B527" s="166">
        <f>IF('Multi Unit Grid'!C1217="","",'Multi Unit Grid'!C1217)</f>
        <v/>
      </c>
      <c r="E527" s="166">
        <f>IF('Multi Unit Grid'!D523="","",'Multi Unit Grid'!D523)</f>
        <v/>
      </c>
      <c r="F527" s="166">
        <f>IF('Multi Unit Grid'!E523="","",'Multi Unit Grid'!E523)</f>
        <v/>
      </c>
      <c r="G527" s="631">
        <f>IF(F527=52,66.15,IF(F527=26,66.15,IF(F527=24,66.15,IF(F527=12,54.6,IF(F527=4,121.8/3,IF(F527=1,488.25/12,""))))))</f>
        <v/>
      </c>
      <c r="H527" s="631">
        <f>IF(F527=52,E527*1.1*52/12,IF(F527=26,E527*1.1*26/12,IF(F527=24,E527*1.1*24/12,IF(F527=12,E527*1.1*12/12,IF(F527=4,E527*4/12,IF(F527=1,E527*4/12,""))))))</f>
        <v/>
      </c>
      <c r="I527" s="174">
        <f>IF(G527="","",SUM(Table1[[#This Row],[Base Fee]]+Table1[[#This Row],[Transaction Fee]]))</f>
        <v/>
      </c>
      <c r="J527" s="174">
        <f>IFERROR(VLOOKUP(B527,'Multi Unit Grid'!C:F,4,FALSE),"")</f>
        <v/>
      </c>
      <c r="K527" s="201">
        <f>IFERROR(VLOOKUP(B527,'Multi Unit Grid'!C:G,5,FALSE),"")</f>
        <v/>
      </c>
      <c r="N527" s="207">
        <f>IF(M527="Y",7.5,IF(M527="N",0,""))</f>
        <v/>
      </c>
      <c r="S527" s="673" t="n"/>
    </row>
    <row r="528">
      <c r="A528" s="166">
        <f>IF('Multi Unit Grid'!B1218="","",'Multi Unit Grid'!B1218)</f>
        <v/>
      </c>
      <c r="B528" s="166">
        <f>IF('Multi Unit Grid'!C1218="","",'Multi Unit Grid'!C1218)</f>
        <v/>
      </c>
      <c r="E528" s="166">
        <f>IF('Multi Unit Grid'!D524="","",'Multi Unit Grid'!D524)</f>
        <v/>
      </c>
      <c r="F528" s="166">
        <f>IF('Multi Unit Grid'!E524="","",'Multi Unit Grid'!E524)</f>
        <v/>
      </c>
      <c r="G528" s="631">
        <f>IF(F528=52,66.15,IF(F528=26,66.15,IF(F528=24,66.15,IF(F528=12,54.6,IF(F528=4,121.8/3,IF(F528=1,488.25/12,""))))))</f>
        <v/>
      </c>
      <c r="H528" s="631">
        <f>IF(F528=52,E528*1.1*52/12,IF(F528=26,E528*1.1*26/12,IF(F528=24,E528*1.1*24/12,IF(F528=12,E528*1.1*12/12,IF(F528=4,E528*4/12,IF(F528=1,E528*4/12,""))))))</f>
        <v/>
      </c>
      <c r="I528" s="174">
        <f>IF(G528="","",SUM(Table1[[#This Row],[Base Fee]]+Table1[[#This Row],[Transaction Fee]]))</f>
        <v/>
      </c>
      <c r="J528" s="174">
        <f>IFERROR(VLOOKUP(B528,'Multi Unit Grid'!C:F,4,FALSE),"")</f>
        <v/>
      </c>
      <c r="K528" s="201">
        <f>IFERROR(VLOOKUP(B528,'Multi Unit Grid'!C:G,5,FALSE),"")</f>
        <v/>
      </c>
      <c r="N528" s="207">
        <f>IF(M528="Y",7.5,IF(M528="N",0,""))</f>
        <v/>
      </c>
      <c r="S528" s="673" t="n"/>
    </row>
    <row r="529">
      <c r="A529" s="166">
        <f>IF('Multi Unit Grid'!B1219="","",'Multi Unit Grid'!B1219)</f>
        <v/>
      </c>
      <c r="B529" s="166">
        <f>IF('Multi Unit Grid'!C1219="","",'Multi Unit Grid'!C1219)</f>
        <v/>
      </c>
      <c r="E529" s="166">
        <f>IF('Multi Unit Grid'!D525="","",'Multi Unit Grid'!D525)</f>
        <v/>
      </c>
      <c r="F529" s="166">
        <f>IF('Multi Unit Grid'!E525="","",'Multi Unit Grid'!E525)</f>
        <v/>
      </c>
      <c r="G529" s="631">
        <f>IF(F529=52,66.15,IF(F529=26,66.15,IF(F529=24,66.15,IF(F529=12,54.6,IF(F529=4,121.8/3,IF(F529=1,488.25/12,""))))))</f>
        <v/>
      </c>
      <c r="H529" s="631">
        <f>IF(F529=52,E529*1.1*52/12,IF(F529=26,E529*1.1*26/12,IF(F529=24,E529*1.1*24/12,IF(F529=12,E529*1.1*12/12,IF(F529=4,E529*4/12,IF(F529=1,E529*4/12,""))))))</f>
        <v/>
      </c>
      <c r="I529" s="174">
        <f>IF(G529="","",SUM(Table1[[#This Row],[Base Fee]]+Table1[[#This Row],[Transaction Fee]]))</f>
        <v/>
      </c>
      <c r="J529" s="174">
        <f>IFERROR(VLOOKUP(B529,'Multi Unit Grid'!C:F,4,FALSE),"")</f>
        <v/>
      </c>
      <c r="K529" s="201">
        <f>IFERROR(VLOOKUP(B529,'Multi Unit Grid'!C:G,5,FALSE),"")</f>
        <v/>
      </c>
      <c r="N529" s="207">
        <f>IF(M529="Y",7.5,IF(M529="N",0,""))</f>
        <v/>
      </c>
      <c r="S529" s="673" t="n"/>
    </row>
    <row r="530">
      <c r="A530" s="166">
        <f>IF('Multi Unit Grid'!B1220="","",'Multi Unit Grid'!B1220)</f>
        <v/>
      </c>
      <c r="B530" s="166">
        <f>IF('Multi Unit Grid'!C1220="","",'Multi Unit Grid'!C1220)</f>
        <v/>
      </c>
      <c r="E530" s="166">
        <f>IF('Multi Unit Grid'!D526="","",'Multi Unit Grid'!D526)</f>
        <v/>
      </c>
      <c r="F530" s="166">
        <f>IF('Multi Unit Grid'!E526="","",'Multi Unit Grid'!E526)</f>
        <v/>
      </c>
      <c r="G530" s="631">
        <f>IF(F530=52,66.15,IF(F530=26,66.15,IF(F530=24,66.15,IF(F530=12,54.6,IF(F530=4,121.8/3,IF(F530=1,488.25/12,""))))))</f>
        <v/>
      </c>
      <c r="H530" s="631">
        <f>IF(F530=52,E530*1.1*52/12,IF(F530=26,E530*1.1*26/12,IF(F530=24,E530*1.1*24/12,IF(F530=12,E530*1.1*12/12,IF(F530=4,E530*4/12,IF(F530=1,E530*4/12,""))))))</f>
        <v/>
      </c>
      <c r="I530" s="174">
        <f>IF(G530="","",SUM(Table1[[#This Row],[Base Fee]]+Table1[[#This Row],[Transaction Fee]]))</f>
        <v/>
      </c>
      <c r="J530" s="174">
        <f>IFERROR(VLOOKUP(B530,'Multi Unit Grid'!C:F,4,FALSE),"")</f>
        <v/>
      </c>
      <c r="K530" s="201">
        <f>IFERROR(VLOOKUP(B530,'Multi Unit Grid'!C:G,5,FALSE),"")</f>
        <v/>
      </c>
      <c r="N530" s="207">
        <f>IF(M530="Y",7.5,IF(M530="N",0,""))</f>
        <v/>
      </c>
      <c r="S530" s="673" t="n"/>
    </row>
    <row r="531">
      <c r="A531" s="166">
        <f>IF('Multi Unit Grid'!B1221="","",'Multi Unit Grid'!B1221)</f>
        <v/>
      </c>
      <c r="B531" s="166">
        <f>IF('Multi Unit Grid'!C1221="","",'Multi Unit Grid'!C1221)</f>
        <v/>
      </c>
      <c r="E531" s="166">
        <f>IF('Multi Unit Grid'!D527="","",'Multi Unit Grid'!D527)</f>
        <v/>
      </c>
      <c r="F531" s="166">
        <f>IF('Multi Unit Grid'!E527="","",'Multi Unit Grid'!E527)</f>
        <v/>
      </c>
      <c r="G531" s="631">
        <f>IF(F531=52,66.15,IF(F531=26,66.15,IF(F531=24,66.15,IF(F531=12,54.6,IF(F531=4,121.8/3,IF(F531=1,488.25/12,""))))))</f>
        <v/>
      </c>
      <c r="H531" s="631">
        <f>IF(F531=52,E531*1.1*52/12,IF(F531=26,E531*1.1*26/12,IF(F531=24,E531*1.1*24/12,IF(F531=12,E531*1.1*12/12,IF(F531=4,E531*4/12,IF(F531=1,E531*4/12,""))))))</f>
        <v/>
      </c>
      <c r="I531" s="174">
        <f>IF(G531="","",SUM(Table1[[#This Row],[Base Fee]]+Table1[[#This Row],[Transaction Fee]]))</f>
        <v/>
      </c>
      <c r="J531" s="174">
        <f>IFERROR(VLOOKUP(B531,'Multi Unit Grid'!C:F,4,FALSE),"")</f>
        <v/>
      </c>
      <c r="K531" s="201">
        <f>IFERROR(VLOOKUP(B531,'Multi Unit Grid'!C:G,5,FALSE),"")</f>
        <v/>
      </c>
      <c r="N531" s="207">
        <f>IF(M531="Y",7.5,IF(M531="N",0,""))</f>
        <v/>
      </c>
      <c r="S531" s="673" t="n"/>
    </row>
    <row r="532">
      <c r="A532" s="166">
        <f>IF('Multi Unit Grid'!B1222="","",'Multi Unit Grid'!B1222)</f>
        <v/>
      </c>
      <c r="B532" s="166">
        <f>IF('Multi Unit Grid'!C1222="","",'Multi Unit Grid'!C1222)</f>
        <v/>
      </c>
      <c r="E532" s="166">
        <f>IF('Multi Unit Grid'!D528="","",'Multi Unit Grid'!D528)</f>
        <v/>
      </c>
      <c r="F532" s="166">
        <f>IF('Multi Unit Grid'!E528="","",'Multi Unit Grid'!E528)</f>
        <v/>
      </c>
      <c r="G532" s="631">
        <f>IF(F532=52,66.15,IF(F532=26,66.15,IF(F532=24,66.15,IF(F532=12,54.6,IF(F532=4,121.8/3,IF(F532=1,488.25/12,""))))))</f>
        <v/>
      </c>
      <c r="H532" s="631">
        <f>IF(F532=52,E532*1.1*52/12,IF(F532=26,E532*1.1*26/12,IF(F532=24,E532*1.1*24/12,IF(F532=12,E532*1.1*12/12,IF(F532=4,E532*4/12,IF(F532=1,E532*4/12,""))))))</f>
        <v/>
      </c>
      <c r="I532" s="174">
        <f>IF(G532="","",SUM(Table1[[#This Row],[Base Fee]]+Table1[[#This Row],[Transaction Fee]]))</f>
        <v/>
      </c>
      <c r="J532" s="174">
        <f>IFERROR(VLOOKUP(B532,'Multi Unit Grid'!C:F,4,FALSE),"")</f>
        <v/>
      </c>
      <c r="K532" s="201">
        <f>IFERROR(VLOOKUP(B532,'Multi Unit Grid'!C:G,5,FALSE),"")</f>
        <v/>
      </c>
      <c r="N532" s="207">
        <f>IF(M532="Y",7.5,IF(M532="N",0,""))</f>
        <v/>
      </c>
      <c r="S532" s="673" t="n"/>
    </row>
    <row r="533">
      <c r="A533" s="166">
        <f>IF('Multi Unit Grid'!B1223="","",'Multi Unit Grid'!B1223)</f>
        <v/>
      </c>
      <c r="B533" s="166">
        <f>IF('Multi Unit Grid'!C1223="","",'Multi Unit Grid'!C1223)</f>
        <v/>
      </c>
      <c r="E533" s="166">
        <f>IF('Multi Unit Grid'!D529="","",'Multi Unit Grid'!D529)</f>
        <v/>
      </c>
      <c r="F533" s="166">
        <f>IF('Multi Unit Grid'!E529="","",'Multi Unit Grid'!E529)</f>
        <v/>
      </c>
      <c r="G533" s="631">
        <f>IF(F533=52,66.15,IF(F533=26,66.15,IF(F533=24,66.15,IF(F533=12,54.6,IF(F533=4,121.8/3,IF(F533=1,488.25/12,""))))))</f>
        <v/>
      </c>
      <c r="H533" s="631">
        <f>IF(F533=52,E533*1.1*52/12,IF(F533=26,E533*1.1*26/12,IF(F533=24,E533*1.1*24/12,IF(F533=12,E533*1.1*12/12,IF(F533=4,E533*4/12,IF(F533=1,E533*4/12,""))))))</f>
        <v/>
      </c>
      <c r="I533" s="174">
        <f>IF(G533="","",SUM(Table1[[#This Row],[Base Fee]]+Table1[[#This Row],[Transaction Fee]]))</f>
        <v/>
      </c>
      <c r="J533" s="174">
        <f>IFERROR(VLOOKUP(B533,'Multi Unit Grid'!C:F,4,FALSE),"")</f>
        <v/>
      </c>
      <c r="K533" s="201">
        <f>IFERROR(VLOOKUP(B533,'Multi Unit Grid'!C:G,5,FALSE),"")</f>
        <v/>
      </c>
      <c r="N533" s="207">
        <f>IF(M533="Y",7.5,IF(M533="N",0,""))</f>
        <v/>
      </c>
      <c r="S533" s="673" t="n"/>
    </row>
    <row r="534">
      <c r="A534" s="166">
        <f>IF('Multi Unit Grid'!B1224="","",'Multi Unit Grid'!B1224)</f>
        <v/>
      </c>
      <c r="B534" s="166">
        <f>IF('Multi Unit Grid'!C1224="","",'Multi Unit Grid'!C1224)</f>
        <v/>
      </c>
      <c r="E534" s="166">
        <f>IF('Multi Unit Grid'!D530="","",'Multi Unit Grid'!D530)</f>
        <v/>
      </c>
      <c r="F534" s="166">
        <f>IF('Multi Unit Grid'!E530="","",'Multi Unit Grid'!E530)</f>
        <v/>
      </c>
      <c r="G534" s="631">
        <f>IF(F534=52,66.15,IF(F534=26,66.15,IF(F534=24,66.15,IF(F534=12,54.6,IF(F534=4,121.8/3,IF(F534=1,488.25/12,""))))))</f>
        <v/>
      </c>
      <c r="H534" s="631">
        <f>IF(F534=52,E534*1.1*52/12,IF(F534=26,E534*1.1*26/12,IF(F534=24,E534*1.1*24/12,IF(F534=12,E534*1.1*12/12,IF(F534=4,E534*4/12,IF(F534=1,E534*4/12,""))))))</f>
        <v/>
      </c>
      <c r="I534" s="174">
        <f>IF(G534="","",SUM(Table1[[#This Row],[Base Fee]]+Table1[[#This Row],[Transaction Fee]]))</f>
        <v/>
      </c>
      <c r="J534" s="174">
        <f>IFERROR(VLOOKUP(B534,'Multi Unit Grid'!C:F,4,FALSE),"")</f>
        <v/>
      </c>
      <c r="K534" s="201">
        <f>IFERROR(VLOOKUP(B534,'Multi Unit Grid'!C:G,5,FALSE),"")</f>
        <v/>
      </c>
      <c r="N534" s="207">
        <f>IF(M534="Y",7.5,IF(M534="N",0,""))</f>
        <v/>
      </c>
      <c r="S534" s="673" t="n"/>
    </row>
    <row r="535">
      <c r="A535" s="166">
        <f>IF('Multi Unit Grid'!B1225="","",'Multi Unit Grid'!B1225)</f>
        <v/>
      </c>
      <c r="B535" s="166">
        <f>IF('Multi Unit Grid'!C1225="","",'Multi Unit Grid'!C1225)</f>
        <v/>
      </c>
      <c r="C535" s="143" t="n"/>
      <c r="D535" s="143" t="n"/>
      <c r="E535" s="166">
        <f>IF('Multi Unit Grid'!D531="","",'Multi Unit Grid'!D531)</f>
        <v/>
      </c>
      <c r="F535" s="166">
        <f>IF('Multi Unit Grid'!E531="","",'Multi Unit Grid'!E531)</f>
        <v/>
      </c>
      <c r="G535" s="631">
        <f>IF(F535=52,66.15,IF(F535=26,66.15,IF(F535=24,66.15,IF(F535=12,54.6,IF(F535=4,121.8/3,IF(F535=1,488.25/12,""))))))</f>
        <v/>
      </c>
      <c r="H535" s="631">
        <f>IF(F535=52,E535*1.1*52/12,IF(F535=26,E535*1.1*26/12,IF(F535=24,E535*1.1*24/12,IF(F535=12,E535*1.1*12/12,IF(F535=4,E535*4/12,IF(F535=1,E535*4/12,""))))))</f>
        <v/>
      </c>
      <c r="I535" s="174">
        <f>IF(G535="","",SUM(Table1[[#This Row],[Base Fee]]+Table1[[#This Row],[Transaction Fee]]))</f>
        <v/>
      </c>
      <c r="J535" s="202">
        <f>IFERROR(VLOOKUP(B535,'Multi Unit Grid'!C:F,4,FALSE),"")</f>
        <v/>
      </c>
      <c r="K535" s="203">
        <f>IFERROR(VLOOKUP(B535,'Multi Unit Grid'!C:G,5,FALSE),"")</f>
        <v/>
      </c>
      <c r="L535" s="144" t="n"/>
      <c r="M535" s="145" t="n"/>
      <c r="N535" s="207">
        <f>IF(M535="Y",7.5,IF(M535="N",0,""))</f>
        <v/>
      </c>
      <c r="O535" s="144" t="n"/>
      <c r="P535" s="146" t="n"/>
      <c r="Q535" s="144" t="n"/>
      <c r="R535" s="145" t="n"/>
      <c r="S535" s="673" t="n"/>
      <c r="T535" s="143" t="n"/>
      <c r="U535" s="143" t="n"/>
      <c r="V535" s="143" t="n"/>
    </row>
  </sheetData>
  <sheetProtection selectLockedCells="1" selectUnlockedCells="0" algorithmName="SHA-512" sheet="1" objects="0" insertRows="1" insertHyperlinks="1" autoFilter="1" scenarios="0" formatColumns="1" deleteColumns="1" insertColumns="1" pivotTables="1" deleteRows="1" formatCells="1" saltValue="QLlN8ILWlQdZilO4HO7WLw==" formatRows="1" sort="1" spinCount="100000" hashValue="aA+RQkedDJ6tbeonUutnXmhXDkjMrUwTU7HNv/60h0AdACvBPQXSly3f/Bn9HFmpp2srZSaayRrzulsshjfzdA=="/>
  <mergeCells count="10">
    <mergeCell ref="S10:U10"/>
    <mergeCell ref="M2:N2"/>
    <mergeCell ref="G14:I14"/>
    <mergeCell ref="J2:K2"/>
    <mergeCell ref="A14:C14"/>
    <mergeCell ref="J14:K14"/>
    <mergeCell ref="M14:N14"/>
    <mergeCell ref="R2:U2"/>
    <mergeCell ref="R14:V14"/>
    <mergeCell ref="F9:G9"/>
  </mergeCells>
  <pageMargins left="0.7" right="0.7" top="0.75" bottom="0.75" header="0.3" footer="0.3"/>
  <pageSetup orientation="portrait"/>
  <tableParts count="1">
    <tablePart xmlns:r="http://schemas.openxmlformats.org/officeDocument/2006/relationships" r:id="rId1"/>
  </tableParts>
</worksheet>
</file>

<file path=xl/worksheets/sheet11.xml><?xml version="1.0" encoding="utf-8"?>
<worksheet xmlns="http://schemas.openxmlformats.org/spreadsheetml/2006/main">
  <sheetPr codeName="Sheet9">
    <outlinePr summaryBelow="1" summaryRight="1"/>
    <pageSetUpPr/>
  </sheetPr>
  <dimension ref="B2:AZ322"/>
  <sheetViews>
    <sheetView showGridLines="0" zoomScaleNormal="100" workbookViewId="0">
      <pane xSplit="5" ySplit="4" topLeftCell="F5" activePane="bottomRight" state="frozen"/>
      <selection pane="bottomRight" activeCell="H8" sqref="H8"/>
      <selection pane="bottomLeft" activeCell="D31" sqref="D31"/>
      <selection pane="topRight" activeCell="D31" sqref="D31"/>
    </sheetView>
  </sheetViews>
  <sheetFormatPr baseColWidth="8" defaultColWidth="10.140625" defaultRowHeight="12.95"/>
  <cols>
    <col width="13" customWidth="1" style="520" min="1" max="1"/>
    <col width="30.140625" customWidth="1" style="520" min="2" max="2"/>
    <col width="4.85546875" customWidth="1" style="520" min="3" max="3"/>
    <col width="5.5703125" customWidth="1" style="520" min="4" max="4"/>
    <col width="4.7109375" customWidth="1" style="520" min="5" max="5"/>
    <col width="12.5703125" customWidth="1" style="520" min="6" max="6"/>
    <col width="8.5703125" customWidth="1" style="520" min="7" max="10"/>
    <col width="6.140625" customWidth="1" style="520" min="11" max="11"/>
    <col width="18.42578125" customWidth="1" style="520" min="12" max="12"/>
    <col width="8.5703125" customWidth="1" style="520" min="13" max="17"/>
    <col width="2.85546875" customWidth="1" style="520" min="18" max="18"/>
    <col width="8.5703125" customWidth="1" style="520" min="19" max="19"/>
    <col width="8.85546875" customWidth="1" style="520" min="20" max="20"/>
    <col width="8.5703125" customWidth="1" style="520" min="21" max="23"/>
    <col width="19.140625" customWidth="1" style="520" min="24" max="24"/>
    <col width="8.5703125" customWidth="1" style="520" min="25" max="27"/>
    <col width="3.5703125" customWidth="1" style="520" min="28" max="28"/>
    <col width="8.5703125" customWidth="1" style="520" min="29" max="33"/>
    <col width="11" customWidth="1" style="520" min="34" max="34"/>
    <col width="8.5703125" customWidth="1" style="520" min="35" max="37"/>
    <col width="3.5703125" customWidth="1" style="520" min="38" max="38"/>
    <col width="11" customWidth="1" style="520" min="39" max="39"/>
    <col width="10" customWidth="1" style="520" min="40" max="42"/>
    <col width="11" customWidth="1" style="520" min="43" max="43"/>
    <col width="10" customWidth="1" style="520" min="44" max="46"/>
    <col width="5" customWidth="1" style="520" min="47" max="47"/>
    <col width="18.5703125" customWidth="1" style="520" min="48" max="48"/>
    <col width="8.5703125" customWidth="1" style="520" min="49" max="50"/>
    <col width="10" customWidth="1" style="520" min="51" max="51"/>
    <col width="7.5703125" customWidth="1" style="520" min="52" max="52"/>
    <col width="10.140625" customWidth="1" style="520" min="53" max="85"/>
    <col width="10.140625" customWidth="1" style="520" min="86" max="16384"/>
  </cols>
  <sheetData>
    <row r="2">
      <c r="B2" s="519" t="inlineStr">
        <is>
          <t>Sales Office</t>
        </is>
      </c>
      <c r="C2" s="519" t="inlineStr">
        <is>
          <t>Zone</t>
        </is>
      </c>
      <c r="F2" s="521" t="inlineStr">
        <is>
          <t>ADP Essential Payroll5</t>
        </is>
      </c>
      <c r="G2" s="521" t="n"/>
      <c r="H2" s="521" t="n"/>
      <c r="I2" s="521" t="n"/>
      <c r="J2" s="521" t="n"/>
      <c r="K2" s="521" t="n"/>
      <c r="L2" s="521" t="inlineStr">
        <is>
          <t>ADP Essential Payroll7</t>
        </is>
      </c>
      <c r="M2" s="521" t="n"/>
      <c r="N2" s="521" t="n"/>
      <c r="O2" s="521" t="n"/>
      <c r="P2" s="521" t="n"/>
      <c r="Q2" s="521" t="n"/>
      <c r="S2" s="521" t="n"/>
      <c r="T2" s="521" t="inlineStr">
        <is>
          <t>ADP Enhanced Payroll5</t>
        </is>
      </c>
      <c r="U2" s="521" t="n"/>
      <c r="V2" s="521" t="n"/>
      <c r="W2" s="521" t="n"/>
      <c r="X2" s="521" t="inlineStr">
        <is>
          <t>ADP Enhanced Payroll7</t>
        </is>
      </c>
      <c r="Y2" s="521" t="n"/>
      <c r="Z2" s="521" t="n"/>
      <c r="AA2" s="521" t="n"/>
      <c r="AC2" s="521" t="n"/>
      <c r="AD2" s="521" t="inlineStr">
        <is>
          <t>ADP Complete Payroll and HR Plus5</t>
        </is>
      </c>
      <c r="AE2" s="521" t="n"/>
      <c r="AF2" s="521" t="n"/>
      <c r="AG2" s="521" t="n"/>
      <c r="AH2" s="521" t="inlineStr">
        <is>
          <t>ADP Complete Payroll and HR Plus7</t>
        </is>
      </c>
      <c r="AI2" s="521" t="n"/>
      <c r="AJ2" s="521" t="n"/>
      <c r="AK2" s="521" t="n"/>
      <c r="AM2" s="521" t="inlineStr">
        <is>
          <t>ADP HR Pro5</t>
        </is>
      </c>
      <c r="AN2" s="521" t="n"/>
      <c r="AO2" s="521" t="n"/>
      <c r="AP2" s="521" t="n"/>
      <c r="AQ2" s="521" t="inlineStr">
        <is>
          <t>ADP HR Pro7</t>
        </is>
      </c>
      <c r="AR2" s="521" t="n"/>
      <c r="AS2" s="521" t="n"/>
      <c r="AT2" s="521" t="n"/>
      <c r="AV2" s="521" t="inlineStr">
        <is>
          <t>ADP Timekeeping Plus</t>
        </is>
      </c>
      <c r="AW2" s="521" t="n"/>
      <c r="AX2" s="521" t="n"/>
      <c r="AY2" s="521" t="n"/>
      <c r="AZ2" s="521" t="n"/>
    </row>
    <row r="3" ht="48.75" customHeight="1">
      <c r="B3" s="520" t="inlineStr">
        <is>
          <t>Atlanta</t>
        </is>
      </c>
      <c r="C3" s="520" t="n">
        <v>7</v>
      </c>
      <c r="F3" s="522">
        <f>$F$2&amp;F4</f>
        <v/>
      </c>
      <c r="G3" s="522">
        <f>$F$2&amp;G4</f>
        <v/>
      </c>
      <c r="H3" s="522">
        <f>$F$2&amp;H4</f>
        <v/>
      </c>
      <c r="I3" s="522">
        <f>$F$2&amp;I4</f>
        <v/>
      </c>
      <c r="J3" s="522">
        <f>$F$2&amp;J4</f>
        <v/>
      </c>
      <c r="K3" s="522">
        <f>$F$2&amp;K4</f>
        <v/>
      </c>
      <c r="L3" s="522">
        <f>$L$2&amp;L4</f>
        <v/>
      </c>
      <c r="M3" s="522">
        <f>$L$2&amp;M4</f>
        <v/>
      </c>
      <c r="N3" s="522">
        <f>$L$2&amp;N4</f>
        <v/>
      </c>
      <c r="O3" s="522">
        <f>$L$2&amp;O4</f>
        <v/>
      </c>
      <c r="P3" s="522">
        <f>$L$2&amp;P4</f>
        <v/>
      </c>
      <c r="Q3" s="522">
        <f>$L$2&amp;Q4</f>
        <v/>
      </c>
      <c r="S3" s="522">
        <f>$T$2&amp;S4</f>
        <v/>
      </c>
      <c r="T3" s="522">
        <f>$T$2&amp;T4</f>
        <v/>
      </c>
      <c r="U3" s="522">
        <f>$T$2&amp;U4</f>
        <v/>
      </c>
      <c r="V3" s="522">
        <f>$T$2&amp;V4</f>
        <v/>
      </c>
      <c r="W3" s="522">
        <f>$T$2&amp;W4</f>
        <v/>
      </c>
      <c r="X3" s="522">
        <f>$X$2&amp;X4</f>
        <v/>
      </c>
      <c r="Y3" s="522">
        <f>$X$2&amp;Y4</f>
        <v/>
      </c>
      <c r="Z3" s="522">
        <f>$X$2&amp;Z4</f>
        <v/>
      </c>
      <c r="AA3" s="522">
        <f>$X$2&amp;AA4</f>
        <v/>
      </c>
      <c r="AC3" s="522">
        <f>$X$2&amp;AC4</f>
        <v/>
      </c>
      <c r="AD3" s="522">
        <f>$AD$2&amp;AD4</f>
        <v/>
      </c>
      <c r="AE3" s="522">
        <f>$AD$2&amp;AE4</f>
        <v/>
      </c>
      <c r="AF3" s="522">
        <f>$AD$2&amp;AF4</f>
        <v/>
      </c>
      <c r="AG3" s="522">
        <f>$AD$2&amp;AG4</f>
        <v/>
      </c>
      <c r="AH3" s="522">
        <f>$AH$2&amp;AH4</f>
        <v/>
      </c>
      <c r="AI3" s="522">
        <f>$AH$2&amp;AI4</f>
        <v/>
      </c>
      <c r="AJ3" s="522">
        <f>$AH$2&amp;AJ4</f>
        <v/>
      </c>
      <c r="AK3" s="522">
        <f>$AH$2&amp;AK4</f>
        <v/>
      </c>
      <c r="AM3" s="522">
        <f>$AM$2&amp;AM4</f>
        <v/>
      </c>
      <c r="AN3" s="522">
        <f>$AM$2&amp;AN4</f>
        <v/>
      </c>
      <c r="AO3" s="522">
        <f>$AM$2&amp;AO4</f>
        <v/>
      </c>
      <c r="AP3" s="522">
        <f>$AM$2&amp;AP4</f>
        <v/>
      </c>
      <c r="AQ3" s="522">
        <f>$AQ$2&amp;AQ4</f>
        <v/>
      </c>
      <c r="AR3" s="522">
        <f>$AQ$2&amp;AR4</f>
        <v/>
      </c>
      <c r="AS3" s="522">
        <f>$AQ$2&amp;AS4</f>
        <v/>
      </c>
      <c r="AT3" s="522">
        <f>$AQ$2&amp;AT4</f>
        <v/>
      </c>
      <c r="AV3" s="522">
        <f>$AV$2&amp;AV4</f>
        <v/>
      </c>
      <c r="AW3" s="522">
        <f>$AV$2&amp;AW4</f>
        <v/>
      </c>
      <c r="AX3" s="522">
        <f>$AV$2&amp;AX4</f>
        <v/>
      </c>
      <c r="AY3" s="522">
        <f>$AV$2&amp;AY4</f>
        <v/>
      </c>
      <c r="AZ3" s="522" t="inlineStr">
        <is>
          <t>Kiosk Tablet (Purchase)</t>
        </is>
      </c>
    </row>
    <row r="4">
      <c r="B4" s="520" t="inlineStr">
        <is>
          <t>Atlanta Hudson</t>
        </is>
      </c>
      <c r="C4" s="520" t="n">
        <v>7</v>
      </c>
      <c r="F4" s="523" t="n">
        <v>52</v>
      </c>
      <c r="G4" s="523" t="n">
        <v>26</v>
      </c>
      <c r="H4" s="523" t="n">
        <v>24</v>
      </c>
      <c r="I4" s="523" t="n">
        <v>12</v>
      </c>
      <c r="J4" s="523" t="n">
        <v>4</v>
      </c>
      <c r="K4" s="523" t="n">
        <v>1</v>
      </c>
      <c r="L4" s="523" t="n">
        <v>52</v>
      </c>
      <c r="M4" s="523" t="n">
        <v>26</v>
      </c>
      <c r="N4" s="523" t="n">
        <v>24</v>
      </c>
      <c r="O4" s="523" t="n">
        <v>12</v>
      </c>
      <c r="P4" s="523" t="n">
        <v>4</v>
      </c>
      <c r="Q4" s="523" t="n">
        <v>1</v>
      </c>
      <c r="S4" s="523" t="n">
        <v>4</v>
      </c>
      <c r="T4" s="523" t="n">
        <v>52</v>
      </c>
      <c r="U4" s="523" t="n">
        <v>26</v>
      </c>
      <c r="V4" s="523" t="n">
        <v>24</v>
      </c>
      <c r="W4" s="523" t="n">
        <v>12</v>
      </c>
      <c r="X4" s="523" t="n">
        <v>52</v>
      </c>
      <c r="Y4" s="523" t="n">
        <v>26</v>
      </c>
      <c r="Z4" s="523" t="n">
        <v>24</v>
      </c>
      <c r="AA4" s="523" t="n">
        <v>12</v>
      </c>
      <c r="AC4" s="523" t="n">
        <v>4</v>
      </c>
      <c r="AD4" s="523" t="n">
        <v>52</v>
      </c>
      <c r="AE4" s="523" t="n">
        <v>26</v>
      </c>
      <c r="AF4" s="523" t="n">
        <v>24</v>
      </c>
      <c r="AG4" s="523" t="n">
        <v>12</v>
      </c>
      <c r="AH4" s="523" t="n">
        <v>52</v>
      </c>
      <c r="AI4" s="523" t="n">
        <v>26</v>
      </c>
      <c r="AJ4" s="523" t="n">
        <v>24</v>
      </c>
      <c r="AK4" s="523" t="n">
        <v>12</v>
      </c>
      <c r="AM4" s="523" t="n">
        <v>52</v>
      </c>
      <c r="AN4" s="523" t="n">
        <v>26</v>
      </c>
      <c r="AO4" s="523" t="n">
        <v>24</v>
      </c>
      <c r="AP4" s="523" t="n">
        <v>12</v>
      </c>
      <c r="AQ4" s="523" t="n">
        <v>52</v>
      </c>
      <c r="AR4" s="523" t="n">
        <v>26</v>
      </c>
      <c r="AS4" s="523" t="n">
        <v>24</v>
      </c>
      <c r="AT4" s="523" t="n">
        <v>12</v>
      </c>
      <c r="AV4" s="523" t="n">
        <v>52</v>
      </c>
      <c r="AW4" s="523" t="n">
        <v>26</v>
      </c>
      <c r="AX4" s="523" t="n">
        <v>24</v>
      </c>
      <c r="AY4" s="523" t="n">
        <v>12</v>
      </c>
      <c r="AZ4" s="523" t="n">
        <v>12</v>
      </c>
    </row>
    <row r="5">
      <c r="B5" s="520" t="inlineStr">
        <is>
          <t>Atlanta Schneider</t>
        </is>
      </c>
      <c r="C5" s="520" t="n">
        <v>7</v>
      </c>
      <c r="E5" s="524" t="inlineStr">
        <is>
          <t>Base</t>
        </is>
      </c>
      <c r="F5" s="674" t="n">
        <v>40.95</v>
      </c>
      <c r="G5" s="674" t="n">
        <v>65.95</v>
      </c>
      <c r="H5" s="674" t="n">
        <v>69.95</v>
      </c>
      <c r="I5" s="674" t="n">
        <v>79</v>
      </c>
      <c r="J5" s="674" t="n">
        <v>127.95</v>
      </c>
      <c r="K5" s="526" t="n">
        <v>500</v>
      </c>
      <c r="L5" s="674" t="n">
        <v>40.95</v>
      </c>
      <c r="M5" s="674" t="n">
        <v>65.95</v>
      </c>
      <c r="N5" s="674" t="n">
        <v>69.95</v>
      </c>
      <c r="O5" s="674">
        <f>79+4</f>
        <v/>
      </c>
      <c r="P5" s="674" t="n">
        <v>127.95</v>
      </c>
      <c r="Q5" s="674" t="n">
        <v>500</v>
      </c>
      <c r="R5" s="524" t="inlineStr">
        <is>
          <t>B</t>
        </is>
      </c>
      <c r="S5" s="674" t="n">
        <v>199.95</v>
      </c>
      <c r="T5" s="674" t="n">
        <v>64.5</v>
      </c>
      <c r="U5" s="674" t="n">
        <v>92.95</v>
      </c>
      <c r="V5" s="674" t="n">
        <v>98.95</v>
      </c>
      <c r="W5" s="674" t="n">
        <v>125.95</v>
      </c>
      <c r="X5" s="674" t="n">
        <v>64.5</v>
      </c>
      <c r="Y5" s="674" t="n">
        <v>92.95</v>
      </c>
      <c r="Z5" s="674" t="n">
        <v>98.95</v>
      </c>
      <c r="AA5" s="674" t="n">
        <v>125.95</v>
      </c>
      <c r="AB5" s="524" t="inlineStr">
        <is>
          <t>1-2</t>
        </is>
      </c>
      <c r="AC5" s="674" t="n">
        <v>199.95</v>
      </c>
      <c r="AD5" s="674" t="n">
        <v>86.95</v>
      </c>
      <c r="AE5" s="674" t="n">
        <v>159.95</v>
      </c>
      <c r="AF5" s="674" t="n">
        <v>171.95</v>
      </c>
      <c r="AG5" s="674" t="n">
        <v>244.95</v>
      </c>
      <c r="AH5" s="674" t="n">
        <v>92.95</v>
      </c>
      <c r="AI5" s="674" t="n">
        <v>169.95</v>
      </c>
      <c r="AJ5" s="674" t="n">
        <v>181.95</v>
      </c>
      <c r="AK5" s="674" t="n">
        <v>258.95</v>
      </c>
      <c r="AL5" s="524" t="inlineStr">
        <is>
          <t>1-2</t>
        </is>
      </c>
      <c r="AM5" s="674" t="n">
        <v>126.95</v>
      </c>
      <c r="AN5" s="674" t="n">
        <v>244.95</v>
      </c>
      <c r="AO5" s="674" t="n">
        <v>260.95</v>
      </c>
      <c r="AP5" s="674" t="n">
        <v>387.95</v>
      </c>
      <c r="AQ5" s="674" t="n">
        <v>135.95</v>
      </c>
      <c r="AR5" s="674" t="n">
        <v>259.95</v>
      </c>
      <c r="AS5" s="674" t="n">
        <v>275.95</v>
      </c>
      <c r="AT5" s="674" t="n">
        <v>406.95</v>
      </c>
      <c r="AV5" s="675" t="n">
        <v>3.46</v>
      </c>
      <c r="AW5" s="675" t="n">
        <v>6.92</v>
      </c>
      <c r="AX5" s="675" t="n">
        <v>7.5</v>
      </c>
      <c r="AY5" s="675" t="n">
        <v>15</v>
      </c>
      <c r="AZ5" s="675" t="n">
        <v>89</v>
      </c>
    </row>
    <row r="6">
      <c r="B6" s="520" t="inlineStr">
        <is>
          <t>Baltimore</t>
        </is>
      </c>
      <c r="C6" s="520" t="n">
        <v>7</v>
      </c>
      <c r="E6" s="524" t="n"/>
      <c r="F6" s="674" t="n">
        <v>46.95</v>
      </c>
      <c r="G6" s="674" t="n">
        <v>71.95</v>
      </c>
      <c r="H6" s="674" t="n">
        <v>75.95</v>
      </c>
      <c r="I6" s="674" t="n">
        <v>79</v>
      </c>
      <c r="J6" s="674" t="n"/>
      <c r="K6" s="526" t="n"/>
      <c r="L6" s="674" t="n">
        <v>46.95</v>
      </c>
      <c r="M6" s="674" t="n">
        <v>71.95</v>
      </c>
      <c r="N6" s="674" t="n">
        <v>75.95</v>
      </c>
      <c r="O6" s="674">
        <f>O5</f>
        <v/>
      </c>
      <c r="P6" s="674" t="n"/>
      <c r="Q6" s="674" t="n"/>
      <c r="R6" s="524" t="inlineStr">
        <is>
          <t>+1</t>
        </is>
      </c>
      <c r="S6" s="674" t="n">
        <v>0</v>
      </c>
      <c r="T6" s="674" t="n">
        <v>3.15</v>
      </c>
      <c r="U6" s="674" t="n">
        <v>3.6</v>
      </c>
      <c r="V6" s="674" t="n">
        <v>3.8</v>
      </c>
      <c r="W6" s="674" t="n">
        <v>3.65</v>
      </c>
      <c r="X6" s="674" t="n">
        <v>3.15</v>
      </c>
      <c r="Y6" s="674" t="n">
        <v>3.6</v>
      </c>
      <c r="Z6" s="674" t="n">
        <v>3.8</v>
      </c>
      <c r="AA6" s="674" t="n">
        <v>3.65</v>
      </c>
      <c r="AB6" s="524" t="inlineStr">
        <is>
          <t>3-4</t>
        </is>
      </c>
      <c r="AC6" s="674" t="n"/>
      <c r="AD6" s="674" t="n">
        <v>92.95</v>
      </c>
      <c r="AE6" s="674" t="n">
        <v>165.95</v>
      </c>
      <c r="AF6" s="674" t="n">
        <v>177.95</v>
      </c>
      <c r="AG6" s="674" t="n">
        <v>250.95</v>
      </c>
      <c r="AH6" s="674" t="n">
        <v>98.95</v>
      </c>
      <c r="AI6" s="674" t="n">
        <v>175.95</v>
      </c>
      <c r="AJ6" s="674" t="n">
        <v>188.95</v>
      </c>
      <c r="AK6" s="674" t="n">
        <v>264.95</v>
      </c>
      <c r="AL6" s="524" t="inlineStr">
        <is>
          <t>3-4</t>
        </is>
      </c>
      <c r="AM6" s="674" t="n">
        <v>133.95</v>
      </c>
      <c r="AN6" s="674" t="n">
        <v>251.95</v>
      </c>
      <c r="AO6" s="674" t="n">
        <v>267.95</v>
      </c>
      <c r="AP6" s="674" t="n">
        <v>394.95</v>
      </c>
      <c r="AQ6" s="674" t="n">
        <v>142.95</v>
      </c>
      <c r="AR6" s="674" t="n">
        <v>266.95</v>
      </c>
      <c r="AS6" s="674" t="n">
        <v>282.95</v>
      </c>
      <c r="AT6" s="674" t="n">
        <v>413.95</v>
      </c>
      <c r="AV6" s="675" t="n"/>
      <c r="AW6" s="675" t="n"/>
      <c r="AX6" s="675" t="n"/>
      <c r="AY6" s="675" t="n"/>
      <c r="AZ6" s="675" t="n"/>
    </row>
    <row r="7">
      <c r="B7" s="520" t="inlineStr">
        <is>
          <t>Bay Area</t>
        </is>
      </c>
      <c r="C7" s="520" t="n">
        <v>7</v>
      </c>
      <c r="E7" s="528" t="inlineStr">
        <is>
          <t>4+</t>
        </is>
      </c>
      <c r="F7" s="674" t="n">
        <v>2.75</v>
      </c>
      <c r="G7" s="674" t="n">
        <v>2.7</v>
      </c>
      <c r="H7" s="674" t="n">
        <v>2.95</v>
      </c>
      <c r="I7" s="674" t="n">
        <v>4</v>
      </c>
      <c r="J7" s="674" t="n"/>
      <c r="K7" s="526" t="n"/>
      <c r="L7" s="674" t="n">
        <v>2.75</v>
      </c>
      <c r="M7" s="674" t="n">
        <v>2.7</v>
      </c>
      <c r="N7" s="674" t="n">
        <v>2.95</v>
      </c>
      <c r="O7" s="674" t="n">
        <v>4</v>
      </c>
      <c r="P7" s="674" t="n"/>
      <c r="Q7" s="674" t="n"/>
      <c r="R7" s="528" t="n"/>
      <c r="S7" s="674" t="n"/>
      <c r="T7" s="674" t="n"/>
      <c r="U7" s="674" t="n"/>
      <c r="V7" s="674" t="n"/>
      <c r="W7" s="674" t="n"/>
      <c r="X7" s="674" t="n"/>
      <c r="Y7" s="674" t="n"/>
      <c r="Z7" s="674" t="n"/>
      <c r="AA7" s="674" t="n"/>
      <c r="AB7" s="528" t="inlineStr">
        <is>
          <t>4+</t>
        </is>
      </c>
      <c r="AC7" s="674" t="n"/>
      <c r="AD7" s="674" t="n">
        <v>3.2</v>
      </c>
      <c r="AE7" s="674" t="n">
        <v>4.4</v>
      </c>
      <c r="AF7" s="674" t="n">
        <v>4.5</v>
      </c>
      <c r="AG7" s="674" t="n">
        <v>3.95</v>
      </c>
      <c r="AH7" s="674" t="n">
        <v>3.4</v>
      </c>
      <c r="AI7" s="674" t="n">
        <v>4.75</v>
      </c>
      <c r="AJ7" s="674" t="n">
        <v>4.8</v>
      </c>
      <c r="AK7" s="674" t="n">
        <v>4.3</v>
      </c>
      <c r="AL7" s="528" t="inlineStr">
        <is>
          <t>4+</t>
        </is>
      </c>
      <c r="AM7" s="674" t="n">
        <v>4.35</v>
      </c>
      <c r="AN7" s="674" t="n">
        <v>5.55</v>
      </c>
      <c r="AO7" s="674" t="n">
        <v>5.95</v>
      </c>
      <c r="AP7" s="674" t="n">
        <v>4.95</v>
      </c>
      <c r="AQ7" s="674" t="n">
        <v>4.4</v>
      </c>
      <c r="AR7" s="674" t="n">
        <v>5.55</v>
      </c>
      <c r="AS7" s="674" t="n">
        <v>5.65</v>
      </c>
      <c r="AT7" s="674" t="n">
        <v>5.25</v>
      </c>
      <c r="AV7" s="675" t="n">
        <v>2.09</v>
      </c>
      <c r="AW7" s="675" t="n">
        <v>4.16</v>
      </c>
      <c r="AX7" s="675" t="n">
        <v>4.5</v>
      </c>
      <c r="AY7" s="675" t="n">
        <v>9</v>
      </c>
      <c r="AZ7" s="675" t="n"/>
    </row>
    <row r="8">
      <c r="B8" s="520" t="inlineStr">
        <is>
          <t>Bay Area Centric</t>
        </is>
      </c>
      <c r="C8" s="520" t="n">
        <v>7</v>
      </c>
      <c r="F8" s="674" t="n"/>
      <c r="G8" s="674" t="n"/>
      <c r="H8" s="674" t="n"/>
      <c r="I8" s="674" t="n"/>
      <c r="J8" s="674" t="n"/>
      <c r="K8" s="526" t="n"/>
      <c r="L8" s="674" t="n"/>
      <c r="M8" s="674" t="n"/>
      <c r="N8" s="674" t="n"/>
      <c r="O8" s="674" t="n"/>
      <c r="P8" s="674" t="n"/>
      <c r="Q8" s="674" t="n"/>
    </row>
    <row r="9">
      <c r="B9" s="520" t="inlineStr">
        <is>
          <t>Bay Area Centrics</t>
        </is>
      </c>
      <c r="C9" s="520" t="n">
        <v>7</v>
      </c>
      <c r="E9" s="529" t="n">
        <v>1</v>
      </c>
      <c r="F9" s="676">
        <f>F5</f>
        <v/>
      </c>
      <c r="G9" s="676">
        <f>G5</f>
        <v/>
      </c>
      <c r="H9" s="676">
        <f>H5</f>
        <v/>
      </c>
      <c r="I9" s="676">
        <f>I6+I7</f>
        <v/>
      </c>
      <c r="J9" s="676">
        <f>$J$5</f>
        <v/>
      </c>
      <c r="K9" s="531">
        <f>$K$5</f>
        <v/>
      </c>
      <c r="L9" s="676">
        <f>L5</f>
        <v/>
      </c>
      <c r="M9" s="676">
        <f>M5</f>
        <v/>
      </c>
      <c r="N9" s="676">
        <f>N5</f>
        <v/>
      </c>
      <c r="O9" s="676">
        <f>O5</f>
        <v/>
      </c>
      <c r="P9" s="676">
        <f>$J$5</f>
        <v/>
      </c>
      <c r="Q9" s="531">
        <f>$K$5</f>
        <v/>
      </c>
      <c r="S9" s="676">
        <f>S5</f>
        <v/>
      </c>
      <c r="T9" s="676">
        <f>T5</f>
        <v/>
      </c>
      <c r="U9" s="676">
        <f>U5</f>
        <v/>
      </c>
      <c r="V9" s="676">
        <f>V5</f>
        <v/>
      </c>
      <c r="W9" s="676">
        <f>W5</f>
        <v/>
      </c>
      <c r="X9" s="676">
        <f>X5</f>
        <v/>
      </c>
      <c r="Y9" s="676">
        <f>Y5</f>
        <v/>
      </c>
      <c r="Z9" s="676">
        <f>Z5</f>
        <v/>
      </c>
      <c r="AA9" s="676">
        <f>AA5</f>
        <v/>
      </c>
      <c r="AC9" s="676">
        <f>AC5</f>
        <v/>
      </c>
      <c r="AD9" s="676">
        <f>AD5</f>
        <v/>
      </c>
      <c r="AE9" s="676">
        <f>AE5</f>
        <v/>
      </c>
      <c r="AF9" s="676">
        <f>AF5</f>
        <v/>
      </c>
      <c r="AG9" s="676">
        <f>AG5</f>
        <v/>
      </c>
      <c r="AH9" s="676">
        <f>AH5</f>
        <v/>
      </c>
      <c r="AI9" s="676">
        <f>AI5</f>
        <v/>
      </c>
      <c r="AJ9" s="676">
        <f>AJ5</f>
        <v/>
      </c>
      <c r="AK9" s="676">
        <f>AK5</f>
        <v/>
      </c>
      <c r="AM9" s="676">
        <f>AM5</f>
        <v/>
      </c>
      <c r="AN9" s="676">
        <f>AN5</f>
        <v/>
      </c>
      <c r="AO9" s="676">
        <f>AO5</f>
        <v/>
      </c>
      <c r="AP9" s="676">
        <f>AP5</f>
        <v/>
      </c>
      <c r="AQ9" s="676">
        <f>AQ5</f>
        <v/>
      </c>
      <c r="AR9" s="676">
        <f>AR5</f>
        <v/>
      </c>
      <c r="AS9" s="676">
        <f>AS5</f>
        <v/>
      </c>
      <c r="AT9" s="676">
        <f>AT5</f>
        <v/>
      </c>
      <c r="AV9" s="676">
        <f>AV7+AV$5</f>
        <v/>
      </c>
      <c r="AW9" s="676">
        <f>AW7+AW$5</f>
        <v/>
      </c>
      <c r="AX9" s="676">
        <f>AX7+AX$5</f>
        <v/>
      </c>
      <c r="AY9" s="676">
        <f>AY7+AY$5</f>
        <v/>
      </c>
      <c r="AZ9" s="676" t="n"/>
    </row>
    <row r="10">
      <c r="B10" s="520" t="inlineStr">
        <is>
          <t>Bay Area Trad</t>
        </is>
      </c>
      <c r="C10" s="520" t="n">
        <v>7</v>
      </c>
      <c r="E10" s="529">
        <f>E9+1</f>
        <v/>
      </c>
      <c r="F10" s="676">
        <f>F5</f>
        <v/>
      </c>
      <c r="G10" s="676">
        <f>G5</f>
        <v/>
      </c>
      <c r="H10" s="676">
        <f>H5</f>
        <v/>
      </c>
      <c r="I10" s="676">
        <f>I9+I7</f>
        <v/>
      </c>
      <c r="J10" s="676">
        <f>$J$5</f>
        <v/>
      </c>
      <c r="K10" s="531">
        <f>$K$5</f>
        <v/>
      </c>
      <c r="L10" s="676">
        <f>L5</f>
        <v/>
      </c>
      <c r="M10" s="676">
        <f>M5</f>
        <v/>
      </c>
      <c r="N10" s="676">
        <f>N5</f>
        <v/>
      </c>
      <c r="O10" s="676">
        <f>O9+$O$7</f>
        <v/>
      </c>
      <c r="P10" s="676">
        <f>$J$5</f>
        <v/>
      </c>
      <c r="Q10" s="531">
        <f>$K$5</f>
        <v/>
      </c>
      <c r="S10" s="676">
        <f>S9+S$6</f>
        <v/>
      </c>
      <c r="T10" s="676">
        <f>T9+T$6</f>
        <v/>
      </c>
      <c r="U10" s="676">
        <f>U9+U$6</f>
        <v/>
      </c>
      <c r="V10" s="676">
        <f>V9+V$6</f>
        <v/>
      </c>
      <c r="W10" s="676">
        <f>W9+W$6</f>
        <v/>
      </c>
      <c r="X10" s="676">
        <f>X9+X$6</f>
        <v/>
      </c>
      <c r="Y10" s="676">
        <f>Y9+Y$6</f>
        <v/>
      </c>
      <c r="Z10" s="676">
        <f>Z9+Z$6</f>
        <v/>
      </c>
      <c r="AA10" s="676">
        <f>AA9+AA$6</f>
        <v/>
      </c>
      <c r="AC10" s="676">
        <f>AC9+AC$6</f>
        <v/>
      </c>
      <c r="AD10" s="676">
        <f>AD5</f>
        <v/>
      </c>
      <c r="AE10" s="676">
        <f>AE5</f>
        <v/>
      </c>
      <c r="AF10" s="676">
        <f>AF5</f>
        <v/>
      </c>
      <c r="AG10" s="676">
        <f>AG5</f>
        <v/>
      </c>
      <c r="AH10" s="676">
        <f>AH5</f>
        <v/>
      </c>
      <c r="AI10" s="676">
        <f>AI5</f>
        <v/>
      </c>
      <c r="AJ10" s="676">
        <f>AJ5</f>
        <v/>
      </c>
      <c r="AK10" s="676">
        <f>AK5</f>
        <v/>
      </c>
      <c r="AM10" s="676">
        <f>AM5</f>
        <v/>
      </c>
      <c r="AN10" s="676">
        <f>AN5</f>
        <v/>
      </c>
      <c r="AO10" s="676">
        <f>AO5</f>
        <v/>
      </c>
      <c r="AP10" s="676">
        <f>AP5</f>
        <v/>
      </c>
      <c r="AQ10" s="676">
        <f>AQ5</f>
        <v/>
      </c>
      <c r="AR10" s="676">
        <f>AR5</f>
        <v/>
      </c>
      <c r="AS10" s="676">
        <f>AS5</f>
        <v/>
      </c>
      <c r="AT10" s="676">
        <f>AT5</f>
        <v/>
      </c>
      <c r="AV10" s="676">
        <f>AV9+AV$7</f>
        <v/>
      </c>
      <c r="AW10" s="676">
        <f>AW9+AW$7</f>
        <v/>
      </c>
      <c r="AX10" s="676">
        <f>AX9+AX$7</f>
        <v/>
      </c>
      <c r="AY10" s="676">
        <f>AY9+AY$7</f>
        <v/>
      </c>
      <c r="AZ10" s="676" t="n"/>
    </row>
    <row r="11">
      <c r="B11" s="520" t="inlineStr">
        <is>
          <t>Bay Area Trads</t>
        </is>
      </c>
      <c r="C11" s="520" t="n">
        <v>7</v>
      </c>
      <c r="E11" s="529">
        <f>E10+1</f>
        <v/>
      </c>
      <c r="F11" s="676">
        <f>F6</f>
        <v/>
      </c>
      <c r="G11" s="676">
        <f>G6</f>
        <v/>
      </c>
      <c r="H11" s="676">
        <f>H6</f>
        <v/>
      </c>
      <c r="I11" s="676">
        <f>I10+$I$7</f>
        <v/>
      </c>
      <c r="J11" s="676">
        <f>$J$5</f>
        <v/>
      </c>
      <c r="K11" s="531">
        <f>$K$5</f>
        <v/>
      </c>
      <c r="L11" s="676">
        <f>L6</f>
        <v/>
      </c>
      <c r="M11" s="676">
        <f>M6</f>
        <v/>
      </c>
      <c r="N11" s="676">
        <f>N6</f>
        <v/>
      </c>
      <c r="O11" s="676">
        <f>O10+$O$7</f>
        <v/>
      </c>
      <c r="P11" s="676">
        <f>$J$5</f>
        <v/>
      </c>
      <c r="Q11" s="531">
        <f>$K$5</f>
        <v/>
      </c>
      <c r="S11" s="676">
        <f>S10+S$6</f>
        <v/>
      </c>
      <c r="T11" s="676">
        <f>T10+T$6</f>
        <v/>
      </c>
      <c r="U11" s="676">
        <f>U10+U$6</f>
        <v/>
      </c>
      <c r="V11" s="676">
        <f>V10+V$6</f>
        <v/>
      </c>
      <c r="W11" s="676">
        <f>W10+W$6</f>
        <v/>
      </c>
      <c r="X11" s="676">
        <f>X10+X$6</f>
        <v/>
      </c>
      <c r="Y11" s="676">
        <f>Y10+Y$6</f>
        <v/>
      </c>
      <c r="Z11" s="676">
        <f>Z10+Z$6</f>
        <v/>
      </c>
      <c r="AA11" s="676">
        <f>AA10+AA$6</f>
        <v/>
      </c>
      <c r="AC11" s="676">
        <f>AC10+AC$6</f>
        <v/>
      </c>
      <c r="AD11" s="676">
        <f>AD6</f>
        <v/>
      </c>
      <c r="AE11" s="676">
        <f>AE6</f>
        <v/>
      </c>
      <c r="AF11" s="676">
        <f>AF6</f>
        <v/>
      </c>
      <c r="AG11" s="676">
        <f>AG6</f>
        <v/>
      </c>
      <c r="AH11" s="676">
        <f>AH6</f>
        <v/>
      </c>
      <c r="AI11" s="676">
        <f>AI6</f>
        <v/>
      </c>
      <c r="AJ11" s="676">
        <f>AJ6</f>
        <v/>
      </c>
      <c r="AK11" s="676">
        <f>AK6</f>
        <v/>
      </c>
      <c r="AM11" s="676">
        <f>AM6</f>
        <v/>
      </c>
      <c r="AN11" s="676">
        <f>AN6</f>
        <v/>
      </c>
      <c r="AO11" s="676">
        <f>AO6</f>
        <v/>
      </c>
      <c r="AP11" s="676">
        <f>AP6</f>
        <v/>
      </c>
      <c r="AQ11" s="676">
        <f>AQ6</f>
        <v/>
      </c>
      <c r="AR11" s="676">
        <f>AR6</f>
        <v/>
      </c>
      <c r="AS11" s="676">
        <f>AS6</f>
        <v/>
      </c>
      <c r="AT11" s="676">
        <f>AT6</f>
        <v/>
      </c>
      <c r="AV11" s="676">
        <f>AV10+AV$7</f>
        <v/>
      </c>
      <c r="AW11" s="676">
        <f>AW10+AW$7</f>
        <v/>
      </c>
      <c r="AX11" s="676">
        <f>AX10+AX$7</f>
        <v/>
      </c>
      <c r="AY11" s="676">
        <f>AY10+AY$7</f>
        <v/>
      </c>
      <c r="AZ11" s="676" t="n"/>
    </row>
    <row r="12">
      <c r="B12" s="520" t="inlineStr">
        <is>
          <t>Blue Ridge</t>
        </is>
      </c>
      <c r="C12" s="520" t="n">
        <v>7</v>
      </c>
      <c r="E12" s="529">
        <f>E11+1</f>
        <v/>
      </c>
      <c r="F12" s="676">
        <f>F6</f>
        <v/>
      </c>
      <c r="G12" s="676">
        <f>G6</f>
        <v/>
      </c>
      <c r="H12" s="676">
        <f>H6</f>
        <v/>
      </c>
      <c r="I12" s="676">
        <f>I11+$I$7</f>
        <v/>
      </c>
      <c r="J12" s="676">
        <f>$J$5</f>
        <v/>
      </c>
      <c r="K12" s="531">
        <f>$K$5</f>
        <v/>
      </c>
      <c r="L12" s="676">
        <f>L6</f>
        <v/>
      </c>
      <c r="M12" s="676">
        <f>M6</f>
        <v/>
      </c>
      <c r="N12" s="676">
        <f>N6</f>
        <v/>
      </c>
      <c r="O12" s="676">
        <f>O11+$O$7</f>
        <v/>
      </c>
      <c r="P12" s="676">
        <f>$J$5</f>
        <v/>
      </c>
      <c r="Q12" s="531">
        <f>$K$5</f>
        <v/>
      </c>
      <c r="S12" s="676">
        <f>S11+S$6</f>
        <v/>
      </c>
      <c r="T12" s="676">
        <f>T11+T$6</f>
        <v/>
      </c>
      <c r="U12" s="676">
        <f>U11+U$6</f>
        <v/>
      </c>
      <c r="V12" s="676">
        <f>V11+V$6</f>
        <v/>
      </c>
      <c r="W12" s="676">
        <f>W11+W$6</f>
        <v/>
      </c>
      <c r="X12" s="676">
        <f>X11+X$6</f>
        <v/>
      </c>
      <c r="Y12" s="676">
        <f>Y11+Y$6</f>
        <v/>
      </c>
      <c r="Z12" s="676">
        <f>Z11+Z$6</f>
        <v/>
      </c>
      <c r="AA12" s="676">
        <f>AA11+AA$6</f>
        <v/>
      </c>
      <c r="AC12" s="676">
        <f>AC11+AC$6</f>
        <v/>
      </c>
      <c r="AD12" s="676">
        <f>AD6</f>
        <v/>
      </c>
      <c r="AE12" s="676">
        <f>AE6</f>
        <v/>
      </c>
      <c r="AF12" s="676">
        <f>AF6</f>
        <v/>
      </c>
      <c r="AG12" s="676">
        <f>AG6</f>
        <v/>
      </c>
      <c r="AH12" s="676">
        <f>AH6</f>
        <v/>
      </c>
      <c r="AI12" s="676">
        <f>AI6</f>
        <v/>
      </c>
      <c r="AJ12" s="676">
        <f>AJ6</f>
        <v/>
      </c>
      <c r="AK12" s="676">
        <f>AK6</f>
        <v/>
      </c>
      <c r="AM12" s="676">
        <f>AM6</f>
        <v/>
      </c>
      <c r="AN12" s="676">
        <f>AN6</f>
        <v/>
      </c>
      <c r="AO12" s="676">
        <f>AO6</f>
        <v/>
      </c>
      <c r="AP12" s="676">
        <f>AP6</f>
        <v/>
      </c>
      <c r="AQ12" s="676">
        <f>AQ6</f>
        <v/>
      </c>
      <c r="AR12" s="676">
        <f>AR6</f>
        <v/>
      </c>
      <c r="AS12" s="676">
        <f>AS6</f>
        <v/>
      </c>
      <c r="AT12" s="676">
        <f>AT6</f>
        <v/>
      </c>
      <c r="AV12" s="676">
        <f>AV11+AV$7</f>
        <v/>
      </c>
      <c r="AW12" s="676">
        <f>AW11+AW$7</f>
        <v/>
      </c>
      <c r="AX12" s="676">
        <f>AX11+AX$7</f>
        <v/>
      </c>
      <c r="AY12" s="676">
        <f>AY11+AY$7</f>
        <v/>
      </c>
      <c r="AZ12" s="676" t="n"/>
    </row>
    <row r="13">
      <c r="B13" s="520" t="inlineStr">
        <is>
          <t>Boston</t>
        </is>
      </c>
      <c r="C13" s="520" t="n">
        <v>7</v>
      </c>
      <c r="E13" s="529">
        <f>E12+1</f>
        <v/>
      </c>
      <c r="F13" s="676">
        <f>F12+F$7</f>
        <v/>
      </c>
      <c r="G13" s="676">
        <f>G12+G$7</f>
        <v/>
      </c>
      <c r="H13" s="676">
        <f>H12+H$7</f>
        <v/>
      </c>
      <c r="I13" s="676">
        <f>I12+$I$7</f>
        <v/>
      </c>
      <c r="J13" s="676">
        <f>$J$5</f>
        <v/>
      </c>
      <c r="K13" s="531">
        <f>$K$5</f>
        <v/>
      </c>
      <c r="L13" s="676">
        <f>L12+L$7</f>
        <v/>
      </c>
      <c r="M13" s="676">
        <f>M12+M$7</f>
        <v/>
      </c>
      <c r="N13" s="676">
        <f>N12+N$7</f>
        <v/>
      </c>
      <c r="O13" s="676">
        <f>O12+$O$7</f>
        <v/>
      </c>
      <c r="P13" s="676">
        <f>$J$5</f>
        <v/>
      </c>
      <c r="Q13" s="531">
        <f>$K$5</f>
        <v/>
      </c>
      <c r="S13" s="676">
        <f>S12+S$6</f>
        <v/>
      </c>
      <c r="T13" s="676">
        <f>T12+T$6</f>
        <v/>
      </c>
      <c r="U13" s="676">
        <f>U12+U$6</f>
        <v/>
      </c>
      <c r="V13" s="676">
        <f>V12+V$6</f>
        <v/>
      </c>
      <c r="W13" s="676">
        <f>W12+W$6</f>
        <v/>
      </c>
      <c r="X13" s="676">
        <f>X12+X$6</f>
        <v/>
      </c>
      <c r="Y13" s="676">
        <f>Y12+Y$6</f>
        <v/>
      </c>
      <c r="Z13" s="676">
        <f>Z12+Z$6</f>
        <v/>
      </c>
      <c r="AA13" s="676">
        <f>AA12+AA$6</f>
        <v/>
      </c>
      <c r="AC13" s="676">
        <f>AC12+AC$6</f>
        <v/>
      </c>
      <c r="AD13" s="676">
        <f>AD12+AD$7</f>
        <v/>
      </c>
      <c r="AE13" s="676">
        <f>AE12+AE$7</f>
        <v/>
      </c>
      <c r="AF13" s="676">
        <f>AF12+AF$7</f>
        <v/>
      </c>
      <c r="AG13" s="676">
        <f>AG12+AG$7</f>
        <v/>
      </c>
      <c r="AH13" s="676">
        <f>AH12+AH$7</f>
        <v/>
      </c>
      <c r="AI13" s="676">
        <f>AI12+AI$7</f>
        <v/>
      </c>
      <c r="AJ13" s="676">
        <f>AJ12+AJ$7</f>
        <v/>
      </c>
      <c r="AK13" s="676">
        <f>AK12+AK$7</f>
        <v/>
      </c>
      <c r="AM13" s="676">
        <f>AM12+AM$7</f>
        <v/>
      </c>
      <c r="AN13" s="676">
        <f>AN12+AN$7</f>
        <v/>
      </c>
      <c r="AO13" s="676">
        <f>AO12+AO$7</f>
        <v/>
      </c>
      <c r="AP13" s="676">
        <f>AP12+AP$7</f>
        <v/>
      </c>
      <c r="AQ13" s="676">
        <f>AQ12+AQ$7</f>
        <v/>
      </c>
      <c r="AR13" s="676">
        <f>AR12+AR$7</f>
        <v/>
      </c>
      <c r="AS13" s="676">
        <f>AS12+AS$7</f>
        <v/>
      </c>
      <c r="AT13" s="676">
        <f>AT12+AT$7</f>
        <v/>
      </c>
      <c r="AV13" s="676">
        <f>AV12+AV$7</f>
        <v/>
      </c>
      <c r="AW13" s="676">
        <f>AW12+AW$7</f>
        <v/>
      </c>
      <c r="AX13" s="676">
        <f>AX12+AX$7</f>
        <v/>
      </c>
      <c r="AY13" s="676">
        <f>AY12+AY$7</f>
        <v/>
      </c>
      <c r="AZ13" s="676" t="n"/>
    </row>
    <row r="14">
      <c r="B14" s="520" t="inlineStr">
        <is>
          <t>Bronx</t>
        </is>
      </c>
      <c r="C14" s="520" t="n">
        <v>7</v>
      </c>
      <c r="E14" s="529">
        <f>E13+1</f>
        <v/>
      </c>
      <c r="F14" s="676">
        <f>F13+F$7</f>
        <v/>
      </c>
      <c r="G14" s="676">
        <f>G13+G$7</f>
        <v/>
      </c>
      <c r="H14" s="676">
        <f>H13+H$7</f>
        <v/>
      </c>
      <c r="I14" s="676">
        <f>I13+$I$7</f>
        <v/>
      </c>
      <c r="J14" s="676">
        <f>$J$5</f>
        <v/>
      </c>
      <c r="K14" s="531">
        <f>$K$5</f>
        <v/>
      </c>
      <c r="L14" s="676">
        <f>L13+L$7</f>
        <v/>
      </c>
      <c r="M14" s="676">
        <f>M13+M$7</f>
        <v/>
      </c>
      <c r="N14" s="676">
        <f>N13+N$7</f>
        <v/>
      </c>
      <c r="O14" s="676">
        <f>O13+$O$7</f>
        <v/>
      </c>
      <c r="P14" s="676">
        <f>$J$5</f>
        <v/>
      </c>
      <c r="Q14" s="531">
        <f>$K$5</f>
        <v/>
      </c>
      <c r="S14" s="676">
        <f>S13+S$6</f>
        <v/>
      </c>
      <c r="T14" s="676">
        <f>T13+T$6</f>
        <v/>
      </c>
      <c r="U14" s="676">
        <f>U13+U$6</f>
        <v/>
      </c>
      <c r="V14" s="676">
        <f>V13+V$6</f>
        <v/>
      </c>
      <c r="W14" s="676">
        <f>W13+W$6</f>
        <v/>
      </c>
      <c r="X14" s="676">
        <f>X13+X$6</f>
        <v/>
      </c>
      <c r="Y14" s="676">
        <f>Y13+Y$6</f>
        <v/>
      </c>
      <c r="Z14" s="676">
        <f>Z13+Z$6</f>
        <v/>
      </c>
      <c r="AA14" s="676">
        <f>AA13+AA$6</f>
        <v/>
      </c>
      <c r="AC14" s="676">
        <f>AC13+AC$6</f>
        <v/>
      </c>
      <c r="AD14" s="676">
        <f>AD13+AD$7</f>
        <v/>
      </c>
      <c r="AE14" s="676">
        <f>AE13+AE$7</f>
        <v/>
      </c>
      <c r="AF14" s="676">
        <f>AF13+AF$7</f>
        <v/>
      </c>
      <c r="AG14" s="676">
        <f>AG13+AG$7</f>
        <v/>
      </c>
      <c r="AH14" s="676">
        <f>AH13+AH$7</f>
        <v/>
      </c>
      <c r="AI14" s="676">
        <f>AI13+AI$7</f>
        <v/>
      </c>
      <c r="AJ14" s="676">
        <f>AJ13+AJ$7</f>
        <v/>
      </c>
      <c r="AK14" s="676">
        <f>AK13+AK$7</f>
        <v/>
      </c>
      <c r="AM14" s="676">
        <f>AM13+AM$7</f>
        <v/>
      </c>
      <c r="AN14" s="676">
        <f>AN13+AN$7</f>
        <v/>
      </c>
      <c r="AO14" s="676">
        <f>AO13+AO$7</f>
        <v/>
      </c>
      <c r="AP14" s="676">
        <f>AP13+AP$7</f>
        <v/>
      </c>
      <c r="AQ14" s="676">
        <f>AQ13+AQ$7</f>
        <v/>
      </c>
      <c r="AR14" s="676">
        <f>AR13+AR$7</f>
        <v/>
      </c>
      <c r="AS14" s="676">
        <f>AS13+AS$7</f>
        <v/>
      </c>
      <c r="AT14" s="676">
        <f>AT13+AT$7</f>
        <v/>
      </c>
      <c r="AV14" s="676">
        <f>AV13+AV$7</f>
        <v/>
      </c>
      <c r="AW14" s="676">
        <f>AW13+AW$7</f>
        <v/>
      </c>
      <c r="AX14" s="676">
        <f>AX13+AX$7</f>
        <v/>
      </c>
      <c r="AY14" s="676">
        <f>AY13+AY$7</f>
        <v/>
      </c>
      <c r="AZ14" s="676" t="n"/>
    </row>
    <row r="15">
      <c r="B15" s="520" t="inlineStr">
        <is>
          <t>Brooklyn</t>
        </is>
      </c>
      <c r="C15" s="520" t="n">
        <v>7</v>
      </c>
      <c r="E15" s="529">
        <f>E14+1</f>
        <v/>
      </c>
      <c r="F15" s="676">
        <f>F14+F$7</f>
        <v/>
      </c>
      <c r="G15" s="676">
        <f>G14+G$7</f>
        <v/>
      </c>
      <c r="H15" s="676">
        <f>H14+H$7</f>
        <v/>
      </c>
      <c r="I15" s="676">
        <f>I14+$I$7</f>
        <v/>
      </c>
      <c r="J15" s="676">
        <f>$J$5</f>
        <v/>
      </c>
      <c r="K15" s="531">
        <f>$K$5</f>
        <v/>
      </c>
      <c r="L15" s="676">
        <f>L14+L$7</f>
        <v/>
      </c>
      <c r="M15" s="676">
        <f>M14+M$7</f>
        <v/>
      </c>
      <c r="N15" s="676">
        <f>N14+N$7</f>
        <v/>
      </c>
      <c r="O15" s="676">
        <f>O14+$O$7</f>
        <v/>
      </c>
      <c r="P15" s="676">
        <f>$J$5</f>
        <v/>
      </c>
      <c r="Q15" s="531">
        <f>$K$5</f>
        <v/>
      </c>
      <c r="S15" s="676">
        <f>S14+S$6</f>
        <v/>
      </c>
      <c r="T15" s="676">
        <f>T14+T$6</f>
        <v/>
      </c>
      <c r="U15" s="676">
        <f>U14+U$6</f>
        <v/>
      </c>
      <c r="V15" s="676">
        <f>V14+V$6</f>
        <v/>
      </c>
      <c r="W15" s="676">
        <f>W14+W$6</f>
        <v/>
      </c>
      <c r="X15" s="676">
        <f>X14+X$6</f>
        <v/>
      </c>
      <c r="Y15" s="676">
        <f>Y14+Y$6</f>
        <v/>
      </c>
      <c r="Z15" s="676">
        <f>Z14+Z$6</f>
        <v/>
      </c>
      <c r="AA15" s="676">
        <f>AA14+AA$6</f>
        <v/>
      </c>
      <c r="AC15" s="676">
        <f>AC14+AC$6</f>
        <v/>
      </c>
      <c r="AD15" s="676">
        <f>AD14+AD$7</f>
        <v/>
      </c>
      <c r="AE15" s="676">
        <f>AE14+AE$7</f>
        <v/>
      </c>
      <c r="AF15" s="676">
        <f>AF14+AF$7</f>
        <v/>
      </c>
      <c r="AG15" s="676">
        <f>AG14+AG$7</f>
        <v/>
      </c>
      <c r="AH15" s="676">
        <f>AH14+AH$7</f>
        <v/>
      </c>
      <c r="AI15" s="676">
        <f>AI14+AI$7</f>
        <v/>
      </c>
      <c r="AJ15" s="676">
        <f>AJ14+AJ$7</f>
        <v/>
      </c>
      <c r="AK15" s="676">
        <f>AK14+AK$7</f>
        <v/>
      </c>
      <c r="AM15" s="676">
        <f>AM14+AM$7</f>
        <v/>
      </c>
      <c r="AN15" s="676">
        <f>AN14+AN$7</f>
        <v/>
      </c>
      <c r="AO15" s="676">
        <f>AO14+AO$7</f>
        <v/>
      </c>
      <c r="AP15" s="676">
        <f>AP14+AP$7</f>
        <v/>
      </c>
      <c r="AQ15" s="676">
        <f>AQ14+AQ$7</f>
        <v/>
      </c>
      <c r="AR15" s="676">
        <f>AR14+AR$7</f>
        <v/>
      </c>
      <c r="AS15" s="676">
        <f>AS14+AS$7</f>
        <v/>
      </c>
      <c r="AT15" s="676">
        <f>AT14+AT$7</f>
        <v/>
      </c>
      <c r="AV15" s="676">
        <f>AV14+AV$7</f>
        <v/>
      </c>
      <c r="AW15" s="676">
        <f>AW14+AW$7</f>
        <v/>
      </c>
      <c r="AX15" s="676">
        <f>AX14+AX$7</f>
        <v/>
      </c>
      <c r="AY15" s="676">
        <f>AY14+AY$7</f>
        <v/>
      </c>
      <c r="AZ15" s="676" t="n"/>
    </row>
    <row r="16">
      <c r="B16" s="520" t="inlineStr">
        <is>
          <t>Capital</t>
        </is>
      </c>
      <c r="C16" s="520" t="n">
        <v>7</v>
      </c>
      <c r="E16" s="529">
        <f>E15+1</f>
        <v/>
      </c>
      <c r="F16" s="676">
        <f>F15+F$7</f>
        <v/>
      </c>
      <c r="G16" s="676">
        <f>G15+G$7</f>
        <v/>
      </c>
      <c r="H16" s="676">
        <f>H15+H$7</f>
        <v/>
      </c>
      <c r="I16" s="676">
        <f>I15+$I$7</f>
        <v/>
      </c>
      <c r="J16" s="676">
        <f>$J$5</f>
        <v/>
      </c>
      <c r="K16" s="531">
        <f>$K$5</f>
        <v/>
      </c>
      <c r="L16" s="676">
        <f>L15+L$7</f>
        <v/>
      </c>
      <c r="M16" s="676">
        <f>M15+M$7</f>
        <v/>
      </c>
      <c r="N16" s="676">
        <f>N15+N$7</f>
        <v/>
      </c>
      <c r="O16" s="676">
        <f>O15+$O$7</f>
        <v/>
      </c>
      <c r="P16" s="676">
        <f>$J$5</f>
        <v/>
      </c>
      <c r="Q16" s="531">
        <f>$K$5</f>
        <v/>
      </c>
      <c r="S16" s="676">
        <f>S15+S$6</f>
        <v/>
      </c>
      <c r="T16" s="676">
        <f>T15+T$6</f>
        <v/>
      </c>
      <c r="U16" s="676">
        <f>U15+U$6</f>
        <v/>
      </c>
      <c r="V16" s="676">
        <f>V15+V$6</f>
        <v/>
      </c>
      <c r="W16" s="676">
        <f>W15+W$6</f>
        <v/>
      </c>
      <c r="X16" s="676">
        <f>X15+X$6</f>
        <v/>
      </c>
      <c r="Y16" s="676">
        <f>Y15+Y$6</f>
        <v/>
      </c>
      <c r="Z16" s="676">
        <f>Z15+Z$6</f>
        <v/>
      </c>
      <c r="AA16" s="676">
        <f>AA15+AA$6</f>
        <v/>
      </c>
      <c r="AC16" s="676">
        <f>AC15+AC$6</f>
        <v/>
      </c>
      <c r="AD16" s="676">
        <f>AD15+AD$7</f>
        <v/>
      </c>
      <c r="AE16" s="676">
        <f>AE15+AE$7</f>
        <v/>
      </c>
      <c r="AF16" s="676">
        <f>AF15+AF$7</f>
        <v/>
      </c>
      <c r="AG16" s="676">
        <f>AG15+AG$7</f>
        <v/>
      </c>
      <c r="AH16" s="676">
        <f>AH15+AH$7</f>
        <v/>
      </c>
      <c r="AI16" s="676">
        <f>AI15+AI$7</f>
        <v/>
      </c>
      <c r="AJ16" s="676">
        <f>AJ15+AJ$7</f>
        <v/>
      </c>
      <c r="AK16" s="676">
        <f>AK15+AK$7</f>
        <v/>
      </c>
      <c r="AM16" s="676">
        <f>AM15+AM$7</f>
        <v/>
      </c>
      <c r="AN16" s="676">
        <f>AN15+AN$7</f>
        <v/>
      </c>
      <c r="AO16" s="676">
        <f>AO15+AO$7</f>
        <v/>
      </c>
      <c r="AP16" s="676">
        <f>AP15+AP$7</f>
        <v/>
      </c>
      <c r="AQ16" s="676">
        <f>AQ15+AQ$7</f>
        <v/>
      </c>
      <c r="AR16" s="676">
        <f>AR15+AR$7</f>
        <v/>
      </c>
      <c r="AS16" s="676">
        <f>AS15+AS$7</f>
        <v/>
      </c>
      <c r="AT16" s="676">
        <f>AT15+AT$7</f>
        <v/>
      </c>
      <c r="AV16" s="676">
        <f>AV15+AV$7</f>
        <v/>
      </c>
      <c r="AW16" s="676">
        <f>AW15+AW$7</f>
        <v/>
      </c>
      <c r="AX16" s="676">
        <f>AX15+AX$7</f>
        <v/>
      </c>
      <c r="AY16" s="676">
        <f>AY15+AY$7</f>
        <v/>
      </c>
      <c r="AZ16" s="676" t="n"/>
    </row>
    <row r="17">
      <c r="B17" s="520" t="inlineStr">
        <is>
          <t>Capitol</t>
        </is>
      </c>
      <c r="C17" s="520" t="n">
        <v>7</v>
      </c>
      <c r="E17" s="529">
        <f>E16+1</f>
        <v/>
      </c>
      <c r="F17" s="676">
        <f>F16+F$7</f>
        <v/>
      </c>
      <c r="G17" s="676">
        <f>G16+G$7</f>
        <v/>
      </c>
      <c r="H17" s="676">
        <f>H16+H$7</f>
        <v/>
      </c>
      <c r="I17" s="676">
        <f>I16+$I$7</f>
        <v/>
      </c>
      <c r="J17" s="676">
        <f>$J$5</f>
        <v/>
      </c>
      <c r="K17" s="531">
        <f>$K$5</f>
        <v/>
      </c>
      <c r="L17" s="676">
        <f>L16+L$7</f>
        <v/>
      </c>
      <c r="M17" s="676">
        <f>M16+M$7</f>
        <v/>
      </c>
      <c r="N17" s="676">
        <f>N16+N$7</f>
        <v/>
      </c>
      <c r="O17" s="676">
        <f>O16+$O$7</f>
        <v/>
      </c>
      <c r="P17" s="676">
        <f>$J$5</f>
        <v/>
      </c>
      <c r="Q17" s="531">
        <f>$K$5</f>
        <v/>
      </c>
      <c r="S17" s="676">
        <f>S16+S$6</f>
        <v/>
      </c>
      <c r="T17" s="676">
        <f>T16+T$6</f>
        <v/>
      </c>
      <c r="U17" s="676">
        <f>U16+U$6</f>
        <v/>
      </c>
      <c r="V17" s="676">
        <f>V16+V$6</f>
        <v/>
      </c>
      <c r="W17" s="676">
        <f>W16+W$6</f>
        <v/>
      </c>
      <c r="X17" s="676">
        <f>X16+X$6</f>
        <v/>
      </c>
      <c r="Y17" s="676">
        <f>Y16+Y$6</f>
        <v/>
      </c>
      <c r="Z17" s="676">
        <f>Z16+Z$6</f>
        <v/>
      </c>
      <c r="AA17" s="676">
        <f>AA16+AA$6</f>
        <v/>
      </c>
      <c r="AC17" s="676">
        <f>AC16+AC$6</f>
        <v/>
      </c>
      <c r="AD17" s="676">
        <f>AD16+AD$7</f>
        <v/>
      </c>
      <c r="AE17" s="676">
        <f>AE16+AE$7</f>
        <v/>
      </c>
      <c r="AF17" s="676">
        <f>AF16+AF$7</f>
        <v/>
      </c>
      <c r="AG17" s="676">
        <f>AG16+AG$7</f>
        <v/>
      </c>
      <c r="AH17" s="676">
        <f>AH16+AH$7</f>
        <v/>
      </c>
      <c r="AI17" s="676">
        <f>AI16+AI$7</f>
        <v/>
      </c>
      <c r="AJ17" s="676">
        <f>AJ16+AJ$7</f>
        <v/>
      </c>
      <c r="AK17" s="676">
        <f>AK16+AK$7</f>
        <v/>
      </c>
      <c r="AM17" s="676">
        <f>AM16+AM$7</f>
        <v/>
      </c>
      <c r="AN17" s="676">
        <f>AN16+AN$7</f>
        <v/>
      </c>
      <c r="AO17" s="676">
        <f>AO16+AO$7</f>
        <v/>
      </c>
      <c r="AP17" s="676">
        <f>AP16+AP$7</f>
        <v/>
      </c>
      <c r="AQ17" s="676">
        <f>AQ16+AQ$7</f>
        <v/>
      </c>
      <c r="AR17" s="676">
        <f>AR16+AR$7</f>
        <v/>
      </c>
      <c r="AS17" s="676">
        <f>AS16+AS$7</f>
        <v/>
      </c>
      <c r="AT17" s="676">
        <f>AT16+AT$7</f>
        <v/>
      </c>
      <c r="AV17" s="676">
        <f>AV16+AV$7</f>
        <v/>
      </c>
      <c r="AW17" s="676">
        <f>AW16+AW$7</f>
        <v/>
      </c>
      <c r="AX17" s="676">
        <f>AX16+AX$7</f>
        <v/>
      </c>
      <c r="AY17" s="676">
        <f>AY16+AY$7</f>
        <v/>
      </c>
      <c r="AZ17" s="676" t="n"/>
    </row>
    <row r="18">
      <c r="B18" s="520" t="inlineStr">
        <is>
          <t>Carolina East</t>
        </is>
      </c>
      <c r="C18" s="520" t="n">
        <v>7</v>
      </c>
      <c r="E18" s="529">
        <f>E17+1</f>
        <v/>
      </c>
      <c r="F18" s="676">
        <f>F17+F$7</f>
        <v/>
      </c>
      <c r="G18" s="676">
        <f>G17+G$7</f>
        <v/>
      </c>
      <c r="H18" s="676">
        <f>H17+H$7</f>
        <v/>
      </c>
      <c r="I18" s="676">
        <f>I17+$I$7</f>
        <v/>
      </c>
      <c r="J18" s="676">
        <f>$J$5</f>
        <v/>
      </c>
      <c r="K18" s="531">
        <f>$K$5</f>
        <v/>
      </c>
      <c r="L18" s="676">
        <f>L17+L$7</f>
        <v/>
      </c>
      <c r="M18" s="676">
        <f>M17+M$7</f>
        <v/>
      </c>
      <c r="N18" s="676">
        <f>N17+N$7</f>
        <v/>
      </c>
      <c r="O18" s="676">
        <f>O17+$O$7</f>
        <v/>
      </c>
      <c r="P18" s="676">
        <f>$J$5</f>
        <v/>
      </c>
      <c r="Q18" s="531">
        <f>$K$5</f>
        <v/>
      </c>
      <c r="S18" s="676">
        <f>S17+S$6</f>
        <v/>
      </c>
      <c r="T18" s="676">
        <f>T17+T$6</f>
        <v/>
      </c>
      <c r="U18" s="676">
        <f>U17+U$6</f>
        <v/>
      </c>
      <c r="V18" s="676">
        <f>V17+V$6</f>
        <v/>
      </c>
      <c r="W18" s="676">
        <f>W17+W$6</f>
        <v/>
      </c>
      <c r="X18" s="676">
        <f>X17+X$6</f>
        <v/>
      </c>
      <c r="Y18" s="676">
        <f>Y17+Y$6</f>
        <v/>
      </c>
      <c r="Z18" s="676">
        <f>Z17+Z$6</f>
        <v/>
      </c>
      <c r="AA18" s="676">
        <f>AA17+AA$6</f>
        <v/>
      </c>
      <c r="AC18" s="676">
        <f>AC17+AC$6</f>
        <v/>
      </c>
      <c r="AD18" s="676">
        <f>AD17+AD$7</f>
        <v/>
      </c>
      <c r="AE18" s="676">
        <f>AE17+AE$7</f>
        <v/>
      </c>
      <c r="AF18" s="676">
        <f>AF17+AF$7</f>
        <v/>
      </c>
      <c r="AG18" s="676">
        <f>AG17+AG$7</f>
        <v/>
      </c>
      <c r="AH18" s="676">
        <f>AH17+AH$7</f>
        <v/>
      </c>
      <c r="AI18" s="676">
        <f>AI17+AI$7</f>
        <v/>
      </c>
      <c r="AJ18" s="676">
        <f>AJ17+AJ$7</f>
        <v/>
      </c>
      <c r="AK18" s="676">
        <f>AK17+AK$7</f>
        <v/>
      </c>
      <c r="AM18" s="676">
        <f>AM17+AM$7</f>
        <v/>
      </c>
      <c r="AN18" s="676">
        <f>AN17+AN$7</f>
        <v/>
      </c>
      <c r="AO18" s="676">
        <f>AO17+AO$7</f>
        <v/>
      </c>
      <c r="AP18" s="676">
        <f>AP17+AP$7</f>
        <v/>
      </c>
      <c r="AQ18" s="676">
        <f>AQ17+AQ$7</f>
        <v/>
      </c>
      <c r="AR18" s="676">
        <f>AR17+AR$7</f>
        <v/>
      </c>
      <c r="AS18" s="676">
        <f>AS17+AS$7</f>
        <v/>
      </c>
      <c r="AT18" s="676">
        <f>AT17+AT$7</f>
        <v/>
      </c>
      <c r="AV18" s="676">
        <f>AV17+AV$7</f>
        <v/>
      </c>
      <c r="AW18" s="676">
        <f>AW17+AW$7</f>
        <v/>
      </c>
      <c r="AX18" s="676">
        <f>AX17+AX$7</f>
        <v/>
      </c>
      <c r="AY18" s="676">
        <f>AY17+AY$7</f>
        <v/>
      </c>
      <c r="AZ18" s="676" t="n"/>
    </row>
    <row r="19">
      <c r="B19" s="520" t="inlineStr">
        <is>
          <t>Cascades</t>
        </is>
      </c>
      <c r="C19" s="520" t="n">
        <v>7</v>
      </c>
      <c r="E19" s="529">
        <f>E18+1</f>
        <v/>
      </c>
      <c r="F19" s="676">
        <f>F18+F$7</f>
        <v/>
      </c>
      <c r="G19" s="676">
        <f>G18+G$7</f>
        <v/>
      </c>
      <c r="H19" s="676">
        <f>H18+H$7</f>
        <v/>
      </c>
      <c r="I19" s="676">
        <f>I18+$I$7</f>
        <v/>
      </c>
      <c r="J19" s="676">
        <f>$J$5</f>
        <v/>
      </c>
      <c r="K19" s="531">
        <f>$K$5</f>
        <v/>
      </c>
      <c r="L19" s="676">
        <f>L18+L$7</f>
        <v/>
      </c>
      <c r="M19" s="676">
        <f>M18+M$7</f>
        <v/>
      </c>
      <c r="N19" s="676">
        <f>N18+N$7</f>
        <v/>
      </c>
      <c r="O19" s="676">
        <f>O18+$O$7</f>
        <v/>
      </c>
      <c r="P19" s="676">
        <f>$J$5</f>
        <v/>
      </c>
      <c r="Q19" s="531">
        <f>$K$5</f>
        <v/>
      </c>
      <c r="S19" s="676">
        <f>S18+S$6</f>
        <v/>
      </c>
      <c r="T19" s="676">
        <f>T18+T$6</f>
        <v/>
      </c>
      <c r="U19" s="676">
        <f>U18+U$6</f>
        <v/>
      </c>
      <c r="V19" s="676">
        <f>V18+V$6</f>
        <v/>
      </c>
      <c r="W19" s="676">
        <f>W18+W$6</f>
        <v/>
      </c>
      <c r="X19" s="676">
        <f>X18+X$6</f>
        <v/>
      </c>
      <c r="Y19" s="676">
        <f>Y18+Y$6</f>
        <v/>
      </c>
      <c r="Z19" s="676">
        <f>Z18+Z$6</f>
        <v/>
      </c>
      <c r="AA19" s="676">
        <f>AA18+AA$6</f>
        <v/>
      </c>
      <c r="AC19" s="676">
        <f>AC18+AC$6</f>
        <v/>
      </c>
      <c r="AD19" s="676">
        <f>AD18+AD$7</f>
        <v/>
      </c>
      <c r="AE19" s="676">
        <f>AE18+AE$7</f>
        <v/>
      </c>
      <c r="AF19" s="676">
        <f>AF18+AF$7</f>
        <v/>
      </c>
      <c r="AG19" s="676">
        <f>AG18+AG$7</f>
        <v/>
      </c>
      <c r="AH19" s="676">
        <f>AH18+AH$7</f>
        <v/>
      </c>
      <c r="AI19" s="676">
        <f>AI18+AI$7</f>
        <v/>
      </c>
      <c r="AJ19" s="676">
        <f>AJ18+AJ$7</f>
        <v/>
      </c>
      <c r="AK19" s="676">
        <f>AK18+AK$7</f>
        <v/>
      </c>
      <c r="AM19" s="676">
        <f>AM18+AM$7</f>
        <v/>
      </c>
      <c r="AN19" s="676">
        <f>AN18+AN$7</f>
        <v/>
      </c>
      <c r="AO19" s="676">
        <f>AO18+AO$7</f>
        <v/>
      </c>
      <c r="AP19" s="676">
        <f>AP18+AP$7</f>
        <v/>
      </c>
      <c r="AQ19" s="676">
        <f>AQ18+AQ$7</f>
        <v/>
      </c>
      <c r="AR19" s="676">
        <f>AR18+AR$7</f>
        <v/>
      </c>
      <c r="AS19" s="676">
        <f>AS18+AS$7</f>
        <v/>
      </c>
      <c r="AT19" s="676">
        <f>AT18+AT$7</f>
        <v/>
      </c>
      <c r="AV19" s="676">
        <f>AV18+AV$7</f>
        <v/>
      </c>
      <c r="AW19" s="676">
        <f>AW18+AW$7</f>
        <v/>
      </c>
      <c r="AX19" s="676">
        <f>AX18+AX$7</f>
        <v/>
      </c>
      <c r="AY19" s="676">
        <f>AY18+AY$7</f>
        <v/>
      </c>
      <c r="AZ19" s="676" t="n"/>
    </row>
    <row r="20">
      <c r="B20" s="520" t="inlineStr">
        <is>
          <t>Cascade</t>
        </is>
      </c>
      <c r="C20" s="520" t="n">
        <v>7</v>
      </c>
      <c r="E20" s="529">
        <f>E19+1</f>
        <v/>
      </c>
      <c r="F20" s="676">
        <f>F19+F$7</f>
        <v/>
      </c>
      <c r="G20" s="676">
        <f>G19+G$7</f>
        <v/>
      </c>
      <c r="H20" s="676">
        <f>H19+H$7</f>
        <v/>
      </c>
      <c r="I20" s="676">
        <f>I19+$I$7</f>
        <v/>
      </c>
      <c r="J20" s="676">
        <f>$J$5</f>
        <v/>
      </c>
      <c r="K20" s="531">
        <f>$K$5</f>
        <v/>
      </c>
      <c r="L20" s="676">
        <f>L19+L$7</f>
        <v/>
      </c>
      <c r="M20" s="676">
        <f>M19+M$7</f>
        <v/>
      </c>
      <c r="N20" s="676">
        <f>N19+N$7</f>
        <v/>
      </c>
      <c r="O20" s="676">
        <f>O19+$O$7</f>
        <v/>
      </c>
      <c r="P20" s="676">
        <f>$J$5</f>
        <v/>
      </c>
      <c r="Q20" s="531">
        <f>$K$5</f>
        <v/>
      </c>
      <c r="S20" s="676">
        <f>S19+S$6</f>
        <v/>
      </c>
      <c r="T20" s="676">
        <f>T19+T$6</f>
        <v/>
      </c>
      <c r="U20" s="676">
        <f>U19+U$6</f>
        <v/>
      </c>
      <c r="V20" s="676">
        <f>V19+V$6</f>
        <v/>
      </c>
      <c r="W20" s="676">
        <f>W19+W$6</f>
        <v/>
      </c>
      <c r="X20" s="676">
        <f>X19+X$6</f>
        <v/>
      </c>
      <c r="Y20" s="676">
        <f>Y19+Y$6</f>
        <v/>
      </c>
      <c r="Z20" s="676">
        <f>Z19+Z$6</f>
        <v/>
      </c>
      <c r="AA20" s="676">
        <f>AA19+AA$6</f>
        <v/>
      </c>
      <c r="AC20" s="676">
        <f>AC19+AC$6</f>
        <v/>
      </c>
      <c r="AD20" s="676">
        <f>AD19+AD$7</f>
        <v/>
      </c>
      <c r="AE20" s="676">
        <f>AE19+AE$7</f>
        <v/>
      </c>
      <c r="AF20" s="676">
        <f>AF19+AF$7</f>
        <v/>
      </c>
      <c r="AG20" s="676">
        <f>AG19+AG$7</f>
        <v/>
      </c>
      <c r="AH20" s="676">
        <f>AH19+AH$7</f>
        <v/>
      </c>
      <c r="AI20" s="676">
        <f>AI19+AI$7</f>
        <v/>
      </c>
      <c r="AJ20" s="676">
        <f>AJ19+AJ$7</f>
        <v/>
      </c>
      <c r="AK20" s="676">
        <f>AK19+AK$7</f>
        <v/>
      </c>
      <c r="AM20" s="676">
        <f>AM19+AM$7</f>
        <v/>
      </c>
      <c r="AN20" s="676">
        <f>AN19+AN$7</f>
        <v/>
      </c>
      <c r="AO20" s="676">
        <f>AO19+AO$7</f>
        <v/>
      </c>
      <c r="AP20" s="676">
        <f>AP19+AP$7</f>
        <v/>
      </c>
      <c r="AQ20" s="676">
        <f>AQ19+AQ$7</f>
        <v/>
      </c>
      <c r="AR20" s="676">
        <f>AR19+AR$7</f>
        <v/>
      </c>
      <c r="AS20" s="676">
        <f>AS19+AS$7</f>
        <v/>
      </c>
      <c r="AT20" s="676">
        <f>AT19+AT$7</f>
        <v/>
      </c>
      <c r="AV20" s="676">
        <f>AV19+AV$7</f>
        <v/>
      </c>
      <c r="AW20" s="676">
        <f>AW19+AW$7</f>
        <v/>
      </c>
      <c r="AX20" s="676">
        <f>AX19+AX$7</f>
        <v/>
      </c>
      <c r="AY20" s="676">
        <f>AY19+AY$7</f>
        <v/>
      </c>
      <c r="AZ20" s="676" t="n"/>
    </row>
    <row r="21">
      <c r="B21" s="520" t="inlineStr">
        <is>
          <t>Central Florida</t>
        </is>
      </c>
      <c r="C21" s="520" t="n">
        <v>7</v>
      </c>
      <c r="E21" s="529">
        <f>E20+1</f>
        <v/>
      </c>
      <c r="F21" s="676">
        <f>F20+F$7</f>
        <v/>
      </c>
      <c r="G21" s="676">
        <f>G20+G$7</f>
        <v/>
      </c>
      <c r="H21" s="676">
        <f>H20+H$7</f>
        <v/>
      </c>
      <c r="I21" s="676">
        <f>I20+$I$7</f>
        <v/>
      </c>
      <c r="J21" s="676">
        <f>$J$5</f>
        <v/>
      </c>
      <c r="K21" s="531">
        <f>$K$5</f>
        <v/>
      </c>
      <c r="L21" s="676">
        <f>L20+L$7</f>
        <v/>
      </c>
      <c r="M21" s="676">
        <f>M20+M$7</f>
        <v/>
      </c>
      <c r="N21" s="676">
        <f>N20+N$7</f>
        <v/>
      </c>
      <c r="O21" s="676">
        <f>O20+$O$7</f>
        <v/>
      </c>
      <c r="P21" s="676">
        <f>$J$5</f>
        <v/>
      </c>
      <c r="Q21" s="531">
        <f>$K$5</f>
        <v/>
      </c>
      <c r="S21" s="676">
        <f>S20+S$6</f>
        <v/>
      </c>
      <c r="T21" s="676">
        <f>T20+T$6</f>
        <v/>
      </c>
      <c r="U21" s="676">
        <f>U20+U$6</f>
        <v/>
      </c>
      <c r="V21" s="676">
        <f>V20+V$6</f>
        <v/>
      </c>
      <c r="W21" s="676">
        <f>W20+W$6</f>
        <v/>
      </c>
      <c r="X21" s="676">
        <f>X20+X$6</f>
        <v/>
      </c>
      <c r="Y21" s="676">
        <f>Y20+Y$6</f>
        <v/>
      </c>
      <c r="Z21" s="676">
        <f>Z20+Z$6</f>
        <v/>
      </c>
      <c r="AA21" s="676">
        <f>AA20+AA$6</f>
        <v/>
      </c>
      <c r="AC21" s="676">
        <f>AC20+AC$6</f>
        <v/>
      </c>
      <c r="AD21" s="676">
        <f>AD20+AD$7</f>
        <v/>
      </c>
      <c r="AE21" s="676">
        <f>AE20+AE$7</f>
        <v/>
      </c>
      <c r="AF21" s="676">
        <f>AF20+AF$7</f>
        <v/>
      </c>
      <c r="AG21" s="676">
        <f>AG20+AG$7</f>
        <v/>
      </c>
      <c r="AH21" s="676">
        <f>AH20+AH$7</f>
        <v/>
      </c>
      <c r="AI21" s="676">
        <f>AI20+AI$7</f>
        <v/>
      </c>
      <c r="AJ21" s="676">
        <f>AJ20+AJ$7</f>
        <v/>
      </c>
      <c r="AK21" s="676">
        <f>AK20+AK$7</f>
        <v/>
      </c>
      <c r="AM21" s="676">
        <f>AM20+AM$7</f>
        <v/>
      </c>
      <c r="AN21" s="676">
        <f>AN20+AN$7</f>
        <v/>
      </c>
      <c r="AO21" s="676">
        <f>AO20+AO$7</f>
        <v/>
      </c>
      <c r="AP21" s="676">
        <f>AP20+AP$7</f>
        <v/>
      </c>
      <c r="AQ21" s="676">
        <f>AQ20+AQ$7</f>
        <v/>
      </c>
      <c r="AR21" s="676">
        <f>AR20+AR$7</f>
        <v/>
      </c>
      <c r="AS21" s="676">
        <f>AS20+AS$7</f>
        <v/>
      </c>
      <c r="AT21" s="676">
        <f>AT20+AT$7</f>
        <v/>
      </c>
      <c r="AV21" s="676">
        <f>AV20+AV$7</f>
        <v/>
      </c>
      <c r="AW21" s="676">
        <f>AW20+AW$7</f>
        <v/>
      </c>
      <c r="AX21" s="676">
        <f>AX20+AX$7</f>
        <v/>
      </c>
      <c r="AY21" s="676">
        <f>AY20+AY$7</f>
        <v/>
      </c>
      <c r="AZ21" s="676" t="n"/>
    </row>
    <row r="22">
      <c r="B22" s="520" t="inlineStr">
        <is>
          <t>Central Plains</t>
        </is>
      </c>
      <c r="C22" s="520" t="n">
        <v>7</v>
      </c>
      <c r="E22" s="529">
        <f>E21+1</f>
        <v/>
      </c>
      <c r="F22" s="676">
        <f>F21+F$7</f>
        <v/>
      </c>
      <c r="G22" s="676">
        <f>G21+G$7</f>
        <v/>
      </c>
      <c r="H22" s="676">
        <f>H21+H$7</f>
        <v/>
      </c>
      <c r="I22" s="676">
        <f>I21+$I$7</f>
        <v/>
      </c>
      <c r="J22" s="676">
        <f>$J$5</f>
        <v/>
      </c>
      <c r="K22" s="531">
        <f>$K$5</f>
        <v/>
      </c>
      <c r="L22" s="676">
        <f>L21+L$7</f>
        <v/>
      </c>
      <c r="M22" s="676">
        <f>M21+M$7</f>
        <v/>
      </c>
      <c r="N22" s="676">
        <f>N21+N$7</f>
        <v/>
      </c>
      <c r="O22" s="676">
        <f>O21+$O$7</f>
        <v/>
      </c>
      <c r="P22" s="676">
        <f>$J$5</f>
        <v/>
      </c>
      <c r="Q22" s="531">
        <f>$K$5</f>
        <v/>
      </c>
      <c r="S22" s="676">
        <f>S21+S$6</f>
        <v/>
      </c>
      <c r="T22" s="676">
        <f>T21+T$6</f>
        <v/>
      </c>
      <c r="U22" s="676">
        <f>U21+U$6</f>
        <v/>
      </c>
      <c r="V22" s="676">
        <f>V21+V$6</f>
        <v/>
      </c>
      <c r="W22" s="676">
        <f>W21+W$6</f>
        <v/>
      </c>
      <c r="X22" s="676">
        <f>X21+X$6</f>
        <v/>
      </c>
      <c r="Y22" s="676">
        <f>Y21+Y$6</f>
        <v/>
      </c>
      <c r="Z22" s="676">
        <f>Z21+Z$6</f>
        <v/>
      </c>
      <c r="AA22" s="676">
        <f>AA21+AA$6</f>
        <v/>
      </c>
      <c r="AC22" s="676">
        <f>AC21+AC$6</f>
        <v/>
      </c>
      <c r="AD22" s="676">
        <f>AD21+AD$7</f>
        <v/>
      </c>
      <c r="AE22" s="676">
        <f>AE21+AE$7</f>
        <v/>
      </c>
      <c r="AF22" s="676">
        <f>AF21+AF$7</f>
        <v/>
      </c>
      <c r="AG22" s="676">
        <f>AG21+AG$7</f>
        <v/>
      </c>
      <c r="AH22" s="676">
        <f>AH21+AH$7</f>
        <v/>
      </c>
      <c r="AI22" s="676">
        <f>AI21+AI$7</f>
        <v/>
      </c>
      <c r="AJ22" s="676">
        <f>AJ21+AJ$7</f>
        <v/>
      </c>
      <c r="AK22" s="676">
        <f>AK21+AK$7</f>
        <v/>
      </c>
      <c r="AM22" s="676">
        <f>AM21+AM$7</f>
        <v/>
      </c>
      <c r="AN22" s="676">
        <f>AN21+AN$7</f>
        <v/>
      </c>
      <c r="AO22" s="676">
        <f>AO21+AO$7</f>
        <v/>
      </c>
      <c r="AP22" s="676">
        <f>AP21+AP$7</f>
        <v/>
      </c>
      <c r="AQ22" s="676">
        <f>AQ21+AQ$7</f>
        <v/>
      </c>
      <c r="AR22" s="676">
        <f>AR21+AR$7</f>
        <v/>
      </c>
      <c r="AS22" s="676">
        <f>AS21+AS$7</f>
        <v/>
      </c>
      <c r="AT22" s="676">
        <f>AT21+AT$7</f>
        <v/>
      </c>
      <c r="AV22" s="676">
        <f>AV21+AV$7</f>
        <v/>
      </c>
      <c r="AW22" s="676">
        <f>AW21+AW$7</f>
        <v/>
      </c>
      <c r="AX22" s="676">
        <f>AX21+AX$7</f>
        <v/>
      </c>
      <c r="AY22" s="676">
        <f>AY21+AY$7</f>
        <v/>
      </c>
      <c r="AZ22" s="676" t="n"/>
    </row>
    <row r="23">
      <c r="B23" s="520" t="inlineStr">
        <is>
          <t>Central Plains</t>
        </is>
      </c>
      <c r="C23" s="520" t="n">
        <v>7</v>
      </c>
      <c r="E23" s="529">
        <f>E22+1</f>
        <v/>
      </c>
      <c r="F23" s="676">
        <f>F22+F$7</f>
        <v/>
      </c>
      <c r="G23" s="676">
        <f>G22+G$7</f>
        <v/>
      </c>
      <c r="H23" s="676">
        <f>H22+H$7</f>
        <v/>
      </c>
      <c r="I23" s="676">
        <f>I22+$I$7</f>
        <v/>
      </c>
      <c r="J23" s="676">
        <f>$J$5</f>
        <v/>
      </c>
      <c r="K23" s="531">
        <f>$K$5</f>
        <v/>
      </c>
      <c r="L23" s="676">
        <f>L22+L$7</f>
        <v/>
      </c>
      <c r="M23" s="676">
        <f>M22+M$7</f>
        <v/>
      </c>
      <c r="N23" s="676">
        <f>N22+N$7</f>
        <v/>
      </c>
      <c r="O23" s="676">
        <f>O22+$O$7</f>
        <v/>
      </c>
      <c r="P23" s="676">
        <f>$J$5</f>
        <v/>
      </c>
      <c r="Q23" s="531">
        <f>$K$5</f>
        <v/>
      </c>
      <c r="S23" s="676">
        <f>S22+S$6</f>
        <v/>
      </c>
      <c r="T23" s="676">
        <f>T22+T$6</f>
        <v/>
      </c>
      <c r="U23" s="676">
        <f>U22+U$6</f>
        <v/>
      </c>
      <c r="V23" s="676">
        <f>V22+V$6</f>
        <v/>
      </c>
      <c r="W23" s="676">
        <f>W22+W$6</f>
        <v/>
      </c>
      <c r="X23" s="676">
        <f>X22+X$6</f>
        <v/>
      </c>
      <c r="Y23" s="676">
        <f>Y22+Y$6</f>
        <v/>
      </c>
      <c r="Z23" s="676">
        <f>Z22+Z$6</f>
        <v/>
      </c>
      <c r="AA23" s="676">
        <f>AA22+AA$6</f>
        <v/>
      </c>
      <c r="AC23" s="676">
        <f>AC22+AC$6</f>
        <v/>
      </c>
      <c r="AD23" s="676">
        <f>AD22+AD$7</f>
        <v/>
      </c>
      <c r="AE23" s="676">
        <f>AE22+AE$7</f>
        <v/>
      </c>
      <c r="AF23" s="676">
        <f>AF22+AF$7</f>
        <v/>
      </c>
      <c r="AG23" s="676">
        <f>AG22+AG$7</f>
        <v/>
      </c>
      <c r="AH23" s="676">
        <f>AH22+AH$7</f>
        <v/>
      </c>
      <c r="AI23" s="676">
        <f>AI22+AI$7</f>
        <v/>
      </c>
      <c r="AJ23" s="676">
        <f>AJ22+AJ$7</f>
        <v/>
      </c>
      <c r="AK23" s="676">
        <f>AK22+AK$7</f>
        <v/>
      </c>
      <c r="AM23" s="676">
        <f>AM22+AM$7</f>
        <v/>
      </c>
      <c r="AN23" s="676">
        <f>AN22+AN$7</f>
        <v/>
      </c>
      <c r="AO23" s="676">
        <f>AO22+AO$7</f>
        <v/>
      </c>
      <c r="AP23" s="676">
        <f>AP22+AP$7</f>
        <v/>
      </c>
      <c r="AQ23" s="676">
        <f>AQ22+AQ$7</f>
        <v/>
      </c>
      <c r="AR23" s="676">
        <f>AR22+AR$7</f>
        <v/>
      </c>
      <c r="AS23" s="676">
        <f>AS22+AS$7</f>
        <v/>
      </c>
      <c r="AT23" s="676">
        <f>AT22+AT$7</f>
        <v/>
      </c>
      <c r="AV23" s="676">
        <f>AV22+AV$7</f>
        <v/>
      </c>
      <c r="AW23" s="676">
        <f>AW22+AW$7</f>
        <v/>
      </c>
      <c r="AX23" s="676">
        <f>AX22+AX$7</f>
        <v/>
      </c>
      <c r="AY23" s="676">
        <f>AY22+AY$7</f>
        <v/>
      </c>
      <c r="AZ23" s="676" t="n"/>
    </row>
    <row r="24">
      <c r="B24" s="520" t="inlineStr">
        <is>
          <t>Central Texas</t>
        </is>
      </c>
      <c r="C24" s="520" t="n">
        <v>7</v>
      </c>
      <c r="E24" s="529">
        <f>E23+1</f>
        <v/>
      </c>
      <c r="F24" s="676">
        <f>F23+F$7</f>
        <v/>
      </c>
      <c r="G24" s="676">
        <f>G23+G$7</f>
        <v/>
      </c>
      <c r="H24" s="676">
        <f>H23+H$7</f>
        <v/>
      </c>
      <c r="I24" s="676">
        <f>I23+$I$7</f>
        <v/>
      </c>
      <c r="J24" s="676">
        <f>$J$5</f>
        <v/>
      </c>
      <c r="K24" s="531">
        <f>$K$5</f>
        <v/>
      </c>
      <c r="L24" s="676">
        <f>L23+L$7</f>
        <v/>
      </c>
      <c r="M24" s="676">
        <f>M23+M$7</f>
        <v/>
      </c>
      <c r="N24" s="676">
        <f>N23+N$7</f>
        <v/>
      </c>
      <c r="O24" s="676">
        <f>O23+$O$7</f>
        <v/>
      </c>
      <c r="P24" s="676">
        <f>$J$5</f>
        <v/>
      </c>
      <c r="Q24" s="531">
        <f>$K$5</f>
        <v/>
      </c>
      <c r="S24" s="676">
        <f>S23+S$6</f>
        <v/>
      </c>
      <c r="T24" s="676">
        <f>T23+T$6</f>
        <v/>
      </c>
      <c r="U24" s="676">
        <f>U23+U$6</f>
        <v/>
      </c>
      <c r="V24" s="676">
        <f>V23+V$6</f>
        <v/>
      </c>
      <c r="W24" s="676">
        <f>W23+W$6</f>
        <v/>
      </c>
      <c r="X24" s="676">
        <f>X23+X$6</f>
        <v/>
      </c>
      <c r="Y24" s="676">
        <f>Y23+Y$6</f>
        <v/>
      </c>
      <c r="Z24" s="676">
        <f>Z23+Z$6</f>
        <v/>
      </c>
      <c r="AA24" s="676">
        <f>AA23+AA$6</f>
        <v/>
      </c>
      <c r="AC24" s="676">
        <f>AC23+AC$6</f>
        <v/>
      </c>
      <c r="AD24" s="676">
        <f>AD23+AD$7</f>
        <v/>
      </c>
      <c r="AE24" s="676">
        <f>AE23+AE$7</f>
        <v/>
      </c>
      <c r="AF24" s="676">
        <f>AF23+AF$7</f>
        <v/>
      </c>
      <c r="AG24" s="676">
        <f>AG23+AG$7</f>
        <v/>
      </c>
      <c r="AH24" s="676">
        <f>AH23+AH$7</f>
        <v/>
      </c>
      <c r="AI24" s="676">
        <f>AI23+AI$7</f>
        <v/>
      </c>
      <c r="AJ24" s="676">
        <f>AJ23+AJ$7</f>
        <v/>
      </c>
      <c r="AK24" s="676">
        <f>AK23+AK$7</f>
        <v/>
      </c>
      <c r="AM24" s="676">
        <f>AM23+AM$7</f>
        <v/>
      </c>
      <c r="AN24" s="676">
        <f>AN23+AN$7</f>
        <v/>
      </c>
      <c r="AO24" s="676">
        <f>AO23+AO$7</f>
        <v/>
      </c>
      <c r="AP24" s="676">
        <f>AP23+AP$7</f>
        <v/>
      </c>
      <c r="AQ24" s="676">
        <f>AQ23+AQ$7</f>
        <v/>
      </c>
      <c r="AR24" s="676">
        <f>AR23+AR$7</f>
        <v/>
      </c>
      <c r="AS24" s="676">
        <f>AS23+AS$7</f>
        <v/>
      </c>
      <c r="AT24" s="676">
        <f>AT23+AT$7</f>
        <v/>
      </c>
      <c r="AV24" s="676">
        <f>AV23+AV$7</f>
        <v/>
      </c>
      <c r="AW24" s="676">
        <f>AW23+AW$7</f>
        <v/>
      </c>
      <c r="AX24" s="676">
        <f>AX23+AX$7</f>
        <v/>
      </c>
      <c r="AY24" s="676">
        <f>AY23+AY$7</f>
        <v/>
      </c>
      <c r="AZ24" s="676" t="n"/>
    </row>
    <row r="25">
      <c r="B25" s="520" t="inlineStr">
        <is>
          <t>Central TX</t>
        </is>
      </c>
      <c r="C25" s="520" t="n">
        <v>7</v>
      </c>
      <c r="E25" s="529">
        <f>E24+1</f>
        <v/>
      </c>
      <c r="F25" s="676">
        <f>F24+F$7</f>
        <v/>
      </c>
      <c r="G25" s="676">
        <f>G24+G$7</f>
        <v/>
      </c>
      <c r="H25" s="676">
        <f>H24+H$7</f>
        <v/>
      </c>
      <c r="I25" s="676">
        <f>I24+$I$7</f>
        <v/>
      </c>
      <c r="J25" s="676">
        <f>$J$5</f>
        <v/>
      </c>
      <c r="K25" s="531">
        <f>$K$5</f>
        <v/>
      </c>
      <c r="L25" s="676">
        <f>L24+L$7</f>
        <v/>
      </c>
      <c r="M25" s="676">
        <f>M24+M$7</f>
        <v/>
      </c>
      <c r="N25" s="676">
        <f>N24+N$7</f>
        <v/>
      </c>
      <c r="O25" s="676">
        <f>O24+$O$7</f>
        <v/>
      </c>
      <c r="P25" s="676">
        <f>$J$5</f>
        <v/>
      </c>
      <c r="Q25" s="531">
        <f>$K$5</f>
        <v/>
      </c>
      <c r="S25" s="676">
        <f>S24+S$6</f>
        <v/>
      </c>
      <c r="T25" s="676">
        <f>T24+T$6</f>
        <v/>
      </c>
      <c r="U25" s="676">
        <f>U24+U$6</f>
        <v/>
      </c>
      <c r="V25" s="676">
        <f>V24+V$6</f>
        <v/>
      </c>
      <c r="W25" s="676">
        <f>W24+W$6</f>
        <v/>
      </c>
      <c r="X25" s="676">
        <f>X24+X$6</f>
        <v/>
      </c>
      <c r="Y25" s="676">
        <f>Y24+Y$6</f>
        <v/>
      </c>
      <c r="Z25" s="676">
        <f>Z24+Z$6</f>
        <v/>
      </c>
      <c r="AA25" s="676">
        <f>AA24+AA$6</f>
        <v/>
      </c>
      <c r="AC25" s="676">
        <f>AC24+AC$6</f>
        <v/>
      </c>
      <c r="AD25" s="676">
        <f>AD24+AD$7</f>
        <v/>
      </c>
      <c r="AE25" s="676">
        <f>AE24+AE$7</f>
        <v/>
      </c>
      <c r="AF25" s="676">
        <f>AF24+AF$7</f>
        <v/>
      </c>
      <c r="AG25" s="676">
        <f>AG24+AG$7</f>
        <v/>
      </c>
      <c r="AH25" s="676">
        <f>AH24+AH$7</f>
        <v/>
      </c>
      <c r="AI25" s="676">
        <f>AI24+AI$7</f>
        <v/>
      </c>
      <c r="AJ25" s="676">
        <f>AJ24+AJ$7</f>
        <v/>
      </c>
      <c r="AK25" s="676">
        <f>AK24+AK$7</f>
        <v/>
      </c>
      <c r="AM25" s="676">
        <f>AM24+AM$7</f>
        <v/>
      </c>
      <c r="AN25" s="676">
        <f>AN24+AN$7</f>
        <v/>
      </c>
      <c r="AO25" s="676">
        <f>AO24+AO$7</f>
        <v/>
      </c>
      <c r="AP25" s="676">
        <f>AP24+AP$7</f>
        <v/>
      </c>
      <c r="AQ25" s="676">
        <f>AQ24+AQ$7</f>
        <v/>
      </c>
      <c r="AR25" s="676">
        <f>AR24+AR$7</f>
        <v/>
      </c>
      <c r="AS25" s="676">
        <f>AS24+AS$7</f>
        <v/>
      </c>
      <c r="AT25" s="676">
        <f>AT24+AT$7</f>
        <v/>
      </c>
      <c r="AV25" s="676">
        <f>AV24+AV$7</f>
        <v/>
      </c>
      <c r="AW25" s="676">
        <f>AW24+AW$7</f>
        <v/>
      </c>
      <c r="AX25" s="676">
        <f>AX24+AX$7</f>
        <v/>
      </c>
      <c r="AY25" s="676">
        <f>AY24+AY$7</f>
        <v/>
      </c>
      <c r="AZ25" s="676" t="n"/>
    </row>
    <row r="26">
      <c r="B26" s="520" t="inlineStr">
        <is>
          <t>Charlotte</t>
        </is>
      </c>
      <c r="C26" s="520" t="n">
        <v>7</v>
      </c>
      <c r="E26" s="529">
        <f>E25+1</f>
        <v/>
      </c>
      <c r="F26" s="676">
        <f>F25+F$7</f>
        <v/>
      </c>
      <c r="G26" s="676">
        <f>G25+G$7</f>
        <v/>
      </c>
      <c r="H26" s="676">
        <f>H25+H$7</f>
        <v/>
      </c>
      <c r="I26" s="676">
        <f>I25+$I$7</f>
        <v/>
      </c>
      <c r="J26" s="676">
        <f>$J$5</f>
        <v/>
      </c>
      <c r="K26" s="531">
        <f>$K$5</f>
        <v/>
      </c>
      <c r="L26" s="676">
        <f>L25+L$7</f>
        <v/>
      </c>
      <c r="M26" s="676">
        <f>M25+M$7</f>
        <v/>
      </c>
      <c r="N26" s="676">
        <f>N25+N$7</f>
        <v/>
      </c>
      <c r="O26" s="676">
        <f>O25+$O$7</f>
        <v/>
      </c>
      <c r="P26" s="676">
        <f>$J$5</f>
        <v/>
      </c>
      <c r="Q26" s="531">
        <f>$K$5</f>
        <v/>
      </c>
      <c r="S26" s="676">
        <f>S25+S$6</f>
        <v/>
      </c>
      <c r="T26" s="676">
        <f>T25+T$6</f>
        <v/>
      </c>
      <c r="U26" s="676">
        <f>U25+U$6</f>
        <v/>
      </c>
      <c r="V26" s="676">
        <f>V25+V$6</f>
        <v/>
      </c>
      <c r="W26" s="676">
        <f>W25+W$6</f>
        <v/>
      </c>
      <c r="X26" s="676">
        <f>X25+X$6</f>
        <v/>
      </c>
      <c r="Y26" s="676">
        <f>Y25+Y$6</f>
        <v/>
      </c>
      <c r="Z26" s="676">
        <f>Z25+Z$6</f>
        <v/>
      </c>
      <c r="AA26" s="676">
        <f>AA25+AA$6</f>
        <v/>
      </c>
      <c r="AC26" s="676">
        <f>AC25+AC$6</f>
        <v/>
      </c>
      <c r="AD26" s="676">
        <f>AD25+AD$7</f>
        <v/>
      </c>
      <c r="AE26" s="676">
        <f>AE25+AE$7</f>
        <v/>
      </c>
      <c r="AF26" s="676">
        <f>AF25+AF$7</f>
        <v/>
      </c>
      <c r="AG26" s="676">
        <f>AG25+AG$7</f>
        <v/>
      </c>
      <c r="AH26" s="676">
        <f>AH25+AH$7</f>
        <v/>
      </c>
      <c r="AI26" s="676">
        <f>AI25+AI$7</f>
        <v/>
      </c>
      <c r="AJ26" s="676">
        <f>AJ25+AJ$7</f>
        <v/>
      </c>
      <c r="AK26" s="676">
        <f>AK25+AK$7</f>
        <v/>
      </c>
      <c r="AM26" s="676">
        <f>AM25+AM$7</f>
        <v/>
      </c>
      <c r="AN26" s="676">
        <f>AN25+AN$7</f>
        <v/>
      </c>
      <c r="AO26" s="676">
        <f>AO25+AO$7</f>
        <v/>
      </c>
      <c r="AP26" s="676">
        <f>AP25+AP$7</f>
        <v/>
      </c>
      <c r="AQ26" s="676">
        <f>AQ25+AQ$7</f>
        <v/>
      </c>
      <c r="AR26" s="676">
        <f>AR25+AR$7</f>
        <v/>
      </c>
      <c r="AS26" s="676">
        <f>AS25+AS$7</f>
        <v/>
      </c>
      <c r="AT26" s="676">
        <f>AT25+AT$7</f>
        <v/>
      </c>
      <c r="AV26" s="676">
        <f>AV25+AV$7</f>
        <v/>
      </c>
      <c r="AW26" s="676">
        <f>AW25+AW$7</f>
        <v/>
      </c>
      <c r="AX26" s="676">
        <f>AX25+AX$7</f>
        <v/>
      </c>
      <c r="AY26" s="676">
        <f>AY25+AY$7</f>
        <v/>
      </c>
      <c r="AZ26" s="676" t="n"/>
    </row>
    <row r="27">
      <c r="B27" s="520" t="inlineStr">
        <is>
          <t>CHI</t>
        </is>
      </c>
      <c r="C27" s="520" t="n">
        <v>7</v>
      </c>
      <c r="E27" s="529">
        <f>E26+1</f>
        <v/>
      </c>
      <c r="F27" s="676">
        <f>F26+F$7</f>
        <v/>
      </c>
      <c r="G27" s="676">
        <f>G26+G$7</f>
        <v/>
      </c>
      <c r="H27" s="676">
        <f>H26+H$7</f>
        <v/>
      </c>
      <c r="I27" s="676">
        <f>I26+$I$7</f>
        <v/>
      </c>
      <c r="J27" s="676">
        <f>$J$5</f>
        <v/>
      </c>
      <c r="K27" s="531">
        <f>$K$5</f>
        <v/>
      </c>
      <c r="L27" s="676">
        <f>L26+L$7</f>
        <v/>
      </c>
      <c r="M27" s="676">
        <f>M26+M$7</f>
        <v/>
      </c>
      <c r="N27" s="676">
        <f>N26+N$7</f>
        <v/>
      </c>
      <c r="O27" s="676">
        <f>O26+$O$7</f>
        <v/>
      </c>
      <c r="P27" s="676">
        <f>$J$5</f>
        <v/>
      </c>
      <c r="Q27" s="531">
        <f>$K$5</f>
        <v/>
      </c>
      <c r="S27" s="676">
        <f>S26+S$6</f>
        <v/>
      </c>
      <c r="T27" s="676">
        <f>T26+T$6</f>
        <v/>
      </c>
      <c r="U27" s="676">
        <f>U26+U$6</f>
        <v/>
      </c>
      <c r="V27" s="676">
        <f>V26+V$6</f>
        <v/>
      </c>
      <c r="W27" s="676">
        <f>W26+W$6</f>
        <v/>
      </c>
      <c r="X27" s="676">
        <f>X26+X$6</f>
        <v/>
      </c>
      <c r="Y27" s="676">
        <f>Y26+Y$6</f>
        <v/>
      </c>
      <c r="Z27" s="676">
        <f>Z26+Z$6</f>
        <v/>
      </c>
      <c r="AA27" s="676">
        <f>AA26+AA$6</f>
        <v/>
      </c>
      <c r="AC27" s="676">
        <f>AC26+AC$6</f>
        <v/>
      </c>
      <c r="AD27" s="676">
        <f>AD26+AD$7</f>
        <v/>
      </c>
      <c r="AE27" s="676">
        <f>AE26+AE$7</f>
        <v/>
      </c>
      <c r="AF27" s="676">
        <f>AF26+AF$7</f>
        <v/>
      </c>
      <c r="AG27" s="676">
        <f>AG26+AG$7</f>
        <v/>
      </c>
      <c r="AH27" s="676">
        <f>AH26+AH$7</f>
        <v/>
      </c>
      <c r="AI27" s="676">
        <f>AI26+AI$7</f>
        <v/>
      </c>
      <c r="AJ27" s="676">
        <f>AJ26+AJ$7</f>
        <v/>
      </c>
      <c r="AK27" s="676">
        <f>AK26+AK$7</f>
        <v/>
      </c>
      <c r="AM27" s="676">
        <f>AM26+AM$7</f>
        <v/>
      </c>
      <c r="AN27" s="676">
        <f>AN26+AN$7</f>
        <v/>
      </c>
      <c r="AO27" s="676">
        <f>AO26+AO$7</f>
        <v/>
      </c>
      <c r="AP27" s="676">
        <f>AP26+AP$7</f>
        <v/>
      </c>
      <c r="AQ27" s="676">
        <f>AQ26+AQ$7</f>
        <v/>
      </c>
      <c r="AR27" s="676">
        <f>AR26+AR$7</f>
        <v/>
      </c>
      <c r="AS27" s="676">
        <f>AS26+AS$7</f>
        <v/>
      </c>
      <c r="AT27" s="676">
        <f>AT26+AT$7</f>
        <v/>
      </c>
      <c r="AV27" s="676">
        <f>AV26+AV$7</f>
        <v/>
      </c>
      <c r="AW27" s="676">
        <f>AW26+AW$7</f>
        <v/>
      </c>
      <c r="AX27" s="676">
        <f>AX26+AX$7</f>
        <v/>
      </c>
      <c r="AY27" s="676">
        <f>AY26+AY$7</f>
        <v/>
      </c>
      <c r="AZ27" s="676" t="n"/>
    </row>
    <row r="28">
      <c r="B28" s="520" t="inlineStr">
        <is>
          <t>Chicago</t>
        </is>
      </c>
      <c r="C28" s="520" t="n">
        <v>7</v>
      </c>
      <c r="E28" s="529">
        <f>E27+1</f>
        <v/>
      </c>
      <c r="F28" s="676">
        <f>F27+F$7</f>
        <v/>
      </c>
      <c r="G28" s="676">
        <f>G27+G$7</f>
        <v/>
      </c>
      <c r="H28" s="676">
        <f>H27+H$7</f>
        <v/>
      </c>
      <c r="I28" s="676">
        <f>I27+$I$7</f>
        <v/>
      </c>
      <c r="J28" s="676">
        <f>$J$5</f>
        <v/>
      </c>
      <c r="K28" s="531">
        <f>$K$5</f>
        <v/>
      </c>
      <c r="L28" s="676">
        <f>L27+L$7</f>
        <v/>
      </c>
      <c r="M28" s="676">
        <f>M27+M$7</f>
        <v/>
      </c>
      <c r="N28" s="676">
        <f>N27+N$7</f>
        <v/>
      </c>
      <c r="O28" s="676">
        <f>O27+$O$7</f>
        <v/>
      </c>
      <c r="P28" s="676">
        <f>$J$5</f>
        <v/>
      </c>
      <c r="Q28" s="531">
        <f>$K$5</f>
        <v/>
      </c>
      <c r="S28" s="676">
        <f>S27+S$6</f>
        <v/>
      </c>
      <c r="T28" s="676">
        <f>T27+T$6</f>
        <v/>
      </c>
      <c r="U28" s="676">
        <f>U27+U$6</f>
        <v/>
      </c>
      <c r="V28" s="676">
        <f>V27+V$6</f>
        <v/>
      </c>
      <c r="W28" s="676">
        <f>W27+W$6</f>
        <v/>
      </c>
      <c r="X28" s="676">
        <f>X27+X$6</f>
        <v/>
      </c>
      <c r="Y28" s="676">
        <f>Y27+Y$6</f>
        <v/>
      </c>
      <c r="Z28" s="676">
        <f>Z27+Z$6</f>
        <v/>
      </c>
      <c r="AA28" s="676">
        <f>AA27+AA$6</f>
        <v/>
      </c>
      <c r="AC28" s="676">
        <f>AC27+AC$6</f>
        <v/>
      </c>
      <c r="AD28" s="676">
        <f>AD27+AD$7</f>
        <v/>
      </c>
      <c r="AE28" s="676">
        <f>AE27+AE$7</f>
        <v/>
      </c>
      <c r="AF28" s="676">
        <f>AF27+AF$7</f>
        <v/>
      </c>
      <c r="AG28" s="676">
        <f>AG27+AG$7</f>
        <v/>
      </c>
      <c r="AH28" s="676">
        <f>AH27+AH$7</f>
        <v/>
      </c>
      <c r="AI28" s="676">
        <f>AI27+AI$7</f>
        <v/>
      </c>
      <c r="AJ28" s="676">
        <f>AJ27+AJ$7</f>
        <v/>
      </c>
      <c r="AK28" s="676">
        <f>AK27+AK$7</f>
        <v/>
      </c>
      <c r="AM28" s="676">
        <f>AM27+AM$7</f>
        <v/>
      </c>
      <c r="AN28" s="676">
        <f>AN27+AN$7</f>
        <v/>
      </c>
      <c r="AO28" s="676">
        <f>AO27+AO$7</f>
        <v/>
      </c>
      <c r="AP28" s="676">
        <f>AP27+AP$7</f>
        <v/>
      </c>
      <c r="AQ28" s="676">
        <f>AQ27+AQ$7</f>
        <v/>
      </c>
      <c r="AR28" s="676">
        <f>AR27+AR$7</f>
        <v/>
      </c>
      <c r="AS28" s="676">
        <f>AS27+AS$7</f>
        <v/>
      </c>
      <c r="AT28" s="676">
        <f>AT27+AT$7</f>
        <v/>
      </c>
      <c r="AV28" s="676">
        <f>AV27+AV$7</f>
        <v/>
      </c>
      <c r="AW28" s="676">
        <f>AW27+AW$7</f>
        <v/>
      </c>
      <c r="AX28" s="676">
        <f>AX27+AX$7</f>
        <v/>
      </c>
      <c r="AY28" s="676">
        <f>AY27+AY$7</f>
        <v/>
      </c>
      <c r="AZ28" s="676" t="n"/>
    </row>
    <row r="29">
      <c r="B29" s="520" t="inlineStr">
        <is>
          <t>Chicago Metro</t>
        </is>
      </c>
      <c r="C29" s="520" t="n">
        <v>7</v>
      </c>
      <c r="E29" s="529">
        <f>E28+1</f>
        <v/>
      </c>
      <c r="F29" s="676">
        <f>F28+F$7</f>
        <v/>
      </c>
      <c r="G29" s="676">
        <f>G28+G$7</f>
        <v/>
      </c>
      <c r="H29" s="676">
        <f>H28+H$7</f>
        <v/>
      </c>
      <c r="I29" s="676">
        <f>I28+$I$7</f>
        <v/>
      </c>
      <c r="J29" s="676">
        <f>$J$5</f>
        <v/>
      </c>
      <c r="K29" s="531">
        <f>$K$5</f>
        <v/>
      </c>
      <c r="L29" s="676">
        <f>L28+L$7</f>
        <v/>
      </c>
      <c r="M29" s="676">
        <f>M28+M$7</f>
        <v/>
      </c>
      <c r="N29" s="676">
        <f>N28+N$7</f>
        <v/>
      </c>
      <c r="O29" s="676">
        <f>O28+$O$7</f>
        <v/>
      </c>
      <c r="P29" s="676">
        <f>$J$5</f>
        <v/>
      </c>
      <c r="Q29" s="531">
        <f>$K$5</f>
        <v/>
      </c>
      <c r="S29" s="676">
        <f>S28+S$6</f>
        <v/>
      </c>
      <c r="T29" s="676">
        <f>T28+T$6</f>
        <v/>
      </c>
      <c r="U29" s="676">
        <f>U28+U$6</f>
        <v/>
      </c>
      <c r="V29" s="676">
        <f>V28+V$6</f>
        <v/>
      </c>
      <c r="W29" s="676">
        <f>W28+W$6</f>
        <v/>
      </c>
      <c r="X29" s="676">
        <f>X28+X$6</f>
        <v/>
      </c>
      <c r="Y29" s="676">
        <f>Y28+Y$6</f>
        <v/>
      </c>
      <c r="Z29" s="676">
        <f>Z28+Z$6</f>
        <v/>
      </c>
      <c r="AA29" s="676">
        <f>AA28+AA$6</f>
        <v/>
      </c>
      <c r="AC29" s="676">
        <f>AC28+AC$6</f>
        <v/>
      </c>
      <c r="AD29" s="676">
        <f>AD28+AD$7</f>
        <v/>
      </c>
      <c r="AE29" s="676">
        <f>AE28+AE$7</f>
        <v/>
      </c>
      <c r="AF29" s="676">
        <f>AF28+AF$7</f>
        <v/>
      </c>
      <c r="AG29" s="676">
        <f>AG28+AG$7</f>
        <v/>
      </c>
      <c r="AH29" s="676">
        <f>AH28+AH$7</f>
        <v/>
      </c>
      <c r="AI29" s="676">
        <f>AI28+AI$7</f>
        <v/>
      </c>
      <c r="AJ29" s="676">
        <f>AJ28+AJ$7</f>
        <v/>
      </c>
      <c r="AK29" s="676">
        <f>AK28+AK$7</f>
        <v/>
      </c>
      <c r="AM29" s="676">
        <f>AM28+AM$7</f>
        <v/>
      </c>
      <c r="AN29" s="676">
        <f>AN28+AN$7</f>
        <v/>
      </c>
      <c r="AO29" s="676">
        <f>AO28+AO$7</f>
        <v/>
      </c>
      <c r="AP29" s="676">
        <f>AP28+AP$7</f>
        <v/>
      </c>
      <c r="AQ29" s="676">
        <f>AQ28+AQ$7</f>
        <v/>
      </c>
      <c r="AR29" s="676">
        <f>AR28+AR$7</f>
        <v/>
      </c>
      <c r="AS29" s="676">
        <f>AS28+AS$7</f>
        <v/>
      </c>
      <c r="AT29" s="676">
        <f>AT28+AT$7</f>
        <v/>
      </c>
      <c r="AV29" s="676">
        <f>AV28+AV$7</f>
        <v/>
      </c>
      <c r="AW29" s="676">
        <f>AW28+AW$7</f>
        <v/>
      </c>
      <c r="AX29" s="676">
        <f>AX28+AX$7</f>
        <v/>
      </c>
      <c r="AY29" s="676">
        <f>AY28+AY$7</f>
        <v/>
      </c>
      <c r="AZ29" s="676" t="n"/>
    </row>
    <row r="30">
      <c r="B30" s="520" t="inlineStr">
        <is>
          <t>Chicago North</t>
        </is>
      </c>
      <c r="C30" s="520" t="n">
        <v>7</v>
      </c>
      <c r="E30" s="529">
        <f>E29+1</f>
        <v/>
      </c>
      <c r="F30" s="676">
        <f>F29+F$7</f>
        <v/>
      </c>
      <c r="G30" s="676">
        <f>G29+G$7</f>
        <v/>
      </c>
      <c r="H30" s="676">
        <f>H29+H$7</f>
        <v/>
      </c>
      <c r="I30" s="676">
        <f>I29+$I$7</f>
        <v/>
      </c>
      <c r="J30" s="676">
        <f>$J$5</f>
        <v/>
      </c>
      <c r="K30" s="531">
        <f>$K$5</f>
        <v/>
      </c>
      <c r="L30" s="676">
        <f>L29+L$7</f>
        <v/>
      </c>
      <c r="M30" s="676">
        <f>M29+M$7</f>
        <v/>
      </c>
      <c r="N30" s="676">
        <f>N29+N$7</f>
        <v/>
      </c>
      <c r="O30" s="676">
        <f>O29+$O$7</f>
        <v/>
      </c>
      <c r="P30" s="676">
        <f>$J$5</f>
        <v/>
      </c>
      <c r="Q30" s="531">
        <f>$K$5</f>
        <v/>
      </c>
      <c r="S30" s="676">
        <f>S29+S$6</f>
        <v/>
      </c>
      <c r="T30" s="676">
        <f>T29+T$6</f>
        <v/>
      </c>
      <c r="U30" s="676">
        <f>U29+U$6</f>
        <v/>
      </c>
      <c r="V30" s="676">
        <f>V29+V$6</f>
        <v/>
      </c>
      <c r="W30" s="676">
        <f>W29+W$6</f>
        <v/>
      </c>
      <c r="X30" s="676">
        <f>X29+X$6</f>
        <v/>
      </c>
      <c r="Y30" s="676">
        <f>Y29+Y$6</f>
        <v/>
      </c>
      <c r="Z30" s="676">
        <f>Z29+Z$6</f>
        <v/>
      </c>
      <c r="AA30" s="676">
        <f>AA29+AA$6</f>
        <v/>
      </c>
      <c r="AC30" s="676">
        <f>AC29+AC$6</f>
        <v/>
      </c>
      <c r="AD30" s="676">
        <f>AD29+AD$7</f>
        <v/>
      </c>
      <c r="AE30" s="676">
        <f>AE29+AE$7</f>
        <v/>
      </c>
      <c r="AF30" s="676">
        <f>AF29+AF$7</f>
        <v/>
      </c>
      <c r="AG30" s="676">
        <f>AG29+AG$7</f>
        <v/>
      </c>
      <c r="AH30" s="676">
        <f>AH29+AH$7</f>
        <v/>
      </c>
      <c r="AI30" s="676">
        <f>AI29+AI$7</f>
        <v/>
      </c>
      <c r="AJ30" s="676">
        <f>AJ29+AJ$7</f>
        <v/>
      </c>
      <c r="AK30" s="676">
        <f>AK29+AK$7</f>
        <v/>
      </c>
      <c r="AM30" s="676">
        <f>AM29+AM$7</f>
        <v/>
      </c>
      <c r="AN30" s="676">
        <f>AN29+AN$7</f>
        <v/>
      </c>
      <c r="AO30" s="676">
        <f>AO29+AO$7</f>
        <v/>
      </c>
      <c r="AP30" s="676">
        <f>AP29+AP$7</f>
        <v/>
      </c>
      <c r="AQ30" s="676">
        <f>AQ29+AQ$7</f>
        <v/>
      </c>
      <c r="AR30" s="676">
        <f>AR29+AR$7</f>
        <v/>
      </c>
      <c r="AS30" s="676">
        <f>AS29+AS$7</f>
        <v/>
      </c>
      <c r="AT30" s="676">
        <f>AT29+AT$7</f>
        <v/>
      </c>
      <c r="AV30" s="676">
        <f>AV29+AV$7</f>
        <v/>
      </c>
      <c r="AW30" s="676">
        <f>AW29+AW$7</f>
        <v/>
      </c>
      <c r="AX30" s="676">
        <f>AX29+AX$7</f>
        <v/>
      </c>
      <c r="AY30" s="676">
        <f>AY29+AY$7</f>
        <v/>
      </c>
      <c r="AZ30" s="676" t="n"/>
    </row>
    <row r="31">
      <c r="B31" s="520" t="inlineStr">
        <is>
          <t>Coastal FL</t>
        </is>
      </c>
      <c r="C31" s="520" t="n">
        <v>7</v>
      </c>
      <c r="E31" s="529">
        <f>E30+1</f>
        <v/>
      </c>
      <c r="F31" s="676">
        <f>F30+F$7</f>
        <v/>
      </c>
      <c r="G31" s="676">
        <f>G30+G$7</f>
        <v/>
      </c>
      <c r="H31" s="676">
        <f>H30+H$7</f>
        <v/>
      </c>
      <c r="I31" s="676">
        <f>I30+$I$7</f>
        <v/>
      </c>
      <c r="J31" s="676">
        <f>$J$5</f>
        <v/>
      </c>
      <c r="K31" s="531">
        <f>$K$5</f>
        <v/>
      </c>
      <c r="L31" s="676">
        <f>L30+L$7</f>
        <v/>
      </c>
      <c r="M31" s="676">
        <f>M30+M$7</f>
        <v/>
      </c>
      <c r="N31" s="676">
        <f>N30+N$7</f>
        <v/>
      </c>
      <c r="O31" s="676">
        <f>O30+$O$7</f>
        <v/>
      </c>
      <c r="P31" s="676">
        <f>$J$5</f>
        <v/>
      </c>
      <c r="Q31" s="531">
        <f>$K$5</f>
        <v/>
      </c>
      <c r="S31" s="676">
        <f>S30+S$6</f>
        <v/>
      </c>
      <c r="T31" s="676">
        <f>T30+T$6</f>
        <v/>
      </c>
      <c r="U31" s="676">
        <f>U30+U$6</f>
        <v/>
      </c>
      <c r="V31" s="676">
        <f>V30+V$6</f>
        <v/>
      </c>
      <c r="W31" s="676">
        <f>W30+W$6</f>
        <v/>
      </c>
      <c r="X31" s="676">
        <f>X30+X$6</f>
        <v/>
      </c>
      <c r="Y31" s="676">
        <f>Y30+Y$6</f>
        <v/>
      </c>
      <c r="Z31" s="676">
        <f>Z30+Z$6</f>
        <v/>
      </c>
      <c r="AA31" s="676">
        <f>AA30+AA$6</f>
        <v/>
      </c>
      <c r="AC31" s="676">
        <f>AC30+AC$6</f>
        <v/>
      </c>
      <c r="AD31" s="676">
        <f>AD30+AD$7</f>
        <v/>
      </c>
      <c r="AE31" s="676">
        <f>AE30+AE$7</f>
        <v/>
      </c>
      <c r="AF31" s="676">
        <f>AF30+AF$7</f>
        <v/>
      </c>
      <c r="AG31" s="676">
        <f>AG30+AG$7</f>
        <v/>
      </c>
      <c r="AH31" s="676">
        <f>AH30+AH$7</f>
        <v/>
      </c>
      <c r="AI31" s="676">
        <f>AI30+AI$7</f>
        <v/>
      </c>
      <c r="AJ31" s="676">
        <f>AJ30+AJ$7</f>
        <v/>
      </c>
      <c r="AK31" s="676">
        <f>AK30+AK$7</f>
        <v/>
      </c>
      <c r="AM31" s="676">
        <f>AM30+AM$7</f>
        <v/>
      </c>
      <c r="AN31" s="676">
        <f>AN30+AN$7</f>
        <v/>
      </c>
      <c r="AO31" s="676">
        <f>AO30+AO$7</f>
        <v/>
      </c>
      <c r="AP31" s="676">
        <f>AP30+AP$7</f>
        <v/>
      </c>
      <c r="AQ31" s="676">
        <f>AQ30+AQ$7</f>
        <v/>
      </c>
      <c r="AR31" s="676">
        <f>AR30+AR$7</f>
        <v/>
      </c>
      <c r="AS31" s="676">
        <f>AS30+AS$7</f>
        <v/>
      </c>
      <c r="AT31" s="676">
        <f>AT30+AT$7</f>
        <v/>
      </c>
      <c r="AV31" s="676">
        <f>AV30+AV$7</f>
        <v/>
      </c>
      <c r="AW31" s="676">
        <f>AW30+AW$7</f>
        <v/>
      </c>
      <c r="AX31" s="676">
        <f>AX30+AX$7</f>
        <v/>
      </c>
      <c r="AY31" s="676">
        <f>AY30+AY$7</f>
        <v/>
      </c>
      <c r="AZ31" s="676" t="n"/>
    </row>
    <row r="32">
      <c r="B32" s="520" t="inlineStr">
        <is>
          <t>Coastal Florida</t>
        </is>
      </c>
      <c r="C32" s="520" t="n">
        <v>7</v>
      </c>
      <c r="E32" s="529">
        <f>E31+1</f>
        <v/>
      </c>
      <c r="F32" s="676">
        <f>F31+F$7</f>
        <v/>
      </c>
      <c r="G32" s="676">
        <f>G31+G$7</f>
        <v/>
      </c>
      <c r="H32" s="676">
        <f>H31+H$7</f>
        <v/>
      </c>
      <c r="I32" s="676">
        <f>I31+$I$7</f>
        <v/>
      </c>
      <c r="J32" s="676">
        <f>$J$5</f>
        <v/>
      </c>
      <c r="K32" s="531">
        <f>$K$5</f>
        <v/>
      </c>
      <c r="L32" s="676">
        <f>L31+L$7</f>
        <v/>
      </c>
      <c r="M32" s="676">
        <f>M31+M$7</f>
        <v/>
      </c>
      <c r="N32" s="676">
        <f>N31+N$7</f>
        <v/>
      </c>
      <c r="O32" s="676">
        <f>O31+$O$7</f>
        <v/>
      </c>
      <c r="P32" s="676">
        <f>$J$5</f>
        <v/>
      </c>
      <c r="Q32" s="531">
        <f>$K$5</f>
        <v/>
      </c>
      <c r="S32" s="676">
        <f>S31+S$6</f>
        <v/>
      </c>
      <c r="T32" s="676">
        <f>T31+T$6</f>
        <v/>
      </c>
      <c r="U32" s="676">
        <f>U31+U$6</f>
        <v/>
      </c>
      <c r="V32" s="676">
        <f>V31+V$6</f>
        <v/>
      </c>
      <c r="W32" s="676">
        <f>W31+W$6</f>
        <v/>
      </c>
      <c r="X32" s="676">
        <f>X31+X$6</f>
        <v/>
      </c>
      <c r="Y32" s="676">
        <f>Y31+Y$6</f>
        <v/>
      </c>
      <c r="Z32" s="676">
        <f>Z31+Z$6</f>
        <v/>
      </c>
      <c r="AA32" s="676">
        <f>AA31+AA$6</f>
        <v/>
      </c>
      <c r="AC32" s="676">
        <f>AC31+AC$6</f>
        <v/>
      </c>
      <c r="AD32" s="676">
        <f>AD31+AD$7</f>
        <v/>
      </c>
      <c r="AE32" s="676">
        <f>AE31+AE$7</f>
        <v/>
      </c>
      <c r="AF32" s="676">
        <f>AF31+AF$7</f>
        <v/>
      </c>
      <c r="AG32" s="676">
        <f>AG31+AG$7</f>
        <v/>
      </c>
      <c r="AH32" s="676">
        <f>AH31+AH$7</f>
        <v/>
      </c>
      <c r="AI32" s="676">
        <f>AI31+AI$7</f>
        <v/>
      </c>
      <c r="AJ32" s="676">
        <f>AJ31+AJ$7</f>
        <v/>
      </c>
      <c r="AK32" s="676">
        <f>AK31+AK$7</f>
        <v/>
      </c>
      <c r="AM32" s="676">
        <f>AM31+AM$7</f>
        <v/>
      </c>
      <c r="AN32" s="676">
        <f>AN31+AN$7</f>
        <v/>
      </c>
      <c r="AO32" s="676">
        <f>AO31+AO$7</f>
        <v/>
      </c>
      <c r="AP32" s="676">
        <f>AP31+AP$7</f>
        <v/>
      </c>
      <c r="AQ32" s="676">
        <f>AQ31+AQ$7</f>
        <v/>
      </c>
      <c r="AR32" s="676">
        <f>AR31+AR$7</f>
        <v/>
      </c>
      <c r="AS32" s="676">
        <f>AS31+AS$7</f>
        <v/>
      </c>
      <c r="AT32" s="676">
        <f>AT31+AT$7</f>
        <v/>
      </c>
      <c r="AV32" s="676">
        <f>AV31+AV$7</f>
        <v/>
      </c>
      <c r="AW32" s="676">
        <f>AW31+AW$7</f>
        <v/>
      </c>
      <c r="AX32" s="676">
        <f>AX31+AX$7</f>
        <v/>
      </c>
      <c r="AY32" s="676">
        <f>AY31+AY$7</f>
        <v/>
      </c>
      <c r="AZ32" s="676" t="n"/>
    </row>
    <row r="33">
      <c r="B33" s="520" t="inlineStr">
        <is>
          <t>Connecticut</t>
        </is>
      </c>
      <c r="C33" s="520" t="n">
        <v>7</v>
      </c>
      <c r="E33" s="529">
        <f>E32+1</f>
        <v/>
      </c>
      <c r="F33" s="676">
        <f>F32+F$7</f>
        <v/>
      </c>
      <c r="G33" s="676">
        <f>G32+G$7</f>
        <v/>
      </c>
      <c r="H33" s="676">
        <f>H32+H$7</f>
        <v/>
      </c>
      <c r="I33" s="676">
        <f>I32+$I$7</f>
        <v/>
      </c>
      <c r="J33" s="676">
        <f>$J$5</f>
        <v/>
      </c>
      <c r="K33" s="531">
        <f>$K$5</f>
        <v/>
      </c>
      <c r="L33" s="676">
        <f>L32+L$7</f>
        <v/>
      </c>
      <c r="M33" s="676">
        <f>M32+M$7</f>
        <v/>
      </c>
      <c r="N33" s="676">
        <f>N32+N$7</f>
        <v/>
      </c>
      <c r="O33" s="676">
        <f>O32+$O$7</f>
        <v/>
      </c>
      <c r="P33" s="676">
        <f>$J$5</f>
        <v/>
      </c>
      <c r="Q33" s="531">
        <f>$K$5</f>
        <v/>
      </c>
      <c r="S33" s="676">
        <f>S32+S$6</f>
        <v/>
      </c>
      <c r="T33" s="676">
        <f>T32+T$6</f>
        <v/>
      </c>
      <c r="U33" s="676">
        <f>U32+U$6</f>
        <v/>
      </c>
      <c r="V33" s="676">
        <f>V32+V$6</f>
        <v/>
      </c>
      <c r="W33" s="676">
        <f>W32+W$6</f>
        <v/>
      </c>
      <c r="X33" s="676">
        <f>X32+X$6</f>
        <v/>
      </c>
      <c r="Y33" s="676">
        <f>Y32+Y$6</f>
        <v/>
      </c>
      <c r="Z33" s="676">
        <f>Z32+Z$6</f>
        <v/>
      </c>
      <c r="AA33" s="676">
        <f>AA32+AA$6</f>
        <v/>
      </c>
      <c r="AC33" s="676">
        <f>AC32+AC$6</f>
        <v/>
      </c>
      <c r="AD33" s="676">
        <f>AD32+AD$7</f>
        <v/>
      </c>
      <c r="AE33" s="676">
        <f>AE32+AE$7</f>
        <v/>
      </c>
      <c r="AF33" s="676">
        <f>AF32+AF$7</f>
        <v/>
      </c>
      <c r="AG33" s="676">
        <f>AG32+AG$7</f>
        <v/>
      </c>
      <c r="AH33" s="676">
        <f>AH32+AH$7</f>
        <v/>
      </c>
      <c r="AI33" s="676">
        <f>AI32+AI$7</f>
        <v/>
      </c>
      <c r="AJ33" s="676">
        <f>AJ32+AJ$7</f>
        <v/>
      </c>
      <c r="AK33" s="676">
        <f>AK32+AK$7</f>
        <v/>
      </c>
      <c r="AM33" s="676">
        <f>AM32+AM$7</f>
        <v/>
      </c>
      <c r="AN33" s="676">
        <f>AN32+AN$7</f>
        <v/>
      </c>
      <c r="AO33" s="676">
        <f>AO32+AO$7</f>
        <v/>
      </c>
      <c r="AP33" s="676">
        <f>AP32+AP$7</f>
        <v/>
      </c>
      <c r="AQ33" s="676">
        <f>AQ32+AQ$7</f>
        <v/>
      </c>
      <c r="AR33" s="676">
        <f>AR32+AR$7</f>
        <v/>
      </c>
      <c r="AS33" s="676">
        <f>AS32+AS$7</f>
        <v/>
      </c>
      <c r="AT33" s="676">
        <f>AT32+AT$7</f>
        <v/>
      </c>
      <c r="AV33" s="676">
        <f>AV32+AV$7</f>
        <v/>
      </c>
      <c r="AW33" s="676">
        <f>AW32+AW$7</f>
        <v/>
      </c>
      <c r="AX33" s="676">
        <f>AX32+AX$7</f>
        <v/>
      </c>
      <c r="AY33" s="676">
        <f>AY32+AY$7</f>
        <v/>
      </c>
      <c r="AZ33" s="676" t="n"/>
    </row>
    <row r="34">
      <c r="B34" s="520" t="inlineStr">
        <is>
          <t>CT</t>
        </is>
      </c>
      <c r="C34" s="520" t="n">
        <v>7</v>
      </c>
      <c r="E34" s="529">
        <f>E33+1</f>
        <v/>
      </c>
      <c r="F34" s="676">
        <f>F33+F$7</f>
        <v/>
      </c>
      <c r="G34" s="676">
        <f>G33+G$7</f>
        <v/>
      </c>
      <c r="H34" s="676">
        <f>H33+H$7</f>
        <v/>
      </c>
      <c r="I34" s="676">
        <f>I33+$I$7</f>
        <v/>
      </c>
      <c r="J34" s="676">
        <f>$J$5</f>
        <v/>
      </c>
      <c r="K34" s="531">
        <f>$K$5</f>
        <v/>
      </c>
      <c r="L34" s="676">
        <f>L33+L$7</f>
        <v/>
      </c>
      <c r="M34" s="676">
        <f>M33+M$7</f>
        <v/>
      </c>
      <c r="N34" s="676">
        <f>N33+N$7</f>
        <v/>
      </c>
      <c r="O34" s="676">
        <f>O33+$O$7</f>
        <v/>
      </c>
      <c r="P34" s="676">
        <f>$J$5</f>
        <v/>
      </c>
      <c r="Q34" s="531">
        <f>$K$5</f>
        <v/>
      </c>
      <c r="S34" s="676">
        <f>S33+S$6</f>
        <v/>
      </c>
      <c r="T34" s="676">
        <f>T33+T$6</f>
        <v/>
      </c>
      <c r="U34" s="676">
        <f>U33+U$6</f>
        <v/>
      </c>
      <c r="V34" s="676">
        <f>V33+V$6</f>
        <v/>
      </c>
      <c r="W34" s="676">
        <f>W33+W$6</f>
        <v/>
      </c>
      <c r="X34" s="676">
        <f>X33+X$6</f>
        <v/>
      </c>
      <c r="Y34" s="676">
        <f>Y33+Y$6</f>
        <v/>
      </c>
      <c r="Z34" s="676">
        <f>Z33+Z$6</f>
        <v/>
      </c>
      <c r="AA34" s="676">
        <f>AA33+AA$6</f>
        <v/>
      </c>
      <c r="AC34" s="676">
        <f>AC33+AC$6</f>
        <v/>
      </c>
      <c r="AD34" s="676">
        <f>AD33+AD$7</f>
        <v/>
      </c>
      <c r="AE34" s="676">
        <f>AE33+AE$7</f>
        <v/>
      </c>
      <c r="AF34" s="676">
        <f>AF33+AF$7</f>
        <v/>
      </c>
      <c r="AG34" s="676">
        <f>AG33+AG$7</f>
        <v/>
      </c>
      <c r="AH34" s="676">
        <f>AH33+AH$7</f>
        <v/>
      </c>
      <c r="AI34" s="676">
        <f>AI33+AI$7</f>
        <v/>
      </c>
      <c r="AJ34" s="676">
        <f>AJ33+AJ$7</f>
        <v/>
      </c>
      <c r="AK34" s="676">
        <f>AK33+AK$7</f>
        <v/>
      </c>
      <c r="AM34" s="676">
        <f>AM33+AM$7</f>
        <v/>
      </c>
      <c r="AN34" s="676">
        <f>AN33+AN$7</f>
        <v/>
      </c>
      <c r="AO34" s="676">
        <f>AO33+AO$7</f>
        <v/>
      </c>
      <c r="AP34" s="676">
        <f>AP33+AP$7</f>
        <v/>
      </c>
      <c r="AQ34" s="676">
        <f>AQ33+AQ$7</f>
        <v/>
      </c>
      <c r="AR34" s="676">
        <f>AR33+AR$7</f>
        <v/>
      </c>
      <c r="AS34" s="676">
        <f>AS33+AS$7</f>
        <v/>
      </c>
      <c r="AT34" s="676">
        <f>AT33+AT$7</f>
        <v/>
      </c>
      <c r="AV34" s="676">
        <f>AV33+AV$7</f>
        <v/>
      </c>
      <c r="AW34" s="676">
        <f>AW33+AW$7</f>
        <v/>
      </c>
      <c r="AX34" s="676">
        <f>AX33+AX$7</f>
        <v/>
      </c>
      <c r="AY34" s="676">
        <f>AY33+AY$7</f>
        <v/>
      </c>
      <c r="AZ34" s="676" t="n"/>
    </row>
    <row r="35">
      <c r="B35" s="520" t="inlineStr">
        <is>
          <t>Dallas</t>
        </is>
      </c>
      <c r="C35" s="520" t="n">
        <v>7</v>
      </c>
      <c r="E35" s="529">
        <f>E34+1</f>
        <v/>
      </c>
      <c r="F35" s="676">
        <f>F34+F$7</f>
        <v/>
      </c>
      <c r="G35" s="676">
        <f>G34+G$7</f>
        <v/>
      </c>
      <c r="H35" s="676">
        <f>H34+H$7</f>
        <v/>
      </c>
      <c r="I35" s="676">
        <f>I34+$I$7</f>
        <v/>
      </c>
      <c r="J35" s="676">
        <f>$J$5</f>
        <v/>
      </c>
      <c r="K35" s="531">
        <f>$K$5</f>
        <v/>
      </c>
      <c r="L35" s="676">
        <f>L34+L$7</f>
        <v/>
      </c>
      <c r="M35" s="676">
        <f>M34+M$7</f>
        <v/>
      </c>
      <c r="N35" s="676">
        <f>N34+N$7</f>
        <v/>
      </c>
      <c r="O35" s="676">
        <f>O34+$O$7</f>
        <v/>
      </c>
      <c r="P35" s="676">
        <f>$J$5</f>
        <v/>
      </c>
      <c r="Q35" s="531">
        <f>$K$5</f>
        <v/>
      </c>
      <c r="S35" s="676">
        <f>S34+S$6</f>
        <v/>
      </c>
      <c r="T35" s="676">
        <f>T34+T$6</f>
        <v/>
      </c>
      <c r="U35" s="676">
        <f>U34+U$6</f>
        <v/>
      </c>
      <c r="V35" s="676">
        <f>V34+V$6</f>
        <v/>
      </c>
      <c r="W35" s="676">
        <f>W34+W$6</f>
        <v/>
      </c>
      <c r="X35" s="676">
        <f>X34+X$6</f>
        <v/>
      </c>
      <c r="Y35" s="676">
        <f>Y34+Y$6</f>
        <v/>
      </c>
      <c r="Z35" s="676">
        <f>Z34+Z$6</f>
        <v/>
      </c>
      <c r="AA35" s="676">
        <f>AA34+AA$6</f>
        <v/>
      </c>
      <c r="AC35" s="676">
        <f>AC34+AC$6</f>
        <v/>
      </c>
      <c r="AD35" s="676">
        <f>AD34+AD$7</f>
        <v/>
      </c>
      <c r="AE35" s="676">
        <f>AE34+AE$7</f>
        <v/>
      </c>
      <c r="AF35" s="676">
        <f>AF34+AF$7</f>
        <v/>
      </c>
      <c r="AG35" s="676">
        <f>AG34+AG$7</f>
        <v/>
      </c>
      <c r="AH35" s="676">
        <f>AH34+AH$7</f>
        <v/>
      </c>
      <c r="AI35" s="676">
        <f>AI34+AI$7</f>
        <v/>
      </c>
      <c r="AJ35" s="676">
        <f>AJ34+AJ$7</f>
        <v/>
      </c>
      <c r="AK35" s="676">
        <f>AK34+AK$7</f>
        <v/>
      </c>
      <c r="AM35" s="676">
        <f>AM34+AM$7</f>
        <v/>
      </c>
      <c r="AN35" s="676">
        <f>AN34+AN$7</f>
        <v/>
      </c>
      <c r="AO35" s="676">
        <f>AO34+AO$7</f>
        <v/>
      </c>
      <c r="AP35" s="676">
        <f>AP34+AP$7</f>
        <v/>
      </c>
      <c r="AQ35" s="676">
        <f>AQ34+AQ$7</f>
        <v/>
      </c>
      <c r="AR35" s="676">
        <f>AR34+AR$7</f>
        <v/>
      </c>
      <c r="AS35" s="676">
        <f>AS34+AS$7</f>
        <v/>
      </c>
      <c r="AT35" s="676">
        <f>AT34+AT$7</f>
        <v/>
      </c>
      <c r="AV35" s="676">
        <f>AV34+AV$7</f>
        <v/>
      </c>
      <c r="AW35" s="676">
        <f>AW34+AW$7</f>
        <v/>
      </c>
      <c r="AX35" s="676">
        <f>AX34+AX$7</f>
        <v/>
      </c>
      <c r="AY35" s="676">
        <f>AY34+AY$7</f>
        <v/>
      </c>
      <c r="AZ35" s="676" t="n"/>
    </row>
    <row r="36">
      <c r="B36" s="520" t="inlineStr">
        <is>
          <t>Denver</t>
        </is>
      </c>
      <c r="C36" s="520" t="n">
        <v>7</v>
      </c>
      <c r="E36" s="529">
        <f>E35+1</f>
        <v/>
      </c>
      <c r="F36" s="676">
        <f>F35+F$7</f>
        <v/>
      </c>
      <c r="G36" s="676">
        <f>G35+G$7</f>
        <v/>
      </c>
      <c r="H36" s="676">
        <f>H35+H$7</f>
        <v/>
      </c>
      <c r="I36" s="676">
        <f>I35+$I$7</f>
        <v/>
      </c>
      <c r="J36" s="676">
        <f>$J$5</f>
        <v/>
      </c>
      <c r="K36" s="531">
        <f>$K$5</f>
        <v/>
      </c>
      <c r="L36" s="676">
        <f>L35+L$7</f>
        <v/>
      </c>
      <c r="M36" s="676">
        <f>M35+M$7</f>
        <v/>
      </c>
      <c r="N36" s="676">
        <f>N35+N$7</f>
        <v/>
      </c>
      <c r="O36" s="676">
        <f>O35+$O$7</f>
        <v/>
      </c>
      <c r="P36" s="676">
        <f>$J$5</f>
        <v/>
      </c>
      <c r="Q36" s="531">
        <f>$K$5</f>
        <v/>
      </c>
      <c r="S36" s="676">
        <f>S35+S$6</f>
        <v/>
      </c>
      <c r="T36" s="676">
        <f>T35+T$6</f>
        <v/>
      </c>
      <c r="U36" s="676">
        <f>U35+U$6</f>
        <v/>
      </c>
      <c r="V36" s="676">
        <f>V35+V$6</f>
        <v/>
      </c>
      <c r="W36" s="676">
        <f>W35+W$6</f>
        <v/>
      </c>
      <c r="X36" s="676">
        <f>X35+X$6</f>
        <v/>
      </c>
      <c r="Y36" s="676">
        <f>Y35+Y$6</f>
        <v/>
      </c>
      <c r="Z36" s="676">
        <f>Z35+Z$6</f>
        <v/>
      </c>
      <c r="AA36" s="676">
        <f>AA35+AA$6</f>
        <v/>
      </c>
      <c r="AC36" s="676">
        <f>AC35+AC$6</f>
        <v/>
      </c>
      <c r="AD36" s="676">
        <f>AD35+AD$7</f>
        <v/>
      </c>
      <c r="AE36" s="676">
        <f>AE35+AE$7</f>
        <v/>
      </c>
      <c r="AF36" s="676">
        <f>AF35+AF$7</f>
        <v/>
      </c>
      <c r="AG36" s="676">
        <f>AG35+AG$7</f>
        <v/>
      </c>
      <c r="AH36" s="676">
        <f>AH35+AH$7</f>
        <v/>
      </c>
      <c r="AI36" s="676">
        <f>AI35+AI$7</f>
        <v/>
      </c>
      <c r="AJ36" s="676">
        <f>AJ35+AJ$7</f>
        <v/>
      </c>
      <c r="AK36" s="676">
        <f>AK35+AK$7</f>
        <v/>
      </c>
      <c r="AM36" s="676">
        <f>AM35+AM$7</f>
        <v/>
      </c>
      <c r="AN36" s="676">
        <f>AN35+AN$7</f>
        <v/>
      </c>
      <c r="AO36" s="676">
        <f>AO35+AO$7</f>
        <v/>
      </c>
      <c r="AP36" s="676">
        <f>AP35+AP$7</f>
        <v/>
      </c>
      <c r="AQ36" s="676">
        <f>AQ35+AQ$7</f>
        <v/>
      </c>
      <c r="AR36" s="676">
        <f>AR35+AR$7</f>
        <v/>
      </c>
      <c r="AS36" s="676">
        <f>AS35+AS$7</f>
        <v/>
      </c>
      <c r="AT36" s="676">
        <f>AT35+AT$7</f>
        <v/>
      </c>
      <c r="AV36" s="676">
        <f>AV35+AV$7</f>
        <v/>
      </c>
      <c r="AW36" s="676">
        <f>AW35+AW$7</f>
        <v/>
      </c>
      <c r="AX36" s="676">
        <f>AX35+AX$7</f>
        <v/>
      </c>
      <c r="AY36" s="676">
        <f>AY35+AY$7</f>
        <v/>
      </c>
      <c r="AZ36" s="676" t="n"/>
    </row>
    <row r="37">
      <c r="B37" s="520" t="inlineStr">
        <is>
          <t>Desert Mountain</t>
        </is>
      </c>
      <c r="C37" s="520" t="n">
        <v>7</v>
      </c>
      <c r="E37" s="529">
        <f>E36+1</f>
        <v/>
      </c>
      <c r="F37" s="676">
        <f>F36+F$7</f>
        <v/>
      </c>
      <c r="G37" s="676">
        <f>G36+G$7</f>
        <v/>
      </c>
      <c r="H37" s="676">
        <f>H36+H$7</f>
        <v/>
      </c>
      <c r="I37" s="676">
        <f>I36+$I$7</f>
        <v/>
      </c>
      <c r="J37" s="676">
        <f>$J$5</f>
        <v/>
      </c>
      <c r="K37" s="531">
        <f>$K$5</f>
        <v/>
      </c>
      <c r="L37" s="676">
        <f>L36+L$7</f>
        <v/>
      </c>
      <c r="M37" s="676">
        <f>M36+M$7</f>
        <v/>
      </c>
      <c r="N37" s="676">
        <f>N36+N$7</f>
        <v/>
      </c>
      <c r="O37" s="676">
        <f>O36+$O$7</f>
        <v/>
      </c>
      <c r="P37" s="676">
        <f>$J$5</f>
        <v/>
      </c>
      <c r="Q37" s="531">
        <f>$K$5</f>
        <v/>
      </c>
      <c r="S37" s="676">
        <f>S36+S$6</f>
        <v/>
      </c>
      <c r="T37" s="676">
        <f>T36+T$6</f>
        <v/>
      </c>
      <c r="U37" s="676">
        <f>U36+U$6</f>
        <v/>
      </c>
      <c r="V37" s="676">
        <f>V36+V$6</f>
        <v/>
      </c>
      <c r="W37" s="676">
        <f>W36+W$6</f>
        <v/>
      </c>
      <c r="X37" s="676">
        <f>X36+X$6</f>
        <v/>
      </c>
      <c r="Y37" s="676">
        <f>Y36+Y$6</f>
        <v/>
      </c>
      <c r="Z37" s="676">
        <f>Z36+Z$6</f>
        <v/>
      </c>
      <c r="AA37" s="676">
        <f>AA36+AA$6</f>
        <v/>
      </c>
      <c r="AC37" s="676">
        <f>AC36+AC$6</f>
        <v/>
      </c>
      <c r="AD37" s="676">
        <f>AD36+AD$7</f>
        <v/>
      </c>
      <c r="AE37" s="676">
        <f>AE36+AE$7</f>
        <v/>
      </c>
      <c r="AF37" s="676">
        <f>AF36+AF$7</f>
        <v/>
      </c>
      <c r="AG37" s="676">
        <f>AG36+AG$7</f>
        <v/>
      </c>
      <c r="AH37" s="676">
        <f>AH36+AH$7</f>
        <v/>
      </c>
      <c r="AI37" s="676">
        <f>AI36+AI$7</f>
        <v/>
      </c>
      <c r="AJ37" s="676">
        <f>AJ36+AJ$7</f>
        <v/>
      </c>
      <c r="AK37" s="676">
        <f>AK36+AK$7</f>
        <v/>
      </c>
      <c r="AM37" s="676">
        <f>AM36+AM$7</f>
        <v/>
      </c>
      <c r="AN37" s="676">
        <f>AN36+AN$7</f>
        <v/>
      </c>
      <c r="AO37" s="676">
        <f>AO36+AO$7</f>
        <v/>
      </c>
      <c r="AP37" s="676">
        <f>AP36+AP$7</f>
        <v/>
      </c>
      <c r="AQ37" s="676">
        <f>AQ36+AQ$7</f>
        <v/>
      </c>
      <c r="AR37" s="676">
        <f>AR36+AR$7</f>
        <v/>
      </c>
      <c r="AS37" s="676">
        <f>AS36+AS$7</f>
        <v/>
      </c>
      <c r="AT37" s="676">
        <f>AT36+AT$7</f>
        <v/>
      </c>
      <c r="AV37" s="676">
        <f>AV36+AV$7</f>
        <v/>
      </c>
      <c r="AW37" s="676">
        <f>AW36+AW$7</f>
        <v/>
      </c>
      <c r="AX37" s="676">
        <f>AX36+AX$7</f>
        <v/>
      </c>
      <c r="AY37" s="676">
        <f>AY36+AY$7</f>
        <v/>
      </c>
      <c r="AZ37" s="676" t="n"/>
    </row>
    <row r="38">
      <c r="B38" s="520" t="inlineStr">
        <is>
          <t>Desert Southwest</t>
        </is>
      </c>
      <c r="C38" s="520" t="n">
        <v>7</v>
      </c>
      <c r="E38" s="529">
        <f>E37+1</f>
        <v/>
      </c>
      <c r="F38" s="676">
        <f>F37+F$7</f>
        <v/>
      </c>
      <c r="G38" s="676">
        <f>G37+G$7</f>
        <v/>
      </c>
      <c r="H38" s="676">
        <f>H37+H$7</f>
        <v/>
      </c>
      <c r="I38" s="676">
        <f>I37+$I$7</f>
        <v/>
      </c>
      <c r="J38" s="676">
        <f>$J$5</f>
        <v/>
      </c>
      <c r="K38" s="531">
        <f>$K$5</f>
        <v/>
      </c>
      <c r="L38" s="676">
        <f>L37+L$7</f>
        <v/>
      </c>
      <c r="M38" s="676">
        <f>M37+M$7</f>
        <v/>
      </c>
      <c r="N38" s="676">
        <f>N37+N$7</f>
        <v/>
      </c>
      <c r="O38" s="676">
        <f>O37+$O$7</f>
        <v/>
      </c>
      <c r="P38" s="676">
        <f>$J$5</f>
        <v/>
      </c>
      <c r="Q38" s="531">
        <f>$K$5</f>
        <v/>
      </c>
      <c r="S38" s="676">
        <f>S37+S$6</f>
        <v/>
      </c>
      <c r="T38" s="676">
        <f>T37+T$6</f>
        <v/>
      </c>
      <c r="U38" s="676">
        <f>U37+U$6</f>
        <v/>
      </c>
      <c r="V38" s="676">
        <f>V37+V$6</f>
        <v/>
      </c>
      <c r="W38" s="676">
        <f>W37+W$6</f>
        <v/>
      </c>
      <c r="X38" s="676">
        <f>X37+X$6</f>
        <v/>
      </c>
      <c r="Y38" s="676">
        <f>Y37+Y$6</f>
        <v/>
      </c>
      <c r="Z38" s="676">
        <f>Z37+Z$6</f>
        <v/>
      </c>
      <c r="AA38" s="676">
        <f>AA37+AA$6</f>
        <v/>
      </c>
      <c r="AC38" s="676">
        <f>AC37+AC$6</f>
        <v/>
      </c>
      <c r="AD38" s="676">
        <f>AD37+AD$7</f>
        <v/>
      </c>
      <c r="AE38" s="676">
        <f>AE37+AE$7</f>
        <v/>
      </c>
      <c r="AF38" s="676">
        <f>AF37+AF$7</f>
        <v/>
      </c>
      <c r="AG38" s="676">
        <f>AG37+AG$7</f>
        <v/>
      </c>
      <c r="AH38" s="676">
        <f>AH37+AH$7</f>
        <v/>
      </c>
      <c r="AI38" s="676">
        <f>AI37+AI$7</f>
        <v/>
      </c>
      <c r="AJ38" s="676">
        <f>AJ37+AJ$7</f>
        <v/>
      </c>
      <c r="AK38" s="676">
        <f>AK37+AK$7</f>
        <v/>
      </c>
      <c r="AM38" s="676">
        <f>AM37+AM$7</f>
        <v/>
      </c>
      <c r="AN38" s="676">
        <f>AN37+AN$7</f>
        <v/>
      </c>
      <c r="AO38" s="676">
        <f>AO37+AO$7</f>
        <v/>
      </c>
      <c r="AP38" s="676">
        <f>AP37+AP$7</f>
        <v/>
      </c>
      <c r="AQ38" s="676">
        <f>AQ37+AQ$7</f>
        <v/>
      </c>
      <c r="AR38" s="676">
        <f>AR37+AR$7</f>
        <v/>
      </c>
      <c r="AS38" s="676">
        <f>AS37+AS$7</f>
        <v/>
      </c>
      <c r="AT38" s="676">
        <f>AT37+AT$7</f>
        <v/>
      </c>
      <c r="AV38" s="676">
        <f>AV37+AV$7</f>
        <v/>
      </c>
      <c r="AW38" s="676">
        <f>AW37+AW$7</f>
        <v/>
      </c>
      <c r="AX38" s="676">
        <f>AX37+AX$7</f>
        <v/>
      </c>
      <c r="AY38" s="676">
        <f>AY37+AY$7</f>
        <v/>
      </c>
      <c r="AZ38" s="676" t="n"/>
    </row>
    <row r="39">
      <c r="B39" s="520" t="inlineStr">
        <is>
          <t>Desert SW</t>
        </is>
      </c>
      <c r="C39" s="520" t="n">
        <v>7</v>
      </c>
      <c r="E39" s="529">
        <f>E38+1</f>
        <v/>
      </c>
      <c r="F39" s="676">
        <f>F38+F$7</f>
        <v/>
      </c>
      <c r="G39" s="676">
        <f>G38+G$7</f>
        <v/>
      </c>
      <c r="H39" s="676">
        <f>H38+H$7</f>
        <v/>
      </c>
      <c r="I39" s="676">
        <f>I38+$I$7</f>
        <v/>
      </c>
      <c r="J39" s="676">
        <f>$J$5</f>
        <v/>
      </c>
      <c r="K39" s="531">
        <f>$K$5</f>
        <v/>
      </c>
      <c r="L39" s="676">
        <f>L38+L$7</f>
        <v/>
      </c>
      <c r="M39" s="676">
        <f>M38+M$7</f>
        <v/>
      </c>
      <c r="N39" s="676">
        <f>N38+N$7</f>
        <v/>
      </c>
      <c r="O39" s="676">
        <f>O38+$O$7</f>
        <v/>
      </c>
      <c r="P39" s="676">
        <f>$J$5</f>
        <v/>
      </c>
      <c r="Q39" s="531">
        <f>$K$5</f>
        <v/>
      </c>
      <c r="S39" s="676">
        <f>S38+S$6</f>
        <v/>
      </c>
      <c r="T39" s="676">
        <f>T38+T$6</f>
        <v/>
      </c>
      <c r="U39" s="676">
        <f>U38+U$6</f>
        <v/>
      </c>
      <c r="V39" s="676">
        <f>V38+V$6</f>
        <v/>
      </c>
      <c r="W39" s="676">
        <f>W38+W$6</f>
        <v/>
      </c>
      <c r="X39" s="676">
        <f>X38+X$6</f>
        <v/>
      </c>
      <c r="Y39" s="676">
        <f>Y38+Y$6</f>
        <v/>
      </c>
      <c r="Z39" s="676">
        <f>Z38+Z$6</f>
        <v/>
      </c>
      <c r="AA39" s="676">
        <f>AA38+AA$6</f>
        <v/>
      </c>
      <c r="AC39" s="676">
        <f>AC38+AC$6</f>
        <v/>
      </c>
      <c r="AD39" s="676">
        <f>AD38+AD$7</f>
        <v/>
      </c>
      <c r="AE39" s="676">
        <f>AE38+AE$7</f>
        <v/>
      </c>
      <c r="AF39" s="676">
        <f>AF38+AF$7</f>
        <v/>
      </c>
      <c r="AG39" s="676">
        <f>AG38+AG$7</f>
        <v/>
      </c>
      <c r="AH39" s="676">
        <f>AH38+AH$7</f>
        <v/>
      </c>
      <c r="AI39" s="676">
        <f>AI38+AI$7</f>
        <v/>
      </c>
      <c r="AJ39" s="676">
        <f>AJ38+AJ$7</f>
        <v/>
      </c>
      <c r="AK39" s="676">
        <f>AK38+AK$7</f>
        <v/>
      </c>
      <c r="AM39" s="676">
        <f>AM38+AM$7</f>
        <v/>
      </c>
      <c r="AN39" s="676">
        <f>AN38+AN$7</f>
        <v/>
      </c>
      <c r="AO39" s="676">
        <f>AO38+AO$7</f>
        <v/>
      </c>
      <c r="AP39" s="676">
        <f>AP38+AP$7</f>
        <v/>
      </c>
      <c r="AQ39" s="676">
        <f>AQ38+AQ$7</f>
        <v/>
      </c>
      <c r="AR39" s="676">
        <f>AR38+AR$7</f>
        <v/>
      </c>
      <c r="AS39" s="676">
        <f>AS38+AS$7</f>
        <v/>
      </c>
      <c r="AT39" s="676">
        <f>AT38+AT$7</f>
        <v/>
      </c>
      <c r="AV39" s="676">
        <f>AV38+AV$7</f>
        <v/>
      </c>
      <c r="AW39" s="676">
        <f>AW38+AW$7</f>
        <v/>
      </c>
      <c r="AX39" s="676">
        <f>AX38+AX$7</f>
        <v/>
      </c>
      <c r="AY39" s="676">
        <f>AY38+AY$7</f>
        <v/>
      </c>
      <c r="AZ39" s="676" t="n"/>
    </row>
    <row r="40">
      <c r="B40" s="520" t="inlineStr">
        <is>
          <t>Detroit</t>
        </is>
      </c>
      <c r="C40" s="520" t="n">
        <v>7</v>
      </c>
      <c r="E40" s="529">
        <f>E39+1</f>
        <v/>
      </c>
      <c r="F40" s="676">
        <f>F39+F$7</f>
        <v/>
      </c>
      <c r="G40" s="676">
        <f>G39+G$7</f>
        <v/>
      </c>
      <c r="H40" s="676">
        <f>H39+H$7</f>
        <v/>
      </c>
      <c r="I40" s="676">
        <f>I39+$I$7</f>
        <v/>
      </c>
      <c r="J40" s="676">
        <f>$J$5</f>
        <v/>
      </c>
      <c r="K40" s="531">
        <f>$K$5</f>
        <v/>
      </c>
      <c r="L40" s="676">
        <f>L39+L$7</f>
        <v/>
      </c>
      <c r="M40" s="676">
        <f>M39+M$7</f>
        <v/>
      </c>
      <c r="N40" s="676">
        <f>N39+N$7</f>
        <v/>
      </c>
      <c r="O40" s="676">
        <f>O39+$O$7</f>
        <v/>
      </c>
      <c r="P40" s="676">
        <f>$J$5</f>
        <v/>
      </c>
      <c r="Q40" s="531">
        <f>$K$5</f>
        <v/>
      </c>
      <c r="S40" s="676">
        <f>S39+S$6</f>
        <v/>
      </c>
      <c r="T40" s="676">
        <f>T39+T$6</f>
        <v/>
      </c>
      <c r="U40" s="676">
        <f>U39+U$6</f>
        <v/>
      </c>
      <c r="V40" s="676">
        <f>V39+V$6</f>
        <v/>
      </c>
      <c r="W40" s="676">
        <f>W39+W$6</f>
        <v/>
      </c>
      <c r="X40" s="676">
        <f>X39+X$6</f>
        <v/>
      </c>
      <c r="Y40" s="676">
        <f>Y39+Y$6</f>
        <v/>
      </c>
      <c r="Z40" s="676">
        <f>Z39+Z$6</f>
        <v/>
      </c>
      <c r="AA40" s="676">
        <f>AA39+AA$6</f>
        <v/>
      </c>
      <c r="AC40" s="676">
        <f>AC39+AC$6</f>
        <v/>
      </c>
      <c r="AD40" s="676">
        <f>AD39+AD$7</f>
        <v/>
      </c>
      <c r="AE40" s="676">
        <f>AE39+AE$7</f>
        <v/>
      </c>
      <c r="AF40" s="676">
        <f>AF39+AF$7</f>
        <v/>
      </c>
      <c r="AG40" s="676">
        <f>AG39+AG$7</f>
        <v/>
      </c>
      <c r="AH40" s="676">
        <f>AH39+AH$7</f>
        <v/>
      </c>
      <c r="AI40" s="676">
        <f>AI39+AI$7</f>
        <v/>
      </c>
      <c r="AJ40" s="676">
        <f>AJ39+AJ$7</f>
        <v/>
      </c>
      <c r="AK40" s="676">
        <f>AK39+AK$7</f>
        <v/>
      </c>
      <c r="AM40" s="676">
        <f>AM39+AM$7</f>
        <v/>
      </c>
      <c r="AN40" s="676">
        <f>AN39+AN$7</f>
        <v/>
      </c>
      <c r="AO40" s="676">
        <f>AO39+AO$7</f>
        <v/>
      </c>
      <c r="AP40" s="676">
        <f>AP39+AP$7</f>
        <v/>
      </c>
      <c r="AQ40" s="676">
        <f>AQ39+AQ$7</f>
        <v/>
      </c>
      <c r="AR40" s="676">
        <f>AR39+AR$7</f>
        <v/>
      </c>
      <c r="AS40" s="676">
        <f>AS39+AS$7</f>
        <v/>
      </c>
      <c r="AT40" s="676">
        <f>AT39+AT$7</f>
        <v/>
      </c>
      <c r="AV40" s="676">
        <f>AV39+AV$7</f>
        <v/>
      </c>
      <c r="AW40" s="676">
        <f>AW39+AW$7</f>
        <v/>
      </c>
      <c r="AX40" s="676">
        <f>AX39+AX$7</f>
        <v/>
      </c>
      <c r="AY40" s="676">
        <f>AY39+AY$7</f>
        <v/>
      </c>
      <c r="AZ40" s="676" t="n"/>
    </row>
    <row r="41">
      <c r="B41" s="520" t="inlineStr">
        <is>
          <t>E Silicon Valley</t>
        </is>
      </c>
      <c r="C41" s="520" t="n">
        <v>7</v>
      </c>
      <c r="E41" s="529">
        <f>E40+1</f>
        <v/>
      </c>
      <c r="F41" s="676">
        <f>F40+F$7</f>
        <v/>
      </c>
      <c r="G41" s="676">
        <f>G40+G$7</f>
        <v/>
      </c>
      <c r="H41" s="676">
        <f>H40+H$7</f>
        <v/>
      </c>
      <c r="I41" s="676">
        <f>I40+$I$7</f>
        <v/>
      </c>
      <c r="J41" s="676">
        <f>$J$5</f>
        <v/>
      </c>
      <c r="K41" s="531">
        <f>$K$5</f>
        <v/>
      </c>
      <c r="L41" s="676">
        <f>L40+L$7</f>
        <v/>
      </c>
      <c r="M41" s="676">
        <f>M40+M$7</f>
        <v/>
      </c>
      <c r="N41" s="676">
        <f>N40+N$7</f>
        <v/>
      </c>
      <c r="O41" s="676">
        <f>O40+$O$7</f>
        <v/>
      </c>
      <c r="P41" s="676">
        <f>$J$5</f>
        <v/>
      </c>
      <c r="Q41" s="531">
        <f>$K$5</f>
        <v/>
      </c>
      <c r="S41" s="676">
        <f>S40+S$6</f>
        <v/>
      </c>
      <c r="T41" s="676">
        <f>T40+T$6</f>
        <v/>
      </c>
      <c r="U41" s="676">
        <f>U40+U$6</f>
        <v/>
      </c>
      <c r="V41" s="676">
        <f>V40+V$6</f>
        <v/>
      </c>
      <c r="W41" s="676">
        <f>W40+W$6</f>
        <v/>
      </c>
      <c r="X41" s="676">
        <f>X40+X$6</f>
        <v/>
      </c>
      <c r="Y41" s="676">
        <f>Y40+Y$6</f>
        <v/>
      </c>
      <c r="Z41" s="676">
        <f>Z40+Z$6</f>
        <v/>
      </c>
      <c r="AA41" s="676">
        <f>AA40+AA$6</f>
        <v/>
      </c>
      <c r="AC41" s="676">
        <f>AC40+AC$6</f>
        <v/>
      </c>
      <c r="AD41" s="676">
        <f>AD40+AD$7</f>
        <v/>
      </c>
      <c r="AE41" s="676">
        <f>AE40+AE$7</f>
        <v/>
      </c>
      <c r="AF41" s="676">
        <f>AF40+AF$7</f>
        <v/>
      </c>
      <c r="AG41" s="676">
        <f>AG40+AG$7</f>
        <v/>
      </c>
      <c r="AH41" s="676">
        <f>AH40+AH$7</f>
        <v/>
      </c>
      <c r="AI41" s="676">
        <f>AI40+AI$7</f>
        <v/>
      </c>
      <c r="AJ41" s="676">
        <f>AJ40+AJ$7</f>
        <v/>
      </c>
      <c r="AK41" s="676">
        <f>AK40+AK$7</f>
        <v/>
      </c>
      <c r="AM41" s="676">
        <f>AM40+AM$7</f>
        <v/>
      </c>
      <c r="AN41" s="676">
        <f>AN40+AN$7</f>
        <v/>
      </c>
      <c r="AO41" s="676">
        <f>AO40+AO$7</f>
        <v/>
      </c>
      <c r="AP41" s="676">
        <f>AP40+AP$7</f>
        <v/>
      </c>
      <c r="AQ41" s="676">
        <f>AQ40+AQ$7</f>
        <v/>
      </c>
      <c r="AR41" s="676">
        <f>AR40+AR$7</f>
        <v/>
      </c>
      <c r="AS41" s="676">
        <f>AS40+AS$7</f>
        <v/>
      </c>
      <c r="AT41" s="676">
        <f>AT40+AT$7</f>
        <v/>
      </c>
      <c r="AV41" s="676">
        <f>AV40+AV$7</f>
        <v/>
      </c>
      <c r="AW41" s="676">
        <f>AW40+AW$7</f>
        <v/>
      </c>
      <c r="AX41" s="676">
        <f>AX40+AX$7</f>
        <v/>
      </c>
      <c r="AY41" s="676">
        <f>AY40+AY$7</f>
        <v/>
      </c>
      <c r="AZ41" s="676" t="n"/>
    </row>
    <row r="42">
      <c r="B42" s="520" t="inlineStr">
        <is>
          <t>E. Silicon Valley</t>
        </is>
      </c>
      <c r="C42" s="520" t="n">
        <v>7</v>
      </c>
      <c r="E42" s="529">
        <f>E41+1</f>
        <v/>
      </c>
      <c r="F42" s="676">
        <f>F41+F$7</f>
        <v/>
      </c>
      <c r="G42" s="676">
        <f>G41+G$7</f>
        <v/>
      </c>
      <c r="H42" s="676">
        <f>H41+H$7</f>
        <v/>
      </c>
      <c r="I42" s="676">
        <f>I41+$I$7</f>
        <v/>
      </c>
      <c r="J42" s="676">
        <f>$J$5</f>
        <v/>
      </c>
      <c r="K42" s="531">
        <f>$K$5</f>
        <v/>
      </c>
      <c r="L42" s="676">
        <f>L41+L$7</f>
        <v/>
      </c>
      <c r="M42" s="676">
        <f>M41+M$7</f>
        <v/>
      </c>
      <c r="N42" s="676">
        <f>N41+N$7</f>
        <v/>
      </c>
      <c r="O42" s="676">
        <f>O41+$O$7</f>
        <v/>
      </c>
      <c r="P42" s="676">
        <f>$J$5</f>
        <v/>
      </c>
      <c r="Q42" s="531">
        <f>$K$5</f>
        <v/>
      </c>
      <c r="S42" s="676">
        <f>S41+S$6</f>
        <v/>
      </c>
      <c r="T42" s="676">
        <f>T41+T$6</f>
        <v/>
      </c>
      <c r="U42" s="676">
        <f>U41+U$6</f>
        <v/>
      </c>
      <c r="V42" s="676">
        <f>V41+V$6</f>
        <v/>
      </c>
      <c r="W42" s="676">
        <f>W41+W$6</f>
        <v/>
      </c>
      <c r="X42" s="676">
        <f>X41+X$6</f>
        <v/>
      </c>
      <c r="Y42" s="676">
        <f>Y41+Y$6</f>
        <v/>
      </c>
      <c r="Z42" s="676">
        <f>Z41+Z$6</f>
        <v/>
      </c>
      <c r="AA42" s="676">
        <f>AA41+AA$6</f>
        <v/>
      </c>
      <c r="AC42" s="676">
        <f>AC41+AC$6</f>
        <v/>
      </c>
      <c r="AD42" s="676">
        <f>AD41+AD$7</f>
        <v/>
      </c>
      <c r="AE42" s="676">
        <f>AE41+AE$7</f>
        <v/>
      </c>
      <c r="AF42" s="676">
        <f>AF41+AF$7</f>
        <v/>
      </c>
      <c r="AG42" s="676">
        <f>AG41+AG$7</f>
        <v/>
      </c>
      <c r="AH42" s="676">
        <f>AH41+AH$7</f>
        <v/>
      </c>
      <c r="AI42" s="676">
        <f>AI41+AI$7</f>
        <v/>
      </c>
      <c r="AJ42" s="676">
        <f>AJ41+AJ$7</f>
        <v/>
      </c>
      <c r="AK42" s="676">
        <f>AK41+AK$7</f>
        <v/>
      </c>
      <c r="AM42" s="676">
        <f>AM41+AM$7</f>
        <v/>
      </c>
      <c r="AN42" s="676">
        <f>AN41+AN$7</f>
        <v/>
      </c>
      <c r="AO42" s="676">
        <f>AO41+AO$7</f>
        <v/>
      </c>
      <c r="AP42" s="676">
        <f>AP41+AP$7</f>
        <v/>
      </c>
      <c r="AQ42" s="676">
        <f>AQ41+AQ$7</f>
        <v/>
      </c>
      <c r="AR42" s="676">
        <f>AR41+AR$7</f>
        <v/>
      </c>
      <c r="AS42" s="676">
        <f>AS41+AS$7</f>
        <v/>
      </c>
      <c r="AT42" s="676">
        <f>AT41+AT$7</f>
        <v/>
      </c>
      <c r="AV42" s="676">
        <f>AV41+AV$7</f>
        <v/>
      </c>
      <c r="AW42" s="676">
        <f>AW41+AW$7</f>
        <v/>
      </c>
      <c r="AX42" s="676">
        <f>AX41+AX$7</f>
        <v/>
      </c>
      <c r="AY42" s="676">
        <f>AY41+AY$7</f>
        <v/>
      </c>
      <c r="AZ42" s="676" t="n"/>
    </row>
    <row r="43">
      <c r="B43" s="520" t="inlineStr">
        <is>
          <t>East Bay</t>
        </is>
      </c>
      <c r="C43" s="520" t="n">
        <v>7</v>
      </c>
      <c r="E43" s="529">
        <f>E42+1</f>
        <v/>
      </c>
      <c r="F43" s="676">
        <f>F42+F$7</f>
        <v/>
      </c>
      <c r="G43" s="676">
        <f>G42+G$7</f>
        <v/>
      </c>
      <c r="H43" s="676">
        <f>H42+H$7</f>
        <v/>
      </c>
      <c r="I43" s="676">
        <f>I42+$I$7</f>
        <v/>
      </c>
      <c r="J43" s="676">
        <f>$J$5</f>
        <v/>
      </c>
      <c r="K43" s="531">
        <f>$K$5</f>
        <v/>
      </c>
      <c r="L43" s="676">
        <f>L42+L$7</f>
        <v/>
      </c>
      <c r="M43" s="676">
        <f>M42+M$7</f>
        <v/>
      </c>
      <c r="N43" s="676">
        <f>N42+N$7</f>
        <v/>
      </c>
      <c r="O43" s="676">
        <f>O42+$O$7</f>
        <v/>
      </c>
      <c r="P43" s="676">
        <f>$J$5</f>
        <v/>
      </c>
      <c r="Q43" s="531">
        <f>$K$5</f>
        <v/>
      </c>
      <c r="S43" s="676">
        <f>S42+S$6</f>
        <v/>
      </c>
      <c r="T43" s="676">
        <f>T42+T$6</f>
        <v/>
      </c>
      <c r="U43" s="676">
        <f>U42+U$6</f>
        <v/>
      </c>
      <c r="V43" s="676">
        <f>V42+V$6</f>
        <v/>
      </c>
      <c r="W43" s="676">
        <f>W42+W$6</f>
        <v/>
      </c>
      <c r="X43" s="676">
        <f>X42+X$6</f>
        <v/>
      </c>
      <c r="Y43" s="676">
        <f>Y42+Y$6</f>
        <v/>
      </c>
      <c r="Z43" s="676">
        <f>Z42+Z$6</f>
        <v/>
      </c>
      <c r="AA43" s="676">
        <f>AA42+AA$6</f>
        <v/>
      </c>
      <c r="AC43" s="676">
        <f>AC42+AC$6</f>
        <v/>
      </c>
      <c r="AD43" s="676">
        <f>AD42+AD$7</f>
        <v/>
      </c>
      <c r="AE43" s="676">
        <f>AE42+AE$7</f>
        <v/>
      </c>
      <c r="AF43" s="676">
        <f>AF42+AF$7</f>
        <v/>
      </c>
      <c r="AG43" s="676">
        <f>AG42+AG$7</f>
        <v/>
      </c>
      <c r="AH43" s="676">
        <f>AH42+AH$7</f>
        <v/>
      </c>
      <c r="AI43" s="676">
        <f>AI42+AI$7</f>
        <v/>
      </c>
      <c r="AJ43" s="676">
        <f>AJ42+AJ$7</f>
        <v/>
      </c>
      <c r="AK43" s="676">
        <f>AK42+AK$7</f>
        <v/>
      </c>
      <c r="AM43" s="676">
        <f>AM42+AM$7</f>
        <v/>
      </c>
      <c r="AN43" s="676">
        <f>AN42+AN$7</f>
        <v/>
      </c>
      <c r="AO43" s="676">
        <f>AO42+AO$7</f>
        <v/>
      </c>
      <c r="AP43" s="676">
        <f>AP42+AP$7</f>
        <v/>
      </c>
      <c r="AQ43" s="676">
        <f>AQ42+AQ$7</f>
        <v/>
      </c>
      <c r="AR43" s="676">
        <f>AR42+AR$7</f>
        <v/>
      </c>
      <c r="AS43" s="676">
        <f>AS42+AS$7</f>
        <v/>
      </c>
      <c r="AT43" s="676">
        <f>AT42+AT$7</f>
        <v/>
      </c>
      <c r="AV43" s="676">
        <f>AV42+AV$7</f>
        <v/>
      </c>
      <c r="AW43" s="676">
        <f>AW42+AW$7</f>
        <v/>
      </c>
      <c r="AX43" s="676">
        <f>AX42+AX$7</f>
        <v/>
      </c>
      <c r="AY43" s="676">
        <f>AY42+AY$7</f>
        <v/>
      </c>
      <c r="AZ43" s="676" t="n"/>
    </row>
    <row r="44">
      <c r="B44" s="520" t="inlineStr">
        <is>
          <t>East Silicon Valley</t>
        </is>
      </c>
      <c r="C44" s="520" t="n">
        <v>7</v>
      </c>
      <c r="E44" s="529">
        <f>E43+1</f>
        <v/>
      </c>
      <c r="F44" s="676">
        <f>F43+F$7</f>
        <v/>
      </c>
      <c r="G44" s="676">
        <f>G43+G$7</f>
        <v/>
      </c>
      <c r="H44" s="676">
        <f>H43+H$7</f>
        <v/>
      </c>
      <c r="I44" s="676">
        <f>I43+$I$7</f>
        <v/>
      </c>
      <c r="J44" s="676">
        <f>$J$5</f>
        <v/>
      </c>
      <c r="K44" s="531">
        <f>$K$5</f>
        <v/>
      </c>
      <c r="L44" s="676">
        <f>L43+L$7</f>
        <v/>
      </c>
      <c r="M44" s="676">
        <f>M43+M$7</f>
        <v/>
      </c>
      <c r="N44" s="676">
        <f>N43+N$7</f>
        <v/>
      </c>
      <c r="O44" s="676">
        <f>O43+$O$7</f>
        <v/>
      </c>
      <c r="P44" s="676">
        <f>$J$5</f>
        <v/>
      </c>
      <c r="Q44" s="531">
        <f>$K$5</f>
        <v/>
      </c>
      <c r="S44" s="676">
        <f>S43+S$6</f>
        <v/>
      </c>
      <c r="T44" s="676">
        <f>T43+T$6</f>
        <v/>
      </c>
      <c r="U44" s="676">
        <f>U43+U$6</f>
        <v/>
      </c>
      <c r="V44" s="676">
        <f>V43+V$6</f>
        <v/>
      </c>
      <c r="W44" s="676">
        <f>W43+W$6</f>
        <v/>
      </c>
      <c r="X44" s="676">
        <f>X43+X$6</f>
        <v/>
      </c>
      <c r="Y44" s="676">
        <f>Y43+Y$6</f>
        <v/>
      </c>
      <c r="Z44" s="676">
        <f>Z43+Z$6</f>
        <v/>
      </c>
      <c r="AA44" s="676">
        <f>AA43+AA$6</f>
        <v/>
      </c>
      <c r="AC44" s="676">
        <f>AC43+AC$6</f>
        <v/>
      </c>
      <c r="AD44" s="676">
        <f>AD43+AD$7</f>
        <v/>
      </c>
      <c r="AE44" s="676">
        <f>AE43+AE$7</f>
        <v/>
      </c>
      <c r="AF44" s="676">
        <f>AF43+AF$7</f>
        <v/>
      </c>
      <c r="AG44" s="676">
        <f>AG43+AG$7</f>
        <v/>
      </c>
      <c r="AH44" s="676">
        <f>AH43+AH$7</f>
        <v/>
      </c>
      <c r="AI44" s="676">
        <f>AI43+AI$7</f>
        <v/>
      </c>
      <c r="AJ44" s="676">
        <f>AJ43+AJ$7</f>
        <v/>
      </c>
      <c r="AK44" s="676">
        <f>AK43+AK$7</f>
        <v/>
      </c>
      <c r="AM44" s="676">
        <f>AM43+AM$7</f>
        <v/>
      </c>
      <c r="AN44" s="676">
        <f>AN43+AN$7</f>
        <v/>
      </c>
      <c r="AO44" s="676">
        <f>AO43+AO$7</f>
        <v/>
      </c>
      <c r="AP44" s="676">
        <f>AP43+AP$7</f>
        <v/>
      </c>
      <c r="AQ44" s="676">
        <f>AQ43+AQ$7</f>
        <v/>
      </c>
      <c r="AR44" s="676">
        <f>AR43+AR$7</f>
        <v/>
      </c>
      <c r="AS44" s="676">
        <f>AS43+AS$7</f>
        <v/>
      </c>
      <c r="AT44" s="676">
        <f>AT43+AT$7</f>
        <v/>
      </c>
      <c r="AV44" s="676">
        <f>AV43+AV$7</f>
        <v/>
      </c>
      <c r="AW44" s="676">
        <f>AW43+AW$7</f>
        <v/>
      </c>
      <c r="AX44" s="676">
        <f>AX43+AX$7</f>
        <v/>
      </c>
      <c r="AY44" s="676">
        <f>AY43+AY$7</f>
        <v/>
      </c>
      <c r="AZ44" s="676" t="n"/>
    </row>
    <row r="45">
      <c r="B45" s="520" t="inlineStr">
        <is>
          <t>FL ATL</t>
        </is>
      </c>
      <c r="C45" s="520" t="n">
        <v>7</v>
      </c>
      <c r="E45" s="529">
        <f>E44+1</f>
        <v/>
      </c>
      <c r="F45" s="676">
        <f>F44+F$7</f>
        <v/>
      </c>
      <c r="G45" s="676">
        <f>G44+G$7</f>
        <v/>
      </c>
      <c r="H45" s="676">
        <f>H44+H$7</f>
        <v/>
      </c>
      <c r="I45" s="676">
        <f>I44+$I$7</f>
        <v/>
      </c>
      <c r="J45" s="676">
        <f>$J$5</f>
        <v/>
      </c>
      <c r="K45" s="531">
        <f>$K$5</f>
        <v/>
      </c>
      <c r="L45" s="676">
        <f>L44+L$7</f>
        <v/>
      </c>
      <c r="M45" s="676">
        <f>M44+M$7</f>
        <v/>
      </c>
      <c r="N45" s="676">
        <f>N44+N$7</f>
        <v/>
      </c>
      <c r="O45" s="676">
        <f>O44+$O$7</f>
        <v/>
      </c>
      <c r="P45" s="676">
        <f>$J$5</f>
        <v/>
      </c>
      <c r="Q45" s="531">
        <f>$K$5</f>
        <v/>
      </c>
      <c r="S45" s="676">
        <f>S44+S$6</f>
        <v/>
      </c>
      <c r="T45" s="676">
        <f>T44+T$6</f>
        <v/>
      </c>
      <c r="U45" s="676">
        <f>U44+U$6</f>
        <v/>
      </c>
      <c r="V45" s="676">
        <f>V44+V$6</f>
        <v/>
      </c>
      <c r="W45" s="676">
        <f>W44+W$6</f>
        <v/>
      </c>
      <c r="X45" s="676">
        <f>X44+X$6</f>
        <v/>
      </c>
      <c r="Y45" s="676">
        <f>Y44+Y$6</f>
        <v/>
      </c>
      <c r="Z45" s="676">
        <f>Z44+Z$6</f>
        <v/>
      </c>
      <c r="AA45" s="676">
        <f>AA44+AA$6</f>
        <v/>
      </c>
      <c r="AC45" s="676">
        <f>AC44+AC$6</f>
        <v/>
      </c>
      <c r="AD45" s="676">
        <f>AD44+AD$7</f>
        <v/>
      </c>
      <c r="AE45" s="676">
        <f>AE44+AE$7</f>
        <v/>
      </c>
      <c r="AF45" s="676">
        <f>AF44+AF$7</f>
        <v/>
      </c>
      <c r="AG45" s="676">
        <f>AG44+AG$7</f>
        <v/>
      </c>
      <c r="AH45" s="676">
        <f>AH44+AH$7</f>
        <v/>
      </c>
      <c r="AI45" s="676">
        <f>AI44+AI$7</f>
        <v/>
      </c>
      <c r="AJ45" s="676">
        <f>AJ44+AJ$7</f>
        <v/>
      </c>
      <c r="AK45" s="676">
        <f>AK44+AK$7</f>
        <v/>
      </c>
      <c r="AM45" s="676">
        <f>AM44+AM$7</f>
        <v/>
      </c>
      <c r="AN45" s="676">
        <f>AN44+AN$7</f>
        <v/>
      </c>
      <c r="AO45" s="676">
        <f>AO44+AO$7</f>
        <v/>
      </c>
      <c r="AP45" s="676">
        <f>AP44+AP$7</f>
        <v/>
      </c>
      <c r="AQ45" s="676">
        <f>AQ44+AQ$7</f>
        <v/>
      </c>
      <c r="AR45" s="676">
        <f>AR44+AR$7</f>
        <v/>
      </c>
      <c r="AS45" s="676">
        <f>AS44+AS$7</f>
        <v/>
      </c>
      <c r="AT45" s="676">
        <f>AT44+AT$7</f>
        <v/>
      </c>
      <c r="AV45" s="676">
        <f>AV44+AV$7</f>
        <v/>
      </c>
      <c r="AW45" s="676">
        <f>AW44+AW$7</f>
        <v/>
      </c>
      <c r="AX45" s="676">
        <f>AX44+AX$7</f>
        <v/>
      </c>
      <c r="AY45" s="676">
        <f>AY44+AY$7</f>
        <v/>
      </c>
      <c r="AZ45" s="676" t="n"/>
    </row>
    <row r="46">
      <c r="B46" s="520" t="inlineStr">
        <is>
          <t>Fl Atlantic</t>
        </is>
      </c>
      <c r="C46" s="520" t="n">
        <v>7</v>
      </c>
      <c r="E46" s="529">
        <f>E45+1</f>
        <v/>
      </c>
      <c r="F46" s="676">
        <f>F45+F$7</f>
        <v/>
      </c>
      <c r="G46" s="676">
        <f>G45+G$7</f>
        <v/>
      </c>
      <c r="H46" s="676">
        <f>H45+H$7</f>
        <v/>
      </c>
      <c r="I46" s="676">
        <f>I45+$I$7</f>
        <v/>
      </c>
      <c r="J46" s="676">
        <f>$J$5</f>
        <v/>
      </c>
      <c r="K46" s="531">
        <f>$K$5</f>
        <v/>
      </c>
      <c r="L46" s="676">
        <f>L45+L$7</f>
        <v/>
      </c>
      <c r="M46" s="676">
        <f>M45+M$7</f>
        <v/>
      </c>
      <c r="N46" s="676">
        <f>N45+N$7</f>
        <v/>
      </c>
      <c r="O46" s="676">
        <f>O45+$O$7</f>
        <v/>
      </c>
      <c r="P46" s="676">
        <f>$J$5</f>
        <v/>
      </c>
      <c r="Q46" s="531">
        <f>$K$5</f>
        <v/>
      </c>
      <c r="S46" s="676">
        <f>S45+S$6</f>
        <v/>
      </c>
      <c r="T46" s="676">
        <f>T45+T$6</f>
        <v/>
      </c>
      <c r="U46" s="676">
        <f>U45+U$6</f>
        <v/>
      </c>
      <c r="V46" s="676">
        <f>V45+V$6</f>
        <v/>
      </c>
      <c r="W46" s="676">
        <f>W45+W$6</f>
        <v/>
      </c>
      <c r="X46" s="676">
        <f>X45+X$6</f>
        <v/>
      </c>
      <c r="Y46" s="676">
        <f>Y45+Y$6</f>
        <v/>
      </c>
      <c r="Z46" s="676">
        <f>Z45+Z$6</f>
        <v/>
      </c>
      <c r="AA46" s="676">
        <f>AA45+AA$6</f>
        <v/>
      </c>
      <c r="AC46" s="676">
        <f>AC45+AC$6</f>
        <v/>
      </c>
      <c r="AD46" s="676">
        <f>AD45+AD$7</f>
        <v/>
      </c>
      <c r="AE46" s="676">
        <f>AE45+AE$7</f>
        <v/>
      </c>
      <c r="AF46" s="676">
        <f>AF45+AF$7</f>
        <v/>
      </c>
      <c r="AG46" s="676">
        <f>AG45+AG$7</f>
        <v/>
      </c>
      <c r="AH46" s="676">
        <f>AH45+AH$7</f>
        <v/>
      </c>
      <c r="AI46" s="676">
        <f>AI45+AI$7</f>
        <v/>
      </c>
      <c r="AJ46" s="676">
        <f>AJ45+AJ$7</f>
        <v/>
      </c>
      <c r="AK46" s="676">
        <f>AK45+AK$7</f>
        <v/>
      </c>
      <c r="AM46" s="676">
        <f>AM45+AM$7</f>
        <v/>
      </c>
      <c r="AN46" s="676">
        <f>AN45+AN$7</f>
        <v/>
      </c>
      <c r="AO46" s="676">
        <f>AO45+AO$7</f>
        <v/>
      </c>
      <c r="AP46" s="676">
        <f>AP45+AP$7</f>
        <v/>
      </c>
      <c r="AQ46" s="676">
        <f>AQ45+AQ$7</f>
        <v/>
      </c>
      <c r="AR46" s="676">
        <f>AR45+AR$7</f>
        <v/>
      </c>
      <c r="AS46" s="676">
        <f>AS45+AS$7</f>
        <v/>
      </c>
      <c r="AT46" s="676">
        <f>AT45+AT$7</f>
        <v/>
      </c>
      <c r="AV46" s="676">
        <f>AV45+AV$7</f>
        <v/>
      </c>
      <c r="AW46" s="676">
        <f>AW45+AW$7</f>
        <v/>
      </c>
      <c r="AX46" s="676">
        <f>AX45+AX$7</f>
        <v/>
      </c>
      <c r="AY46" s="676">
        <f>AY45+AY$7</f>
        <v/>
      </c>
      <c r="AZ46" s="676" t="n"/>
    </row>
    <row r="47">
      <c r="B47" s="520" t="inlineStr">
        <is>
          <t>Florida ATL</t>
        </is>
      </c>
      <c r="C47" s="520" t="n">
        <v>7</v>
      </c>
      <c r="E47" s="529">
        <f>E46+1</f>
        <v/>
      </c>
      <c r="F47" s="676">
        <f>F46+F$7</f>
        <v/>
      </c>
      <c r="G47" s="676">
        <f>G46+G$7</f>
        <v/>
      </c>
      <c r="H47" s="676">
        <f>H46+H$7</f>
        <v/>
      </c>
      <c r="I47" s="676">
        <f>I46+$I$7</f>
        <v/>
      </c>
      <c r="J47" s="676">
        <f>$J$5</f>
        <v/>
      </c>
      <c r="K47" s="531">
        <f>$K$5</f>
        <v/>
      </c>
      <c r="L47" s="676">
        <f>L46+L$7</f>
        <v/>
      </c>
      <c r="M47" s="676">
        <f>M46+M$7</f>
        <v/>
      </c>
      <c r="N47" s="676">
        <f>N46+N$7</f>
        <v/>
      </c>
      <c r="O47" s="676">
        <f>O46+$O$7</f>
        <v/>
      </c>
      <c r="P47" s="676">
        <f>$J$5</f>
        <v/>
      </c>
      <c r="Q47" s="531">
        <f>$K$5</f>
        <v/>
      </c>
      <c r="S47" s="676">
        <f>S46+S$6</f>
        <v/>
      </c>
      <c r="T47" s="676">
        <f>T46+T$6</f>
        <v/>
      </c>
      <c r="U47" s="676">
        <f>U46+U$6</f>
        <v/>
      </c>
      <c r="V47" s="676">
        <f>V46+V$6</f>
        <v/>
      </c>
      <c r="W47" s="676">
        <f>W46+W$6</f>
        <v/>
      </c>
      <c r="X47" s="676">
        <f>X46+X$6</f>
        <v/>
      </c>
      <c r="Y47" s="676">
        <f>Y46+Y$6</f>
        <v/>
      </c>
      <c r="Z47" s="676">
        <f>Z46+Z$6</f>
        <v/>
      </c>
      <c r="AA47" s="676">
        <f>AA46+AA$6</f>
        <v/>
      </c>
      <c r="AC47" s="676">
        <f>AC46+AC$6</f>
        <v/>
      </c>
      <c r="AD47" s="676">
        <f>AD46+AD$7</f>
        <v/>
      </c>
      <c r="AE47" s="676">
        <f>AE46+AE$7</f>
        <v/>
      </c>
      <c r="AF47" s="676">
        <f>AF46+AF$7</f>
        <v/>
      </c>
      <c r="AG47" s="676">
        <f>AG46+AG$7</f>
        <v/>
      </c>
      <c r="AH47" s="676">
        <f>AH46+AH$7</f>
        <v/>
      </c>
      <c r="AI47" s="676">
        <f>AI46+AI$7</f>
        <v/>
      </c>
      <c r="AJ47" s="676">
        <f>AJ46+AJ$7</f>
        <v/>
      </c>
      <c r="AK47" s="676">
        <f>AK46+AK$7</f>
        <v/>
      </c>
      <c r="AM47" s="676">
        <f>AM46+AM$7</f>
        <v/>
      </c>
      <c r="AN47" s="676">
        <f>AN46+AN$7</f>
        <v/>
      </c>
      <c r="AO47" s="676">
        <f>AO46+AO$7</f>
        <v/>
      </c>
      <c r="AP47" s="676">
        <f>AP46+AP$7</f>
        <v/>
      </c>
      <c r="AQ47" s="676">
        <f>AQ46+AQ$7</f>
        <v/>
      </c>
      <c r="AR47" s="676">
        <f>AR46+AR$7</f>
        <v/>
      </c>
      <c r="AS47" s="676">
        <f>AS46+AS$7</f>
        <v/>
      </c>
      <c r="AT47" s="676">
        <f>AT46+AT$7</f>
        <v/>
      </c>
      <c r="AV47" s="676">
        <f>AV46+AV$7</f>
        <v/>
      </c>
      <c r="AW47" s="676">
        <f>AW46+AW$7</f>
        <v/>
      </c>
      <c r="AX47" s="676">
        <f>AX46+AX$7</f>
        <v/>
      </c>
      <c r="AY47" s="676">
        <f>AY46+AY$7</f>
        <v/>
      </c>
      <c r="AZ47" s="676" t="n"/>
    </row>
    <row r="48">
      <c r="B48" s="520" t="inlineStr">
        <is>
          <t>Florida Gulf Coast</t>
        </is>
      </c>
      <c r="C48" s="520" t="n">
        <v>7</v>
      </c>
      <c r="E48" s="529">
        <f>E47+1</f>
        <v/>
      </c>
      <c r="F48" s="676">
        <f>F47+F$7</f>
        <v/>
      </c>
      <c r="G48" s="676">
        <f>G47+G$7</f>
        <v/>
      </c>
      <c r="H48" s="676">
        <f>H47+H$7</f>
        <v/>
      </c>
      <c r="I48" s="676">
        <f>I47+$I$7</f>
        <v/>
      </c>
      <c r="J48" s="676">
        <f>$J$5</f>
        <v/>
      </c>
      <c r="K48" s="531">
        <f>$K$5</f>
        <v/>
      </c>
      <c r="L48" s="676">
        <f>L47+L$7</f>
        <v/>
      </c>
      <c r="M48" s="676">
        <f>M47+M$7</f>
        <v/>
      </c>
      <c r="N48" s="676">
        <f>N47+N$7</f>
        <v/>
      </c>
      <c r="O48" s="676">
        <f>O47+$O$7</f>
        <v/>
      </c>
      <c r="P48" s="676">
        <f>$J$5</f>
        <v/>
      </c>
      <c r="Q48" s="531">
        <f>$K$5</f>
        <v/>
      </c>
      <c r="S48" s="676">
        <f>S47+S$6</f>
        <v/>
      </c>
      <c r="T48" s="676">
        <f>T47+T$6</f>
        <v/>
      </c>
      <c r="U48" s="676">
        <f>U47+U$6</f>
        <v/>
      </c>
      <c r="V48" s="676">
        <f>V47+V$6</f>
        <v/>
      </c>
      <c r="W48" s="676">
        <f>W47+W$6</f>
        <v/>
      </c>
      <c r="X48" s="676">
        <f>X47+X$6</f>
        <v/>
      </c>
      <c r="Y48" s="676">
        <f>Y47+Y$6</f>
        <v/>
      </c>
      <c r="Z48" s="676">
        <f>Z47+Z$6</f>
        <v/>
      </c>
      <c r="AA48" s="676">
        <f>AA47+AA$6</f>
        <v/>
      </c>
      <c r="AC48" s="676">
        <f>AC47+AC$6</f>
        <v/>
      </c>
      <c r="AD48" s="676">
        <f>AD47+AD$7</f>
        <v/>
      </c>
      <c r="AE48" s="676">
        <f>AE47+AE$7</f>
        <v/>
      </c>
      <c r="AF48" s="676">
        <f>AF47+AF$7</f>
        <v/>
      </c>
      <c r="AG48" s="676">
        <f>AG47+AG$7</f>
        <v/>
      </c>
      <c r="AH48" s="676">
        <f>AH47+AH$7</f>
        <v/>
      </c>
      <c r="AI48" s="676">
        <f>AI47+AI$7</f>
        <v/>
      </c>
      <c r="AJ48" s="676">
        <f>AJ47+AJ$7</f>
        <v/>
      </c>
      <c r="AK48" s="676">
        <f>AK47+AK$7</f>
        <v/>
      </c>
      <c r="AM48" s="676">
        <f>AM47+AM$7</f>
        <v/>
      </c>
      <c r="AN48" s="676">
        <f>AN47+AN$7</f>
        <v/>
      </c>
      <c r="AO48" s="676">
        <f>AO47+AO$7</f>
        <v/>
      </c>
      <c r="AP48" s="676">
        <f>AP47+AP$7</f>
        <v/>
      </c>
      <c r="AQ48" s="676">
        <f>AQ47+AQ$7</f>
        <v/>
      </c>
      <c r="AR48" s="676">
        <f>AR47+AR$7</f>
        <v/>
      </c>
      <c r="AS48" s="676">
        <f>AS47+AS$7</f>
        <v/>
      </c>
      <c r="AT48" s="676">
        <f>AT47+AT$7</f>
        <v/>
      </c>
      <c r="AV48" s="676">
        <f>AV47+AV$7</f>
        <v/>
      </c>
      <c r="AW48" s="676">
        <f>AW47+AW$7</f>
        <v/>
      </c>
      <c r="AX48" s="676">
        <f>AX47+AX$7</f>
        <v/>
      </c>
      <c r="AY48" s="676">
        <f>AY47+AY$7</f>
        <v/>
      </c>
      <c r="AZ48" s="676" t="n"/>
    </row>
    <row r="49">
      <c r="B49" s="520" t="inlineStr">
        <is>
          <t>Fort Lauderdale</t>
        </is>
      </c>
      <c r="C49" s="520" t="n">
        <v>7</v>
      </c>
      <c r="E49" s="529">
        <f>E48+1</f>
        <v/>
      </c>
      <c r="F49" s="676">
        <f>F48+F$7</f>
        <v/>
      </c>
      <c r="G49" s="676">
        <f>G48+G$7</f>
        <v/>
      </c>
      <c r="H49" s="676">
        <f>H48+H$7</f>
        <v/>
      </c>
      <c r="I49" s="676">
        <f>I48+$I$7</f>
        <v/>
      </c>
      <c r="J49" s="676">
        <f>$J$5</f>
        <v/>
      </c>
      <c r="K49" s="531">
        <f>$K$5</f>
        <v/>
      </c>
      <c r="L49" s="676">
        <f>L48+L$7</f>
        <v/>
      </c>
      <c r="M49" s="676">
        <f>M48+M$7</f>
        <v/>
      </c>
      <c r="N49" s="676">
        <f>N48+N$7</f>
        <v/>
      </c>
      <c r="O49" s="676">
        <f>O48+$O$7</f>
        <v/>
      </c>
      <c r="P49" s="676">
        <f>$J$5</f>
        <v/>
      </c>
      <c r="Q49" s="531">
        <f>$K$5</f>
        <v/>
      </c>
      <c r="S49" s="676">
        <f>S48+S$6</f>
        <v/>
      </c>
      <c r="T49" s="676">
        <f>T48+T$6</f>
        <v/>
      </c>
      <c r="U49" s="676">
        <f>U48+U$6</f>
        <v/>
      </c>
      <c r="V49" s="676">
        <f>V48+V$6</f>
        <v/>
      </c>
      <c r="W49" s="676">
        <f>W48+W$6</f>
        <v/>
      </c>
      <c r="X49" s="676">
        <f>X48+X$6</f>
        <v/>
      </c>
      <c r="Y49" s="676">
        <f>Y48+Y$6</f>
        <v/>
      </c>
      <c r="Z49" s="676">
        <f>Z48+Z$6</f>
        <v/>
      </c>
      <c r="AA49" s="676">
        <f>AA48+AA$6</f>
        <v/>
      </c>
      <c r="AC49" s="676">
        <f>AC48+AC$6</f>
        <v/>
      </c>
      <c r="AD49" s="676">
        <f>AD48+AD$7</f>
        <v/>
      </c>
      <c r="AE49" s="676">
        <f>AE48+AE$7</f>
        <v/>
      </c>
      <c r="AF49" s="676">
        <f>AF48+AF$7</f>
        <v/>
      </c>
      <c r="AG49" s="676">
        <f>AG48+AG$7</f>
        <v/>
      </c>
      <c r="AH49" s="676">
        <f>AH48+AH$7</f>
        <v/>
      </c>
      <c r="AI49" s="676">
        <f>AI48+AI$7</f>
        <v/>
      </c>
      <c r="AJ49" s="676">
        <f>AJ48+AJ$7</f>
        <v/>
      </c>
      <c r="AK49" s="676">
        <f>AK48+AK$7</f>
        <v/>
      </c>
      <c r="AM49" s="676">
        <f>AM48+AM$7</f>
        <v/>
      </c>
      <c r="AN49" s="676">
        <f>AN48+AN$7</f>
        <v/>
      </c>
      <c r="AO49" s="676">
        <f>AO48+AO$7</f>
        <v/>
      </c>
      <c r="AP49" s="676">
        <f>AP48+AP$7</f>
        <v/>
      </c>
      <c r="AQ49" s="676">
        <f>AQ48+AQ$7</f>
        <v/>
      </c>
      <c r="AR49" s="676">
        <f>AR48+AR$7</f>
        <v/>
      </c>
      <c r="AS49" s="676">
        <f>AS48+AS$7</f>
        <v/>
      </c>
      <c r="AT49" s="676">
        <f>AT48+AT$7</f>
        <v/>
      </c>
      <c r="AV49" s="676">
        <f>AV48+AV$7</f>
        <v/>
      </c>
      <c r="AW49" s="676">
        <f>AW48+AW$7</f>
        <v/>
      </c>
      <c r="AX49" s="676">
        <f>AX48+AX$7</f>
        <v/>
      </c>
      <c r="AY49" s="676">
        <f>AY48+AY$7</f>
        <v/>
      </c>
      <c r="AZ49" s="676" t="n"/>
    </row>
    <row r="50">
      <c r="B50" s="520" t="inlineStr">
        <is>
          <t>Franchise</t>
        </is>
      </c>
      <c r="C50" s="520" t="n">
        <v>7</v>
      </c>
      <c r="E50" s="529">
        <f>E49+1</f>
        <v/>
      </c>
      <c r="F50" s="676">
        <f>F49+F$7</f>
        <v/>
      </c>
      <c r="G50" s="676">
        <f>G49+G$7</f>
        <v/>
      </c>
      <c r="H50" s="676">
        <f>H49+H$7</f>
        <v/>
      </c>
      <c r="I50" s="676">
        <f>I49+$I$7</f>
        <v/>
      </c>
      <c r="J50" s="676">
        <f>$J$5</f>
        <v/>
      </c>
      <c r="K50" s="531">
        <f>$K$5</f>
        <v/>
      </c>
      <c r="L50" s="676">
        <f>L49+L$7</f>
        <v/>
      </c>
      <c r="M50" s="676">
        <f>M49+M$7</f>
        <v/>
      </c>
      <c r="N50" s="676">
        <f>N49+N$7</f>
        <v/>
      </c>
      <c r="O50" s="676">
        <f>O49+$O$7</f>
        <v/>
      </c>
      <c r="P50" s="676">
        <f>$J$5</f>
        <v/>
      </c>
      <c r="Q50" s="531">
        <f>$K$5</f>
        <v/>
      </c>
      <c r="S50" s="676">
        <f>S49+S$6</f>
        <v/>
      </c>
      <c r="T50" s="676">
        <f>T49+T$6</f>
        <v/>
      </c>
      <c r="U50" s="676">
        <f>U49+U$6</f>
        <v/>
      </c>
      <c r="V50" s="676">
        <f>V49+V$6</f>
        <v/>
      </c>
      <c r="W50" s="676">
        <f>W49+W$6</f>
        <v/>
      </c>
      <c r="X50" s="676">
        <f>X49+X$6</f>
        <v/>
      </c>
      <c r="Y50" s="676">
        <f>Y49+Y$6</f>
        <v/>
      </c>
      <c r="Z50" s="676">
        <f>Z49+Z$6</f>
        <v/>
      </c>
      <c r="AA50" s="676">
        <f>AA49+AA$6</f>
        <v/>
      </c>
      <c r="AC50" s="676">
        <f>AC49+AC$6</f>
        <v/>
      </c>
      <c r="AD50" s="676">
        <f>AD49+AD$7</f>
        <v/>
      </c>
      <c r="AE50" s="676">
        <f>AE49+AE$7</f>
        <v/>
      </c>
      <c r="AF50" s="676">
        <f>AF49+AF$7</f>
        <v/>
      </c>
      <c r="AG50" s="676">
        <f>AG49+AG$7</f>
        <v/>
      </c>
      <c r="AH50" s="676">
        <f>AH49+AH$7</f>
        <v/>
      </c>
      <c r="AI50" s="676">
        <f>AI49+AI$7</f>
        <v/>
      </c>
      <c r="AJ50" s="676">
        <f>AJ49+AJ$7</f>
        <v/>
      </c>
      <c r="AK50" s="676">
        <f>AK49+AK$7</f>
        <v/>
      </c>
      <c r="AM50" s="676">
        <f>AM49+AM$7</f>
        <v/>
      </c>
      <c r="AN50" s="676">
        <f>AN49+AN$7</f>
        <v/>
      </c>
      <c r="AO50" s="676">
        <f>AO49+AO$7</f>
        <v/>
      </c>
      <c r="AP50" s="676">
        <f>AP49+AP$7</f>
        <v/>
      </c>
      <c r="AQ50" s="676">
        <f>AQ49+AQ$7</f>
        <v/>
      </c>
      <c r="AR50" s="676">
        <f>AR49+AR$7</f>
        <v/>
      </c>
      <c r="AS50" s="676">
        <f>AS49+AS$7</f>
        <v/>
      </c>
      <c r="AT50" s="676">
        <f>AT49+AT$7</f>
        <v/>
      </c>
      <c r="AV50" s="676">
        <f>AV49+AV$7</f>
        <v/>
      </c>
      <c r="AW50" s="676">
        <f>AW49+AW$7</f>
        <v/>
      </c>
      <c r="AX50" s="676">
        <f>AX49+AX$7</f>
        <v/>
      </c>
      <c r="AY50" s="676">
        <f>AY49+AY$7</f>
        <v/>
      </c>
      <c r="AZ50" s="676" t="n"/>
    </row>
    <row r="51">
      <c r="B51" s="520" t="inlineStr">
        <is>
          <t>Ft Lauderdale</t>
        </is>
      </c>
      <c r="C51" s="520" t="n">
        <v>7</v>
      </c>
      <c r="E51" s="529">
        <f>E50+1</f>
        <v/>
      </c>
      <c r="F51" s="676">
        <f>F50+F$7</f>
        <v/>
      </c>
      <c r="G51" s="676">
        <f>G50+G$7</f>
        <v/>
      </c>
      <c r="H51" s="676">
        <f>H50+H$7</f>
        <v/>
      </c>
      <c r="I51" s="676">
        <f>I50+$I$7</f>
        <v/>
      </c>
      <c r="J51" s="676">
        <f>$J$5</f>
        <v/>
      </c>
      <c r="K51" s="531">
        <f>$K$5</f>
        <v/>
      </c>
      <c r="L51" s="676">
        <f>L50+L$7</f>
        <v/>
      </c>
      <c r="M51" s="676">
        <f>M50+M$7</f>
        <v/>
      </c>
      <c r="N51" s="676">
        <f>N50+N$7</f>
        <v/>
      </c>
      <c r="O51" s="676">
        <f>O50+$O$7</f>
        <v/>
      </c>
      <c r="P51" s="676">
        <f>$J$5</f>
        <v/>
      </c>
      <c r="Q51" s="531">
        <f>$K$5</f>
        <v/>
      </c>
      <c r="S51" s="676">
        <f>S50+S$6</f>
        <v/>
      </c>
      <c r="T51" s="676">
        <f>T50+T$6</f>
        <v/>
      </c>
      <c r="U51" s="676">
        <f>U50+U$6</f>
        <v/>
      </c>
      <c r="V51" s="676">
        <f>V50+V$6</f>
        <v/>
      </c>
      <c r="W51" s="676">
        <f>W50+W$6</f>
        <v/>
      </c>
      <c r="X51" s="676">
        <f>X50+X$6</f>
        <v/>
      </c>
      <c r="Y51" s="676">
        <f>Y50+Y$6</f>
        <v/>
      </c>
      <c r="Z51" s="676">
        <f>Z50+Z$6</f>
        <v/>
      </c>
      <c r="AA51" s="676">
        <f>AA50+AA$6</f>
        <v/>
      </c>
      <c r="AC51" s="676">
        <f>AC50+AC$6</f>
        <v/>
      </c>
      <c r="AD51" s="676">
        <f>AD50+AD$7</f>
        <v/>
      </c>
      <c r="AE51" s="676">
        <f>AE50+AE$7</f>
        <v/>
      </c>
      <c r="AF51" s="676">
        <f>AF50+AF$7</f>
        <v/>
      </c>
      <c r="AG51" s="676">
        <f>AG50+AG$7</f>
        <v/>
      </c>
      <c r="AH51" s="676">
        <f>AH50+AH$7</f>
        <v/>
      </c>
      <c r="AI51" s="676">
        <f>AI50+AI$7</f>
        <v/>
      </c>
      <c r="AJ51" s="676">
        <f>AJ50+AJ$7</f>
        <v/>
      </c>
      <c r="AK51" s="676">
        <f>AK50+AK$7</f>
        <v/>
      </c>
      <c r="AM51" s="676">
        <f>AM50+AM$7</f>
        <v/>
      </c>
      <c r="AN51" s="676">
        <f>AN50+AN$7</f>
        <v/>
      </c>
      <c r="AO51" s="676">
        <f>AO50+AO$7</f>
        <v/>
      </c>
      <c r="AP51" s="676">
        <f>AP50+AP$7</f>
        <v/>
      </c>
      <c r="AQ51" s="676">
        <f>AQ50+AQ$7</f>
        <v/>
      </c>
      <c r="AR51" s="676">
        <f>AR50+AR$7</f>
        <v/>
      </c>
      <c r="AS51" s="676">
        <f>AS50+AS$7</f>
        <v/>
      </c>
      <c r="AT51" s="676">
        <f>AT50+AT$7</f>
        <v/>
      </c>
      <c r="AV51" s="676">
        <f>AV50+AV$7</f>
        <v/>
      </c>
      <c r="AW51" s="676">
        <f>AW50+AW$7</f>
        <v/>
      </c>
      <c r="AX51" s="676">
        <f>AX50+AX$7</f>
        <v/>
      </c>
      <c r="AY51" s="676">
        <f>AY50+AY$7</f>
        <v/>
      </c>
      <c r="AZ51" s="676" t="n"/>
    </row>
    <row r="52">
      <c r="B52" s="520" t="inlineStr">
        <is>
          <t>Ft. Lauderdale</t>
        </is>
      </c>
      <c r="C52" s="520" t="n">
        <v>7</v>
      </c>
      <c r="E52" s="529">
        <f>E51+1</f>
        <v/>
      </c>
      <c r="F52" s="676">
        <f>F51+F$7</f>
        <v/>
      </c>
      <c r="G52" s="676">
        <f>G51+G$7</f>
        <v/>
      </c>
      <c r="H52" s="676">
        <f>H51+H$7</f>
        <v/>
      </c>
      <c r="I52" s="676">
        <f>I51+$I$7</f>
        <v/>
      </c>
      <c r="J52" s="676">
        <f>$J$5</f>
        <v/>
      </c>
      <c r="K52" s="531">
        <f>$K$5</f>
        <v/>
      </c>
      <c r="L52" s="676">
        <f>L51+L$7</f>
        <v/>
      </c>
      <c r="M52" s="676">
        <f>M51+M$7</f>
        <v/>
      </c>
      <c r="N52" s="676">
        <f>N51+N$7</f>
        <v/>
      </c>
      <c r="O52" s="676">
        <f>O51+$O$7</f>
        <v/>
      </c>
      <c r="P52" s="676">
        <f>$J$5</f>
        <v/>
      </c>
      <c r="Q52" s="531">
        <f>$K$5</f>
        <v/>
      </c>
      <c r="S52" s="676">
        <f>S51+S$6</f>
        <v/>
      </c>
      <c r="T52" s="676">
        <f>T51+T$6</f>
        <v/>
      </c>
      <c r="U52" s="676">
        <f>U51+U$6</f>
        <v/>
      </c>
      <c r="V52" s="676">
        <f>V51+V$6</f>
        <v/>
      </c>
      <c r="W52" s="676">
        <f>W51+W$6</f>
        <v/>
      </c>
      <c r="X52" s="676">
        <f>X51+X$6</f>
        <v/>
      </c>
      <c r="Y52" s="676">
        <f>Y51+Y$6</f>
        <v/>
      </c>
      <c r="Z52" s="676">
        <f>Z51+Z$6</f>
        <v/>
      </c>
      <c r="AA52" s="676">
        <f>AA51+AA$6</f>
        <v/>
      </c>
      <c r="AC52" s="676">
        <f>AC51+AC$6</f>
        <v/>
      </c>
      <c r="AD52" s="676">
        <f>AD51+AD$7</f>
        <v/>
      </c>
      <c r="AE52" s="676">
        <f>AE51+AE$7</f>
        <v/>
      </c>
      <c r="AF52" s="676">
        <f>AF51+AF$7</f>
        <v/>
      </c>
      <c r="AG52" s="676">
        <f>AG51+AG$7</f>
        <v/>
      </c>
      <c r="AH52" s="676">
        <f>AH51+AH$7</f>
        <v/>
      </c>
      <c r="AI52" s="676">
        <f>AI51+AI$7</f>
        <v/>
      </c>
      <c r="AJ52" s="676">
        <f>AJ51+AJ$7</f>
        <v/>
      </c>
      <c r="AK52" s="676">
        <f>AK51+AK$7</f>
        <v/>
      </c>
      <c r="AM52" s="676">
        <f>AM51+AM$7</f>
        <v/>
      </c>
      <c r="AN52" s="676">
        <f>AN51+AN$7</f>
        <v/>
      </c>
      <c r="AO52" s="676">
        <f>AO51+AO$7</f>
        <v/>
      </c>
      <c r="AP52" s="676">
        <f>AP51+AP$7</f>
        <v/>
      </c>
      <c r="AQ52" s="676">
        <f>AQ51+AQ$7</f>
        <v/>
      </c>
      <c r="AR52" s="676">
        <f>AR51+AR$7</f>
        <v/>
      </c>
      <c r="AS52" s="676">
        <f>AS51+AS$7</f>
        <v/>
      </c>
      <c r="AT52" s="676">
        <f>AT51+AT$7</f>
        <v/>
      </c>
      <c r="AV52" s="676">
        <f>AV51+AV$7</f>
        <v/>
      </c>
      <c r="AW52" s="676">
        <f>AW51+AW$7</f>
        <v/>
      </c>
      <c r="AX52" s="676">
        <f>AX51+AX$7</f>
        <v/>
      </c>
      <c r="AY52" s="676">
        <f>AY51+AY$7</f>
        <v/>
      </c>
      <c r="AZ52" s="676" t="n"/>
    </row>
    <row r="53">
      <c r="B53" s="520" t="inlineStr">
        <is>
          <t>Greater LA</t>
        </is>
      </c>
      <c r="C53" s="520" t="n">
        <v>7</v>
      </c>
      <c r="E53" s="529">
        <f>E52+1</f>
        <v/>
      </c>
      <c r="F53" s="676">
        <f>F52+F$7</f>
        <v/>
      </c>
      <c r="G53" s="676">
        <f>G52+G$7</f>
        <v/>
      </c>
      <c r="H53" s="676">
        <f>H52+H$7</f>
        <v/>
      </c>
      <c r="I53" s="676">
        <f>I52+$I$7</f>
        <v/>
      </c>
      <c r="J53" s="676">
        <f>$J$5</f>
        <v/>
      </c>
      <c r="K53" s="531">
        <f>$K$5</f>
        <v/>
      </c>
      <c r="L53" s="676">
        <f>L52+L$7</f>
        <v/>
      </c>
      <c r="M53" s="676">
        <f>M52+M$7</f>
        <v/>
      </c>
      <c r="N53" s="676">
        <f>N52+N$7</f>
        <v/>
      </c>
      <c r="O53" s="676">
        <f>O52+$O$7</f>
        <v/>
      </c>
      <c r="P53" s="676">
        <f>$J$5</f>
        <v/>
      </c>
      <c r="Q53" s="531">
        <f>$K$5</f>
        <v/>
      </c>
      <c r="S53" s="676">
        <f>S52+S$6</f>
        <v/>
      </c>
      <c r="T53" s="676">
        <f>T52+T$6</f>
        <v/>
      </c>
      <c r="U53" s="676">
        <f>U52+U$6</f>
        <v/>
      </c>
      <c r="V53" s="676">
        <f>V52+V$6</f>
        <v/>
      </c>
      <c r="W53" s="676">
        <f>W52+W$6</f>
        <v/>
      </c>
      <c r="X53" s="676">
        <f>X52+X$6</f>
        <v/>
      </c>
      <c r="Y53" s="676">
        <f>Y52+Y$6</f>
        <v/>
      </c>
      <c r="Z53" s="676">
        <f>Z52+Z$6</f>
        <v/>
      </c>
      <c r="AA53" s="676">
        <f>AA52+AA$6</f>
        <v/>
      </c>
      <c r="AC53" s="676">
        <f>AC52+AC$6</f>
        <v/>
      </c>
      <c r="AD53" s="676">
        <f>AD52+AD$7</f>
        <v/>
      </c>
      <c r="AE53" s="676">
        <f>AE52+AE$7</f>
        <v/>
      </c>
      <c r="AF53" s="676">
        <f>AF52+AF$7</f>
        <v/>
      </c>
      <c r="AG53" s="676">
        <f>AG52+AG$7</f>
        <v/>
      </c>
      <c r="AH53" s="676">
        <f>AH52+AH$7</f>
        <v/>
      </c>
      <c r="AI53" s="676">
        <f>AI52+AI$7</f>
        <v/>
      </c>
      <c r="AJ53" s="676">
        <f>AJ52+AJ$7</f>
        <v/>
      </c>
      <c r="AK53" s="676">
        <f>AK52+AK$7</f>
        <v/>
      </c>
      <c r="AM53" s="676">
        <f>AM52+AM$7</f>
        <v/>
      </c>
      <c r="AN53" s="676">
        <f>AN52+AN$7</f>
        <v/>
      </c>
      <c r="AO53" s="676">
        <f>AO52+AO$7</f>
        <v/>
      </c>
      <c r="AP53" s="676">
        <f>AP52+AP$7</f>
        <v/>
      </c>
      <c r="AQ53" s="676">
        <f>AQ52+AQ$7</f>
        <v/>
      </c>
      <c r="AR53" s="676">
        <f>AR52+AR$7</f>
        <v/>
      </c>
      <c r="AS53" s="676">
        <f>AS52+AS$7</f>
        <v/>
      </c>
      <c r="AT53" s="676">
        <f>AT52+AT$7</f>
        <v/>
      </c>
      <c r="AV53" s="676">
        <f>AV52+AV$7</f>
        <v/>
      </c>
      <c r="AW53" s="676">
        <f>AW52+AW$7</f>
        <v/>
      </c>
      <c r="AX53" s="676">
        <f>AX52+AX$7</f>
        <v/>
      </c>
      <c r="AY53" s="676">
        <f>AY52+AY$7</f>
        <v/>
      </c>
      <c r="AZ53" s="676" t="n"/>
    </row>
    <row r="54">
      <c r="B54" s="520" t="inlineStr">
        <is>
          <t>Greater Los Angeles</t>
        </is>
      </c>
      <c r="C54" s="520" t="n">
        <v>7</v>
      </c>
      <c r="E54" s="529">
        <f>E53+1</f>
        <v/>
      </c>
      <c r="F54" s="676">
        <f>F53+F$7</f>
        <v/>
      </c>
      <c r="G54" s="676">
        <f>G53+G$7</f>
        <v/>
      </c>
      <c r="H54" s="676">
        <f>H53+H$7</f>
        <v/>
      </c>
      <c r="I54" s="676">
        <f>I53+$I$7</f>
        <v/>
      </c>
      <c r="J54" s="676">
        <f>$J$5</f>
        <v/>
      </c>
      <c r="K54" s="531">
        <f>$K$5</f>
        <v/>
      </c>
      <c r="L54" s="676">
        <f>L53+L$7</f>
        <v/>
      </c>
      <c r="M54" s="676">
        <f>M53+M$7</f>
        <v/>
      </c>
      <c r="N54" s="676">
        <f>N53+N$7</f>
        <v/>
      </c>
      <c r="O54" s="676">
        <f>O53+$O$7</f>
        <v/>
      </c>
      <c r="P54" s="676">
        <f>$J$5</f>
        <v/>
      </c>
      <c r="Q54" s="531">
        <f>$K$5</f>
        <v/>
      </c>
      <c r="S54" s="676">
        <f>S53+S$6</f>
        <v/>
      </c>
      <c r="T54" s="676">
        <f>T53+T$6</f>
        <v/>
      </c>
      <c r="U54" s="676">
        <f>U53+U$6</f>
        <v/>
      </c>
      <c r="V54" s="676">
        <f>V53+V$6</f>
        <v/>
      </c>
      <c r="W54" s="676">
        <f>W53+W$6</f>
        <v/>
      </c>
      <c r="X54" s="676">
        <f>X53+X$6</f>
        <v/>
      </c>
      <c r="Y54" s="676">
        <f>Y53+Y$6</f>
        <v/>
      </c>
      <c r="Z54" s="676">
        <f>Z53+Z$6</f>
        <v/>
      </c>
      <c r="AA54" s="676">
        <f>AA53+AA$6</f>
        <v/>
      </c>
      <c r="AC54" s="676">
        <f>AC53+AC$6</f>
        <v/>
      </c>
      <c r="AD54" s="676">
        <f>AD53+AD$7</f>
        <v/>
      </c>
      <c r="AE54" s="676">
        <f>AE53+AE$7</f>
        <v/>
      </c>
      <c r="AF54" s="676">
        <f>AF53+AF$7</f>
        <v/>
      </c>
      <c r="AG54" s="676">
        <f>AG53+AG$7</f>
        <v/>
      </c>
      <c r="AH54" s="676">
        <f>AH53+AH$7</f>
        <v/>
      </c>
      <c r="AI54" s="676">
        <f>AI53+AI$7</f>
        <v/>
      </c>
      <c r="AJ54" s="676">
        <f>AJ53+AJ$7</f>
        <v/>
      </c>
      <c r="AK54" s="676">
        <f>AK53+AK$7</f>
        <v/>
      </c>
      <c r="AM54" s="676">
        <f>AM53+AM$7</f>
        <v/>
      </c>
      <c r="AN54" s="676">
        <f>AN53+AN$7</f>
        <v/>
      </c>
      <c r="AO54" s="676">
        <f>AO53+AO$7</f>
        <v/>
      </c>
      <c r="AP54" s="676">
        <f>AP53+AP$7</f>
        <v/>
      </c>
      <c r="AQ54" s="676">
        <f>AQ53+AQ$7</f>
        <v/>
      </c>
      <c r="AR54" s="676">
        <f>AR53+AR$7</f>
        <v/>
      </c>
      <c r="AS54" s="676">
        <f>AS53+AS$7</f>
        <v/>
      </c>
      <c r="AT54" s="676">
        <f>AT53+AT$7</f>
        <v/>
      </c>
      <c r="AV54" s="676">
        <f>AV53+AV$7</f>
        <v/>
      </c>
      <c r="AW54" s="676">
        <f>AW53+AW$7</f>
        <v/>
      </c>
      <c r="AX54" s="676">
        <f>AX53+AX$7</f>
        <v/>
      </c>
      <c r="AY54" s="676">
        <f>AY53+AY$7</f>
        <v/>
      </c>
      <c r="AZ54" s="676" t="n"/>
    </row>
    <row r="55">
      <c r="B55" s="520" t="inlineStr">
        <is>
          <t>Hou</t>
        </is>
      </c>
      <c r="C55" s="520" t="n">
        <v>7</v>
      </c>
      <c r="E55" s="529">
        <f>E54+1</f>
        <v/>
      </c>
      <c r="F55" s="676">
        <f>F54+F$7</f>
        <v/>
      </c>
      <c r="G55" s="676">
        <f>G54+G$7</f>
        <v/>
      </c>
      <c r="H55" s="676">
        <f>H54+H$7</f>
        <v/>
      </c>
      <c r="I55" s="676">
        <f>I54+$I$7</f>
        <v/>
      </c>
      <c r="J55" s="676">
        <f>$J$5</f>
        <v/>
      </c>
      <c r="K55" s="531">
        <f>$K$5</f>
        <v/>
      </c>
      <c r="L55" s="676">
        <f>L54+L$7</f>
        <v/>
      </c>
      <c r="M55" s="676">
        <f>M54+M$7</f>
        <v/>
      </c>
      <c r="N55" s="676">
        <f>N54+N$7</f>
        <v/>
      </c>
      <c r="O55" s="676">
        <f>O54+$O$7</f>
        <v/>
      </c>
      <c r="P55" s="676">
        <f>$J$5</f>
        <v/>
      </c>
      <c r="Q55" s="531">
        <f>$K$5</f>
        <v/>
      </c>
      <c r="S55" s="676">
        <f>S54+S$6</f>
        <v/>
      </c>
      <c r="T55" s="676">
        <f>T54+T$6</f>
        <v/>
      </c>
      <c r="U55" s="676">
        <f>U54+U$6</f>
        <v/>
      </c>
      <c r="V55" s="676">
        <f>V54+V$6</f>
        <v/>
      </c>
      <c r="W55" s="676">
        <f>W54+W$6</f>
        <v/>
      </c>
      <c r="X55" s="676">
        <f>X54+X$6</f>
        <v/>
      </c>
      <c r="Y55" s="676">
        <f>Y54+Y$6</f>
        <v/>
      </c>
      <c r="Z55" s="676">
        <f>Z54+Z$6</f>
        <v/>
      </c>
      <c r="AA55" s="676">
        <f>AA54+AA$6</f>
        <v/>
      </c>
      <c r="AC55" s="676">
        <f>AC54+AC$6</f>
        <v/>
      </c>
      <c r="AD55" s="676">
        <f>AD54+AD$7</f>
        <v/>
      </c>
      <c r="AE55" s="676">
        <f>AE54+AE$7</f>
        <v/>
      </c>
      <c r="AF55" s="676">
        <f>AF54+AF$7</f>
        <v/>
      </c>
      <c r="AG55" s="676">
        <f>AG54+AG$7</f>
        <v/>
      </c>
      <c r="AH55" s="676">
        <f>AH54+AH$7</f>
        <v/>
      </c>
      <c r="AI55" s="676">
        <f>AI54+AI$7</f>
        <v/>
      </c>
      <c r="AJ55" s="676">
        <f>AJ54+AJ$7</f>
        <v/>
      </c>
      <c r="AK55" s="676">
        <f>AK54+AK$7</f>
        <v/>
      </c>
      <c r="AM55" s="676">
        <f>AM54+AM$7</f>
        <v/>
      </c>
      <c r="AN55" s="676">
        <f>AN54+AN$7</f>
        <v/>
      </c>
      <c r="AO55" s="676">
        <f>AO54+AO$7</f>
        <v/>
      </c>
      <c r="AP55" s="676">
        <f>AP54+AP$7</f>
        <v/>
      </c>
      <c r="AQ55" s="676">
        <f>AQ54+AQ$7</f>
        <v/>
      </c>
      <c r="AR55" s="676">
        <f>AR54+AR$7</f>
        <v/>
      </c>
      <c r="AS55" s="676">
        <f>AS54+AS$7</f>
        <v/>
      </c>
      <c r="AT55" s="676">
        <f>AT54+AT$7</f>
        <v/>
      </c>
      <c r="AV55" s="676">
        <f>AV54+AV$7</f>
        <v/>
      </c>
      <c r="AW55" s="676">
        <f>AW54+AW$7</f>
        <v/>
      </c>
      <c r="AX55" s="676">
        <f>AX54+AX$7</f>
        <v/>
      </c>
      <c r="AY55" s="676">
        <f>AY54+AY$7</f>
        <v/>
      </c>
      <c r="AZ55" s="676" t="n"/>
    </row>
    <row r="56">
      <c r="B56" s="520" t="inlineStr">
        <is>
          <t>Houston</t>
        </is>
      </c>
      <c r="C56" s="520" t="n">
        <v>7</v>
      </c>
      <c r="E56" s="529">
        <f>E55+1</f>
        <v/>
      </c>
      <c r="F56" s="676">
        <f>F55+F$7</f>
        <v/>
      </c>
      <c r="G56" s="676">
        <f>G55+G$7</f>
        <v/>
      </c>
      <c r="H56" s="676">
        <f>H55+H$7</f>
        <v/>
      </c>
      <c r="I56" s="676">
        <f>I55+$I$7</f>
        <v/>
      </c>
      <c r="J56" s="676">
        <f>$J$5</f>
        <v/>
      </c>
      <c r="K56" s="531">
        <f>$K$5</f>
        <v/>
      </c>
      <c r="L56" s="676">
        <f>L55+L$7</f>
        <v/>
      </c>
      <c r="M56" s="676">
        <f>M55+M$7</f>
        <v/>
      </c>
      <c r="N56" s="676">
        <f>N55+N$7</f>
        <v/>
      </c>
      <c r="O56" s="676">
        <f>O55+$O$7</f>
        <v/>
      </c>
      <c r="P56" s="676">
        <f>$J$5</f>
        <v/>
      </c>
      <c r="Q56" s="531">
        <f>$K$5</f>
        <v/>
      </c>
      <c r="S56" s="676">
        <f>S55+S$6</f>
        <v/>
      </c>
      <c r="T56" s="676">
        <f>T55+T$6</f>
        <v/>
      </c>
      <c r="U56" s="676">
        <f>U55+U$6</f>
        <v/>
      </c>
      <c r="V56" s="676">
        <f>V55+V$6</f>
        <v/>
      </c>
      <c r="W56" s="676">
        <f>W55+W$6</f>
        <v/>
      </c>
      <c r="X56" s="676">
        <f>X55+X$6</f>
        <v/>
      </c>
      <c r="Y56" s="676">
        <f>Y55+Y$6</f>
        <v/>
      </c>
      <c r="Z56" s="676">
        <f>Z55+Z$6</f>
        <v/>
      </c>
      <c r="AA56" s="676">
        <f>AA55+AA$6</f>
        <v/>
      </c>
      <c r="AC56" s="676">
        <f>AC55+AC$6</f>
        <v/>
      </c>
      <c r="AD56" s="676">
        <f>AD55+AD$7</f>
        <v/>
      </c>
      <c r="AE56" s="676">
        <f>AE55+AE$7</f>
        <v/>
      </c>
      <c r="AF56" s="676">
        <f>AF55+AF$7</f>
        <v/>
      </c>
      <c r="AG56" s="676">
        <f>AG55+AG$7</f>
        <v/>
      </c>
      <c r="AH56" s="676">
        <f>AH55+AH$7</f>
        <v/>
      </c>
      <c r="AI56" s="676">
        <f>AI55+AI$7</f>
        <v/>
      </c>
      <c r="AJ56" s="676">
        <f>AJ55+AJ$7</f>
        <v/>
      </c>
      <c r="AK56" s="676">
        <f>AK55+AK$7</f>
        <v/>
      </c>
      <c r="AM56" s="676">
        <f>AM55+AM$7</f>
        <v/>
      </c>
      <c r="AN56" s="676">
        <f>AN55+AN$7</f>
        <v/>
      </c>
      <c r="AO56" s="676">
        <f>AO55+AO$7</f>
        <v/>
      </c>
      <c r="AP56" s="676">
        <f>AP55+AP$7</f>
        <v/>
      </c>
      <c r="AQ56" s="676">
        <f>AQ55+AQ$7</f>
        <v/>
      </c>
      <c r="AR56" s="676">
        <f>AR55+AR$7</f>
        <v/>
      </c>
      <c r="AS56" s="676">
        <f>AS55+AS$7</f>
        <v/>
      </c>
      <c r="AT56" s="676">
        <f>AT55+AT$7</f>
        <v/>
      </c>
      <c r="AV56" s="676">
        <f>AV55+AV$7</f>
        <v/>
      </c>
      <c r="AW56" s="676">
        <f>AW55+AW$7</f>
        <v/>
      </c>
      <c r="AX56" s="676">
        <f>AX55+AX$7</f>
        <v/>
      </c>
      <c r="AY56" s="676">
        <f>AY55+AY$7</f>
        <v/>
      </c>
      <c r="AZ56" s="676" t="n"/>
    </row>
    <row r="57" customFormat="1" s="519">
      <c r="B57" s="520" t="inlineStr">
        <is>
          <t>Indianapolis</t>
        </is>
      </c>
      <c r="C57" s="520" t="n">
        <v>7</v>
      </c>
      <c r="E57" s="523">
        <f>E56+1</f>
        <v/>
      </c>
      <c r="F57" s="677">
        <f>F56+F$7</f>
        <v/>
      </c>
      <c r="G57" s="677">
        <f>G56+G$7</f>
        <v/>
      </c>
      <c r="H57" s="677">
        <f>H56+H$7</f>
        <v/>
      </c>
      <c r="I57" s="677">
        <f>I56+$I$7</f>
        <v/>
      </c>
      <c r="J57" s="677">
        <f>$J$5</f>
        <v/>
      </c>
      <c r="K57" s="533">
        <f>$K$5</f>
        <v/>
      </c>
      <c r="L57" s="677">
        <f>L56+L$7</f>
        <v/>
      </c>
      <c r="M57" s="677">
        <f>M56+M$7</f>
        <v/>
      </c>
      <c r="N57" s="677">
        <f>N56+N$7</f>
        <v/>
      </c>
      <c r="O57" s="677">
        <f>O56+$O$7</f>
        <v/>
      </c>
      <c r="P57" s="677">
        <f>$J$5</f>
        <v/>
      </c>
      <c r="Q57" s="533">
        <f>$K$5</f>
        <v/>
      </c>
      <c r="S57" s="677">
        <f>S56+S$6</f>
        <v/>
      </c>
      <c r="T57" s="677">
        <f>T56+T$6</f>
        <v/>
      </c>
      <c r="U57" s="677">
        <f>U56+U$6</f>
        <v/>
      </c>
      <c r="V57" s="677">
        <f>V56+V$6</f>
        <v/>
      </c>
      <c r="W57" s="677">
        <f>W56+W$6</f>
        <v/>
      </c>
      <c r="X57" s="677">
        <f>X56+X$6</f>
        <v/>
      </c>
      <c r="Y57" s="677">
        <f>Y56+Y$6</f>
        <v/>
      </c>
      <c r="Z57" s="677">
        <f>Z56+Z$6</f>
        <v/>
      </c>
      <c r="AA57" s="677">
        <f>AA56+AA$6</f>
        <v/>
      </c>
      <c r="AC57" s="677">
        <f>AC56+AC$6</f>
        <v/>
      </c>
      <c r="AD57" s="677">
        <f>AD56+AD$7</f>
        <v/>
      </c>
      <c r="AE57" s="677">
        <f>AE56+AE$7</f>
        <v/>
      </c>
      <c r="AF57" s="677">
        <f>AF56+AF$7</f>
        <v/>
      </c>
      <c r="AG57" s="677">
        <f>AG56+AG$7</f>
        <v/>
      </c>
      <c r="AH57" s="677">
        <f>AH56+AH$7</f>
        <v/>
      </c>
      <c r="AI57" s="677">
        <f>AI56+AI$7</f>
        <v/>
      </c>
      <c r="AJ57" s="677">
        <f>AJ56+AJ$7</f>
        <v/>
      </c>
      <c r="AK57" s="677">
        <f>AK56+AK$7</f>
        <v/>
      </c>
      <c r="AM57" s="677">
        <f>AM56+AM$7</f>
        <v/>
      </c>
      <c r="AN57" s="677">
        <f>AN56+AN$7</f>
        <v/>
      </c>
      <c r="AO57" s="677">
        <f>AO56+AO$7</f>
        <v/>
      </c>
      <c r="AP57" s="677">
        <f>AP56+AP$7</f>
        <v/>
      </c>
      <c r="AQ57" s="677">
        <f>AQ56+AQ$7</f>
        <v/>
      </c>
      <c r="AR57" s="677">
        <f>AR56+AR$7</f>
        <v/>
      </c>
      <c r="AS57" s="677">
        <f>AS56+AS$7</f>
        <v/>
      </c>
      <c r="AT57" s="677">
        <f>AT56+AT$7</f>
        <v/>
      </c>
      <c r="AV57" s="677">
        <f>AV56+AV$7</f>
        <v/>
      </c>
      <c r="AW57" s="677">
        <f>AW56+AW$7</f>
        <v/>
      </c>
      <c r="AX57" s="677">
        <f>AX56+AX$7</f>
        <v/>
      </c>
      <c r="AY57" s="677">
        <f>AY56+AY$7</f>
        <v/>
      </c>
      <c r="AZ57" s="677" t="n"/>
    </row>
    <row r="58">
      <c r="B58" s="520" t="inlineStr">
        <is>
          <t>Indy</t>
        </is>
      </c>
      <c r="C58" s="520" t="n">
        <v>7</v>
      </c>
      <c r="E58" s="529">
        <f>E57+1</f>
        <v/>
      </c>
      <c r="F58" s="676">
        <f>F57+F$7</f>
        <v/>
      </c>
      <c r="G58" s="676">
        <f>G57+G$7</f>
        <v/>
      </c>
      <c r="H58" s="676">
        <f>H57+H$7</f>
        <v/>
      </c>
      <c r="I58" s="676">
        <f>I57+$I$7</f>
        <v/>
      </c>
      <c r="J58" s="676">
        <f>$J$5</f>
        <v/>
      </c>
      <c r="K58" s="531">
        <f>$K$5</f>
        <v/>
      </c>
      <c r="L58" s="676">
        <f>L57+L$7</f>
        <v/>
      </c>
      <c r="M58" s="676">
        <f>M57+M$7</f>
        <v/>
      </c>
      <c r="N58" s="676">
        <f>N57+N$7</f>
        <v/>
      </c>
      <c r="O58" s="676">
        <f>O57+$O$7</f>
        <v/>
      </c>
      <c r="P58" s="676">
        <f>$J$5</f>
        <v/>
      </c>
      <c r="Q58" s="531">
        <f>$K$5</f>
        <v/>
      </c>
      <c r="S58" s="676">
        <f>S57+S$6</f>
        <v/>
      </c>
      <c r="T58" s="676">
        <f>T57+T$6</f>
        <v/>
      </c>
      <c r="U58" s="676">
        <f>U57+U$6</f>
        <v/>
      </c>
      <c r="V58" s="676">
        <f>V57+V$6</f>
        <v/>
      </c>
      <c r="W58" s="676">
        <f>W57+W$6</f>
        <v/>
      </c>
      <c r="X58" s="676">
        <f>X57+X$6</f>
        <v/>
      </c>
      <c r="Y58" s="676">
        <f>Y57+Y$6</f>
        <v/>
      </c>
      <c r="Z58" s="676">
        <f>Z57+Z$6</f>
        <v/>
      </c>
      <c r="AA58" s="676">
        <f>AA57+AA$6</f>
        <v/>
      </c>
      <c r="AC58" s="676">
        <f>AC57+AC$6</f>
        <v/>
      </c>
      <c r="AD58" s="676">
        <f>AD57+AD$7</f>
        <v/>
      </c>
      <c r="AE58" s="676">
        <f>AE57+AE$7</f>
        <v/>
      </c>
      <c r="AF58" s="676">
        <f>AF57+AF$7</f>
        <v/>
      </c>
      <c r="AG58" s="676">
        <f>AG57+AG$7</f>
        <v/>
      </c>
      <c r="AH58" s="676">
        <f>AH57+AH$7</f>
        <v/>
      </c>
      <c r="AI58" s="676">
        <f>AI57+AI$7</f>
        <v/>
      </c>
      <c r="AJ58" s="676">
        <f>AJ57+AJ$7</f>
        <v/>
      </c>
      <c r="AK58" s="676">
        <f>AK57+AK$7</f>
        <v/>
      </c>
      <c r="AM58" s="676">
        <f>AM57+AM$7</f>
        <v/>
      </c>
      <c r="AN58" s="676">
        <f>AN57+AN$7</f>
        <v/>
      </c>
      <c r="AO58" s="676">
        <f>AO57+AO$7</f>
        <v/>
      </c>
      <c r="AP58" s="676">
        <f>AP57+AP$7</f>
        <v/>
      </c>
      <c r="AQ58" s="676">
        <f>AQ57+AQ$7</f>
        <v/>
      </c>
      <c r="AR58" s="676">
        <f>AR57+AR$7</f>
        <v/>
      </c>
      <c r="AS58" s="676">
        <f>AS57+AS$7</f>
        <v/>
      </c>
      <c r="AT58" s="676">
        <f>AT57+AT$7</f>
        <v/>
      </c>
      <c r="AV58" s="676">
        <f>AV57+AV$7</f>
        <v/>
      </c>
      <c r="AW58" s="676">
        <f>AW57+AW$7</f>
        <v/>
      </c>
      <c r="AX58" s="676">
        <f>AX57+AX$7</f>
        <v/>
      </c>
      <c r="AY58" s="676">
        <f>AY57+AY$7</f>
        <v/>
      </c>
      <c r="AZ58" s="676" t="n"/>
    </row>
    <row r="59">
      <c r="B59" s="520" t="inlineStr">
        <is>
          <t>Jersey</t>
        </is>
      </c>
      <c r="C59" s="520" t="n">
        <v>7</v>
      </c>
      <c r="E59" s="529">
        <f>E58+1</f>
        <v/>
      </c>
      <c r="F59" s="676">
        <f>F58+F$7</f>
        <v/>
      </c>
      <c r="G59" s="676">
        <f>G58+G$7</f>
        <v/>
      </c>
      <c r="H59" s="676">
        <f>H58+H$7</f>
        <v/>
      </c>
      <c r="I59" s="676">
        <f>I58+$I$7</f>
        <v/>
      </c>
      <c r="J59" s="676">
        <f>$J$5</f>
        <v/>
      </c>
      <c r="K59" s="531">
        <f>$K$5</f>
        <v/>
      </c>
      <c r="L59" s="676">
        <f>L58+L$7</f>
        <v/>
      </c>
      <c r="M59" s="676">
        <f>M58+M$7</f>
        <v/>
      </c>
      <c r="N59" s="676">
        <f>N58+N$7</f>
        <v/>
      </c>
      <c r="O59" s="676">
        <f>O58+$O$7</f>
        <v/>
      </c>
      <c r="P59" s="676">
        <f>$J$5</f>
        <v/>
      </c>
      <c r="Q59" s="531">
        <f>$K$5</f>
        <v/>
      </c>
      <c r="S59" s="676">
        <f>S58+S$6</f>
        <v/>
      </c>
      <c r="T59" s="676">
        <f>T58+T$6</f>
        <v/>
      </c>
      <c r="U59" s="676">
        <f>U58+U$6</f>
        <v/>
      </c>
      <c r="V59" s="676">
        <f>V58+V$6</f>
        <v/>
      </c>
      <c r="W59" s="676">
        <f>W58+W$6</f>
        <v/>
      </c>
      <c r="X59" s="676">
        <f>X58+X$6</f>
        <v/>
      </c>
      <c r="Y59" s="676">
        <f>Y58+Y$6</f>
        <v/>
      </c>
      <c r="Z59" s="676">
        <f>Z58+Z$6</f>
        <v/>
      </c>
      <c r="AA59" s="676">
        <f>AA58+AA$6</f>
        <v/>
      </c>
      <c r="AC59" s="676">
        <f>AC58+AC$6</f>
        <v/>
      </c>
      <c r="AD59" s="676">
        <f>AD58+AD$7</f>
        <v/>
      </c>
      <c r="AE59" s="676">
        <f>AE58+AE$7</f>
        <v/>
      </c>
      <c r="AF59" s="676">
        <f>AF58+AF$7</f>
        <v/>
      </c>
      <c r="AG59" s="676">
        <f>AG58+AG$7</f>
        <v/>
      </c>
      <c r="AH59" s="676">
        <f>AH58+AH$7</f>
        <v/>
      </c>
      <c r="AI59" s="676">
        <f>AI58+AI$7</f>
        <v/>
      </c>
      <c r="AJ59" s="676">
        <f>AJ58+AJ$7</f>
        <v/>
      </c>
      <c r="AK59" s="676">
        <f>AK58+AK$7</f>
        <v/>
      </c>
      <c r="AM59" s="676">
        <f>AM58+AM$7</f>
        <v/>
      </c>
      <c r="AN59" s="676">
        <f>AN58+AN$7</f>
        <v/>
      </c>
      <c r="AO59" s="676">
        <f>AO58+AO$7</f>
        <v/>
      </c>
      <c r="AP59" s="676">
        <f>AP58+AP$7</f>
        <v/>
      </c>
      <c r="AQ59" s="676">
        <f>AQ58+AQ$7</f>
        <v/>
      </c>
      <c r="AR59" s="676">
        <f>AR58+AR$7</f>
        <v/>
      </c>
      <c r="AS59" s="676">
        <f>AS58+AS$7</f>
        <v/>
      </c>
      <c r="AT59" s="676">
        <f>AT58+AT$7</f>
        <v/>
      </c>
      <c r="AV59" s="676">
        <f>AV58+AV$7</f>
        <v/>
      </c>
      <c r="AW59" s="676">
        <f>AW58+AW$7</f>
        <v/>
      </c>
      <c r="AX59" s="676">
        <f>AX58+AX$7</f>
        <v/>
      </c>
      <c r="AY59" s="676">
        <f>AY58+AY$7</f>
        <v/>
      </c>
      <c r="AZ59" s="676" t="n"/>
    </row>
    <row r="60">
      <c r="B60" s="520" t="inlineStr">
        <is>
          <t>Jersey Shore</t>
        </is>
      </c>
      <c r="C60" s="520" t="n">
        <v>7</v>
      </c>
      <c r="E60" s="529">
        <f>E59+1</f>
        <v/>
      </c>
      <c r="F60" s="676">
        <f>F59+F$7</f>
        <v/>
      </c>
      <c r="G60" s="676">
        <f>G59+G$7</f>
        <v/>
      </c>
      <c r="H60" s="676">
        <f>H59+H$7</f>
        <v/>
      </c>
      <c r="I60" s="676">
        <f>I59+$I$7</f>
        <v/>
      </c>
      <c r="J60" s="676">
        <f>$J$5</f>
        <v/>
      </c>
      <c r="K60" s="531">
        <f>$K$5</f>
        <v/>
      </c>
      <c r="L60" s="676">
        <f>L59+L$7</f>
        <v/>
      </c>
      <c r="M60" s="676">
        <f>M59+M$7</f>
        <v/>
      </c>
      <c r="N60" s="676">
        <f>N59+N$7</f>
        <v/>
      </c>
      <c r="O60" s="676">
        <f>O59+$O$7</f>
        <v/>
      </c>
      <c r="P60" s="676">
        <f>$J$5</f>
        <v/>
      </c>
      <c r="Q60" s="531">
        <f>$K$5</f>
        <v/>
      </c>
      <c r="S60" s="676">
        <f>S59+S$6</f>
        <v/>
      </c>
      <c r="T60" s="676">
        <f>T59+T$6</f>
        <v/>
      </c>
      <c r="U60" s="676">
        <f>U59+U$6</f>
        <v/>
      </c>
      <c r="V60" s="676">
        <f>V59+V$6</f>
        <v/>
      </c>
      <c r="W60" s="676">
        <f>W59+W$6</f>
        <v/>
      </c>
      <c r="X60" s="676">
        <f>X59+X$6</f>
        <v/>
      </c>
      <c r="Y60" s="676">
        <f>Y59+Y$6</f>
        <v/>
      </c>
      <c r="Z60" s="676">
        <f>Z59+Z$6</f>
        <v/>
      </c>
      <c r="AA60" s="676">
        <f>AA59+AA$6</f>
        <v/>
      </c>
      <c r="AC60" s="676">
        <f>AC59+AC$6</f>
        <v/>
      </c>
      <c r="AD60" s="676">
        <f>AD59+AD$7</f>
        <v/>
      </c>
      <c r="AE60" s="676">
        <f>AE59+AE$7</f>
        <v/>
      </c>
      <c r="AF60" s="676">
        <f>AF59+AF$7</f>
        <v/>
      </c>
      <c r="AG60" s="676">
        <f>AG59+AG$7</f>
        <v/>
      </c>
      <c r="AH60" s="676">
        <f>AH59+AH$7</f>
        <v/>
      </c>
      <c r="AI60" s="676">
        <f>AI59+AI$7</f>
        <v/>
      </c>
      <c r="AJ60" s="676">
        <f>AJ59+AJ$7</f>
        <v/>
      </c>
      <c r="AK60" s="676">
        <f>AK59+AK$7</f>
        <v/>
      </c>
      <c r="AM60" s="676">
        <f>AM59+AM$7</f>
        <v/>
      </c>
      <c r="AN60" s="676">
        <f>AN59+AN$7</f>
        <v/>
      </c>
      <c r="AO60" s="676">
        <f>AO59+AO$7</f>
        <v/>
      </c>
      <c r="AP60" s="676">
        <f>AP59+AP$7</f>
        <v/>
      </c>
      <c r="AQ60" s="676">
        <f>AQ59+AQ$7</f>
        <v/>
      </c>
      <c r="AR60" s="676">
        <f>AR59+AR$7</f>
        <v/>
      </c>
      <c r="AS60" s="676">
        <f>AS59+AS$7</f>
        <v/>
      </c>
      <c r="AT60" s="676">
        <f>AT59+AT$7</f>
        <v/>
      </c>
      <c r="AV60" s="676">
        <f>AV59+AV$7</f>
        <v/>
      </c>
      <c r="AW60" s="676">
        <f>AW59+AW$7</f>
        <v/>
      </c>
      <c r="AX60" s="676">
        <f>AX59+AX$7</f>
        <v/>
      </c>
      <c r="AY60" s="676">
        <f>AY59+AY$7</f>
        <v/>
      </c>
      <c r="AZ60" s="676" t="n"/>
    </row>
    <row r="61">
      <c r="B61" s="520" t="inlineStr">
        <is>
          <t>Kentucky</t>
        </is>
      </c>
      <c r="C61" s="520" t="n">
        <v>7</v>
      </c>
      <c r="E61" s="529">
        <f>E60+1</f>
        <v/>
      </c>
      <c r="F61" s="676">
        <f>F60+F$7</f>
        <v/>
      </c>
      <c r="G61" s="676">
        <f>G60+G$7</f>
        <v/>
      </c>
      <c r="H61" s="676">
        <f>H60+H$7</f>
        <v/>
      </c>
      <c r="I61" s="676">
        <f>I60+$I$7</f>
        <v/>
      </c>
      <c r="J61" s="676">
        <f>$J$5</f>
        <v/>
      </c>
      <c r="K61" s="531">
        <f>$K$5</f>
        <v/>
      </c>
      <c r="L61" s="676">
        <f>L60+L$7</f>
        <v/>
      </c>
      <c r="M61" s="676">
        <f>M60+M$7</f>
        <v/>
      </c>
      <c r="N61" s="676">
        <f>N60+N$7</f>
        <v/>
      </c>
      <c r="O61" s="676">
        <f>O60+$O$7</f>
        <v/>
      </c>
      <c r="P61" s="676">
        <f>$J$5</f>
        <v/>
      </c>
      <c r="Q61" s="531">
        <f>$K$5</f>
        <v/>
      </c>
      <c r="S61" s="676">
        <f>S60+S$6</f>
        <v/>
      </c>
      <c r="T61" s="676">
        <f>T60+T$6</f>
        <v/>
      </c>
      <c r="U61" s="676">
        <f>U60+U$6</f>
        <v/>
      </c>
      <c r="V61" s="676">
        <f>V60+V$6</f>
        <v/>
      </c>
      <c r="W61" s="676">
        <f>W60+W$6</f>
        <v/>
      </c>
      <c r="X61" s="676">
        <f>X60+X$6</f>
        <v/>
      </c>
      <c r="Y61" s="676">
        <f>Y60+Y$6</f>
        <v/>
      </c>
      <c r="Z61" s="676">
        <f>Z60+Z$6</f>
        <v/>
      </c>
      <c r="AA61" s="676">
        <f>AA60+AA$6</f>
        <v/>
      </c>
      <c r="AC61" s="676">
        <f>AC60+AC$6</f>
        <v/>
      </c>
      <c r="AD61" s="676">
        <f>AD60+AD$7</f>
        <v/>
      </c>
      <c r="AE61" s="676">
        <f>AE60+AE$7</f>
        <v/>
      </c>
      <c r="AF61" s="676">
        <f>AF60+AF$7</f>
        <v/>
      </c>
      <c r="AG61" s="676">
        <f>AG60+AG$7</f>
        <v/>
      </c>
      <c r="AH61" s="676">
        <f>AH60+AH$7</f>
        <v/>
      </c>
      <c r="AI61" s="676">
        <f>AI60+AI$7</f>
        <v/>
      </c>
      <c r="AJ61" s="676">
        <f>AJ60+AJ$7</f>
        <v/>
      </c>
      <c r="AK61" s="676">
        <f>AK60+AK$7</f>
        <v/>
      </c>
      <c r="AM61" s="676">
        <f>AM60+AM$7</f>
        <v/>
      </c>
      <c r="AN61" s="676">
        <f>AN60+AN$7</f>
        <v/>
      </c>
      <c r="AO61" s="676">
        <f>AO60+AO$7</f>
        <v/>
      </c>
      <c r="AP61" s="676">
        <f>AP60+AP$7</f>
        <v/>
      </c>
      <c r="AQ61" s="676">
        <f>AQ60+AQ$7</f>
        <v/>
      </c>
      <c r="AR61" s="676">
        <f>AR60+AR$7</f>
        <v/>
      </c>
      <c r="AS61" s="676">
        <f>AS60+AS$7</f>
        <v/>
      </c>
      <c r="AT61" s="676">
        <f>AT60+AT$7</f>
        <v/>
      </c>
      <c r="AV61" s="676">
        <f>AV60+AV$7</f>
        <v/>
      </c>
      <c r="AW61" s="676">
        <f>AW60+AW$7</f>
        <v/>
      </c>
      <c r="AX61" s="676">
        <f>AX60+AX$7</f>
        <v/>
      </c>
      <c r="AY61" s="676">
        <f>AY60+AY$7</f>
        <v/>
      </c>
      <c r="AZ61" s="676" t="n"/>
    </row>
    <row r="62">
      <c r="B62" s="520" t="inlineStr">
        <is>
          <t>LA</t>
        </is>
      </c>
      <c r="C62" s="520" t="n">
        <v>7</v>
      </c>
      <c r="E62" s="529">
        <f>E61+1</f>
        <v/>
      </c>
      <c r="F62" s="676">
        <f>F61+F$7</f>
        <v/>
      </c>
      <c r="G62" s="676">
        <f>G61+G$7</f>
        <v/>
      </c>
      <c r="H62" s="676">
        <f>H61+H$7</f>
        <v/>
      </c>
      <c r="I62" s="676">
        <f>I61+$I$7</f>
        <v/>
      </c>
      <c r="J62" s="676">
        <f>$J$5</f>
        <v/>
      </c>
      <c r="K62" s="531">
        <f>$K$5</f>
        <v/>
      </c>
      <c r="L62" s="676">
        <f>L61+L$7</f>
        <v/>
      </c>
      <c r="M62" s="676">
        <f>M61+M$7</f>
        <v/>
      </c>
      <c r="N62" s="676">
        <f>N61+N$7</f>
        <v/>
      </c>
      <c r="O62" s="676">
        <f>O61+$O$7</f>
        <v/>
      </c>
      <c r="P62" s="676">
        <f>$J$5</f>
        <v/>
      </c>
      <c r="Q62" s="531">
        <f>$K$5</f>
        <v/>
      </c>
      <c r="S62" s="676">
        <f>S61+S$6</f>
        <v/>
      </c>
      <c r="T62" s="676">
        <f>T61+T$6</f>
        <v/>
      </c>
      <c r="U62" s="676">
        <f>U61+U$6</f>
        <v/>
      </c>
      <c r="V62" s="676">
        <f>V61+V$6</f>
        <v/>
      </c>
      <c r="W62" s="676">
        <f>W61+W$6</f>
        <v/>
      </c>
      <c r="X62" s="676">
        <f>X61+X$6</f>
        <v/>
      </c>
      <c r="Y62" s="676">
        <f>Y61+Y$6</f>
        <v/>
      </c>
      <c r="Z62" s="676">
        <f>Z61+Z$6</f>
        <v/>
      </c>
      <c r="AA62" s="676">
        <f>AA61+AA$6</f>
        <v/>
      </c>
      <c r="AC62" s="676">
        <f>AC61+AC$6</f>
        <v/>
      </c>
      <c r="AD62" s="676">
        <f>AD61+AD$7</f>
        <v/>
      </c>
      <c r="AE62" s="676">
        <f>AE61+AE$7</f>
        <v/>
      </c>
      <c r="AF62" s="676">
        <f>AF61+AF$7</f>
        <v/>
      </c>
      <c r="AG62" s="676">
        <f>AG61+AG$7</f>
        <v/>
      </c>
      <c r="AH62" s="676">
        <f>AH61+AH$7</f>
        <v/>
      </c>
      <c r="AI62" s="676">
        <f>AI61+AI$7</f>
        <v/>
      </c>
      <c r="AJ62" s="676">
        <f>AJ61+AJ$7</f>
        <v/>
      </c>
      <c r="AK62" s="676">
        <f>AK61+AK$7</f>
        <v/>
      </c>
      <c r="AM62" s="676">
        <f>AM61+AM$7</f>
        <v/>
      </c>
      <c r="AN62" s="676">
        <f>AN61+AN$7</f>
        <v/>
      </c>
      <c r="AO62" s="676">
        <f>AO61+AO$7</f>
        <v/>
      </c>
      <c r="AP62" s="676">
        <f>AP61+AP$7</f>
        <v/>
      </c>
      <c r="AQ62" s="676">
        <f>AQ61+AQ$7</f>
        <v/>
      </c>
      <c r="AR62" s="676">
        <f>AR61+AR$7</f>
        <v/>
      </c>
      <c r="AS62" s="676">
        <f>AS61+AS$7</f>
        <v/>
      </c>
      <c r="AT62" s="676">
        <f>AT61+AT$7</f>
        <v/>
      </c>
      <c r="AV62" s="676">
        <f>AV61+AV$7</f>
        <v/>
      </c>
      <c r="AW62" s="676">
        <f>AW61+AW$7</f>
        <v/>
      </c>
      <c r="AX62" s="676">
        <f>AX61+AX$7</f>
        <v/>
      </c>
      <c r="AY62" s="676">
        <f>AY61+AY$7</f>
        <v/>
      </c>
      <c r="AZ62" s="676" t="n"/>
    </row>
    <row r="63">
      <c r="B63" s="520" t="inlineStr">
        <is>
          <t>Las Vegas</t>
        </is>
      </c>
      <c r="C63" s="520" t="n">
        <v>7</v>
      </c>
      <c r="E63" s="529">
        <f>E62+1</f>
        <v/>
      </c>
      <c r="F63" s="676">
        <f>F62+F$7</f>
        <v/>
      </c>
      <c r="G63" s="676">
        <f>G62+G$7</f>
        <v/>
      </c>
      <c r="H63" s="676">
        <f>H62+H$7</f>
        <v/>
      </c>
      <c r="I63" s="676">
        <f>I62+$I$7</f>
        <v/>
      </c>
      <c r="J63" s="676">
        <f>$J$5</f>
        <v/>
      </c>
      <c r="K63" s="531">
        <f>$K$5</f>
        <v/>
      </c>
      <c r="L63" s="676">
        <f>L62+L$7</f>
        <v/>
      </c>
      <c r="M63" s="676">
        <f>M62+M$7</f>
        <v/>
      </c>
      <c r="N63" s="676">
        <f>N62+N$7</f>
        <v/>
      </c>
      <c r="O63" s="676">
        <f>O62+$O$7</f>
        <v/>
      </c>
      <c r="P63" s="676">
        <f>$J$5</f>
        <v/>
      </c>
      <c r="Q63" s="531">
        <f>$K$5</f>
        <v/>
      </c>
      <c r="S63" s="676">
        <f>S62+S$6</f>
        <v/>
      </c>
      <c r="T63" s="676">
        <f>T62+T$6</f>
        <v/>
      </c>
      <c r="U63" s="676">
        <f>U62+U$6</f>
        <v/>
      </c>
      <c r="V63" s="676">
        <f>V62+V$6</f>
        <v/>
      </c>
      <c r="W63" s="676">
        <f>W62+W$6</f>
        <v/>
      </c>
      <c r="X63" s="676">
        <f>X62+X$6</f>
        <v/>
      </c>
      <c r="Y63" s="676">
        <f>Y62+Y$6</f>
        <v/>
      </c>
      <c r="Z63" s="676">
        <f>Z62+Z$6</f>
        <v/>
      </c>
      <c r="AA63" s="676">
        <f>AA62+AA$6</f>
        <v/>
      </c>
      <c r="AC63" s="676">
        <f>AC62+AC$6</f>
        <v/>
      </c>
      <c r="AD63" s="676">
        <f>AD62+AD$7</f>
        <v/>
      </c>
      <c r="AE63" s="676">
        <f>AE62+AE$7</f>
        <v/>
      </c>
      <c r="AF63" s="676">
        <f>AF62+AF$7</f>
        <v/>
      </c>
      <c r="AG63" s="676">
        <f>AG62+AG$7</f>
        <v/>
      </c>
      <c r="AH63" s="676">
        <f>AH62+AH$7</f>
        <v/>
      </c>
      <c r="AI63" s="676">
        <f>AI62+AI$7</f>
        <v/>
      </c>
      <c r="AJ63" s="676">
        <f>AJ62+AJ$7</f>
        <v/>
      </c>
      <c r="AK63" s="676">
        <f>AK62+AK$7</f>
        <v/>
      </c>
      <c r="AM63" s="676">
        <f>AM62+AM$7</f>
        <v/>
      </c>
      <c r="AN63" s="676">
        <f>AN62+AN$7</f>
        <v/>
      </c>
      <c r="AO63" s="676">
        <f>AO62+AO$7</f>
        <v/>
      </c>
      <c r="AP63" s="676">
        <f>AP62+AP$7</f>
        <v/>
      </c>
      <c r="AQ63" s="676">
        <f>AQ62+AQ$7</f>
        <v/>
      </c>
      <c r="AR63" s="676">
        <f>AR62+AR$7</f>
        <v/>
      </c>
      <c r="AS63" s="676">
        <f>AS62+AS$7</f>
        <v/>
      </c>
      <c r="AT63" s="676">
        <f>AT62+AT$7</f>
        <v/>
      </c>
      <c r="AV63" s="676">
        <f>AV62+AV$7</f>
        <v/>
      </c>
      <c r="AW63" s="676">
        <f>AW62+AW$7</f>
        <v/>
      </c>
      <c r="AX63" s="676">
        <f>AX62+AX$7</f>
        <v/>
      </c>
      <c r="AY63" s="676">
        <f>AY62+AY$7</f>
        <v/>
      </c>
      <c r="AZ63" s="676" t="n"/>
    </row>
    <row r="64">
      <c r="B64" s="520" t="inlineStr">
        <is>
          <t>LI</t>
        </is>
      </c>
      <c r="C64" s="520" t="n">
        <v>7</v>
      </c>
      <c r="E64" s="529">
        <f>E63+1</f>
        <v/>
      </c>
      <c r="F64" s="676">
        <f>F63+F$7</f>
        <v/>
      </c>
      <c r="G64" s="676">
        <f>G63+G$7</f>
        <v/>
      </c>
      <c r="H64" s="676">
        <f>H63+H$7</f>
        <v/>
      </c>
      <c r="I64" s="676">
        <f>I63+$I$7</f>
        <v/>
      </c>
      <c r="J64" s="676">
        <f>$J$5</f>
        <v/>
      </c>
      <c r="K64" s="531">
        <f>$K$5</f>
        <v/>
      </c>
      <c r="L64" s="676">
        <f>L63+L$7</f>
        <v/>
      </c>
      <c r="M64" s="676">
        <f>M63+M$7</f>
        <v/>
      </c>
      <c r="N64" s="676">
        <f>N63+N$7</f>
        <v/>
      </c>
      <c r="O64" s="676">
        <f>O63+$O$7</f>
        <v/>
      </c>
      <c r="P64" s="676">
        <f>$J$5</f>
        <v/>
      </c>
      <c r="Q64" s="531">
        <f>$K$5</f>
        <v/>
      </c>
      <c r="S64" s="676">
        <f>S63+S$6</f>
        <v/>
      </c>
      <c r="T64" s="676">
        <f>T63+T$6</f>
        <v/>
      </c>
      <c r="U64" s="676">
        <f>U63+U$6</f>
        <v/>
      </c>
      <c r="V64" s="676">
        <f>V63+V$6</f>
        <v/>
      </c>
      <c r="W64" s="676">
        <f>W63+W$6</f>
        <v/>
      </c>
      <c r="X64" s="676">
        <f>X63+X$6</f>
        <v/>
      </c>
      <c r="Y64" s="676">
        <f>Y63+Y$6</f>
        <v/>
      </c>
      <c r="Z64" s="676">
        <f>Z63+Z$6</f>
        <v/>
      </c>
      <c r="AA64" s="676">
        <f>AA63+AA$6</f>
        <v/>
      </c>
      <c r="AC64" s="676">
        <f>AC63+AC$6</f>
        <v/>
      </c>
      <c r="AD64" s="676">
        <f>AD63+AD$7</f>
        <v/>
      </c>
      <c r="AE64" s="676">
        <f>AE63+AE$7</f>
        <v/>
      </c>
      <c r="AF64" s="676">
        <f>AF63+AF$7</f>
        <v/>
      </c>
      <c r="AG64" s="676">
        <f>AG63+AG$7</f>
        <v/>
      </c>
      <c r="AH64" s="676">
        <f>AH63+AH$7</f>
        <v/>
      </c>
      <c r="AI64" s="676">
        <f>AI63+AI$7</f>
        <v/>
      </c>
      <c r="AJ64" s="676">
        <f>AJ63+AJ$7</f>
        <v/>
      </c>
      <c r="AK64" s="676">
        <f>AK63+AK$7</f>
        <v/>
      </c>
      <c r="AM64" s="676">
        <f>AM63+AM$7</f>
        <v/>
      </c>
      <c r="AN64" s="676">
        <f>AN63+AN$7</f>
        <v/>
      </c>
      <c r="AO64" s="676">
        <f>AO63+AO$7</f>
        <v/>
      </c>
      <c r="AP64" s="676">
        <f>AP63+AP$7</f>
        <v/>
      </c>
      <c r="AQ64" s="676">
        <f>AQ63+AQ$7</f>
        <v/>
      </c>
      <c r="AR64" s="676">
        <f>AR63+AR$7</f>
        <v/>
      </c>
      <c r="AS64" s="676">
        <f>AS63+AS$7</f>
        <v/>
      </c>
      <c r="AT64" s="676">
        <f>AT63+AT$7</f>
        <v/>
      </c>
      <c r="AV64" s="676">
        <f>AV63+AV$7</f>
        <v/>
      </c>
      <c r="AW64" s="676">
        <f>AW63+AW$7</f>
        <v/>
      </c>
      <c r="AX64" s="676">
        <f>AX63+AX$7</f>
        <v/>
      </c>
      <c r="AY64" s="676">
        <f>AY63+AY$7</f>
        <v/>
      </c>
      <c r="AZ64" s="676" t="n"/>
    </row>
    <row r="65">
      <c r="B65" s="520" t="inlineStr">
        <is>
          <t>Long Beach</t>
        </is>
      </c>
      <c r="C65" s="520" t="n">
        <v>7</v>
      </c>
      <c r="E65" s="529">
        <f>E64+1</f>
        <v/>
      </c>
      <c r="F65" s="676">
        <f>F64+F$7</f>
        <v/>
      </c>
      <c r="G65" s="676">
        <f>G64+G$7</f>
        <v/>
      </c>
      <c r="H65" s="676">
        <f>H64+H$7</f>
        <v/>
      </c>
      <c r="I65" s="676">
        <f>I64+$I$7</f>
        <v/>
      </c>
      <c r="J65" s="676">
        <f>$J$5</f>
        <v/>
      </c>
      <c r="K65" s="531">
        <f>$K$5</f>
        <v/>
      </c>
      <c r="L65" s="676">
        <f>L64+L$7</f>
        <v/>
      </c>
      <c r="M65" s="676">
        <f>M64+M$7</f>
        <v/>
      </c>
      <c r="N65" s="676">
        <f>N64+N$7</f>
        <v/>
      </c>
      <c r="O65" s="676">
        <f>O64+$O$7</f>
        <v/>
      </c>
      <c r="P65" s="676">
        <f>$J$5</f>
        <v/>
      </c>
      <c r="Q65" s="531">
        <f>$K$5</f>
        <v/>
      </c>
      <c r="S65" s="676">
        <f>S64+S$6</f>
        <v/>
      </c>
      <c r="T65" s="676">
        <f>T64+T$6</f>
        <v/>
      </c>
      <c r="U65" s="676">
        <f>U64+U$6</f>
        <v/>
      </c>
      <c r="V65" s="676">
        <f>V64+V$6</f>
        <v/>
      </c>
      <c r="W65" s="676">
        <f>W64+W$6</f>
        <v/>
      </c>
      <c r="X65" s="676">
        <f>X64+X$6</f>
        <v/>
      </c>
      <c r="Y65" s="676">
        <f>Y64+Y$6</f>
        <v/>
      </c>
      <c r="Z65" s="676">
        <f>Z64+Z$6</f>
        <v/>
      </c>
      <c r="AA65" s="676">
        <f>AA64+AA$6</f>
        <v/>
      </c>
      <c r="AC65" s="676">
        <f>AC64+AC$6</f>
        <v/>
      </c>
      <c r="AD65" s="676">
        <f>AD64+AD$7</f>
        <v/>
      </c>
      <c r="AE65" s="676">
        <f>AE64+AE$7</f>
        <v/>
      </c>
      <c r="AF65" s="676">
        <f>AF64+AF$7</f>
        <v/>
      </c>
      <c r="AG65" s="676">
        <f>AG64+AG$7</f>
        <v/>
      </c>
      <c r="AH65" s="676">
        <f>AH64+AH$7</f>
        <v/>
      </c>
      <c r="AI65" s="676">
        <f>AI64+AI$7</f>
        <v/>
      </c>
      <c r="AJ65" s="676">
        <f>AJ64+AJ$7</f>
        <v/>
      </c>
      <c r="AK65" s="676">
        <f>AK64+AK$7</f>
        <v/>
      </c>
      <c r="AM65" s="676">
        <f>AM64+AM$7</f>
        <v/>
      </c>
      <c r="AN65" s="676">
        <f>AN64+AN$7</f>
        <v/>
      </c>
      <c r="AO65" s="676">
        <f>AO64+AO$7</f>
        <v/>
      </c>
      <c r="AP65" s="676">
        <f>AP64+AP$7</f>
        <v/>
      </c>
      <c r="AQ65" s="676">
        <f>AQ64+AQ$7</f>
        <v/>
      </c>
      <c r="AR65" s="676">
        <f>AR64+AR$7</f>
        <v/>
      </c>
      <c r="AS65" s="676">
        <f>AS64+AS$7</f>
        <v/>
      </c>
      <c r="AT65" s="676">
        <f>AT64+AT$7</f>
        <v/>
      </c>
      <c r="AV65" s="676">
        <f>AV64+AV$7</f>
        <v/>
      </c>
      <c r="AW65" s="676">
        <f>AW64+AW$7</f>
        <v/>
      </c>
      <c r="AX65" s="676">
        <f>AX64+AX$7</f>
        <v/>
      </c>
      <c r="AY65" s="676">
        <f>AY64+AY$7</f>
        <v/>
      </c>
      <c r="AZ65" s="676" t="n"/>
    </row>
    <row r="66">
      <c r="B66" s="520" t="inlineStr">
        <is>
          <t>Long Island</t>
        </is>
      </c>
      <c r="C66" s="520" t="n">
        <v>7</v>
      </c>
      <c r="E66" s="529">
        <f>E65+1</f>
        <v/>
      </c>
      <c r="F66" s="676">
        <f>F65+F$7</f>
        <v/>
      </c>
      <c r="G66" s="676">
        <f>G65+G$7</f>
        <v/>
      </c>
      <c r="H66" s="676">
        <f>H65+H$7</f>
        <v/>
      </c>
      <c r="I66" s="676">
        <f>I65+$I$7</f>
        <v/>
      </c>
      <c r="J66" s="676">
        <f>$J$5</f>
        <v/>
      </c>
      <c r="K66" s="531">
        <f>$K$5</f>
        <v/>
      </c>
      <c r="L66" s="676">
        <f>L65+L$7</f>
        <v/>
      </c>
      <c r="M66" s="676">
        <f>M65+M$7</f>
        <v/>
      </c>
      <c r="N66" s="676">
        <f>N65+N$7</f>
        <v/>
      </c>
      <c r="O66" s="676">
        <f>O65+$O$7</f>
        <v/>
      </c>
      <c r="P66" s="676">
        <f>$J$5</f>
        <v/>
      </c>
      <c r="Q66" s="531">
        <f>$K$5</f>
        <v/>
      </c>
      <c r="S66" s="676">
        <f>S65+S$6</f>
        <v/>
      </c>
      <c r="T66" s="676">
        <f>T65+T$6</f>
        <v/>
      </c>
      <c r="U66" s="676">
        <f>U65+U$6</f>
        <v/>
      </c>
      <c r="V66" s="676">
        <f>V65+V$6</f>
        <v/>
      </c>
      <c r="W66" s="676">
        <f>W65+W$6</f>
        <v/>
      </c>
      <c r="X66" s="676">
        <f>X65+X$6</f>
        <v/>
      </c>
      <c r="Y66" s="676">
        <f>Y65+Y$6</f>
        <v/>
      </c>
      <c r="Z66" s="676">
        <f>Z65+Z$6</f>
        <v/>
      </c>
      <c r="AA66" s="676">
        <f>AA65+AA$6</f>
        <v/>
      </c>
      <c r="AC66" s="676">
        <f>AC65+AC$6</f>
        <v/>
      </c>
      <c r="AD66" s="676">
        <f>AD65+AD$7</f>
        <v/>
      </c>
      <c r="AE66" s="676">
        <f>AE65+AE$7</f>
        <v/>
      </c>
      <c r="AF66" s="676">
        <f>AF65+AF$7</f>
        <v/>
      </c>
      <c r="AG66" s="676">
        <f>AG65+AG$7</f>
        <v/>
      </c>
      <c r="AH66" s="676">
        <f>AH65+AH$7</f>
        <v/>
      </c>
      <c r="AI66" s="676">
        <f>AI65+AI$7</f>
        <v/>
      </c>
      <c r="AJ66" s="676">
        <f>AJ65+AJ$7</f>
        <v/>
      </c>
      <c r="AK66" s="676">
        <f>AK65+AK$7</f>
        <v/>
      </c>
      <c r="AM66" s="676">
        <f>AM65+AM$7</f>
        <v/>
      </c>
      <c r="AN66" s="676">
        <f>AN65+AN$7</f>
        <v/>
      </c>
      <c r="AO66" s="676">
        <f>AO65+AO$7</f>
        <v/>
      </c>
      <c r="AP66" s="676">
        <f>AP65+AP$7</f>
        <v/>
      </c>
      <c r="AQ66" s="676">
        <f>AQ65+AQ$7</f>
        <v/>
      </c>
      <c r="AR66" s="676">
        <f>AR65+AR$7</f>
        <v/>
      </c>
      <c r="AS66" s="676">
        <f>AS65+AS$7</f>
        <v/>
      </c>
      <c r="AT66" s="676">
        <f>AT65+AT$7</f>
        <v/>
      </c>
      <c r="AV66" s="676">
        <f>AV65+AV$7</f>
        <v/>
      </c>
      <c r="AW66" s="676">
        <f>AW65+AW$7</f>
        <v/>
      </c>
      <c r="AX66" s="676">
        <f>AX65+AX$7</f>
        <v/>
      </c>
      <c r="AY66" s="676">
        <f>AY65+AY$7</f>
        <v/>
      </c>
      <c r="AZ66" s="676" t="n"/>
    </row>
    <row r="67">
      <c r="B67" s="520" t="inlineStr">
        <is>
          <t>Los Angeles</t>
        </is>
      </c>
      <c r="C67" s="520" t="n">
        <v>7</v>
      </c>
      <c r="E67" s="529">
        <f>E66+1</f>
        <v/>
      </c>
      <c r="F67" s="676">
        <f>F66+F$7</f>
        <v/>
      </c>
      <c r="G67" s="676">
        <f>G66+G$7</f>
        <v/>
      </c>
      <c r="H67" s="676">
        <f>H66+H$7</f>
        <v/>
      </c>
      <c r="I67" s="676">
        <f>I66+$I$7</f>
        <v/>
      </c>
      <c r="J67" s="676">
        <f>$J$5</f>
        <v/>
      </c>
      <c r="K67" s="531">
        <f>$K$5</f>
        <v/>
      </c>
      <c r="L67" s="676">
        <f>L66+L$7</f>
        <v/>
      </c>
      <c r="M67" s="676">
        <f>M66+M$7</f>
        <v/>
      </c>
      <c r="N67" s="676">
        <f>N66+N$7</f>
        <v/>
      </c>
      <c r="O67" s="676">
        <f>O66+$O$7</f>
        <v/>
      </c>
      <c r="P67" s="676">
        <f>$J$5</f>
        <v/>
      </c>
      <c r="Q67" s="531">
        <f>$K$5</f>
        <v/>
      </c>
      <c r="S67" s="676">
        <f>S66+S$6</f>
        <v/>
      </c>
      <c r="T67" s="676">
        <f>T66+T$6</f>
        <v/>
      </c>
      <c r="U67" s="676">
        <f>U66+U$6</f>
        <v/>
      </c>
      <c r="V67" s="676">
        <f>V66+V$6</f>
        <v/>
      </c>
      <c r="W67" s="676">
        <f>W66+W$6</f>
        <v/>
      </c>
      <c r="X67" s="676">
        <f>X66+X$6</f>
        <v/>
      </c>
      <c r="Y67" s="676">
        <f>Y66+Y$6</f>
        <v/>
      </c>
      <c r="Z67" s="676">
        <f>Z66+Z$6</f>
        <v/>
      </c>
      <c r="AA67" s="676">
        <f>AA66+AA$6</f>
        <v/>
      </c>
      <c r="AC67" s="676">
        <f>AC66+AC$6</f>
        <v/>
      </c>
      <c r="AD67" s="676">
        <f>AD66+AD$7</f>
        <v/>
      </c>
      <c r="AE67" s="676">
        <f>AE66+AE$7</f>
        <v/>
      </c>
      <c r="AF67" s="676">
        <f>AF66+AF$7</f>
        <v/>
      </c>
      <c r="AG67" s="676">
        <f>AG66+AG$7</f>
        <v/>
      </c>
      <c r="AH67" s="676">
        <f>AH66+AH$7</f>
        <v/>
      </c>
      <c r="AI67" s="676">
        <f>AI66+AI$7</f>
        <v/>
      </c>
      <c r="AJ67" s="676">
        <f>AJ66+AJ$7</f>
        <v/>
      </c>
      <c r="AK67" s="676">
        <f>AK66+AK$7</f>
        <v/>
      </c>
      <c r="AM67" s="676">
        <f>AM66+AM$7</f>
        <v/>
      </c>
      <c r="AN67" s="676">
        <f>AN66+AN$7</f>
        <v/>
      </c>
      <c r="AO67" s="676">
        <f>AO66+AO$7</f>
        <v/>
      </c>
      <c r="AP67" s="676">
        <f>AP66+AP$7</f>
        <v/>
      </c>
      <c r="AQ67" s="676">
        <f>AQ66+AQ$7</f>
        <v/>
      </c>
      <c r="AR67" s="676">
        <f>AR66+AR$7</f>
        <v/>
      </c>
      <c r="AS67" s="676">
        <f>AS66+AS$7</f>
        <v/>
      </c>
      <c r="AT67" s="676">
        <f>AT66+AT$7</f>
        <v/>
      </c>
      <c r="AV67" s="676">
        <f>AV66+AV$7</f>
        <v/>
      </c>
      <c r="AW67" s="676">
        <f>AW66+AW$7</f>
        <v/>
      </c>
      <c r="AX67" s="676">
        <f>AX66+AX$7</f>
        <v/>
      </c>
      <c r="AY67" s="676">
        <f>AY66+AY$7</f>
        <v/>
      </c>
      <c r="AZ67" s="676" t="n"/>
    </row>
    <row r="68">
      <c r="B68" s="520" t="inlineStr">
        <is>
          <t>Louisiana</t>
        </is>
      </c>
      <c r="C68" s="520" t="n">
        <v>7</v>
      </c>
      <c r="E68" s="529">
        <f>E67+1</f>
        <v/>
      </c>
      <c r="F68" s="676">
        <f>F67+F$7</f>
        <v/>
      </c>
      <c r="G68" s="676">
        <f>G67+G$7</f>
        <v/>
      </c>
      <c r="H68" s="676">
        <f>H67+H$7</f>
        <v/>
      </c>
      <c r="I68" s="676">
        <f>I67+$I$7</f>
        <v/>
      </c>
      <c r="J68" s="676">
        <f>$J$5</f>
        <v/>
      </c>
      <c r="K68" s="531">
        <f>$K$5</f>
        <v/>
      </c>
      <c r="L68" s="676">
        <f>L67+L$7</f>
        <v/>
      </c>
      <c r="M68" s="676">
        <f>M67+M$7</f>
        <v/>
      </c>
      <c r="N68" s="676">
        <f>N67+N$7</f>
        <v/>
      </c>
      <c r="O68" s="676">
        <f>O67+$O$7</f>
        <v/>
      </c>
      <c r="P68" s="676">
        <f>$J$5</f>
        <v/>
      </c>
      <c r="Q68" s="531">
        <f>$K$5</f>
        <v/>
      </c>
      <c r="S68" s="676">
        <f>S67+S$6</f>
        <v/>
      </c>
      <c r="T68" s="676">
        <f>T67+T$6</f>
        <v/>
      </c>
      <c r="U68" s="676">
        <f>U67+U$6</f>
        <v/>
      </c>
      <c r="V68" s="676">
        <f>V67+V$6</f>
        <v/>
      </c>
      <c r="W68" s="676">
        <f>W67+W$6</f>
        <v/>
      </c>
      <c r="X68" s="676">
        <f>X67+X$6</f>
        <v/>
      </c>
      <c r="Y68" s="676">
        <f>Y67+Y$6</f>
        <v/>
      </c>
      <c r="Z68" s="676">
        <f>Z67+Z$6</f>
        <v/>
      </c>
      <c r="AA68" s="676">
        <f>AA67+AA$6</f>
        <v/>
      </c>
      <c r="AC68" s="676">
        <f>AC67+AC$6</f>
        <v/>
      </c>
      <c r="AD68" s="676">
        <f>AD67+AD$7</f>
        <v/>
      </c>
      <c r="AE68" s="676">
        <f>AE67+AE$7</f>
        <v/>
      </c>
      <c r="AF68" s="676">
        <f>AF67+AF$7</f>
        <v/>
      </c>
      <c r="AG68" s="676">
        <f>AG67+AG$7</f>
        <v/>
      </c>
      <c r="AH68" s="676">
        <f>AH67+AH$7</f>
        <v/>
      </c>
      <c r="AI68" s="676">
        <f>AI67+AI$7</f>
        <v/>
      </c>
      <c r="AJ68" s="676">
        <f>AJ67+AJ$7</f>
        <v/>
      </c>
      <c r="AK68" s="676">
        <f>AK67+AK$7</f>
        <v/>
      </c>
      <c r="AM68" s="676">
        <f>AM67+AM$7</f>
        <v/>
      </c>
      <c r="AN68" s="676">
        <f>AN67+AN$7</f>
        <v/>
      </c>
      <c r="AO68" s="676">
        <f>AO67+AO$7</f>
        <v/>
      </c>
      <c r="AP68" s="676">
        <f>AP67+AP$7</f>
        <v/>
      </c>
      <c r="AQ68" s="676">
        <f>AQ67+AQ$7</f>
        <v/>
      </c>
      <c r="AR68" s="676">
        <f>AR67+AR$7</f>
        <v/>
      </c>
      <c r="AS68" s="676">
        <f>AS67+AS$7</f>
        <v/>
      </c>
      <c r="AT68" s="676">
        <f>AT67+AT$7</f>
        <v/>
      </c>
      <c r="AV68" s="676">
        <f>AV67+AV$7</f>
        <v/>
      </c>
      <c r="AW68" s="676">
        <f>AW67+AW$7</f>
        <v/>
      </c>
      <c r="AX68" s="676">
        <f>AX67+AX$7</f>
        <v/>
      </c>
      <c r="AY68" s="676">
        <f>AY67+AY$7</f>
        <v/>
      </c>
      <c r="AZ68" s="676" t="n"/>
    </row>
    <row r="69">
      <c r="B69" s="520" t="inlineStr">
        <is>
          <t>LV</t>
        </is>
      </c>
      <c r="C69" s="520" t="n">
        <v>7</v>
      </c>
      <c r="E69" s="529">
        <f>E68+1</f>
        <v/>
      </c>
      <c r="F69" s="676">
        <f>F68+F$7</f>
        <v/>
      </c>
      <c r="G69" s="676">
        <f>G68+G$7</f>
        <v/>
      </c>
      <c r="H69" s="676">
        <f>H68+H$7</f>
        <v/>
      </c>
      <c r="I69" s="676">
        <f>I68+$I$7</f>
        <v/>
      </c>
      <c r="J69" s="676">
        <f>$J$5</f>
        <v/>
      </c>
      <c r="K69" s="531">
        <f>$K$5</f>
        <v/>
      </c>
      <c r="L69" s="676">
        <f>L68+L$7</f>
        <v/>
      </c>
      <c r="M69" s="676">
        <f>M68+M$7</f>
        <v/>
      </c>
      <c r="N69" s="676">
        <f>N68+N$7</f>
        <v/>
      </c>
      <c r="O69" s="676">
        <f>O68+$O$7</f>
        <v/>
      </c>
      <c r="P69" s="676">
        <f>$J$5</f>
        <v/>
      </c>
      <c r="Q69" s="531">
        <f>$K$5</f>
        <v/>
      </c>
      <c r="S69" s="676">
        <f>S68+S$6</f>
        <v/>
      </c>
      <c r="T69" s="676">
        <f>T68+T$6</f>
        <v/>
      </c>
      <c r="U69" s="676">
        <f>U68+U$6</f>
        <v/>
      </c>
      <c r="V69" s="676">
        <f>V68+V$6</f>
        <v/>
      </c>
      <c r="W69" s="676">
        <f>W68+W$6</f>
        <v/>
      </c>
      <c r="X69" s="676">
        <f>X68+X$6</f>
        <v/>
      </c>
      <c r="Y69" s="676">
        <f>Y68+Y$6</f>
        <v/>
      </c>
      <c r="Z69" s="676">
        <f>Z68+Z$6</f>
        <v/>
      </c>
      <c r="AA69" s="676">
        <f>AA68+AA$6</f>
        <v/>
      </c>
      <c r="AC69" s="676">
        <f>AC68+AC$6</f>
        <v/>
      </c>
      <c r="AD69" s="676">
        <f>AD68+AD$7</f>
        <v/>
      </c>
      <c r="AE69" s="676">
        <f>AE68+AE$7</f>
        <v/>
      </c>
      <c r="AF69" s="676">
        <f>AF68+AF$7</f>
        <v/>
      </c>
      <c r="AG69" s="676">
        <f>AG68+AG$7</f>
        <v/>
      </c>
      <c r="AH69" s="676">
        <f>AH68+AH$7</f>
        <v/>
      </c>
      <c r="AI69" s="676">
        <f>AI68+AI$7</f>
        <v/>
      </c>
      <c r="AJ69" s="676">
        <f>AJ68+AJ$7</f>
        <v/>
      </c>
      <c r="AK69" s="676">
        <f>AK68+AK$7</f>
        <v/>
      </c>
      <c r="AM69" s="676">
        <f>AM68+AM$7</f>
        <v/>
      </c>
      <c r="AN69" s="676">
        <f>AN68+AN$7</f>
        <v/>
      </c>
      <c r="AO69" s="676">
        <f>AO68+AO$7</f>
        <v/>
      </c>
      <c r="AP69" s="676">
        <f>AP68+AP$7</f>
        <v/>
      </c>
      <c r="AQ69" s="676">
        <f>AQ68+AQ$7</f>
        <v/>
      </c>
      <c r="AR69" s="676">
        <f>AR68+AR$7</f>
        <v/>
      </c>
      <c r="AS69" s="676">
        <f>AS68+AS$7</f>
        <v/>
      </c>
      <c r="AT69" s="676">
        <f>AT68+AT$7</f>
        <v/>
      </c>
      <c r="AV69" s="676">
        <f>AV68+AV$7</f>
        <v/>
      </c>
      <c r="AW69" s="676">
        <f>AW68+AW$7</f>
        <v/>
      </c>
      <c r="AX69" s="676">
        <f>AX68+AX$7</f>
        <v/>
      </c>
      <c r="AY69" s="676">
        <f>AY68+AY$7</f>
        <v/>
      </c>
      <c r="AZ69" s="676" t="n"/>
    </row>
    <row r="70">
      <c r="B70" s="520" t="inlineStr">
        <is>
          <t>Miami</t>
        </is>
      </c>
      <c r="C70" s="520" t="n">
        <v>7</v>
      </c>
      <c r="E70" s="529">
        <f>E69+1</f>
        <v/>
      </c>
      <c r="F70" s="676">
        <f>F69+F$7</f>
        <v/>
      </c>
      <c r="G70" s="676">
        <f>G69+G$7</f>
        <v/>
      </c>
      <c r="H70" s="676">
        <f>H69+H$7</f>
        <v/>
      </c>
      <c r="I70" s="676">
        <f>I69+$I$7</f>
        <v/>
      </c>
      <c r="J70" s="676">
        <f>$J$5</f>
        <v/>
      </c>
      <c r="K70" s="531">
        <f>$K$5</f>
        <v/>
      </c>
      <c r="L70" s="676">
        <f>L69+L$7</f>
        <v/>
      </c>
      <c r="M70" s="676">
        <f>M69+M$7</f>
        <v/>
      </c>
      <c r="N70" s="676">
        <f>N69+N$7</f>
        <v/>
      </c>
      <c r="O70" s="676">
        <f>O69+$O$7</f>
        <v/>
      </c>
      <c r="P70" s="676">
        <f>$J$5</f>
        <v/>
      </c>
      <c r="Q70" s="531">
        <f>$K$5</f>
        <v/>
      </c>
      <c r="S70" s="676">
        <f>S69+S$6</f>
        <v/>
      </c>
      <c r="T70" s="676">
        <f>T69+T$6</f>
        <v/>
      </c>
      <c r="U70" s="676">
        <f>U69+U$6</f>
        <v/>
      </c>
      <c r="V70" s="676">
        <f>V69+V$6</f>
        <v/>
      </c>
      <c r="W70" s="676">
        <f>W69+W$6</f>
        <v/>
      </c>
      <c r="X70" s="676">
        <f>X69+X$6</f>
        <v/>
      </c>
      <c r="Y70" s="676">
        <f>Y69+Y$6</f>
        <v/>
      </c>
      <c r="Z70" s="676">
        <f>Z69+Z$6</f>
        <v/>
      </c>
      <c r="AA70" s="676">
        <f>AA69+AA$6</f>
        <v/>
      </c>
      <c r="AC70" s="676">
        <f>AC69+AC$6</f>
        <v/>
      </c>
      <c r="AD70" s="676">
        <f>AD69+AD$7</f>
        <v/>
      </c>
      <c r="AE70" s="676">
        <f>AE69+AE$7</f>
        <v/>
      </c>
      <c r="AF70" s="676">
        <f>AF69+AF$7</f>
        <v/>
      </c>
      <c r="AG70" s="676">
        <f>AG69+AG$7</f>
        <v/>
      </c>
      <c r="AH70" s="676">
        <f>AH69+AH$7</f>
        <v/>
      </c>
      <c r="AI70" s="676">
        <f>AI69+AI$7</f>
        <v/>
      </c>
      <c r="AJ70" s="676">
        <f>AJ69+AJ$7</f>
        <v/>
      </c>
      <c r="AK70" s="676">
        <f>AK69+AK$7</f>
        <v/>
      </c>
      <c r="AM70" s="676">
        <f>AM69+AM$7</f>
        <v/>
      </c>
      <c r="AN70" s="676">
        <f>AN69+AN$7</f>
        <v/>
      </c>
      <c r="AO70" s="676">
        <f>AO69+AO$7</f>
        <v/>
      </c>
      <c r="AP70" s="676">
        <f>AP69+AP$7</f>
        <v/>
      </c>
      <c r="AQ70" s="676">
        <f>AQ69+AQ$7</f>
        <v/>
      </c>
      <c r="AR70" s="676">
        <f>AR69+AR$7</f>
        <v/>
      </c>
      <c r="AS70" s="676">
        <f>AS69+AS$7</f>
        <v/>
      </c>
      <c r="AT70" s="676">
        <f>AT69+AT$7</f>
        <v/>
      </c>
      <c r="AV70" s="676">
        <f>AV69+AV$7</f>
        <v/>
      </c>
      <c r="AW70" s="676">
        <f>AW69+AW$7</f>
        <v/>
      </c>
      <c r="AX70" s="676">
        <f>AX69+AX$7</f>
        <v/>
      </c>
      <c r="AY70" s="676">
        <f>AY69+AY$7</f>
        <v/>
      </c>
      <c r="AZ70" s="676" t="n"/>
    </row>
    <row r="71">
      <c r="B71" s="520" t="inlineStr">
        <is>
          <t>Midwest Market</t>
        </is>
      </c>
      <c r="C71" s="520" t="n">
        <v>7</v>
      </c>
      <c r="E71" s="529">
        <f>E70+1</f>
        <v/>
      </c>
      <c r="F71" s="676">
        <f>F70+F$7</f>
        <v/>
      </c>
      <c r="G71" s="676">
        <f>G70+G$7</f>
        <v/>
      </c>
      <c r="H71" s="676">
        <f>H70+H$7</f>
        <v/>
      </c>
      <c r="I71" s="676">
        <f>I70+$I$7</f>
        <v/>
      </c>
      <c r="J71" s="676">
        <f>$J$5</f>
        <v/>
      </c>
      <c r="K71" s="531">
        <f>$K$5</f>
        <v/>
      </c>
      <c r="L71" s="676">
        <f>L70+L$7</f>
        <v/>
      </c>
      <c r="M71" s="676">
        <f>M70+M$7</f>
        <v/>
      </c>
      <c r="N71" s="676">
        <f>N70+N$7</f>
        <v/>
      </c>
      <c r="O71" s="676">
        <f>O70+$O$7</f>
        <v/>
      </c>
      <c r="P71" s="676">
        <f>$J$5</f>
        <v/>
      </c>
      <c r="Q71" s="531">
        <f>$K$5</f>
        <v/>
      </c>
      <c r="S71" s="676">
        <f>S70+S$6</f>
        <v/>
      </c>
      <c r="T71" s="676">
        <f>T70+T$6</f>
        <v/>
      </c>
      <c r="U71" s="676">
        <f>U70+U$6</f>
        <v/>
      </c>
      <c r="V71" s="676">
        <f>V70+V$6</f>
        <v/>
      </c>
      <c r="W71" s="676">
        <f>W70+W$6</f>
        <v/>
      </c>
      <c r="X71" s="676">
        <f>X70+X$6</f>
        <v/>
      </c>
      <c r="Y71" s="676">
        <f>Y70+Y$6</f>
        <v/>
      </c>
      <c r="Z71" s="676">
        <f>Z70+Z$6</f>
        <v/>
      </c>
      <c r="AA71" s="676">
        <f>AA70+AA$6</f>
        <v/>
      </c>
      <c r="AC71" s="676">
        <f>AC70+AC$6</f>
        <v/>
      </c>
      <c r="AD71" s="676">
        <f>AD70+AD$7</f>
        <v/>
      </c>
      <c r="AE71" s="676">
        <f>AE70+AE$7</f>
        <v/>
      </c>
      <c r="AF71" s="676">
        <f>AF70+AF$7</f>
        <v/>
      </c>
      <c r="AG71" s="676">
        <f>AG70+AG$7</f>
        <v/>
      </c>
      <c r="AH71" s="676">
        <f>AH70+AH$7</f>
        <v/>
      </c>
      <c r="AI71" s="676">
        <f>AI70+AI$7</f>
        <v/>
      </c>
      <c r="AJ71" s="676">
        <f>AJ70+AJ$7</f>
        <v/>
      </c>
      <c r="AK71" s="676">
        <f>AK70+AK$7</f>
        <v/>
      </c>
      <c r="AM71" s="676">
        <f>AM70+AM$7</f>
        <v/>
      </c>
      <c r="AN71" s="676">
        <f>AN70+AN$7</f>
        <v/>
      </c>
      <c r="AO71" s="676">
        <f>AO70+AO$7</f>
        <v/>
      </c>
      <c r="AP71" s="676">
        <f>AP70+AP$7</f>
        <v/>
      </c>
      <c r="AQ71" s="676">
        <f>AQ70+AQ$7</f>
        <v/>
      </c>
      <c r="AR71" s="676">
        <f>AR70+AR$7</f>
        <v/>
      </c>
      <c r="AS71" s="676">
        <f>AS70+AS$7</f>
        <v/>
      </c>
      <c r="AT71" s="676">
        <f>AT70+AT$7</f>
        <v/>
      </c>
      <c r="AV71" s="676">
        <f>AV70+AV$7</f>
        <v/>
      </c>
      <c r="AW71" s="676">
        <f>AW70+AW$7</f>
        <v/>
      </c>
      <c r="AX71" s="676">
        <f>AX70+AX$7</f>
        <v/>
      </c>
      <c r="AY71" s="676">
        <f>AY70+AY$7</f>
        <v/>
      </c>
      <c r="AZ71" s="676" t="n"/>
    </row>
    <row r="72">
      <c r="B72" s="520" t="inlineStr">
        <is>
          <t>MidHudson Valley</t>
        </is>
      </c>
      <c r="C72" s="520" t="n">
        <v>7</v>
      </c>
      <c r="E72" s="529">
        <f>E71+1</f>
        <v/>
      </c>
      <c r="F72" s="676">
        <f>F71+F$7</f>
        <v/>
      </c>
      <c r="G72" s="676">
        <f>G71+G$7</f>
        <v/>
      </c>
      <c r="H72" s="676">
        <f>H71+H$7</f>
        <v/>
      </c>
      <c r="I72" s="676">
        <f>I71+$I$7</f>
        <v/>
      </c>
      <c r="J72" s="676">
        <f>$J$5</f>
        <v/>
      </c>
      <c r="K72" s="531">
        <f>$K$5</f>
        <v/>
      </c>
      <c r="L72" s="676">
        <f>L71+L$7</f>
        <v/>
      </c>
      <c r="M72" s="676">
        <f>M71+M$7</f>
        <v/>
      </c>
      <c r="N72" s="676">
        <f>N71+N$7</f>
        <v/>
      </c>
      <c r="O72" s="676">
        <f>O71+$O$7</f>
        <v/>
      </c>
      <c r="P72" s="676">
        <f>$J$5</f>
        <v/>
      </c>
      <c r="Q72" s="531">
        <f>$K$5</f>
        <v/>
      </c>
      <c r="S72" s="676">
        <f>S71+S$6</f>
        <v/>
      </c>
      <c r="T72" s="676">
        <f>T71+T$6</f>
        <v/>
      </c>
      <c r="U72" s="676">
        <f>U71+U$6</f>
        <v/>
      </c>
      <c r="V72" s="676">
        <f>V71+V$6</f>
        <v/>
      </c>
      <c r="W72" s="676">
        <f>W71+W$6</f>
        <v/>
      </c>
      <c r="X72" s="676">
        <f>X71+X$6</f>
        <v/>
      </c>
      <c r="Y72" s="676">
        <f>Y71+Y$6</f>
        <v/>
      </c>
      <c r="Z72" s="676">
        <f>Z71+Z$6</f>
        <v/>
      </c>
      <c r="AA72" s="676">
        <f>AA71+AA$6</f>
        <v/>
      </c>
      <c r="AC72" s="676">
        <f>AC71+AC$6</f>
        <v/>
      </c>
      <c r="AD72" s="676">
        <f>AD71+AD$7</f>
        <v/>
      </c>
      <c r="AE72" s="676">
        <f>AE71+AE$7</f>
        <v/>
      </c>
      <c r="AF72" s="676">
        <f>AF71+AF$7</f>
        <v/>
      </c>
      <c r="AG72" s="676">
        <f>AG71+AG$7</f>
        <v/>
      </c>
      <c r="AH72" s="676">
        <f>AH71+AH$7</f>
        <v/>
      </c>
      <c r="AI72" s="676">
        <f>AI71+AI$7</f>
        <v/>
      </c>
      <c r="AJ72" s="676">
        <f>AJ71+AJ$7</f>
        <v/>
      </c>
      <c r="AK72" s="676">
        <f>AK71+AK$7</f>
        <v/>
      </c>
      <c r="AM72" s="676">
        <f>AM71+AM$7</f>
        <v/>
      </c>
      <c r="AN72" s="676">
        <f>AN71+AN$7</f>
        <v/>
      </c>
      <c r="AO72" s="676">
        <f>AO71+AO$7</f>
        <v/>
      </c>
      <c r="AP72" s="676">
        <f>AP71+AP$7</f>
        <v/>
      </c>
      <c r="AQ72" s="676">
        <f>AQ71+AQ$7</f>
        <v/>
      </c>
      <c r="AR72" s="676">
        <f>AR71+AR$7</f>
        <v/>
      </c>
      <c r="AS72" s="676">
        <f>AS71+AS$7</f>
        <v/>
      </c>
      <c r="AT72" s="676">
        <f>AT71+AT$7</f>
        <v/>
      </c>
      <c r="AV72" s="676">
        <f>AV71+AV$7</f>
        <v/>
      </c>
      <c r="AW72" s="676">
        <f>AW71+AW$7</f>
        <v/>
      </c>
      <c r="AX72" s="676">
        <f>AX71+AX$7</f>
        <v/>
      </c>
      <c r="AY72" s="676">
        <f>AY71+AY$7</f>
        <v/>
      </c>
      <c r="AZ72" s="676" t="n"/>
    </row>
    <row r="73">
      <c r="B73" s="520" t="inlineStr">
        <is>
          <t>Mid-Hudson Valley</t>
        </is>
      </c>
      <c r="C73" s="520" t="n">
        <v>7</v>
      </c>
      <c r="E73" s="529">
        <f>E72+1</f>
        <v/>
      </c>
      <c r="F73" s="676">
        <f>F72+F$7</f>
        <v/>
      </c>
      <c r="G73" s="676">
        <f>G72+G$7</f>
        <v/>
      </c>
      <c r="H73" s="676">
        <f>H72+H$7</f>
        <v/>
      </c>
      <c r="I73" s="676">
        <f>I72+$I$7</f>
        <v/>
      </c>
      <c r="J73" s="676">
        <f>$J$5</f>
        <v/>
      </c>
      <c r="K73" s="531">
        <f>$K$5</f>
        <v/>
      </c>
      <c r="L73" s="676">
        <f>L72+L$7</f>
        <v/>
      </c>
      <c r="M73" s="676">
        <f>M72+M$7</f>
        <v/>
      </c>
      <c r="N73" s="676">
        <f>N72+N$7</f>
        <v/>
      </c>
      <c r="O73" s="676">
        <f>O72+$O$7</f>
        <v/>
      </c>
      <c r="P73" s="676">
        <f>$J$5</f>
        <v/>
      </c>
      <c r="Q73" s="531">
        <f>$K$5</f>
        <v/>
      </c>
      <c r="S73" s="676">
        <f>S72+S$6</f>
        <v/>
      </c>
      <c r="T73" s="676">
        <f>T72+T$6</f>
        <v/>
      </c>
      <c r="U73" s="676">
        <f>U72+U$6</f>
        <v/>
      </c>
      <c r="V73" s="676">
        <f>V72+V$6</f>
        <v/>
      </c>
      <c r="W73" s="676">
        <f>W72+W$6</f>
        <v/>
      </c>
      <c r="X73" s="676">
        <f>X72+X$6</f>
        <v/>
      </c>
      <c r="Y73" s="676">
        <f>Y72+Y$6</f>
        <v/>
      </c>
      <c r="Z73" s="676">
        <f>Z72+Z$6</f>
        <v/>
      </c>
      <c r="AA73" s="676">
        <f>AA72+AA$6</f>
        <v/>
      </c>
      <c r="AC73" s="676">
        <f>AC72+AC$6</f>
        <v/>
      </c>
      <c r="AD73" s="676">
        <f>AD72+AD$7</f>
        <v/>
      </c>
      <c r="AE73" s="676">
        <f>AE72+AE$7</f>
        <v/>
      </c>
      <c r="AF73" s="676">
        <f>AF72+AF$7</f>
        <v/>
      </c>
      <c r="AG73" s="676">
        <f>AG72+AG$7</f>
        <v/>
      </c>
      <c r="AH73" s="676">
        <f>AH72+AH$7</f>
        <v/>
      </c>
      <c r="AI73" s="676">
        <f>AI72+AI$7</f>
        <v/>
      </c>
      <c r="AJ73" s="676">
        <f>AJ72+AJ$7</f>
        <v/>
      </c>
      <c r="AK73" s="676">
        <f>AK72+AK$7</f>
        <v/>
      </c>
      <c r="AM73" s="676">
        <f>AM72+AM$7</f>
        <v/>
      </c>
      <c r="AN73" s="676">
        <f>AN72+AN$7</f>
        <v/>
      </c>
      <c r="AO73" s="676">
        <f>AO72+AO$7</f>
        <v/>
      </c>
      <c r="AP73" s="676">
        <f>AP72+AP$7</f>
        <v/>
      </c>
      <c r="AQ73" s="676">
        <f>AQ72+AQ$7</f>
        <v/>
      </c>
      <c r="AR73" s="676">
        <f>AR72+AR$7</f>
        <v/>
      </c>
      <c r="AS73" s="676">
        <f>AS72+AS$7</f>
        <v/>
      </c>
      <c r="AT73" s="676">
        <f>AT72+AT$7</f>
        <v/>
      </c>
      <c r="AV73" s="676">
        <f>AV72+AV$7</f>
        <v/>
      </c>
      <c r="AW73" s="676">
        <f>AW72+AW$7</f>
        <v/>
      </c>
      <c r="AX73" s="676">
        <f>AX72+AX$7</f>
        <v/>
      </c>
      <c r="AY73" s="676">
        <f>AY72+AY$7</f>
        <v/>
      </c>
      <c r="AZ73" s="676" t="n"/>
    </row>
    <row r="74">
      <c r="B74" s="520" t="inlineStr">
        <is>
          <t>Minn</t>
        </is>
      </c>
      <c r="C74" s="520" t="n">
        <v>7</v>
      </c>
      <c r="E74" s="529">
        <f>E73+1</f>
        <v/>
      </c>
      <c r="F74" s="676">
        <f>F73+F$7</f>
        <v/>
      </c>
      <c r="G74" s="676">
        <f>G73+G$7</f>
        <v/>
      </c>
      <c r="H74" s="676">
        <f>H73+H$7</f>
        <v/>
      </c>
      <c r="I74" s="676">
        <f>I73+$I$7</f>
        <v/>
      </c>
      <c r="J74" s="676">
        <f>$J$5</f>
        <v/>
      </c>
      <c r="K74" s="531">
        <f>$K$5</f>
        <v/>
      </c>
      <c r="L74" s="676">
        <f>L73+L$7</f>
        <v/>
      </c>
      <c r="M74" s="676">
        <f>M73+M$7</f>
        <v/>
      </c>
      <c r="N74" s="676">
        <f>N73+N$7</f>
        <v/>
      </c>
      <c r="O74" s="676">
        <f>O73+$O$7</f>
        <v/>
      </c>
      <c r="P74" s="676">
        <f>$J$5</f>
        <v/>
      </c>
      <c r="Q74" s="531">
        <f>$K$5</f>
        <v/>
      </c>
      <c r="S74" s="676">
        <f>S73+S$6</f>
        <v/>
      </c>
      <c r="T74" s="676">
        <f>T73+T$6</f>
        <v/>
      </c>
      <c r="U74" s="676">
        <f>U73+U$6</f>
        <v/>
      </c>
      <c r="V74" s="676">
        <f>V73+V$6</f>
        <v/>
      </c>
      <c r="W74" s="676">
        <f>W73+W$6</f>
        <v/>
      </c>
      <c r="X74" s="676">
        <f>X73+X$6</f>
        <v/>
      </c>
      <c r="Y74" s="676">
        <f>Y73+Y$6</f>
        <v/>
      </c>
      <c r="Z74" s="676">
        <f>Z73+Z$6</f>
        <v/>
      </c>
      <c r="AA74" s="676">
        <f>AA73+AA$6</f>
        <v/>
      </c>
      <c r="AC74" s="676">
        <f>AC73+AC$6</f>
        <v/>
      </c>
      <c r="AD74" s="676">
        <f>AD73+AD$7</f>
        <v/>
      </c>
      <c r="AE74" s="676">
        <f>AE73+AE$7</f>
        <v/>
      </c>
      <c r="AF74" s="676">
        <f>AF73+AF$7</f>
        <v/>
      </c>
      <c r="AG74" s="676">
        <f>AG73+AG$7</f>
        <v/>
      </c>
      <c r="AH74" s="676">
        <f>AH73+AH$7</f>
        <v/>
      </c>
      <c r="AI74" s="676">
        <f>AI73+AI$7</f>
        <v/>
      </c>
      <c r="AJ74" s="676">
        <f>AJ73+AJ$7</f>
        <v/>
      </c>
      <c r="AK74" s="676">
        <f>AK73+AK$7</f>
        <v/>
      </c>
      <c r="AM74" s="676">
        <f>AM73+AM$7</f>
        <v/>
      </c>
      <c r="AN74" s="676">
        <f>AN73+AN$7</f>
        <v/>
      </c>
      <c r="AO74" s="676">
        <f>AO73+AO$7</f>
        <v/>
      </c>
      <c r="AP74" s="676">
        <f>AP73+AP$7</f>
        <v/>
      </c>
      <c r="AQ74" s="676">
        <f>AQ73+AQ$7</f>
        <v/>
      </c>
      <c r="AR74" s="676">
        <f>AR73+AR$7</f>
        <v/>
      </c>
      <c r="AS74" s="676">
        <f>AS73+AS$7</f>
        <v/>
      </c>
      <c r="AT74" s="676">
        <f>AT73+AT$7</f>
        <v/>
      </c>
      <c r="AV74" s="676">
        <f>AV73+AV$7</f>
        <v/>
      </c>
      <c r="AW74" s="676">
        <f>AW73+AW$7</f>
        <v/>
      </c>
      <c r="AX74" s="676">
        <f>AX73+AX$7</f>
        <v/>
      </c>
      <c r="AY74" s="676">
        <f>AY73+AY$7</f>
        <v/>
      </c>
      <c r="AZ74" s="676" t="n"/>
    </row>
    <row r="75">
      <c r="B75" s="520" t="inlineStr">
        <is>
          <t>Minneapolis</t>
        </is>
      </c>
      <c r="C75" s="520" t="n">
        <v>7</v>
      </c>
      <c r="E75" s="529">
        <f>E74+1</f>
        <v/>
      </c>
      <c r="F75" s="676">
        <f>F74+F$7</f>
        <v/>
      </c>
      <c r="G75" s="676">
        <f>G74+G$7</f>
        <v/>
      </c>
      <c r="H75" s="676">
        <f>H74+H$7</f>
        <v/>
      </c>
      <c r="I75" s="676">
        <f>I74+$I$7</f>
        <v/>
      </c>
      <c r="J75" s="676">
        <f>$J$5</f>
        <v/>
      </c>
      <c r="K75" s="531">
        <f>$K$5</f>
        <v/>
      </c>
      <c r="L75" s="676">
        <f>L74+L$7</f>
        <v/>
      </c>
      <c r="M75" s="676">
        <f>M74+M$7</f>
        <v/>
      </c>
      <c r="N75" s="676">
        <f>N74+N$7</f>
        <v/>
      </c>
      <c r="O75" s="676">
        <f>O74+$O$7</f>
        <v/>
      </c>
      <c r="P75" s="676">
        <f>$J$5</f>
        <v/>
      </c>
      <c r="Q75" s="531">
        <f>$K$5</f>
        <v/>
      </c>
      <c r="S75" s="676">
        <f>S74+S$6</f>
        <v/>
      </c>
      <c r="T75" s="676">
        <f>T74+T$6</f>
        <v/>
      </c>
      <c r="U75" s="676">
        <f>U74+U$6</f>
        <v/>
      </c>
      <c r="V75" s="676">
        <f>V74+V$6</f>
        <v/>
      </c>
      <c r="W75" s="676">
        <f>W74+W$6</f>
        <v/>
      </c>
      <c r="X75" s="676">
        <f>X74+X$6</f>
        <v/>
      </c>
      <c r="Y75" s="676">
        <f>Y74+Y$6</f>
        <v/>
      </c>
      <c r="Z75" s="676">
        <f>Z74+Z$6</f>
        <v/>
      </c>
      <c r="AA75" s="676">
        <f>AA74+AA$6</f>
        <v/>
      </c>
      <c r="AC75" s="676">
        <f>AC74+AC$6</f>
        <v/>
      </c>
      <c r="AD75" s="676">
        <f>AD74+AD$7</f>
        <v/>
      </c>
      <c r="AE75" s="676">
        <f>AE74+AE$7</f>
        <v/>
      </c>
      <c r="AF75" s="676">
        <f>AF74+AF$7</f>
        <v/>
      </c>
      <c r="AG75" s="676">
        <f>AG74+AG$7</f>
        <v/>
      </c>
      <c r="AH75" s="676">
        <f>AH74+AH$7</f>
        <v/>
      </c>
      <c r="AI75" s="676">
        <f>AI74+AI$7</f>
        <v/>
      </c>
      <c r="AJ75" s="676">
        <f>AJ74+AJ$7</f>
        <v/>
      </c>
      <c r="AK75" s="676">
        <f>AK74+AK$7</f>
        <v/>
      </c>
      <c r="AM75" s="676">
        <f>AM74+AM$7</f>
        <v/>
      </c>
      <c r="AN75" s="676">
        <f>AN74+AN$7</f>
        <v/>
      </c>
      <c r="AO75" s="676">
        <f>AO74+AO$7</f>
        <v/>
      </c>
      <c r="AP75" s="676">
        <f>AP74+AP$7</f>
        <v/>
      </c>
      <c r="AQ75" s="676">
        <f>AQ74+AQ$7</f>
        <v/>
      </c>
      <c r="AR75" s="676">
        <f>AR74+AR$7</f>
        <v/>
      </c>
      <c r="AS75" s="676">
        <f>AS74+AS$7</f>
        <v/>
      </c>
      <c r="AT75" s="676">
        <f>AT74+AT$7</f>
        <v/>
      </c>
      <c r="AV75" s="676">
        <f>AV74+AV$7</f>
        <v/>
      </c>
      <c r="AW75" s="676">
        <f>AW74+AW$7</f>
        <v/>
      </c>
      <c r="AX75" s="676">
        <f>AX74+AX$7</f>
        <v/>
      </c>
      <c r="AY75" s="676">
        <f>AY74+AY$7</f>
        <v/>
      </c>
      <c r="AZ75" s="676" t="n"/>
    </row>
    <row r="76">
      <c r="B76" s="520" t="inlineStr">
        <is>
          <t>MN</t>
        </is>
      </c>
      <c r="C76" s="520" t="n">
        <v>7</v>
      </c>
      <c r="E76" s="529">
        <f>E75+1</f>
        <v/>
      </c>
      <c r="F76" s="676">
        <f>F75+F$7</f>
        <v/>
      </c>
      <c r="G76" s="676">
        <f>G75+G$7</f>
        <v/>
      </c>
      <c r="H76" s="676">
        <f>H75+H$7</f>
        <v/>
      </c>
      <c r="I76" s="676">
        <f>I75+$I$7</f>
        <v/>
      </c>
      <c r="J76" s="676">
        <f>$J$5</f>
        <v/>
      </c>
      <c r="K76" s="531">
        <f>$K$5</f>
        <v/>
      </c>
      <c r="L76" s="676">
        <f>L75+L$7</f>
        <v/>
      </c>
      <c r="M76" s="676">
        <f>M75+M$7</f>
        <v/>
      </c>
      <c r="N76" s="676">
        <f>N75+N$7</f>
        <v/>
      </c>
      <c r="O76" s="676">
        <f>O75+$O$7</f>
        <v/>
      </c>
      <c r="P76" s="676">
        <f>$J$5</f>
        <v/>
      </c>
      <c r="Q76" s="531">
        <f>$K$5</f>
        <v/>
      </c>
      <c r="S76" s="676">
        <f>S75+S$6</f>
        <v/>
      </c>
      <c r="T76" s="676">
        <f>T75+T$6</f>
        <v/>
      </c>
      <c r="U76" s="676">
        <f>U75+U$6</f>
        <v/>
      </c>
      <c r="V76" s="676">
        <f>V75+V$6</f>
        <v/>
      </c>
      <c r="W76" s="676">
        <f>W75+W$6</f>
        <v/>
      </c>
      <c r="X76" s="676">
        <f>X75+X$6</f>
        <v/>
      </c>
      <c r="Y76" s="676">
        <f>Y75+Y$6</f>
        <v/>
      </c>
      <c r="Z76" s="676">
        <f>Z75+Z$6</f>
        <v/>
      </c>
      <c r="AA76" s="676">
        <f>AA75+AA$6</f>
        <v/>
      </c>
      <c r="AC76" s="676">
        <f>AC75+AC$6</f>
        <v/>
      </c>
      <c r="AD76" s="676">
        <f>AD75+AD$7</f>
        <v/>
      </c>
      <c r="AE76" s="676">
        <f>AE75+AE$7</f>
        <v/>
      </c>
      <c r="AF76" s="676">
        <f>AF75+AF$7</f>
        <v/>
      </c>
      <c r="AG76" s="676">
        <f>AG75+AG$7</f>
        <v/>
      </c>
      <c r="AH76" s="676">
        <f>AH75+AH$7</f>
        <v/>
      </c>
      <c r="AI76" s="676">
        <f>AI75+AI$7</f>
        <v/>
      </c>
      <c r="AJ76" s="676">
        <f>AJ75+AJ$7</f>
        <v/>
      </c>
      <c r="AK76" s="676">
        <f>AK75+AK$7</f>
        <v/>
      </c>
      <c r="AM76" s="676">
        <f>AM75+AM$7</f>
        <v/>
      </c>
      <c r="AN76" s="676">
        <f>AN75+AN$7</f>
        <v/>
      </c>
      <c r="AO76" s="676">
        <f>AO75+AO$7</f>
        <v/>
      </c>
      <c r="AP76" s="676">
        <f>AP75+AP$7</f>
        <v/>
      </c>
      <c r="AQ76" s="676">
        <f>AQ75+AQ$7</f>
        <v/>
      </c>
      <c r="AR76" s="676">
        <f>AR75+AR$7</f>
        <v/>
      </c>
      <c r="AS76" s="676">
        <f>AS75+AS$7</f>
        <v/>
      </c>
      <c r="AT76" s="676">
        <f>AT75+AT$7</f>
        <v/>
      </c>
      <c r="AV76" s="676">
        <f>AV75+AV$7</f>
        <v/>
      </c>
      <c r="AW76" s="676">
        <f>AW75+AW$7</f>
        <v/>
      </c>
      <c r="AX76" s="676">
        <f>AX75+AX$7</f>
        <v/>
      </c>
      <c r="AY76" s="676">
        <f>AY75+AY$7</f>
        <v/>
      </c>
      <c r="AZ76" s="676" t="n"/>
    </row>
    <row r="77">
      <c r="B77" s="520" t="inlineStr">
        <is>
          <t>New England</t>
        </is>
      </c>
      <c r="C77" s="520" t="n">
        <v>7</v>
      </c>
      <c r="E77" s="529">
        <f>E76+1</f>
        <v/>
      </c>
      <c r="F77" s="676">
        <f>F76+F$7</f>
        <v/>
      </c>
      <c r="G77" s="676">
        <f>G76+G$7</f>
        <v/>
      </c>
      <c r="H77" s="676">
        <f>H76+H$7</f>
        <v/>
      </c>
      <c r="I77" s="676">
        <f>I76+$I$7</f>
        <v/>
      </c>
      <c r="J77" s="676">
        <f>$J$5</f>
        <v/>
      </c>
      <c r="K77" s="531">
        <f>$K$5</f>
        <v/>
      </c>
      <c r="L77" s="676">
        <f>L76+L$7</f>
        <v/>
      </c>
      <c r="M77" s="676">
        <f>M76+M$7</f>
        <v/>
      </c>
      <c r="N77" s="676">
        <f>N76+N$7</f>
        <v/>
      </c>
      <c r="O77" s="676">
        <f>O76+$O$7</f>
        <v/>
      </c>
      <c r="P77" s="676">
        <f>$J$5</f>
        <v/>
      </c>
      <c r="Q77" s="531">
        <f>$K$5</f>
        <v/>
      </c>
      <c r="S77" s="676">
        <f>S76+S$6</f>
        <v/>
      </c>
      <c r="T77" s="676">
        <f>T76+T$6</f>
        <v/>
      </c>
      <c r="U77" s="676">
        <f>U76+U$6</f>
        <v/>
      </c>
      <c r="V77" s="676">
        <f>V76+V$6</f>
        <v/>
      </c>
      <c r="W77" s="676">
        <f>W76+W$6</f>
        <v/>
      </c>
      <c r="X77" s="676">
        <f>X76+X$6</f>
        <v/>
      </c>
      <c r="Y77" s="676">
        <f>Y76+Y$6</f>
        <v/>
      </c>
      <c r="Z77" s="676">
        <f>Z76+Z$6</f>
        <v/>
      </c>
      <c r="AA77" s="676">
        <f>AA76+AA$6</f>
        <v/>
      </c>
      <c r="AC77" s="676">
        <f>AC76+AC$6</f>
        <v/>
      </c>
      <c r="AD77" s="676">
        <f>AD76+AD$7</f>
        <v/>
      </c>
      <c r="AE77" s="676">
        <f>AE76+AE$7</f>
        <v/>
      </c>
      <c r="AF77" s="676">
        <f>AF76+AF$7</f>
        <v/>
      </c>
      <c r="AG77" s="676">
        <f>AG76+AG$7</f>
        <v/>
      </c>
      <c r="AH77" s="676">
        <f>AH76+AH$7</f>
        <v/>
      </c>
      <c r="AI77" s="676">
        <f>AI76+AI$7</f>
        <v/>
      </c>
      <c r="AJ77" s="676">
        <f>AJ76+AJ$7</f>
        <v/>
      </c>
      <c r="AK77" s="676">
        <f>AK76+AK$7</f>
        <v/>
      </c>
      <c r="AM77" s="676">
        <f>AM76+AM$7</f>
        <v/>
      </c>
      <c r="AN77" s="676">
        <f>AN76+AN$7</f>
        <v/>
      </c>
      <c r="AO77" s="676">
        <f>AO76+AO$7</f>
        <v/>
      </c>
      <c r="AP77" s="676">
        <f>AP76+AP$7</f>
        <v/>
      </c>
      <c r="AQ77" s="676">
        <f>AQ76+AQ$7</f>
        <v/>
      </c>
      <c r="AR77" s="676">
        <f>AR76+AR$7</f>
        <v/>
      </c>
      <c r="AS77" s="676">
        <f>AS76+AS$7</f>
        <v/>
      </c>
      <c r="AT77" s="676">
        <f>AT76+AT$7</f>
        <v/>
      </c>
      <c r="AV77" s="676">
        <f>AV76+AV$7</f>
        <v/>
      </c>
      <c r="AW77" s="676">
        <f>AW76+AW$7</f>
        <v/>
      </c>
      <c r="AX77" s="676">
        <f>AX76+AX$7</f>
        <v/>
      </c>
      <c r="AY77" s="676">
        <f>AY76+AY$7</f>
        <v/>
      </c>
      <c r="AZ77" s="676" t="n"/>
    </row>
    <row r="78">
      <c r="B78" s="520" t="inlineStr">
        <is>
          <t>New England - Boston</t>
        </is>
      </c>
      <c r="C78" s="520" t="n">
        <v>7</v>
      </c>
      <c r="E78" s="529">
        <f>E77+1</f>
        <v/>
      </c>
      <c r="F78" s="676">
        <f>F77+F$7</f>
        <v/>
      </c>
      <c r="G78" s="676">
        <f>G77+G$7</f>
        <v/>
      </c>
      <c r="H78" s="676">
        <f>H77+H$7</f>
        <v/>
      </c>
      <c r="I78" s="676">
        <f>I77+$I$7</f>
        <v/>
      </c>
      <c r="J78" s="676">
        <f>$J$5</f>
        <v/>
      </c>
      <c r="K78" s="531">
        <f>$K$5</f>
        <v/>
      </c>
      <c r="L78" s="676">
        <f>L77+L$7</f>
        <v/>
      </c>
      <c r="M78" s="676">
        <f>M77+M$7</f>
        <v/>
      </c>
      <c r="N78" s="676">
        <f>N77+N$7</f>
        <v/>
      </c>
      <c r="O78" s="676">
        <f>O77+$O$7</f>
        <v/>
      </c>
      <c r="P78" s="676">
        <f>$J$5</f>
        <v/>
      </c>
      <c r="Q78" s="531">
        <f>$K$5</f>
        <v/>
      </c>
      <c r="S78" s="676">
        <f>S77+S$6</f>
        <v/>
      </c>
      <c r="T78" s="676">
        <f>T77+T$6</f>
        <v/>
      </c>
      <c r="U78" s="676">
        <f>U77+U$6</f>
        <v/>
      </c>
      <c r="V78" s="676">
        <f>V77+V$6</f>
        <v/>
      </c>
      <c r="W78" s="676">
        <f>W77+W$6</f>
        <v/>
      </c>
      <c r="X78" s="676">
        <f>X77+X$6</f>
        <v/>
      </c>
      <c r="Y78" s="676">
        <f>Y77+Y$6</f>
        <v/>
      </c>
      <c r="Z78" s="676">
        <f>Z77+Z$6</f>
        <v/>
      </c>
      <c r="AA78" s="676">
        <f>AA77+AA$6</f>
        <v/>
      </c>
      <c r="AC78" s="676">
        <f>AC77+AC$6</f>
        <v/>
      </c>
      <c r="AD78" s="676">
        <f>AD77+AD$7</f>
        <v/>
      </c>
      <c r="AE78" s="676">
        <f>AE77+AE$7</f>
        <v/>
      </c>
      <c r="AF78" s="676">
        <f>AF77+AF$7</f>
        <v/>
      </c>
      <c r="AG78" s="676">
        <f>AG77+AG$7</f>
        <v/>
      </c>
      <c r="AH78" s="676">
        <f>AH77+AH$7</f>
        <v/>
      </c>
      <c r="AI78" s="676">
        <f>AI77+AI$7</f>
        <v/>
      </c>
      <c r="AJ78" s="676">
        <f>AJ77+AJ$7</f>
        <v/>
      </c>
      <c r="AK78" s="676">
        <f>AK77+AK$7</f>
        <v/>
      </c>
      <c r="AM78" s="676">
        <f>AM77+AM$7</f>
        <v/>
      </c>
      <c r="AN78" s="676">
        <f>AN77+AN$7</f>
        <v/>
      </c>
      <c r="AO78" s="676">
        <f>AO77+AO$7</f>
        <v/>
      </c>
      <c r="AP78" s="676">
        <f>AP77+AP$7</f>
        <v/>
      </c>
      <c r="AQ78" s="676">
        <f>AQ77+AQ$7</f>
        <v/>
      </c>
      <c r="AR78" s="676">
        <f>AR77+AR$7</f>
        <v/>
      </c>
      <c r="AS78" s="676">
        <f>AS77+AS$7</f>
        <v/>
      </c>
      <c r="AT78" s="676">
        <f>AT77+AT$7</f>
        <v/>
      </c>
      <c r="AV78" s="676">
        <f>AV77+AV$7</f>
        <v/>
      </c>
      <c r="AW78" s="676">
        <f>AW77+AW$7</f>
        <v/>
      </c>
      <c r="AX78" s="676">
        <f>AX77+AX$7</f>
        <v/>
      </c>
      <c r="AY78" s="676">
        <f>AY77+AY$7</f>
        <v/>
      </c>
      <c r="AZ78" s="676" t="n"/>
    </row>
    <row r="79">
      <c r="B79" s="520" t="inlineStr">
        <is>
          <t>New Jersey</t>
        </is>
      </c>
      <c r="C79" s="520" t="n">
        <v>5</v>
      </c>
      <c r="E79" s="529">
        <f>E78+1</f>
        <v/>
      </c>
      <c r="F79" s="676">
        <f>F78+F$7</f>
        <v/>
      </c>
      <c r="G79" s="676">
        <f>G78+G$7</f>
        <v/>
      </c>
      <c r="H79" s="676">
        <f>H78+H$7</f>
        <v/>
      </c>
      <c r="I79" s="676">
        <f>I78+$I$7</f>
        <v/>
      </c>
      <c r="J79" s="676">
        <f>$J$5</f>
        <v/>
      </c>
      <c r="K79" s="531">
        <f>$K$5</f>
        <v/>
      </c>
      <c r="L79" s="676">
        <f>L78+L$7</f>
        <v/>
      </c>
      <c r="M79" s="676">
        <f>M78+M$7</f>
        <v/>
      </c>
      <c r="N79" s="676">
        <f>N78+N$7</f>
        <v/>
      </c>
      <c r="O79" s="676">
        <f>O78+$O$7</f>
        <v/>
      </c>
      <c r="P79" s="676">
        <f>$J$5</f>
        <v/>
      </c>
      <c r="Q79" s="531">
        <f>$K$5</f>
        <v/>
      </c>
      <c r="S79" s="676">
        <f>S78+S$6</f>
        <v/>
      </c>
      <c r="T79" s="676">
        <f>T78+T$6</f>
        <v/>
      </c>
      <c r="U79" s="676">
        <f>U78+U$6</f>
        <v/>
      </c>
      <c r="V79" s="676">
        <f>V78+V$6</f>
        <v/>
      </c>
      <c r="W79" s="676">
        <f>W78+W$6</f>
        <v/>
      </c>
      <c r="X79" s="676">
        <f>X78+X$6</f>
        <v/>
      </c>
      <c r="Y79" s="676">
        <f>Y78+Y$6</f>
        <v/>
      </c>
      <c r="Z79" s="676">
        <f>Z78+Z$6</f>
        <v/>
      </c>
      <c r="AA79" s="676">
        <f>AA78+AA$6</f>
        <v/>
      </c>
      <c r="AC79" s="676">
        <f>AC78+AC$6</f>
        <v/>
      </c>
      <c r="AD79" s="676">
        <f>AD78+AD$7</f>
        <v/>
      </c>
      <c r="AE79" s="676">
        <f>AE78+AE$7</f>
        <v/>
      </c>
      <c r="AF79" s="676">
        <f>AF78+AF$7</f>
        <v/>
      </c>
      <c r="AG79" s="676">
        <f>AG78+AG$7</f>
        <v/>
      </c>
      <c r="AH79" s="676">
        <f>AH78+AH$7</f>
        <v/>
      </c>
      <c r="AI79" s="676">
        <f>AI78+AI$7</f>
        <v/>
      </c>
      <c r="AJ79" s="676">
        <f>AJ78+AJ$7</f>
        <v/>
      </c>
      <c r="AK79" s="676">
        <f>AK78+AK$7</f>
        <v/>
      </c>
      <c r="AM79" s="676">
        <f>AM78+AM$7</f>
        <v/>
      </c>
      <c r="AN79" s="676">
        <f>AN78+AN$7</f>
        <v/>
      </c>
      <c r="AO79" s="676">
        <f>AO78+AO$7</f>
        <v/>
      </c>
      <c r="AP79" s="676">
        <f>AP78+AP$7</f>
        <v/>
      </c>
      <c r="AQ79" s="676">
        <f>AQ78+AQ$7</f>
        <v/>
      </c>
      <c r="AR79" s="676">
        <f>AR78+AR$7</f>
        <v/>
      </c>
      <c r="AS79" s="676">
        <f>AS78+AS$7</f>
        <v/>
      </c>
      <c r="AT79" s="676">
        <f>AT78+AT$7</f>
        <v/>
      </c>
      <c r="AV79" s="676">
        <f>AV78+AV$7</f>
        <v/>
      </c>
      <c r="AW79" s="676">
        <f>AW78+AW$7</f>
        <v/>
      </c>
      <c r="AX79" s="676">
        <f>AX78+AX$7</f>
        <v/>
      </c>
      <c r="AY79" s="676">
        <f>AY78+AY$7</f>
        <v/>
      </c>
      <c r="AZ79" s="676" t="n"/>
    </row>
    <row r="80">
      <c r="B80" s="520" t="inlineStr">
        <is>
          <t>New Jersey No</t>
        </is>
      </c>
      <c r="C80" s="520" t="n">
        <v>5</v>
      </c>
      <c r="E80" s="529">
        <f>E79+1</f>
        <v/>
      </c>
      <c r="F80" s="676">
        <f>F79+F$7</f>
        <v/>
      </c>
      <c r="G80" s="676">
        <f>G79+G$7</f>
        <v/>
      </c>
      <c r="H80" s="676">
        <f>H79+H$7</f>
        <v/>
      </c>
      <c r="I80" s="676">
        <f>I79+$I$7</f>
        <v/>
      </c>
      <c r="J80" s="676">
        <f>$J$5</f>
        <v/>
      </c>
      <c r="K80" s="531">
        <f>$K$5</f>
        <v/>
      </c>
      <c r="L80" s="676">
        <f>L79+L$7</f>
        <v/>
      </c>
      <c r="M80" s="676">
        <f>M79+M$7</f>
        <v/>
      </c>
      <c r="N80" s="676">
        <f>N79+N$7</f>
        <v/>
      </c>
      <c r="O80" s="676">
        <f>O79+$O$7</f>
        <v/>
      </c>
      <c r="P80" s="676">
        <f>$J$5</f>
        <v/>
      </c>
      <c r="Q80" s="531">
        <f>$K$5</f>
        <v/>
      </c>
      <c r="S80" s="676">
        <f>S79+S$6</f>
        <v/>
      </c>
      <c r="T80" s="676">
        <f>T79+T$6</f>
        <v/>
      </c>
      <c r="U80" s="676">
        <f>U79+U$6</f>
        <v/>
      </c>
      <c r="V80" s="676">
        <f>V79+V$6</f>
        <v/>
      </c>
      <c r="W80" s="676">
        <f>W79+W$6</f>
        <v/>
      </c>
      <c r="X80" s="676">
        <f>X79+X$6</f>
        <v/>
      </c>
      <c r="Y80" s="676">
        <f>Y79+Y$6</f>
        <v/>
      </c>
      <c r="Z80" s="676">
        <f>Z79+Z$6</f>
        <v/>
      </c>
      <c r="AA80" s="676">
        <f>AA79+AA$6</f>
        <v/>
      </c>
      <c r="AC80" s="676">
        <f>AC79+AC$6</f>
        <v/>
      </c>
      <c r="AD80" s="676">
        <f>AD79+AD$7</f>
        <v/>
      </c>
      <c r="AE80" s="676">
        <f>AE79+AE$7</f>
        <v/>
      </c>
      <c r="AF80" s="676">
        <f>AF79+AF$7</f>
        <v/>
      </c>
      <c r="AG80" s="676">
        <f>AG79+AG$7</f>
        <v/>
      </c>
      <c r="AH80" s="676">
        <f>AH79+AH$7</f>
        <v/>
      </c>
      <c r="AI80" s="676">
        <f>AI79+AI$7</f>
        <v/>
      </c>
      <c r="AJ80" s="676">
        <f>AJ79+AJ$7</f>
        <v/>
      </c>
      <c r="AK80" s="676">
        <f>AK79+AK$7</f>
        <v/>
      </c>
      <c r="AM80" s="676">
        <f>AM79+AM$7</f>
        <v/>
      </c>
      <c r="AN80" s="676">
        <f>AN79+AN$7</f>
        <v/>
      </c>
      <c r="AO80" s="676">
        <f>AO79+AO$7</f>
        <v/>
      </c>
      <c r="AP80" s="676">
        <f>AP79+AP$7</f>
        <v/>
      </c>
      <c r="AQ80" s="676">
        <f>AQ79+AQ$7</f>
        <v/>
      </c>
      <c r="AR80" s="676">
        <f>AR79+AR$7</f>
        <v/>
      </c>
      <c r="AS80" s="676">
        <f>AS79+AS$7</f>
        <v/>
      </c>
      <c r="AT80" s="676">
        <f>AT79+AT$7</f>
        <v/>
      </c>
      <c r="AV80" s="676">
        <f>AV79+AV$7</f>
        <v/>
      </c>
      <c r="AW80" s="676">
        <f>AW79+AW$7</f>
        <v/>
      </c>
      <c r="AX80" s="676">
        <f>AX79+AX$7</f>
        <v/>
      </c>
      <c r="AY80" s="676">
        <f>AY79+AY$7</f>
        <v/>
      </c>
      <c r="AZ80" s="676" t="n"/>
    </row>
    <row r="81">
      <c r="B81" s="520" t="inlineStr">
        <is>
          <t>New Jersey North</t>
        </is>
      </c>
      <c r="C81" s="520" t="n">
        <v>5</v>
      </c>
      <c r="E81" s="529">
        <f>E80+1</f>
        <v/>
      </c>
      <c r="F81" s="676">
        <f>F80+F$7</f>
        <v/>
      </c>
      <c r="G81" s="676">
        <f>G80+G$7</f>
        <v/>
      </c>
      <c r="H81" s="676">
        <f>H80+H$7</f>
        <v/>
      </c>
      <c r="I81" s="676">
        <f>I80+$I$7</f>
        <v/>
      </c>
      <c r="J81" s="676">
        <f>$J$5</f>
        <v/>
      </c>
      <c r="K81" s="531">
        <f>$K$5</f>
        <v/>
      </c>
      <c r="L81" s="676">
        <f>L80+L$7</f>
        <v/>
      </c>
      <c r="M81" s="676">
        <f>M80+M$7</f>
        <v/>
      </c>
      <c r="N81" s="676">
        <f>N80+N$7</f>
        <v/>
      </c>
      <c r="O81" s="676">
        <f>O80+$O$7</f>
        <v/>
      </c>
      <c r="P81" s="676">
        <f>$J$5</f>
        <v/>
      </c>
      <c r="Q81" s="531">
        <f>$K$5</f>
        <v/>
      </c>
      <c r="S81" s="676">
        <f>S80+S$6</f>
        <v/>
      </c>
      <c r="T81" s="676">
        <f>T80+T$6</f>
        <v/>
      </c>
      <c r="U81" s="676">
        <f>U80+U$6</f>
        <v/>
      </c>
      <c r="V81" s="676">
        <f>V80+V$6</f>
        <v/>
      </c>
      <c r="W81" s="676">
        <f>W80+W$6</f>
        <v/>
      </c>
      <c r="X81" s="676">
        <f>X80+X$6</f>
        <v/>
      </c>
      <c r="Y81" s="676">
        <f>Y80+Y$6</f>
        <v/>
      </c>
      <c r="Z81" s="676">
        <f>Z80+Z$6</f>
        <v/>
      </c>
      <c r="AA81" s="676">
        <f>AA80+AA$6</f>
        <v/>
      </c>
      <c r="AC81" s="676">
        <f>AC80+AC$6</f>
        <v/>
      </c>
      <c r="AD81" s="676">
        <f>AD80+AD$7</f>
        <v/>
      </c>
      <c r="AE81" s="676">
        <f>AE80+AE$7</f>
        <v/>
      </c>
      <c r="AF81" s="676">
        <f>AF80+AF$7</f>
        <v/>
      </c>
      <c r="AG81" s="676">
        <f>AG80+AG$7</f>
        <v/>
      </c>
      <c r="AH81" s="676">
        <f>AH80+AH$7</f>
        <v/>
      </c>
      <c r="AI81" s="676">
        <f>AI80+AI$7</f>
        <v/>
      </c>
      <c r="AJ81" s="676">
        <f>AJ80+AJ$7</f>
        <v/>
      </c>
      <c r="AK81" s="676">
        <f>AK80+AK$7</f>
        <v/>
      </c>
      <c r="AM81" s="676">
        <f>AM80+AM$7</f>
        <v/>
      </c>
      <c r="AN81" s="676">
        <f>AN80+AN$7</f>
        <v/>
      </c>
      <c r="AO81" s="676">
        <f>AO80+AO$7</f>
        <v/>
      </c>
      <c r="AP81" s="676">
        <f>AP80+AP$7</f>
        <v/>
      </c>
      <c r="AQ81" s="676">
        <f>AQ80+AQ$7</f>
        <v/>
      </c>
      <c r="AR81" s="676">
        <f>AR80+AR$7</f>
        <v/>
      </c>
      <c r="AS81" s="676">
        <f>AS80+AS$7</f>
        <v/>
      </c>
      <c r="AT81" s="676">
        <f>AT80+AT$7</f>
        <v/>
      </c>
      <c r="AV81" s="676">
        <f>AV80+AV$7</f>
        <v/>
      </c>
      <c r="AW81" s="676">
        <f>AW80+AW$7</f>
        <v/>
      </c>
      <c r="AX81" s="676">
        <f>AX80+AX$7</f>
        <v/>
      </c>
      <c r="AY81" s="676">
        <f>AY80+AY$7</f>
        <v/>
      </c>
      <c r="AZ81" s="676" t="n"/>
    </row>
    <row r="82">
      <c r="B82" s="520" t="inlineStr">
        <is>
          <t>New Jersey So</t>
        </is>
      </c>
      <c r="C82" s="520" t="n">
        <v>5</v>
      </c>
      <c r="E82" s="529">
        <f>E81+1</f>
        <v/>
      </c>
      <c r="F82" s="676">
        <f>F81+F$7</f>
        <v/>
      </c>
      <c r="G82" s="676">
        <f>G81+G$7</f>
        <v/>
      </c>
      <c r="H82" s="676">
        <f>H81+H$7</f>
        <v/>
      </c>
      <c r="I82" s="676">
        <f>I81+$I$7</f>
        <v/>
      </c>
      <c r="J82" s="676">
        <f>$J$5</f>
        <v/>
      </c>
      <c r="K82" s="531">
        <f>$K$5</f>
        <v/>
      </c>
      <c r="L82" s="676">
        <f>L81+L$7</f>
        <v/>
      </c>
      <c r="M82" s="676">
        <f>M81+M$7</f>
        <v/>
      </c>
      <c r="N82" s="676">
        <f>N81+N$7</f>
        <v/>
      </c>
      <c r="O82" s="676">
        <f>O81+$O$7</f>
        <v/>
      </c>
      <c r="P82" s="676">
        <f>$J$5</f>
        <v/>
      </c>
      <c r="Q82" s="531">
        <f>$K$5</f>
        <v/>
      </c>
      <c r="S82" s="676">
        <f>S81+S$6</f>
        <v/>
      </c>
      <c r="T82" s="676">
        <f>T81+T$6</f>
        <v/>
      </c>
      <c r="U82" s="676">
        <f>U81+U$6</f>
        <v/>
      </c>
      <c r="V82" s="676">
        <f>V81+V$6</f>
        <v/>
      </c>
      <c r="W82" s="676">
        <f>W81+W$6</f>
        <v/>
      </c>
      <c r="X82" s="676">
        <f>X81+X$6</f>
        <v/>
      </c>
      <c r="Y82" s="676">
        <f>Y81+Y$6</f>
        <v/>
      </c>
      <c r="Z82" s="676">
        <f>Z81+Z$6</f>
        <v/>
      </c>
      <c r="AA82" s="676">
        <f>AA81+AA$6</f>
        <v/>
      </c>
      <c r="AC82" s="676">
        <f>AC81+AC$6</f>
        <v/>
      </c>
      <c r="AD82" s="676">
        <f>AD81+AD$7</f>
        <v/>
      </c>
      <c r="AE82" s="676">
        <f>AE81+AE$7</f>
        <v/>
      </c>
      <c r="AF82" s="676">
        <f>AF81+AF$7</f>
        <v/>
      </c>
      <c r="AG82" s="676">
        <f>AG81+AG$7</f>
        <v/>
      </c>
      <c r="AH82" s="676">
        <f>AH81+AH$7</f>
        <v/>
      </c>
      <c r="AI82" s="676">
        <f>AI81+AI$7</f>
        <v/>
      </c>
      <c r="AJ82" s="676">
        <f>AJ81+AJ$7</f>
        <v/>
      </c>
      <c r="AK82" s="676">
        <f>AK81+AK$7</f>
        <v/>
      </c>
      <c r="AM82" s="676">
        <f>AM81+AM$7</f>
        <v/>
      </c>
      <c r="AN82" s="676">
        <f>AN81+AN$7</f>
        <v/>
      </c>
      <c r="AO82" s="676">
        <f>AO81+AO$7</f>
        <v/>
      </c>
      <c r="AP82" s="676">
        <f>AP81+AP$7</f>
        <v/>
      </c>
      <c r="AQ82" s="676">
        <f>AQ81+AQ$7</f>
        <v/>
      </c>
      <c r="AR82" s="676">
        <f>AR81+AR$7</f>
        <v/>
      </c>
      <c r="AS82" s="676">
        <f>AS81+AS$7</f>
        <v/>
      </c>
      <c r="AT82" s="676">
        <f>AT81+AT$7</f>
        <v/>
      </c>
      <c r="AV82" s="676">
        <f>AV81+AV$7</f>
        <v/>
      </c>
      <c r="AW82" s="676">
        <f>AW81+AW$7</f>
        <v/>
      </c>
      <c r="AX82" s="676">
        <f>AX81+AX$7</f>
        <v/>
      </c>
      <c r="AY82" s="676">
        <f>AY81+AY$7</f>
        <v/>
      </c>
      <c r="AZ82" s="676" t="n"/>
    </row>
    <row r="83">
      <c r="B83" s="520" t="inlineStr">
        <is>
          <t>New Jersey South</t>
        </is>
      </c>
      <c r="C83" s="520" t="n">
        <v>5</v>
      </c>
      <c r="E83" s="529">
        <f>E82+1</f>
        <v/>
      </c>
      <c r="F83" s="676">
        <f>F82+F$7</f>
        <v/>
      </c>
      <c r="G83" s="676">
        <f>G82+G$7</f>
        <v/>
      </c>
      <c r="H83" s="676">
        <f>H82+H$7</f>
        <v/>
      </c>
      <c r="I83" s="676">
        <f>I82+$I$7</f>
        <v/>
      </c>
      <c r="J83" s="676">
        <f>$J$5</f>
        <v/>
      </c>
      <c r="K83" s="531">
        <f>$K$5</f>
        <v/>
      </c>
      <c r="L83" s="676">
        <f>L82+L$7</f>
        <v/>
      </c>
      <c r="M83" s="676">
        <f>M82+M$7</f>
        <v/>
      </c>
      <c r="N83" s="676">
        <f>N82+N$7</f>
        <v/>
      </c>
      <c r="O83" s="676">
        <f>O82+$O$7</f>
        <v/>
      </c>
      <c r="P83" s="676">
        <f>$J$5</f>
        <v/>
      </c>
      <c r="Q83" s="531">
        <f>$K$5</f>
        <v/>
      </c>
      <c r="S83" s="676">
        <f>S82+S$6</f>
        <v/>
      </c>
      <c r="T83" s="676">
        <f>T82+T$6</f>
        <v/>
      </c>
      <c r="U83" s="676">
        <f>U82+U$6</f>
        <v/>
      </c>
      <c r="V83" s="676">
        <f>V82+V$6</f>
        <v/>
      </c>
      <c r="W83" s="676">
        <f>W82+W$6</f>
        <v/>
      </c>
      <c r="X83" s="676">
        <f>X82+X$6</f>
        <v/>
      </c>
      <c r="Y83" s="676">
        <f>Y82+Y$6</f>
        <v/>
      </c>
      <c r="Z83" s="676">
        <f>Z82+Z$6</f>
        <v/>
      </c>
      <c r="AA83" s="676">
        <f>AA82+AA$6</f>
        <v/>
      </c>
      <c r="AC83" s="676">
        <f>AC82+AC$6</f>
        <v/>
      </c>
      <c r="AD83" s="676">
        <f>AD82+AD$7</f>
        <v/>
      </c>
      <c r="AE83" s="676">
        <f>AE82+AE$7</f>
        <v/>
      </c>
      <c r="AF83" s="676">
        <f>AF82+AF$7</f>
        <v/>
      </c>
      <c r="AG83" s="676">
        <f>AG82+AG$7</f>
        <v/>
      </c>
      <c r="AH83" s="676">
        <f>AH82+AH$7</f>
        <v/>
      </c>
      <c r="AI83" s="676">
        <f>AI82+AI$7</f>
        <v/>
      </c>
      <c r="AJ83" s="676">
        <f>AJ82+AJ$7</f>
        <v/>
      </c>
      <c r="AK83" s="676">
        <f>AK82+AK$7</f>
        <v/>
      </c>
      <c r="AM83" s="676">
        <f>AM82+AM$7</f>
        <v/>
      </c>
      <c r="AN83" s="676">
        <f>AN82+AN$7</f>
        <v/>
      </c>
      <c r="AO83" s="676">
        <f>AO82+AO$7</f>
        <v/>
      </c>
      <c r="AP83" s="676">
        <f>AP82+AP$7</f>
        <v/>
      </c>
      <c r="AQ83" s="676">
        <f>AQ82+AQ$7</f>
        <v/>
      </c>
      <c r="AR83" s="676">
        <f>AR82+AR$7</f>
        <v/>
      </c>
      <c r="AS83" s="676">
        <f>AS82+AS$7</f>
        <v/>
      </c>
      <c r="AT83" s="676">
        <f>AT82+AT$7</f>
        <v/>
      </c>
      <c r="AV83" s="676">
        <f>AV82+AV$7</f>
        <v/>
      </c>
      <c r="AW83" s="676">
        <f>AW82+AW$7</f>
        <v/>
      </c>
      <c r="AX83" s="676">
        <f>AX82+AX$7</f>
        <v/>
      </c>
      <c r="AY83" s="676">
        <f>AY82+AY$7</f>
        <v/>
      </c>
      <c r="AZ83" s="676" t="n"/>
    </row>
    <row r="84">
      <c r="B84" s="520" t="inlineStr">
        <is>
          <t>New York</t>
        </is>
      </c>
      <c r="C84" s="520" t="n">
        <v>7</v>
      </c>
      <c r="E84" s="529">
        <f>E83+1</f>
        <v/>
      </c>
      <c r="F84" s="676">
        <f>F83+F$7</f>
        <v/>
      </c>
      <c r="G84" s="676">
        <f>G83+G$7</f>
        <v/>
      </c>
      <c r="H84" s="676">
        <f>H83+H$7</f>
        <v/>
      </c>
      <c r="I84" s="676">
        <f>I83+$I$7</f>
        <v/>
      </c>
      <c r="J84" s="676">
        <f>$J$5</f>
        <v/>
      </c>
      <c r="K84" s="531">
        <f>$K$5</f>
        <v/>
      </c>
      <c r="L84" s="676">
        <f>L83+L$7</f>
        <v/>
      </c>
      <c r="M84" s="676">
        <f>M83+M$7</f>
        <v/>
      </c>
      <c r="N84" s="676">
        <f>N83+N$7</f>
        <v/>
      </c>
      <c r="O84" s="676">
        <f>O83+$O$7</f>
        <v/>
      </c>
      <c r="P84" s="676">
        <f>$J$5</f>
        <v/>
      </c>
      <c r="Q84" s="531">
        <f>$K$5</f>
        <v/>
      </c>
      <c r="S84" s="676">
        <f>S83+S$6</f>
        <v/>
      </c>
      <c r="T84" s="676">
        <f>T83+T$6</f>
        <v/>
      </c>
      <c r="U84" s="676">
        <f>U83+U$6</f>
        <v/>
      </c>
      <c r="V84" s="676">
        <f>V83+V$6</f>
        <v/>
      </c>
      <c r="W84" s="676">
        <f>W83+W$6</f>
        <v/>
      </c>
      <c r="X84" s="676">
        <f>X83+X$6</f>
        <v/>
      </c>
      <c r="Y84" s="676">
        <f>Y83+Y$6</f>
        <v/>
      </c>
      <c r="Z84" s="676">
        <f>Z83+Z$6</f>
        <v/>
      </c>
      <c r="AA84" s="676">
        <f>AA83+AA$6</f>
        <v/>
      </c>
      <c r="AC84" s="676">
        <f>AC83+AC$6</f>
        <v/>
      </c>
      <c r="AD84" s="676">
        <f>AD83+AD$7</f>
        <v/>
      </c>
      <c r="AE84" s="676">
        <f>AE83+AE$7</f>
        <v/>
      </c>
      <c r="AF84" s="676">
        <f>AF83+AF$7</f>
        <v/>
      </c>
      <c r="AG84" s="676">
        <f>AG83+AG$7</f>
        <v/>
      </c>
      <c r="AH84" s="676">
        <f>AH83+AH$7</f>
        <v/>
      </c>
      <c r="AI84" s="676">
        <f>AI83+AI$7</f>
        <v/>
      </c>
      <c r="AJ84" s="676">
        <f>AJ83+AJ$7</f>
        <v/>
      </c>
      <c r="AK84" s="676">
        <f>AK83+AK$7</f>
        <v/>
      </c>
      <c r="AM84" s="676">
        <f>AM83+AM$7</f>
        <v/>
      </c>
      <c r="AN84" s="676">
        <f>AN83+AN$7</f>
        <v/>
      </c>
      <c r="AO84" s="676">
        <f>AO83+AO$7</f>
        <v/>
      </c>
      <c r="AP84" s="676">
        <f>AP83+AP$7</f>
        <v/>
      </c>
      <c r="AQ84" s="676">
        <f>AQ83+AQ$7</f>
        <v/>
      </c>
      <c r="AR84" s="676">
        <f>AR83+AR$7</f>
        <v/>
      </c>
      <c r="AS84" s="676">
        <f>AS83+AS$7</f>
        <v/>
      </c>
      <c r="AT84" s="676">
        <f>AT83+AT$7</f>
        <v/>
      </c>
      <c r="AV84" s="676">
        <f>AV83+AV$7</f>
        <v/>
      </c>
      <c r="AW84" s="676">
        <f>AW83+AW$7</f>
        <v/>
      </c>
      <c r="AX84" s="676">
        <f>AX83+AX$7</f>
        <v/>
      </c>
      <c r="AY84" s="676">
        <f>AY83+AY$7</f>
        <v/>
      </c>
      <c r="AZ84" s="676" t="n"/>
    </row>
    <row r="85">
      <c r="B85" s="520" t="inlineStr">
        <is>
          <t>NJ</t>
        </is>
      </c>
      <c r="C85" s="520" t="n">
        <v>7</v>
      </c>
      <c r="E85" s="529">
        <f>E84+1</f>
        <v/>
      </c>
      <c r="F85" s="676">
        <f>F84+F$7</f>
        <v/>
      </c>
      <c r="G85" s="676">
        <f>G84+G$7</f>
        <v/>
      </c>
      <c r="H85" s="676">
        <f>H84+H$7</f>
        <v/>
      </c>
      <c r="I85" s="676">
        <f>I84+$I$7</f>
        <v/>
      </c>
      <c r="J85" s="676">
        <f>$J$5</f>
        <v/>
      </c>
      <c r="K85" s="531">
        <f>$K$5</f>
        <v/>
      </c>
      <c r="L85" s="676">
        <f>L84+L$7</f>
        <v/>
      </c>
      <c r="M85" s="676">
        <f>M84+M$7</f>
        <v/>
      </c>
      <c r="N85" s="676">
        <f>N84+N$7</f>
        <v/>
      </c>
      <c r="O85" s="676">
        <f>O84+$O$7</f>
        <v/>
      </c>
      <c r="P85" s="676">
        <f>$J$5</f>
        <v/>
      </c>
      <c r="Q85" s="531">
        <f>$K$5</f>
        <v/>
      </c>
      <c r="S85" s="676">
        <f>S84+S$6</f>
        <v/>
      </c>
      <c r="T85" s="676">
        <f>T84+T$6</f>
        <v/>
      </c>
      <c r="U85" s="676">
        <f>U84+U$6</f>
        <v/>
      </c>
      <c r="V85" s="676">
        <f>V84+V$6</f>
        <v/>
      </c>
      <c r="W85" s="676">
        <f>W84+W$6</f>
        <v/>
      </c>
      <c r="X85" s="676">
        <f>X84+X$6</f>
        <v/>
      </c>
      <c r="Y85" s="676">
        <f>Y84+Y$6</f>
        <v/>
      </c>
      <c r="Z85" s="676">
        <f>Z84+Z$6</f>
        <v/>
      </c>
      <c r="AA85" s="676">
        <f>AA84+AA$6</f>
        <v/>
      </c>
      <c r="AC85" s="676">
        <f>AC84+AC$6</f>
        <v/>
      </c>
      <c r="AD85" s="676">
        <f>AD84+AD$7</f>
        <v/>
      </c>
      <c r="AE85" s="676">
        <f>AE84+AE$7</f>
        <v/>
      </c>
      <c r="AF85" s="676">
        <f>AF84+AF$7</f>
        <v/>
      </c>
      <c r="AG85" s="676">
        <f>AG84+AG$7</f>
        <v/>
      </c>
      <c r="AH85" s="676">
        <f>AH84+AH$7</f>
        <v/>
      </c>
      <c r="AI85" s="676">
        <f>AI84+AI$7</f>
        <v/>
      </c>
      <c r="AJ85" s="676">
        <f>AJ84+AJ$7</f>
        <v/>
      </c>
      <c r="AK85" s="676">
        <f>AK84+AK$7</f>
        <v/>
      </c>
      <c r="AM85" s="676">
        <f>AM84+AM$7</f>
        <v/>
      </c>
      <c r="AN85" s="676">
        <f>AN84+AN$7</f>
        <v/>
      </c>
      <c r="AO85" s="676">
        <f>AO84+AO$7</f>
        <v/>
      </c>
      <c r="AP85" s="676">
        <f>AP84+AP$7</f>
        <v/>
      </c>
      <c r="AQ85" s="676">
        <f>AQ84+AQ$7</f>
        <v/>
      </c>
      <c r="AR85" s="676">
        <f>AR84+AR$7</f>
        <v/>
      </c>
      <c r="AS85" s="676">
        <f>AS84+AS$7</f>
        <v/>
      </c>
      <c r="AT85" s="676">
        <f>AT84+AT$7</f>
        <v/>
      </c>
      <c r="AV85" s="676">
        <f>AV84+AV$7</f>
        <v/>
      </c>
      <c r="AW85" s="676">
        <f>AW84+AW$7</f>
        <v/>
      </c>
      <c r="AX85" s="676">
        <f>AX84+AX$7</f>
        <v/>
      </c>
      <c r="AY85" s="676">
        <f>AY84+AY$7</f>
        <v/>
      </c>
      <c r="AZ85" s="676" t="n"/>
    </row>
    <row r="86">
      <c r="B86" s="520" t="inlineStr">
        <is>
          <t>NJ North</t>
        </is>
      </c>
      <c r="C86" s="520" t="n">
        <v>7</v>
      </c>
      <c r="E86" s="529">
        <f>E85+1</f>
        <v/>
      </c>
      <c r="F86" s="676">
        <f>F85+F$7</f>
        <v/>
      </c>
      <c r="G86" s="676">
        <f>G85+G$7</f>
        <v/>
      </c>
      <c r="H86" s="676">
        <f>H85+H$7</f>
        <v/>
      </c>
      <c r="I86" s="676">
        <f>I85+$I$7</f>
        <v/>
      </c>
      <c r="J86" s="676">
        <f>$J$5</f>
        <v/>
      </c>
      <c r="K86" s="531">
        <f>$K$5</f>
        <v/>
      </c>
      <c r="L86" s="676">
        <f>L85+L$7</f>
        <v/>
      </c>
      <c r="M86" s="676">
        <f>M85+M$7</f>
        <v/>
      </c>
      <c r="N86" s="676">
        <f>N85+N$7</f>
        <v/>
      </c>
      <c r="O86" s="676">
        <f>O85+$O$7</f>
        <v/>
      </c>
      <c r="P86" s="676">
        <f>$J$5</f>
        <v/>
      </c>
      <c r="Q86" s="531">
        <f>$K$5</f>
        <v/>
      </c>
      <c r="S86" s="676">
        <f>S85+S$6</f>
        <v/>
      </c>
      <c r="T86" s="676">
        <f>T85+T$6</f>
        <v/>
      </c>
      <c r="U86" s="676">
        <f>U85+U$6</f>
        <v/>
      </c>
      <c r="V86" s="676">
        <f>V85+V$6</f>
        <v/>
      </c>
      <c r="W86" s="676">
        <f>W85+W$6</f>
        <v/>
      </c>
      <c r="X86" s="676">
        <f>X85+X$6</f>
        <v/>
      </c>
      <c r="Y86" s="676">
        <f>Y85+Y$6</f>
        <v/>
      </c>
      <c r="Z86" s="676">
        <f>Z85+Z$6</f>
        <v/>
      </c>
      <c r="AA86" s="676">
        <f>AA85+AA$6</f>
        <v/>
      </c>
      <c r="AC86" s="676">
        <f>AC85+AC$6</f>
        <v/>
      </c>
      <c r="AD86" s="676">
        <f>AD85+AD$7</f>
        <v/>
      </c>
      <c r="AE86" s="676">
        <f>AE85+AE$7</f>
        <v/>
      </c>
      <c r="AF86" s="676">
        <f>AF85+AF$7</f>
        <v/>
      </c>
      <c r="AG86" s="676">
        <f>AG85+AG$7</f>
        <v/>
      </c>
      <c r="AH86" s="676">
        <f>AH85+AH$7</f>
        <v/>
      </c>
      <c r="AI86" s="676">
        <f>AI85+AI$7</f>
        <v/>
      </c>
      <c r="AJ86" s="676">
        <f>AJ85+AJ$7</f>
        <v/>
      </c>
      <c r="AK86" s="676">
        <f>AK85+AK$7</f>
        <v/>
      </c>
      <c r="AM86" s="676">
        <f>AM85+AM$7</f>
        <v/>
      </c>
      <c r="AN86" s="676">
        <f>AN85+AN$7</f>
        <v/>
      </c>
      <c r="AO86" s="676">
        <f>AO85+AO$7</f>
        <v/>
      </c>
      <c r="AP86" s="676">
        <f>AP85+AP$7</f>
        <v/>
      </c>
      <c r="AQ86" s="676">
        <f>AQ85+AQ$7</f>
        <v/>
      </c>
      <c r="AR86" s="676">
        <f>AR85+AR$7</f>
        <v/>
      </c>
      <c r="AS86" s="676">
        <f>AS85+AS$7</f>
        <v/>
      </c>
      <c r="AT86" s="676">
        <f>AT85+AT$7</f>
        <v/>
      </c>
      <c r="AV86" s="676">
        <f>AV85+AV$7</f>
        <v/>
      </c>
      <c r="AW86" s="676">
        <f>AW85+AW$7</f>
        <v/>
      </c>
      <c r="AX86" s="676">
        <f>AX85+AX$7</f>
        <v/>
      </c>
      <c r="AY86" s="676">
        <f>AY85+AY$7</f>
        <v/>
      </c>
      <c r="AZ86" s="676" t="n"/>
    </row>
    <row r="87">
      <c r="B87" s="520" t="inlineStr">
        <is>
          <t>NJ South</t>
        </is>
      </c>
      <c r="C87" s="520" t="n">
        <v>7</v>
      </c>
      <c r="E87" s="529">
        <f>E86+1</f>
        <v/>
      </c>
      <c r="F87" s="676">
        <f>F86+F$7</f>
        <v/>
      </c>
      <c r="G87" s="676">
        <f>G86+G$7</f>
        <v/>
      </c>
      <c r="H87" s="676">
        <f>H86+H$7</f>
        <v/>
      </c>
      <c r="I87" s="676">
        <f>I86+$I$7</f>
        <v/>
      </c>
      <c r="J87" s="676">
        <f>$J$5</f>
        <v/>
      </c>
      <c r="K87" s="531">
        <f>$K$5</f>
        <v/>
      </c>
      <c r="L87" s="676">
        <f>L86+L$7</f>
        <v/>
      </c>
      <c r="M87" s="676">
        <f>M86+M$7</f>
        <v/>
      </c>
      <c r="N87" s="676">
        <f>N86+N$7</f>
        <v/>
      </c>
      <c r="O87" s="676">
        <f>O86+$O$7</f>
        <v/>
      </c>
      <c r="P87" s="676">
        <f>$J$5</f>
        <v/>
      </c>
      <c r="Q87" s="531">
        <f>$K$5</f>
        <v/>
      </c>
      <c r="S87" s="676">
        <f>S86+S$6</f>
        <v/>
      </c>
      <c r="T87" s="676">
        <f>T86+T$6</f>
        <v/>
      </c>
      <c r="U87" s="676">
        <f>U86+U$6</f>
        <v/>
      </c>
      <c r="V87" s="676">
        <f>V86+V$6</f>
        <v/>
      </c>
      <c r="W87" s="676">
        <f>W86+W$6</f>
        <v/>
      </c>
      <c r="X87" s="676">
        <f>X86+X$6</f>
        <v/>
      </c>
      <c r="Y87" s="676">
        <f>Y86+Y$6</f>
        <v/>
      </c>
      <c r="Z87" s="676">
        <f>Z86+Z$6</f>
        <v/>
      </c>
      <c r="AA87" s="676">
        <f>AA86+AA$6</f>
        <v/>
      </c>
      <c r="AC87" s="676">
        <f>AC86+AC$6</f>
        <v/>
      </c>
      <c r="AD87" s="676">
        <f>AD86+AD$7</f>
        <v/>
      </c>
      <c r="AE87" s="676">
        <f>AE86+AE$7</f>
        <v/>
      </c>
      <c r="AF87" s="676">
        <f>AF86+AF$7</f>
        <v/>
      </c>
      <c r="AG87" s="676">
        <f>AG86+AG$7</f>
        <v/>
      </c>
      <c r="AH87" s="676">
        <f>AH86+AH$7</f>
        <v/>
      </c>
      <c r="AI87" s="676">
        <f>AI86+AI$7</f>
        <v/>
      </c>
      <c r="AJ87" s="676">
        <f>AJ86+AJ$7</f>
        <v/>
      </c>
      <c r="AK87" s="676">
        <f>AK86+AK$7</f>
        <v/>
      </c>
      <c r="AM87" s="676">
        <f>AM86+AM$7</f>
        <v/>
      </c>
      <c r="AN87" s="676">
        <f>AN86+AN$7</f>
        <v/>
      </c>
      <c r="AO87" s="676">
        <f>AO86+AO$7</f>
        <v/>
      </c>
      <c r="AP87" s="676">
        <f>AP86+AP$7</f>
        <v/>
      </c>
      <c r="AQ87" s="676">
        <f>AQ86+AQ$7</f>
        <v/>
      </c>
      <c r="AR87" s="676">
        <f>AR86+AR$7</f>
        <v/>
      </c>
      <c r="AS87" s="676">
        <f>AS86+AS$7</f>
        <v/>
      </c>
      <c r="AT87" s="676">
        <f>AT86+AT$7</f>
        <v/>
      </c>
      <c r="AV87" s="676">
        <f>AV86+AV$7</f>
        <v/>
      </c>
      <c r="AW87" s="676">
        <f>AW86+AW$7</f>
        <v/>
      </c>
      <c r="AX87" s="676">
        <f>AX86+AX$7</f>
        <v/>
      </c>
      <c r="AY87" s="676">
        <f>AY86+AY$7</f>
        <v/>
      </c>
      <c r="AZ87" s="676" t="n"/>
    </row>
    <row r="88">
      <c r="B88" s="520" t="inlineStr">
        <is>
          <t>No Florida</t>
        </is>
      </c>
      <c r="C88" s="520" t="n">
        <v>7</v>
      </c>
      <c r="E88" s="529">
        <f>E87+1</f>
        <v/>
      </c>
      <c r="F88" s="676">
        <f>F87+F$7</f>
        <v/>
      </c>
      <c r="G88" s="676">
        <f>G87+G$7</f>
        <v/>
      </c>
      <c r="H88" s="676">
        <f>H87+H$7</f>
        <v/>
      </c>
      <c r="I88" s="676">
        <f>I87+$I$7</f>
        <v/>
      </c>
      <c r="J88" s="676">
        <f>$J$5</f>
        <v/>
      </c>
      <c r="K88" s="531">
        <f>$K$5</f>
        <v/>
      </c>
      <c r="L88" s="676">
        <f>L87+L$7</f>
        <v/>
      </c>
      <c r="M88" s="676">
        <f>M87+M$7</f>
        <v/>
      </c>
      <c r="N88" s="676">
        <f>N87+N$7</f>
        <v/>
      </c>
      <c r="O88" s="676">
        <f>O87+$O$7</f>
        <v/>
      </c>
      <c r="P88" s="676">
        <f>$J$5</f>
        <v/>
      </c>
      <c r="Q88" s="531">
        <f>$K$5</f>
        <v/>
      </c>
      <c r="S88" s="676">
        <f>S87+S$6</f>
        <v/>
      </c>
      <c r="T88" s="676">
        <f>T87+T$6</f>
        <v/>
      </c>
      <c r="U88" s="676">
        <f>U87+U$6</f>
        <v/>
      </c>
      <c r="V88" s="676">
        <f>V87+V$6</f>
        <v/>
      </c>
      <c r="W88" s="676">
        <f>W87+W$6</f>
        <v/>
      </c>
      <c r="X88" s="676">
        <f>X87+X$6</f>
        <v/>
      </c>
      <c r="Y88" s="676">
        <f>Y87+Y$6</f>
        <v/>
      </c>
      <c r="Z88" s="676">
        <f>Z87+Z$6</f>
        <v/>
      </c>
      <c r="AA88" s="676">
        <f>AA87+AA$6</f>
        <v/>
      </c>
      <c r="AC88" s="676">
        <f>AC87+AC$6</f>
        <v/>
      </c>
      <c r="AD88" s="676">
        <f>AD87+AD$7</f>
        <v/>
      </c>
      <c r="AE88" s="676">
        <f>AE87+AE$7</f>
        <v/>
      </c>
      <c r="AF88" s="676">
        <f>AF87+AF$7</f>
        <v/>
      </c>
      <c r="AG88" s="676">
        <f>AG87+AG$7</f>
        <v/>
      </c>
      <c r="AH88" s="676">
        <f>AH87+AH$7</f>
        <v/>
      </c>
      <c r="AI88" s="676">
        <f>AI87+AI$7</f>
        <v/>
      </c>
      <c r="AJ88" s="676">
        <f>AJ87+AJ$7</f>
        <v/>
      </c>
      <c r="AK88" s="676">
        <f>AK87+AK$7</f>
        <v/>
      </c>
      <c r="AM88" s="676">
        <f>AM87+AM$7</f>
        <v/>
      </c>
      <c r="AN88" s="676">
        <f>AN87+AN$7</f>
        <v/>
      </c>
      <c r="AO88" s="676">
        <f>AO87+AO$7</f>
        <v/>
      </c>
      <c r="AP88" s="676">
        <f>AP87+AP$7</f>
        <v/>
      </c>
      <c r="AQ88" s="676">
        <f>AQ87+AQ$7</f>
        <v/>
      </c>
      <c r="AR88" s="676">
        <f>AR87+AR$7</f>
        <v/>
      </c>
      <c r="AS88" s="676">
        <f>AS87+AS$7</f>
        <v/>
      </c>
      <c r="AT88" s="676">
        <f>AT87+AT$7</f>
        <v/>
      </c>
      <c r="AV88" s="676">
        <f>AV87+AV$7</f>
        <v/>
      </c>
      <c r="AW88" s="676">
        <f>AW87+AW$7</f>
        <v/>
      </c>
      <c r="AX88" s="676">
        <f>AX87+AX$7</f>
        <v/>
      </c>
      <c r="AY88" s="676">
        <f>AY87+AY$7</f>
        <v/>
      </c>
      <c r="AZ88" s="676" t="n"/>
    </row>
    <row r="89">
      <c r="B89" s="520" t="inlineStr">
        <is>
          <t>No New England</t>
        </is>
      </c>
      <c r="C89" s="520" t="n">
        <v>7</v>
      </c>
      <c r="E89" s="529">
        <f>E88+1</f>
        <v/>
      </c>
      <c r="F89" s="676">
        <f>F88+F$7</f>
        <v/>
      </c>
      <c r="G89" s="676">
        <f>G88+G$7</f>
        <v/>
      </c>
      <c r="H89" s="676">
        <f>H88+H$7</f>
        <v/>
      </c>
      <c r="I89" s="676">
        <f>I88+$I$7</f>
        <v/>
      </c>
      <c r="J89" s="676">
        <f>$J$5</f>
        <v/>
      </c>
      <c r="K89" s="531">
        <f>$K$5</f>
        <v/>
      </c>
      <c r="L89" s="676">
        <f>L88+L$7</f>
        <v/>
      </c>
      <c r="M89" s="676">
        <f>M88+M$7</f>
        <v/>
      </c>
      <c r="N89" s="676">
        <f>N88+N$7</f>
        <v/>
      </c>
      <c r="O89" s="676">
        <f>O88+$O$7</f>
        <v/>
      </c>
      <c r="P89" s="676">
        <f>$J$5</f>
        <v/>
      </c>
      <c r="Q89" s="531">
        <f>$K$5</f>
        <v/>
      </c>
      <c r="S89" s="676">
        <f>S88+S$6</f>
        <v/>
      </c>
      <c r="T89" s="676">
        <f>T88+T$6</f>
        <v/>
      </c>
      <c r="U89" s="676">
        <f>U88+U$6</f>
        <v/>
      </c>
      <c r="V89" s="676">
        <f>V88+V$6</f>
        <v/>
      </c>
      <c r="W89" s="676">
        <f>W88+W$6</f>
        <v/>
      </c>
      <c r="X89" s="676">
        <f>X88+X$6</f>
        <v/>
      </c>
      <c r="Y89" s="676">
        <f>Y88+Y$6</f>
        <v/>
      </c>
      <c r="Z89" s="676">
        <f>Z88+Z$6</f>
        <v/>
      </c>
      <c r="AA89" s="676">
        <f>AA88+AA$6</f>
        <v/>
      </c>
      <c r="AC89" s="676">
        <f>AC88+AC$6</f>
        <v/>
      </c>
      <c r="AD89" s="676">
        <f>AD88+AD$7</f>
        <v/>
      </c>
      <c r="AE89" s="676">
        <f>AE88+AE$7</f>
        <v/>
      </c>
      <c r="AF89" s="676">
        <f>AF88+AF$7</f>
        <v/>
      </c>
      <c r="AG89" s="676">
        <f>AG88+AG$7</f>
        <v/>
      </c>
      <c r="AH89" s="676">
        <f>AH88+AH$7</f>
        <v/>
      </c>
      <c r="AI89" s="676">
        <f>AI88+AI$7</f>
        <v/>
      </c>
      <c r="AJ89" s="676">
        <f>AJ88+AJ$7</f>
        <v/>
      </c>
      <c r="AK89" s="676">
        <f>AK88+AK$7</f>
        <v/>
      </c>
      <c r="AM89" s="676">
        <f>AM88+AM$7</f>
        <v/>
      </c>
      <c r="AN89" s="676">
        <f>AN88+AN$7</f>
        <v/>
      </c>
      <c r="AO89" s="676">
        <f>AO88+AO$7</f>
        <v/>
      </c>
      <c r="AP89" s="676">
        <f>AP88+AP$7</f>
        <v/>
      </c>
      <c r="AQ89" s="676">
        <f>AQ88+AQ$7</f>
        <v/>
      </c>
      <c r="AR89" s="676">
        <f>AR88+AR$7</f>
        <v/>
      </c>
      <c r="AS89" s="676">
        <f>AS88+AS$7</f>
        <v/>
      </c>
      <c r="AT89" s="676">
        <f>AT88+AT$7</f>
        <v/>
      </c>
      <c r="AV89" s="676">
        <f>AV88+AV$7</f>
        <v/>
      </c>
      <c r="AW89" s="676">
        <f>AW88+AW$7</f>
        <v/>
      </c>
      <c r="AX89" s="676">
        <f>AX88+AX$7</f>
        <v/>
      </c>
      <c r="AY89" s="676">
        <f>AY88+AY$7</f>
        <v/>
      </c>
      <c r="AZ89" s="676" t="n"/>
    </row>
    <row r="90">
      <c r="B90" s="520" t="inlineStr">
        <is>
          <t>No. Florida</t>
        </is>
      </c>
      <c r="C90" s="520" t="n">
        <v>7</v>
      </c>
      <c r="E90" s="529">
        <f>E89+1</f>
        <v/>
      </c>
      <c r="F90" s="676">
        <f>F89+F$7</f>
        <v/>
      </c>
      <c r="G90" s="676">
        <f>G89+G$7</f>
        <v/>
      </c>
      <c r="H90" s="676">
        <f>H89+H$7</f>
        <v/>
      </c>
      <c r="I90" s="676">
        <f>I89+$I$7</f>
        <v/>
      </c>
      <c r="J90" s="676">
        <f>$J$5</f>
        <v/>
      </c>
      <c r="K90" s="531">
        <f>$K$5</f>
        <v/>
      </c>
      <c r="L90" s="676">
        <f>L89+L$7</f>
        <v/>
      </c>
      <c r="M90" s="676">
        <f>M89+M$7</f>
        <v/>
      </c>
      <c r="N90" s="676">
        <f>N89+N$7</f>
        <v/>
      </c>
      <c r="O90" s="676">
        <f>O89+$O$7</f>
        <v/>
      </c>
      <c r="P90" s="676">
        <f>$J$5</f>
        <v/>
      </c>
      <c r="Q90" s="531">
        <f>$K$5</f>
        <v/>
      </c>
      <c r="S90" s="676">
        <f>S89+S$6</f>
        <v/>
      </c>
      <c r="T90" s="676">
        <f>T89+T$6</f>
        <v/>
      </c>
      <c r="U90" s="676">
        <f>U89+U$6</f>
        <v/>
      </c>
      <c r="V90" s="676">
        <f>V89+V$6</f>
        <v/>
      </c>
      <c r="W90" s="676">
        <f>W89+W$6</f>
        <v/>
      </c>
      <c r="X90" s="676">
        <f>X89+X$6</f>
        <v/>
      </c>
      <c r="Y90" s="676">
        <f>Y89+Y$6</f>
        <v/>
      </c>
      <c r="Z90" s="676">
        <f>Z89+Z$6</f>
        <v/>
      </c>
      <c r="AA90" s="676">
        <f>AA89+AA$6</f>
        <v/>
      </c>
      <c r="AC90" s="676">
        <f>AC89+AC$6</f>
        <v/>
      </c>
      <c r="AD90" s="676">
        <f>AD89+AD$7</f>
        <v/>
      </c>
      <c r="AE90" s="676">
        <f>AE89+AE$7</f>
        <v/>
      </c>
      <c r="AF90" s="676">
        <f>AF89+AF$7</f>
        <v/>
      </c>
      <c r="AG90" s="676">
        <f>AG89+AG$7</f>
        <v/>
      </c>
      <c r="AH90" s="676">
        <f>AH89+AH$7</f>
        <v/>
      </c>
      <c r="AI90" s="676">
        <f>AI89+AI$7</f>
        <v/>
      </c>
      <c r="AJ90" s="676">
        <f>AJ89+AJ$7</f>
        <v/>
      </c>
      <c r="AK90" s="676">
        <f>AK89+AK$7</f>
        <v/>
      </c>
      <c r="AM90" s="676">
        <f>AM89+AM$7</f>
        <v/>
      </c>
      <c r="AN90" s="676">
        <f>AN89+AN$7</f>
        <v/>
      </c>
      <c r="AO90" s="676">
        <f>AO89+AO$7</f>
        <v/>
      </c>
      <c r="AP90" s="676">
        <f>AP89+AP$7</f>
        <v/>
      </c>
      <c r="AQ90" s="676">
        <f>AQ89+AQ$7</f>
        <v/>
      </c>
      <c r="AR90" s="676">
        <f>AR89+AR$7</f>
        <v/>
      </c>
      <c r="AS90" s="676">
        <f>AS89+AS$7</f>
        <v/>
      </c>
      <c r="AT90" s="676">
        <f>AT89+AT$7</f>
        <v/>
      </c>
      <c r="AV90" s="676">
        <f>AV89+AV$7</f>
        <v/>
      </c>
      <c r="AW90" s="676">
        <f>AW89+AW$7</f>
        <v/>
      </c>
      <c r="AX90" s="676">
        <f>AX89+AX$7</f>
        <v/>
      </c>
      <c r="AY90" s="676">
        <f>AY89+AY$7</f>
        <v/>
      </c>
      <c r="AZ90" s="676" t="n"/>
    </row>
    <row r="91">
      <c r="B91" s="520" t="inlineStr">
        <is>
          <t>North FL</t>
        </is>
      </c>
      <c r="C91" s="520" t="n">
        <v>7</v>
      </c>
      <c r="E91" s="529">
        <f>E90+1</f>
        <v/>
      </c>
      <c r="F91" s="676">
        <f>F90+F$7</f>
        <v/>
      </c>
      <c r="G91" s="676">
        <f>G90+G$7</f>
        <v/>
      </c>
      <c r="H91" s="676">
        <f>H90+H$7</f>
        <v/>
      </c>
      <c r="I91" s="676">
        <f>I90+$I$7</f>
        <v/>
      </c>
      <c r="J91" s="676">
        <f>$J$5</f>
        <v/>
      </c>
      <c r="K91" s="531">
        <f>$K$5</f>
        <v/>
      </c>
      <c r="L91" s="676">
        <f>L90+L$7</f>
        <v/>
      </c>
      <c r="M91" s="676">
        <f>M90+M$7</f>
        <v/>
      </c>
      <c r="N91" s="676">
        <f>N90+N$7</f>
        <v/>
      </c>
      <c r="O91" s="676">
        <f>O90+$O$7</f>
        <v/>
      </c>
      <c r="P91" s="676">
        <f>$J$5</f>
        <v/>
      </c>
      <c r="Q91" s="531">
        <f>$K$5</f>
        <v/>
      </c>
      <c r="S91" s="676">
        <f>S90+S$6</f>
        <v/>
      </c>
      <c r="T91" s="676">
        <f>T90+T$6</f>
        <v/>
      </c>
      <c r="U91" s="676">
        <f>U90+U$6</f>
        <v/>
      </c>
      <c r="V91" s="676">
        <f>V90+V$6</f>
        <v/>
      </c>
      <c r="W91" s="676">
        <f>W90+W$6</f>
        <v/>
      </c>
      <c r="X91" s="676">
        <f>X90+X$6</f>
        <v/>
      </c>
      <c r="Y91" s="676">
        <f>Y90+Y$6</f>
        <v/>
      </c>
      <c r="Z91" s="676">
        <f>Z90+Z$6</f>
        <v/>
      </c>
      <c r="AA91" s="676">
        <f>AA90+AA$6</f>
        <v/>
      </c>
      <c r="AC91" s="676">
        <f>AC90+AC$6</f>
        <v/>
      </c>
      <c r="AD91" s="676">
        <f>AD90+AD$7</f>
        <v/>
      </c>
      <c r="AE91" s="676">
        <f>AE90+AE$7</f>
        <v/>
      </c>
      <c r="AF91" s="676">
        <f>AF90+AF$7</f>
        <v/>
      </c>
      <c r="AG91" s="676">
        <f>AG90+AG$7</f>
        <v/>
      </c>
      <c r="AH91" s="676">
        <f>AH90+AH$7</f>
        <v/>
      </c>
      <c r="AI91" s="676">
        <f>AI90+AI$7</f>
        <v/>
      </c>
      <c r="AJ91" s="676">
        <f>AJ90+AJ$7</f>
        <v/>
      </c>
      <c r="AK91" s="676">
        <f>AK90+AK$7</f>
        <v/>
      </c>
      <c r="AM91" s="676">
        <f>AM90+AM$7</f>
        <v/>
      </c>
      <c r="AN91" s="676">
        <f>AN90+AN$7</f>
        <v/>
      </c>
      <c r="AO91" s="676">
        <f>AO90+AO$7</f>
        <v/>
      </c>
      <c r="AP91" s="676">
        <f>AP90+AP$7</f>
        <v/>
      </c>
      <c r="AQ91" s="676">
        <f>AQ90+AQ$7</f>
        <v/>
      </c>
      <c r="AR91" s="676">
        <f>AR90+AR$7</f>
        <v/>
      </c>
      <c r="AS91" s="676">
        <f>AS90+AS$7</f>
        <v/>
      </c>
      <c r="AT91" s="676">
        <f>AT90+AT$7</f>
        <v/>
      </c>
      <c r="AV91" s="676">
        <f>AV90+AV$7</f>
        <v/>
      </c>
      <c r="AW91" s="676">
        <f>AW90+AW$7</f>
        <v/>
      </c>
      <c r="AX91" s="676">
        <f>AX90+AX$7</f>
        <v/>
      </c>
      <c r="AY91" s="676">
        <f>AY90+AY$7</f>
        <v/>
      </c>
      <c r="AZ91" s="676" t="n"/>
    </row>
    <row r="92">
      <c r="B92" s="520" t="inlineStr">
        <is>
          <t>North Florida</t>
        </is>
      </c>
      <c r="C92" s="520" t="n">
        <v>7</v>
      </c>
      <c r="E92" s="529">
        <f>E91+1</f>
        <v/>
      </c>
      <c r="F92" s="676">
        <f>F91+F$7</f>
        <v/>
      </c>
      <c r="G92" s="676">
        <f>G91+G$7</f>
        <v/>
      </c>
      <c r="H92" s="676">
        <f>H91+H$7</f>
        <v/>
      </c>
      <c r="I92" s="676">
        <f>I91+$I$7</f>
        <v/>
      </c>
      <c r="J92" s="676">
        <f>$J$5</f>
        <v/>
      </c>
      <c r="K92" s="531">
        <f>$K$5</f>
        <v/>
      </c>
      <c r="L92" s="676">
        <f>L91+L$7</f>
        <v/>
      </c>
      <c r="M92" s="676">
        <f>M91+M$7</f>
        <v/>
      </c>
      <c r="N92" s="676">
        <f>N91+N$7</f>
        <v/>
      </c>
      <c r="O92" s="676">
        <f>O91+$O$7</f>
        <v/>
      </c>
      <c r="P92" s="676">
        <f>$J$5</f>
        <v/>
      </c>
      <c r="Q92" s="531">
        <f>$K$5</f>
        <v/>
      </c>
      <c r="S92" s="676">
        <f>S91+S$6</f>
        <v/>
      </c>
      <c r="T92" s="676">
        <f>T91+T$6</f>
        <v/>
      </c>
      <c r="U92" s="676">
        <f>U91+U$6</f>
        <v/>
      </c>
      <c r="V92" s="676">
        <f>V91+V$6</f>
        <v/>
      </c>
      <c r="W92" s="676">
        <f>W91+W$6</f>
        <v/>
      </c>
      <c r="X92" s="676">
        <f>X91+X$6</f>
        <v/>
      </c>
      <c r="Y92" s="676">
        <f>Y91+Y$6</f>
        <v/>
      </c>
      <c r="Z92" s="676">
        <f>Z91+Z$6</f>
        <v/>
      </c>
      <c r="AA92" s="676">
        <f>AA91+AA$6</f>
        <v/>
      </c>
      <c r="AC92" s="676">
        <f>AC91+AC$6</f>
        <v/>
      </c>
      <c r="AD92" s="676">
        <f>AD91+AD$7</f>
        <v/>
      </c>
      <c r="AE92" s="676">
        <f>AE91+AE$7</f>
        <v/>
      </c>
      <c r="AF92" s="676">
        <f>AF91+AF$7</f>
        <v/>
      </c>
      <c r="AG92" s="676">
        <f>AG91+AG$7</f>
        <v/>
      </c>
      <c r="AH92" s="676">
        <f>AH91+AH$7</f>
        <v/>
      </c>
      <c r="AI92" s="676">
        <f>AI91+AI$7</f>
        <v/>
      </c>
      <c r="AJ92" s="676">
        <f>AJ91+AJ$7</f>
        <v/>
      </c>
      <c r="AK92" s="676">
        <f>AK91+AK$7</f>
        <v/>
      </c>
      <c r="AM92" s="676">
        <f>AM91+AM$7</f>
        <v/>
      </c>
      <c r="AN92" s="676">
        <f>AN91+AN$7</f>
        <v/>
      </c>
      <c r="AO92" s="676">
        <f>AO91+AO$7</f>
        <v/>
      </c>
      <c r="AP92" s="676">
        <f>AP91+AP$7</f>
        <v/>
      </c>
      <c r="AQ92" s="676">
        <f>AQ91+AQ$7</f>
        <v/>
      </c>
      <c r="AR92" s="676">
        <f>AR91+AR$7</f>
        <v/>
      </c>
      <c r="AS92" s="676">
        <f>AS91+AS$7</f>
        <v/>
      </c>
      <c r="AT92" s="676">
        <f>AT91+AT$7</f>
        <v/>
      </c>
      <c r="AV92" s="676">
        <f>AV91+AV$7</f>
        <v/>
      </c>
      <c r="AW92" s="676">
        <f>AW91+AW$7</f>
        <v/>
      </c>
      <c r="AX92" s="676">
        <f>AX91+AX$7</f>
        <v/>
      </c>
      <c r="AY92" s="676">
        <f>AY91+AY$7</f>
        <v/>
      </c>
      <c r="AZ92" s="676" t="n"/>
    </row>
    <row r="93">
      <c r="B93" s="520" t="inlineStr">
        <is>
          <t>Northern New England</t>
        </is>
      </c>
      <c r="C93" s="520" t="n">
        <v>7</v>
      </c>
      <c r="E93" s="529">
        <f>E92+1</f>
        <v/>
      </c>
      <c r="F93" s="676">
        <f>F92+F$7</f>
        <v/>
      </c>
      <c r="G93" s="676">
        <f>G92+G$7</f>
        <v/>
      </c>
      <c r="H93" s="676">
        <f>H92+H$7</f>
        <v/>
      </c>
      <c r="I93" s="676">
        <f>I92+$I$7</f>
        <v/>
      </c>
      <c r="J93" s="676">
        <f>$J$5</f>
        <v/>
      </c>
      <c r="K93" s="531">
        <f>$K$5</f>
        <v/>
      </c>
      <c r="L93" s="676">
        <f>L92+L$7</f>
        <v/>
      </c>
      <c r="M93" s="676">
        <f>M92+M$7</f>
        <v/>
      </c>
      <c r="N93" s="676">
        <f>N92+N$7</f>
        <v/>
      </c>
      <c r="O93" s="676">
        <f>O92+$O$7</f>
        <v/>
      </c>
      <c r="P93" s="676">
        <f>$J$5</f>
        <v/>
      </c>
      <c r="Q93" s="531">
        <f>$K$5</f>
        <v/>
      </c>
      <c r="S93" s="676">
        <f>S92+S$6</f>
        <v/>
      </c>
      <c r="T93" s="676">
        <f>T92+T$6</f>
        <v/>
      </c>
      <c r="U93" s="676">
        <f>U92+U$6</f>
        <v/>
      </c>
      <c r="V93" s="676">
        <f>V92+V$6</f>
        <v/>
      </c>
      <c r="W93" s="676">
        <f>W92+W$6</f>
        <v/>
      </c>
      <c r="X93" s="676">
        <f>X92+X$6</f>
        <v/>
      </c>
      <c r="Y93" s="676">
        <f>Y92+Y$6</f>
        <v/>
      </c>
      <c r="Z93" s="676">
        <f>Z92+Z$6</f>
        <v/>
      </c>
      <c r="AA93" s="676">
        <f>AA92+AA$6</f>
        <v/>
      </c>
      <c r="AC93" s="676">
        <f>AC92+AC$6</f>
        <v/>
      </c>
      <c r="AD93" s="676">
        <f>AD92+AD$7</f>
        <v/>
      </c>
      <c r="AE93" s="676">
        <f>AE92+AE$7</f>
        <v/>
      </c>
      <c r="AF93" s="676">
        <f>AF92+AF$7</f>
        <v/>
      </c>
      <c r="AG93" s="676">
        <f>AG92+AG$7</f>
        <v/>
      </c>
      <c r="AH93" s="676">
        <f>AH92+AH$7</f>
        <v/>
      </c>
      <c r="AI93" s="676">
        <f>AI92+AI$7</f>
        <v/>
      </c>
      <c r="AJ93" s="676">
        <f>AJ92+AJ$7</f>
        <v/>
      </c>
      <c r="AK93" s="676">
        <f>AK92+AK$7</f>
        <v/>
      </c>
      <c r="AM93" s="676">
        <f>AM92+AM$7</f>
        <v/>
      </c>
      <c r="AN93" s="676">
        <f>AN92+AN$7</f>
        <v/>
      </c>
      <c r="AO93" s="676">
        <f>AO92+AO$7</f>
        <v/>
      </c>
      <c r="AP93" s="676">
        <f>AP92+AP$7</f>
        <v/>
      </c>
      <c r="AQ93" s="676">
        <f>AQ92+AQ$7</f>
        <v/>
      </c>
      <c r="AR93" s="676">
        <f>AR92+AR$7</f>
        <v/>
      </c>
      <c r="AS93" s="676">
        <f>AS92+AS$7</f>
        <v/>
      </c>
      <c r="AT93" s="676">
        <f>AT92+AT$7</f>
        <v/>
      </c>
      <c r="AV93" s="676">
        <f>AV92+AV$7</f>
        <v/>
      </c>
      <c r="AW93" s="676">
        <f>AW92+AW$7</f>
        <v/>
      </c>
      <c r="AX93" s="676">
        <f>AX92+AX$7</f>
        <v/>
      </c>
      <c r="AY93" s="676">
        <f>AY92+AY$7</f>
        <v/>
      </c>
      <c r="AZ93" s="676" t="n"/>
    </row>
    <row r="94">
      <c r="B94" s="520" t="inlineStr">
        <is>
          <t>NY</t>
        </is>
      </c>
      <c r="C94" s="520" t="n">
        <v>7</v>
      </c>
      <c r="E94" s="529">
        <f>E93+1</f>
        <v/>
      </c>
      <c r="F94" s="676">
        <f>F93+F$7</f>
        <v/>
      </c>
      <c r="G94" s="676">
        <f>G93+G$7</f>
        <v/>
      </c>
      <c r="H94" s="676">
        <f>H93+H$7</f>
        <v/>
      </c>
      <c r="I94" s="676">
        <f>I93+$I$7</f>
        <v/>
      </c>
      <c r="J94" s="676">
        <f>$J$5</f>
        <v/>
      </c>
      <c r="K94" s="531">
        <f>$K$5</f>
        <v/>
      </c>
      <c r="L94" s="676">
        <f>L93+L$7</f>
        <v/>
      </c>
      <c r="M94" s="676">
        <f>M93+M$7</f>
        <v/>
      </c>
      <c r="N94" s="676">
        <f>N93+N$7</f>
        <v/>
      </c>
      <c r="O94" s="676">
        <f>O93+$O$7</f>
        <v/>
      </c>
      <c r="P94" s="676">
        <f>$J$5</f>
        <v/>
      </c>
      <c r="Q94" s="531">
        <f>$K$5</f>
        <v/>
      </c>
      <c r="S94" s="676">
        <f>S93+S$6</f>
        <v/>
      </c>
      <c r="T94" s="676">
        <f>T93+T$6</f>
        <v/>
      </c>
      <c r="U94" s="676">
        <f>U93+U$6</f>
        <v/>
      </c>
      <c r="V94" s="676">
        <f>V93+V$6</f>
        <v/>
      </c>
      <c r="W94" s="676">
        <f>W93+W$6</f>
        <v/>
      </c>
      <c r="X94" s="676">
        <f>X93+X$6</f>
        <v/>
      </c>
      <c r="Y94" s="676">
        <f>Y93+Y$6</f>
        <v/>
      </c>
      <c r="Z94" s="676">
        <f>Z93+Z$6</f>
        <v/>
      </c>
      <c r="AA94" s="676">
        <f>AA93+AA$6</f>
        <v/>
      </c>
      <c r="AC94" s="676">
        <f>AC93+AC$6</f>
        <v/>
      </c>
      <c r="AD94" s="676">
        <f>AD93+AD$7</f>
        <v/>
      </c>
      <c r="AE94" s="676">
        <f>AE93+AE$7</f>
        <v/>
      </c>
      <c r="AF94" s="676">
        <f>AF93+AF$7</f>
        <v/>
      </c>
      <c r="AG94" s="676">
        <f>AG93+AG$7</f>
        <v/>
      </c>
      <c r="AH94" s="676">
        <f>AH93+AH$7</f>
        <v/>
      </c>
      <c r="AI94" s="676">
        <f>AI93+AI$7</f>
        <v/>
      </c>
      <c r="AJ94" s="676">
        <f>AJ93+AJ$7</f>
        <v/>
      </c>
      <c r="AK94" s="676">
        <f>AK93+AK$7</f>
        <v/>
      </c>
      <c r="AM94" s="676">
        <f>AM93+AM$7</f>
        <v/>
      </c>
      <c r="AN94" s="676">
        <f>AN93+AN$7</f>
        <v/>
      </c>
      <c r="AO94" s="676">
        <f>AO93+AO$7</f>
        <v/>
      </c>
      <c r="AP94" s="676">
        <f>AP93+AP$7</f>
        <v/>
      </c>
      <c r="AQ94" s="676">
        <f>AQ93+AQ$7</f>
        <v/>
      </c>
      <c r="AR94" s="676">
        <f>AR93+AR$7</f>
        <v/>
      </c>
      <c r="AS94" s="676">
        <f>AS93+AS$7</f>
        <v/>
      </c>
      <c r="AT94" s="676">
        <f>AT93+AT$7</f>
        <v/>
      </c>
      <c r="AV94" s="676">
        <f>AV93+AV$7</f>
        <v/>
      </c>
      <c r="AW94" s="676">
        <f>AW93+AW$7</f>
        <v/>
      </c>
      <c r="AX94" s="676">
        <f>AX93+AX$7</f>
        <v/>
      </c>
      <c r="AY94" s="676">
        <f>AY93+AY$7</f>
        <v/>
      </c>
      <c r="AZ94" s="676" t="n"/>
    </row>
    <row r="95">
      <c r="B95" s="520" t="inlineStr">
        <is>
          <t>OC</t>
        </is>
      </c>
      <c r="C95" s="520" t="n">
        <v>7</v>
      </c>
      <c r="E95" s="529">
        <f>E94+1</f>
        <v/>
      </c>
      <c r="F95" s="676">
        <f>F94+F$7</f>
        <v/>
      </c>
      <c r="G95" s="676">
        <f>G94+G$7</f>
        <v/>
      </c>
      <c r="H95" s="676">
        <f>H94+H$7</f>
        <v/>
      </c>
      <c r="I95" s="676">
        <f>I94+$I$7</f>
        <v/>
      </c>
      <c r="J95" s="676">
        <f>$J$5</f>
        <v/>
      </c>
      <c r="K95" s="531">
        <f>$K$5</f>
        <v/>
      </c>
      <c r="L95" s="676">
        <f>L94+L$7</f>
        <v/>
      </c>
      <c r="M95" s="676">
        <f>M94+M$7</f>
        <v/>
      </c>
      <c r="N95" s="676">
        <f>N94+N$7</f>
        <v/>
      </c>
      <c r="O95" s="676">
        <f>O94+$O$7</f>
        <v/>
      </c>
      <c r="P95" s="676">
        <f>$J$5</f>
        <v/>
      </c>
      <c r="Q95" s="531">
        <f>$K$5</f>
        <v/>
      </c>
      <c r="S95" s="676">
        <f>S94+S$6</f>
        <v/>
      </c>
      <c r="T95" s="676">
        <f>T94+T$6</f>
        <v/>
      </c>
      <c r="U95" s="676">
        <f>U94+U$6</f>
        <v/>
      </c>
      <c r="V95" s="676">
        <f>V94+V$6</f>
        <v/>
      </c>
      <c r="W95" s="676">
        <f>W94+W$6</f>
        <v/>
      </c>
      <c r="X95" s="676">
        <f>X94+X$6</f>
        <v/>
      </c>
      <c r="Y95" s="676">
        <f>Y94+Y$6</f>
        <v/>
      </c>
      <c r="Z95" s="676">
        <f>Z94+Z$6</f>
        <v/>
      </c>
      <c r="AA95" s="676">
        <f>AA94+AA$6</f>
        <v/>
      </c>
      <c r="AC95" s="676">
        <f>AC94+AC$6</f>
        <v/>
      </c>
      <c r="AD95" s="676">
        <f>AD94+AD$7</f>
        <v/>
      </c>
      <c r="AE95" s="676">
        <f>AE94+AE$7</f>
        <v/>
      </c>
      <c r="AF95" s="676">
        <f>AF94+AF$7</f>
        <v/>
      </c>
      <c r="AG95" s="676">
        <f>AG94+AG$7</f>
        <v/>
      </c>
      <c r="AH95" s="676">
        <f>AH94+AH$7</f>
        <v/>
      </c>
      <c r="AI95" s="676">
        <f>AI94+AI$7</f>
        <v/>
      </c>
      <c r="AJ95" s="676">
        <f>AJ94+AJ$7</f>
        <v/>
      </c>
      <c r="AK95" s="676">
        <f>AK94+AK$7</f>
        <v/>
      </c>
      <c r="AM95" s="676">
        <f>AM94+AM$7</f>
        <v/>
      </c>
      <c r="AN95" s="676">
        <f>AN94+AN$7</f>
        <v/>
      </c>
      <c r="AO95" s="676">
        <f>AO94+AO$7</f>
        <v/>
      </c>
      <c r="AP95" s="676">
        <f>AP94+AP$7</f>
        <v/>
      </c>
      <c r="AQ95" s="676">
        <f>AQ94+AQ$7</f>
        <v/>
      </c>
      <c r="AR95" s="676">
        <f>AR94+AR$7</f>
        <v/>
      </c>
      <c r="AS95" s="676">
        <f>AS94+AS$7</f>
        <v/>
      </c>
      <c r="AT95" s="676">
        <f>AT94+AT$7</f>
        <v/>
      </c>
      <c r="AV95" s="676">
        <f>AV94+AV$7</f>
        <v/>
      </c>
      <c r="AW95" s="676">
        <f>AW94+AW$7</f>
        <v/>
      </c>
      <c r="AX95" s="676">
        <f>AX94+AX$7</f>
        <v/>
      </c>
      <c r="AY95" s="676">
        <f>AY94+AY$7</f>
        <v/>
      </c>
      <c r="AZ95" s="676" t="n"/>
    </row>
    <row r="96">
      <c r="B96" s="520" t="inlineStr">
        <is>
          <t>OC North</t>
        </is>
      </c>
      <c r="C96" s="520" t="n">
        <v>7</v>
      </c>
      <c r="E96" s="529">
        <f>E95+1</f>
        <v/>
      </c>
      <c r="F96" s="676">
        <f>F95+F$7</f>
        <v/>
      </c>
      <c r="G96" s="676">
        <f>G95+G$7</f>
        <v/>
      </c>
      <c r="H96" s="676">
        <f>H95+H$7</f>
        <v/>
      </c>
      <c r="I96" s="676">
        <f>I95+$I$7</f>
        <v/>
      </c>
      <c r="J96" s="676">
        <f>$J$5</f>
        <v/>
      </c>
      <c r="K96" s="531">
        <f>$K$5</f>
        <v/>
      </c>
      <c r="L96" s="676">
        <f>L95+L$7</f>
        <v/>
      </c>
      <c r="M96" s="676">
        <f>M95+M$7</f>
        <v/>
      </c>
      <c r="N96" s="676">
        <f>N95+N$7</f>
        <v/>
      </c>
      <c r="O96" s="676">
        <f>O95+$O$7</f>
        <v/>
      </c>
      <c r="P96" s="676">
        <f>$J$5</f>
        <v/>
      </c>
      <c r="Q96" s="531">
        <f>$K$5</f>
        <v/>
      </c>
      <c r="S96" s="676">
        <f>S95+S$6</f>
        <v/>
      </c>
      <c r="T96" s="676">
        <f>T95+T$6</f>
        <v/>
      </c>
      <c r="U96" s="676">
        <f>U95+U$6</f>
        <v/>
      </c>
      <c r="V96" s="676">
        <f>V95+V$6</f>
        <v/>
      </c>
      <c r="W96" s="676">
        <f>W95+W$6</f>
        <v/>
      </c>
      <c r="X96" s="676">
        <f>X95+X$6</f>
        <v/>
      </c>
      <c r="Y96" s="676">
        <f>Y95+Y$6</f>
        <v/>
      </c>
      <c r="Z96" s="676">
        <f>Z95+Z$6</f>
        <v/>
      </c>
      <c r="AA96" s="676">
        <f>AA95+AA$6</f>
        <v/>
      </c>
      <c r="AC96" s="676">
        <f>AC95+AC$6</f>
        <v/>
      </c>
      <c r="AD96" s="676">
        <f>AD95+AD$7</f>
        <v/>
      </c>
      <c r="AE96" s="676">
        <f>AE95+AE$7</f>
        <v/>
      </c>
      <c r="AF96" s="676">
        <f>AF95+AF$7</f>
        <v/>
      </c>
      <c r="AG96" s="676">
        <f>AG95+AG$7</f>
        <v/>
      </c>
      <c r="AH96" s="676">
        <f>AH95+AH$7</f>
        <v/>
      </c>
      <c r="AI96" s="676">
        <f>AI95+AI$7</f>
        <v/>
      </c>
      <c r="AJ96" s="676">
        <f>AJ95+AJ$7</f>
        <v/>
      </c>
      <c r="AK96" s="676">
        <f>AK95+AK$7</f>
        <v/>
      </c>
      <c r="AM96" s="676">
        <f>AM95+AM$7</f>
        <v/>
      </c>
      <c r="AN96" s="676">
        <f>AN95+AN$7</f>
        <v/>
      </c>
      <c r="AO96" s="676">
        <f>AO95+AO$7</f>
        <v/>
      </c>
      <c r="AP96" s="676">
        <f>AP95+AP$7</f>
        <v/>
      </c>
      <c r="AQ96" s="676">
        <f>AQ95+AQ$7</f>
        <v/>
      </c>
      <c r="AR96" s="676">
        <f>AR95+AR$7</f>
        <v/>
      </c>
      <c r="AS96" s="676">
        <f>AS95+AS$7</f>
        <v/>
      </c>
      <c r="AT96" s="676">
        <f>AT95+AT$7</f>
        <v/>
      </c>
      <c r="AV96" s="676">
        <f>AV95+AV$7</f>
        <v/>
      </c>
      <c r="AW96" s="676">
        <f>AW95+AW$7</f>
        <v/>
      </c>
      <c r="AX96" s="676">
        <f>AX95+AX$7</f>
        <v/>
      </c>
      <c r="AY96" s="676">
        <f>AY95+AY$7</f>
        <v/>
      </c>
      <c r="AZ96" s="676" t="n"/>
    </row>
    <row r="97">
      <c r="B97" s="520" t="inlineStr">
        <is>
          <t>OC South</t>
        </is>
      </c>
      <c r="C97" s="520" t="n">
        <v>7</v>
      </c>
      <c r="E97" s="529">
        <f>E96+1</f>
        <v/>
      </c>
      <c r="F97" s="676">
        <f>F96+F$7</f>
        <v/>
      </c>
      <c r="G97" s="676">
        <f>G96+G$7</f>
        <v/>
      </c>
      <c r="H97" s="676">
        <f>H96+H$7</f>
        <v/>
      </c>
      <c r="I97" s="676">
        <f>I96+$I$7</f>
        <v/>
      </c>
      <c r="J97" s="676">
        <f>$J$5</f>
        <v/>
      </c>
      <c r="K97" s="531">
        <f>$K$5</f>
        <v/>
      </c>
      <c r="L97" s="676">
        <f>L96+L$7</f>
        <v/>
      </c>
      <c r="M97" s="676">
        <f>M96+M$7</f>
        <v/>
      </c>
      <c r="N97" s="676">
        <f>N96+N$7</f>
        <v/>
      </c>
      <c r="O97" s="676">
        <f>O96+$O$7</f>
        <v/>
      </c>
      <c r="P97" s="676">
        <f>$J$5</f>
        <v/>
      </c>
      <c r="Q97" s="531">
        <f>$K$5</f>
        <v/>
      </c>
      <c r="S97" s="676">
        <f>S96+S$6</f>
        <v/>
      </c>
      <c r="T97" s="676">
        <f>T96+T$6</f>
        <v/>
      </c>
      <c r="U97" s="676">
        <f>U96+U$6</f>
        <v/>
      </c>
      <c r="V97" s="676">
        <f>V96+V$6</f>
        <v/>
      </c>
      <c r="W97" s="676">
        <f>W96+W$6</f>
        <v/>
      </c>
      <c r="X97" s="676">
        <f>X96+X$6</f>
        <v/>
      </c>
      <c r="Y97" s="676">
        <f>Y96+Y$6</f>
        <v/>
      </c>
      <c r="Z97" s="676">
        <f>Z96+Z$6</f>
        <v/>
      </c>
      <c r="AA97" s="676">
        <f>AA96+AA$6</f>
        <v/>
      </c>
      <c r="AC97" s="676">
        <f>AC96+AC$6</f>
        <v/>
      </c>
      <c r="AD97" s="676">
        <f>AD96+AD$7</f>
        <v/>
      </c>
      <c r="AE97" s="676">
        <f>AE96+AE$7</f>
        <v/>
      </c>
      <c r="AF97" s="676">
        <f>AF96+AF$7</f>
        <v/>
      </c>
      <c r="AG97" s="676">
        <f>AG96+AG$7</f>
        <v/>
      </c>
      <c r="AH97" s="676">
        <f>AH96+AH$7</f>
        <v/>
      </c>
      <c r="AI97" s="676">
        <f>AI96+AI$7</f>
        <v/>
      </c>
      <c r="AJ97" s="676">
        <f>AJ96+AJ$7</f>
        <v/>
      </c>
      <c r="AK97" s="676">
        <f>AK96+AK$7</f>
        <v/>
      </c>
      <c r="AM97" s="676">
        <f>AM96+AM$7</f>
        <v/>
      </c>
      <c r="AN97" s="676">
        <f>AN96+AN$7</f>
        <v/>
      </c>
      <c r="AO97" s="676">
        <f>AO96+AO$7</f>
        <v/>
      </c>
      <c r="AP97" s="676">
        <f>AP96+AP$7</f>
        <v/>
      </c>
      <c r="AQ97" s="676">
        <f>AQ96+AQ$7</f>
        <v/>
      </c>
      <c r="AR97" s="676">
        <f>AR96+AR$7</f>
        <v/>
      </c>
      <c r="AS97" s="676">
        <f>AS96+AS$7</f>
        <v/>
      </c>
      <c r="AT97" s="676">
        <f>AT96+AT$7</f>
        <v/>
      </c>
      <c r="AV97" s="676">
        <f>AV96+AV$7</f>
        <v/>
      </c>
      <c r="AW97" s="676">
        <f>AW96+AW$7</f>
        <v/>
      </c>
      <c r="AX97" s="676">
        <f>AX96+AX$7</f>
        <v/>
      </c>
      <c r="AY97" s="676">
        <f>AY96+AY$7</f>
        <v/>
      </c>
      <c r="AZ97" s="676" t="n"/>
    </row>
    <row r="98">
      <c r="B98" s="520" t="inlineStr">
        <is>
          <t>Ohio</t>
        </is>
      </c>
      <c r="C98" s="520" t="n">
        <v>7</v>
      </c>
      <c r="E98" s="529">
        <f>E97+1</f>
        <v/>
      </c>
      <c r="F98" s="676">
        <f>F97+F$7</f>
        <v/>
      </c>
      <c r="G98" s="676">
        <f>G97+G$7</f>
        <v/>
      </c>
      <c r="H98" s="676">
        <f>H97+H$7</f>
        <v/>
      </c>
      <c r="I98" s="676">
        <f>I97+$I$7</f>
        <v/>
      </c>
      <c r="J98" s="676">
        <f>$J$5</f>
        <v/>
      </c>
      <c r="K98" s="531">
        <f>$K$5</f>
        <v/>
      </c>
      <c r="L98" s="676">
        <f>L97+L$7</f>
        <v/>
      </c>
      <c r="M98" s="676">
        <f>M97+M$7</f>
        <v/>
      </c>
      <c r="N98" s="676">
        <f>N97+N$7</f>
        <v/>
      </c>
      <c r="O98" s="676">
        <f>O97+$O$7</f>
        <v/>
      </c>
      <c r="P98" s="676">
        <f>$J$5</f>
        <v/>
      </c>
      <c r="Q98" s="531">
        <f>$K$5</f>
        <v/>
      </c>
      <c r="S98" s="676">
        <f>S97+S$6</f>
        <v/>
      </c>
      <c r="T98" s="676">
        <f>T97+T$6</f>
        <v/>
      </c>
      <c r="U98" s="676">
        <f>U97+U$6</f>
        <v/>
      </c>
      <c r="V98" s="676">
        <f>V97+V$6</f>
        <v/>
      </c>
      <c r="W98" s="676">
        <f>W97+W$6</f>
        <v/>
      </c>
      <c r="X98" s="676">
        <f>X97+X$6</f>
        <v/>
      </c>
      <c r="Y98" s="676">
        <f>Y97+Y$6</f>
        <v/>
      </c>
      <c r="Z98" s="676">
        <f>Z97+Z$6</f>
        <v/>
      </c>
      <c r="AA98" s="676">
        <f>AA97+AA$6</f>
        <v/>
      </c>
      <c r="AC98" s="676">
        <f>AC97+AC$6</f>
        <v/>
      </c>
      <c r="AD98" s="676">
        <f>AD97+AD$7</f>
        <v/>
      </c>
      <c r="AE98" s="676">
        <f>AE97+AE$7</f>
        <v/>
      </c>
      <c r="AF98" s="676">
        <f>AF97+AF$7</f>
        <v/>
      </c>
      <c r="AG98" s="676">
        <f>AG97+AG$7</f>
        <v/>
      </c>
      <c r="AH98" s="676">
        <f>AH97+AH$7</f>
        <v/>
      </c>
      <c r="AI98" s="676">
        <f>AI97+AI$7</f>
        <v/>
      </c>
      <c r="AJ98" s="676">
        <f>AJ97+AJ$7</f>
        <v/>
      </c>
      <c r="AK98" s="676">
        <f>AK97+AK$7</f>
        <v/>
      </c>
      <c r="AM98" s="676">
        <f>AM97+AM$7</f>
        <v/>
      </c>
      <c r="AN98" s="676">
        <f>AN97+AN$7</f>
        <v/>
      </c>
      <c r="AO98" s="676">
        <f>AO97+AO$7</f>
        <v/>
      </c>
      <c r="AP98" s="676">
        <f>AP97+AP$7</f>
        <v/>
      </c>
      <c r="AQ98" s="676">
        <f>AQ97+AQ$7</f>
        <v/>
      </c>
      <c r="AR98" s="676">
        <f>AR97+AR$7</f>
        <v/>
      </c>
      <c r="AS98" s="676">
        <f>AS97+AS$7</f>
        <v/>
      </c>
      <c r="AT98" s="676">
        <f>AT97+AT$7</f>
        <v/>
      </c>
      <c r="AV98" s="676">
        <f>AV97+AV$7</f>
        <v/>
      </c>
      <c r="AW98" s="676">
        <f>AW97+AW$7</f>
        <v/>
      </c>
      <c r="AX98" s="676">
        <f>AX97+AX$7</f>
        <v/>
      </c>
      <c r="AY98" s="676">
        <f>AY97+AY$7</f>
        <v/>
      </c>
      <c r="AZ98" s="676" t="n"/>
    </row>
    <row r="99">
      <c r="B99" s="520" t="inlineStr">
        <is>
          <t>Ontario</t>
        </is>
      </c>
      <c r="C99" s="520" t="n">
        <v>7</v>
      </c>
      <c r="E99" s="529">
        <f>E98+1</f>
        <v/>
      </c>
      <c r="F99" s="676">
        <f>F98+F$7</f>
        <v/>
      </c>
      <c r="G99" s="676">
        <f>G98+G$7</f>
        <v/>
      </c>
      <c r="H99" s="676">
        <f>H98+H$7</f>
        <v/>
      </c>
      <c r="I99" s="676">
        <f>I98+$I$7</f>
        <v/>
      </c>
      <c r="J99" s="676">
        <f>$J$5</f>
        <v/>
      </c>
      <c r="K99" s="531">
        <f>$K$5</f>
        <v/>
      </c>
      <c r="L99" s="676">
        <f>L98+L$7</f>
        <v/>
      </c>
      <c r="M99" s="676">
        <f>M98+M$7</f>
        <v/>
      </c>
      <c r="N99" s="676">
        <f>N98+N$7</f>
        <v/>
      </c>
      <c r="O99" s="676">
        <f>O98+$O$7</f>
        <v/>
      </c>
      <c r="P99" s="676">
        <f>$J$5</f>
        <v/>
      </c>
      <c r="Q99" s="531">
        <f>$K$5</f>
        <v/>
      </c>
      <c r="S99" s="676">
        <f>S98+S$6</f>
        <v/>
      </c>
      <c r="T99" s="676">
        <f>T98+T$6</f>
        <v/>
      </c>
      <c r="U99" s="676">
        <f>U98+U$6</f>
        <v/>
      </c>
      <c r="V99" s="676">
        <f>V98+V$6</f>
        <v/>
      </c>
      <c r="W99" s="676">
        <f>W98+W$6</f>
        <v/>
      </c>
      <c r="X99" s="676">
        <f>X98+X$6</f>
        <v/>
      </c>
      <c r="Y99" s="676">
        <f>Y98+Y$6</f>
        <v/>
      </c>
      <c r="Z99" s="676">
        <f>Z98+Z$6</f>
        <v/>
      </c>
      <c r="AA99" s="676">
        <f>AA98+AA$6</f>
        <v/>
      </c>
      <c r="AC99" s="676">
        <f>AC98+AC$6</f>
        <v/>
      </c>
      <c r="AD99" s="676">
        <f>AD98+AD$7</f>
        <v/>
      </c>
      <c r="AE99" s="676">
        <f>AE98+AE$7</f>
        <v/>
      </c>
      <c r="AF99" s="676">
        <f>AF98+AF$7</f>
        <v/>
      </c>
      <c r="AG99" s="676">
        <f>AG98+AG$7</f>
        <v/>
      </c>
      <c r="AH99" s="676">
        <f>AH98+AH$7</f>
        <v/>
      </c>
      <c r="AI99" s="676">
        <f>AI98+AI$7</f>
        <v/>
      </c>
      <c r="AJ99" s="676">
        <f>AJ98+AJ$7</f>
        <v/>
      </c>
      <c r="AK99" s="676">
        <f>AK98+AK$7</f>
        <v/>
      </c>
      <c r="AM99" s="676">
        <f>AM98+AM$7</f>
        <v/>
      </c>
      <c r="AN99" s="676">
        <f>AN98+AN$7</f>
        <v/>
      </c>
      <c r="AO99" s="676">
        <f>AO98+AO$7</f>
        <v/>
      </c>
      <c r="AP99" s="676">
        <f>AP98+AP$7</f>
        <v/>
      </c>
      <c r="AQ99" s="676">
        <f>AQ98+AQ$7</f>
        <v/>
      </c>
      <c r="AR99" s="676">
        <f>AR98+AR$7</f>
        <v/>
      </c>
      <c r="AS99" s="676">
        <f>AS98+AS$7</f>
        <v/>
      </c>
      <c r="AT99" s="676">
        <f>AT98+AT$7</f>
        <v/>
      </c>
      <c r="AV99" s="676">
        <f>AV98+AV$7</f>
        <v/>
      </c>
      <c r="AW99" s="676">
        <f>AW98+AW$7</f>
        <v/>
      </c>
      <c r="AX99" s="676">
        <f>AX98+AX$7</f>
        <v/>
      </c>
      <c r="AY99" s="676">
        <f>AY98+AY$7</f>
        <v/>
      </c>
      <c r="AZ99" s="676" t="n"/>
    </row>
    <row r="100">
      <c r="B100" s="520" t="inlineStr">
        <is>
          <t>Orange County North &amp; South</t>
        </is>
      </c>
      <c r="C100" s="520" t="n">
        <v>7</v>
      </c>
      <c r="E100" s="529">
        <f>E99+1</f>
        <v/>
      </c>
      <c r="F100" s="676">
        <f>F99+F$7</f>
        <v/>
      </c>
      <c r="G100" s="676">
        <f>G99+G$7</f>
        <v/>
      </c>
      <c r="H100" s="676">
        <f>H99+H$7</f>
        <v/>
      </c>
      <c r="I100" s="676">
        <f>I99+$I$7</f>
        <v/>
      </c>
      <c r="J100" s="676">
        <f>$J$5</f>
        <v/>
      </c>
      <c r="K100" s="531">
        <f>$K$5</f>
        <v/>
      </c>
      <c r="L100" s="676">
        <f>L99+L$7</f>
        <v/>
      </c>
      <c r="M100" s="676">
        <f>M99+M$7</f>
        <v/>
      </c>
      <c r="N100" s="676">
        <f>N99+N$7</f>
        <v/>
      </c>
      <c r="O100" s="676">
        <f>O99+$O$7</f>
        <v/>
      </c>
      <c r="P100" s="676">
        <f>$J$5</f>
        <v/>
      </c>
      <c r="Q100" s="531">
        <f>$K$5</f>
        <v/>
      </c>
      <c r="S100" s="676">
        <f>S99+S$6</f>
        <v/>
      </c>
      <c r="T100" s="676">
        <f>T99+T$6</f>
        <v/>
      </c>
      <c r="U100" s="676">
        <f>U99+U$6</f>
        <v/>
      </c>
      <c r="V100" s="676">
        <f>V99+V$6</f>
        <v/>
      </c>
      <c r="W100" s="676">
        <f>W99+W$6</f>
        <v/>
      </c>
      <c r="X100" s="676">
        <f>X99+X$6</f>
        <v/>
      </c>
      <c r="Y100" s="676">
        <f>Y99+Y$6</f>
        <v/>
      </c>
      <c r="Z100" s="676">
        <f>Z99+Z$6</f>
        <v/>
      </c>
      <c r="AA100" s="676">
        <f>AA99+AA$6</f>
        <v/>
      </c>
      <c r="AC100" s="676">
        <f>AC99+AC$6</f>
        <v/>
      </c>
      <c r="AD100" s="676">
        <f>AD99+AD$7</f>
        <v/>
      </c>
      <c r="AE100" s="676">
        <f>AE99+AE$7</f>
        <v/>
      </c>
      <c r="AF100" s="676">
        <f>AF99+AF$7</f>
        <v/>
      </c>
      <c r="AG100" s="676">
        <f>AG99+AG$7</f>
        <v/>
      </c>
      <c r="AH100" s="676">
        <f>AH99+AH$7</f>
        <v/>
      </c>
      <c r="AI100" s="676">
        <f>AI99+AI$7</f>
        <v/>
      </c>
      <c r="AJ100" s="676">
        <f>AJ99+AJ$7</f>
        <v/>
      </c>
      <c r="AK100" s="676">
        <f>AK99+AK$7</f>
        <v/>
      </c>
      <c r="AM100" s="676">
        <f>AM99+AM$7</f>
        <v/>
      </c>
      <c r="AN100" s="676">
        <f>AN99+AN$7</f>
        <v/>
      </c>
      <c r="AO100" s="676">
        <f>AO99+AO$7</f>
        <v/>
      </c>
      <c r="AP100" s="676">
        <f>AP99+AP$7</f>
        <v/>
      </c>
      <c r="AQ100" s="676">
        <f>AQ99+AQ$7</f>
        <v/>
      </c>
      <c r="AR100" s="676">
        <f>AR99+AR$7</f>
        <v/>
      </c>
      <c r="AS100" s="676">
        <f>AS99+AS$7</f>
        <v/>
      </c>
      <c r="AT100" s="676">
        <f>AT99+AT$7</f>
        <v/>
      </c>
      <c r="AV100" s="676">
        <f>AV99+AV$7</f>
        <v/>
      </c>
      <c r="AW100" s="676">
        <f>AW99+AW$7</f>
        <v/>
      </c>
      <c r="AX100" s="676">
        <f>AX99+AX$7</f>
        <v/>
      </c>
      <c r="AY100" s="676">
        <f>AY99+AY$7</f>
        <v/>
      </c>
      <c r="AZ100" s="676" t="n"/>
    </row>
    <row r="101">
      <c r="B101" s="520" t="inlineStr">
        <is>
          <t>Orange County No</t>
        </is>
      </c>
      <c r="C101" s="520" t="n">
        <v>7</v>
      </c>
      <c r="E101" s="529">
        <f>E100+1</f>
        <v/>
      </c>
      <c r="F101" s="676">
        <f>F100+F$7</f>
        <v/>
      </c>
      <c r="G101" s="676">
        <f>G100+G$7</f>
        <v/>
      </c>
      <c r="H101" s="676">
        <f>H100+H$7</f>
        <v/>
      </c>
      <c r="I101" s="676">
        <f>I100+$I$7</f>
        <v/>
      </c>
      <c r="J101" s="676">
        <f>$J$5</f>
        <v/>
      </c>
      <c r="K101" s="531">
        <f>$K$5</f>
        <v/>
      </c>
      <c r="L101" s="676">
        <f>L100+L$7</f>
        <v/>
      </c>
      <c r="M101" s="676">
        <f>M100+M$7</f>
        <v/>
      </c>
      <c r="N101" s="676">
        <f>N100+N$7</f>
        <v/>
      </c>
      <c r="O101" s="676">
        <f>O100+$O$7</f>
        <v/>
      </c>
      <c r="P101" s="676">
        <f>$J$5</f>
        <v/>
      </c>
      <c r="Q101" s="531">
        <f>$K$5</f>
        <v/>
      </c>
      <c r="S101" s="676">
        <f>S100+S$6</f>
        <v/>
      </c>
      <c r="T101" s="676">
        <f>T100+T$6</f>
        <v/>
      </c>
      <c r="U101" s="676">
        <f>U100+U$6</f>
        <v/>
      </c>
      <c r="V101" s="676">
        <f>V100+V$6</f>
        <v/>
      </c>
      <c r="W101" s="676">
        <f>W100+W$6</f>
        <v/>
      </c>
      <c r="X101" s="676">
        <f>X100+X$6</f>
        <v/>
      </c>
      <c r="Y101" s="676">
        <f>Y100+Y$6</f>
        <v/>
      </c>
      <c r="Z101" s="676">
        <f>Z100+Z$6</f>
        <v/>
      </c>
      <c r="AA101" s="676">
        <f>AA100+AA$6</f>
        <v/>
      </c>
      <c r="AC101" s="676">
        <f>AC100+AC$6</f>
        <v/>
      </c>
      <c r="AD101" s="676">
        <f>AD100+AD$7</f>
        <v/>
      </c>
      <c r="AE101" s="676">
        <f>AE100+AE$7</f>
        <v/>
      </c>
      <c r="AF101" s="676">
        <f>AF100+AF$7</f>
        <v/>
      </c>
      <c r="AG101" s="676">
        <f>AG100+AG$7</f>
        <v/>
      </c>
      <c r="AH101" s="676">
        <f>AH100+AH$7</f>
        <v/>
      </c>
      <c r="AI101" s="676">
        <f>AI100+AI$7</f>
        <v/>
      </c>
      <c r="AJ101" s="676">
        <f>AJ100+AJ$7</f>
        <v/>
      </c>
      <c r="AK101" s="676">
        <f>AK100+AK$7</f>
        <v/>
      </c>
      <c r="AM101" s="676">
        <f>AM100+AM$7</f>
        <v/>
      </c>
      <c r="AN101" s="676">
        <f>AN100+AN$7</f>
        <v/>
      </c>
      <c r="AO101" s="676">
        <f>AO100+AO$7</f>
        <v/>
      </c>
      <c r="AP101" s="676">
        <f>AP100+AP$7</f>
        <v/>
      </c>
      <c r="AQ101" s="676">
        <f>AQ100+AQ$7</f>
        <v/>
      </c>
      <c r="AR101" s="676">
        <f>AR100+AR$7</f>
        <v/>
      </c>
      <c r="AS101" s="676">
        <f>AS100+AS$7</f>
        <v/>
      </c>
      <c r="AT101" s="676">
        <f>AT100+AT$7</f>
        <v/>
      </c>
      <c r="AV101" s="676">
        <f>AV100+AV$7</f>
        <v/>
      </c>
      <c r="AW101" s="676">
        <f>AW100+AW$7</f>
        <v/>
      </c>
      <c r="AX101" s="676">
        <f>AX100+AX$7</f>
        <v/>
      </c>
      <c r="AY101" s="676">
        <f>AY100+AY$7</f>
        <v/>
      </c>
      <c r="AZ101" s="676" t="n"/>
    </row>
    <row r="102">
      <c r="B102" s="520" t="inlineStr">
        <is>
          <t>Orange County North</t>
        </is>
      </c>
      <c r="C102" s="520" t="n">
        <v>7</v>
      </c>
      <c r="E102" s="529">
        <f>E101+1</f>
        <v/>
      </c>
      <c r="F102" s="676">
        <f>F101+F$7</f>
        <v/>
      </c>
      <c r="G102" s="676">
        <f>G101+G$7</f>
        <v/>
      </c>
      <c r="H102" s="676">
        <f>H101+H$7</f>
        <v/>
      </c>
      <c r="I102" s="676">
        <f>I101+$I$7</f>
        <v/>
      </c>
      <c r="J102" s="676">
        <f>$J$5</f>
        <v/>
      </c>
      <c r="K102" s="531">
        <f>$K$5</f>
        <v/>
      </c>
      <c r="L102" s="676">
        <f>L101+L$7</f>
        <v/>
      </c>
      <c r="M102" s="676">
        <f>M101+M$7</f>
        <v/>
      </c>
      <c r="N102" s="676">
        <f>N101+N$7</f>
        <v/>
      </c>
      <c r="O102" s="676">
        <f>O101+$O$7</f>
        <v/>
      </c>
      <c r="P102" s="676">
        <f>$J$5</f>
        <v/>
      </c>
      <c r="Q102" s="531">
        <f>$K$5</f>
        <v/>
      </c>
      <c r="S102" s="676">
        <f>S101+S$6</f>
        <v/>
      </c>
      <c r="T102" s="676">
        <f>T101+T$6</f>
        <v/>
      </c>
      <c r="U102" s="676">
        <f>U101+U$6</f>
        <v/>
      </c>
      <c r="V102" s="676">
        <f>V101+V$6</f>
        <v/>
      </c>
      <c r="W102" s="676">
        <f>W101+W$6</f>
        <v/>
      </c>
      <c r="X102" s="676">
        <f>X101+X$6</f>
        <v/>
      </c>
      <c r="Y102" s="676">
        <f>Y101+Y$6</f>
        <v/>
      </c>
      <c r="Z102" s="676">
        <f>Z101+Z$6</f>
        <v/>
      </c>
      <c r="AA102" s="676">
        <f>AA101+AA$6</f>
        <v/>
      </c>
      <c r="AC102" s="676">
        <f>AC101+AC$6</f>
        <v/>
      </c>
      <c r="AD102" s="676">
        <f>AD101+AD$7</f>
        <v/>
      </c>
      <c r="AE102" s="676">
        <f>AE101+AE$7</f>
        <v/>
      </c>
      <c r="AF102" s="676">
        <f>AF101+AF$7</f>
        <v/>
      </c>
      <c r="AG102" s="676">
        <f>AG101+AG$7</f>
        <v/>
      </c>
      <c r="AH102" s="676">
        <f>AH101+AH$7</f>
        <v/>
      </c>
      <c r="AI102" s="676">
        <f>AI101+AI$7</f>
        <v/>
      </c>
      <c r="AJ102" s="676">
        <f>AJ101+AJ$7</f>
        <v/>
      </c>
      <c r="AK102" s="676">
        <f>AK101+AK$7</f>
        <v/>
      </c>
      <c r="AM102" s="676">
        <f>AM101+AM$7</f>
        <v/>
      </c>
      <c r="AN102" s="676">
        <f>AN101+AN$7</f>
        <v/>
      </c>
      <c r="AO102" s="676">
        <f>AO101+AO$7</f>
        <v/>
      </c>
      <c r="AP102" s="676">
        <f>AP101+AP$7</f>
        <v/>
      </c>
      <c r="AQ102" s="676">
        <f>AQ101+AQ$7</f>
        <v/>
      </c>
      <c r="AR102" s="676">
        <f>AR101+AR$7</f>
        <v/>
      </c>
      <c r="AS102" s="676">
        <f>AS101+AS$7</f>
        <v/>
      </c>
      <c r="AT102" s="676">
        <f>AT101+AT$7</f>
        <v/>
      </c>
      <c r="AV102" s="676">
        <f>AV101+AV$7</f>
        <v/>
      </c>
      <c r="AW102" s="676">
        <f>AW101+AW$7</f>
        <v/>
      </c>
      <c r="AX102" s="676">
        <f>AX101+AX$7</f>
        <v/>
      </c>
      <c r="AY102" s="676">
        <f>AY101+AY$7</f>
        <v/>
      </c>
      <c r="AZ102" s="676" t="n"/>
    </row>
    <row r="103">
      <c r="B103" s="520" t="inlineStr">
        <is>
          <t>Orange County So</t>
        </is>
      </c>
      <c r="C103" s="520" t="n">
        <v>7</v>
      </c>
      <c r="E103" s="529">
        <f>E102+1</f>
        <v/>
      </c>
      <c r="F103" s="676">
        <f>F102+F$7</f>
        <v/>
      </c>
      <c r="G103" s="676">
        <f>G102+G$7</f>
        <v/>
      </c>
      <c r="H103" s="676">
        <f>H102+H$7</f>
        <v/>
      </c>
      <c r="I103" s="676">
        <f>I102+$I$7</f>
        <v/>
      </c>
      <c r="J103" s="676">
        <f>$J$5</f>
        <v/>
      </c>
      <c r="K103" s="531">
        <f>$K$5</f>
        <v/>
      </c>
      <c r="L103" s="676">
        <f>L102+L$7</f>
        <v/>
      </c>
      <c r="M103" s="676">
        <f>M102+M$7</f>
        <v/>
      </c>
      <c r="N103" s="676">
        <f>N102+N$7</f>
        <v/>
      </c>
      <c r="O103" s="676">
        <f>O102+$O$7</f>
        <v/>
      </c>
      <c r="P103" s="676">
        <f>$J$5</f>
        <v/>
      </c>
      <c r="Q103" s="531">
        <f>$K$5</f>
        <v/>
      </c>
      <c r="S103" s="676">
        <f>S102+S$6</f>
        <v/>
      </c>
      <c r="T103" s="676">
        <f>T102+T$6</f>
        <v/>
      </c>
      <c r="U103" s="676">
        <f>U102+U$6</f>
        <v/>
      </c>
      <c r="V103" s="676">
        <f>V102+V$6</f>
        <v/>
      </c>
      <c r="W103" s="676">
        <f>W102+W$6</f>
        <v/>
      </c>
      <c r="X103" s="676">
        <f>X102+X$6</f>
        <v/>
      </c>
      <c r="Y103" s="676">
        <f>Y102+Y$6</f>
        <v/>
      </c>
      <c r="Z103" s="676">
        <f>Z102+Z$6</f>
        <v/>
      </c>
      <c r="AA103" s="676">
        <f>AA102+AA$6</f>
        <v/>
      </c>
      <c r="AC103" s="676">
        <f>AC102+AC$6</f>
        <v/>
      </c>
      <c r="AD103" s="676">
        <f>AD102+AD$7</f>
        <v/>
      </c>
      <c r="AE103" s="676">
        <f>AE102+AE$7</f>
        <v/>
      </c>
      <c r="AF103" s="676">
        <f>AF102+AF$7</f>
        <v/>
      </c>
      <c r="AG103" s="676">
        <f>AG102+AG$7</f>
        <v/>
      </c>
      <c r="AH103" s="676">
        <f>AH102+AH$7</f>
        <v/>
      </c>
      <c r="AI103" s="676">
        <f>AI102+AI$7</f>
        <v/>
      </c>
      <c r="AJ103" s="676">
        <f>AJ102+AJ$7</f>
        <v/>
      </c>
      <c r="AK103" s="676">
        <f>AK102+AK$7</f>
        <v/>
      </c>
      <c r="AM103" s="676">
        <f>AM102+AM$7</f>
        <v/>
      </c>
      <c r="AN103" s="676">
        <f>AN102+AN$7</f>
        <v/>
      </c>
      <c r="AO103" s="676">
        <f>AO102+AO$7</f>
        <v/>
      </c>
      <c r="AP103" s="676">
        <f>AP102+AP$7</f>
        <v/>
      </c>
      <c r="AQ103" s="676">
        <f>AQ102+AQ$7</f>
        <v/>
      </c>
      <c r="AR103" s="676">
        <f>AR102+AR$7</f>
        <v/>
      </c>
      <c r="AS103" s="676">
        <f>AS102+AS$7</f>
        <v/>
      </c>
      <c r="AT103" s="676">
        <f>AT102+AT$7</f>
        <v/>
      </c>
      <c r="AV103" s="676">
        <f>AV102+AV$7</f>
        <v/>
      </c>
      <c r="AW103" s="676">
        <f>AW102+AW$7</f>
        <v/>
      </c>
      <c r="AX103" s="676">
        <f>AX102+AX$7</f>
        <v/>
      </c>
      <c r="AY103" s="676">
        <f>AY102+AY$7</f>
        <v/>
      </c>
      <c r="AZ103" s="676" t="n"/>
    </row>
    <row r="104">
      <c r="B104" s="520" t="inlineStr">
        <is>
          <t>Orange County South</t>
        </is>
      </c>
      <c r="C104" s="520" t="n">
        <v>7</v>
      </c>
      <c r="E104" s="529">
        <f>E103+1</f>
        <v/>
      </c>
      <c r="F104" s="676">
        <f>F103+F$7</f>
        <v/>
      </c>
      <c r="G104" s="676">
        <f>G103+G$7</f>
        <v/>
      </c>
      <c r="H104" s="676">
        <f>H103+H$7</f>
        <v/>
      </c>
      <c r="I104" s="676">
        <f>I103+$I$7</f>
        <v/>
      </c>
      <c r="J104" s="676">
        <f>$J$5</f>
        <v/>
      </c>
      <c r="K104" s="531">
        <f>$K$5</f>
        <v/>
      </c>
      <c r="L104" s="676">
        <f>L103+L$7</f>
        <v/>
      </c>
      <c r="M104" s="676">
        <f>M103+M$7</f>
        <v/>
      </c>
      <c r="N104" s="676">
        <f>N103+N$7</f>
        <v/>
      </c>
      <c r="O104" s="676">
        <f>O103+$O$7</f>
        <v/>
      </c>
      <c r="P104" s="676">
        <f>$J$5</f>
        <v/>
      </c>
      <c r="Q104" s="531">
        <f>$K$5</f>
        <v/>
      </c>
      <c r="S104" s="676">
        <f>S103+S$6</f>
        <v/>
      </c>
      <c r="T104" s="676">
        <f>T103+T$6</f>
        <v/>
      </c>
      <c r="U104" s="676">
        <f>U103+U$6</f>
        <v/>
      </c>
      <c r="V104" s="676">
        <f>V103+V$6</f>
        <v/>
      </c>
      <c r="W104" s="676">
        <f>W103+W$6</f>
        <v/>
      </c>
      <c r="X104" s="676">
        <f>X103+X$6</f>
        <v/>
      </c>
      <c r="Y104" s="676">
        <f>Y103+Y$6</f>
        <v/>
      </c>
      <c r="Z104" s="676">
        <f>Z103+Z$6</f>
        <v/>
      </c>
      <c r="AA104" s="676">
        <f>AA103+AA$6</f>
        <v/>
      </c>
      <c r="AC104" s="676">
        <f>AC103+AC$6</f>
        <v/>
      </c>
      <c r="AD104" s="676">
        <f>AD103+AD$7</f>
        <v/>
      </c>
      <c r="AE104" s="676">
        <f>AE103+AE$7</f>
        <v/>
      </c>
      <c r="AF104" s="676">
        <f>AF103+AF$7</f>
        <v/>
      </c>
      <c r="AG104" s="676">
        <f>AG103+AG$7</f>
        <v/>
      </c>
      <c r="AH104" s="676">
        <f>AH103+AH$7</f>
        <v/>
      </c>
      <c r="AI104" s="676">
        <f>AI103+AI$7</f>
        <v/>
      </c>
      <c r="AJ104" s="676">
        <f>AJ103+AJ$7</f>
        <v/>
      </c>
      <c r="AK104" s="676">
        <f>AK103+AK$7</f>
        <v/>
      </c>
      <c r="AM104" s="676">
        <f>AM103+AM$7</f>
        <v/>
      </c>
      <c r="AN104" s="676">
        <f>AN103+AN$7</f>
        <v/>
      </c>
      <c r="AO104" s="676">
        <f>AO103+AO$7</f>
        <v/>
      </c>
      <c r="AP104" s="676">
        <f>AP103+AP$7</f>
        <v/>
      </c>
      <c r="AQ104" s="676">
        <f>AQ103+AQ$7</f>
        <v/>
      </c>
      <c r="AR104" s="676">
        <f>AR103+AR$7</f>
        <v/>
      </c>
      <c r="AS104" s="676">
        <f>AS103+AS$7</f>
        <v/>
      </c>
      <c r="AT104" s="676">
        <f>AT103+AT$7</f>
        <v/>
      </c>
      <c r="AV104" s="676">
        <f>AV103+AV$7</f>
        <v/>
      </c>
      <c r="AW104" s="676">
        <f>AW103+AW$7</f>
        <v/>
      </c>
      <c r="AX104" s="676">
        <f>AX103+AX$7</f>
        <v/>
      </c>
      <c r="AY104" s="676">
        <f>AY103+AY$7</f>
        <v/>
      </c>
      <c r="AZ104" s="676" t="n"/>
    </row>
    <row r="105">
      <c r="B105" s="520" t="inlineStr">
        <is>
          <t>Orange Cty</t>
        </is>
      </c>
      <c r="C105" s="520" t="n">
        <v>7</v>
      </c>
      <c r="E105" s="529">
        <f>E104+1</f>
        <v/>
      </c>
      <c r="F105" s="676">
        <f>F104+F$7</f>
        <v/>
      </c>
      <c r="G105" s="676">
        <f>G104+G$7</f>
        <v/>
      </c>
      <c r="H105" s="676">
        <f>H104+H$7</f>
        <v/>
      </c>
      <c r="I105" s="676">
        <f>I104+$I$7</f>
        <v/>
      </c>
      <c r="J105" s="676">
        <f>$J$5</f>
        <v/>
      </c>
      <c r="K105" s="531">
        <f>$K$5</f>
        <v/>
      </c>
      <c r="L105" s="676">
        <f>L104+L$7</f>
        <v/>
      </c>
      <c r="M105" s="676">
        <f>M104+M$7</f>
        <v/>
      </c>
      <c r="N105" s="676">
        <f>N104+N$7</f>
        <v/>
      </c>
      <c r="O105" s="676">
        <f>O104+$O$7</f>
        <v/>
      </c>
      <c r="P105" s="676">
        <f>$J$5</f>
        <v/>
      </c>
      <c r="Q105" s="531">
        <f>$K$5</f>
        <v/>
      </c>
      <c r="S105" s="676">
        <f>S104+S$6</f>
        <v/>
      </c>
      <c r="T105" s="676">
        <f>T104+T$6</f>
        <v/>
      </c>
      <c r="U105" s="676">
        <f>U104+U$6</f>
        <v/>
      </c>
      <c r="V105" s="676">
        <f>V104+V$6</f>
        <v/>
      </c>
      <c r="W105" s="676">
        <f>W104+W$6</f>
        <v/>
      </c>
      <c r="X105" s="676">
        <f>X104+X$6</f>
        <v/>
      </c>
      <c r="Y105" s="676">
        <f>Y104+Y$6</f>
        <v/>
      </c>
      <c r="Z105" s="676">
        <f>Z104+Z$6</f>
        <v/>
      </c>
      <c r="AA105" s="676">
        <f>AA104+AA$6</f>
        <v/>
      </c>
      <c r="AC105" s="676">
        <f>AC104+AC$6</f>
        <v/>
      </c>
      <c r="AD105" s="676">
        <f>AD104+AD$7</f>
        <v/>
      </c>
      <c r="AE105" s="676">
        <f>AE104+AE$7</f>
        <v/>
      </c>
      <c r="AF105" s="676">
        <f>AF104+AF$7</f>
        <v/>
      </c>
      <c r="AG105" s="676">
        <f>AG104+AG$7</f>
        <v/>
      </c>
      <c r="AH105" s="676">
        <f>AH104+AH$7</f>
        <v/>
      </c>
      <c r="AI105" s="676">
        <f>AI104+AI$7</f>
        <v/>
      </c>
      <c r="AJ105" s="676">
        <f>AJ104+AJ$7</f>
        <v/>
      </c>
      <c r="AK105" s="676">
        <f>AK104+AK$7</f>
        <v/>
      </c>
      <c r="AM105" s="676">
        <f>AM104+AM$7</f>
        <v/>
      </c>
      <c r="AN105" s="676">
        <f>AN104+AN$7</f>
        <v/>
      </c>
      <c r="AO105" s="676">
        <f>AO104+AO$7</f>
        <v/>
      </c>
      <c r="AP105" s="676">
        <f>AP104+AP$7</f>
        <v/>
      </c>
      <c r="AQ105" s="676">
        <f>AQ104+AQ$7</f>
        <v/>
      </c>
      <c r="AR105" s="676">
        <f>AR104+AR$7</f>
        <v/>
      </c>
      <c r="AS105" s="676">
        <f>AS104+AS$7</f>
        <v/>
      </c>
      <c r="AT105" s="676">
        <f>AT104+AT$7</f>
        <v/>
      </c>
      <c r="AV105" s="676">
        <f>AV104+AV$7</f>
        <v/>
      </c>
      <c r="AW105" s="676">
        <f>AW104+AW$7</f>
        <v/>
      </c>
      <c r="AX105" s="676">
        <f>AX104+AX$7</f>
        <v/>
      </c>
      <c r="AY105" s="676">
        <f>AY104+AY$7</f>
        <v/>
      </c>
      <c r="AZ105" s="676" t="n"/>
    </row>
    <row r="106">
      <c r="B106" s="520" t="inlineStr">
        <is>
          <t>Orlando</t>
        </is>
      </c>
      <c r="C106" s="520" t="n">
        <v>5</v>
      </c>
      <c r="E106" s="529">
        <f>E105+1</f>
        <v/>
      </c>
      <c r="F106" s="676">
        <f>F105+F$7</f>
        <v/>
      </c>
      <c r="G106" s="676">
        <f>G105+G$7</f>
        <v/>
      </c>
      <c r="H106" s="676">
        <f>H105+H$7</f>
        <v/>
      </c>
      <c r="I106" s="676">
        <f>I105+$I$7</f>
        <v/>
      </c>
      <c r="J106" s="676">
        <f>$J$5</f>
        <v/>
      </c>
      <c r="K106" s="531">
        <f>$K$5</f>
        <v/>
      </c>
      <c r="L106" s="676">
        <f>L105+L$7</f>
        <v/>
      </c>
      <c r="M106" s="676">
        <f>M105+M$7</f>
        <v/>
      </c>
      <c r="N106" s="676">
        <f>N105+N$7</f>
        <v/>
      </c>
      <c r="O106" s="676">
        <f>O105+$O$7</f>
        <v/>
      </c>
      <c r="P106" s="676">
        <f>$J$5</f>
        <v/>
      </c>
      <c r="Q106" s="531">
        <f>$K$5</f>
        <v/>
      </c>
      <c r="S106" s="676">
        <f>S105+S$6</f>
        <v/>
      </c>
      <c r="T106" s="676">
        <f>T105+T$6</f>
        <v/>
      </c>
      <c r="U106" s="676">
        <f>U105+U$6</f>
        <v/>
      </c>
      <c r="V106" s="676">
        <f>V105+V$6</f>
        <v/>
      </c>
      <c r="W106" s="676">
        <f>W105+W$6</f>
        <v/>
      </c>
      <c r="X106" s="676">
        <f>X105+X$6</f>
        <v/>
      </c>
      <c r="Y106" s="676">
        <f>Y105+Y$6</f>
        <v/>
      </c>
      <c r="Z106" s="676">
        <f>Z105+Z$6</f>
        <v/>
      </c>
      <c r="AA106" s="676">
        <f>AA105+AA$6</f>
        <v/>
      </c>
      <c r="AC106" s="676">
        <f>AC105+AC$6</f>
        <v/>
      </c>
      <c r="AD106" s="676">
        <f>AD105+AD$7</f>
        <v/>
      </c>
      <c r="AE106" s="676">
        <f>AE105+AE$7</f>
        <v/>
      </c>
      <c r="AF106" s="676">
        <f>AF105+AF$7</f>
        <v/>
      </c>
      <c r="AG106" s="676">
        <f>AG105+AG$7</f>
        <v/>
      </c>
      <c r="AH106" s="676">
        <f>AH105+AH$7</f>
        <v/>
      </c>
      <c r="AI106" s="676">
        <f>AI105+AI$7</f>
        <v/>
      </c>
      <c r="AJ106" s="676">
        <f>AJ105+AJ$7</f>
        <v/>
      </c>
      <c r="AK106" s="676">
        <f>AK105+AK$7</f>
        <v/>
      </c>
      <c r="AM106" s="676">
        <f>AM105+AM$7</f>
        <v/>
      </c>
      <c r="AN106" s="676">
        <f>AN105+AN$7</f>
        <v/>
      </c>
      <c r="AO106" s="676">
        <f>AO105+AO$7</f>
        <v/>
      </c>
      <c r="AP106" s="676">
        <f>AP105+AP$7</f>
        <v/>
      </c>
      <c r="AQ106" s="676">
        <f>AQ105+AQ$7</f>
        <v/>
      </c>
      <c r="AR106" s="676">
        <f>AR105+AR$7</f>
        <v/>
      </c>
      <c r="AS106" s="676">
        <f>AS105+AS$7</f>
        <v/>
      </c>
      <c r="AT106" s="676">
        <f>AT105+AT$7</f>
        <v/>
      </c>
      <c r="AV106" s="676">
        <f>AV105+AV$7</f>
        <v/>
      </c>
      <c r="AW106" s="676">
        <f>AW105+AW$7</f>
        <v/>
      </c>
      <c r="AX106" s="676">
        <f>AX105+AX$7</f>
        <v/>
      </c>
      <c r="AY106" s="676">
        <f>AY105+AY$7</f>
        <v/>
      </c>
      <c r="AZ106" s="676" t="n"/>
    </row>
    <row r="107">
      <c r="B107" s="520" t="inlineStr">
        <is>
          <t>Palm Beach</t>
        </is>
      </c>
      <c r="C107" s="520" t="n">
        <v>7</v>
      </c>
      <c r="E107" s="529">
        <f>E106+1</f>
        <v/>
      </c>
      <c r="F107" s="676">
        <f>F106+F$7</f>
        <v/>
      </c>
      <c r="G107" s="676">
        <f>G106+G$7</f>
        <v/>
      </c>
      <c r="H107" s="676">
        <f>H106+H$7</f>
        <v/>
      </c>
      <c r="I107" s="676">
        <f>I106+$I$7</f>
        <v/>
      </c>
      <c r="J107" s="676">
        <f>$J$5</f>
        <v/>
      </c>
      <c r="K107" s="531">
        <f>$K$5</f>
        <v/>
      </c>
      <c r="L107" s="676">
        <f>L106+L$7</f>
        <v/>
      </c>
      <c r="M107" s="676">
        <f>M106+M$7</f>
        <v/>
      </c>
      <c r="N107" s="676">
        <f>N106+N$7</f>
        <v/>
      </c>
      <c r="O107" s="676">
        <f>O106+$O$7</f>
        <v/>
      </c>
      <c r="P107" s="676">
        <f>$J$5</f>
        <v/>
      </c>
      <c r="Q107" s="531">
        <f>$K$5</f>
        <v/>
      </c>
      <c r="S107" s="676">
        <f>S106+S$6</f>
        <v/>
      </c>
      <c r="T107" s="676">
        <f>T106+T$6</f>
        <v/>
      </c>
      <c r="U107" s="676">
        <f>U106+U$6</f>
        <v/>
      </c>
      <c r="V107" s="676">
        <f>V106+V$6</f>
        <v/>
      </c>
      <c r="W107" s="676">
        <f>W106+W$6</f>
        <v/>
      </c>
      <c r="X107" s="676">
        <f>X106+X$6</f>
        <v/>
      </c>
      <c r="Y107" s="676">
        <f>Y106+Y$6</f>
        <v/>
      </c>
      <c r="Z107" s="676">
        <f>Z106+Z$6</f>
        <v/>
      </c>
      <c r="AA107" s="676">
        <f>AA106+AA$6</f>
        <v/>
      </c>
      <c r="AC107" s="676">
        <f>AC106+AC$6</f>
        <v/>
      </c>
      <c r="AD107" s="676">
        <f>AD106+AD$7</f>
        <v/>
      </c>
      <c r="AE107" s="676">
        <f>AE106+AE$7</f>
        <v/>
      </c>
      <c r="AF107" s="676">
        <f>AF106+AF$7</f>
        <v/>
      </c>
      <c r="AG107" s="676">
        <f>AG106+AG$7</f>
        <v/>
      </c>
      <c r="AH107" s="676">
        <f>AH106+AH$7</f>
        <v/>
      </c>
      <c r="AI107" s="676">
        <f>AI106+AI$7</f>
        <v/>
      </c>
      <c r="AJ107" s="676">
        <f>AJ106+AJ$7</f>
        <v/>
      </c>
      <c r="AK107" s="676">
        <f>AK106+AK$7</f>
        <v/>
      </c>
      <c r="AM107" s="676">
        <f>AM106+AM$7</f>
        <v/>
      </c>
      <c r="AN107" s="676">
        <f>AN106+AN$7</f>
        <v/>
      </c>
      <c r="AO107" s="676">
        <f>AO106+AO$7</f>
        <v/>
      </c>
      <c r="AP107" s="676">
        <f>AP106+AP$7</f>
        <v/>
      </c>
      <c r="AQ107" s="676">
        <f>AQ106+AQ$7</f>
        <v/>
      </c>
      <c r="AR107" s="676">
        <f>AR106+AR$7</f>
        <v/>
      </c>
      <c r="AS107" s="676">
        <f>AS106+AS$7</f>
        <v/>
      </c>
      <c r="AT107" s="676">
        <f>AT106+AT$7</f>
        <v/>
      </c>
      <c r="AV107" s="676">
        <f>AV106+AV$7</f>
        <v/>
      </c>
      <c r="AW107" s="676">
        <f>AW106+AW$7</f>
        <v/>
      </c>
      <c r="AX107" s="676">
        <f>AX106+AX$7</f>
        <v/>
      </c>
      <c r="AY107" s="676">
        <f>AY106+AY$7</f>
        <v/>
      </c>
      <c r="AZ107" s="676" t="n"/>
    </row>
    <row r="108">
      <c r="B108" s="520" t="inlineStr">
        <is>
          <t>Philadelphia</t>
        </is>
      </c>
      <c r="C108" s="520" t="n">
        <v>7</v>
      </c>
      <c r="E108" s="529">
        <f>E107+1</f>
        <v/>
      </c>
      <c r="F108" s="676">
        <f>F107+F$7</f>
        <v/>
      </c>
      <c r="G108" s="676">
        <f>G107+G$7</f>
        <v/>
      </c>
      <c r="H108" s="676">
        <f>H107+H$7</f>
        <v/>
      </c>
      <c r="I108" s="676">
        <f>I107+$I$7</f>
        <v/>
      </c>
      <c r="J108" s="676">
        <f>$J$5</f>
        <v/>
      </c>
      <c r="K108" s="531">
        <f>$K$5</f>
        <v/>
      </c>
      <c r="L108" s="676">
        <f>L107+L$7</f>
        <v/>
      </c>
      <c r="M108" s="676">
        <f>M107+M$7</f>
        <v/>
      </c>
      <c r="N108" s="676">
        <f>N107+N$7</f>
        <v/>
      </c>
      <c r="O108" s="676">
        <f>O107+$O$7</f>
        <v/>
      </c>
      <c r="P108" s="676">
        <f>$J$5</f>
        <v/>
      </c>
      <c r="Q108" s="531">
        <f>$K$5</f>
        <v/>
      </c>
      <c r="S108" s="676">
        <f>S107+S$6</f>
        <v/>
      </c>
      <c r="T108" s="676">
        <f>T107+T$6</f>
        <v/>
      </c>
      <c r="U108" s="676">
        <f>U107+U$6</f>
        <v/>
      </c>
      <c r="V108" s="676">
        <f>V107+V$6</f>
        <v/>
      </c>
      <c r="W108" s="676">
        <f>W107+W$6</f>
        <v/>
      </c>
      <c r="X108" s="676">
        <f>X107+X$6</f>
        <v/>
      </c>
      <c r="Y108" s="676">
        <f>Y107+Y$6</f>
        <v/>
      </c>
      <c r="Z108" s="676">
        <f>Z107+Z$6</f>
        <v/>
      </c>
      <c r="AA108" s="676">
        <f>AA107+AA$6</f>
        <v/>
      </c>
      <c r="AC108" s="676">
        <f>AC107+AC$6</f>
        <v/>
      </c>
      <c r="AD108" s="676">
        <f>AD107+AD$7</f>
        <v/>
      </c>
      <c r="AE108" s="676">
        <f>AE107+AE$7</f>
        <v/>
      </c>
      <c r="AF108" s="676">
        <f>AF107+AF$7</f>
        <v/>
      </c>
      <c r="AG108" s="676">
        <f>AG107+AG$7</f>
        <v/>
      </c>
      <c r="AH108" s="676">
        <f>AH107+AH$7</f>
        <v/>
      </c>
      <c r="AI108" s="676">
        <f>AI107+AI$7</f>
        <v/>
      </c>
      <c r="AJ108" s="676">
        <f>AJ107+AJ$7</f>
        <v/>
      </c>
      <c r="AK108" s="676">
        <f>AK107+AK$7</f>
        <v/>
      </c>
      <c r="AM108" s="676">
        <f>AM107+AM$7</f>
        <v/>
      </c>
      <c r="AN108" s="676">
        <f>AN107+AN$7</f>
        <v/>
      </c>
      <c r="AO108" s="676">
        <f>AO107+AO$7</f>
        <v/>
      </c>
      <c r="AP108" s="676">
        <f>AP107+AP$7</f>
        <v/>
      </c>
      <c r="AQ108" s="676">
        <f>AQ107+AQ$7</f>
        <v/>
      </c>
      <c r="AR108" s="676">
        <f>AR107+AR$7</f>
        <v/>
      </c>
      <c r="AS108" s="676">
        <f>AS107+AS$7</f>
        <v/>
      </c>
      <c r="AT108" s="676">
        <f>AT107+AT$7</f>
        <v/>
      </c>
      <c r="AV108" s="676">
        <f>AV107+AV$7</f>
        <v/>
      </c>
      <c r="AW108" s="676">
        <f>AW107+AW$7</f>
        <v/>
      </c>
      <c r="AX108" s="676">
        <f>AX107+AX$7</f>
        <v/>
      </c>
      <c r="AY108" s="676">
        <f>AY107+AY$7</f>
        <v/>
      </c>
      <c r="AZ108" s="676" t="n"/>
    </row>
    <row r="109">
      <c r="B109" s="520" t="inlineStr">
        <is>
          <t>Philadelphia Centrics</t>
        </is>
      </c>
      <c r="C109" s="520" t="n">
        <v>7</v>
      </c>
      <c r="E109" s="529">
        <f>E108+1</f>
        <v/>
      </c>
      <c r="F109" s="676">
        <f>F108+F$7</f>
        <v/>
      </c>
      <c r="G109" s="676">
        <f>G108+G$7</f>
        <v/>
      </c>
      <c r="H109" s="676">
        <f>H108+H$7</f>
        <v/>
      </c>
      <c r="I109" s="676">
        <f>I108+$I$7</f>
        <v/>
      </c>
      <c r="J109" s="676">
        <f>$J$5</f>
        <v/>
      </c>
      <c r="K109" s="531">
        <f>$K$5</f>
        <v/>
      </c>
      <c r="L109" s="676">
        <f>L108+L$7</f>
        <v/>
      </c>
      <c r="M109" s="676">
        <f>M108+M$7</f>
        <v/>
      </c>
      <c r="N109" s="676">
        <f>N108+N$7</f>
        <v/>
      </c>
      <c r="O109" s="676">
        <f>O108+$O$7</f>
        <v/>
      </c>
      <c r="P109" s="676">
        <f>$J$5</f>
        <v/>
      </c>
      <c r="Q109" s="531">
        <f>$K$5</f>
        <v/>
      </c>
      <c r="S109" s="676">
        <f>S108+S$6</f>
        <v/>
      </c>
      <c r="T109" s="676">
        <f>T108+T$6</f>
        <v/>
      </c>
      <c r="U109" s="676">
        <f>U108+U$6</f>
        <v/>
      </c>
      <c r="V109" s="676">
        <f>V108+V$6</f>
        <v/>
      </c>
      <c r="W109" s="676">
        <f>W108+W$6</f>
        <v/>
      </c>
      <c r="X109" s="676">
        <f>X108+X$6</f>
        <v/>
      </c>
      <c r="Y109" s="676">
        <f>Y108+Y$6</f>
        <v/>
      </c>
      <c r="Z109" s="676">
        <f>Z108+Z$6</f>
        <v/>
      </c>
      <c r="AA109" s="676">
        <f>AA108+AA$6</f>
        <v/>
      </c>
      <c r="AC109" s="676">
        <f>AC108+AC$6</f>
        <v/>
      </c>
      <c r="AD109" s="676">
        <f>AD108+AD$7</f>
        <v/>
      </c>
      <c r="AE109" s="676">
        <f>AE108+AE$7</f>
        <v/>
      </c>
      <c r="AF109" s="676">
        <f>AF108+AF$7</f>
        <v/>
      </c>
      <c r="AG109" s="676">
        <f>AG108+AG$7</f>
        <v/>
      </c>
      <c r="AH109" s="676">
        <f>AH108+AH$7</f>
        <v/>
      </c>
      <c r="AI109" s="676">
        <f>AI108+AI$7</f>
        <v/>
      </c>
      <c r="AJ109" s="676">
        <f>AJ108+AJ$7</f>
        <v/>
      </c>
      <c r="AK109" s="676">
        <f>AK108+AK$7</f>
        <v/>
      </c>
      <c r="AM109" s="676">
        <f>AM108+AM$7</f>
        <v/>
      </c>
      <c r="AN109" s="676">
        <f>AN108+AN$7</f>
        <v/>
      </c>
      <c r="AO109" s="676">
        <f>AO108+AO$7</f>
        <v/>
      </c>
      <c r="AP109" s="676">
        <f>AP108+AP$7</f>
        <v/>
      </c>
      <c r="AQ109" s="676">
        <f>AQ108+AQ$7</f>
        <v/>
      </c>
      <c r="AR109" s="676">
        <f>AR108+AR$7</f>
        <v/>
      </c>
      <c r="AS109" s="676">
        <f>AS108+AS$7</f>
        <v/>
      </c>
      <c r="AT109" s="676">
        <f>AT108+AT$7</f>
        <v/>
      </c>
      <c r="AV109" s="676">
        <f>AV108+AV$7</f>
        <v/>
      </c>
      <c r="AW109" s="676">
        <f>AW108+AW$7</f>
        <v/>
      </c>
      <c r="AX109" s="676">
        <f>AX108+AX$7</f>
        <v/>
      </c>
      <c r="AY109" s="676">
        <f>AY108+AY$7</f>
        <v/>
      </c>
      <c r="AZ109" s="676" t="n"/>
    </row>
    <row r="110">
      <c r="B110" s="520" t="inlineStr">
        <is>
          <t>Philadelphia Trads</t>
        </is>
      </c>
      <c r="C110" s="520" t="n">
        <v>7</v>
      </c>
      <c r="E110" s="529">
        <f>E109+1</f>
        <v/>
      </c>
      <c r="F110" s="676">
        <f>F109+F$7</f>
        <v/>
      </c>
      <c r="G110" s="676">
        <f>G109+G$7</f>
        <v/>
      </c>
      <c r="H110" s="676">
        <f>H109+H$7</f>
        <v/>
      </c>
      <c r="I110" s="676">
        <f>I109+$I$7</f>
        <v/>
      </c>
      <c r="J110" s="676">
        <f>$J$5</f>
        <v/>
      </c>
      <c r="K110" s="531">
        <f>$K$5</f>
        <v/>
      </c>
      <c r="L110" s="676">
        <f>L109+L$7</f>
        <v/>
      </c>
      <c r="M110" s="676">
        <f>M109+M$7</f>
        <v/>
      </c>
      <c r="N110" s="676">
        <f>N109+N$7</f>
        <v/>
      </c>
      <c r="O110" s="676">
        <f>O109+$O$7</f>
        <v/>
      </c>
      <c r="P110" s="676">
        <f>$J$5</f>
        <v/>
      </c>
      <c r="Q110" s="531">
        <f>$K$5</f>
        <v/>
      </c>
      <c r="S110" s="676">
        <f>S109+S$6</f>
        <v/>
      </c>
      <c r="T110" s="676">
        <f>T109+T$6</f>
        <v/>
      </c>
      <c r="U110" s="676">
        <f>U109+U$6</f>
        <v/>
      </c>
      <c r="V110" s="676">
        <f>V109+V$6</f>
        <v/>
      </c>
      <c r="W110" s="676">
        <f>W109+W$6</f>
        <v/>
      </c>
      <c r="X110" s="676">
        <f>X109+X$6</f>
        <v/>
      </c>
      <c r="Y110" s="676">
        <f>Y109+Y$6</f>
        <v/>
      </c>
      <c r="Z110" s="676">
        <f>Z109+Z$6</f>
        <v/>
      </c>
      <c r="AA110" s="676">
        <f>AA109+AA$6</f>
        <v/>
      </c>
      <c r="AC110" s="676">
        <f>AC109+AC$6</f>
        <v/>
      </c>
      <c r="AD110" s="676">
        <f>AD109+AD$7</f>
        <v/>
      </c>
      <c r="AE110" s="676">
        <f>AE109+AE$7</f>
        <v/>
      </c>
      <c r="AF110" s="676">
        <f>AF109+AF$7</f>
        <v/>
      </c>
      <c r="AG110" s="676">
        <f>AG109+AG$7</f>
        <v/>
      </c>
      <c r="AH110" s="676">
        <f>AH109+AH$7</f>
        <v/>
      </c>
      <c r="AI110" s="676">
        <f>AI109+AI$7</f>
        <v/>
      </c>
      <c r="AJ110" s="676">
        <f>AJ109+AJ$7</f>
        <v/>
      </c>
      <c r="AK110" s="676">
        <f>AK109+AK$7</f>
        <v/>
      </c>
      <c r="AM110" s="676">
        <f>AM109+AM$7</f>
        <v/>
      </c>
      <c r="AN110" s="676">
        <f>AN109+AN$7</f>
        <v/>
      </c>
      <c r="AO110" s="676">
        <f>AO109+AO$7</f>
        <v/>
      </c>
      <c r="AP110" s="676">
        <f>AP109+AP$7</f>
        <v/>
      </c>
      <c r="AQ110" s="676">
        <f>AQ109+AQ$7</f>
        <v/>
      </c>
      <c r="AR110" s="676">
        <f>AR109+AR$7</f>
        <v/>
      </c>
      <c r="AS110" s="676">
        <f>AS109+AS$7</f>
        <v/>
      </c>
      <c r="AT110" s="676">
        <f>AT109+AT$7</f>
        <v/>
      </c>
      <c r="AV110" s="676">
        <f>AV109+AV$7</f>
        <v/>
      </c>
      <c r="AW110" s="676">
        <f>AW109+AW$7</f>
        <v/>
      </c>
      <c r="AX110" s="676">
        <f>AX109+AX$7</f>
        <v/>
      </c>
      <c r="AY110" s="676">
        <f>AY109+AY$7</f>
        <v/>
      </c>
      <c r="AZ110" s="676" t="n"/>
    </row>
    <row r="111">
      <c r="B111" s="520" t="inlineStr">
        <is>
          <t>Philly</t>
        </is>
      </c>
      <c r="C111" s="520" t="n">
        <v>7</v>
      </c>
      <c r="E111" s="529">
        <f>E110+1</f>
        <v/>
      </c>
      <c r="F111" s="676">
        <f>F110+F$7</f>
        <v/>
      </c>
      <c r="G111" s="676">
        <f>G110+G$7</f>
        <v/>
      </c>
      <c r="H111" s="676">
        <f>H110+H$7</f>
        <v/>
      </c>
      <c r="I111" s="676">
        <f>I110+$I$7</f>
        <v/>
      </c>
      <c r="J111" s="676">
        <f>$J$5</f>
        <v/>
      </c>
      <c r="K111" s="531">
        <f>$K$5</f>
        <v/>
      </c>
      <c r="L111" s="676">
        <f>L110+L$7</f>
        <v/>
      </c>
      <c r="M111" s="676">
        <f>M110+M$7</f>
        <v/>
      </c>
      <c r="N111" s="676">
        <f>N110+N$7</f>
        <v/>
      </c>
      <c r="O111" s="676">
        <f>O110+$O$7</f>
        <v/>
      </c>
      <c r="P111" s="676">
        <f>$J$5</f>
        <v/>
      </c>
      <c r="Q111" s="531">
        <f>$K$5</f>
        <v/>
      </c>
      <c r="S111" s="676">
        <f>S110+S$6</f>
        <v/>
      </c>
      <c r="T111" s="676">
        <f>T110+T$6</f>
        <v/>
      </c>
      <c r="U111" s="676">
        <f>U110+U$6</f>
        <v/>
      </c>
      <c r="V111" s="676">
        <f>V110+V$6</f>
        <v/>
      </c>
      <c r="W111" s="676">
        <f>W110+W$6</f>
        <v/>
      </c>
      <c r="X111" s="676">
        <f>X110+X$6</f>
        <v/>
      </c>
      <c r="Y111" s="676">
        <f>Y110+Y$6</f>
        <v/>
      </c>
      <c r="Z111" s="676">
        <f>Z110+Z$6</f>
        <v/>
      </c>
      <c r="AA111" s="676">
        <f>AA110+AA$6</f>
        <v/>
      </c>
      <c r="AC111" s="676">
        <f>AC110+AC$6</f>
        <v/>
      </c>
      <c r="AD111" s="676">
        <f>AD110+AD$7</f>
        <v/>
      </c>
      <c r="AE111" s="676">
        <f>AE110+AE$7</f>
        <v/>
      </c>
      <c r="AF111" s="676">
        <f>AF110+AF$7</f>
        <v/>
      </c>
      <c r="AG111" s="676">
        <f>AG110+AG$7</f>
        <v/>
      </c>
      <c r="AH111" s="676">
        <f>AH110+AH$7</f>
        <v/>
      </c>
      <c r="AI111" s="676">
        <f>AI110+AI$7</f>
        <v/>
      </c>
      <c r="AJ111" s="676">
        <f>AJ110+AJ$7</f>
        <v/>
      </c>
      <c r="AK111" s="676">
        <f>AK110+AK$7</f>
        <v/>
      </c>
      <c r="AM111" s="676">
        <f>AM110+AM$7</f>
        <v/>
      </c>
      <c r="AN111" s="676">
        <f>AN110+AN$7</f>
        <v/>
      </c>
      <c r="AO111" s="676">
        <f>AO110+AO$7</f>
        <v/>
      </c>
      <c r="AP111" s="676">
        <f>AP110+AP$7</f>
        <v/>
      </c>
      <c r="AQ111" s="676">
        <f>AQ110+AQ$7</f>
        <v/>
      </c>
      <c r="AR111" s="676">
        <f>AR110+AR$7</f>
        <v/>
      </c>
      <c r="AS111" s="676">
        <f>AS110+AS$7</f>
        <v/>
      </c>
      <c r="AT111" s="676">
        <f>AT110+AT$7</f>
        <v/>
      </c>
      <c r="AV111" s="676">
        <f>AV110+AV$7</f>
        <v/>
      </c>
      <c r="AW111" s="676">
        <f>AW110+AW$7</f>
        <v/>
      </c>
      <c r="AX111" s="676">
        <f>AX110+AX$7</f>
        <v/>
      </c>
      <c r="AY111" s="676">
        <f>AY110+AY$7</f>
        <v/>
      </c>
      <c r="AZ111" s="676" t="n"/>
    </row>
    <row r="112">
      <c r="B112" s="520" t="inlineStr">
        <is>
          <t>Phoenix</t>
        </is>
      </c>
      <c r="C112" s="520" t="n">
        <v>7</v>
      </c>
      <c r="E112" s="529">
        <f>E111+1</f>
        <v/>
      </c>
      <c r="F112" s="676">
        <f>F111+F$7</f>
        <v/>
      </c>
      <c r="G112" s="676">
        <f>G111+G$7</f>
        <v/>
      </c>
      <c r="H112" s="676">
        <f>H111+H$7</f>
        <v/>
      </c>
      <c r="I112" s="676">
        <f>I111+$I$7</f>
        <v/>
      </c>
      <c r="J112" s="676">
        <f>$J$5</f>
        <v/>
      </c>
      <c r="K112" s="531">
        <f>$K$5</f>
        <v/>
      </c>
      <c r="L112" s="676">
        <f>L111+L$7</f>
        <v/>
      </c>
      <c r="M112" s="676">
        <f>M111+M$7</f>
        <v/>
      </c>
      <c r="N112" s="676">
        <f>N111+N$7</f>
        <v/>
      </c>
      <c r="O112" s="676">
        <f>O111+$O$7</f>
        <v/>
      </c>
      <c r="P112" s="676">
        <f>$J$5</f>
        <v/>
      </c>
      <c r="Q112" s="531">
        <f>$K$5</f>
        <v/>
      </c>
      <c r="S112" s="676">
        <f>S111+S$6</f>
        <v/>
      </c>
      <c r="T112" s="676">
        <f>T111+T$6</f>
        <v/>
      </c>
      <c r="U112" s="676">
        <f>U111+U$6</f>
        <v/>
      </c>
      <c r="V112" s="676">
        <f>V111+V$6</f>
        <v/>
      </c>
      <c r="W112" s="676">
        <f>W111+W$6</f>
        <v/>
      </c>
      <c r="X112" s="676">
        <f>X111+X$6</f>
        <v/>
      </c>
      <c r="Y112" s="676">
        <f>Y111+Y$6</f>
        <v/>
      </c>
      <c r="Z112" s="676">
        <f>Z111+Z$6</f>
        <v/>
      </c>
      <c r="AA112" s="676">
        <f>AA111+AA$6</f>
        <v/>
      </c>
      <c r="AC112" s="676">
        <f>AC111+AC$6</f>
        <v/>
      </c>
      <c r="AD112" s="676">
        <f>AD111+AD$7</f>
        <v/>
      </c>
      <c r="AE112" s="676">
        <f>AE111+AE$7</f>
        <v/>
      </c>
      <c r="AF112" s="676">
        <f>AF111+AF$7</f>
        <v/>
      </c>
      <c r="AG112" s="676">
        <f>AG111+AG$7</f>
        <v/>
      </c>
      <c r="AH112" s="676">
        <f>AH111+AH$7</f>
        <v/>
      </c>
      <c r="AI112" s="676">
        <f>AI111+AI$7</f>
        <v/>
      </c>
      <c r="AJ112" s="676">
        <f>AJ111+AJ$7</f>
        <v/>
      </c>
      <c r="AK112" s="676">
        <f>AK111+AK$7</f>
        <v/>
      </c>
      <c r="AM112" s="676">
        <f>AM111+AM$7</f>
        <v/>
      </c>
      <c r="AN112" s="676">
        <f>AN111+AN$7</f>
        <v/>
      </c>
      <c r="AO112" s="676">
        <f>AO111+AO$7</f>
        <v/>
      </c>
      <c r="AP112" s="676">
        <f>AP111+AP$7</f>
        <v/>
      </c>
      <c r="AQ112" s="676">
        <f>AQ111+AQ$7</f>
        <v/>
      </c>
      <c r="AR112" s="676">
        <f>AR111+AR$7</f>
        <v/>
      </c>
      <c r="AS112" s="676">
        <f>AS111+AS$7</f>
        <v/>
      </c>
      <c r="AT112" s="676">
        <f>AT111+AT$7</f>
        <v/>
      </c>
      <c r="AV112" s="676">
        <f>AV111+AV$7</f>
        <v/>
      </c>
      <c r="AW112" s="676">
        <f>AW111+AW$7</f>
        <v/>
      </c>
      <c r="AX112" s="676">
        <f>AX111+AX$7</f>
        <v/>
      </c>
      <c r="AY112" s="676">
        <f>AY111+AY$7</f>
        <v/>
      </c>
      <c r="AZ112" s="676" t="n"/>
    </row>
    <row r="113">
      <c r="B113" s="520" t="inlineStr">
        <is>
          <t>Pitt</t>
        </is>
      </c>
      <c r="C113" s="520" t="n">
        <v>7</v>
      </c>
      <c r="E113" s="529">
        <f>E112+1</f>
        <v/>
      </c>
      <c r="F113" s="676">
        <f>F112+F$7</f>
        <v/>
      </c>
      <c r="G113" s="676">
        <f>G112+G$7</f>
        <v/>
      </c>
      <c r="H113" s="676">
        <f>H112+H$7</f>
        <v/>
      </c>
      <c r="I113" s="676">
        <f>I112+$I$7</f>
        <v/>
      </c>
      <c r="J113" s="676">
        <f>$J$5</f>
        <v/>
      </c>
      <c r="K113" s="531">
        <f>$K$5</f>
        <v/>
      </c>
      <c r="L113" s="676">
        <f>L112+L$7</f>
        <v/>
      </c>
      <c r="M113" s="676">
        <f>M112+M$7</f>
        <v/>
      </c>
      <c r="N113" s="676">
        <f>N112+N$7</f>
        <v/>
      </c>
      <c r="O113" s="676">
        <f>O112+$O$7</f>
        <v/>
      </c>
      <c r="P113" s="676">
        <f>$J$5</f>
        <v/>
      </c>
      <c r="Q113" s="531">
        <f>$K$5</f>
        <v/>
      </c>
      <c r="S113" s="676">
        <f>S112+S$6</f>
        <v/>
      </c>
      <c r="T113" s="676">
        <f>T112+T$6</f>
        <v/>
      </c>
      <c r="U113" s="676">
        <f>U112+U$6</f>
        <v/>
      </c>
      <c r="V113" s="676">
        <f>V112+V$6</f>
        <v/>
      </c>
      <c r="W113" s="676">
        <f>W112+W$6</f>
        <v/>
      </c>
      <c r="X113" s="676">
        <f>X112+X$6</f>
        <v/>
      </c>
      <c r="Y113" s="676">
        <f>Y112+Y$6</f>
        <v/>
      </c>
      <c r="Z113" s="676">
        <f>Z112+Z$6</f>
        <v/>
      </c>
      <c r="AA113" s="676">
        <f>AA112+AA$6</f>
        <v/>
      </c>
      <c r="AC113" s="676">
        <f>AC112+AC$6</f>
        <v/>
      </c>
      <c r="AD113" s="676">
        <f>AD112+AD$7</f>
        <v/>
      </c>
      <c r="AE113" s="676">
        <f>AE112+AE$7</f>
        <v/>
      </c>
      <c r="AF113" s="676">
        <f>AF112+AF$7</f>
        <v/>
      </c>
      <c r="AG113" s="676">
        <f>AG112+AG$7</f>
        <v/>
      </c>
      <c r="AH113" s="676">
        <f>AH112+AH$7</f>
        <v/>
      </c>
      <c r="AI113" s="676">
        <f>AI112+AI$7</f>
        <v/>
      </c>
      <c r="AJ113" s="676">
        <f>AJ112+AJ$7</f>
        <v/>
      </c>
      <c r="AK113" s="676">
        <f>AK112+AK$7</f>
        <v/>
      </c>
      <c r="AM113" s="676">
        <f>AM112+AM$7</f>
        <v/>
      </c>
      <c r="AN113" s="676">
        <f>AN112+AN$7</f>
        <v/>
      </c>
      <c r="AO113" s="676">
        <f>AO112+AO$7</f>
        <v/>
      </c>
      <c r="AP113" s="676">
        <f>AP112+AP$7</f>
        <v/>
      </c>
      <c r="AQ113" s="676">
        <f>AQ112+AQ$7</f>
        <v/>
      </c>
      <c r="AR113" s="676">
        <f>AR112+AR$7</f>
        <v/>
      </c>
      <c r="AS113" s="676">
        <f>AS112+AS$7</f>
        <v/>
      </c>
      <c r="AT113" s="676">
        <f>AT112+AT$7</f>
        <v/>
      </c>
      <c r="AV113" s="676">
        <f>AV112+AV$7</f>
        <v/>
      </c>
      <c r="AW113" s="676">
        <f>AW112+AW$7</f>
        <v/>
      </c>
      <c r="AX113" s="676">
        <f>AX112+AX$7</f>
        <v/>
      </c>
      <c r="AY113" s="676">
        <f>AY112+AY$7</f>
        <v/>
      </c>
      <c r="AZ113" s="676" t="n"/>
    </row>
    <row r="114">
      <c r="B114" s="520" t="inlineStr">
        <is>
          <t>Pittsburgh</t>
        </is>
      </c>
      <c r="C114" s="520" t="n">
        <v>7</v>
      </c>
      <c r="E114" s="529">
        <f>E113+1</f>
        <v/>
      </c>
      <c r="F114" s="676">
        <f>F113+F$7</f>
        <v/>
      </c>
      <c r="G114" s="676">
        <f>G113+G$7</f>
        <v/>
      </c>
      <c r="H114" s="676">
        <f>H113+H$7</f>
        <v/>
      </c>
      <c r="I114" s="676">
        <f>I113+$I$7</f>
        <v/>
      </c>
      <c r="J114" s="676">
        <f>$J$5</f>
        <v/>
      </c>
      <c r="K114" s="531">
        <f>$K$5</f>
        <v/>
      </c>
      <c r="L114" s="676">
        <f>L113+L$7</f>
        <v/>
      </c>
      <c r="M114" s="676">
        <f>M113+M$7</f>
        <v/>
      </c>
      <c r="N114" s="676">
        <f>N113+N$7</f>
        <v/>
      </c>
      <c r="O114" s="676">
        <f>O113+$O$7</f>
        <v/>
      </c>
      <c r="P114" s="676">
        <f>$J$5</f>
        <v/>
      </c>
      <c r="Q114" s="531">
        <f>$K$5</f>
        <v/>
      </c>
      <c r="S114" s="676">
        <f>S113+S$6</f>
        <v/>
      </c>
      <c r="T114" s="676">
        <f>T113+T$6</f>
        <v/>
      </c>
      <c r="U114" s="676">
        <f>U113+U$6</f>
        <v/>
      </c>
      <c r="V114" s="676">
        <f>V113+V$6</f>
        <v/>
      </c>
      <c r="W114" s="676">
        <f>W113+W$6</f>
        <v/>
      </c>
      <c r="X114" s="676">
        <f>X113+X$6</f>
        <v/>
      </c>
      <c r="Y114" s="676">
        <f>Y113+Y$6</f>
        <v/>
      </c>
      <c r="Z114" s="676">
        <f>Z113+Z$6</f>
        <v/>
      </c>
      <c r="AA114" s="676">
        <f>AA113+AA$6</f>
        <v/>
      </c>
      <c r="AC114" s="676">
        <f>AC113+AC$6</f>
        <v/>
      </c>
      <c r="AD114" s="676">
        <f>AD113+AD$7</f>
        <v/>
      </c>
      <c r="AE114" s="676">
        <f>AE113+AE$7</f>
        <v/>
      </c>
      <c r="AF114" s="676">
        <f>AF113+AF$7</f>
        <v/>
      </c>
      <c r="AG114" s="676">
        <f>AG113+AG$7</f>
        <v/>
      </c>
      <c r="AH114" s="676">
        <f>AH113+AH$7</f>
        <v/>
      </c>
      <c r="AI114" s="676">
        <f>AI113+AI$7</f>
        <v/>
      </c>
      <c r="AJ114" s="676">
        <f>AJ113+AJ$7</f>
        <v/>
      </c>
      <c r="AK114" s="676">
        <f>AK113+AK$7</f>
        <v/>
      </c>
      <c r="AM114" s="676">
        <f>AM113+AM$7</f>
        <v/>
      </c>
      <c r="AN114" s="676">
        <f>AN113+AN$7</f>
        <v/>
      </c>
      <c r="AO114" s="676">
        <f>AO113+AO$7</f>
        <v/>
      </c>
      <c r="AP114" s="676">
        <f>AP113+AP$7</f>
        <v/>
      </c>
      <c r="AQ114" s="676">
        <f>AQ113+AQ$7</f>
        <v/>
      </c>
      <c r="AR114" s="676">
        <f>AR113+AR$7</f>
        <v/>
      </c>
      <c r="AS114" s="676">
        <f>AS113+AS$7</f>
        <v/>
      </c>
      <c r="AT114" s="676">
        <f>AT113+AT$7</f>
        <v/>
      </c>
      <c r="AV114" s="676">
        <f>AV113+AV$7</f>
        <v/>
      </c>
      <c r="AW114" s="676">
        <f>AW113+AW$7</f>
        <v/>
      </c>
      <c r="AX114" s="676">
        <f>AX113+AX$7</f>
        <v/>
      </c>
      <c r="AY114" s="676">
        <f>AY113+AY$7</f>
        <v/>
      </c>
      <c r="AZ114" s="676" t="n"/>
    </row>
    <row r="115">
      <c r="B115" s="520" t="inlineStr">
        <is>
          <t>Portland</t>
        </is>
      </c>
      <c r="C115" s="520" t="n">
        <v>7</v>
      </c>
      <c r="E115" s="529">
        <f>E114+1</f>
        <v/>
      </c>
      <c r="F115" s="676">
        <f>F114+F$7</f>
        <v/>
      </c>
      <c r="G115" s="676">
        <f>G114+G$7</f>
        <v/>
      </c>
      <c r="H115" s="676">
        <f>H114+H$7</f>
        <v/>
      </c>
      <c r="I115" s="676">
        <f>I114+$I$7</f>
        <v/>
      </c>
      <c r="J115" s="676">
        <f>$J$5</f>
        <v/>
      </c>
      <c r="K115" s="531">
        <f>$K$5</f>
        <v/>
      </c>
      <c r="L115" s="676">
        <f>L114+L$7</f>
        <v/>
      </c>
      <c r="M115" s="676">
        <f>M114+M$7</f>
        <v/>
      </c>
      <c r="N115" s="676">
        <f>N114+N$7</f>
        <v/>
      </c>
      <c r="O115" s="676">
        <f>O114+$O$7</f>
        <v/>
      </c>
      <c r="P115" s="676">
        <f>$J$5</f>
        <v/>
      </c>
      <c r="Q115" s="531">
        <f>$K$5</f>
        <v/>
      </c>
      <c r="S115" s="676">
        <f>S114+S$6</f>
        <v/>
      </c>
      <c r="T115" s="676">
        <f>T114+T$6</f>
        <v/>
      </c>
      <c r="U115" s="676">
        <f>U114+U$6</f>
        <v/>
      </c>
      <c r="V115" s="676">
        <f>V114+V$6</f>
        <v/>
      </c>
      <c r="W115" s="676">
        <f>W114+W$6</f>
        <v/>
      </c>
      <c r="X115" s="676">
        <f>X114+X$6</f>
        <v/>
      </c>
      <c r="Y115" s="676">
        <f>Y114+Y$6</f>
        <v/>
      </c>
      <c r="Z115" s="676">
        <f>Z114+Z$6</f>
        <v/>
      </c>
      <c r="AA115" s="676">
        <f>AA114+AA$6</f>
        <v/>
      </c>
      <c r="AC115" s="676">
        <f>AC114+AC$6</f>
        <v/>
      </c>
      <c r="AD115" s="676">
        <f>AD114+AD$7</f>
        <v/>
      </c>
      <c r="AE115" s="676">
        <f>AE114+AE$7</f>
        <v/>
      </c>
      <c r="AF115" s="676">
        <f>AF114+AF$7</f>
        <v/>
      </c>
      <c r="AG115" s="676">
        <f>AG114+AG$7</f>
        <v/>
      </c>
      <c r="AH115" s="676">
        <f>AH114+AH$7</f>
        <v/>
      </c>
      <c r="AI115" s="676">
        <f>AI114+AI$7</f>
        <v/>
      </c>
      <c r="AJ115" s="676">
        <f>AJ114+AJ$7</f>
        <v/>
      </c>
      <c r="AK115" s="676">
        <f>AK114+AK$7</f>
        <v/>
      </c>
      <c r="AM115" s="676">
        <f>AM114+AM$7</f>
        <v/>
      </c>
      <c r="AN115" s="676">
        <f>AN114+AN$7</f>
        <v/>
      </c>
      <c r="AO115" s="676">
        <f>AO114+AO$7</f>
        <v/>
      </c>
      <c r="AP115" s="676">
        <f>AP114+AP$7</f>
        <v/>
      </c>
      <c r="AQ115" s="676">
        <f>AQ114+AQ$7</f>
        <v/>
      </c>
      <c r="AR115" s="676">
        <f>AR114+AR$7</f>
        <v/>
      </c>
      <c r="AS115" s="676">
        <f>AS114+AS$7</f>
        <v/>
      </c>
      <c r="AT115" s="676">
        <f>AT114+AT$7</f>
        <v/>
      </c>
      <c r="AV115" s="676">
        <f>AV114+AV$7</f>
        <v/>
      </c>
      <c r="AW115" s="676">
        <f>AW114+AW$7</f>
        <v/>
      </c>
      <c r="AX115" s="676">
        <f>AX114+AX$7</f>
        <v/>
      </c>
      <c r="AY115" s="676">
        <f>AY114+AY$7</f>
        <v/>
      </c>
      <c r="AZ115" s="676" t="n"/>
    </row>
    <row r="116">
      <c r="B116" s="520" t="inlineStr">
        <is>
          <t>Princeton</t>
        </is>
      </c>
      <c r="C116" s="520" t="n">
        <v>7</v>
      </c>
      <c r="E116" s="529">
        <f>E115+1</f>
        <v/>
      </c>
      <c r="F116" s="676">
        <f>F115+F$7</f>
        <v/>
      </c>
      <c r="G116" s="676">
        <f>G115+G$7</f>
        <v/>
      </c>
      <c r="H116" s="676">
        <f>H115+H$7</f>
        <v/>
      </c>
      <c r="I116" s="676">
        <f>I115+$I$7</f>
        <v/>
      </c>
      <c r="J116" s="676">
        <f>$J$5</f>
        <v/>
      </c>
      <c r="K116" s="531">
        <f>$K$5</f>
        <v/>
      </c>
      <c r="L116" s="676">
        <f>L115+L$7</f>
        <v/>
      </c>
      <c r="M116" s="676">
        <f>M115+M$7</f>
        <v/>
      </c>
      <c r="N116" s="676">
        <f>N115+N$7</f>
        <v/>
      </c>
      <c r="O116" s="676">
        <f>O115+$O$7</f>
        <v/>
      </c>
      <c r="P116" s="676">
        <f>$J$5</f>
        <v/>
      </c>
      <c r="Q116" s="531">
        <f>$K$5</f>
        <v/>
      </c>
      <c r="S116" s="676">
        <f>S115+S$6</f>
        <v/>
      </c>
      <c r="T116" s="676">
        <f>T115+T$6</f>
        <v/>
      </c>
      <c r="U116" s="676">
        <f>U115+U$6</f>
        <v/>
      </c>
      <c r="V116" s="676">
        <f>V115+V$6</f>
        <v/>
      </c>
      <c r="W116" s="676">
        <f>W115+W$6</f>
        <v/>
      </c>
      <c r="X116" s="676">
        <f>X115+X$6</f>
        <v/>
      </c>
      <c r="Y116" s="676">
        <f>Y115+Y$6</f>
        <v/>
      </c>
      <c r="Z116" s="676">
        <f>Z115+Z$6</f>
        <v/>
      </c>
      <c r="AA116" s="676">
        <f>AA115+AA$6</f>
        <v/>
      </c>
      <c r="AC116" s="676">
        <f>AC115+AC$6</f>
        <v/>
      </c>
      <c r="AD116" s="676">
        <f>AD115+AD$7</f>
        <v/>
      </c>
      <c r="AE116" s="676">
        <f>AE115+AE$7</f>
        <v/>
      </c>
      <c r="AF116" s="676">
        <f>AF115+AF$7</f>
        <v/>
      </c>
      <c r="AG116" s="676">
        <f>AG115+AG$7</f>
        <v/>
      </c>
      <c r="AH116" s="676">
        <f>AH115+AH$7</f>
        <v/>
      </c>
      <c r="AI116" s="676">
        <f>AI115+AI$7</f>
        <v/>
      </c>
      <c r="AJ116" s="676">
        <f>AJ115+AJ$7</f>
        <v/>
      </c>
      <c r="AK116" s="676">
        <f>AK115+AK$7</f>
        <v/>
      </c>
      <c r="AM116" s="676">
        <f>AM115+AM$7</f>
        <v/>
      </c>
      <c r="AN116" s="676">
        <f>AN115+AN$7</f>
        <v/>
      </c>
      <c r="AO116" s="676">
        <f>AO115+AO$7</f>
        <v/>
      </c>
      <c r="AP116" s="676">
        <f>AP115+AP$7</f>
        <v/>
      </c>
      <c r="AQ116" s="676">
        <f>AQ115+AQ$7</f>
        <v/>
      </c>
      <c r="AR116" s="676">
        <f>AR115+AR$7</f>
        <v/>
      </c>
      <c r="AS116" s="676">
        <f>AS115+AS$7</f>
        <v/>
      </c>
      <c r="AT116" s="676">
        <f>AT115+AT$7</f>
        <v/>
      </c>
      <c r="AV116" s="676">
        <f>AV115+AV$7</f>
        <v/>
      </c>
      <c r="AW116" s="676">
        <f>AW115+AW$7</f>
        <v/>
      </c>
      <c r="AX116" s="676">
        <f>AX115+AX$7</f>
        <v/>
      </c>
      <c r="AY116" s="676">
        <f>AY115+AY$7</f>
        <v/>
      </c>
      <c r="AZ116" s="676" t="n"/>
    </row>
    <row r="117">
      <c r="B117" s="520" t="inlineStr">
        <is>
          <t>Princeton Thompson</t>
        </is>
      </c>
      <c r="C117" s="520" t="n">
        <v>7</v>
      </c>
      <c r="E117" s="529">
        <f>E116+1</f>
        <v/>
      </c>
      <c r="F117" s="676">
        <f>F116+F$7</f>
        <v/>
      </c>
      <c r="G117" s="676">
        <f>G116+G$7</f>
        <v/>
      </c>
      <c r="H117" s="676">
        <f>H116+H$7</f>
        <v/>
      </c>
      <c r="I117" s="676">
        <f>I116+$I$7</f>
        <v/>
      </c>
      <c r="J117" s="676">
        <f>$J$5</f>
        <v/>
      </c>
      <c r="K117" s="531">
        <f>$K$5</f>
        <v/>
      </c>
      <c r="L117" s="676">
        <f>L116+L$7</f>
        <v/>
      </c>
      <c r="M117" s="676">
        <f>M116+M$7</f>
        <v/>
      </c>
      <c r="N117" s="676">
        <f>N116+N$7</f>
        <v/>
      </c>
      <c r="O117" s="676">
        <f>O116+$O$7</f>
        <v/>
      </c>
      <c r="P117" s="676">
        <f>$J$5</f>
        <v/>
      </c>
      <c r="Q117" s="531">
        <f>$K$5</f>
        <v/>
      </c>
      <c r="S117" s="676">
        <f>S116+S$6</f>
        <v/>
      </c>
      <c r="T117" s="676">
        <f>T116+T$6</f>
        <v/>
      </c>
      <c r="U117" s="676">
        <f>U116+U$6</f>
        <v/>
      </c>
      <c r="V117" s="676">
        <f>V116+V$6</f>
        <v/>
      </c>
      <c r="W117" s="676">
        <f>W116+W$6</f>
        <v/>
      </c>
      <c r="X117" s="676">
        <f>X116+X$6</f>
        <v/>
      </c>
      <c r="Y117" s="676">
        <f>Y116+Y$6</f>
        <v/>
      </c>
      <c r="Z117" s="676">
        <f>Z116+Z$6</f>
        <v/>
      </c>
      <c r="AA117" s="676">
        <f>AA116+AA$6</f>
        <v/>
      </c>
      <c r="AC117" s="676">
        <f>AC116+AC$6</f>
        <v/>
      </c>
      <c r="AD117" s="676">
        <f>AD116+AD$7</f>
        <v/>
      </c>
      <c r="AE117" s="676">
        <f>AE116+AE$7</f>
        <v/>
      </c>
      <c r="AF117" s="676">
        <f>AF116+AF$7</f>
        <v/>
      </c>
      <c r="AG117" s="676">
        <f>AG116+AG$7</f>
        <v/>
      </c>
      <c r="AH117" s="676">
        <f>AH116+AH$7</f>
        <v/>
      </c>
      <c r="AI117" s="676">
        <f>AI116+AI$7</f>
        <v/>
      </c>
      <c r="AJ117" s="676">
        <f>AJ116+AJ$7</f>
        <v/>
      </c>
      <c r="AK117" s="676">
        <f>AK116+AK$7</f>
        <v/>
      </c>
      <c r="AM117" s="676">
        <f>AM116+AM$7</f>
        <v/>
      </c>
      <c r="AN117" s="676">
        <f>AN116+AN$7</f>
        <v/>
      </c>
      <c r="AO117" s="676">
        <f>AO116+AO$7</f>
        <v/>
      </c>
      <c r="AP117" s="676">
        <f>AP116+AP$7</f>
        <v/>
      </c>
      <c r="AQ117" s="676">
        <f>AQ116+AQ$7</f>
        <v/>
      </c>
      <c r="AR117" s="676">
        <f>AR116+AR$7</f>
        <v/>
      </c>
      <c r="AS117" s="676">
        <f>AS116+AS$7</f>
        <v/>
      </c>
      <c r="AT117" s="676">
        <f>AT116+AT$7</f>
        <v/>
      </c>
      <c r="AV117" s="676">
        <f>AV116+AV$7</f>
        <v/>
      </c>
      <c r="AW117" s="676">
        <f>AW116+AW$7</f>
        <v/>
      </c>
      <c r="AX117" s="676">
        <f>AX116+AX$7</f>
        <v/>
      </c>
      <c r="AY117" s="676">
        <f>AY116+AY$7</f>
        <v/>
      </c>
      <c r="AZ117" s="676" t="n"/>
    </row>
    <row r="118">
      <c r="B118" s="520" t="inlineStr">
        <is>
          <t>Queens</t>
        </is>
      </c>
      <c r="C118" s="520" t="n">
        <v>7</v>
      </c>
      <c r="E118" s="529">
        <f>E117+1</f>
        <v/>
      </c>
      <c r="F118" s="676">
        <f>F117+F$7</f>
        <v/>
      </c>
      <c r="G118" s="676">
        <f>G117+G$7</f>
        <v/>
      </c>
      <c r="H118" s="676">
        <f>H117+H$7</f>
        <v/>
      </c>
      <c r="I118" s="676">
        <f>I117+$I$7</f>
        <v/>
      </c>
      <c r="J118" s="676">
        <f>$J$5</f>
        <v/>
      </c>
      <c r="K118" s="531">
        <f>$K$5</f>
        <v/>
      </c>
      <c r="L118" s="676">
        <f>L117+L$7</f>
        <v/>
      </c>
      <c r="M118" s="676">
        <f>M117+M$7</f>
        <v/>
      </c>
      <c r="N118" s="676">
        <f>N117+N$7</f>
        <v/>
      </c>
      <c r="O118" s="676">
        <f>O117+$O$7</f>
        <v/>
      </c>
      <c r="P118" s="676">
        <f>$J$5</f>
        <v/>
      </c>
      <c r="Q118" s="531">
        <f>$K$5</f>
        <v/>
      </c>
      <c r="S118" s="676">
        <f>S117+S$6</f>
        <v/>
      </c>
      <c r="T118" s="676">
        <f>T117+T$6</f>
        <v/>
      </c>
      <c r="U118" s="676">
        <f>U117+U$6</f>
        <v/>
      </c>
      <c r="V118" s="676">
        <f>V117+V$6</f>
        <v/>
      </c>
      <c r="W118" s="676">
        <f>W117+W$6</f>
        <v/>
      </c>
      <c r="X118" s="676">
        <f>X117+X$6</f>
        <v/>
      </c>
      <c r="Y118" s="676">
        <f>Y117+Y$6</f>
        <v/>
      </c>
      <c r="Z118" s="676">
        <f>Z117+Z$6</f>
        <v/>
      </c>
      <c r="AA118" s="676">
        <f>AA117+AA$6</f>
        <v/>
      </c>
      <c r="AC118" s="676">
        <f>AC117+AC$6</f>
        <v/>
      </c>
      <c r="AD118" s="676">
        <f>AD117+AD$7</f>
        <v/>
      </c>
      <c r="AE118" s="676">
        <f>AE117+AE$7</f>
        <v/>
      </c>
      <c r="AF118" s="676">
        <f>AF117+AF$7</f>
        <v/>
      </c>
      <c r="AG118" s="676">
        <f>AG117+AG$7</f>
        <v/>
      </c>
      <c r="AH118" s="676">
        <f>AH117+AH$7</f>
        <v/>
      </c>
      <c r="AI118" s="676">
        <f>AI117+AI$7</f>
        <v/>
      </c>
      <c r="AJ118" s="676">
        <f>AJ117+AJ$7</f>
        <v/>
      </c>
      <c r="AK118" s="676">
        <f>AK117+AK$7</f>
        <v/>
      </c>
      <c r="AM118" s="676">
        <f>AM117+AM$7</f>
        <v/>
      </c>
      <c r="AN118" s="676">
        <f>AN117+AN$7</f>
        <v/>
      </c>
      <c r="AO118" s="676">
        <f>AO117+AO$7</f>
        <v/>
      </c>
      <c r="AP118" s="676">
        <f>AP117+AP$7</f>
        <v/>
      </c>
      <c r="AQ118" s="676">
        <f>AQ117+AQ$7</f>
        <v/>
      </c>
      <c r="AR118" s="676">
        <f>AR117+AR$7</f>
        <v/>
      </c>
      <c r="AS118" s="676">
        <f>AS117+AS$7</f>
        <v/>
      </c>
      <c r="AT118" s="676">
        <f>AT117+AT$7</f>
        <v/>
      </c>
      <c r="AV118" s="676">
        <f>AV117+AV$7</f>
        <v/>
      </c>
      <c r="AW118" s="676">
        <f>AW117+AW$7</f>
        <v/>
      </c>
      <c r="AX118" s="676">
        <f>AX117+AX$7</f>
        <v/>
      </c>
      <c r="AY118" s="676">
        <f>AY117+AY$7</f>
        <v/>
      </c>
      <c r="AZ118" s="676" t="n"/>
    </row>
    <row r="119">
      <c r="B119" s="520" t="inlineStr">
        <is>
          <t>Queens/Bronx</t>
        </is>
      </c>
      <c r="C119" s="520" t="n">
        <v>7</v>
      </c>
      <c r="E119" s="529">
        <f>E118+1</f>
        <v/>
      </c>
      <c r="F119" s="676">
        <f>F118+F$7</f>
        <v/>
      </c>
      <c r="G119" s="676">
        <f>G118+G$7</f>
        <v/>
      </c>
      <c r="H119" s="676">
        <f>H118+H$7</f>
        <v/>
      </c>
      <c r="I119" s="676">
        <f>I118+$I$7</f>
        <v/>
      </c>
      <c r="J119" s="676">
        <f>$J$5</f>
        <v/>
      </c>
      <c r="K119" s="531">
        <f>$K$5</f>
        <v/>
      </c>
      <c r="L119" s="676">
        <f>L118+L$7</f>
        <v/>
      </c>
      <c r="M119" s="676">
        <f>M118+M$7</f>
        <v/>
      </c>
      <c r="N119" s="676">
        <f>N118+N$7</f>
        <v/>
      </c>
      <c r="O119" s="676">
        <f>O118+$O$7</f>
        <v/>
      </c>
      <c r="P119" s="676">
        <f>$J$5</f>
        <v/>
      </c>
      <c r="Q119" s="531">
        <f>$K$5</f>
        <v/>
      </c>
      <c r="S119" s="676">
        <f>S118+S$6</f>
        <v/>
      </c>
      <c r="T119" s="676">
        <f>T118+T$6</f>
        <v/>
      </c>
      <c r="U119" s="676">
        <f>U118+U$6</f>
        <v/>
      </c>
      <c r="V119" s="676">
        <f>V118+V$6</f>
        <v/>
      </c>
      <c r="W119" s="676">
        <f>W118+W$6</f>
        <v/>
      </c>
      <c r="X119" s="676">
        <f>X118+X$6</f>
        <v/>
      </c>
      <c r="Y119" s="676">
        <f>Y118+Y$6</f>
        <v/>
      </c>
      <c r="Z119" s="676">
        <f>Z118+Z$6</f>
        <v/>
      </c>
      <c r="AA119" s="676">
        <f>AA118+AA$6</f>
        <v/>
      </c>
      <c r="AC119" s="676">
        <f>AC118+AC$6</f>
        <v/>
      </c>
      <c r="AD119" s="676">
        <f>AD118+AD$7</f>
        <v/>
      </c>
      <c r="AE119" s="676">
        <f>AE118+AE$7</f>
        <v/>
      </c>
      <c r="AF119" s="676">
        <f>AF118+AF$7</f>
        <v/>
      </c>
      <c r="AG119" s="676">
        <f>AG118+AG$7</f>
        <v/>
      </c>
      <c r="AH119" s="676">
        <f>AH118+AH$7</f>
        <v/>
      </c>
      <c r="AI119" s="676">
        <f>AI118+AI$7</f>
        <v/>
      </c>
      <c r="AJ119" s="676">
        <f>AJ118+AJ$7</f>
        <v/>
      </c>
      <c r="AK119" s="676">
        <f>AK118+AK$7</f>
        <v/>
      </c>
      <c r="AM119" s="676">
        <f>AM118+AM$7</f>
        <v/>
      </c>
      <c r="AN119" s="676">
        <f>AN118+AN$7</f>
        <v/>
      </c>
      <c r="AO119" s="676">
        <f>AO118+AO$7</f>
        <v/>
      </c>
      <c r="AP119" s="676">
        <f>AP118+AP$7</f>
        <v/>
      </c>
      <c r="AQ119" s="676">
        <f>AQ118+AQ$7</f>
        <v/>
      </c>
      <c r="AR119" s="676">
        <f>AR118+AR$7</f>
        <v/>
      </c>
      <c r="AS119" s="676">
        <f>AS118+AS$7</f>
        <v/>
      </c>
      <c r="AT119" s="676">
        <f>AT118+AT$7</f>
        <v/>
      </c>
      <c r="AV119" s="676">
        <f>AV118+AV$7</f>
        <v/>
      </c>
      <c r="AW119" s="676">
        <f>AW118+AW$7</f>
        <v/>
      </c>
      <c r="AX119" s="676">
        <f>AX118+AX$7</f>
        <v/>
      </c>
      <c r="AY119" s="676">
        <f>AY118+AY$7</f>
        <v/>
      </c>
      <c r="AZ119" s="676" t="n"/>
    </row>
    <row r="120">
      <c r="B120" s="520" t="inlineStr">
        <is>
          <t>Sacramento</t>
        </is>
      </c>
      <c r="C120" s="520" t="n">
        <v>7</v>
      </c>
      <c r="E120" s="529">
        <f>E119+1</f>
        <v/>
      </c>
      <c r="F120" s="676">
        <f>F119+F$7</f>
        <v/>
      </c>
      <c r="G120" s="676">
        <f>G119+G$7</f>
        <v/>
      </c>
      <c r="H120" s="676">
        <f>H119+H$7</f>
        <v/>
      </c>
      <c r="I120" s="676">
        <f>I119+$I$7</f>
        <v/>
      </c>
      <c r="J120" s="676">
        <f>$J$5</f>
        <v/>
      </c>
      <c r="K120" s="531">
        <f>$K$5</f>
        <v/>
      </c>
      <c r="L120" s="676">
        <f>L119+L$7</f>
        <v/>
      </c>
      <c r="M120" s="676">
        <f>M119+M$7</f>
        <v/>
      </c>
      <c r="N120" s="676">
        <f>N119+N$7</f>
        <v/>
      </c>
      <c r="O120" s="676">
        <f>O119+$O$7</f>
        <v/>
      </c>
      <c r="P120" s="676">
        <f>$J$5</f>
        <v/>
      </c>
      <c r="Q120" s="531">
        <f>$K$5</f>
        <v/>
      </c>
      <c r="S120" s="676">
        <f>S119+S$6</f>
        <v/>
      </c>
      <c r="T120" s="676">
        <f>T119+T$6</f>
        <v/>
      </c>
      <c r="U120" s="676">
        <f>U119+U$6</f>
        <v/>
      </c>
      <c r="V120" s="676">
        <f>V119+V$6</f>
        <v/>
      </c>
      <c r="W120" s="676">
        <f>W119+W$6</f>
        <v/>
      </c>
      <c r="X120" s="676">
        <f>X119+X$6</f>
        <v/>
      </c>
      <c r="Y120" s="676">
        <f>Y119+Y$6</f>
        <v/>
      </c>
      <c r="Z120" s="676">
        <f>Z119+Z$6</f>
        <v/>
      </c>
      <c r="AA120" s="676">
        <f>AA119+AA$6</f>
        <v/>
      </c>
      <c r="AC120" s="676">
        <f>AC119+AC$6</f>
        <v/>
      </c>
      <c r="AD120" s="676">
        <f>AD119+AD$7</f>
        <v/>
      </c>
      <c r="AE120" s="676">
        <f>AE119+AE$7</f>
        <v/>
      </c>
      <c r="AF120" s="676">
        <f>AF119+AF$7</f>
        <v/>
      </c>
      <c r="AG120" s="676">
        <f>AG119+AG$7</f>
        <v/>
      </c>
      <c r="AH120" s="676">
        <f>AH119+AH$7</f>
        <v/>
      </c>
      <c r="AI120" s="676">
        <f>AI119+AI$7</f>
        <v/>
      </c>
      <c r="AJ120" s="676">
        <f>AJ119+AJ$7</f>
        <v/>
      </c>
      <c r="AK120" s="676">
        <f>AK119+AK$7</f>
        <v/>
      </c>
      <c r="AM120" s="676">
        <f>AM119+AM$7</f>
        <v/>
      </c>
      <c r="AN120" s="676">
        <f>AN119+AN$7</f>
        <v/>
      </c>
      <c r="AO120" s="676">
        <f>AO119+AO$7</f>
        <v/>
      </c>
      <c r="AP120" s="676">
        <f>AP119+AP$7</f>
        <v/>
      </c>
      <c r="AQ120" s="676">
        <f>AQ119+AQ$7</f>
        <v/>
      </c>
      <c r="AR120" s="676">
        <f>AR119+AR$7</f>
        <v/>
      </c>
      <c r="AS120" s="676">
        <f>AS119+AS$7</f>
        <v/>
      </c>
      <c r="AT120" s="676">
        <f>AT119+AT$7</f>
        <v/>
      </c>
      <c r="AV120" s="676">
        <f>AV119+AV$7</f>
        <v/>
      </c>
      <c r="AW120" s="676">
        <f>AW119+AW$7</f>
        <v/>
      </c>
      <c r="AX120" s="676">
        <f>AX119+AX$7</f>
        <v/>
      </c>
      <c r="AY120" s="676">
        <f>AY119+AY$7</f>
        <v/>
      </c>
      <c r="AZ120" s="676" t="n"/>
    </row>
    <row r="121">
      <c r="B121" s="520" t="inlineStr">
        <is>
          <t>Salt Lake City</t>
        </is>
      </c>
      <c r="C121" s="520" t="n">
        <v>7</v>
      </c>
      <c r="E121" s="529">
        <f>E120+1</f>
        <v/>
      </c>
      <c r="F121" s="676">
        <f>F120+F$7</f>
        <v/>
      </c>
      <c r="G121" s="676">
        <f>G120+G$7</f>
        <v/>
      </c>
      <c r="H121" s="676">
        <f>H120+H$7</f>
        <v/>
      </c>
      <c r="I121" s="676">
        <f>I120+$I$7</f>
        <v/>
      </c>
      <c r="J121" s="676">
        <f>$J$5</f>
        <v/>
      </c>
      <c r="K121" s="531">
        <f>$K$5</f>
        <v/>
      </c>
      <c r="L121" s="676">
        <f>L120+L$7</f>
        <v/>
      </c>
      <c r="M121" s="676">
        <f>M120+M$7</f>
        <v/>
      </c>
      <c r="N121" s="676">
        <f>N120+N$7</f>
        <v/>
      </c>
      <c r="O121" s="676">
        <f>O120+$O$7</f>
        <v/>
      </c>
      <c r="P121" s="676">
        <f>$J$5</f>
        <v/>
      </c>
      <c r="Q121" s="531">
        <f>$K$5</f>
        <v/>
      </c>
      <c r="S121" s="676">
        <f>S120+S$6</f>
        <v/>
      </c>
      <c r="T121" s="676">
        <f>T120+T$6</f>
        <v/>
      </c>
      <c r="U121" s="676">
        <f>U120+U$6</f>
        <v/>
      </c>
      <c r="V121" s="676">
        <f>V120+V$6</f>
        <v/>
      </c>
      <c r="W121" s="676">
        <f>W120+W$6</f>
        <v/>
      </c>
      <c r="X121" s="676">
        <f>X120+X$6</f>
        <v/>
      </c>
      <c r="Y121" s="676">
        <f>Y120+Y$6</f>
        <v/>
      </c>
      <c r="Z121" s="676">
        <f>Z120+Z$6</f>
        <v/>
      </c>
      <c r="AA121" s="676">
        <f>AA120+AA$6</f>
        <v/>
      </c>
      <c r="AC121" s="676">
        <f>AC120+AC$6</f>
        <v/>
      </c>
      <c r="AD121" s="676">
        <f>AD120+AD$7</f>
        <v/>
      </c>
      <c r="AE121" s="676">
        <f>AE120+AE$7</f>
        <v/>
      </c>
      <c r="AF121" s="676">
        <f>AF120+AF$7</f>
        <v/>
      </c>
      <c r="AG121" s="676">
        <f>AG120+AG$7</f>
        <v/>
      </c>
      <c r="AH121" s="676">
        <f>AH120+AH$7</f>
        <v/>
      </c>
      <c r="AI121" s="676">
        <f>AI120+AI$7</f>
        <v/>
      </c>
      <c r="AJ121" s="676">
        <f>AJ120+AJ$7</f>
        <v/>
      </c>
      <c r="AK121" s="676">
        <f>AK120+AK$7</f>
        <v/>
      </c>
      <c r="AM121" s="676">
        <f>AM120+AM$7</f>
        <v/>
      </c>
      <c r="AN121" s="676">
        <f>AN120+AN$7</f>
        <v/>
      </c>
      <c r="AO121" s="676">
        <f>AO120+AO$7</f>
        <v/>
      </c>
      <c r="AP121" s="676">
        <f>AP120+AP$7</f>
        <v/>
      </c>
      <c r="AQ121" s="676">
        <f>AQ120+AQ$7</f>
        <v/>
      </c>
      <c r="AR121" s="676">
        <f>AR120+AR$7</f>
        <v/>
      </c>
      <c r="AS121" s="676">
        <f>AS120+AS$7</f>
        <v/>
      </c>
      <c r="AT121" s="676">
        <f>AT120+AT$7</f>
        <v/>
      </c>
      <c r="AV121" s="676">
        <f>AV120+AV$7</f>
        <v/>
      </c>
      <c r="AW121" s="676">
        <f>AW120+AW$7</f>
        <v/>
      </c>
      <c r="AX121" s="676">
        <f>AX120+AX$7</f>
        <v/>
      </c>
      <c r="AY121" s="676">
        <f>AY120+AY$7</f>
        <v/>
      </c>
      <c r="AZ121" s="676" t="n"/>
    </row>
    <row r="122">
      <c r="B122" s="520" t="inlineStr">
        <is>
          <t>San Diego</t>
        </is>
      </c>
      <c r="C122" s="520" t="n">
        <v>7</v>
      </c>
      <c r="E122" s="529">
        <f>E121+1</f>
        <v/>
      </c>
      <c r="F122" s="676">
        <f>F121+F$7</f>
        <v/>
      </c>
      <c r="G122" s="676">
        <f>G121+G$7</f>
        <v/>
      </c>
      <c r="H122" s="676">
        <f>H121+H$7</f>
        <v/>
      </c>
      <c r="I122" s="676">
        <f>I121+$I$7</f>
        <v/>
      </c>
      <c r="J122" s="676">
        <f>$J$5</f>
        <v/>
      </c>
      <c r="K122" s="531">
        <f>$K$5</f>
        <v/>
      </c>
      <c r="L122" s="676">
        <f>L121+L$7</f>
        <v/>
      </c>
      <c r="M122" s="676">
        <f>M121+M$7</f>
        <v/>
      </c>
      <c r="N122" s="676">
        <f>N121+N$7</f>
        <v/>
      </c>
      <c r="O122" s="676">
        <f>O121+$O$7</f>
        <v/>
      </c>
      <c r="P122" s="676">
        <f>$J$5</f>
        <v/>
      </c>
      <c r="Q122" s="531">
        <f>$K$5</f>
        <v/>
      </c>
      <c r="S122" s="676">
        <f>S121+S$6</f>
        <v/>
      </c>
      <c r="T122" s="676">
        <f>T121+T$6</f>
        <v/>
      </c>
      <c r="U122" s="676">
        <f>U121+U$6</f>
        <v/>
      </c>
      <c r="V122" s="676">
        <f>V121+V$6</f>
        <v/>
      </c>
      <c r="W122" s="676">
        <f>W121+W$6</f>
        <v/>
      </c>
      <c r="X122" s="676">
        <f>X121+X$6</f>
        <v/>
      </c>
      <c r="Y122" s="676">
        <f>Y121+Y$6</f>
        <v/>
      </c>
      <c r="Z122" s="676">
        <f>Z121+Z$6</f>
        <v/>
      </c>
      <c r="AA122" s="676">
        <f>AA121+AA$6</f>
        <v/>
      </c>
      <c r="AC122" s="676">
        <f>AC121+AC$6</f>
        <v/>
      </c>
      <c r="AD122" s="676">
        <f>AD121+AD$7</f>
        <v/>
      </c>
      <c r="AE122" s="676">
        <f>AE121+AE$7</f>
        <v/>
      </c>
      <c r="AF122" s="676">
        <f>AF121+AF$7</f>
        <v/>
      </c>
      <c r="AG122" s="676">
        <f>AG121+AG$7</f>
        <v/>
      </c>
      <c r="AH122" s="676">
        <f>AH121+AH$7</f>
        <v/>
      </c>
      <c r="AI122" s="676">
        <f>AI121+AI$7</f>
        <v/>
      </c>
      <c r="AJ122" s="676">
        <f>AJ121+AJ$7</f>
        <v/>
      </c>
      <c r="AK122" s="676">
        <f>AK121+AK$7</f>
        <v/>
      </c>
      <c r="AM122" s="676">
        <f>AM121+AM$7</f>
        <v/>
      </c>
      <c r="AN122" s="676">
        <f>AN121+AN$7</f>
        <v/>
      </c>
      <c r="AO122" s="676">
        <f>AO121+AO$7</f>
        <v/>
      </c>
      <c r="AP122" s="676">
        <f>AP121+AP$7</f>
        <v/>
      </c>
      <c r="AQ122" s="676">
        <f>AQ121+AQ$7</f>
        <v/>
      </c>
      <c r="AR122" s="676">
        <f>AR121+AR$7</f>
        <v/>
      </c>
      <c r="AS122" s="676">
        <f>AS121+AS$7</f>
        <v/>
      </c>
      <c r="AT122" s="676">
        <f>AT121+AT$7</f>
        <v/>
      </c>
      <c r="AV122" s="676">
        <f>AV121+AV$7</f>
        <v/>
      </c>
      <c r="AW122" s="676">
        <f>AW121+AW$7</f>
        <v/>
      </c>
      <c r="AX122" s="676">
        <f>AX121+AX$7</f>
        <v/>
      </c>
      <c r="AY122" s="676">
        <f>AY121+AY$7</f>
        <v/>
      </c>
      <c r="AZ122" s="676" t="n"/>
    </row>
    <row r="123">
      <c r="B123" s="520" t="inlineStr">
        <is>
          <t>San Francisco</t>
        </is>
      </c>
      <c r="C123" s="520" t="n">
        <v>7</v>
      </c>
      <c r="E123" s="529">
        <f>E122+1</f>
        <v/>
      </c>
      <c r="F123" s="676">
        <f>F122+F$7</f>
        <v/>
      </c>
      <c r="G123" s="676">
        <f>G122+G$7</f>
        <v/>
      </c>
      <c r="H123" s="676">
        <f>H122+H$7</f>
        <v/>
      </c>
      <c r="I123" s="676">
        <f>I122+$I$7</f>
        <v/>
      </c>
      <c r="J123" s="676">
        <f>$J$5</f>
        <v/>
      </c>
      <c r="K123" s="531">
        <f>$K$5</f>
        <v/>
      </c>
      <c r="L123" s="676">
        <f>L122+L$7</f>
        <v/>
      </c>
      <c r="M123" s="676">
        <f>M122+M$7</f>
        <v/>
      </c>
      <c r="N123" s="676">
        <f>N122+N$7</f>
        <v/>
      </c>
      <c r="O123" s="676">
        <f>O122+$O$7</f>
        <v/>
      </c>
      <c r="P123" s="676">
        <f>$J$5</f>
        <v/>
      </c>
      <c r="Q123" s="531">
        <f>$K$5</f>
        <v/>
      </c>
      <c r="S123" s="676">
        <f>S122+S$6</f>
        <v/>
      </c>
      <c r="T123" s="676">
        <f>T122+T$6</f>
        <v/>
      </c>
      <c r="U123" s="676">
        <f>U122+U$6</f>
        <v/>
      </c>
      <c r="V123" s="676">
        <f>V122+V$6</f>
        <v/>
      </c>
      <c r="W123" s="676">
        <f>W122+W$6</f>
        <v/>
      </c>
      <c r="X123" s="676">
        <f>X122+X$6</f>
        <v/>
      </c>
      <c r="Y123" s="676">
        <f>Y122+Y$6</f>
        <v/>
      </c>
      <c r="Z123" s="676">
        <f>Z122+Z$6</f>
        <v/>
      </c>
      <c r="AA123" s="676">
        <f>AA122+AA$6</f>
        <v/>
      </c>
      <c r="AC123" s="676">
        <f>AC122+AC$6</f>
        <v/>
      </c>
      <c r="AD123" s="676">
        <f>AD122+AD$7</f>
        <v/>
      </c>
      <c r="AE123" s="676">
        <f>AE122+AE$7</f>
        <v/>
      </c>
      <c r="AF123" s="676">
        <f>AF122+AF$7</f>
        <v/>
      </c>
      <c r="AG123" s="676">
        <f>AG122+AG$7</f>
        <v/>
      </c>
      <c r="AH123" s="676">
        <f>AH122+AH$7</f>
        <v/>
      </c>
      <c r="AI123" s="676">
        <f>AI122+AI$7</f>
        <v/>
      </c>
      <c r="AJ123" s="676">
        <f>AJ122+AJ$7</f>
        <v/>
      </c>
      <c r="AK123" s="676">
        <f>AK122+AK$7</f>
        <v/>
      </c>
      <c r="AM123" s="676">
        <f>AM122+AM$7</f>
        <v/>
      </c>
      <c r="AN123" s="676">
        <f>AN122+AN$7</f>
        <v/>
      </c>
      <c r="AO123" s="676">
        <f>AO122+AO$7</f>
        <v/>
      </c>
      <c r="AP123" s="676">
        <f>AP122+AP$7</f>
        <v/>
      </c>
      <c r="AQ123" s="676">
        <f>AQ122+AQ$7</f>
        <v/>
      </c>
      <c r="AR123" s="676">
        <f>AR122+AR$7</f>
        <v/>
      </c>
      <c r="AS123" s="676">
        <f>AS122+AS$7</f>
        <v/>
      </c>
      <c r="AT123" s="676">
        <f>AT122+AT$7</f>
        <v/>
      </c>
      <c r="AV123" s="676">
        <f>AV122+AV$7</f>
        <v/>
      </c>
      <c r="AW123" s="676">
        <f>AW122+AW$7</f>
        <v/>
      </c>
      <c r="AX123" s="676">
        <f>AX122+AX$7</f>
        <v/>
      </c>
      <c r="AY123" s="676">
        <f>AY122+AY$7</f>
        <v/>
      </c>
      <c r="AZ123" s="676" t="n"/>
    </row>
    <row r="124">
      <c r="B124" s="520" t="inlineStr">
        <is>
          <t>SC</t>
        </is>
      </c>
      <c r="C124" s="520" t="n">
        <v>7</v>
      </c>
      <c r="E124" s="529">
        <f>E123+1</f>
        <v/>
      </c>
      <c r="F124" s="676">
        <f>F123+F$7</f>
        <v/>
      </c>
      <c r="G124" s="676">
        <f>G123+G$7</f>
        <v/>
      </c>
      <c r="H124" s="676">
        <f>H123+H$7</f>
        <v/>
      </c>
      <c r="I124" s="676">
        <f>I123+$I$7</f>
        <v/>
      </c>
      <c r="J124" s="676">
        <f>$J$5</f>
        <v/>
      </c>
      <c r="K124" s="531">
        <f>$K$5</f>
        <v/>
      </c>
      <c r="L124" s="676">
        <f>L123+L$7</f>
        <v/>
      </c>
      <c r="M124" s="676">
        <f>M123+M$7</f>
        <v/>
      </c>
      <c r="N124" s="676">
        <f>N123+N$7</f>
        <v/>
      </c>
      <c r="O124" s="676">
        <f>O123+$O$7</f>
        <v/>
      </c>
      <c r="P124" s="676">
        <f>$J$5</f>
        <v/>
      </c>
      <c r="Q124" s="531">
        <f>$K$5</f>
        <v/>
      </c>
      <c r="S124" s="676">
        <f>S123+S$6</f>
        <v/>
      </c>
      <c r="T124" s="676">
        <f>T123+T$6</f>
        <v/>
      </c>
      <c r="U124" s="676">
        <f>U123+U$6</f>
        <v/>
      </c>
      <c r="V124" s="676">
        <f>V123+V$6</f>
        <v/>
      </c>
      <c r="W124" s="676">
        <f>W123+W$6</f>
        <v/>
      </c>
      <c r="X124" s="676">
        <f>X123+X$6</f>
        <v/>
      </c>
      <c r="Y124" s="676">
        <f>Y123+Y$6</f>
        <v/>
      </c>
      <c r="Z124" s="676">
        <f>Z123+Z$6</f>
        <v/>
      </c>
      <c r="AA124" s="676">
        <f>AA123+AA$6</f>
        <v/>
      </c>
      <c r="AC124" s="676">
        <f>AC123+AC$6</f>
        <v/>
      </c>
      <c r="AD124" s="676">
        <f>AD123+AD$7</f>
        <v/>
      </c>
      <c r="AE124" s="676">
        <f>AE123+AE$7</f>
        <v/>
      </c>
      <c r="AF124" s="676">
        <f>AF123+AF$7</f>
        <v/>
      </c>
      <c r="AG124" s="676">
        <f>AG123+AG$7</f>
        <v/>
      </c>
      <c r="AH124" s="676">
        <f>AH123+AH$7</f>
        <v/>
      </c>
      <c r="AI124" s="676">
        <f>AI123+AI$7</f>
        <v/>
      </c>
      <c r="AJ124" s="676">
        <f>AJ123+AJ$7</f>
        <v/>
      </c>
      <c r="AK124" s="676">
        <f>AK123+AK$7</f>
        <v/>
      </c>
      <c r="AM124" s="676">
        <f>AM123+AM$7</f>
        <v/>
      </c>
      <c r="AN124" s="676">
        <f>AN123+AN$7</f>
        <v/>
      </c>
      <c r="AO124" s="676">
        <f>AO123+AO$7</f>
        <v/>
      </c>
      <c r="AP124" s="676">
        <f>AP123+AP$7</f>
        <v/>
      </c>
      <c r="AQ124" s="676">
        <f>AQ123+AQ$7</f>
        <v/>
      </c>
      <c r="AR124" s="676">
        <f>AR123+AR$7</f>
        <v/>
      </c>
      <c r="AS124" s="676">
        <f>AS123+AS$7</f>
        <v/>
      </c>
      <c r="AT124" s="676">
        <f>AT123+AT$7</f>
        <v/>
      </c>
      <c r="AV124" s="676">
        <f>AV123+AV$7</f>
        <v/>
      </c>
      <c r="AW124" s="676">
        <f>AW123+AW$7</f>
        <v/>
      </c>
      <c r="AX124" s="676">
        <f>AX123+AX$7</f>
        <v/>
      </c>
      <c r="AY124" s="676">
        <f>AY123+AY$7</f>
        <v/>
      </c>
      <c r="AZ124" s="676" t="n"/>
    </row>
    <row r="125">
      <c r="B125" s="520" t="inlineStr">
        <is>
          <t>Seattle</t>
        </is>
      </c>
      <c r="C125" s="520" t="n">
        <v>7</v>
      </c>
      <c r="E125" s="529">
        <f>E124+1</f>
        <v/>
      </c>
      <c r="F125" s="676">
        <f>F124+F$7</f>
        <v/>
      </c>
      <c r="G125" s="676">
        <f>G124+G$7</f>
        <v/>
      </c>
      <c r="H125" s="676">
        <f>H124+H$7</f>
        <v/>
      </c>
      <c r="I125" s="676">
        <f>I124+$I$7</f>
        <v/>
      </c>
      <c r="J125" s="676">
        <f>$J$5</f>
        <v/>
      </c>
      <c r="K125" s="531">
        <f>$K$5</f>
        <v/>
      </c>
      <c r="L125" s="676">
        <f>L124+L$7</f>
        <v/>
      </c>
      <c r="M125" s="676">
        <f>M124+M$7</f>
        <v/>
      </c>
      <c r="N125" s="676">
        <f>N124+N$7</f>
        <v/>
      </c>
      <c r="O125" s="676">
        <f>O124+$O$7</f>
        <v/>
      </c>
      <c r="P125" s="676">
        <f>$J$5</f>
        <v/>
      </c>
      <c r="Q125" s="531">
        <f>$K$5</f>
        <v/>
      </c>
      <c r="S125" s="676">
        <f>S124+S$6</f>
        <v/>
      </c>
      <c r="T125" s="676">
        <f>T124+T$6</f>
        <v/>
      </c>
      <c r="U125" s="676">
        <f>U124+U$6</f>
        <v/>
      </c>
      <c r="V125" s="676">
        <f>V124+V$6</f>
        <v/>
      </c>
      <c r="W125" s="676">
        <f>W124+W$6</f>
        <v/>
      </c>
      <c r="X125" s="676">
        <f>X124+X$6</f>
        <v/>
      </c>
      <c r="Y125" s="676">
        <f>Y124+Y$6</f>
        <v/>
      </c>
      <c r="Z125" s="676">
        <f>Z124+Z$6</f>
        <v/>
      </c>
      <c r="AA125" s="676">
        <f>AA124+AA$6</f>
        <v/>
      </c>
      <c r="AC125" s="676">
        <f>AC124+AC$6</f>
        <v/>
      </c>
      <c r="AD125" s="676">
        <f>AD124+AD$7</f>
        <v/>
      </c>
      <c r="AE125" s="676">
        <f>AE124+AE$7</f>
        <v/>
      </c>
      <c r="AF125" s="676">
        <f>AF124+AF$7</f>
        <v/>
      </c>
      <c r="AG125" s="676">
        <f>AG124+AG$7</f>
        <v/>
      </c>
      <c r="AH125" s="676">
        <f>AH124+AH$7</f>
        <v/>
      </c>
      <c r="AI125" s="676">
        <f>AI124+AI$7</f>
        <v/>
      </c>
      <c r="AJ125" s="676">
        <f>AJ124+AJ$7</f>
        <v/>
      </c>
      <c r="AK125" s="676">
        <f>AK124+AK$7</f>
        <v/>
      </c>
      <c r="AM125" s="676">
        <f>AM124+AM$7</f>
        <v/>
      </c>
      <c r="AN125" s="676">
        <f>AN124+AN$7</f>
        <v/>
      </c>
      <c r="AO125" s="676">
        <f>AO124+AO$7</f>
        <v/>
      </c>
      <c r="AP125" s="676">
        <f>AP124+AP$7</f>
        <v/>
      </c>
      <c r="AQ125" s="676">
        <f>AQ124+AQ$7</f>
        <v/>
      </c>
      <c r="AR125" s="676">
        <f>AR124+AR$7</f>
        <v/>
      </c>
      <c r="AS125" s="676">
        <f>AS124+AS$7</f>
        <v/>
      </c>
      <c r="AT125" s="676">
        <f>AT124+AT$7</f>
        <v/>
      </c>
      <c r="AV125" s="676">
        <f>AV124+AV$7</f>
        <v/>
      </c>
      <c r="AW125" s="676">
        <f>AW124+AW$7</f>
        <v/>
      </c>
      <c r="AX125" s="676">
        <f>AX124+AX$7</f>
        <v/>
      </c>
      <c r="AY125" s="676">
        <f>AY124+AY$7</f>
        <v/>
      </c>
      <c r="AZ125" s="676" t="n"/>
    </row>
    <row r="126">
      <c r="B126" s="520" t="inlineStr">
        <is>
          <t>SF</t>
        </is>
      </c>
      <c r="C126" s="520" t="n">
        <v>7</v>
      </c>
      <c r="E126" s="529">
        <f>E125+1</f>
        <v/>
      </c>
      <c r="F126" s="676">
        <f>F125+F$7</f>
        <v/>
      </c>
      <c r="G126" s="676">
        <f>G125+G$7</f>
        <v/>
      </c>
      <c r="H126" s="676">
        <f>H125+H$7</f>
        <v/>
      </c>
      <c r="I126" s="676">
        <f>I125+$I$7</f>
        <v/>
      </c>
      <c r="J126" s="676">
        <f>$J$5</f>
        <v/>
      </c>
      <c r="K126" s="531">
        <f>$K$5</f>
        <v/>
      </c>
      <c r="L126" s="676">
        <f>L125+L$7</f>
        <v/>
      </c>
      <c r="M126" s="676">
        <f>M125+M$7</f>
        <v/>
      </c>
      <c r="N126" s="676">
        <f>N125+N$7</f>
        <v/>
      </c>
      <c r="O126" s="676">
        <f>O125+$O$7</f>
        <v/>
      </c>
      <c r="P126" s="676">
        <f>$J$5</f>
        <v/>
      </c>
      <c r="Q126" s="531">
        <f>$K$5</f>
        <v/>
      </c>
      <c r="S126" s="676">
        <f>S125+S$6</f>
        <v/>
      </c>
      <c r="T126" s="676">
        <f>T125+T$6</f>
        <v/>
      </c>
      <c r="U126" s="676">
        <f>U125+U$6</f>
        <v/>
      </c>
      <c r="V126" s="676">
        <f>V125+V$6</f>
        <v/>
      </c>
      <c r="W126" s="676">
        <f>W125+W$6</f>
        <v/>
      </c>
      <c r="X126" s="676">
        <f>X125+X$6</f>
        <v/>
      </c>
      <c r="Y126" s="676">
        <f>Y125+Y$6</f>
        <v/>
      </c>
      <c r="Z126" s="676">
        <f>Z125+Z$6</f>
        <v/>
      </c>
      <c r="AA126" s="676">
        <f>AA125+AA$6</f>
        <v/>
      </c>
      <c r="AC126" s="676">
        <f>AC125+AC$6</f>
        <v/>
      </c>
      <c r="AD126" s="676">
        <f>AD125+AD$7</f>
        <v/>
      </c>
      <c r="AE126" s="676">
        <f>AE125+AE$7</f>
        <v/>
      </c>
      <c r="AF126" s="676">
        <f>AF125+AF$7</f>
        <v/>
      </c>
      <c r="AG126" s="676">
        <f>AG125+AG$7</f>
        <v/>
      </c>
      <c r="AH126" s="676">
        <f>AH125+AH$7</f>
        <v/>
      </c>
      <c r="AI126" s="676">
        <f>AI125+AI$7</f>
        <v/>
      </c>
      <c r="AJ126" s="676">
        <f>AJ125+AJ$7</f>
        <v/>
      </c>
      <c r="AK126" s="676">
        <f>AK125+AK$7</f>
        <v/>
      </c>
      <c r="AM126" s="676">
        <f>AM125+AM$7</f>
        <v/>
      </c>
      <c r="AN126" s="676">
        <f>AN125+AN$7</f>
        <v/>
      </c>
      <c r="AO126" s="676">
        <f>AO125+AO$7</f>
        <v/>
      </c>
      <c r="AP126" s="676">
        <f>AP125+AP$7</f>
        <v/>
      </c>
      <c r="AQ126" s="676">
        <f>AQ125+AQ$7</f>
        <v/>
      </c>
      <c r="AR126" s="676">
        <f>AR125+AR$7</f>
        <v/>
      </c>
      <c r="AS126" s="676">
        <f>AS125+AS$7</f>
        <v/>
      </c>
      <c r="AT126" s="676">
        <f>AT125+AT$7</f>
        <v/>
      </c>
      <c r="AV126" s="676">
        <f>AV125+AV$7</f>
        <v/>
      </c>
      <c r="AW126" s="676">
        <f>AW125+AW$7</f>
        <v/>
      </c>
      <c r="AX126" s="676">
        <f>AX125+AX$7</f>
        <v/>
      </c>
      <c r="AY126" s="676">
        <f>AY125+AY$7</f>
        <v/>
      </c>
      <c r="AZ126" s="676" t="n"/>
    </row>
    <row r="127">
      <c r="B127" s="520" t="inlineStr">
        <is>
          <t>SLC</t>
        </is>
      </c>
      <c r="C127" s="520" t="n">
        <v>7</v>
      </c>
      <c r="E127" s="529">
        <f>E126+1</f>
        <v/>
      </c>
      <c r="F127" s="676">
        <f>F126+F$7</f>
        <v/>
      </c>
      <c r="G127" s="676">
        <f>G126+G$7</f>
        <v/>
      </c>
      <c r="H127" s="676">
        <f>H126+H$7</f>
        <v/>
      </c>
      <c r="I127" s="676">
        <f>I126+$I$7</f>
        <v/>
      </c>
      <c r="J127" s="676">
        <f>$J$5</f>
        <v/>
      </c>
      <c r="K127" s="531">
        <f>$K$5</f>
        <v/>
      </c>
      <c r="L127" s="676">
        <f>L126+L$7</f>
        <v/>
      </c>
      <c r="M127" s="676">
        <f>M126+M$7</f>
        <v/>
      </c>
      <c r="N127" s="676">
        <f>N126+N$7</f>
        <v/>
      </c>
      <c r="O127" s="676">
        <f>O126+$O$7</f>
        <v/>
      </c>
      <c r="P127" s="676">
        <f>$J$5</f>
        <v/>
      </c>
      <c r="Q127" s="531">
        <f>$K$5</f>
        <v/>
      </c>
      <c r="S127" s="676">
        <f>S126+S$6</f>
        <v/>
      </c>
      <c r="T127" s="676">
        <f>T126+T$6</f>
        <v/>
      </c>
      <c r="U127" s="676">
        <f>U126+U$6</f>
        <v/>
      </c>
      <c r="V127" s="676">
        <f>V126+V$6</f>
        <v/>
      </c>
      <c r="W127" s="676">
        <f>W126+W$6</f>
        <v/>
      </c>
      <c r="X127" s="676">
        <f>X126+X$6</f>
        <v/>
      </c>
      <c r="Y127" s="676">
        <f>Y126+Y$6</f>
        <v/>
      </c>
      <c r="Z127" s="676">
        <f>Z126+Z$6</f>
        <v/>
      </c>
      <c r="AA127" s="676">
        <f>AA126+AA$6</f>
        <v/>
      </c>
      <c r="AC127" s="676">
        <f>AC126+AC$6</f>
        <v/>
      </c>
      <c r="AD127" s="676">
        <f>AD126+AD$7</f>
        <v/>
      </c>
      <c r="AE127" s="676">
        <f>AE126+AE$7</f>
        <v/>
      </c>
      <c r="AF127" s="676">
        <f>AF126+AF$7</f>
        <v/>
      </c>
      <c r="AG127" s="676">
        <f>AG126+AG$7</f>
        <v/>
      </c>
      <c r="AH127" s="676">
        <f>AH126+AH$7</f>
        <v/>
      </c>
      <c r="AI127" s="676">
        <f>AI126+AI$7</f>
        <v/>
      </c>
      <c r="AJ127" s="676">
        <f>AJ126+AJ$7</f>
        <v/>
      </c>
      <c r="AK127" s="676">
        <f>AK126+AK$7</f>
        <v/>
      </c>
      <c r="AM127" s="676">
        <f>AM126+AM$7</f>
        <v/>
      </c>
      <c r="AN127" s="676">
        <f>AN126+AN$7</f>
        <v/>
      </c>
      <c r="AO127" s="676">
        <f>AO126+AO$7</f>
        <v/>
      </c>
      <c r="AP127" s="676">
        <f>AP126+AP$7</f>
        <v/>
      </c>
      <c r="AQ127" s="676">
        <f>AQ126+AQ$7</f>
        <v/>
      </c>
      <c r="AR127" s="676">
        <f>AR126+AR$7</f>
        <v/>
      </c>
      <c r="AS127" s="676">
        <f>AS126+AS$7</f>
        <v/>
      </c>
      <c r="AT127" s="676">
        <f>AT126+AT$7</f>
        <v/>
      </c>
      <c r="AV127" s="676">
        <f>AV126+AV$7</f>
        <v/>
      </c>
      <c r="AW127" s="676">
        <f>AW126+AW$7</f>
        <v/>
      </c>
      <c r="AX127" s="676">
        <f>AX126+AX$7</f>
        <v/>
      </c>
      <c r="AY127" s="676">
        <f>AY126+AY$7</f>
        <v/>
      </c>
      <c r="AZ127" s="676" t="n"/>
    </row>
    <row r="128">
      <c r="B128" s="520" t="inlineStr">
        <is>
          <t>So Cal Centrics</t>
        </is>
      </c>
      <c r="C128" s="520" t="n">
        <v>7</v>
      </c>
      <c r="E128" s="529">
        <f>E127+1</f>
        <v/>
      </c>
      <c r="F128" s="676">
        <f>F127+F$7</f>
        <v/>
      </c>
      <c r="G128" s="676">
        <f>G127+G$7</f>
        <v/>
      </c>
      <c r="H128" s="676">
        <f>H127+H$7</f>
        <v/>
      </c>
      <c r="I128" s="676">
        <f>I127+$I$7</f>
        <v/>
      </c>
      <c r="J128" s="676">
        <f>$J$5</f>
        <v/>
      </c>
      <c r="K128" s="531">
        <f>$K$5</f>
        <v/>
      </c>
      <c r="L128" s="676">
        <f>L127+L$7</f>
        <v/>
      </c>
      <c r="M128" s="676">
        <f>M127+M$7</f>
        <v/>
      </c>
      <c r="N128" s="676">
        <f>N127+N$7</f>
        <v/>
      </c>
      <c r="O128" s="676">
        <f>O127+$O$7</f>
        <v/>
      </c>
      <c r="P128" s="676">
        <f>$J$5</f>
        <v/>
      </c>
      <c r="Q128" s="531">
        <f>$K$5</f>
        <v/>
      </c>
      <c r="S128" s="676">
        <f>S127+S$6</f>
        <v/>
      </c>
      <c r="T128" s="676">
        <f>T127+T$6</f>
        <v/>
      </c>
      <c r="U128" s="676">
        <f>U127+U$6</f>
        <v/>
      </c>
      <c r="V128" s="676">
        <f>V127+V$6</f>
        <v/>
      </c>
      <c r="W128" s="676">
        <f>W127+W$6</f>
        <v/>
      </c>
      <c r="X128" s="676">
        <f>X127+X$6</f>
        <v/>
      </c>
      <c r="Y128" s="676">
        <f>Y127+Y$6</f>
        <v/>
      </c>
      <c r="Z128" s="676">
        <f>Z127+Z$6</f>
        <v/>
      </c>
      <c r="AA128" s="676">
        <f>AA127+AA$6</f>
        <v/>
      </c>
      <c r="AC128" s="676">
        <f>AC127+AC$6</f>
        <v/>
      </c>
      <c r="AD128" s="676">
        <f>AD127+AD$7</f>
        <v/>
      </c>
      <c r="AE128" s="676">
        <f>AE127+AE$7</f>
        <v/>
      </c>
      <c r="AF128" s="676">
        <f>AF127+AF$7</f>
        <v/>
      </c>
      <c r="AG128" s="676">
        <f>AG127+AG$7</f>
        <v/>
      </c>
      <c r="AH128" s="676">
        <f>AH127+AH$7</f>
        <v/>
      </c>
      <c r="AI128" s="676">
        <f>AI127+AI$7</f>
        <v/>
      </c>
      <c r="AJ128" s="676">
        <f>AJ127+AJ$7</f>
        <v/>
      </c>
      <c r="AK128" s="676">
        <f>AK127+AK$7</f>
        <v/>
      </c>
      <c r="AM128" s="676">
        <f>AM127+AM$7</f>
        <v/>
      </c>
      <c r="AN128" s="676">
        <f>AN127+AN$7</f>
        <v/>
      </c>
      <c r="AO128" s="676">
        <f>AO127+AO$7</f>
        <v/>
      </c>
      <c r="AP128" s="676">
        <f>AP127+AP$7</f>
        <v/>
      </c>
      <c r="AQ128" s="676">
        <f>AQ127+AQ$7</f>
        <v/>
      </c>
      <c r="AR128" s="676">
        <f>AR127+AR$7</f>
        <v/>
      </c>
      <c r="AS128" s="676">
        <f>AS127+AS$7</f>
        <v/>
      </c>
      <c r="AT128" s="676">
        <f>AT127+AT$7</f>
        <v/>
      </c>
      <c r="AV128" s="676">
        <f>AV127+AV$7</f>
        <v/>
      </c>
      <c r="AW128" s="676">
        <f>AW127+AW$7</f>
        <v/>
      </c>
      <c r="AX128" s="676">
        <f>AX127+AX$7</f>
        <v/>
      </c>
      <c r="AY128" s="676">
        <f>AY127+AY$7</f>
        <v/>
      </c>
      <c r="AZ128" s="676" t="n"/>
    </row>
    <row r="129">
      <c r="B129" s="520" t="inlineStr">
        <is>
          <t>So New England</t>
        </is>
      </c>
      <c r="C129" s="520" t="n">
        <v>7</v>
      </c>
      <c r="E129" s="529">
        <f>E128+1</f>
        <v/>
      </c>
      <c r="F129" s="676">
        <f>F128+F$7</f>
        <v/>
      </c>
      <c r="G129" s="676">
        <f>G128+G$7</f>
        <v/>
      </c>
      <c r="H129" s="676">
        <f>H128+H$7</f>
        <v/>
      </c>
      <c r="I129" s="676">
        <f>I128+$I$7</f>
        <v/>
      </c>
      <c r="J129" s="676">
        <f>$J$5</f>
        <v/>
      </c>
      <c r="K129" s="531">
        <f>$K$5</f>
        <v/>
      </c>
      <c r="L129" s="676">
        <f>L128+L$7</f>
        <v/>
      </c>
      <c r="M129" s="676">
        <f>M128+M$7</f>
        <v/>
      </c>
      <c r="N129" s="676">
        <f>N128+N$7</f>
        <v/>
      </c>
      <c r="O129" s="676">
        <f>O128+$O$7</f>
        <v/>
      </c>
      <c r="P129" s="676">
        <f>$J$5</f>
        <v/>
      </c>
      <c r="Q129" s="531">
        <f>$K$5</f>
        <v/>
      </c>
      <c r="S129" s="676">
        <f>S128+S$6</f>
        <v/>
      </c>
      <c r="T129" s="676">
        <f>T128+T$6</f>
        <v/>
      </c>
      <c r="U129" s="676">
        <f>U128+U$6</f>
        <v/>
      </c>
      <c r="V129" s="676">
        <f>V128+V$6</f>
        <v/>
      </c>
      <c r="W129" s="676">
        <f>W128+W$6</f>
        <v/>
      </c>
      <c r="X129" s="676">
        <f>X128+X$6</f>
        <v/>
      </c>
      <c r="Y129" s="676">
        <f>Y128+Y$6</f>
        <v/>
      </c>
      <c r="Z129" s="676">
        <f>Z128+Z$6</f>
        <v/>
      </c>
      <c r="AA129" s="676">
        <f>AA128+AA$6</f>
        <v/>
      </c>
      <c r="AC129" s="676">
        <f>AC128+AC$6</f>
        <v/>
      </c>
      <c r="AD129" s="676">
        <f>AD128+AD$7</f>
        <v/>
      </c>
      <c r="AE129" s="676">
        <f>AE128+AE$7</f>
        <v/>
      </c>
      <c r="AF129" s="676">
        <f>AF128+AF$7</f>
        <v/>
      </c>
      <c r="AG129" s="676">
        <f>AG128+AG$7</f>
        <v/>
      </c>
      <c r="AH129" s="676">
        <f>AH128+AH$7</f>
        <v/>
      </c>
      <c r="AI129" s="676">
        <f>AI128+AI$7</f>
        <v/>
      </c>
      <c r="AJ129" s="676">
        <f>AJ128+AJ$7</f>
        <v/>
      </c>
      <c r="AK129" s="676">
        <f>AK128+AK$7</f>
        <v/>
      </c>
      <c r="AM129" s="676">
        <f>AM128+AM$7</f>
        <v/>
      </c>
      <c r="AN129" s="676">
        <f>AN128+AN$7</f>
        <v/>
      </c>
      <c r="AO129" s="676">
        <f>AO128+AO$7</f>
        <v/>
      </c>
      <c r="AP129" s="676">
        <f>AP128+AP$7</f>
        <v/>
      </c>
      <c r="AQ129" s="676">
        <f>AQ128+AQ$7</f>
        <v/>
      </c>
      <c r="AR129" s="676">
        <f>AR128+AR$7</f>
        <v/>
      </c>
      <c r="AS129" s="676">
        <f>AS128+AS$7</f>
        <v/>
      </c>
      <c r="AT129" s="676">
        <f>AT128+AT$7</f>
        <v/>
      </c>
      <c r="AV129" s="676">
        <f>AV128+AV$7</f>
        <v/>
      </c>
      <c r="AW129" s="676">
        <f>AW128+AW$7</f>
        <v/>
      </c>
      <c r="AX129" s="676">
        <f>AX128+AX$7</f>
        <v/>
      </c>
      <c r="AY129" s="676">
        <f>AY128+AY$7</f>
        <v/>
      </c>
      <c r="AZ129" s="676" t="n"/>
    </row>
    <row r="130">
      <c r="B130" s="520" t="inlineStr">
        <is>
          <t>So. Cal. Centrics</t>
        </is>
      </c>
      <c r="C130" s="520" t="n">
        <v>7</v>
      </c>
      <c r="E130" s="529">
        <f>E129+1</f>
        <v/>
      </c>
      <c r="F130" s="676">
        <f>F129+F$7</f>
        <v/>
      </c>
      <c r="G130" s="676">
        <f>G129+G$7</f>
        <v/>
      </c>
      <c r="H130" s="676">
        <f>H129+H$7</f>
        <v/>
      </c>
      <c r="I130" s="676">
        <f>I129+$I$7</f>
        <v/>
      </c>
      <c r="J130" s="676">
        <f>$J$5</f>
        <v/>
      </c>
      <c r="K130" s="531">
        <f>$K$5</f>
        <v/>
      </c>
      <c r="L130" s="676">
        <f>L129+L$7</f>
        <v/>
      </c>
      <c r="M130" s="676">
        <f>M129+M$7</f>
        <v/>
      </c>
      <c r="N130" s="676">
        <f>N129+N$7</f>
        <v/>
      </c>
      <c r="O130" s="676">
        <f>O129+$O$7</f>
        <v/>
      </c>
      <c r="P130" s="676">
        <f>$J$5</f>
        <v/>
      </c>
      <c r="Q130" s="531">
        <f>$K$5</f>
        <v/>
      </c>
      <c r="S130" s="676">
        <f>S129+S$6</f>
        <v/>
      </c>
      <c r="T130" s="676">
        <f>T129+T$6</f>
        <v/>
      </c>
      <c r="U130" s="676">
        <f>U129+U$6</f>
        <v/>
      </c>
      <c r="V130" s="676">
        <f>V129+V$6</f>
        <v/>
      </c>
      <c r="W130" s="676">
        <f>W129+W$6</f>
        <v/>
      </c>
      <c r="X130" s="676">
        <f>X129+X$6</f>
        <v/>
      </c>
      <c r="Y130" s="676">
        <f>Y129+Y$6</f>
        <v/>
      </c>
      <c r="Z130" s="676">
        <f>Z129+Z$6</f>
        <v/>
      </c>
      <c r="AA130" s="676">
        <f>AA129+AA$6</f>
        <v/>
      </c>
      <c r="AC130" s="676">
        <f>AC129+AC$6</f>
        <v/>
      </c>
      <c r="AD130" s="676">
        <f>AD129+AD$7</f>
        <v/>
      </c>
      <c r="AE130" s="676">
        <f>AE129+AE$7</f>
        <v/>
      </c>
      <c r="AF130" s="676">
        <f>AF129+AF$7</f>
        <v/>
      </c>
      <c r="AG130" s="676">
        <f>AG129+AG$7</f>
        <v/>
      </c>
      <c r="AH130" s="676">
        <f>AH129+AH$7</f>
        <v/>
      </c>
      <c r="AI130" s="676">
        <f>AI129+AI$7</f>
        <v/>
      </c>
      <c r="AJ130" s="676">
        <f>AJ129+AJ$7</f>
        <v/>
      </c>
      <c r="AK130" s="676">
        <f>AK129+AK$7</f>
        <v/>
      </c>
      <c r="AM130" s="676">
        <f>AM129+AM$7</f>
        <v/>
      </c>
      <c r="AN130" s="676">
        <f>AN129+AN$7</f>
        <v/>
      </c>
      <c r="AO130" s="676">
        <f>AO129+AO$7</f>
        <v/>
      </c>
      <c r="AP130" s="676">
        <f>AP129+AP$7</f>
        <v/>
      </c>
      <c r="AQ130" s="676">
        <f>AQ129+AQ$7</f>
        <v/>
      </c>
      <c r="AR130" s="676">
        <f>AR129+AR$7</f>
        <v/>
      </c>
      <c r="AS130" s="676">
        <f>AS129+AS$7</f>
        <v/>
      </c>
      <c r="AT130" s="676">
        <f>AT129+AT$7</f>
        <v/>
      </c>
      <c r="AV130" s="676">
        <f>AV129+AV$7</f>
        <v/>
      </c>
      <c r="AW130" s="676">
        <f>AW129+AW$7</f>
        <v/>
      </c>
      <c r="AX130" s="676">
        <f>AX129+AX$7</f>
        <v/>
      </c>
      <c r="AY130" s="676">
        <f>AY129+AY$7</f>
        <v/>
      </c>
      <c r="AZ130" s="676" t="n"/>
    </row>
    <row r="131">
      <c r="B131" s="520" t="inlineStr">
        <is>
          <t>Socal Centrics</t>
        </is>
      </c>
      <c r="C131" s="520" t="n">
        <v>7</v>
      </c>
      <c r="E131" s="529">
        <f>E130+1</f>
        <v/>
      </c>
      <c r="F131" s="676">
        <f>F130+F$7</f>
        <v/>
      </c>
      <c r="G131" s="676">
        <f>G130+G$7</f>
        <v/>
      </c>
      <c r="H131" s="676">
        <f>H130+H$7</f>
        <v/>
      </c>
      <c r="I131" s="676">
        <f>I130+$I$7</f>
        <v/>
      </c>
      <c r="J131" s="676">
        <f>$J$5</f>
        <v/>
      </c>
      <c r="K131" s="531">
        <f>$K$5</f>
        <v/>
      </c>
      <c r="L131" s="676">
        <f>L130+L$7</f>
        <v/>
      </c>
      <c r="M131" s="676">
        <f>M130+M$7</f>
        <v/>
      </c>
      <c r="N131" s="676">
        <f>N130+N$7</f>
        <v/>
      </c>
      <c r="O131" s="676">
        <f>O130+$O$7</f>
        <v/>
      </c>
      <c r="P131" s="676">
        <f>$J$5</f>
        <v/>
      </c>
      <c r="Q131" s="531">
        <f>$K$5</f>
        <v/>
      </c>
      <c r="S131" s="676">
        <f>S130+S$6</f>
        <v/>
      </c>
      <c r="T131" s="676">
        <f>T130+T$6</f>
        <v/>
      </c>
      <c r="U131" s="676">
        <f>U130+U$6</f>
        <v/>
      </c>
      <c r="V131" s="676">
        <f>V130+V$6</f>
        <v/>
      </c>
      <c r="W131" s="676">
        <f>W130+W$6</f>
        <v/>
      </c>
      <c r="X131" s="676">
        <f>X130+X$6</f>
        <v/>
      </c>
      <c r="Y131" s="676">
        <f>Y130+Y$6</f>
        <v/>
      </c>
      <c r="Z131" s="676">
        <f>Z130+Z$6</f>
        <v/>
      </c>
      <c r="AA131" s="676">
        <f>AA130+AA$6</f>
        <v/>
      </c>
      <c r="AC131" s="676">
        <f>AC130+AC$6</f>
        <v/>
      </c>
      <c r="AD131" s="676">
        <f>AD130+AD$7</f>
        <v/>
      </c>
      <c r="AE131" s="676">
        <f>AE130+AE$7</f>
        <v/>
      </c>
      <c r="AF131" s="676">
        <f>AF130+AF$7</f>
        <v/>
      </c>
      <c r="AG131" s="676">
        <f>AG130+AG$7</f>
        <v/>
      </c>
      <c r="AH131" s="676">
        <f>AH130+AH$7</f>
        <v/>
      </c>
      <c r="AI131" s="676">
        <f>AI130+AI$7</f>
        <v/>
      </c>
      <c r="AJ131" s="676">
        <f>AJ130+AJ$7</f>
        <v/>
      </c>
      <c r="AK131" s="676">
        <f>AK130+AK$7</f>
        <v/>
      </c>
      <c r="AM131" s="676">
        <f>AM130+AM$7</f>
        <v/>
      </c>
      <c r="AN131" s="676">
        <f>AN130+AN$7</f>
        <v/>
      </c>
      <c r="AO131" s="676">
        <f>AO130+AO$7</f>
        <v/>
      </c>
      <c r="AP131" s="676">
        <f>AP130+AP$7</f>
        <v/>
      </c>
      <c r="AQ131" s="676">
        <f>AQ130+AQ$7</f>
        <v/>
      </c>
      <c r="AR131" s="676">
        <f>AR130+AR$7</f>
        <v/>
      </c>
      <c r="AS131" s="676">
        <f>AS130+AS$7</f>
        <v/>
      </c>
      <c r="AT131" s="676">
        <f>AT130+AT$7</f>
        <v/>
      </c>
      <c r="AV131" s="676">
        <f>AV130+AV$7</f>
        <v/>
      </c>
      <c r="AW131" s="676">
        <f>AW130+AW$7</f>
        <v/>
      </c>
      <c r="AX131" s="676">
        <f>AX130+AX$7</f>
        <v/>
      </c>
      <c r="AY131" s="676">
        <f>AY130+AY$7</f>
        <v/>
      </c>
      <c r="AZ131" s="676" t="n"/>
    </row>
    <row r="132">
      <c r="B132" s="520" t="inlineStr">
        <is>
          <t>South Bay</t>
        </is>
      </c>
      <c r="C132" s="520" t="n">
        <v>7</v>
      </c>
      <c r="E132" s="529">
        <f>E131+1</f>
        <v/>
      </c>
      <c r="F132" s="676">
        <f>F131+F$7</f>
        <v/>
      </c>
      <c r="G132" s="676">
        <f>G131+G$7</f>
        <v/>
      </c>
      <c r="H132" s="676">
        <f>H131+H$7</f>
        <v/>
      </c>
      <c r="I132" s="676">
        <f>I131+$I$7</f>
        <v/>
      </c>
      <c r="J132" s="676">
        <f>$J$5</f>
        <v/>
      </c>
      <c r="K132" s="531">
        <f>$K$5</f>
        <v/>
      </c>
      <c r="L132" s="676">
        <f>L131+L$7</f>
        <v/>
      </c>
      <c r="M132" s="676">
        <f>M131+M$7</f>
        <v/>
      </c>
      <c r="N132" s="676">
        <f>N131+N$7</f>
        <v/>
      </c>
      <c r="O132" s="676">
        <f>O131+$O$7</f>
        <v/>
      </c>
      <c r="P132" s="676">
        <f>$J$5</f>
        <v/>
      </c>
      <c r="Q132" s="531">
        <f>$K$5</f>
        <v/>
      </c>
      <c r="S132" s="676">
        <f>S131+S$6</f>
        <v/>
      </c>
      <c r="T132" s="676">
        <f>T131+T$6</f>
        <v/>
      </c>
      <c r="U132" s="676">
        <f>U131+U$6</f>
        <v/>
      </c>
      <c r="V132" s="676">
        <f>V131+V$6</f>
        <v/>
      </c>
      <c r="W132" s="676">
        <f>W131+W$6</f>
        <v/>
      </c>
      <c r="X132" s="676">
        <f>X131+X$6</f>
        <v/>
      </c>
      <c r="Y132" s="676">
        <f>Y131+Y$6</f>
        <v/>
      </c>
      <c r="Z132" s="676">
        <f>Z131+Z$6</f>
        <v/>
      </c>
      <c r="AA132" s="676">
        <f>AA131+AA$6</f>
        <v/>
      </c>
      <c r="AC132" s="676">
        <f>AC131+AC$6</f>
        <v/>
      </c>
      <c r="AD132" s="676">
        <f>AD131+AD$7</f>
        <v/>
      </c>
      <c r="AE132" s="676">
        <f>AE131+AE$7</f>
        <v/>
      </c>
      <c r="AF132" s="676">
        <f>AF131+AF$7</f>
        <v/>
      </c>
      <c r="AG132" s="676">
        <f>AG131+AG$7</f>
        <v/>
      </c>
      <c r="AH132" s="676">
        <f>AH131+AH$7</f>
        <v/>
      </c>
      <c r="AI132" s="676">
        <f>AI131+AI$7</f>
        <v/>
      </c>
      <c r="AJ132" s="676">
        <f>AJ131+AJ$7</f>
        <v/>
      </c>
      <c r="AK132" s="676">
        <f>AK131+AK$7</f>
        <v/>
      </c>
      <c r="AM132" s="676">
        <f>AM131+AM$7</f>
        <v/>
      </c>
      <c r="AN132" s="676">
        <f>AN131+AN$7</f>
        <v/>
      </c>
      <c r="AO132" s="676">
        <f>AO131+AO$7</f>
        <v/>
      </c>
      <c r="AP132" s="676">
        <f>AP131+AP$7</f>
        <v/>
      </c>
      <c r="AQ132" s="676">
        <f>AQ131+AQ$7</f>
        <v/>
      </c>
      <c r="AR132" s="676">
        <f>AR131+AR$7</f>
        <v/>
      </c>
      <c r="AS132" s="676">
        <f>AS131+AS$7</f>
        <v/>
      </c>
      <c r="AT132" s="676">
        <f>AT131+AT$7</f>
        <v/>
      </c>
      <c r="AV132" s="676">
        <f>AV131+AV$7</f>
        <v/>
      </c>
      <c r="AW132" s="676">
        <f>AW131+AW$7</f>
        <v/>
      </c>
      <c r="AX132" s="676">
        <f>AX131+AX$7</f>
        <v/>
      </c>
      <c r="AY132" s="676">
        <f>AY131+AY$7</f>
        <v/>
      </c>
      <c r="AZ132" s="676" t="n"/>
    </row>
    <row r="133">
      <c r="B133" s="520" t="inlineStr">
        <is>
          <t>South Carolina</t>
        </is>
      </c>
      <c r="C133" s="520" t="n">
        <v>7</v>
      </c>
      <c r="E133" s="529">
        <f>E132+1</f>
        <v/>
      </c>
      <c r="F133" s="676">
        <f>F132+F$7</f>
        <v/>
      </c>
      <c r="G133" s="676">
        <f>G132+G$7</f>
        <v/>
      </c>
      <c r="H133" s="676">
        <f>H132+H$7</f>
        <v/>
      </c>
      <c r="I133" s="676">
        <f>I132+$I$7</f>
        <v/>
      </c>
      <c r="J133" s="676">
        <f>$J$5</f>
        <v/>
      </c>
      <c r="K133" s="531">
        <f>$K$5</f>
        <v/>
      </c>
      <c r="L133" s="676">
        <f>L132+L$7</f>
        <v/>
      </c>
      <c r="M133" s="676">
        <f>M132+M$7</f>
        <v/>
      </c>
      <c r="N133" s="676">
        <f>N132+N$7</f>
        <v/>
      </c>
      <c r="O133" s="676">
        <f>O132+$O$7</f>
        <v/>
      </c>
      <c r="P133" s="676">
        <f>$J$5</f>
        <v/>
      </c>
      <c r="Q133" s="531">
        <f>$K$5</f>
        <v/>
      </c>
      <c r="S133" s="676">
        <f>S132+S$6</f>
        <v/>
      </c>
      <c r="T133" s="676">
        <f>T132+T$6</f>
        <v/>
      </c>
      <c r="U133" s="676">
        <f>U132+U$6</f>
        <v/>
      </c>
      <c r="V133" s="676">
        <f>V132+V$6</f>
        <v/>
      </c>
      <c r="W133" s="676">
        <f>W132+W$6</f>
        <v/>
      </c>
      <c r="X133" s="676">
        <f>X132+X$6</f>
        <v/>
      </c>
      <c r="Y133" s="676">
        <f>Y132+Y$6</f>
        <v/>
      </c>
      <c r="Z133" s="676">
        <f>Z132+Z$6</f>
        <v/>
      </c>
      <c r="AA133" s="676">
        <f>AA132+AA$6</f>
        <v/>
      </c>
      <c r="AC133" s="676">
        <f>AC132+AC$6</f>
        <v/>
      </c>
      <c r="AD133" s="676">
        <f>AD132+AD$7</f>
        <v/>
      </c>
      <c r="AE133" s="676">
        <f>AE132+AE$7</f>
        <v/>
      </c>
      <c r="AF133" s="676">
        <f>AF132+AF$7</f>
        <v/>
      </c>
      <c r="AG133" s="676">
        <f>AG132+AG$7</f>
        <v/>
      </c>
      <c r="AH133" s="676">
        <f>AH132+AH$7</f>
        <v/>
      </c>
      <c r="AI133" s="676">
        <f>AI132+AI$7</f>
        <v/>
      </c>
      <c r="AJ133" s="676">
        <f>AJ132+AJ$7</f>
        <v/>
      </c>
      <c r="AK133" s="676">
        <f>AK132+AK$7</f>
        <v/>
      </c>
      <c r="AM133" s="676">
        <f>AM132+AM$7</f>
        <v/>
      </c>
      <c r="AN133" s="676">
        <f>AN132+AN$7</f>
        <v/>
      </c>
      <c r="AO133" s="676">
        <f>AO132+AO$7</f>
        <v/>
      </c>
      <c r="AP133" s="676">
        <f>AP132+AP$7</f>
        <v/>
      </c>
      <c r="AQ133" s="676">
        <f>AQ132+AQ$7</f>
        <v/>
      </c>
      <c r="AR133" s="676">
        <f>AR132+AR$7</f>
        <v/>
      </c>
      <c r="AS133" s="676">
        <f>AS132+AS$7</f>
        <v/>
      </c>
      <c r="AT133" s="676">
        <f>AT132+AT$7</f>
        <v/>
      </c>
      <c r="AV133" s="676">
        <f>AV132+AV$7</f>
        <v/>
      </c>
      <c r="AW133" s="676">
        <f>AW132+AW$7</f>
        <v/>
      </c>
      <c r="AX133" s="676">
        <f>AX132+AX$7</f>
        <v/>
      </c>
      <c r="AY133" s="676">
        <f>AY132+AY$7</f>
        <v/>
      </c>
      <c r="AZ133" s="676" t="n"/>
    </row>
    <row r="134">
      <c r="B134" s="520" t="inlineStr">
        <is>
          <t>South Florida</t>
        </is>
      </c>
      <c r="C134" s="520" t="n">
        <v>7</v>
      </c>
      <c r="E134" s="529">
        <f>E133+1</f>
        <v/>
      </c>
      <c r="F134" s="676">
        <f>F133+F$7</f>
        <v/>
      </c>
      <c r="G134" s="676">
        <f>G133+G$7</f>
        <v/>
      </c>
      <c r="H134" s="676">
        <f>H133+H$7</f>
        <v/>
      </c>
      <c r="I134" s="676">
        <f>I133+$I$7</f>
        <v/>
      </c>
      <c r="J134" s="676">
        <f>$J$5</f>
        <v/>
      </c>
      <c r="K134" s="531">
        <f>$K$5</f>
        <v/>
      </c>
      <c r="L134" s="676">
        <f>L133+L$7</f>
        <v/>
      </c>
      <c r="M134" s="676">
        <f>M133+M$7</f>
        <v/>
      </c>
      <c r="N134" s="676">
        <f>N133+N$7</f>
        <v/>
      </c>
      <c r="O134" s="676">
        <f>O133+$O$7</f>
        <v/>
      </c>
      <c r="P134" s="676">
        <f>$J$5</f>
        <v/>
      </c>
      <c r="Q134" s="531">
        <f>$K$5</f>
        <v/>
      </c>
      <c r="S134" s="676">
        <f>S133+S$6</f>
        <v/>
      </c>
      <c r="T134" s="676">
        <f>T133+T$6</f>
        <v/>
      </c>
      <c r="U134" s="676">
        <f>U133+U$6</f>
        <v/>
      </c>
      <c r="V134" s="676">
        <f>V133+V$6</f>
        <v/>
      </c>
      <c r="W134" s="676">
        <f>W133+W$6</f>
        <v/>
      </c>
      <c r="X134" s="676">
        <f>X133+X$6</f>
        <v/>
      </c>
      <c r="Y134" s="676">
        <f>Y133+Y$6</f>
        <v/>
      </c>
      <c r="Z134" s="676">
        <f>Z133+Z$6</f>
        <v/>
      </c>
      <c r="AA134" s="676">
        <f>AA133+AA$6</f>
        <v/>
      </c>
      <c r="AC134" s="676">
        <f>AC133+AC$6</f>
        <v/>
      </c>
      <c r="AD134" s="676">
        <f>AD133+AD$7</f>
        <v/>
      </c>
      <c r="AE134" s="676">
        <f>AE133+AE$7</f>
        <v/>
      </c>
      <c r="AF134" s="676">
        <f>AF133+AF$7</f>
        <v/>
      </c>
      <c r="AG134" s="676">
        <f>AG133+AG$7</f>
        <v/>
      </c>
      <c r="AH134" s="676">
        <f>AH133+AH$7</f>
        <v/>
      </c>
      <c r="AI134" s="676">
        <f>AI133+AI$7</f>
        <v/>
      </c>
      <c r="AJ134" s="676">
        <f>AJ133+AJ$7</f>
        <v/>
      </c>
      <c r="AK134" s="676">
        <f>AK133+AK$7</f>
        <v/>
      </c>
      <c r="AM134" s="676">
        <f>AM133+AM$7</f>
        <v/>
      </c>
      <c r="AN134" s="676">
        <f>AN133+AN$7</f>
        <v/>
      </c>
      <c r="AO134" s="676">
        <f>AO133+AO$7</f>
        <v/>
      </c>
      <c r="AP134" s="676">
        <f>AP133+AP$7</f>
        <v/>
      </c>
      <c r="AQ134" s="676">
        <f>AQ133+AQ$7</f>
        <v/>
      </c>
      <c r="AR134" s="676">
        <f>AR133+AR$7</f>
        <v/>
      </c>
      <c r="AS134" s="676">
        <f>AS133+AS$7</f>
        <v/>
      </c>
      <c r="AT134" s="676">
        <f>AT133+AT$7</f>
        <v/>
      </c>
      <c r="AV134" s="676">
        <f>AV133+AV$7</f>
        <v/>
      </c>
      <c r="AW134" s="676">
        <f>AW133+AW$7</f>
        <v/>
      </c>
      <c r="AX134" s="676">
        <f>AX133+AX$7</f>
        <v/>
      </c>
      <c r="AY134" s="676">
        <f>AY133+AY$7</f>
        <v/>
      </c>
      <c r="AZ134" s="676" t="n"/>
    </row>
    <row r="135">
      <c r="B135" s="520" t="inlineStr">
        <is>
          <t>South Florida Centrics</t>
        </is>
      </c>
      <c r="C135" s="520" t="n">
        <v>7</v>
      </c>
      <c r="E135" s="529">
        <f>E134+1</f>
        <v/>
      </c>
      <c r="F135" s="676">
        <f>F134+F$7</f>
        <v/>
      </c>
      <c r="G135" s="676">
        <f>G134+G$7</f>
        <v/>
      </c>
      <c r="H135" s="676">
        <f>H134+H$7</f>
        <v/>
      </c>
      <c r="I135" s="676">
        <f>I134+$I$7</f>
        <v/>
      </c>
      <c r="J135" s="676">
        <f>$J$5</f>
        <v/>
      </c>
      <c r="K135" s="531">
        <f>$K$5</f>
        <v/>
      </c>
      <c r="L135" s="676">
        <f>L134+L$7</f>
        <v/>
      </c>
      <c r="M135" s="676">
        <f>M134+M$7</f>
        <v/>
      </c>
      <c r="N135" s="676">
        <f>N134+N$7</f>
        <v/>
      </c>
      <c r="O135" s="676">
        <f>O134+$O$7</f>
        <v/>
      </c>
      <c r="P135" s="676">
        <f>$J$5</f>
        <v/>
      </c>
      <c r="Q135" s="531">
        <f>$K$5</f>
        <v/>
      </c>
      <c r="S135" s="676">
        <f>S134+S$6</f>
        <v/>
      </c>
      <c r="T135" s="676">
        <f>T134+T$6</f>
        <v/>
      </c>
      <c r="U135" s="676">
        <f>U134+U$6</f>
        <v/>
      </c>
      <c r="V135" s="676">
        <f>V134+V$6</f>
        <v/>
      </c>
      <c r="W135" s="676">
        <f>W134+W$6</f>
        <v/>
      </c>
      <c r="X135" s="676">
        <f>X134+X$6</f>
        <v/>
      </c>
      <c r="Y135" s="676">
        <f>Y134+Y$6</f>
        <v/>
      </c>
      <c r="Z135" s="676">
        <f>Z134+Z$6</f>
        <v/>
      </c>
      <c r="AA135" s="676">
        <f>AA134+AA$6</f>
        <v/>
      </c>
      <c r="AC135" s="676">
        <f>AC134+AC$6</f>
        <v/>
      </c>
      <c r="AD135" s="676">
        <f>AD134+AD$7</f>
        <v/>
      </c>
      <c r="AE135" s="676">
        <f>AE134+AE$7</f>
        <v/>
      </c>
      <c r="AF135" s="676">
        <f>AF134+AF$7</f>
        <v/>
      </c>
      <c r="AG135" s="676">
        <f>AG134+AG$7</f>
        <v/>
      </c>
      <c r="AH135" s="676">
        <f>AH134+AH$7</f>
        <v/>
      </c>
      <c r="AI135" s="676">
        <f>AI134+AI$7</f>
        <v/>
      </c>
      <c r="AJ135" s="676">
        <f>AJ134+AJ$7</f>
        <v/>
      </c>
      <c r="AK135" s="676">
        <f>AK134+AK$7</f>
        <v/>
      </c>
      <c r="AM135" s="676">
        <f>AM134+AM$7</f>
        <v/>
      </c>
      <c r="AN135" s="676">
        <f>AN134+AN$7</f>
        <v/>
      </c>
      <c r="AO135" s="676">
        <f>AO134+AO$7</f>
        <v/>
      </c>
      <c r="AP135" s="676">
        <f>AP134+AP$7</f>
        <v/>
      </c>
      <c r="AQ135" s="676">
        <f>AQ134+AQ$7</f>
        <v/>
      </c>
      <c r="AR135" s="676">
        <f>AR134+AR$7</f>
        <v/>
      </c>
      <c r="AS135" s="676">
        <f>AS134+AS$7</f>
        <v/>
      </c>
      <c r="AT135" s="676">
        <f>AT134+AT$7</f>
        <v/>
      </c>
      <c r="AV135" s="676">
        <f>AV134+AV$7</f>
        <v/>
      </c>
      <c r="AW135" s="676">
        <f>AW134+AW$7</f>
        <v/>
      </c>
      <c r="AX135" s="676">
        <f>AX134+AX$7</f>
        <v/>
      </c>
      <c r="AY135" s="676">
        <f>AY134+AY$7</f>
        <v/>
      </c>
      <c r="AZ135" s="676" t="n"/>
    </row>
    <row r="136">
      <c r="B136" s="520" t="inlineStr">
        <is>
          <t>Southern New England</t>
        </is>
      </c>
      <c r="C136" s="520" t="n">
        <v>7</v>
      </c>
      <c r="E136" s="529">
        <f>E135+1</f>
        <v/>
      </c>
      <c r="F136" s="676">
        <f>F135+F$7</f>
        <v/>
      </c>
      <c r="G136" s="676">
        <f>G135+G$7</f>
        <v/>
      </c>
      <c r="H136" s="676">
        <f>H135+H$7</f>
        <v/>
      </c>
      <c r="I136" s="676">
        <f>I135+$I$7</f>
        <v/>
      </c>
      <c r="J136" s="676">
        <f>$J$5</f>
        <v/>
      </c>
      <c r="K136" s="531">
        <f>$K$5</f>
        <v/>
      </c>
      <c r="L136" s="676">
        <f>L135+L$7</f>
        <v/>
      </c>
      <c r="M136" s="676">
        <f>M135+M$7</f>
        <v/>
      </c>
      <c r="N136" s="676">
        <f>N135+N$7</f>
        <v/>
      </c>
      <c r="O136" s="676">
        <f>O135+$O$7</f>
        <v/>
      </c>
      <c r="P136" s="676">
        <f>$J$5</f>
        <v/>
      </c>
      <c r="Q136" s="531">
        <f>$K$5</f>
        <v/>
      </c>
      <c r="S136" s="676">
        <f>S135+S$6</f>
        <v/>
      </c>
      <c r="T136" s="676">
        <f>T135+T$6</f>
        <v/>
      </c>
      <c r="U136" s="676">
        <f>U135+U$6</f>
        <v/>
      </c>
      <c r="V136" s="676">
        <f>V135+V$6</f>
        <v/>
      </c>
      <c r="W136" s="676">
        <f>W135+W$6</f>
        <v/>
      </c>
      <c r="X136" s="676">
        <f>X135+X$6</f>
        <v/>
      </c>
      <c r="Y136" s="676">
        <f>Y135+Y$6</f>
        <v/>
      </c>
      <c r="Z136" s="676">
        <f>Z135+Z$6</f>
        <v/>
      </c>
      <c r="AA136" s="676">
        <f>AA135+AA$6</f>
        <v/>
      </c>
      <c r="AC136" s="676">
        <f>AC135+AC$6</f>
        <v/>
      </c>
      <c r="AD136" s="676">
        <f>AD135+AD$7</f>
        <v/>
      </c>
      <c r="AE136" s="676">
        <f>AE135+AE$7</f>
        <v/>
      </c>
      <c r="AF136" s="676">
        <f>AF135+AF$7</f>
        <v/>
      </c>
      <c r="AG136" s="676">
        <f>AG135+AG$7</f>
        <v/>
      </c>
      <c r="AH136" s="676">
        <f>AH135+AH$7</f>
        <v/>
      </c>
      <c r="AI136" s="676">
        <f>AI135+AI$7</f>
        <v/>
      </c>
      <c r="AJ136" s="676">
        <f>AJ135+AJ$7</f>
        <v/>
      </c>
      <c r="AK136" s="676">
        <f>AK135+AK$7</f>
        <v/>
      </c>
      <c r="AM136" s="676">
        <f>AM135+AM$7</f>
        <v/>
      </c>
      <c r="AN136" s="676">
        <f>AN135+AN$7</f>
        <v/>
      </c>
      <c r="AO136" s="676">
        <f>AO135+AO$7</f>
        <v/>
      </c>
      <c r="AP136" s="676">
        <f>AP135+AP$7</f>
        <v/>
      </c>
      <c r="AQ136" s="676">
        <f>AQ135+AQ$7</f>
        <v/>
      </c>
      <c r="AR136" s="676">
        <f>AR135+AR$7</f>
        <v/>
      </c>
      <c r="AS136" s="676">
        <f>AS135+AS$7</f>
        <v/>
      </c>
      <c r="AT136" s="676">
        <f>AT135+AT$7</f>
        <v/>
      </c>
      <c r="AV136" s="676">
        <f>AV135+AV$7</f>
        <v/>
      </c>
      <c r="AW136" s="676">
        <f>AW135+AW$7</f>
        <v/>
      </c>
      <c r="AX136" s="676">
        <f>AX135+AX$7</f>
        <v/>
      </c>
      <c r="AY136" s="676">
        <f>AY135+AY$7</f>
        <v/>
      </c>
      <c r="AZ136" s="676" t="n"/>
    </row>
    <row r="137">
      <c r="B137" s="520" t="inlineStr">
        <is>
          <t>Southwest FL</t>
        </is>
      </c>
      <c r="C137" s="520" t="n">
        <v>7</v>
      </c>
      <c r="E137" s="529">
        <f>E136+1</f>
        <v/>
      </c>
      <c r="F137" s="676">
        <f>F136+F$7</f>
        <v/>
      </c>
      <c r="G137" s="676">
        <f>G136+G$7</f>
        <v/>
      </c>
      <c r="H137" s="676">
        <f>H136+H$7</f>
        <v/>
      </c>
      <c r="I137" s="676">
        <f>I136+$I$7</f>
        <v/>
      </c>
      <c r="J137" s="676">
        <f>$J$5</f>
        <v/>
      </c>
      <c r="K137" s="531">
        <f>$K$5</f>
        <v/>
      </c>
      <c r="L137" s="676">
        <f>L136+L$7</f>
        <v/>
      </c>
      <c r="M137" s="676">
        <f>M136+M$7</f>
        <v/>
      </c>
      <c r="N137" s="676">
        <f>N136+N$7</f>
        <v/>
      </c>
      <c r="O137" s="676">
        <f>O136+$O$7</f>
        <v/>
      </c>
      <c r="P137" s="676">
        <f>$J$5</f>
        <v/>
      </c>
      <c r="Q137" s="531">
        <f>$K$5</f>
        <v/>
      </c>
      <c r="S137" s="676">
        <f>S136+S$6</f>
        <v/>
      </c>
      <c r="T137" s="676">
        <f>T136+T$6</f>
        <v/>
      </c>
      <c r="U137" s="676">
        <f>U136+U$6</f>
        <v/>
      </c>
      <c r="V137" s="676">
        <f>V136+V$6</f>
        <v/>
      </c>
      <c r="W137" s="676">
        <f>W136+W$6</f>
        <v/>
      </c>
      <c r="X137" s="676">
        <f>X136+X$6</f>
        <v/>
      </c>
      <c r="Y137" s="676">
        <f>Y136+Y$6</f>
        <v/>
      </c>
      <c r="Z137" s="676">
        <f>Z136+Z$6</f>
        <v/>
      </c>
      <c r="AA137" s="676">
        <f>AA136+AA$6</f>
        <v/>
      </c>
      <c r="AC137" s="676">
        <f>AC136+AC$6</f>
        <v/>
      </c>
      <c r="AD137" s="676">
        <f>AD136+AD$7</f>
        <v/>
      </c>
      <c r="AE137" s="676">
        <f>AE136+AE$7</f>
        <v/>
      </c>
      <c r="AF137" s="676">
        <f>AF136+AF$7</f>
        <v/>
      </c>
      <c r="AG137" s="676">
        <f>AG136+AG$7</f>
        <v/>
      </c>
      <c r="AH137" s="676">
        <f>AH136+AH$7</f>
        <v/>
      </c>
      <c r="AI137" s="676">
        <f>AI136+AI$7</f>
        <v/>
      </c>
      <c r="AJ137" s="676">
        <f>AJ136+AJ$7</f>
        <v/>
      </c>
      <c r="AK137" s="676">
        <f>AK136+AK$7</f>
        <v/>
      </c>
      <c r="AM137" s="676">
        <f>AM136+AM$7</f>
        <v/>
      </c>
      <c r="AN137" s="676">
        <f>AN136+AN$7</f>
        <v/>
      </c>
      <c r="AO137" s="676">
        <f>AO136+AO$7</f>
        <v/>
      </c>
      <c r="AP137" s="676">
        <f>AP136+AP$7</f>
        <v/>
      </c>
      <c r="AQ137" s="676">
        <f>AQ136+AQ$7</f>
        <v/>
      </c>
      <c r="AR137" s="676">
        <f>AR136+AR$7</f>
        <v/>
      </c>
      <c r="AS137" s="676">
        <f>AS136+AS$7</f>
        <v/>
      </c>
      <c r="AT137" s="676">
        <f>AT136+AT$7</f>
        <v/>
      </c>
      <c r="AV137" s="676">
        <f>AV136+AV$7</f>
        <v/>
      </c>
      <c r="AW137" s="676">
        <f>AW136+AW$7</f>
        <v/>
      </c>
      <c r="AX137" s="676">
        <f>AX136+AX$7</f>
        <v/>
      </c>
      <c r="AY137" s="676">
        <f>AY136+AY$7</f>
        <v/>
      </c>
      <c r="AZ137" s="676" t="n"/>
    </row>
    <row r="138">
      <c r="B138" s="520" t="inlineStr">
        <is>
          <t>Southwest Florida</t>
        </is>
      </c>
      <c r="C138" s="520" t="n">
        <v>7</v>
      </c>
      <c r="E138" s="529">
        <f>E137+1</f>
        <v/>
      </c>
      <c r="F138" s="676">
        <f>F137+F$7</f>
        <v/>
      </c>
      <c r="G138" s="676">
        <f>G137+G$7</f>
        <v/>
      </c>
      <c r="H138" s="676">
        <f>H137+H$7</f>
        <v/>
      </c>
      <c r="I138" s="676">
        <f>I137+$I$7</f>
        <v/>
      </c>
      <c r="J138" s="676">
        <f>$J$5</f>
        <v/>
      </c>
      <c r="K138" s="531">
        <f>$K$5</f>
        <v/>
      </c>
      <c r="L138" s="676">
        <f>L137+L$7</f>
        <v/>
      </c>
      <c r="M138" s="676">
        <f>M137+M$7</f>
        <v/>
      </c>
      <c r="N138" s="676">
        <f>N137+N$7</f>
        <v/>
      </c>
      <c r="O138" s="676">
        <f>O137+$O$7</f>
        <v/>
      </c>
      <c r="P138" s="676">
        <f>$J$5</f>
        <v/>
      </c>
      <c r="Q138" s="531">
        <f>$K$5</f>
        <v/>
      </c>
      <c r="S138" s="676">
        <f>S137+S$6</f>
        <v/>
      </c>
      <c r="T138" s="676">
        <f>T137+T$6</f>
        <v/>
      </c>
      <c r="U138" s="676">
        <f>U137+U$6</f>
        <v/>
      </c>
      <c r="V138" s="676">
        <f>V137+V$6</f>
        <v/>
      </c>
      <c r="W138" s="676">
        <f>W137+W$6</f>
        <v/>
      </c>
      <c r="X138" s="676">
        <f>X137+X$6</f>
        <v/>
      </c>
      <c r="Y138" s="676">
        <f>Y137+Y$6</f>
        <v/>
      </c>
      <c r="Z138" s="676">
        <f>Z137+Z$6</f>
        <v/>
      </c>
      <c r="AA138" s="676">
        <f>AA137+AA$6</f>
        <v/>
      </c>
      <c r="AC138" s="676">
        <f>AC137+AC$6</f>
        <v/>
      </c>
      <c r="AD138" s="676">
        <f>AD137+AD$7</f>
        <v/>
      </c>
      <c r="AE138" s="676">
        <f>AE137+AE$7</f>
        <v/>
      </c>
      <c r="AF138" s="676">
        <f>AF137+AF$7</f>
        <v/>
      </c>
      <c r="AG138" s="676">
        <f>AG137+AG$7</f>
        <v/>
      </c>
      <c r="AH138" s="676">
        <f>AH137+AH$7</f>
        <v/>
      </c>
      <c r="AI138" s="676">
        <f>AI137+AI$7</f>
        <v/>
      </c>
      <c r="AJ138" s="676">
        <f>AJ137+AJ$7</f>
        <v/>
      </c>
      <c r="AK138" s="676">
        <f>AK137+AK$7</f>
        <v/>
      </c>
      <c r="AM138" s="676">
        <f>AM137+AM$7</f>
        <v/>
      </c>
      <c r="AN138" s="676">
        <f>AN137+AN$7</f>
        <v/>
      </c>
      <c r="AO138" s="676">
        <f>AO137+AO$7</f>
        <v/>
      </c>
      <c r="AP138" s="676">
        <f>AP137+AP$7</f>
        <v/>
      </c>
      <c r="AQ138" s="676">
        <f>AQ137+AQ$7</f>
        <v/>
      </c>
      <c r="AR138" s="676">
        <f>AR137+AR$7</f>
        <v/>
      </c>
      <c r="AS138" s="676">
        <f>AS137+AS$7</f>
        <v/>
      </c>
      <c r="AT138" s="676">
        <f>AT137+AT$7</f>
        <v/>
      </c>
      <c r="AV138" s="676">
        <f>AV137+AV$7</f>
        <v/>
      </c>
      <c r="AW138" s="676">
        <f>AW137+AW$7</f>
        <v/>
      </c>
      <c r="AX138" s="676">
        <f>AX137+AX$7</f>
        <v/>
      </c>
      <c r="AY138" s="676">
        <f>AY137+AY$7</f>
        <v/>
      </c>
      <c r="AZ138" s="676" t="n"/>
    </row>
    <row r="139">
      <c r="B139" s="520" t="inlineStr">
        <is>
          <t>Space Coast</t>
        </is>
      </c>
      <c r="C139" s="520" t="n">
        <v>7</v>
      </c>
      <c r="E139" s="529">
        <f>E138+1</f>
        <v/>
      </c>
      <c r="F139" s="676">
        <f>F138+F$7</f>
        <v/>
      </c>
      <c r="G139" s="676">
        <f>G138+G$7</f>
        <v/>
      </c>
      <c r="H139" s="676">
        <f>H138+H$7</f>
        <v/>
      </c>
      <c r="I139" s="676">
        <f>I138+$I$7</f>
        <v/>
      </c>
      <c r="J139" s="676">
        <f>$J$5</f>
        <v/>
      </c>
      <c r="K139" s="531">
        <f>$K$5</f>
        <v/>
      </c>
      <c r="L139" s="676">
        <f>L138+L$7</f>
        <v/>
      </c>
      <c r="M139" s="676">
        <f>M138+M$7</f>
        <v/>
      </c>
      <c r="N139" s="676">
        <f>N138+N$7</f>
        <v/>
      </c>
      <c r="O139" s="676">
        <f>O138+$O$7</f>
        <v/>
      </c>
      <c r="P139" s="676">
        <f>$J$5</f>
        <v/>
      </c>
      <c r="Q139" s="531">
        <f>$K$5</f>
        <v/>
      </c>
      <c r="S139" s="676">
        <f>S138+S$6</f>
        <v/>
      </c>
      <c r="T139" s="676">
        <f>T138+T$6</f>
        <v/>
      </c>
      <c r="U139" s="676">
        <f>U138+U$6</f>
        <v/>
      </c>
      <c r="V139" s="676">
        <f>V138+V$6</f>
        <v/>
      </c>
      <c r="W139" s="676">
        <f>W138+W$6</f>
        <v/>
      </c>
      <c r="X139" s="676">
        <f>X138+X$6</f>
        <v/>
      </c>
      <c r="Y139" s="676">
        <f>Y138+Y$6</f>
        <v/>
      </c>
      <c r="Z139" s="676">
        <f>Z138+Z$6</f>
        <v/>
      </c>
      <c r="AA139" s="676">
        <f>AA138+AA$6</f>
        <v/>
      </c>
      <c r="AC139" s="676">
        <f>AC138+AC$6</f>
        <v/>
      </c>
      <c r="AD139" s="676">
        <f>AD138+AD$7</f>
        <v/>
      </c>
      <c r="AE139" s="676">
        <f>AE138+AE$7</f>
        <v/>
      </c>
      <c r="AF139" s="676">
        <f>AF138+AF$7</f>
        <v/>
      </c>
      <c r="AG139" s="676">
        <f>AG138+AG$7</f>
        <v/>
      </c>
      <c r="AH139" s="676">
        <f>AH138+AH$7</f>
        <v/>
      </c>
      <c r="AI139" s="676">
        <f>AI138+AI$7</f>
        <v/>
      </c>
      <c r="AJ139" s="676">
        <f>AJ138+AJ$7</f>
        <v/>
      </c>
      <c r="AK139" s="676">
        <f>AK138+AK$7</f>
        <v/>
      </c>
      <c r="AM139" s="676">
        <f>AM138+AM$7</f>
        <v/>
      </c>
      <c r="AN139" s="676">
        <f>AN138+AN$7</f>
        <v/>
      </c>
      <c r="AO139" s="676">
        <f>AO138+AO$7</f>
        <v/>
      </c>
      <c r="AP139" s="676">
        <f>AP138+AP$7</f>
        <v/>
      </c>
      <c r="AQ139" s="676">
        <f>AQ138+AQ$7</f>
        <v/>
      </c>
      <c r="AR139" s="676">
        <f>AR138+AR$7</f>
        <v/>
      </c>
      <c r="AS139" s="676">
        <f>AS138+AS$7</f>
        <v/>
      </c>
      <c r="AT139" s="676">
        <f>AT138+AT$7</f>
        <v/>
      </c>
      <c r="AV139" s="676">
        <f>AV138+AV$7</f>
        <v/>
      </c>
      <c r="AW139" s="676">
        <f>AW138+AW$7</f>
        <v/>
      </c>
      <c r="AX139" s="676">
        <f>AX138+AX$7</f>
        <v/>
      </c>
      <c r="AY139" s="676">
        <f>AY138+AY$7</f>
        <v/>
      </c>
      <c r="AZ139" s="676" t="n"/>
    </row>
    <row r="140">
      <c r="B140" s="520" t="inlineStr">
        <is>
          <t>SW Florida</t>
        </is>
      </c>
      <c r="C140" s="520" t="n">
        <v>7</v>
      </c>
      <c r="E140" s="529">
        <f>E139+1</f>
        <v/>
      </c>
      <c r="F140" s="676">
        <f>F139+F$7</f>
        <v/>
      </c>
      <c r="G140" s="676">
        <f>G139+G$7</f>
        <v/>
      </c>
      <c r="H140" s="676">
        <f>H139+H$7</f>
        <v/>
      </c>
      <c r="I140" s="676">
        <f>I139+$I$7</f>
        <v/>
      </c>
      <c r="J140" s="676">
        <f>$J$5</f>
        <v/>
      </c>
      <c r="K140" s="531">
        <f>$K$5</f>
        <v/>
      </c>
      <c r="L140" s="676">
        <f>L139+L$7</f>
        <v/>
      </c>
      <c r="M140" s="676">
        <f>M139+M$7</f>
        <v/>
      </c>
      <c r="N140" s="676">
        <f>N139+N$7</f>
        <v/>
      </c>
      <c r="O140" s="676">
        <f>O139+$O$7</f>
        <v/>
      </c>
      <c r="P140" s="676">
        <f>$J$5</f>
        <v/>
      </c>
      <c r="Q140" s="531">
        <f>$K$5</f>
        <v/>
      </c>
      <c r="S140" s="676">
        <f>S139+S$6</f>
        <v/>
      </c>
      <c r="T140" s="676">
        <f>T139+T$6</f>
        <v/>
      </c>
      <c r="U140" s="676">
        <f>U139+U$6</f>
        <v/>
      </c>
      <c r="V140" s="676">
        <f>V139+V$6</f>
        <v/>
      </c>
      <c r="W140" s="676">
        <f>W139+W$6</f>
        <v/>
      </c>
      <c r="X140" s="676">
        <f>X139+X$6</f>
        <v/>
      </c>
      <c r="Y140" s="676">
        <f>Y139+Y$6</f>
        <v/>
      </c>
      <c r="Z140" s="676">
        <f>Z139+Z$6</f>
        <v/>
      </c>
      <c r="AA140" s="676">
        <f>AA139+AA$6</f>
        <v/>
      </c>
      <c r="AC140" s="676">
        <f>AC139+AC$6</f>
        <v/>
      </c>
      <c r="AD140" s="676">
        <f>AD139+AD$7</f>
        <v/>
      </c>
      <c r="AE140" s="676">
        <f>AE139+AE$7</f>
        <v/>
      </c>
      <c r="AF140" s="676">
        <f>AF139+AF$7</f>
        <v/>
      </c>
      <c r="AG140" s="676">
        <f>AG139+AG$7</f>
        <v/>
      </c>
      <c r="AH140" s="676">
        <f>AH139+AH$7</f>
        <v/>
      </c>
      <c r="AI140" s="676">
        <f>AI139+AI$7</f>
        <v/>
      </c>
      <c r="AJ140" s="676">
        <f>AJ139+AJ$7</f>
        <v/>
      </c>
      <c r="AK140" s="676">
        <f>AK139+AK$7</f>
        <v/>
      </c>
      <c r="AM140" s="676">
        <f>AM139+AM$7</f>
        <v/>
      </c>
      <c r="AN140" s="676">
        <f>AN139+AN$7</f>
        <v/>
      </c>
      <c r="AO140" s="676">
        <f>AO139+AO$7</f>
        <v/>
      </c>
      <c r="AP140" s="676">
        <f>AP139+AP$7</f>
        <v/>
      </c>
      <c r="AQ140" s="676">
        <f>AQ139+AQ$7</f>
        <v/>
      </c>
      <c r="AR140" s="676">
        <f>AR139+AR$7</f>
        <v/>
      </c>
      <c r="AS140" s="676">
        <f>AS139+AS$7</f>
        <v/>
      </c>
      <c r="AT140" s="676">
        <f>AT139+AT$7</f>
        <v/>
      </c>
      <c r="AV140" s="676">
        <f>AV139+AV$7</f>
        <v/>
      </c>
      <c r="AW140" s="676">
        <f>AW139+AW$7</f>
        <v/>
      </c>
      <c r="AX140" s="676">
        <f>AX139+AX$7</f>
        <v/>
      </c>
      <c r="AY140" s="676">
        <f>AY139+AY$7</f>
        <v/>
      </c>
      <c r="AZ140" s="676" t="n"/>
    </row>
    <row r="141">
      <c r="B141" s="520" t="inlineStr">
        <is>
          <t>Tampa</t>
        </is>
      </c>
      <c r="C141" s="520" t="n">
        <v>5</v>
      </c>
      <c r="E141" s="529">
        <f>E140+1</f>
        <v/>
      </c>
      <c r="F141" s="676">
        <f>F140+F$7</f>
        <v/>
      </c>
      <c r="G141" s="676">
        <f>G140+G$7</f>
        <v/>
      </c>
      <c r="H141" s="676">
        <f>H140+H$7</f>
        <v/>
      </c>
      <c r="I141" s="676">
        <f>I140+$I$7</f>
        <v/>
      </c>
      <c r="J141" s="676">
        <f>$J$5</f>
        <v/>
      </c>
      <c r="K141" s="531">
        <f>$K$5</f>
        <v/>
      </c>
      <c r="L141" s="676">
        <f>L140+L$7</f>
        <v/>
      </c>
      <c r="M141" s="676">
        <f>M140+M$7</f>
        <v/>
      </c>
      <c r="N141" s="676">
        <f>N140+N$7</f>
        <v/>
      </c>
      <c r="O141" s="676">
        <f>O140+$O$7</f>
        <v/>
      </c>
      <c r="P141" s="676">
        <f>$J$5</f>
        <v/>
      </c>
      <c r="Q141" s="531">
        <f>$K$5</f>
        <v/>
      </c>
      <c r="S141" s="676">
        <f>S140+S$6</f>
        <v/>
      </c>
      <c r="T141" s="676">
        <f>T140+T$6</f>
        <v/>
      </c>
      <c r="U141" s="676">
        <f>U140+U$6</f>
        <v/>
      </c>
      <c r="V141" s="676">
        <f>V140+V$6</f>
        <v/>
      </c>
      <c r="W141" s="676">
        <f>W140+W$6</f>
        <v/>
      </c>
      <c r="X141" s="676">
        <f>X140+X$6</f>
        <v/>
      </c>
      <c r="Y141" s="676">
        <f>Y140+Y$6</f>
        <v/>
      </c>
      <c r="Z141" s="676">
        <f>Z140+Z$6</f>
        <v/>
      </c>
      <c r="AA141" s="676">
        <f>AA140+AA$6</f>
        <v/>
      </c>
      <c r="AC141" s="676">
        <f>AC140+AC$6</f>
        <v/>
      </c>
      <c r="AD141" s="676">
        <f>AD140+AD$7</f>
        <v/>
      </c>
      <c r="AE141" s="676">
        <f>AE140+AE$7</f>
        <v/>
      </c>
      <c r="AF141" s="676">
        <f>AF140+AF$7</f>
        <v/>
      </c>
      <c r="AG141" s="676">
        <f>AG140+AG$7</f>
        <v/>
      </c>
      <c r="AH141" s="676">
        <f>AH140+AH$7</f>
        <v/>
      </c>
      <c r="AI141" s="676">
        <f>AI140+AI$7</f>
        <v/>
      </c>
      <c r="AJ141" s="676">
        <f>AJ140+AJ$7</f>
        <v/>
      </c>
      <c r="AK141" s="676">
        <f>AK140+AK$7</f>
        <v/>
      </c>
      <c r="AM141" s="676">
        <f>AM140+AM$7</f>
        <v/>
      </c>
      <c r="AN141" s="676">
        <f>AN140+AN$7</f>
        <v/>
      </c>
      <c r="AO141" s="676">
        <f>AO140+AO$7</f>
        <v/>
      </c>
      <c r="AP141" s="676">
        <f>AP140+AP$7</f>
        <v/>
      </c>
      <c r="AQ141" s="676">
        <f>AQ140+AQ$7</f>
        <v/>
      </c>
      <c r="AR141" s="676">
        <f>AR140+AR$7</f>
        <v/>
      </c>
      <c r="AS141" s="676">
        <f>AS140+AS$7</f>
        <v/>
      </c>
      <c r="AT141" s="676">
        <f>AT140+AT$7</f>
        <v/>
      </c>
      <c r="AV141" s="676">
        <f>AV140+AV$7</f>
        <v/>
      </c>
      <c r="AW141" s="676">
        <f>AW140+AW$7</f>
        <v/>
      </c>
      <c r="AX141" s="676">
        <f>AX140+AX$7</f>
        <v/>
      </c>
      <c r="AY141" s="676">
        <f>AY140+AY$7</f>
        <v/>
      </c>
      <c r="AZ141" s="676" t="n"/>
    </row>
    <row r="142">
      <c r="B142" s="520" t="inlineStr">
        <is>
          <t>Tennessee</t>
        </is>
      </c>
      <c r="C142" s="520" t="n">
        <v>5</v>
      </c>
      <c r="E142" s="529">
        <f>E141+1</f>
        <v/>
      </c>
      <c r="F142" s="676">
        <f>F141+F$7</f>
        <v/>
      </c>
      <c r="G142" s="676">
        <f>G141+G$7</f>
        <v/>
      </c>
      <c r="H142" s="676">
        <f>H141+H$7</f>
        <v/>
      </c>
      <c r="I142" s="676">
        <f>I141+$I$7</f>
        <v/>
      </c>
      <c r="J142" s="676">
        <f>$J$5</f>
        <v/>
      </c>
      <c r="K142" s="531">
        <f>$K$5</f>
        <v/>
      </c>
      <c r="L142" s="676">
        <f>L141+L$7</f>
        <v/>
      </c>
      <c r="M142" s="676">
        <f>M141+M$7</f>
        <v/>
      </c>
      <c r="N142" s="676">
        <f>N141+N$7</f>
        <v/>
      </c>
      <c r="O142" s="676">
        <f>O141+$O$7</f>
        <v/>
      </c>
      <c r="P142" s="676">
        <f>$J$5</f>
        <v/>
      </c>
      <c r="Q142" s="531">
        <f>$K$5</f>
        <v/>
      </c>
      <c r="S142" s="676">
        <f>S141+S$6</f>
        <v/>
      </c>
      <c r="T142" s="676">
        <f>T141+T$6</f>
        <v/>
      </c>
      <c r="U142" s="676">
        <f>U141+U$6</f>
        <v/>
      </c>
      <c r="V142" s="676">
        <f>V141+V$6</f>
        <v/>
      </c>
      <c r="W142" s="676">
        <f>W141+W$6</f>
        <v/>
      </c>
      <c r="X142" s="676">
        <f>X141+X$6</f>
        <v/>
      </c>
      <c r="Y142" s="676">
        <f>Y141+Y$6</f>
        <v/>
      </c>
      <c r="Z142" s="676">
        <f>Z141+Z$6</f>
        <v/>
      </c>
      <c r="AA142" s="676">
        <f>AA141+AA$6</f>
        <v/>
      </c>
      <c r="AC142" s="676">
        <f>AC141+AC$6</f>
        <v/>
      </c>
      <c r="AD142" s="676">
        <f>AD141+AD$7</f>
        <v/>
      </c>
      <c r="AE142" s="676">
        <f>AE141+AE$7</f>
        <v/>
      </c>
      <c r="AF142" s="676">
        <f>AF141+AF$7</f>
        <v/>
      </c>
      <c r="AG142" s="676">
        <f>AG141+AG$7</f>
        <v/>
      </c>
      <c r="AH142" s="676">
        <f>AH141+AH$7</f>
        <v/>
      </c>
      <c r="AI142" s="676">
        <f>AI141+AI$7</f>
        <v/>
      </c>
      <c r="AJ142" s="676">
        <f>AJ141+AJ$7</f>
        <v/>
      </c>
      <c r="AK142" s="676">
        <f>AK141+AK$7</f>
        <v/>
      </c>
      <c r="AM142" s="676">
        <f>AM141+AM$7</f>
        <v/>
      </c>
      <c r="AN142" s="676">
        <f>AN141+AN$7</f>
        <v/>
      </c>
      <c r="AO142" s="676">
        <f>AO141+AO$7</f>
        <v/>
      </c>
      <c r="AP142" s="676">
        <f>AP141+AP$7</f>
        <v/>
      </c>
      <c r="AQ142" s="676">
        <f>AQ141+AQ$7</f>
        <v/>
      </c>
      <c r="AR142" s="676">
        <f>AR141+AR$7</f>
        <v/>
      </c>
      <c r="AS142" s="676">
        <f>AS141+AS$7</f>
        <v/>
      </c>
      <c r="AT142" s="676">
        <f>AT141+AT$7</f>
        <v/>
      </c>
      <c r="AV142" s="676">
        <f>AV141+AV$7</f>
        <v/>
      </c>
      <c r="AW142" s="676">
        <f>AW141+AW$7</f>
        <v/>
      </c>
      <c r="AX142" s="676">
        <f>AX141+AX$7</f>
        <v/>
      </c>
      <c r="AY142" s="676">
        <f>AY141+AY$7</f>
        <v/>
      </c>
      <c r="AZ142" s="676" t="n"/>
    </row>
    <row r="143">
      <c r="B143" s="520" t="inlineStr">
        <is>
          <t>Tri state</t>
        </is>
      </c>
      <c r="C143" s="520" t="n">
        <v>7</v>
      </c>
      <c r="E143" s="529">
        <f>E142+1</f>
        <v/>
      </c>
      <c r="F143" s="676">
        <f>F142+F$7</f>
        <v/>
      </c>
      <c r="G143" s="676">
        <f>G142+G$7</f>
        <v/>
      </c>
      <c r="H143" s="676">
        <f>H142+H$7</f>
        <v/>
      </c>
      <c r="I143" s="676">
        <f>I142+$I$7</f>
        <v/>
      </c>
      <c r="J143" s="676">
        <f>$J$5</f>
        <v/>
      </c>
      <c r="K143" s="531">
        <f>$K$5</f>
        <v/>
      </c>
      <c r="L143" s="676">
        <f>L142+L$7</f>
        <v/>
      </c>
      <c r="M143" s="676">
        <f>M142+M$7</f>
        <v/>
      </c>
      <c r="N143" s="676">
        <f>N142+N$7</f>
        <v/>
      </c>
      <c r="O143" s="676">
        <f>O142+$O$7</f>
        <v/>
      </c>
      <c r="P143" s="676">
        <f>$J$5</f>
        <v/>
      </c>
      <c r="Q143" s="531">
        <f>$K$5</f>
        <v/>
      </c>
      <c r="S143" s="676">
        <f>S142+S$6</f>
        <v/>
      </c>
      <c r="T143" s="676">
        <f>T142+T$6</f>
        <v/>
      </c>
      <c r="U143" s="676">
        <f>U142+U$6</f>
        <v/>
      </c>
      <c r="V143" s="676">
        <f>V142+V$6</f>
        <v/>
      </c>
      <c r="W143" s="676">
        <f>W142+W$6</f>
        <v/>
      </c>
      <c r="X143" s="676">
        <f>X142+X$6</f>
        <v/>
      </c>
      <c r="Y143" s="676">
        <f>Y142+Y$6</f>
        <v/>
      </c>
      <c r="Z143" s="676">
        <f>Z142+Z$6</f>
        <v/>
      </c>
      <c r="AA143" s="676">
        <f>AA142+AA$6</f>
        <v/>
      </c>
      <c r="AC143" s="676">
        <f>AC142+AC$6</f>
        <v/>
      </c>
      <c r="AD143" s="676">
        <f>AD142+AD$7</f>
        <v/>
      </c>
      <c r="AE143" s="676">
        <f>AE142+AE$7</f>
        <v/>
      </c>
      <c r="AF143" s="676">
        <f>AF142+AF$7</f>
        <v/>
      </c>
      <c r="AG143" s="676">
        <f>AG142+AG$7</f>
        <v/>
      </c>
      <c r="AH143" s="676">
        <f>AH142+AH$7</f>
        <v/>
      </c>
      <c r="AI143" s="676">
        <f>AI142+AI$7</f>
        <v/>
      </c>
      <c r="AJ143" s="676">
        <f>AJ142+AJ$7</f>
        <v/>
      </c>
      <c r="AK143" s="676">
        <f>AK142+AK$7</f>
        <v/>
      </c>
      <c r="AM143" s="676">
        <f>AM142+AM$7</f>
        <v/>
      </c>
      <c r="AN143" s="676">
        <f>AN142+AN$7</f>
        <v/>
      </c>
      <c r="AO143" s="676">
        <f>AO142+AO$7</f>
        <v/>
      </c>
      <c r="AP143" s="676">
        <f>AP142+AP$7</f>
        <v/>
      </c>
      <c r="AQ143" s="676">
        <f>AQ142+AQ$7</f>
        <v/>
      </c>
      <c r="AR143" s="676">
        <f>AR142+AR$7</f>
        <v/>
      </c>
      <c r="AS143" s="676">
        <f>AS142+AS$7</f>
        <v/>
      </c>
      <c r="AT143" s="676">
        <f>AT142+AT$7</f>
        <v/>
      </c>
      <c r="AV143" s="676">
        <f>AV142+AV$7</f>
        <v/>
      </c>
      <c r="AW143" s="676">
        <f>AW142+AW$7</f>
        <v/>
      </c>
      <c r="AX143" s="676">
        <f>AX142+AX$7</f>
        <v/>
      </c>
      <c r="AY143" s="676">
        <f>AY142+AY$7</f>
        <v/>
      </c>
      <c r="AZ143" s="676" t="n"/>
    </row>
    <row r="144">
      <c r="B144" s="520" t="inlineStr">
        <is>
          <t>Triboro</t>
        </is>
      </c>
      <c r="C144" s="520" t="n">
        <v>7</v>
      </c>
      <c r="E144" s="529">
        <f>E143+1</f>
        <v/>
      </c>
      <c r="F144" s="676">
        <f>F143+F$7</f>
        <v/>
      </c>
      <c r="G144" s="676">
        <f>G143+G$7</f>
        <v/>
      </c>
      <c r="H144" s="676">
        <f>H143+H$7</f>
        <v/>
      </c>
      <c r="I144" s="676">
        <f>I143+$I$7</f>
        <v/>
      </c>
      <c r="J144" s="676">
        <f>$J$5</f>
        <v/>
      </c>
      <c r="K144" s="531">
        <f>$K$5</f>
        <v/>
      </c>
      <c r="L144" s="676">
        <f>L143+L$7</f>
        <v/>
      </c>
      <c r="M144" s="676">
        <f>M143+M$7</f>
        <v/>
      </c>
      <c r="N144" s="676">
        <f>N143+N$7</f>
        <v/>
      </c>
      <c r="O144" s="676">
        <f>O143+$O$7</f>
        <v/>
      </c>
      <c r="P144" s="676">
        <f>$J$5</f>
        <v/>
      </c>
      <c r="Q144" s="531">
        <f>$K$5</f>
        <v/>
      </c>
      <c r="S144" s="676">
        <f>S143+S$6</f>
        <v/>
      </c>
      <c r="T144" s="676">
        <f>T143+T$6</f>
        <v/>
      </c>
      <c r="U144" s="676">
        <f>U143+U$6</f>
        <v/>
      </c>
      <c r="V144" s="676">
        <f>V143+V$6</f>
        <v/>
      </c>
      <c r="W144" s="676">
        <f>W143+W$6</f>
        <v/>
      </c>
      <c r="X144" s="676">
        <f>X143+X$6</f>
        <v/>
      </c>
      <c r="Y144" s="676">
        <f>Y143+Y$6</f>
        <v/>
      </c>
      <c r="Z144" s="676">
        <f>Z143+Z$6</f>
        <v/>
      </c>
      <c r="AA144" s="676">
        <f>AA143+AA$6</f>
        <v/>
      </c>
      <c r="AC144" s="676">
        <f>AC143+AC$6</f>
        <v/>
      </c>
      <c r="AD144" s="676">
        <f>AD143+AD$7</f>
        <v/>
      </c>
      <c r="AE144" s="676">
        <f>AE143+AE$7</f>
        <v/>
      </c>
      <c r="AF144" s="676">
        <f>AF143+AF$7</f>
        <v/>
      </c>
      <c r="AG144" s="676">
        <f>AG143+AG$7</f>
        <v/>
      </c>
      <c r="AH144" s="676">
        <f>AH143+AH$7</f>
        <v/>
      </c>
      <c r="AI144" s="676">
        <f>AI143+AI$7</f>
        <v/>
      </c>
      <c r="AJ144" s="676">
        <f>AJ143+AJ$7</f>
        <v/>
      </c>
      <c r="AK144" s="676">
        <f>AK143+AK$7</f>
        <v/>
      </c>
      <c r="AM144" s="676">
        <f>AM143+AM$7</f>
        <v/>
      </c>
      <c r="AN144" s="676">
        <f>AN143+AN$7</f>
        <v/>
      </c>
      <c r="AO144" s="676">
        <f>AO143+AO$7</f>
        <v/>
      </c>
      <c r="AP144" s="676">
        <f>AP143+AP$7</f>
        <v/>
      </c>
      <c r="AQ144" s="676">
        <f>AQ143+AQ$7</f>
        <v/>
      </c>
      <c r="AR144" s="676">
        <f>AR143+AR$7</f>
        <v/>
      </c>
      <c r="AS144" s="676">
        <f>AS143+AS$7</f>
        <v/>
      </c>
      <c r="AT144" s="676">
        <f>AT143+AT$7</f>
        <v/>
      </c>
      <c r="AV144" s="676">
        <f>AV143+AV$7</f>
        <v/>
      </c>
      <c r="AW144" s="676">
        <f>AW143+AW$7</f>
        <v/>
      </c>
      <c r="AX144" s="676">
        <f>AX143+AX$7</f>
        <v/>
      </c>
      <c r="AY144" s="676">
        <f>AY143+AY$7</f>
        <v/>
      </c>
      <c r="AZ144" s="676" t="n"/>
    </row>
    <row r="145">
      <c r="B145" s="520" t="inlineStr">
        <is>
          <t>Tristate</t>
        </is>
      </c>
      <c r="C145" s="520" t="n">
        <v>7</v>
      </c>
      <c r="E145" s="529">
        <f>E144+1</f>
        <v/>
      </c>
      <c r="F145" s="676">
        <f>F144+F$7</f>
        <v/>
      </c>
      <c r="G145" s="676">
        <f>G144+G$7</f>
        <v/>
      </c>
      <c r="H145" s="676">
        <f>H144+H$7</f>
        <v/>
      </c>
      <c r="I145" s="676">
        <f>I144+$I$7</f>
        <v/>
      </c>
      <c r="J145" s="676">
        <f>$J$5</f>
        <v/>
      </c>
      <c r="K145" s="531">
        <f>$K$5</f>
        <v/>
      </c>
      <c r="L145" s="676">
        <f>L144+L$7</f>
        <v/>
      </c>
      <c r="M145" s="676">
        <f>M144+M$7</f>
        <v/>
      </c>
      <c r="N145" s="676">
        <f>N144+N$7</f>
        <v/>
      </c>
      <c r="O145" s="676">
        <f>O144+$O$7</f>
        <v/>
      </c>
      <c r="P145" s="676">
        <f>$J$5</f>
        <v/>
      </c>
      <c r="Q145" s="531">
        <f>$K$5</f>
        <v/>
      </c>
      <c r="S145" s="676">
        <f>S144+S$6</f>
        <v/>
      </c>
      <c r="T145" s="676">
        <f>T144+T$6</f>
        <v/>
      </c>
      <c r="U145" s="676">
        <f>U144+U$6</f>
        <v/>
      </c>
      <c r="V145" s="676">
        <f>V144+V$6</f>
        <v/>
      </c>
      <c r="W145" s="676">
        <f>W144+W$6</f>
        <v/>
      </c>
      <c r="X145" s="676">
        <f>X144+X$6</f>
        <v/>
      </c>
      <c r="Y145" s="676">
        <f>Y144+Y$6</f>
        <v/>
      </c>
      <c r="Z145" s="676">
        <f>Z144+Z$6</f>
        <v/>
      </c>
      <c r="AA145" s="676">
        <f>AA144+AA$6</f>
        <v/>
      </c>
      <c r="AC145" s="676">
        <f>AC144+AC$6</f>
        <v/>
      </c>
      <c r="AD145" s="676">
        <f>AD144+AD$7</f>
        <v/>
      </c>
      <c r="AE145" s="676">
        <f>AE144+AE$7</f>
        <v/>
      </c>
      <c r="AF145" s="676">
        <f>AF144+AF$7</f>
        <v/>
      </c>
      <c r="AG145" s="676">
        <f>AG144+AG$7</f>
        <v/>
      </c>
      <c r="AH145" s="676">
        <f>AH144+AH$7</f>
        <v/>
      </c>
      <c r="AI145" s="676">
        <f>AI144+AI$7</f>
        <v/>
      </c>
      <c r="AJ145" s="676">
        <f>AJ144+AJ$7</f>
        <v/>
      </c>
      <c r="AK145" s="676">
        <f>AK144+AK$7</f>
        <v/>
      </c>
      <c r="AM145" s="676">
        <f>AM144+AM$7</f>
        <v/>
      </c>
      <c r="AN145" s="676">
        <f>AN144+AN$7</f>
        <v/>
      </c>
      <c r="AO145" s="676">
        <f>AO144+AO$7</f>
        <v/>
      </c>
      <c r="AP145" s="676">
        <f>AP144+AP$7</f>
        <v/>
      </c>
      <c r="AQ145" s="676">
        <f>AQ144+AQ$7</f>
        <v/>
      </c>
      <c r="AR145" s="676">
        <f>AR144+AR$7</f>
        <v/>
      </c>
      <c r="AS145" s="676">
        <f>AS144+AS$7</f>
        <v/>
      </c>
      <c r="AT145" s="676">
        <f>AT144+AT$7</f>
        <v/>
      </c>
      <c r="AV145" s="676">
        <f>AV144+AV$7</f>
        <v/>
      </c>
      <c r="AW145" s="676">
        <f>AW144+AW$7</f>
        <v/>
      </c>
      <c r="AX145" s="676">
        <f>AX144+AX$7</f>
        <v/>
      </c>
      <c r="AY145" s="676">
        <f>AY144+AY$7</f>
        <v/>
      </c>
      <c r="AZ145" s="676" t="n"/>
    </row>
    <row r="146">
      <c r="B146" s="520" t="inlineStr">
        <is>
          <t>Tri-state</t>
        </is>
      </c>
      <c r="C146" s="520" t="n">
        <v>7</v>
      </c>
      <c r="E146" s="529">
        <f>E145+1</f>
        <v/>
      </c>
      <c r="F146" s="676">
        <f>F145+F$7</f>
        <v/>
      </c>
      <c r="G146" s="676">
        <f>G145+G$7</f>
        <v/>
      </c>
      <c r="H146" s="676">
        <f>H145+H$7</f>
        <v/>
      </c>
      <c r="I146" s="676">
        <f>I145+$I$7</f>
        <v/>
      </c>
      <c r="J146" s="676">
        <f>$J$5</f>
        <v/>
      </c>
      <c r="K146" s="531">
        <f>$K$5</f>
        <v/>
      </c>
      <c r="L146" s="676">
        <f>L145+L$7</f>
        <v/>
      </c>
      <c r="M146" s="676">
        <f>M145+M$7</f>
        <v/>
      </c>
      <c r="N146" s="676">
        <f>N145+N$7</f>
        <v/>
      </c>
      <c r="O146" s="676">
        <f>O145+$O$7</f>
        <v/>
      </c>
      <c r="P146" s="676">
        <f>$J$5</f>
        <v/>
      </c>
      <c r="Q146" s="531">
        <f>$K$5</f>
        <v/>
      </c>
      <c r="S146" s="676">
        <f>S145+S$6</f>
        <v/>
      </c>
      <c r="T146" s="676">
        <f>T145+T$6</f>
        <v/>
      </c>
      <c r="U146" s="676">
        <f>U145+U$6</f>
        <v/>
      </c>
      <c r="V146" s="676">
        <f>V145+V$6</f>
        <v/>
      </c>
      <c r="W146" s="676">
        <f>W145+W$6</f>
        <v/>
      </c>
      <c r="X146" s="676">
        <f>X145+X$6</f>
        <v/>
      </c>
      <c r="Y146" s="676">
        <f>Y145+Y$6</f>
        <v/>
      </c>
      <c r="Z146" s="676">
        <f>Z145+Z$6</f>
        <v/>
      </c>
      <c r="AA146" s="676">
        <f>AA145+AA$6</f>
        <v/>
      </c>
      <c r="AC146" s="676">
        <f>AC145+AC$6</f>
        <v/>
      </c>
      <c r="AD146" s="676">
        <f>AD145+AD$7</f>
        <v/>
      </c>
      <c r="AE146" s="676">
        <f>AE145+AE$7</f>
        <v/>
      </c>
      <c r="AF146" s="676">
        <f>AF145+AF$7</f>
        <v/>
      </c>
      <c r="AG146" s="676">
        <f>AG145+AG$7</f>
        <v/>
      </c>
      <c r="AH146" s="676">
        <f>AH145+AH$7</f>
        <v/>
      </c>
      <c r="AI146" s="676">
        <f>AI145+AI$7</f>
        <v/>
      </c>
      <c r="AJ146" s="676">
        <f>AJ145+AJ$7</f>
        <v/>
      </c>
      <c r="AK146" s="676">
        <f>AK145+AK$7</f>
        <v/>
      </c>
      <c r="AM146" s="676">
        <f>AM145+AM$7</f>
        <v/>
      </c>
      <c r="AN146" s="676">
        <f>AN145+AN$7</f>
        <v/>
      </c>
      <c r="AO146" s="676">
        <f>AO145+AO$7</f>
        <v/>
      </c>
      <c r="AP146" s="676">
        <f>AP145+AP$7</f>
        <v/>
      </c>
      <c r="AQ146" s="676">
        <f>AQ145+AQ$7</f>
        <v/>
      </c>
      <c r="AR146" s="676">
        <f>AR145+AR$7</f>
        <v/>
      </c>
      <c r="AS146" s="676">
        <f>AS145+AS$7</f>
        <v/>
      </c>
      <c r="AT146" s="676">
        <f>AT145+AT$7</f>
        <v/>
      </c>
      <c r="AV146" s="676">
        <f>AV145+AV$7</f>
        <v/>
      </c>
      <c r="AW146" s="676">
        <f>AW145+AW$7</f>
        <v/>
      </c>
      <c r="AX146" s="676">
        <f>AX145+AX$7</f>
        <v/>
      </c>
      <c r="AY146" s="676">
        <f>AY145+AY$7</f>
        <v/>
      </c>
      <c r="AZ146" s="676" t="n"/>
    </row>
    <row r="147">
      <c r="B147" s="520" t="inlineStr">
        <is>
          <t>Tucson</t>
        </is>
      </c>
      <c r="C147" s="520" t="n">
        <v>7</v>
      </c>
      <c r="E147" s="529">
        <f>E146+1</f>
        <v/>
      </c>
      <c r="F147" s="676">
        <f>F146+F$7</f>
        <v/>
      </c>
      <c r="G147" s="676">
        <f>G146+G$7</f>
        <v/>
      </c>
      <c r="H147" s="676">
        <f>H146+H$7</f>
        <v/>
      </c>
      <c r="I147" s="676">
        <f>I146+$I$7</f>
        <v/>
      </c>
      <c r="J147" s="676">
        <f>$J$5</f>
        <v/>
      </c>
      <c r="K147" s="531">
        <f>$K$5</f>
        <v/>
      </c>
      <c r="L147" s="676">
        <f>L146+L$7</f>
        <v/>
      </c>
      <c r="M147" s="676">
        <f>M146+M$7</f>
        <v/>
      </c>
      <c r="N147" s="676">
        <f>N146+N$7</f>
        <v/>
      </c>
      <c r="O147" s="676">
        <f>O146+$O$7</f>
        <v/>
      </c>
      <c r="P147" s="676">
        <f>$J$5</f>
        <v/>
      </c>
      <c r="Q147" s="531">
        <f>$K$5</f>
        <v/>
      </c>
      <c r="S147" s="676">
        <f>S146+S$6</f>
        <v/>
      </c>
      <c r="T147" s="676">
        <f>T146+T$6</f>
        <v/>
      </c>
      <c r="U147" s="676">
        <f>U146+U$6</f>
        <v/>
      </c>
      <c r="V147" s="676">
        <f>V146+V$6</f>
        <v/>
      </c>
      <c r="W147" s="676">
        <f>W146+W$6</f>
        <v/>
      </c>
      <c r="X147" s="676">
        <f>X146+X$6</f>
        <v/>
      </c>
      <c r="Y147" s="676">
        <f>Y146+Y$6</f>
        <v/>
      </c>
      <c r="Z147" s="676">
        <f>Z146+Z$6</f>
        <v/>
      </c>
      <c r="AA147" s="676">
        <f>AA146+AA$6</f>
        <v/>
      </c>
      <c r="AC147" s="676">
        <f>AC146+AC$6</f>
        <v/>
      </c>
      <c r="AD147" s="676">
        <f>AD146+AD$7</f>
        <v/>
      </c>
      <c r="AE147" s="676">
        <f>AE146+AE$7</f>
        <v/>
      </c>
      <c r="AF147" s="676">
        <f>AF146+AF$7</f>
        <v/>
      </c>
      <c r="AG147" s="676">
        <f>AG146+AG$7</f>
        <v/>
      </c>
      <c r="AH147" s="676">
        <f>AH146+AH$7</f>
        <v/>
      </c>
      <c r="AI147" s="676">
        <f>AI146+AI$7</f>
        <v/>
      </c>
      <c r="AJ147" s="676">
        <f>AJ146+AJ$7</f>
        <v/>
      </c>
      <c r="AK147" s="676">
        <f>AK146+AK$7</f>
        <v/>
      </c>
      <c r="AM147" s="676">
        <f>AM146+AM$7</f>
        <v/>
      </c>
      <c r="AN147" s="676">
        <f>AN146+AN$7</f>
        <v/>
      </c>
      <c r="AO147" s="676">
        <f>AO146+AO$7</f>
        <v/>
      </c>
      <c r="AP147" s="676">
        <f>AP146+AP$7</f>
        <v/>
      </c>
      <c r="AQ147" s="676">
        <f>AQ146+AQ$7</f>
        <v/>
      </c>
      <c r="AR147" s="676">
        <f>AR146+AR$7</f>
        <v/>
      </c>
      <c r="AS147" s="676">
        <f>AS146+AS$7</f>
        <v/>
      </c>
      <c r="AT147" s="676">
        <f>AT146+AT$7</f>
        <v/>
      </c>
      <c r="AV147" s="676">
        <f>AV146+AV$7</f>
        <v/>
      </c>
      <c r="AW147" s="676">
        <f>AW146+AW$7</f>
        <v/>
      </c>
      <c r="AX147" s="676">
        <f>AX146+AX$7</f>
        <v/>
      </c>
      <c r="AY147" s="676">
        <f>AY146+AY$7</f>
        <v/>
      </c>
      <c r="AZ147" s="676" t="n"/>
    </row>
    <row r="148">
      <c r="B148" s="520" t="inlineStr">
        <is>
          <t>Upstate</t>
        </is>
      </c>
      <c r="C148" s="520" t="n">
        <v>5</v>
      </c>
      <c r="E148" s="529">
        <f>E147+1</f>
        <v/>
      </c>
      <c r="F148" s="676">
        <f>F147+F$7</f>
        <v/>
      </c>
      <c r="G148" s="676">
        <f>G147+G$7</f>
        <v/>
      </c>
      <c r="H148" s="676">
        <f>H147+H$7</f>
        <v/>
      </c>
      <c r="I148" s="676">
        <f>I147+$I$7</f>
        <v/>
      </c>
      <c r="J148" s="676">
        <f>$J$5</f>
        <v/>
      </c>
      <c r="K148" s="531">
        <f>$K$5</f>
        <v/>
      </c>
      <c r="L148" s="676">
        <f>L147+L$7</f>
        <v/>
      </c>
      <c r="M148" s="676">
        <f>M147+M$7</f>
        <v/>
      </c>
      <c r="N148" s="676">
        <f>N147+N$7</f>
        <v/>
      </c>
      <c r="O148" s="676">
        <f>O147+$O$7</f>
        <v/>
      </c>
      <c r="P148" s="676">
        <f>$J$5</f>
        <v/>
      </c>
      <c r="Q148" s="531">
        <f>$K$5</f>
        <v/>
      </c>
      <c r="S148" s="676">
        <f>S147+S$6</f>
        <v/>
      </c>
      <c r="T148" s="676">
        <f>T147+T$6</f>
        <v/>
      </c>
      <c r="U148" s="676">
        <f>U147+U$6</f>
        <v/>
      </c>
      <c r="V148" s="676">
        <f>V147+V$6</f>
        <v/>
      </c>
      <c r="W148" s="676">
        <f>W147+W$6</f>
        <v/>
      </c>
      <c r="X148" s="676">
        <f>X147+X$6</f>
        <v/>
      </c>
      <c r="Y148" s="676">
        <f>Y147+Y$6</f>
        <v/>
      </c>
      <c r="Z148" s="676">
        <f>Z147+Z$6</f>
        <v/>
      </c>
      <c r="AA148" s="676">
        <f>AA147+AA$6</f>
        <v/>
      </c>
      <c r="AC148" s="676">
        <f>AC147+AC$6</f>
        <v/>
      </c>
      <c r="AD148" s="676">
        <f>AD147+AD$7</f>
        <v/>
      </c>
      <c r="AE148" s="676">
        <f>AE147+AE$7</f>
        <v/>
      </c>
      <c r="AF148" s="676">
        <f>AF147+AF$7</f>
        <v/>
      </c>
      <c r="AG148" s="676">
        <f>AG147+AG$7</f>
        <v/>
      </c>
      <c r="AH148" s="676">
        <f>AH147+AH$7</f>
        <v/>
      </c>
      <c r="AI148" s="676">
        <f>AI147+AI$7</f>
        <v/>
      </c>
      <c r="AJ148" s="676">
        <f>AJ147+AJ$7</f>
        <v/>
      </c>
      <c r="AK148" s="676">
        <f>AK147+AK$7</f>
        <v/>
      </c>
      <c r="AM148" s="676">
        <f>AM147+AM$7</f>
        <v/>
      </c>
      <c r="AN148" s="676">
        <f>AN147+AN$7</f>
        <v/>
      </c>
      <c r="AO148" s="676">
        <f>AO147+AO$7</f>
        <v/>
      </c>
      <c r="AP148" s="676">
        <f>AP147+AP$7</f>
        <v/>
      </c>
      <c r="AQ148" s="676">
        <f>AQ147+AQ$7</f>
        <v/>
      </c>
      <c r="AR148" s="676">
        <f>AR147+AR$7</f>
        <v/>
      </c>
      <c r="AS148" s="676">
        <f>AS147+AS$7</f>
        <v/>
      </c>
      <c r="AT148" s="676">
        <f>AT147+AT$7</f>
        <v/>
      </c>
      <c r="AV148" s="676">
        <f>AV147+AV$7</f>
        <v/>
      </c>
      <c r="AW148" s="676">
        <f>AW147+AW$7</f>
        <v/>
      </c>
      <c r="AX148" s="676">
        <f>AX147+AX$7</f>
        <v/>
      </c>
      <c r="AY148" s="676">
        <f>AY147+AY$7</f>
        <v/>
      </c>
      <c r="AZ148" s="676" t="n"/>
    </row>
    <row r="149">
      <c r="B149" s="520" t="inlineStr">
        <is>
          <t>Upstate New York</t>
        </is>
      </c>
      <c r="C149" s="520" t="n">
        <v>5</v>
      </c>
      <c r="E149" s="529">
        <f>E148+1</f>
        <v/>
      </c>
      <c r="F149" s="676">
        <f>F148+F$7</f>
        <v/>
      </c>
      <c r="G149" s="676">
        <f>G148+G$7</f>
        <v/>
      </c>
      <c r="H149" s="676">
        <f>H148+H$7</f>
        <v/>
      </c>
      <c r="I149" s="676">
        <f>I148+$I$7</f>
        <v/>
      </c>
      <c r="J149" s="676">
        <f>$J$5</f>
        <v/>
      </c>
      <c r="K149" s="531">
        <f>$K$5</f>
        <v/>
      </c>
      <c r="L149" s="676">
        <f>L148+L$7</f>
        <v/>
      </c>
      <c r="M149" s="676">
        <f>M148+M$7</f>
        <v/>
      </c>
      <c r="N149" s="676">
        <f>N148+N$7</f>
        <v/>
      </c>
      <c r="O149" s="676">
        <f>O148+$O$7</f>
        <v/>
      </c>
      <c r="P149" s="676">
        <f>$J$5</f>
        <v/>
      </c>
      <c r="Q149" s="531">
        <f>$K$5</f>
        <v/>
      </c>
      <c r="S149" s="676">
        <f>S148+S$6</f>
        <v/>
      </c>
      <c r="T149" s="676">
        <f>T148+T$6</f>
        <v/>
      </c>
      <c r="U149" s="676">
        <f>U148+U$6</f>
        <v/>
      </c>
      <c r="V149" s="676">
        <f>V148+V$6</f>
        <v/>
      </c>
      <c r="W149" s="676">
        <f>W148+W$6</f>
        <v/>
      </c>
      <c r="X149" s="676">
        <f>X148+X$6</f>
        <v/>
      </c>
      <c r="Y149" s="676">
        <f>Y148+Y$6</f>
        <v/>
      </c>
      <c r="Z149" s="676">
        <f>Z148+Z$6</f>
        <v/>
      </c>
      <c r="AA149" s="676">
        <f>AA148+AA$6</f>
        <v/>
      </c>
      <c r="AC149" s="676">
        <f>AC148+AC$6</f>
        <v/>
      </c>
      <c r="AD149" s="676">
        <f>AD148+AD$7</f>
        <v/>
      </c>
      <c r="AE149" s="676">
        <f>AE148+AE$7</f>
        <v/>
      </c>
      <c r="AF149" s="676">
        <f>AF148+AF$7</f>
        <v/>
      </c>
      <c r="AG149" s="676">
        <f>AG148+AG$7</f>
        <v/>
      </c>
      <c r="AH149" s="676">
        <f>AH148+AH$7</f>
        <v/>
      </c>
      <c r="AI149" s="676">
        <f>AI148+AI$7</f>
        <v/>
      </c>
      <c r="AJ149" s="676">
        <f>AJ148+AJ$7</f>
        <v/>
      </c>
      <c r="AK149" s="676">
        <f>AK148+AK$7</f>
        <v/>
      </c>
      <c r="AM149" s="676">
        <f>AM148+AM$7</f>
        <v/>
      </c>
      <c r="AN149" s="676">
        <f>AN148+AN$7</f>
        <v/>
      </c>
      <c r="AO149" s="676">
        <f>AO148+AO$7</f>
        <v/>
      </c>
      <c r="AP149" s="676">
        <f>AP148+AP$7</f>
        <v/>
      </c>
      <c r="AQ149" s="676">
        <f>AQ148+AQ$7</f>
        <v/>
      </c>
      <c r="AR149" s="676">
        <f>AR148+AR$7</f>
        <v/>
      </c>
      <c r="AS149" s="676">
        <f>AS148+AS$7</f>
        <v/>
      </c>
      <c r="AT149" s="676">
        <f>AT148+AT$7</f>
        <v/>
      </c>
      <c r="AV149" s="676">
        <f>AV148+AV$7</f>
        <v/>
      </c>
      <c r="AW149" s="676">
        <f>AW148+AW$7</f>
        <v/>
      </c>
      <c r="AX149" s="676">
        <f>AX148+AX$7</f>
        <v/>
      </c>
      <c r="AY149" s="676">
        <f>AY148+AY$7</f>
        <v/>
      </c>
      <c r="AZ149" s="676" t="n"/>
    </row>
    <row r="150">
      <c r="B150" s="520" t="inlineStr">
        <is>
          <t>Upstate New York East</t>
        </is>
      </c>
      <c r="C150" s="520" t="n">
        <v>5</v>
      </c>
      <c r="E150" s="529">
        <f>E149+1</f>
        <v/>
      </c>
      <c r="F150" s="676">
        <f>F149+F$7</f>
        <v/>
      </c>
      <c r="G150" s="676">
        <f>G149+G$7</f>
        <v/>
      </c>
      <c r="H150" s="676">
        <f>H149+H$7</f>
        <v/>
      </c>
      <c r="I150" s="676">
        <f>I149+$I$7</f>
        <v/>
      </c>
      <c r="J150" s="676">
        <f>$J$5</f>
        <v/>
      </c>
      <c r="K150" s="531">
        <f>$K$5</f>
        <v/>
      </c>
      <c r="L150" s="676">
        <f>L149+L$7</f>
        <v/>
      </c>
      <c r="M150" s="676">
        <f>M149+M$7</f>
        <v/>
      </c>
      <c r="N150" s="676">
        <f>N149+N$7</f>
        <v/>
      </c>
      <c r="O150" s="676">
        <f>O149+$O$7</f>
        <v/>
      </c>
      <c r="P150" s="676">
        <f>$J$5</f>
        <v/>
      </c>
      <c r="Q150" s="531">
        <f>$K$5</f>
        <v/>
      </c>
      <c r="S150" s="676">
        <f>S149+S$6</f>
        <v/>
      </c>
      <c r="T150" s="676">
        <f>T149+T$6</f>
        <v/>
      </c>
      <c r="U150" s="676">
        <f>U149+U$6</f>
        <v/>
      </c>
      <c r="V150" s="676">
        <f>V149+V$6</f>
        <v/>
      </c>
      <c r="W150" s="676">
        <f>W149+W$6</f>
        <v/>
      </c>
      <c r="X150" s="676">
        <f>X149+X$6</f>
        <v/>
      </c>
      <c r="Y150" s="676">
        <f>Y149+Y$6</f>
        <v/>
      </c>
      <c r="Z150" s="676">
        <f>Z149+Z$6</f>
        <v/>
      </c>
      <c r="AA150" s="676">
        <f>AA149+AA$6</f>
        <v/>
      </c>
      <c r="AC150" s="676">
        <f>AC149+AC$6</f>
        <v/>
      </c>
      <c r="AD150" s="676">
        <f>AD149+AD$7</f>
        <v/>
      </c>
      <c r="AE150" s="676">
        <f>AE149+AE$7</f>
        <v/>
      </c>
      <c r="AF150" s="676">
        <f>AF149+AF$7</f>
        <v/>
      </c>
      <c r="AG150" s="676">
        <f>AG149+AG$7</f>
        <v/>
      </c>
      <c r="AH150" s="676">
        <f>AH149+AH$7</f>
        <v/>
      </c>
      <c r="AI150" s="676">
        <f>AI149+AI$7</f>
        <v/>
      </c>
      <c r="AJ150" s="676">
        <f>AJ149+AJ$7</f>
        <v/>
      </c>
      <c r="AK150" s="676">
        <f>AK149+AK$7</f>
        <v/>
      </c>
      <c r="AM150" s="676">
        <f>AM149+AM$7</f>
        <v/>
      </c>
      <c r="AN150" s="676">
        <f>AN149+AN$7</f>
        <v/>
      </c>
      <c r="AO150" s="676">
        <f>AO149+AO$7</f>
        <v/>
      </c>
      <c r="AP150" s="676">
        <f>AP149+AP$7</f>
        <v/>
      </c>
      <c r="AQ150" s="676">
        <f>AQ149+AQ$7</f>
        <v/>
      </c>
      <c r="AR150" s="676">
        <f>AR149+AR$7</f>
        <v/>
      </c>
      <c r="AS150" s="676">
        <f>AS149+AS$7</f>
        <v/>
      </c>
      <c r="AT150" s="676">
        <f>AT149+AT$7</f>
        <v/>
      </c>
      <c r="AV150" s="676">
        <f>AV149+AV$7</f>
        <v/>
      </c>
      <c r="AW150" s="676">
        <f>AW149+AW$7</f>
        <v/>
      </c>
      <c r="AX150" s="676">
        <f>AX149+AX$7</f>
        <v/>
      </c>
      <c r="AY150" s="676">
        <f>AY149+AY$7</f>
        <v/>
      </c>
      <c r="AZ150" s="676" t="n"/>
    </row>
    <row r="151">
      <c r="B151" s="520" t="inlineStr">
        <is>
          <t>Upstate New York Wast</t>
        </is>
      </c>
      <c r="C151" s="520" t="n">
        <v>5</v>
      </c>
      <c r="E151" s="529">
        <f>E150+1</f>
        <v/>
      </c>
      <c r="F151" s="676">
        <f>F150+F$7</f>
        <v/>
      </c>
      <c r="G151" s="676">
        <f>G150+G$7</f>
        <v/>
      </c>
      <c r="H151" s="676">
        <f>H150+H$7</f>
        <v/>
      </c>
      <c r="I151" s="676">
        <f>I150+$I$7</f>
        <v/>
      </c>
      <c r="J151" s="676">
        <f>$J$5</f>
        <v/>
      </c>
      <c r="K151" s="531">
        <f>$K$5</f>
        <v/>
      </c>
      <c r="L151" s="676">
        <f>L150+L$7</f>
        <v/>
      </c>
      <c r="M151" s="676">
        <f>M150+M$7</f>
        <v/>
      </c>
      <c r="N151" s="676">
        <f>N150+N$7</f>
        <v/>
      </c>
      <c r="O151" s="676">
        <f>O150+$O$7</f>
        <v/>
      </c>
      <c r="P151" s="676">
        <f>$J$5</f>
        <v/>
      </c>
      <c r="Q151" s="531">
        <f>$K$5</f>
        <v/>
      </c>
      <c r="S151" s="676">
        <f>S150+S$6</f>
        <v/>
      </c>
      <c r="T151" s="676">
        <f>T150+T$6</f>
        <v/>
      </c>
      <c r="U151" s="676">
        <f>U150+U$6</f>
        <v/>
      </c>
      <c r="V151" s="676">
        <f>V150+V$6</f>
        <v/>
      </c>
      <c r="W151" s="676">
        <f>W150+W$6</f>
        <v/>
      </c>
      <c r="X151" s="676">
        <f>X150+X$6</f>
        <v/>
      </c>
      <c r="Y151" s="676">
        <f>Y150+Y$6</f>
        <v/>
      </c>
      <c r="Z151" s="676">
        <f>Z150+Z$6</f>
        <v/>
      </c>
      <c r="AA151" s="676">
        <f>AA150+AA$6</f>
        <v/>
      </c>
      <c r="AC151" s="676">
        <f>AC150+AC$6</f>
        <v/>
      </c>
      <c r="AD151" s="676">
        <f>AD150+AD$7</f>
        <v/>
      </c>
      <c r="AE151" s="676">
        <f>AE150+AE$7</f>
        <v/>
      </c>
      <c r="AF151" s="676">
        <f>AF150+AF$7</f>
        <v/>
      </c>
      <c r="AG151" s="676">
        <f>AG150+AG$7</f>
        <v/>
      </c>
      <c r="AH151" s="676">
        <f>AH150+AH$7</f>
        <v/>
      </c>
      <c r="AI151" s="676">
        <f>AI150+AI$7</f>
        <v/>
      </c>
      <c r="AJ151" s="676">
        <f>AJ150+AJ$7</f>
        <v/>
      </c>
      <c r="AK151" s="676">
        <f>AK150+AK$7</f>
        <v/>
      </c>
      <c r="AM151" s="676">
        <f>AM150+AM$7</f>
        <v/>
      </c>
      <c r="AN151" s="676">
        <f>AN150+AN$7</f>
        <v/>
      </c>
      <c r="AO151" s="676">
        <f>AO150+AO$7</f>
        <v/>
      </c>
      <c r="AP151" s="676">
        <f>AP150+AP$7</f>
        <v/>
      </c>
      <c r="AQ151" s="676">
        <f>AQ150+AQ$7</f>
        <v/>
      </c>
      <c r="AR151" s="676">
        <f>AR150+AR$7</f>
        <v/>
      </c>
      <c r="AS151" s="676">
        <f>AS150+AS$7</f>
        <v/>
      </c>
      <c r="AT151" s="676">
        <f>AT150+AT$7</f>
        <v/>
      </c>
      <c r="AV151" s="676">
        <f>AV150+AV$7</f>
        <v/>
      </c>
      <c r="AW151" s="676">
        <f>AW150+AW$7</f>
        <v/>
      </c>
      <c r="AX151" s="676">
        <f>AX150+AX$7</f>
        <v/>
      </c>
      <c r="AY151" s="676">
        <f>AY150+AY$7</f>
        <v/>
      </c>
      <c r="AZ151" s="676" t="n"/>
    </row>
    <row r="152">
      <c r="B152" s="520" t="inlineStr">
        <is>
          <t>Upstate NY</t>
        </is>
      </c>
      <c r="C152" s="520" t="n">
        <v>5</v>
      </c>
      <c r="E152" s="529">
        <f>E151+1</f>
        <v/>
      </c>
      <c r="F152" s="676">
        <f>F151+F$7</f>
        <v/>
      </c>
      <c r="G152" s="676">
        <f>G151+G$7</f>
        <v/>
      </c>
      <c r="H152" s="676">
        <f>H151+H$7</f>
        <v/>
      </c>
      <c r="I152" s="676">
        <f>I151+$I$7</f>
        <v/>
      </c>
      <c r="J152" s="676">
        <f>$J$5</f>
        <v/>
      </c>
      <c r="K152" s="531">
        <f>$K$5</f>
        <v/>
      </c>
      <c r="L152" s="676">
        <f>L151+L$7</f>
        <v/>
      </c>
      <c r="M152" s="676">
        <f>M151+M$7</f>
        <v/>
      </c>
      <c r="N152" s="676">
        <f>N151+N$7</f>
        <v/>
      </c>
      <c r="O152" s="676">
        <f>O151+$O$7</f>
        <v/>
      </c>
      <c r="P152" s="676">
        <f>$J$5</f>
        <v/>
      </c>
      <c r="Q152" s="531">
        <f>$K$5</f>
        <v/>
      </c>
      <c r="S152" s="676">
        <f>S151+S$6</f>
        <v/>
      </c>
      <c r="T152" s="676">
        <f>T151+T$6</f>
        <v/>
      </c>
      <c r="U152" s="676">
        <f>U151+U$6</f>
        <v/>
      </c>
      <c r="V152" s="676">
        <f>V151+V$6</f>
        <v/>
      </c>
      <c r="W152" s="676">
        <f>W151+W$6</f>
        <v/>
      </c>
      <c r="X152" s="676">
        <f>X151+X$6</f>
        <v/>
      </c>
      <c r="Y152" s="676">
        <f>Y151+Y$6</f>
        <v/>
      </c>
      <c r="Z152" s="676">
        <f>Z151+Z$6</f>
        <v/>
      </c>
      <c r="AA152" s="676">
        <f>AA151+AA$6</f>
        <v/>
      </c>
      <c r="AC152" s="676">
        <f>AC151+AC$6</f>
        <v/>
      </c>
      <c r="AD152" s="676">
        <f>AD151+AD$7</f>
        <v/>
      </c>
      <c r="AE152" s="676">
        <f>AE151+AE$7</f>
        <v/>
      </c>
      <c r="AF152" s="676">
        <f>AF151+AF$7</f>
        <v/>
      </c>
      <c r="AG152" s="676">
        <f>AG151+AG$7</f>
        <v/>
      </c>
      <c r="AH152" s="676">
        <f>AH151+AH$7</f>
        <v/>
      </c>
      <c r="AI152" s="676">
        <f>AI151+AI$7</f>
        <v/>
      </c>
      <c r="AJ152" s="676">
        <f>AJ151+AJ$7</f>
        <v/>
      </c>
      <c r="AK152" s="676">
        <f>AK151+AK$7</f>
        <v/>
      </c>
      <c r="AM152" s="676">
        <f>AM151+AM$7</f>
        <v/>
      </c>
      <c r="AN152" s="676">
        <f>AN151+AN$7</f>
        <v/>
      </c>
      <c r="AO152" s="676">
        <f>AO151+AO$7</f>
        <v/>
      </c>
      <c r="AP152" s="676">
        <f>AP151+AP$7</f>
        <v/>
      </c>
      <c r="AQ152" s="676">
        <f>AQ151+AQ$7</f>
        <v/>
      </c>
      <c r="AR152" s="676">
        <f>AR151+AR$7</f>
        <v/>
      </c>
      <c r="AS152" s="676">
        <f>AS151+AS$7</f>
        <v/>
      </c>
      <c r="AT152" s="676">
        <f>AT151+AT$7</f>
        <v/>
      </c>
      <c r="AV152" s="676">
        <f>AV151+AV$7</f>
        <v/>
      </c>
      <c r="AW152" s="676">
        <f>AW151+AW$7</f>
        <v/>
      </c>
      <c r="AX152" s="676">
        <f>AX151+AX$7</f>
        <v/>
      </c>
      <c r="AY152" s="676">
        <f>AY151+AY$7</f>
        <v/>
      </c>
      <c r="AZ152" s="676" t="n"/>
    </row>
    <row r="153">
      <c r="B153" s="520" t="inlineStr">
        <is>
          <t>Upper Midwest</t>
        </is>
      </c>
      <c r="C153" s="520" t="n">
        <v>7</v>
      </c>
      <c r="E153" s="529">
        <f>E152+1</f>
        <v/>
      </c>
      <c r="F153" s="676">
        <f>F152+F$7</f>
        <v/>
      </c>
      <c r="G153" s="676">
        <f>G152+G$7</f>
        <v/>
      </c>
      <c r="H153" s="676">
        <f>H152+H$7</f>
        <v/>
      </c>
      <c r="I153" s="676">
        <f>I152+$I$7</f>
        <v/>
      </c>
      <c r="J153" s="676">
        <f>$J$5</f>
        <v/>
      </c>
      <c r="K153" s="531">
        <f>$K$5</f>
        <v/>
      </c>
      <c r="L153" s="676">
        <f>L152+L$7</f>
        <v/>
      </c>
      <c r="M153" s="676">
        <f>M152+M$7</f>
        <v/>
      </c>
      <c r="N153" s="676">
        <f>N152+N$7</f>
        <v/>
      </c>
      <c r="O153" s="676">
        <f>O152+$O$7</f>
        <v/>
      </c>
      <c r="P153" s="676">
        <f>$J$5</f>
        <v/>
      </c>
      <c r="Q153" s="531">
        <f>$K$5</f>
        <v/>
      </c>
      <c r="S153" s="676">
        <f>S152+S$6</f>
        <v/>
      </c>
      <c r="T153" s="676">
        <f>T152+T$6</f>
        <v/>
      </c>
      <c r="U153" s="676">
        <f>U152+U$6</f>
        <v/>
      </c>
      <c r="V153" s="676">
        <f>V152+V$6</f>
        <v/>
      </c>
      <c r="W153" s="676">
        <f>W152+W$6</f>
        <v/>
      </c>
      <c r="X153" s="676">
        <f>X152+X$6</f>
        <v/>
      </c>
      <c r="Y153" s="676">
        <f>Y152+Y$6</f>
        <v/>
      </c>
      <c r="Z153" s="676">
        <f>Z152+Z$6</f>
        <v/>
      </c>
      <c r="AA153" s="676">
        <f>AA152+AA$6</f>
        <v/>
      </c>
      <c r="AC153" s="676">
        <f>AC152+AC$6</f>
        <v/>
      </c>
      <c r="AD153" s="676">
        <f>AD152+AD$7</f>
        <v/>
      </c>
      <c r="AE153" s="676">
        <f>AE152+AE$7</f>
        <v/>
      </c>
      <c r="AF153" s="676">
        <f>AF152+AF$7</f>
        <v/>
      </c>
      <c r="AG153" s="676">
        <f>AG152+AG$7</f>
        <v/>
      </c>
      <c r="AH153" s="676">
        <f>AH152+AH$7</f>
        <v/>
      </c>
      <c r="AI153" s="676">
        <f>AI152+AI$7</f>
        <v/>
      </c>
      <c r="AJ153" s="676">
        <f>AJ152+AJ$7</f>
        <v/>
      </c>
      <c r="AK153" s="676">
        <f>AK152+AK$7</f>
        <v/>
      </c>
      <c r="AM153" s="676">
        <f>AM152+AM$7</f>
        <v/>
      </c>
      <c r="AN153" s="676">
        <f>AN152+AN$7</f>
        <v/>
      </c>
      <c r="AO153" s="676">
        <f>AO152+AO$7</f>
        <v/>
      </c>
      <c r="AP153" s="676">
        <f>AP152+AP$7</f>
        <v/>
      </c>
      <c r="AQ153" s="676">
        <f>AQ152+AQ$7</f>
        <v/>
      </c>
      <c r="AR153" s="676">
        <f>AR152+AR$7</f>
        <v/>
      </c>
      <c r="AS153" s="676">
        <f>AS152+AS$7</f>
        <v/>
      </c>
      <c r="AT153" s="676">
        <f>AT152+AT$7</f>
        <v/>
      </c>
      <c r="AV153" s="676">
        <f>AV152+AV$7</f>
        <v/>
      </c>
      <c r="AW153" s="676">
        <f>AW152+AW$7</f>
        <v/>
      </c>
      <c r="AX153" s="676">
        <f>AX152+AX$7</f>
        <v/>
      </c>
      <c r="AY153" s="676">
        <f>AY152+AY$7</f>
        <v/>
      </c>
      <c r="AZ153" s="676" t="n"/>
    </row>
    <row r="154">
      <c r="B154" s="520" t="inlineStr">
        <is>
          <t>VA</t>
        </is>
      </c>
      <c r="C154" s="520" t="n">
        <v>7</v>
      </c>
      <c r="E154" s="529">
        <f>E153+1</f>
        <v/>
      </c>
      <c r="F154" s="676">
        <f>F153+F$7</f>
        <v/>
      </c>
      <c r="G154" s="676">
        <f>G153+G$7</f>
        <v/>
      </c>
      <c r="H154" s="676">
        <f>H153+H$7</f>
        <v/>
      </c>
      <c r="I154" s="676">
        <f>I153+$I$7</f>
        <v/>
      </c>
      <c r="J154" s="676">
        <f>$J$5</f>
        <v/>
      </c>
      <c r="K154" s="531">
        <f>$K$5</f>
        <v/>
      </c>
      <c r="L154" s="676">
        <f>L153+L$7</f>
        <v/>
      </c>
      <c r="M154" s="676">
        <f>M153+M$7</f>
        <v/>
      </c>
      <c r="N154" s="676">
        <f>N153+N$7</f>
        <v/>
      </c>
      <c r="O154" s="676">
        <f>O153+$O$7</f>
        <v/>
      </c>
      <c r="P154" s="676">
        <f>$J$5</f>
        <v/>
      </c>
      <c r="Q154" s="531">
        <f>$K$5</f>
        <v/>
      </c>
      <c r="S154" s="676">
        <f>S153+S$6</f>
        <v/>
      </c>
      <c r="T154" s="676">
        <f>T153+T$6</f>
        <v/>
      </c>
      <c r="U154" s="676">
        <f>U153+U$6</f>
        <v/>
      </c>
      <c r="V154" s="676">
        <f>V153+V$6</f>
        <v/>
      </c>
      <c r="W154" s="676">
        <f>W153+W$6</f>
        <v/>
      </c>
      <c r="X154" s="676">
        <f>X153+X$6</f>
        <v/>
      </c>
      <c r="Y154" s="676">
        <f>Y153+Y$6</f>
        <v/>
      </c>
      <c r="Z154" s="676">
        <f>Z153+Z$6</f>
        <v/>
      </c>
      <c r="AA154" s="676">
        <f>AA153+AA$6</f>
        <v/>
      </c>
      <c r="AC154" s="676">
        <f>AC153+AC$6</f>
        <v/>
      </c>
      <c r="AD154" s="676">
        <f>AD153+AD$7</f>
        <v/>
      </c>
      <c r="AE154" s="676">
        <f>AE153+AE$7</f>
        <v/>
      </c>
      <c r="AF154" s="676">
        <f>AF153+AF$7</f>
        <v/>
      </c>
      <c r="AG154" s="676">
        <f>AG153+AG$7</f>
        <v/>
      </c>
      <c r="AH154" s="676">
        <f>AH153+AH$7</f>
        <v/>
      </c>
      <c r="AI154" s="676">
        <f>AI153+AI$7</f>
        <v/>
      </c>
      <c r="AJ154" s="676">
        <f>AJ153+AJ$7</f>
        <v/>
      </c>
      <c r="AK154" s="676">
        <f>AK153+AK$7</f>
        <v/>
      </c>
      <c r="AM154" s="676">
        <f>AM153+AM$7</f>
        <v/>
      </c>
      <c r="AN154" s="676">
        <f>AN153+AN$7</f>
        <v/>
      </c>
      <c r="AO154" s="676">
        <f>AO153+AO$7</f>
        <v/>
      </c>
      <c r="AP154" s="676">
        <f>AP153+AP$7</f>
        <v/>
      </c>
      <c r="AQ154" s="676">
        <f>AQ153+AQ$7</f>
        <v/>
      </c>
      <c r="AR154" s="676">
        <f>AR153+AR$7</f>
        <v/>
      </c>
      <c r="AS154" s="676">
        <f>AS153+AS$7</f>
        <v/>
      </c>
      <c r="AT154" s="676">
        <f>AT153+AT$7</f>
        <v/>
      </c>
      <c r="AV154" s="676">
        <f>AV153+AV$7</f>
        <v/>
      </c>
      <c r="AW154" s="676">
        <f>AW153+AW$7</f>
        <v/>
      </c>
      <c r="AX154" s="676">
        <f>AX153+AX$7</f>
        <v/>
      </c>
      <c r="AY154" s="676">
        <f>AY153+AY$7</f>
        <v/>
      </c>
      <c r="AZ154" s="676" t="n"/>
    </row>
    <row r="155">
      <c r="B155" s="520" t="inlineStr">
        <is>
          <t>Virginia/Blue Ridge</t>
        </is>
      </c>
      <c r="C155" s="520" t="n">
        <v>7</v>
      </c>
      <c r="E155" s="529">
        <f>E154+1</f>
        <v/>
      </c>
      <c r="F155" s="676">
        <f>F154+F$7</f>
        <v/>
      </c>
      <c r="G155" s="676">
        <f>G154+G$7</f>
        <v/>
      </c>
      <c r="H155" s="676">
        <f>H154+H$7</f>
        <v/>
      </c>
      <c r="I155" s="676">
        <f>I154+$I$7</f>
        <v/>
      </c>
      <c r="J155" s="676">
        <f>$J$5</f>
        <v/>
      </c>
      <c r="K155" s="531">
        <f>$K$5</f>
        <v/>
      </c>
      <c r="L155" s="676">
        <f>L154+L$7</f>
        <v/>
      </c>
      <c r="M155" s="676">
        <f>M154+M$7</f>
        <v/>
      </c>
      <c r="N155" s="676">
        <f>N154+N$7</f>
        <v/>
      </c>
      <c r="O155" s="676">
        <f>O154+$O$7</f>
        <v/>
      </c>
      <c r="P155" s="676">
        <f>$J$5</f>
        <v/>
      </c>
      <c r="Q155" s="531">
        <f>$K$5</f>
        <v/>
      </c>
      <c r="S155" s="676">
        <f>S154+S$6</f>
        <v/>
      </c>
      <c r="T155" s="676">
        <f>T154+T$6</f>
        <v/>
      </c>
      <c r="U155" s="676">
        <f>U154+U$6</f>
        <v/>
      </c>
      <c r="V155" s="676">
        <f>V154+V$6</f>
        <v/>
      </c>
      <c r="W155" s="676">
        <f>W154+W$6</f>
        <v/>
      </c>
      <c r="X155" s="676">
        <f>X154+X$6</f>
        <v/>
      </c>
      <c r="Y155" s="676">
        <f>Y154+Y$6</f>
        <v/>
      </c>
      <c r="Z155" s="676">
        <f>Z154+Z$6</f>
        <v/>
      </c>
      <c r="AA155" s="676">
        <f>AA154+AA$6</f>
        <v/>
      </c>
      <c r="AC155" s="676">
        <f>AC154+AC$6</f>
        <v/>
      </c>
      <c r="AD155" s="676">
        <f>AD154+AD$7</f>
        <v/>
      </c>
      <c r="AE155" s="676">
        <f>AE154+AE$7</f>
        <v/>
      </c>
      <c r="AF155" s="676">
        <f>AF154+AF$7</f>
        <v/>
      </c>
      <c r="AG155" s="676">
        <f>AG154+AG$7</f>
        <v/>
      </c>
      <c r="AH155" s="676">
        <f>AH154+AH$7</f>
        <v/>
      </c>
      <c r="AI155" s="676">
        <f>AI154+AI$7</f>
        <v/>
      </c>
      <c r="AJ155" s="676">
        <f>AJ154+AJ$7</f>
        <v/>
      </c>
      <c r="AK155" s="676">
        <f>AK154+AK$7</f>
        <v/>
      </c>
      <c r="AM155" s="676">
        <f>AM154+AM$7</f>
        <v/>
      </c>
      <c r="AN155" s="676">
        <f>AN154+AN$7</f>
        <v/>
      </c>
      <c r="AO155" s="676">
        <f>AO154+AO$7</f>
        <v/>
      </c>
      <c r="AP155" s="676">
        <f>AP154+AP$7</f>
        <v/>
      </c>
      <c r="AQ155" s="676">
        <f>AQ154+AQ$7</f>
        <v/>
      </c>
      <c r="AR155" s="676">
        <f>AR154+AR$7</f>
        <v/>
      </c>
      <c r="AS155" s="676">
        <f>AS154+AS$7</f>
        <v/>
      </c>
      <c r="AT155" s="676">
        <f>AT154+AT$7</f>
        <v/>
      </c>
      <c r="AV155" s="676">
        <f>AV154+AV$7</f>
        <v/>
      </c>
      <c r="AW155" s="676">
        <f>AW154+AW$7</f>
        <v/>
      </c>
      <c r="AX155" s="676">
        <f>AX154+AX$7</f>
        <v/>
      </c>
      <c r="AY155" s="676">
        <f>AY154+AY$7</f>
        <v/>
      </c>
      <c r="AZ155" s="676" t="n"/>
    </row>
    <row r="156">
      <c r="B156" s="520" t="inlineStr">
        <is>
          <t>W Florida</t>
        </is>
      </c>
      <c r="C156" s="520" t="n">
        <v>7</v>
      </c>
      <c r="E156" s="529">
        <f>E155+1</f>
        <v/>
      </c>
      <c r="F156" s="676">
        <f>F155+F$7</f>
        <v/>
      </c>
      <c r="G156" s="676">
        <f>G155+G$7</f>
        <v/>
      </c>
      <c r="H156" s="676">
        <f>H155+H$7</f>
        <v/>
      </c>
      <c r="I156" s="676">
        <f>I155+$I$7</f>
        <v/>
      </c>
      <c r="J156" s="676">
        <f>$J$5</f>
        <v/>
      </c>
      <c r="K156" s="531">
        <f>$K$5</f>
        <v/>
      </c>
      <c r="L156" s="676">
        <f>L155+L$7</f>
        <v/>
      </c>
      <c r="M156" s="676">
        <f>M155+M$7</f>
        <v/>
      </c>
      <c r="N156" s="676">
        <f>N155+N$7</f>
        <v/>
      </c>
      <c r="O156" s="676">
        <f>O155+$O$7</f>
        <v/>
      </c>
      <c r="P156" s="676">
        <f>$J$5</f>
        <v/>
      </c>
      <c r="Q156" s="531">
        <f>$K$5</f>
        <v/>
      </c>
      <c r="S156" s="676">
        <f>S155+S$6</f>
        <v/>
      </c>
      <c r="T156" s="676">
        <f>T155+T$6</f>
        <v/>
      </c>
      <c r="U156" s="676">
        <f>U155+U$6</f>
        <v/>
      </c>
      <c r="V156" s="676">
        <f>V155+V$6</f>
        <v/>
      </c>
      <c r="W156" s="676">
        <f>W155+W$6</f>
        <v/>
      </c>
      <c r="X156" s="676">
        <f>X155+X$6</f>
        <v/>
      </c>
      <c r="Y156" s="676">
        <f>Y155+Y$6</f>
        <v/>
      </c>
      <c r="Z156" s="676">
        <f>Z155+Z$6</f>
        <v/>
      </c>
      <c r="AA156" s="676">
        <f>AA155+AA$6</f>
        <v/>
      </c>
      <c r="AC156" s="676">
        <f>AC155+AC$6</f>
        <v/>
      </c>
      <c r="AD156" s="676">
        <f>AD155+AD$7</f>
        <v/>
      </c>
      <c r="AE156" s="676">
        <f>AE155+AE$7</f>
        <v/>
      </c>
      <c r="AF156" s="676">
        <f>AF155+AF$7</f>
        <v/>
      </c>
      <c r="AG156" s="676">
        <f>AG155+AG$7</f>
        <v/>
      </c>
      <c r="AH156" s="676">
        <f>AH155+AH$7</f>
        <v/>
      </c>
      <c r="AI156" s="676">
        <f>AI155+AI$7</f>
        <v/>
      </c>
      <c r="AJ156" s="676">
        <f>AJ155+AJ$7</f>
        <v/>
      </c>
      <c r="AK156" s="676">
        <f>AK155+AK$7</f>
        <v/>
      </c>
      <c r="AM156" s="676">
        <f>AM155+AM$7</f>
        <v/>
      </c>
      <c r="AN156" s="676">
        <f>AN155+AN$7</f>
        <v/>
      </c>
      <c r="AO156" s="676">
        <f>AO155+AO$7</f>
        <v/>
      </c>
      <c r="AP156" s="676">
        <f>AP155+AP$7</f>
        <v/>
      </c>
      <c r="AQ156" s="676">
        <f>AQ155+AQ$7</f>
        <v/>
      </c>
      <c r="AR156" s="676">
        <f>AR155+AR$7</f>
        <v/>
      </c>
      <c r="AS156" s="676">
        <f>AS155+AS$7</f>
        <v/>
      </c>
      <c r="AT156" s="676">
        <f>AT155+AT$7</f>
        <v/>
      </c>
      <c r="AV156" s="676">
        <f>AV155+AV$7</f>
        <v/>
      </c>
      <c r="AW156" s="676">
        <f>AW155+AW$7</f>
        <v/>
      </c>
      <c r="AX156" s="676">
        <f>AX155+AX$7</f>
        <v/>
      </c>
      <c r="AY156" s="676">
        <f>AY155+AY$7</f>
        <v/>
      </c>
      <c r="AZ156" s="676" t="n"/>
    </row>
    <row r="157">
      <c r="B157" s="520" t="inlineStr">
        <is>
          <t>W. Florida</t>
        </is>
      </c>
      <c r="C157" s="520" t="n">
        <v>7</v>
      </c>
      <c r="E157" s="529">
        <f>E156+1</f>
        <v/>
      </c>
      <c r="F157" s="676">
        <f>F156+F$7</f>
        <v/>
      </c>
      <c r="G157" s="676">
        <f>G156+G$7</f>
        <v/>
      </c>
      <c r="H157" s="676">
        <f>H156+H$7</f>
        <v/>
      </c>
      <c r="I157" s="676">
        <f>I156+$I$7</f>
        <v/>
      </c>
      <c r="J157" s="676">
        <f>$J$5</f>
        <v/>
      </c>
      <c r="K157" s="531">
        <f>$K$5</f>
        <v/>
      </c>
      <c r="L157" s="676">
        <f>L156+L$7</f>
        <v/>
      </c>
      <c r="M157" s="676">
        <f>M156+M$7</f>
        <v/>
      </c>
      <c r="N157" s="676">
        <f>N156+N$7</f>
        <v/>
      </c>
      <c r="O157" s="676">
        <f>O156+$O$7</f>
        <v/>
      </c>
      <c r="P157" s="676">
        <f>$J$5</f>
        <v/>
      </c>
      <c r="Q157" s="531">
        <f>$K$5</f>
        <v/>
      </c>
      <c r="S157" s="676">
        <f>S156+S$6</f>
        <v/>
      </c>
      <c r="T157" s="676">
        <f>T156+T$6</f>
        <v/>
      </c>
      <c r="U157" s="676">
        <f>U156+U$6</f>
        <v/>
      </c>
      <c r="V157" s="676">
        <f>V156+V$6</f>
        <v/>
      </c>
      <c r="W157" s="676">
        <f>W156+W$6</f>
        <v/>
      </c>
      <c r="X157" s="676">
        <f>X156+X$6</f>
        <v/>
      </c>
      <c r="Y157" s="676">
        <f>Y156+Y$6</f>
        <v/>
      </c>
      <c r="Z157" s="676">
        <f>Z156+Z$6</f>
        <v/>
      </c>
      <c r="AA157" s="676">
        <f>AA156+AA$6</f>
        <v/>
      </c>
      <c r="AC157" s="676">
        <f>AC156+AC$6</f>
        <v/>
      </c>
      <c r="AD157" s="676">
        <f>AD156+AD$7</f>
        <v/>
      </c>
      <c r="AE157" s="676">
        <f>AE156+AE$7</f>
        <v/>
      </c>
      <c r="AF157" s="676">
        <f>AF156+AF$7</f>
        <v/>
      </c>
      <c r="AG157" s="676">
        <f>AG156+AG$7</f>
        <v/>
      </c>
      <c r="AH157" s="676">
        <f>AH156+AH$7</f>
        <v/>
      </c>
      <c r="AI157" s="676">
        <f>AI156+AI$7</f>
        <v/>
      </c>
      <c r="AJ157" s="676">
        <f>AJ156+AJ$7</f>
        <v/>
      </c>
      <c r="AK157" s="676">
        <f>AK156+AK$7</f>
        <v/>
      </c>
      <c r="AM157" s="676">
        <f>AM156+AM$7</f>
        <v/>
      </c>
      <c r="AN157" s="676">
        <f>AN156+AN$7</f>
        <v/>
      </c>
      <c r="AO157" s="676">
        <f>AO156+AO$7</f>
        <v/>
      </c>
      <c r="AP157" s="676">
        <f>AP156+AP$7</f>
        <v/>
      </c>
      <c r="AQ157" s="676">
        <f>AQ156+AQ$7</f>
        <v/>
      </c>
      <c r="AR157" s="676">
        <f>AR156+AR$7</f>
        <v/>
      </c>
      <c r="AS157" s="676">
        <f>AS156+AS$7</f>
        <v/>
      </c>
      <c r="AT157" s="676">
        <f>AT156+AT$7</f>
        <v/>
      </c>
      <c r="AV157" s="676">
        <f>AV156+AV$7</f>
        <v/>
      </c>
      <c r="AW157" s="676">
        <f>AW156+AW$7</f>
        <v/>
      </c>
      <c r="AX157" s="676">
        <f>AX156+AX$7</f>
        <v/>
      </c>
      <c r="AY157" s="676">
        <f>AY156+AY$7</f>
        <v/>
      </c>
      <c r="AZ157" s="676" t="n"/>
    </row>
    <row r="158">
      <c r="B158" s="520" t="inlineStr">
        <is>
          <t>West FL</t>
        </is>
      </c>
      <c r="C158" s="520" t="n">
        <v>7</v>
      </c>
      <c r="E158" s="529">
        <f>E157+1</f>
        <v/>
      </c>
      <c r="F158" s="676">
        <f>F157+F$7</f>
        <v/>
      </c>
      <c r="G158" s="676">
        <f>G157+G$7</f>
        <v/>
      </c>
      <c r="H158" s="676">
        <f>H157+H$7</f>
        <v/>
      </c>
      <c r="I158" s="676">
        <f>I157+$I$7</f>
        <v/>
      </c>
      <c r="J158" s="676">
        <f>$J$5</f>
        <v/>
      </c>
      <c r="K158" s="531">
        <f>$K$5</f>
        <v/>
      </c>
      <c r="L158" s="676">
        <f>L157+L$7</f>
        <v/>
      </c>
      <c r="M158" s="676">
        <f>M157+M$7</f>
        <v/>
      </c>
      <c r="N158" s="676">
        <f>N157+N$7</f>
        <v/>
      </c>
      <c r="O158" s="676">
        <f>O157+$O$7</f>
        <v/>
      </c>
      <c r="P158" s="676">
        <f>$J$5</f>
        <v/>
      </c>
      <c r="Q158" s="531">
        <f>$K$5</f>
        <v/>
      </c>
      <c r="S158" s="676">
        <f>S157+S$6</f>
        <v/>
      </c>
      <c r="T158" s="676">
        <f>T157+T$6</f>
        <v/>
      </c>
      <c r="U158" s="676">
        <f>U157+U$6</f>
        <v/>
      </c>
      <c r="V158" s="676">
        <f>V157+V$6</f>
        <v/>
      </c>
      <c r="W158" s="676">
        <f>W157+W$6</f>
        <v/>
      </c>
      <c r="X158" s="676">
        <f>X157+X$6</f>
        <v/>
      </c>
      <c r="Y158" s="676">
        <f>Y157+Y$6</f>
        <v/>
      </c>
      <c r="Z158" s="676">
        <f>Z157+Z$6</f>
        <v/>
      </c>
      <c r="AA158" s="676">
        <f>AA157+AA$6</f>
        <v/>
      </c>
      <c r="AC158" s="676">
        <f>AC157+AC$6</f>
        <v/>
      </c>
      <c r="AD158" s="676">
        <f>AD157+AD$7</f>
        <v/>
      </c>
      <c r="AE158" s="676">
        <f>AE157+AE$7</f>
        <v/>
      </c>
      <c r="AF158" s="676">
        <f>AF157+AF$7</f>
        <v/>
      </c>
      <c r="AG158" s="676">
        <f>AG157+AG$7</f>
        <v/>
      </c>
      <c r="AH158" s="676">
        <f>AH157+AH$7</f>
        <v/>
      </c>
      <c r="AI158" s="676">
        <f>AI157+AI$7</f>
        <v/>
      </c>
      <c r="AJ158" s="676">
        <f>AJ157+AJ$7</f>
        <v/>
      </c>
      <c r="AK158" s="676">
        <f>AK157+AK$7</f>
        <v/>
      </c>
      <c r="AM158" s="676">
        <f>AM157+AM$7</f>
        <v/>
      </c>
      <c r="AN158" s="676">
        <f>AN157+AN$7</f>
        <v/>
      </c>
      <c r="AO158" s="676">
        <f>AO157+AO$7</f>
        <v/>
      </c>
      <c r="AP158" s="676">
        <f>AP157+AP$7</f>
        <v/>
      </c>
      <c r="AQ158" s="676">
        <f>AQ157+AQ$7</f>
        <v/>
      </c>
      <c r="AR158" s="676">
        <f>AR157+AR$7</f>
        <v/>
      </c>
      <c r="AS158" s="676">
        <f>AS157+AS$7</f>
        <v/>
      </c>
      <c r="AT158" s="676">
        <f>AT157+AT$7</f>
        <v/>
      </c>
      <c r="AV158" s="676">
        <f>AV157+AV$7</f>
        <v/>
      </c>
      <c r="AW158" s="676">
        <f>AW157+AW$7</f>
        <v/>
      </c>
      <c r="AX158" s="676">
        <f>AX157+AX$7</f>
        <v/>
      </c>
      <c r="AY158" s="676">
        <f>AY157+AY$7</f>
        <v/>
      </c>
      <c r="AZ158" s="676" t="n"/>
    </row>
    <row r="159">
      <c r="B159" s="520" t="inlineStr">
        <is>
          <t>West Florida</t>
        </is>
      </c>
      <c r="C159" s="520" t="n">
        <v>7</v>
      </c>
      <c r="E159" s="529">
        <f>E158+1</f>
        <v/>
      </c>
      <c r="F159" s="676">
        <f>F158+F$7</f>
        <v/>
      </c>
      <c r="G159" s="676">
        <f>G158+G$7</f>
        <v/>
      </c>
      <c r="H159" s="676">
        <f>H158+H$7</f>
        <v/>
      </c>
      <c r="I159" s="676">
        <f>I158+$I$7</f>
        <v/>
      </c>
      <c r="J159" s="676">
        <f>$J$5</f>
        <v/>
      </c>
      <c r="K159" s="531">
        <f>$K$5</f>
        <v/>
      </c>
      <c r="L159" s="676">
        <f>L158+L$7</f>
        <v/>
      </c>
      <c r="M159" s="676">
        <f>M158+M$7</f>
        <v/>
      </c>
      <c r="N159" s="676">
        <f>N158+N$7</f>
        <v/>
      </c>
      <c r="O159" s="676">
        <f>O158+$O$7</f>
        <v/>
      </c>
      <c r="P159" s="676">
        <f>$J$5</f>
        <v/>
      </c>
      <c r="Q159" s="531">
        <f>$K$5</f>
        <v/>
      </c>
      <c r="S159" s="676">
        <f>S158+S$6</f>
        <v/>
      </c>
      <c r="T159" s="676">
        <f>T158+T$6</f>
        <v/>
      </c>
      <c r="U159" s="676">
        <f>U158+U$6</f>
        <v/>
      </c>
      <c r="V159" s="676">
        <f>V158+V$6</f>
        <v/>
      </c>
      <c r="W159" s="676">
        <f>W158+W$6</f>
        <v/>
      </c>
      <c r="X159" s="676">
        <f>X158+X$6</f>
        <v/>
      </c>
      <c r="Y159" s="676">
        <f>Y158+Y$6</f>
        <v/>
      </c>
      <c r="Z159" s="676">
        <f>Z158+Z$6</f>
        <v/>
      </c>
      <c r="AA159" s="676">
        <f>AA158+AA$6</f>
        <v/>
      </c>
      <c r="AC159" s="676">
        <f>AC158+AC$6</f>
        <v/>
      </c>
      <c r="AD159" s="676">
        <f>AD158+AD$7</f>
        <v/>
      </c>
      <c r="AE159" s="676">
        <f>AE158+AE$7</f>
        <v/>
      </c>
      <c r="AF159" s="676">
        <f>AF158+AF$7</f>
        <v/>
      </c>
      <c r="AG159" s="676">
        <f>AG158+AG$7</f>
        <v/>
      </c>
      <c r="AH159" s="676">
        <f>AH158+AH$7</f>
        <v/>
      </c>
      <c r="AI159" s="676">
        <f>AI158+AI$7</f>
        <v/>
      </c>
      <c r="AJ159" s="676">
        <f>AJ158+AJ$7</f>
        <v/>
      </c>
      <c r="AK159" s="676">
        <f>AK158+AK$7</f>
        <v/>
      </c>
      <c r="AM159" s="676">
        <f>AM158+AM$7</f>
        <v/>
      </c>
      <c r="AN159" s="676">
        <f>AN158+AN$7</f>
        <v/>
      </c>
      <c r="AO159" s="676">
        <f>AO158+AO$7</f>
        <v/>
      </c>
      <c r="AP159" s="676">
        <f>AP158+AP$7</f>
        <v/>
      </c>
      <c r="AQ159" s="676">
        <f>AQ158+AQ$7</f>
        <v/>
      </c>
      <c r="AR159" s="676">
        <f>AR158+AR$7</f>
        <v/>
      </c>
      <c r="AS159" s="676">
        <f>AS158+AS$7</f>
        <v/>
      </c>
      <c r="AT159" s="676">
        <f>AT158+AT$7</f>
        <v/>
      </c>
      <c r="AV159" s="676">
        <f>AV158+AV$7</f>
        <v/>
      </c>
      <c r="AW159" s="676">
        <f>AW158+AW$7</f>
        <v/>
      </c>
      <c r="AX159" s="676">
        <f>AX158+AX$7</f>
        <v/>
      </c>
      <c r="AY159" s="676">
        <f>AY158+AY$7</f>
        <v/>
      </c>
      <c r="AZ159" s="676" t="n"/>
    </row>
    <row r="160">
      <c r="B160" s="520" t="inlineStr">
        <is>
          <t>WH</t>
        </is>
      </c>
      <c r="C160" s="520" t="n">
        <v>7</v>
      </c>
      <c r="E160" s="529">
        <f>E159+1</f>
        <v/>
      </c>
      <c r="F160" s="676">
        <f>F159+F$7</f>
        <v/>
      </c>
      <c r="G160" s="676">
        <f>G159+G$7</f>
        <v/>
      </c>
      <c r="H160" s="676">
        <f>H159+H$7</f>
        <v/>
      </c>
      <c r="I160" s="676">
        <f>I159+$I$7</f>
        <v/>
      </c>
      <c r="J160" s="676">
        <f>$J$5</f>
        <v/>
      </c>
      <c r="K160" s="531">
        <f>$K$5</f>
        <v/>
      </c>
      <c r="L160" s="676">
        <f>L159+L$7</f>
        <v/>
      </c>
      <c r="M160" s="676">
        <f>M159+M$7</f>
        <v/>
      </c>
      <c r="N160" s="676">
        <f>N159+N$7</f>
        <v/>
      </c>
      <c r="O160" s="676">
        <f>O159+$O$7</f>
        <v/>
      </c>
      <c r="P160" s="676">
        <f>$J$5</f>
        <v/>
      </c>
      <c r="Q160" s="531">
        <f>$K$5</f>
        <v/>
      </c>
      <c r="S160" s="676">
        <f>S159+S$6</f>
        <v/>
      </c>
      <c r="T160" s="676">
        <f>T159+T$6</f>
        <v/>
      </c>
      <c r="U160" s="676">
        <f>U159+U$6</f>
        <v/>
      </c>
      <c r="V160" s="676">
        <f>V159+V$6</f>
        <v/>
      </c>
      <c r="W160" s="676">
        <f>W159+W$6</f>
        <v/>
      </c>
      <c r="X160" s="676">
        <f>X159+X$6</f>
        <v/>
      </c>
      <c r="Y160" s="676">
        <f>Y159+Y$6</f>
        <v/>
      </c>
      <c r="Z160" s="676">
        <f>Z159+Z$6</f>
        <v/>
      </c>
      <c r="AA160" s="676">
        <f>AA159+AA$6</f>
        <v/>
      </c>
      <c r="AC160" s="676">
        <f>AC159+AC$6</f>
        <v/>
      </c>
      <c r="AD160" s="676">
        <f>AD159+AD$7</f>
        <v/>
      </c>
      <c r="AE160" s="676">
        <f>AE159+AE$7</f>
        <v/>
      </c>
      <c r="AF160" s="676">
        <f>AF159+AF$7</f>
        <v/>
      </c>
      <c r="AG160" s="676">
        <f>AG159+AG$7</f>
        <v/>
      </c>
      <c r="AH160" s="676">
        <f>AH159+AH$7</f>
        <v/>
      </c>
      <c r="AI160" s="676">
        <f>AI159+AI$7</f>
        <v/>
      </c>
      <c r="AJ160" s="676">
        <f>AJ159+AJ$7</f>
        <v/>
      </c>
      <c r="AK160" s="676">
        <f>AK159+AK$7</f>
        <v/>
      </c>
      <c r="AM160" s="676">
        <f>AM159+AM$7</f>
        <v/>
      </c>
      <c r="AN160" s="676">
        <f>AN159+AN$7</f>
        <v/>
      </c>
      <c r="AO160" s="676">
        <f>AO159+AO$7</f>
        <v/>
      </c>
      <c r="AP160" s="676">
        <f>AP159+AP$7</f>
        <v/>
      </c>
      <c r="AQ160" s="676">
        <f>AQ159+AQ$7</f>
        <v/>
      </c>
      <c r="AR160" s="676">
        <f>AR159+AR$7</f>
        <v/>
      </c>
      <c r="AS160" s="676">
        <f>AS159+AS$7</f>
        <v/>
      </c>
      <c r="AT160" s="676">
        <f>AT159+AT$7</f>
        <v/>
      </c>
      <c r="AV160" s="676">
        <f>AV159+AV$7</f>
        <v/>
      </c>
      <c r="AW160" s="676">
        <f>AW159+AW$7</f>
        <v/>
      </c>
      <c r="AX160" s="676">
        <f>AX159+AX$7</f>
        <v/>
      </c>
      <c r="AY160" s="676">
        <f>AY159+AY$7</f>
        <v/>
      </c>
      <c r="AZ160" s="676" t="n"/>
    </row>
    <row r="161">
      <c r="B161" s="520" t="inlineStr">
        <is>
          <t>Woodland Hills</t>
        </is>
      </c>
      <c r="C161" s="520" t="n">
        <v>7</v>
      </c>
      <c r="E161" s="529">
        <f>E160+1</f>
        <v/>
      </c>
      <c r="F161" s="676">
        <f>F160+F$7</f>
        <v/>
      </c>
      <c r="G161" s="676">
        <f>G160+G$7</f>
        <v/>
      </c>
      <c r="H161" s="676">
        <f>H160+H$7</f>
        <v/>
      </c>
      <c r="I161" s="676">
        <f>I160+$I$7</f>
        <v/>
      </c>
      <c r="J161" s="676">
        <f>$J$5</f>
        <v/>
      </c>
      <c r="K161" s="531">
        <f>$K$5</f>
        <v/>
      </c>
      <c r="L161" s="676">
        <f>L160+L$7</f>
        <v/>
      </c>
      <c r="M161" s="676">
        <f>M160+M$7</f>
        <v/>
      </c>
      <c r="N161" s="676">
        <f>N160+N$7</f>
        <v/>
      </c>
      <c r="O161" s="676">
        <f>O160+$O$7</f>
        <v/>
      </c>
      <c r="P161" s="676">
        <f>$J$5</f>
        <v/>
      </c>
      <c r="Q161" s="531">
        <f>$K$5</f>
        <v/>
      </c>
      <c r="S161" s="676">
        <f>S160+S$6</f>
        <v/>
      </c>
      <c r="T161" s="676">
        <f>T160+T$6</f>
        <v/>
      </c>
      <c r="U161" s="676">
        <f>U160+U$6</f>
        <v/>
      </c>
      <c r="V161" s="676">
        <f>V160+V$6</f>
        <v/>
      </c>
      <c r="W161" s="676">
        <f>W160+W$6</f>
        <v/>
      </c>
      <c r="X161" s="676">
        <f>X160+X$6</f>
        <v/>
      </c>
      <c r="Y161" s="676">
        <f>Y160+Y$6</f>
        <v/>
      </c>
      <c r="Z161" s="676">
        <f>Z160+Z$6</f>
        <v/>
      </c>
      <c r="AA161" s="676">
        <f>AA160+AA$6</f>
        <v/>
      </c>
      <c r="AC161" s="676">
        <f>AC160+AC$6</f>
        <v/>
      </c>
      <c r="AD161" s="676">
        <f>AD160+AD$7</f>
        <v/>
      </c>
      <c r="AE161" s="676">
        <f>AE160+AE$7</f>
        <v/>
      </c>
      <c r="AF161" s="676">
        <f>AF160+AF$7</f>
        <v/>
      </c>
      <c r="AG161" s="676">
        <f>AG160+AG$7</f>
        <v/>
      </c>
      <c r="AH161" s="676">
        <f>AH160+AH$7</f>
        <v/>
      </c>
      <c r="AI161" s="676">
        <f>AI160+AI$7</f>
        <v/>
      </c>
      <c r="AJ161" s="676">
        <f>AJ160+AJ$7</f>
        <v/>
      </c>
      <c r="AK161" s="676">
        <f>AK160+AK$7</f>
        <v/>
      </c>
      <c r="AM161" s="676">
        <f>AM160+AM$7</f>
        <v/>
      </c>
      <c r="AN161" s="676">
        <f>AN160+AN$7</f>
        <v/>
      </c>
      <c r="AO161" s="676">
        <f>AO160+AO$7</f>
        <v/>
      </c>
      <c r="AP161" s="676">
        <f>AP160+AP$7</f>
        <v/>
      </c>
      <c r="AQ161" s="676">
        <f>AQ160+AQ$7</f>
        <v/>
      </c>
      <c r="AR161" s="676">
        <f>AR160+AR$7</f>
        <v/>
      </c>
      <c r="AS161" s="676">
        <f>AS160+AS$7</f>
        <v/>
      </c>
      <c r="AT161" s="676">
        <f>AT160+AT$7</f>
        <v/>
      </c>
      <c r="AV161" s="676">
        <f>AV160+AV$7</f>
        <v/>
      </c>
      <c r="AW161" s="676">
        <f>AW160+AW$7</f>
        <v/>
      </c>
      <c r="AX161" s="676">
        <f>AX160+AX$7</f>
        <v/>
      </c>
      <c r="AY161" s="676">
        <f>AY160+AY$7</f>
        <v/>
      </c>
      <c r="AZ161" s="676" t="n"/>
    </row>
    <row r="162">
      <c r="E162" s="529">
        <f>E161+1</f>
        <v/>
      </c>
      <c r="F162" s="676">
        <f>F161+F$7</f>
        <v/>
      </c>
      <c r="G162" s="676">
        <f>G161+G$7</f>
        <v/>
      </c>
      <c r="H162" s="676">
        <f>H161+H$7</f>
        <v/>
      </c>
      <c r="I162" s="676">
        <f>I161+$I$7</f>
        <v/>
      </c>
      <c r="J162" s="676">
        <f>$J$5</f>
        <v/>
      </c>
      <c r="K162" s="531">
        <f>$K$5</f>
        <v/>
      </c>
      <c r="L162" s="676">
        <f>L161+L$7</f>
        <v/>
      </c>
      <c r="M162" s="676">
        <f>M161+M$7</f>
        <v/>
      </c>
      <c r="N162" s="676">
        <f>N161+N$7</f>
        <v/>
      </c>
      <c r="O162" s="676">
        <f>O161+$O$7</f>
        <v/>
      </c>
      <c r="P162" s="676">
        <f>$J$5</f>
        <v/>
      </c>
      <c r="Q162" s="531">
        <f>$K$5</f>
        <v/>
      </c>
      <c r="S162" s="676">
        <f>S161+S$6</f>
        <v/>
      </c>
      <c r="T162" s="676">
        <f>T161+T$6</f>
        <v/>
      </c>
      <c r="U162" s="676">
        <f>U161+U$6</f>
        <v/>
      </c>
      <c r="V162" s="676">
        <f>V161+V$6</f>
        <v/>
      </c>
      <c r="W162" s="676">
        <f>W161+W$6</f>
        <v/>
      </c>
      <c r="X162" s="676">
        <f>X161+X$6</f>
        <v/>
      </c>
      <c r="Y162" s="676">
        <f>Y161+Y$6</f>
        <v/>
      </c>
      <c r="Z162" s="676">
        <f>Z161+Z$6</f>
        <v/>
      </c>
      <c r="AA162" s="676">
        <f>AA161+AA$6</f>
        <v/>
      </c>
      <c r="AC162" s="676">
        <f>AC161+AC$6</f>
        <v/>
      </c>
      <c r="AD162" s="676">
        <f>AD161+AD$7</f>
        <v/>
      </c>
      <c r="AE162" s="676">
        <f>AE161+AE$7</f>
        <v/>
      </c>
      <c r="AF162" s="676">
        <f>AF161+AF$7</f>
        <v/>
      </c>
      <c r="AG162" s="676">
        <f>AG161+AG$7</f>
        <v/>
      </c>
      <c r="AH162" s="676">
        <f>AH161+AH$7</f>
        <v/>
      </c>
      <c r="AI162" s="676">
        <f>AI161+AI$7</f>
        <v/>
      </c>
      <c r="AJ162" s="676">
        <f>AJ161+AJ$7</f>
        <v/>
      </c>
      <c r="AK162" s="676">
        <f>AK161+AK$7</f>
        <v/>
      </c>
      <c r="AM162" s="676">
        <f>AM161+AM$7</f>
        <v/>
      </c>
      <c r="AN162" s="676">
        <f>AN161+AN$7</f>
        <v/>
      </c>
      <c r="AO162" s="676">
        <f>AO161+AO$7</f>
        <v/>
      </c>
      <c r="AP162" s="676">
        <f>AP161+AP$7</f>
        <v/>
      </c>
      <c r="AQ162" s="676">
        <f>AQ161+AQ$7</f>
        <v/>
      </c>
      <c r="AR162" s="676">
        <f>AR161+AR$7</f>
        <v/>
      </c>
      <c r="AS162" s="676">
        <f>AS161+AS$7</f>
        <v/>
      </c>
      <c r="AT162" s="676">
        <f>AT161+AT$7</f>
        <v/>
      </c>
      <c r="AV162" s="676">
        <f>AV161+AV$7</f>
        <v/>
      </c>
      <c r="AW162" s="676">
        <f>AW161+AW$7</f>
        <v/>
      </c>
      <c r="AX162" s="676">
        <f>AX161+AX$7</f>
        <v/>
      </c>
      <c r="AY162" s="676">
        <f>AY161+AY$7</f>
        <v/>
      </c>
      <c r="AZ162" s="676" t="n"/>
    </row>
    <row r="163">
      <c r="B163" s="520" t="inlineStr">
        <is>
          <t>Digital Sales Atlanta</t>
        </is>
      </c>
      <c r="C163" s="520" t="n">
        <v>7</v>
      </c>
      <c r="E163" s="529">
        <f>E162+1</f>
        <v/>
      </c>
      <c r="F163" s="676">
        <f>F162+F$7</f>
        <v/>
      </c>
      <c r="G163" s="676">
        <f>G162+G$7</f>
        <v/>
      </c>
      <c r="H163" s="676">
        <f>H162+H$7</f>
        <v/>
      </c>
      <c r="I163" s="676">
        <f>I162+$I$7</f>
        <v/>
      </c>
      <c r="J163" s="676">
        <f>$J$5</f>
        <v/>
      </c>
      <c r="K163" s="531">
        <f>$K$5</f>
        <v/>
      </c>
      <c r="L163" s="676">
        <f>L162+L$7</f>
        <v/>
      </c>
      <c r="M163" s="676">
        <f>M162+M$7</f>
        <v/>
      </c>
      <c r="N163" s="676">
        <f>N162+N$7</f>
        <v/>
      </c>
      <c r="O163" s="676">
        <f>O162+$O$7</f>
        <v/>
      </c>
      <c r="P163" s="676">
        <f>$J$5</f>
        <v/>
      </c>
      <c r="Q163" s="531">
        <f>$K$5</f>
        <v/>
      </c>
      <c r="S163" s="676">
        <f>S162+S$6</f>
        <v/>
      </c>
      <c r="T163" s="676">
        <f>T162+T$6</f>
        <v/>
      </c>
      <c r="U163" s="676">
        <f>U162+U$6</f>
        <v/>
      </c>
      <c r="V163" s="676">
        <f>V162+V$6</f>
        <v/>
      </c>
      <c r="W163" s="676">
        <f>W162+W$6</f>
        <v/>
      </c>
      <c r="X163" s="676">
        <f>X162+X$6</f>
        <v/>
      </c>
      <c r="Y163" s="676">
        <f>Y162+Y$6</f>
        <v/>
      </c>
      <c r="Z163" s="676">
        <f>Z162+Z$6</f>
        <v/>
      </c>
      <c r="AA163" s="676">
        <f>AA162+AA$6</f>
        <v/>
      </c>
      <c r="AC163" s="676">
        <f>AC162+AC$6</f>
        <v/>
      </c>
      <c r="AD163" s="676">
        <f>AD162+AD$7</f>
        <v/>
      </c>
      <c r="AE163" s="676">
        <f>AE162+AE$7</f>
        <v/>
      </c>
      <c r="AF163" s="676">
        <f>AF162+AF$7</f>
        <v/>
      </c>
      <c r="AG163" s="676">
        <f>AG162+AG$7</f>
        <v/>
      </c>
      <c r="AH163" s="676">
        <f>AH162+AH$7</f>
        <v/>
      </c>
      <c r="AI163" s="676">
        <f>AI162+AI$7</f>
        <v/>
      </c>
      <c r="AJ163" s="676">
        <f>AJ162+AJ$7</f>
        <v/>
      </c>
      <c r="AK163" s="676">
        <f>AK162+AK$7</f>
        <v/>
      </c>
      <c r="AM163" s="676">
        <f>AM162+AM$7</f>
        <v/>
      </c>
      <c r="AN163" s="676">
        <f>AN162+AN$7</f>
        <v/>
      </c>
      <c r="AO163" s="676">
        <f>AO162+AO$7</f>
        <v/>
      </c>
      <c r="AP163" s="676">
        <f>AP162+AP$7</f>
        <v/>
      </c>
      <c r="AQ163" s="676">
        <f>AQ162+AQ$7</f>
        <v/>
      </c>
      <c r="AR163" s="676">
        <f>AR162+AR$7</f>
        <v/>
      </c>
      <c r="AS163" s="676">
        <f>AS162+AS$7</f>
        <v/>
      </c>
      <c r="AT163" s="676">
        <f>AT162+AT$7</f>
        <v/>
      </c>
      <c r="AV163" s="676">
        <f>AV162+AV$7</f>
        <v/>
      </c>
      <c r="AW163" s="676">
        <f>AW162+AW$7</f>
        <v/>
      </c>
      <c r="AX163" s="676">
        <f>AX162+AX$7</f>
        <v/>
      </c>
      <c r="AY163" s="676">
        <f>AY162+AY$7</f>
        <v/>
      </c>
      <c r="AZ163" s="676" t="n"/>
    </row>
    <row r="164">
      <c r="B164" s="520" t="inlineStr">
        <is>
          <t>Digital Sales Atlanta Hudson</t>
        </is>
      </c>
      <c r="C164" s="520" t="n">
        <v>7</v>
      </c>
      <c r="E164" s="529">
        <f>E163+1</f>
        <v/>
      </c>
      <c r="F164" s="676">
        <f>F163+F$7</f>
        <v/>
      </c>
      <c r="G164" s="676">
        <f>G163+G$7</f>
        <v/>
      </c>
      <c r="H164" s="676">
        <f>H163+H$7</f>
        <v/>
      </c>
      <c r="I164" s="676">
        <f>I163+$I$7</f>
        <v/>
      </c>
      <c r="J164" s="676">
        <f>$J$5</f>
        <v/>
      </c>
      <c r="K164" s="531">
        <f>$K$5</f>
        <v/>
      </c>
      <c r="L164" s="676">
        <f>L163+L$7</f>
        <v/>
      </c>
      <c r="M164" s="676">
        <f>M163+M$7</f>
        <v/>
      </c>
      <c r="N164" s="676">
        <f>N163+N$7</f>
        <v/>
      </c>
      <c r="O164" s="676">
        <f>O163+$O$7</f>
        <v/>
      </c>
      <c r="P164" s="676">
        <f>$J$5</f>
        <v/>
      </c>
      <c r="Q164" s="531">
        <f>$K$5</f>
        <v/>
      </c>
      <c r="S164" s="676">
        <f>S163+S$6</f>
        <v/>
      </c>
      <c r="T164" s="676">
        <f>T163+T$6</f>
        <v/>
      </c>
      <c r="U164" s="676">
        <f>U163+U$6</f>
        <v/>
      </c>
      <c r="V164" s="676">
        <f>V163+V$6</f>
        <v/>
      </c>
      <c r="W164" s="676">
        <f>W163+W$6</f>
        <v/>
      </c>
      <c r="X164" s="676">
        <f>X163+X$6</f>
        <v/>
      </c>
      <c r="Y164" s="676">
        <f>Y163+Y$6</f>
        <v/>
      </c>
      <c r="Z164" s="676">
        <f>Z163+Z$6</f>
        <v/>
      </c>
      <c r="AA164" s="676">
        <f>AA163+AA$6</f>
        <v/>
      </c>
      <c r="AC164" s="676">
        <f>AC163+AC$6</f>
        <v/>
      </c>
      <c r="AD164" s="676">
        <f>AD163+AD$7</f>
        <v/>
      </c>
      <c r="AE164" s="676">
        <f>AE163+AE$7</f>
        <v/>
      </c>
      <c r="AF164" s="676">
        <f>AF163+AF$7</f>
        <v/>
      </c>
      <c r="AG164" s="676">
        <f>AG163+AG$7</f>
        <v/>
      </c>
      <c r="AH164" s="676">
        <f>AH163+AH$7</f>
        <v/>
      </c>
      <c r="AI164" s="676">
        <f>AI163+AI$7</f>
        <v/>
      </c>
      <c r="AJ164" s="676">
        <f>AJ163+AJ$7</f>
        <v/>
      </c>
      <c r="AK164" s="676">
        <f>AK163+AK$7</f>
        <v/>
      </c>
      <c r="AM164" s="676">
        <f>AM163+AM$7</f>
        <v/>
      </c>
      <c r="AN164" s="676">
        <f>AN163+AN$7</f>
        <v/>
      </c>
      <c r="AO164" s="676">
        <f>AO163+AO$7</f>
        <v/>
      </c>
      <c r="AP164" s="676">
        <f>AP163+AP$7</f>
        <v/>
      </c>
      <c r="AQ164" s="676">
        <f>AQ163+AQ$7</f>
        <v/>
      </c>
      <c r="AR164" s="676">
        <f>AR163+AR$7</f>
        <v/>
      </c>
      <c r="AS164" s="676">
        <f>AS163+AS$7</f>
        <v/>
      </c>
      <c r="AT164" s="676">
        <f>AT163+AT$7</f>
        <v/>
      </c>
      <c r="AV164" s="676">
        <f>AV163+AV$7</f>
        <v/>
      </c>
      <c r="AW164" s="676">
        <f>AW163+AW$7</f>
        <v/>
      </c>
      <c r="AX164" s="676">
        <f>AX163+AX$7</f>
        <v/>
      </c>
      <c r="AY164" s="676">
        <f>AY163+AY$7</f>
        <v/>
      </c>
      <c r="AZ164" s="676" t="n"/>
    </row>
    <row r="165">
      <c r="B165" s="520" t="inlineStr">
        <is>
          <t>Digital Sales Atlanta Schneider</t>
        </is>
      </c>
      <c r="C165" s="520" t="n">
        <v>7</v>
      </c>
      <c r="E165" s="529">
        <f>E164+1</f>
        <v/>
      </c>
      <c r="F165" s="676">
        <f>F164+F$7</f>
        <v/>
      </c>
      <c r="G165" s="676">
        <f>G164+G$7</f>
        <v/>
      </c>
      <c r="H165" s="676">
        <f>H164+H$7</f>
        <v/>
      </c>
      <c r="I165" s="676">
        <f>I164+$I$7</f>
        <v/>
      </c>
      <c r="J165" s="676">
        <f>$J$5</f>
        <v/>
      </c>
      <c r="K165" s="531">
        <f>$K$5</f>
        <v/>
      </c>
      <c r="L165" s="676">
        <f>L164+L$7</f>
        <v/>
      </c>
      <c r="M165" s="676">
        <f>M164+M$7</f>
        <v/>
      </c>
      <c r="N165" s="676">
        <f>N164+N$7</f>
        <v/>
      </c>
      <c r="O165" s="676">
        <f>O164+$O$7</f>
        <v/>
      </c>
      <c r="P165" s="676">
        <f>$J$5</f>
        <v/>
      </c>
      <c r="Q165" s="531">
        <f>$K$5</f>
        <v/>
      </c>
      <c r="S165" s="676">
        <f>S164+S$6</f>
        <v/>
      </c>
      <c r="T165" s="676">
        <f>T164+T$6</f>
        <v/>
      </c>
      <c r="U165" s="676">
        <f>U164+U$6</f>
        <v/>
      </c>
      <c r="V165" s="676">
        <f>V164+V$6</f>
        <v/>
      </c>
      <c r="W165" s="676">
        <f>W164+W$6</f>
        <v/>
      </c>
      <c r="X165" s="676">
        <f>X164+X$6</f>
        <v/>
      </c>
      <c r="Y165" s="676">
        <f>Y164+Y$6</f>
        <v/>
      </c>
      <c r="Z165" s="676">
        <f>Z164+Z$6</f>
        <v/>
      </c>
      <c r="AA165" s="676">
        <f>AA164+AA$6</f>
        <v/>
      </c>
      <c r="AC165" s="676">
        <f>AC164+AC$6</f>
        <v/>
      </c>
      <c r="AD165" s="676">
        <f>AD164+AD$7</f>
        <v/>
      </c>
      <c r="AE165" s="676">
        <f>AE164+AE$7</f>
        <v/>
      </c>
      <c r="AF165" s="676">
        <f>AF164+AF$7</f>
        <v/>
      </c>
      <c r="AG165" s="676">
        <f>AG164+AG$7</f>
        <v/>
      </c>
      <c r="AH165" s="676">
        <f>AH164+AH$7</f>
        <v/>
      </c>
      <c r="AI165" s="676">
        <f>AI164+AI$7</f>
        <v/>
      </c>
      <c r="AJ165" s="676">
        <f>AJ164+AJ$7</f>
        <v/>
      </c>
      <c r="AK165" s="676">
        <f>AK164+AK$7</f>
        <v/>
      </c>
      <c r="AM165" s="676">
        <f>AM164+AM$7</f>
        <v/>
      </c>
      <c r="AN165" s="676">
        <f>AN164+AN$7</f>
        <v/>
      </c>
      <c r="AO165" s="676">
        <f>AO164+AO$7</f>
        <v/>
      </c>
      <c r="AP165" s="676">
        <f>AP164+AP$7</f>
        <v/>
      </c>
      <c r="AQ165" s="676">
        <f>AQ164+AQ$7</f>
        <v/>
      </c>
      <c r="AR165" s="676">
        <f>AR164+AR$7</f>
        <v/>
      </c>
      <c r="AS165" s="676">
        <f>AS164+AS$7</f>
        <v/>
      </c>
      <c r="AT165" s="676">
        <f>AT164+AT$7</f>
        <v/>
      </c>
      <c r="AV165" s="676">
        <f>AV164+AV$7</f>
        <v/>
      </c>
      <c r="AW165" s="676">
        <f>AW164+AW$7</f>
        <v/>
      </c>
      <c r="AX165" s="676">
        <f>AX164+AX$7</f>
        <v/>
      </c>
      <c r="AY165" s="676">
        <f>AY164+AY$7</f>
        <v/>
      </c>
      <c r="AZ165" s="676" t="n"/>
    </row>
    <row r="166">
      <c r="B166" s="520" t="inlineStr">
        <is>
          <t>Digital Sales Baltimore</t>
        </is>
      </c>
      <c r="C166" s="520" t="n">
        <v>7</v>
      </c>
      <c r="E166" s="529">
        <f>E165+1</f>
        <v/>
      </c>
      <c r="F166" s="676">
        <f>F165+F$7</f>
        <v/>
      </c>
      <c r="G166" s="676">
        <f>G165+G$7</f>
        <v/>
      </c>
      <c r="H166" s="676">
        <f>H165+H$7</f>
        <v/>
      </c>
      <c r="I166" s="676">
        <f>I165+$I$7</f>
        <v/>
      </c>
      <c r="J166" s="676">
        <f>$J$5</f>
        <v/>
      </c>
      <c r="K166" s="531">
        <f>$K$5</f>
        <v/>
      </c>
      <c r="L166" s="676">
        <f>L165+L$7</f>
        <v/>
      </c>
      <c r="M166" s="676">
        <f>M165+M$7</f>
        <v/>
      </c>
      <c r="N166" s="676">
        <f>N165+N$7</f>
        <v/>
      </c>
      <c r="O166" s="676">
        <f>O165+$O$7</f>
        <v/>
      </c>
      <c r="P166" s="676">
        <f>$J$5</f>
        <v/>
      </c>
      <c r="Q166" s="531">
        <f>$K$5</f>
        <v/>
      </c>
      <c r="S166" s="676">
        <f>S165+S$6</f>
        <v/>
      </c>
      <c r="T166" s="676">
        <f>T165+T$6</f>
        <v/>
      </c>
      <c r="U166" s="676">
        <f>U165+U$6</f>
        <v/>
      </c>
      <c r="V166" s="676">
        <f>V165+V$6</f>
        <v/>
      </c>
      <c r="W166" s="676">
        <f>W165+W$6</f>
        <v/>
      </c>
      <c r="X166" s="676">
        <f>X165+X$6</f>
        <v/>
      </c>
      <c r="Y166" s="676">
        <f>Y165+Y$6</f>
        <v/>
      </c>
      <c r="Z166" s="676">
        <f>Z165+Z$6</f>
        <v/>
      </c>
      <c r="AA166" s="676">
        <f>AA165+AA$6</f>
        <v/>
      </c>
      <c r="AC166" s="676">
        <f>AC165+AC$6</f>
        <v/>
      </c>
      <c r="AD166" s="676">
        <f>AD165+AD$7</f>
        <v/>
      </c>
      <c r="AE166" s="676">
        <f>AE165+AE$7</f>
        <v/>
      </c>
      <c r="AF166" s="676">
        <f>AF165+AF$7</f>
        <v/>
      </c>
      <c r="AG166" s="676">
        <f>AG165+AG$7</f>
        <v/>
      </c>
      <c r="AH166" s="676">
        <f>AH165+AH$7</f>
        <v/>
      </c>
      <c r="AI166" s="676">
        <f>AI165+AI$7</f>
        <v/>
      </c>
      <c r="AJ166" s="676">
        <f>AJ165+AJ$7</f>
        <v/>
      </c>
      <c r="AK166" s="676">
        <f>AK165+AK$7</f>
        <v/>
      </c>
      <c r="AM166" s="676">
        <f>AM165+AM$7</f>
        <v/>
      </c>
      <c r="AN166" s="676">
        <f>AN165+AN$7</f>
        <v/>
      </c>
      <c r="AO166" s="676">
        <f>AO165+AO$7</f>
        <v/>
      </c>
      <c r="AP166" s="676">
        <f>AP165+AP$7</f>
        <v/>
      </c>
      <c r="AQ166" s="676">
        <f>AQ165+AQ$7</f>
        <v/>
      </c>
      <c r="AR166" s="676">
        <f>AR165+AR$7</f>
        <v/>
      </c>
      <c r="AS166" s="676">
        <f>AS165+AS$7</f>
        <v/>
      </c>
      <c r="AT166" s="676">
        <f>AT165+AT$7</f>
        <v/>
      </c>
      <c r="AV166" s="676">
        <f>AV165+AV$7</f>
        <v/>
      </c>
      <c r="AW166" s="676">
        <f>AW165+AW$7</f>
        <v/>
      </c>
      <c r="AX166" s="676">
        <f>AX165+AX$7</f>
        <v/>
      </c>
      <c r="AY166" s="676">
        <f>AY165+AY$7</f>
        <v/>
      </c>
      <c r="AZ166" s="676" t="n"/>
    </row>
    <row r="167">
      <c r="B167" s="520" t="inlineStr">
        <is>
          <t>Digital Sales Bay Area</t>
        </is>
      </c>
      <c r="C167" s="520" t="n">
        <v>7</v>
      </c>
    </row>
    <row r="168">
      <c r="B168" s="520" t="inlineStr">
        <is>
          <t>Digital Sales Bay Area Centric</t>
        </is>
      </c>
      <c r="C168" s="520" t="n">
        <v>7</v>
      </c>
    </row>
    <row r="169">
      <c r="B169" s="520" t="inlineStr">
        <is>
          <t>Digital Sales Bay Area Centrics</t>
        </is>
      </c>
      <c r="C169" s="520" t="n">
        <v>7</v>
      </c>
      <c r="F169" s="676" t="n"/>
      <c r="G169" s="676" t="n"/>
      <c r="H169" s="676" t="n"/>
      <c r="I169" s="676" t="n"/>
      <c r="L169" s="676" t="n"/>
      <c r="M169" s="676" t="n"/>
      <c r="N169" s="676" t="n"/>
      <c r="O169" s="676" t="n"/>
      <c r="S169" s="676" t="n"/>
      <c r="T169" s="676" t="n"/>
      <c r="U169" s="676" t="n"/>
      <c r="V169" s="676" t="n"/>
      <c r="W169" s="676" t="n"/>
      <c r="X169" s="676" t="n"/>
      <c r="Y169" s="676" t="n"/>
      <c r="Z169" s="676" t="n"/>
      <c r="AA169" s="676" t="n"/>
      <c r="AC169" s="676" t="n"/>
      <c r="AD169" s="676" t="n"/>
      <c r="AE169" s="676" t="n"/>
      <c r="AF169" s="676" t="n"/>
      <c r="AG169" s="676" t="n"/>
      <c r="AH169" s="676" t="n"/>
      <c r="AI169" s="676" t="n"/>
      <c r="AJ169" s="676" t="n"/>
      <c r="AK169" s="676" t="n"/>
      <c r="AM169" s="676" t="n"/>
      <c r="AN169" s="676" t="n"/>
      <c r="AO169" s="676" t="n"/>
      <c r="AP169" s="676" t="n"/>
      <c r="AQ169" s="676" t="n"/>
      <c r="AR169" s="676" t="n"/>
      <c r="AS169" s="676" t="n"/>
      <c r="AT169" s="676" t="n"/>
    </row>
    <row r="170">
      <c r="B170" s="520" t="inlineStr">
        <is>
          <t>Digital Sales Bay Area Trad</t>
        </is>
      </c>
      <c r="C170" s="520" t="n">
        <v>7</v>
      </c>
    </row>
    <row r="171">
      <c r="B171" s="520" t="inlineStr">
        <is>
          <t>Digital Sales Bay Area Trads</t>
        </is>
      </c>
      <c r="C171" s="520" t="n">
        <v>7</v>
      </c>
    </row>
    <row r="172">
      <c r="B172" s="520" t="inlineStr">
        <is>
          <t>Digital Sales Blue Ridge</t>
        </is>
      </c>
      <c r="C172" s="520" t="n">
        <v>7</v>
      </c>
    </row>
    <row r="173">
      <c r="B173" s="520" t="inlineStr">
        <is>
          <t>Digital Sales Boston</t>
        </is>
      </c>
      <c r="C173" s="520" t="n">
        <v>7</v>
      </c>
    </row>
    <row r="174">
      <c r="B174" s="520" t="inlineStr">
        <is>
          <t>Digital Sales Bronx</t>
        </is>
      </c>
      <c r="C174" s="520" t="n">
        <v>7</v>
      </c>
    </row>
    <row r="175">
      <c r="B175" s="520" t="inlineStr">
        <is>
          <t>Digital Sales Brooklyn</t>
        </is>
      </c>
      <c r="C175" s="520" t="n">
        <v>7</v>
      </c>
    </row>
    <row r="176">
      <c r="B176" s="520" t="inlineStr">
        <is>
          <t>Digital Sales Capital</t>
        </is>
      </c>
      <c r="C176" s="520" t="n">
        <v>7</v>
      </c>
    </row>
    <row r="177">
      <c r="B177" s="520" t="inlineStr">
        <is>
          <t>Digital Sales Capitol</t>
        </is>
      </c>
      <c r="C177" s="520" t="n">
        <v>7</v>
      </c>
    </row>
    <row r="178">
      <c r="B178" s="520" t="inlineStr">
        <is>
          <t>Digital Sales Carolina East</t>
        </is>
      </c>
      <c r="C178" s="520" t="n">
        <v>7</v>
      </c>
    </row>
    <row r="179">
      <c r="B179" s="520" t="inlineStr">
        <is>
          <t>Digital Sales Cascades</t>
        </is>
      </c>
      <c r="C179" s="520" t="n">
        <v>7</v>
      </c>
    </row>
    <row r="180">
      <c r="B180" s="520" t="inlineStr">
        <is>
          <t>Digital Sales Cascade</t>
        </is>
      </c>
      <c r="C180" s="520" t="n">
        <v>7</v>
      </c>
    </row>
    <row r="181">
      <c r="B181" s="520" t="inlineStr">
        <is>
          <t>Digital Sales Central Florida</t>
        </is>
      </c>
      <c r="C181" s="520" t="n">
        <v>7</v>
      </c>
    </row>
    <row r="182">
      <c r="B182" s="520" t="inlineStr">
        <is>
          <t>Digital Sales Central Plains</t>
        </is>
      </c>
      <c r="C182" s="520" t="n">
        <v>7</v>
      </c>
    </row>
    <row r="183">
      <c r="B183" s="520" t="inlineStr">
        <is>
          <t>Digital Sales Central Plains</t>
        </is>
      </c>
      <c r="C183" s="520" t="n">
        <v>7</v>
      </c>
    </row>
    <row r="184">
      <c r="B184" s="520" t="inlineStr">
        <is>
          <t>Digital Sales Central Texas</t>
        </is>
      </c>
      <c r="C184" s="520" t="n">
        <v>7</v>
      </c>
    </row>
    <row r="185">
      <c r="B185" s="520" t="inlineStr">
        <is>
          <t>Digital Sales Central TX</t>
        </is>
      </c>
      <c r="C185" s="520" t="n">
        <v>7</v>
      </c>
    </row>
    <row r="186">
      <c r="B186" s="520" t="inlineStr">
        <is>
          <t>Digital Sales Charlotte</t>
        </is>
      </c>
      <c r="C186" s="520" t="n">
        <v>7</v>
      </c>
    </row>
    <row r="187">
      <c r="B187" s="520" t="inlineStr">
        <is>
          <t>Digital Sales CHI</t>
        </is>
      </c>
      <c r="C187" s="520" t="n">
        <v>7</v>
      </c>
    </row>
    <row r="188">
      <c r="B188" s="520" t="inlineStr">
        <is>
          <t>Digital Sales Chicago</t>
        </is>
      </c>
      <c r="C188" s="520" t="n">
        <v>7</v>
      </c>
    </row>
    <row r="189">
      <c r="B189" s="520" t="inlineStr">
        <is>
          <t>Digital Sales Chicago Metro</t>
        </is>
      </c>
      <c r="C189" s="520" t="n">
        <v>7</v>
      </c>
    </row>
    <row r="190">
      <c r="B190" s="520" t="inlineStr">
        <is>
          <t>Digital Sales Chicago North</t>
        </is>
      </c>
      <c r="C190" s="520" t="n">
        <v>7</v>
      </c>
    </row>
    <row r="191">
      <c r="B191" s="520" t="inlineStr">
        <is>
          <t>Digital Sales Coastal FL</t>
        </is>
      </c>
      <c r="C191" s="520" t="n">
        <v>7</v>
      </c>
    </row>
    <row r="192">
      <c r="B192" s="520" t="inlineStr">
        <is>
          <t>Digital Sales Coastal Florida</t>
        </is>
      </c>
      <c r="C192" s="520" t="n">
        <v>7</v>
      </c>
    </row>
    <row r="193">
      <c r="B193" s="520" t="inlineStr">
        <is>
          <t>Digital Sales Connecticut</t>
        </is>
      </c>
      <c r="C193" s="520" t="n">
        <v>7</v>
      </c>
    </row>
    <row r="194">
      <c r="B194" s="520" t="inlineStr">
        <is>
          <t>Digital Sales CT</t>
        </is>
      </c>
      <c r="C194" s="520" t="n">
        <v>7</v>
      </c>
    </row>
    <row r="195">
      <c r="B195" s="520" t="inlineStr">
        <is>
          <t>Digital Sales Dallas</t>
        </is>
      </c>
      <c r="C195" s="520" t="n">
        <v>7</v>
      </c>
    </row>
    <row r="196">
      <c r="B196" s="520" t="inlineStr">
        <is>
          <t>Digital Sales Denver</t>
        </is>
      </c>
      <c r="C196" s="520" t="n">
        <v>7</v>
      </c>
    </row>
    <row r="197">
      <c r="B197" s="520" t="inlineStr">
        <is>
          <t>Digital Sales Desert Mountain</t>
        </is>
      </c>
      <c r="C197" s="520" t="n">
        <v>7</v>
      </c>
    </row>
    <row r="198">
      <c r="B198" s="520" t="inlineStr">
        <is>
          <t>Digital Sales Desert Southwest</t>
        </is>
      </c>
      <c r="C198" s="520" t="n">
        <v>7</v>
      </c>
    </row>
    <row r="199">
      <c r="B199" s="520" t="inlineStr">
        <is>
          <t>Digital Sales Desert SW</t>
        </is>
      </c>
      <c r="C199" s="520" t="n">
        <v>7</v>
      </c>
    </row>
    <row r="200">
      <c r="B200" s="520" t="inlineStr">
        <is>
          <t>Digital Sales Detroit</t>
        </is>
      </c>
      <c r="C200" s="520" t="n">
        <v>7</v>
      </c>
    </row>
    <row r="201">
      <c r="B201" s="520" t="inlineStr">
        <is>
          <t>Digital Sales E Silicon Valley</t>
        </is>
      </c>
      <c r="C201" s="520" t="n">
        <v>7</v>
      </c>
    </row>
    <row r="202">
      <c r="B202" s="520" t="inlineStr">
        <is>
          <t>Digital Sales E. Silicon Valley</t>
        </is>
      </c>
      <c r="C202" s="520" t="n">
        <v>7</v>
      </c>
    </row>
    <row r="203">
      <c r="B203" s="520" t="inlineStr">
        <is>
          <t>Digital Sales East Bay</t>
        </is>
      </c>
      <c r="C203" s="520" t="n">
        <v>7</v>
      </c>
    </row>
    <row r="204">
      <c r="B204" s="520" t="inlineStr">
        <is>
          <t>Digital Sales East Silicon Valley</t>
        </is>
      </c>
      <c r="C204" s="520" t="n">
        <v>7</v>
      </c>
    </row>
    <row r="205">
      <c r="B205" s="520" t="inlineStr">
        <is>
          <t>Digital Sales FL ATL</t>
        </is>
      </c>
      <c r="C205" s="520" t="n">
        <v>7</v>
      </c>
    </row>
    <row r="206">
      <c r="B206" s="520" t="inlineStr">
        <is>
          <t>Digital Sales Fl Atlantic</t>
        </is>
      </c>
      <c r="C206" s="520" t="n">
        <v>7</v>
      </c>
    </row>
    <row r="207">
      <c r="B207" s="520" t="inlineStr">
        <is>
          <t>Digital Sales Florida ATL</t>
        </is>
      </c>
      <c r="C207" s="520" t="n">
        <v>7</v>
      </c>
    </row>
    <row r="208">
      <c r="B208" s="520" t="inlineStr">
        <is>
          <t>Digital Sales Florida Gulf Coast</t>
        </is>
      </c>
      <c r="C208" s="520" t="n">
        <v>7</v>
      </c>
    </row>
    <row r="209">
      <c r="B209" s="520" t="inlineStr">
        <is>
          <t>Digital Sales Fort Lauderdale</t>
        </is>
      </c>
      <c r="C209" s="520" t="n">
        <v>7</v>
      </c>
    </row>
    <row r="210">
      <c r="B210" s="520" t="inlineStr">
        <is>
          <t>Digital Sales Franchise</t>
        </is>
      </c>
      <c r="C210" s="520" t="n">
        <v>7</v>
      </c>
    </row>
    <row r="211">
      <c r="B211" s="520" t="inlineStr">
        <is>
          <t>Digital Sales Ft Lauderdale</t>
        </is>
      </c>
      <c r="C211" s="520" t="n">
        <v>7</v>
      </c>
    </row>
    <row r="212">
      <c r="B212" s="520" t="inlineStr">
        <is>
          <t>Digital Sales Ft. Lauderdale</t>
        </is>
      </c>
      <c r="C212" s="520" t="n">
        <v>7</v>
      </c>
    </row>
    <row r="213">
      <c r="B213" s="520" t="inlineStr">
        <is>
          <t>Digital Sales Greater LA</t>
        </is>
      </c>
      <c r="C213" s="520" t="n">
        <v>7</v>
      </c>
    </row>
    <row r="214">
      <c r="B214" s="520" t="inlineStr">
        <is>
          <t>Digital Sales Greater Los Angeles</t>
        </is>
      </c>
      <c r="C214" s="520" t="n">
        <v>7</v>
      </c>
    </row>
    <row r="215">
      <c r="B215" s="520" t="inlineStr">
        <is>
          <t>Digital Sales Hou</t>
        </is>
      </c>
      <c r="C215" s="520" t="n">
        <v>7</v>
      </c>
    </row>
    <row r="216">
      <c r="B216" s="520" t="inlineStr">
        <is>
          <t>Digital Sales Houston</t>
        </is>
      </c>
      <c r="C216" s="520" t="n">
        <v>7</v>
      </c>
    </row>
    <row r="217">
      <c r="B217" s="520" t="inlineStr">
        <is>
          <t>Digital Sales Indianapolis</t>
        </is>
      </c>
      <c r="C217" s="520" t="n">
        <v>7</v>
      </c>
    </row>
    <row r="218">
      <c r="B218" s="520" t="inlineStr">
        <is>
          <t>Digital Sales Indy</t>
        </is>
      </c>
      <c r="C218" s="520" t="n">
        <v>7</v>
      </c>
    </row>
    <row r="219">
      <c r="B219" s="520" t="inlineStr">
        <is>
          <t>Digital Sales Jersey</t>
        </is>
      </c>
      <c r="C219" s="520" t="n">
        <v>7</v>
      </c>
    </row>
    <row r="220">
      <c r="B220" s="520" t="inlineStr">
        <is>
          <t>Digital Sales Jersey Shore</t>
        </is>
      </c>
      <c r="C220" s="520" t="n">
        <v>7</v>
      </c>
    </row>
    <row r="221">
      <c r="B221" s="520" t="inlineStr">
        <is>
          <t>Digital Sales Kentucky</t>
        </is>
      </c>
      <c r="C221" s="520" t="n">
        <v>7</v>
      </c>
    </row>
    <row r="222">
      <c r="B222" s="520" t="inlineStr">
        <is>
          <t>Digital Sales LA</t>
        </is>
      </c>
      <c r="C222" s="520" t="n">
        <v>7</v>
      </c>
    </row>
    <row r="223">
      <c r="B223" s="520" t="inlineStr">
        <is>
          <t>Digital Sales Las Vegas</t>
        </is>
      </c>
      <c r="C223" s="520" t="n">
        <v>7</v>
      </c>
    </row>
    <row r="224">
      <c r="B224" s="520" t="inlineStr">
        <is>
          <t>Digital Sales LI</t>
        </is>
      </c>
      <c r="C224" s="520" t="n">
        <v>7</v>
      </c>
    </row>
    <row r="225">
      <c r="B225" s="520" t="inlineStr">
        <is>
          <t>Digital Sales Long Beach</t>
        </is>
      </c>
      <c r="C225" s="520" t="n">
        <v>7</v>
      </c>
    </row>
    <row r="226">
      <c r="B226" s="520" t="inlineStr">
        <is>
          <t>Digital Sales Long Island</t>
        </is>
      </c>
      <c r="C226" s="520" t="n">
        <v>7</v>
      </c>
    </row>
    <row r="227">
      <c r="B227" s="520" t="inlineStr">
        <is>
          <t>Digital Sales Los Angeles</t>
        </is>
      </c>
      <c r="C227" s="520" t="n">
        <v>7</v>
      </c>
    </row>
    <row r="228">
      <c r="B228" s="520" t="inlineStr">
        <is>
          <t>Digital Sales Louisiana</t>
        </is>
      </c>
      <c r="C228" s="520" t="n">
        <v>7</v>
      </c>
    </row>
    <row r="229">
      <c r="B229" s="520" t="inlineStr">
        <is>
          <t>Digital Sales LV</t>
        </is>
      </c>
      <c r="C229" s="520" t="n">
        <v>7</v>
      </c>
    </row>
    <row r="230">
      <c r="B230" s="520" t="inlineStr">
        <is>
          <t>Digital Sales Miami</t>
        </is>
      </c>
      <c r="C230" s="520" t="n">
        <v>7</v>
      </c>
    </row>
    <row r="231">
      <c r="B231" s="520" t="inlineStr">
        <is>
          <t>Digital Sales Midwest Market</t>
        </is>
      </c>
      <c r="C231" s="520" t="n">
        <v>7</v>
      </c>
    </row>
    <row r="232">
      <c r="B232" s="520" t="inlineStr">
        <is>
          <t>Digital Sales MidHudson Valley</t>
        </is>
      </c>
      <c r="C232" s="520" t="n">
        <v>7</v>
      </c>
    </row>
    <row r="233">
      <c r="B233" s="520" t="inlineStr">
        <is>
          <t>Digital Sales Mid-Hudson Valley</t>
        </is>
      </c>
      <c r="C233" s="520" t="n">
        <v>7</v>
      </c>
    </row>
    <row r="234">
      <c r="B234" s="520" t="inlineStr">
        <is>
          <t>Digital Sales Minn</t>
        </is>
      </c>
      <c r="C234" s="520" t="n">
        <v>7</v>
      </c>
    </row>
    <row r="235">
      <c r="B235" s="520" t="inlineStr">
        <is>
          <t>Digital Sales Minneapolis</t>
        </is>
      </c>
      <c r="C235" s="520" t="n">
        <v>7</v>
      </c>
    </row>
    <row r="236">
      <c r="B236" s="520" t="inlineStr">
        <is>
          <t>Digital Sales MN</t>
        </is>
      </c>
      <c r="C236" s="520" t="n">
        <v>7</v>
      </c>
    </row>
    <row r="237">
      <c r="B237" s="520" t="inlineStr">
        <is>
          <t>Digital Sales New England</t>
        </is>
      </c>
      <c r="C237" s="520" t="n">
        <v>7</v>
      </c>
    </row>
    <row r="238">
      <c r="B238" s="520" t="inlineStr">
        <is>
          <t>Digital Sales New England - Boston</t>
        </is>
      </c>
      <c r="C238" s="520" t="n">
        <v>7</v>
      </c>
    </row>
    <row r="239">
      <c r="B239" s="520" t="inlineStr">
        <is>
          <t>Digital Sales New Jersey</t>
        </is>
      </c>
      <c r="C239" s="520" t="n">
        <v>5</v>
      </c>
    </row>
    <row r="240">
      <c r="B240" s="520" t="inlineStr">
        <is>
          <t>Digital Sales New Jersey No</t>
        </is>
      </c>
      <c r="C240" s="520" t="n">
        <v>5</v>
      </c>
    </row>
    <row r="241">
      <c r="B241" s="520" t="inlineStr">
        <is>
          <t>Digital Sales New Jersey North</t>
        </is>
      </c>
      <c r="C241" s="520" t="n">
        <v>5</v>
      </c>
    </row>
    <row r="242">
      <c r="B242" s="520" t="inlineStr">
        <is>
          <t>Digital Sales New Jersey So</t>
        </is>
      </c>
      <c r="C242" s="520" t="n">
        <v>5</v>
      </c>
    </row>
    <row r="243">
      <c r="B243" s="520" t="inlineStr">
        <is>
          <t>Digital Sales New Jersey South</t>
        </is>
      </c>
      <c r="C243" s="520" t="n">
        <v>5</v>
      </c>
    </row>
    <row r="244">
      <c r="B244" s="520" t="inlineStr">
        <is>
          <t>Digital Sales New York</t>
        </is>
      </c>
      <c r="C244" s="520" t="n">
        <v>7</v>
      </c>
    </row>
    <row r="245">
      <c r="B245" s="520" t="inlineStr">
        <is>
          <t>Digital Sales NJ</t>
        </is>
      </c>
      <c r="C245" s="520" t="n">
        <v>7</v>
      </c>
    </row>
    <row r="246">
      <c r="B246" s="520" t="inlineStr">
        <is>
          <t>Digital Sales NJ North</t>
        </is>
      </c>
      <c r="C246" s="520" t="n">
        <v>7</v>
      </c>
    </row>
    <row r="247">
      <c r="B247" s="520" t="inlineStr">
        <is>
          <t>Digital Sales NJ South</t>
        </is>
      </c>
      <c r="C247" s="520" t="n">
        <v>7</v>
      </c>
    </row>
    <row r="248">
      <c r="B248" s="520" t="inlineStr">
        <is>
          <t>Digital Sales No Florida</t>
        </is>
      </c>
      <c r="C248" s="520" t="n">
        <v>7</v>
      </c>
    </row>
    <row r="249">
      <c r="B249" s="520" t="inlineStr">
        <is>
          <t>Digital Sales No New England</t>
        </is>
      </c>
      <c r="C249" s="520" t="n">
        <v>7</v>
      </c>
    </row>
    <row r="250">
      <c r="B250" s="520" t="inlineStr">
        <is>
          <t>Digital Sales No. Florida</t>
        </is>
      </c>
      <c r="C250" s="520" t="n">
        <v>7</v>
      </c>
    </row>
    <row r="251">
      <c r="B251" s="520" t="inlineStr">
        <is>
          <t>Digital Sales North FL</t>
        </is>
      </c>
      <c r="C251" s="520" t="n">
        <v>7</v>
      </c>
    </row>
    <row r="252">
      <c r="B252" s="520" t="inlineStr">
        <is>
          <t>Digital Sales North Florida</t>
        </is>
      </c>
      <c r="C252" s="520" t="n">
        <v>7</v>
      </c>
    </row>
    <row r="253">
      <c r="B253" s="520" t="inlineStr">
        <is>
          <t>Digital Sales Northern New England</t>
        </is>
      </c>
      <c r="C253" s="520" t="n">
        <v>7</v>
      </c>
    </row>
    <row r="254">
      <c r="B254" s="520" t="inlineStr">
        <is>
          <t>Digital Sales NY</t>
        </is>
      </c>
      <c r="C254" s="520" t="n">
        <v>7</v>
      </c>
    </row>
    <row r="255">
      <c r="B255" s="520" t="inlineStr">
        <is>
          <t>Digital Sales OC</t>
        </is>
      </c>
      <c r="C255" s="520" t="n">
        <v>7</v>
      </c>
    </row>
    <row r="256">
      <c r="B256" s="520" t="inlineStr">
        <is>
          <t>Digital Sales OC North</t>
        </is>
      </c>
      <c r="C256" s="520" t="n">
        <v>7</v>
      </c>
    </row>
    <row r="257">
      <c r="B257" s="520" t="inlineStr">
        <is>
          <t>Digital Sales OC South</t>
        </is>
      </c>
      <c r="C257" s="520" t="n">
        <v>7</v>
      </c>
    </row>
    <row r="258">
      <c r="B258" s="520" t="inlineStr">
        <is>
          <t>Digital Sales Ohio</t>
        </is>
      </c>
      <c r="C258" s="520" t="n">
        <v>7</v>
      </c>
    </row>
    <row r="259">
      <c r="B259" s="520" t="inlineStr">
        <is>
          <t>Digital Sales Ontario</t>
        </is>
      </c>
      <c r="C259" s="520" t="n">
        <v>7</v>
      </c>
    </row>
    <row r="260">
      <c r="B260" s="520" t="inlineStr">
        <is>
          <t>Digital Sales Orange County North &amp; South</t>
        </is>
      </c>
      <c r="C260" s="520" t="n">
        <v>7</v>
      </c>
    </row>
    <row r="261">
      <c r="B261" s="520" t="inlineStr">
        <is>
          <t>Digital Sales Orange County No</t>
        </is>
      </c>
      <c r="C261" s="520" t="n">
        <v>7</v>
      </c>
    </row>
    <row r="262">
      <c r="B262" s="520" t="inlineStr">
        <is>
          <t>Digital Sales Orange County North</t>
        </is>
      </c>
      <c r="C262" s="520" t="n">
        <v>7</v>
      </c>
    </row>
    <row r="263">
      <c r="B263" s="520" t="inlineStr">
        <is>
          <t>Digital Sales Orange County So</t>
        </is>
      </c>
      <c r="C263" s="520" t="n">
        <v>7</v>
      </c>
    </row>
    <row r="264">
      <c r="B264" s="520" t="inlineStr">
        <is>
          <t>Digital Sales Orange County South</t>
        </is>
      </c>
      <c r="C264" s="520" t="n">
        <v>7</v>
      </c>
    </row>
    <row r="265">
      <c r="B265" s="520" t="inlineStr">
        <is>
          <t>Digital Sales Orange Cty</t>
        </is>
      </c>
      <c r="C265" s="520" t="n">
        <v>7</v>
      </c>
    </row>
    <row r="266">
      <c r="B266" s="520" t="inlineStr">
        <is>
          <t>Digital Sales Orlando</t>
        </is>
      </c>
      <c r="C266" s="520" t="n">
        <v>5</v>
      </c>
    </row>
    <row r="267">
      <c r="B267" s="520" t="inlineStr">
        <is>
          <t>Digital Sales Palm Beach</t>
        </is>
      </c>
      <c r="C267" s="520" t="n">
        <v>7</v>
      </c>
    </row>
    <row r="268">
      <c r="B268" s="520" t="inlineStr">
        <is>
          <t>Digital Sales Philadelphia</t>
        </is>
      </c>
      <c r="C268" s="520" t="n">
        <v>7</v>
      </c>
    </row>
    <row r="269">
      <c r="B269" s="520" t="inlineStr">
        <is>
          <t>Digital Sales Philadelphia Centrics</t>
        </is>
      </c>
      <c r="C269" s="520" t="n">
        <v>7</v>
      </c>
    </row>
    <row r="270">
      <c r="B270" s="520" t="inlineStr">
        <is>
          <t>Digital Sales Philadelphia Trads</t>
        </is>
      </c>
      <c r="C270" s="520" t="n">
        <v>7</v>
      </c>
    </row>
    <row r="271">
      <c r="B271" s="520" t="inlineStr">
        <is>
          <t>Digital Sales Philly</t>
        </is>
      </c>
      <c r="C271" s="520" t="n">
        <v>7</v>
      </c>
    </row>
    <row r="272">
      <c r="B272" s="520" t="inlineStr">
        <is>
          <t>Digital Sales Phoenix</t>
        </is>
      </c>
      <c r="C272" s="520" t="n">
        <v>7</v>
      </c>
    </row>
    <row r="273">
      <c r="B273" s="520" t="inlineStr">
        <is>
          <t>Digital Sales Pitt</t>
        </is>
      </c>
      <c r="C273" s="520" t="n">
        <v>7</v>
      </c>
    </row>
    <row r="274">
      <c r="B274" s="520" t="inlineStr">
        <is>
          <t>Digital Sales Pittsburgh</t>
        </is>
      </c>
      <c r="C274" s="520" t="n">
        <v>7</v>
      </c>
    </row>
    <row r="275">
      <c r="B275" s="520" t="inlineStr">
        <is>
          <t>Digital Sales Portland</t>
        </is>
      </c>
      <c r="C275" s="520" t="n">
        <v>7</v>
      </c>
    </row>
    <row r="276">
      <c r="B276" s="520" t="inlineStr">
        <is>
          <t>Digital Sales Princeton</t>
        </is>
      </c>
      <c r="C276" s="520" t="n">
        <v>7</v>
      </c>
    </row>
    <row r="277">
      <c r="B277" s="520" t="inlineStr">
        <is>
          <t>Digital Sales Princeton Thompson</t>
        </is>
      </c>
      <c r="C277" s="520" t="n">
        <v>7</v>
      </c>
    </row>
    <row r="278">
      <c r="B278" s="520" t="inlineStr">
        <is>
          <t>Digital Sales Queens</t>
        </is>
      </c>
      <c r="C278" s="520" t="n">
        <v>7</v>
      </c>
    </row>
    <row r="279">
      <c r="B279" s="520" t="inlineStr">
        <is>
          <t>Digital Sales Queens/Bronx</t>
        </is>
      </c>
      <c r="C279" s="520" t="n">
        <v>7</v>
      </c>
    </row>
    <row r="280">
      <c r="B280" s="520" t="inlineStr">
        <is>
          <t>Digital Sales Sacramento</t>
        </is>
      </c>
      <c r="C280" s="520" t="n">
        <v>7</v>
      </c>
    </row>
    <row r="281">
      <c r="B281" s="520" t="inlineStr">
        <is>
          <t>Digital Sales Salt Lake City</t>
        </is>
      </c>
      <c r="C281" s="520" t="n">
        <v>7</v>
      </c>
    </row>
    <row r="282">
      <c r="B282" s="520" t="inlineStr">
        <is>
          <t>Digital Sales San Diego</t>
        </is>
      </c>
      <c r="C282" s="520" t="n">
        <v>7</v>
      </c>
    </row>
    <row r="283">
      <c r="B283" s="520" t="inlineStr">
        <is>
          <t>Digital Sales San Francisco</t>
        </is>
      </c>
      <c r="C283" s="520" t="n">
        <v>7</v>
      </c>
    </row>
    <row r="284">
      <c r="B284" s="520" t="inlineStr">
        <is>
          <t>Digital Sales SC</t>
        </is>
      </c>
      <c r="C284" s="520" t="n">
        <v>7</v>
      </c>
    </row>
    <row r="285">
      <c r="B285" s="520" t="inlineStr">
        <is>
          <t>Digital Sales Seattle</t>
        </is>
      </c>
      <c r="C285" s="520" t="n">
        <v>7</v>
      </c>
    </row>
    <row r="286">
      <c r="B286" s="520" t="inlineStr">
        <is>
          <t>Digital Sales SF</t>
        </is>
      </c>
      <c r="C286" s="520" t="n">
        <v>7</v>
      </c>
    </row>
    <row r="287">
      <c r="B287" s="520" t="inlineStr">
        <is>
          <t>Digital Sales SLC</t>
        </is>
      </c>
      <c r="C287" s="520" t="n">
        <v>7</v>
      </c>
    </row>
    <row r="288">
      <c r="B288" s="520" t="inlineStr">
        <is>
          <t>Digital Sales So Cal Centrics</t>
        </is>
      </c>
      <c r="C288" s="520" t="n">
        <v>7</v>
      </c>
    </row>
    <row r="289">
      <c r="B289" s="520" t="inlineStr">
        <is>
          <t>Digital Sales So New England</t>
        </is>
      </c>
      <c r="C289" s="520" t="n">
        <v>7</v>
      </c>
    </row>
    <row r="290">
      <c r="B290" s="520" t="inlineStr">
        <is>
          <t>Digital Sales So. Cal. Centrics</t>
        </is>
      </c>
      <c r="C290" s="520" t="n">
        <v>7</v>
      </c>
    </row>
    <row r="291">
      <c r="B291" s="520" t="inlineStr">
        <is>
          <t>Digital Sales Socal Centrics</t>
        </is>
      </c>
      <c r="C291" s="520" t="n">
        <v>7</v>
      </c>
    </row>
    <row r="292">
      <c r="B292" s="520" t="inlineStr">
        <is>
          <t>Digital Sales South Bay</t>
        </is>
      </c>
      <c r="C292" s="520" t="n">
        <v>7</v>
      </c>
    </row>
    <row r="293">
      <c r="B293" s="520" t="inlineStr">
        <is>
          <t>Digital Sales South Carolina</t>
        </is>
      </c>
      <c r="C293" s="520" t="n">
        <v>7</v>
      </c>
    </row>
    <row r="294">
      <c r="B294" s="520" t="inlineStr">
        <is>
          <t>Digital Sales South Florida</t>
        </is>
      </c>
      <c r="C294" s="520" t="n">
        <v>7</v>
      </c>
    </row>
    <row r="295">
      <c r="B295" s="520" t="inlineStr">
        <is>
          <t>Digital Sales South Florida Centrics</t>
        </is>
      </c>
      <c r="C295" s="520" t="n">
        <v>7</v>
      </c>
    </row>
    <row r="296">
      <c r="B296" s="520" t="inlineStr">
        <is>
          <t>Digital Sales Southern New England</t>
        </is>
      </c>
      <c r="C296" s="520" t="n">
        <v>7</v>
      </c>
    </row>
    <row r="297">
      <c r="B297" s="520" t="inlineStr">
        <is>
          <t>Digital Sales Southwest FL</t>
        </is>
      </c>
      <c r="C297" s="520" t="n">
        <v>7</v>
      </c>
    </row>
    <row r="298">
      <c r="B298" s="520" t="inlineStr">
        <is>
          <t>Digital Sales Southwest Florida</t>
        </is>
      </c>
      <c r="C298" s="520" t="n">
        <v>7</v>
      </c>
    </row>
    <row r="299">
      <c r="B299" s="520" t="inlineStr">
        <is>
          <t>Digital Sales Space Coast</t>
        </is>
      </c>
      <c r="C299" s="520" t="n">
        <v>7</v>
      </c>
    </row>
    <row r="300">
      <c r="B300" s="520" t="inlineStr">
        <is>
          <t>Digital Sales SW Florida</t>
        </is>
      </c>
      <c r="C300" s="520" t="n">
        <v>7</v>
      </c>
    </row>
    <row r="301">
      <c r="B301" s="520" t="inlineStr">
        <is>
          <t>Digital Sales Tampa</t>
        </is>
      </c>
      <c r="C301" s="520" t="n">
        <v>5</v>
      </c>
    </row>
    <row r="302">
      <c r="B302" s="520" t="inlineStr">
        <is>
          <t>Digital Sales Tennessee</t>
        </is>
      </c>
      <c r="C302" s="520" t="n">
        <v>5</v>
      </c>
    </row>
    <row r="303">
      <c r="B303" s="520" t="inlineStr">
        <is>
          <t>Digital Sales Tri state</t>
        </is>
      </c>
      <c r="C303" s="520" t="n">
        <v>7</v>
      </c>
    </row>
    <row r="304">
      <c r="B304" s="520" t="inlineStr">
        <is>
          <t>Digital Sales Triboro</t>
        </is>
      </c>
      <c r="C304" s="520" t="n">
        <v>7</v>
      </c>
    </row>
    <row r="305">
      <c r="B305" s="520" t="inlineStr">
        <is>
          <t>Digital Sales Tristate</t>
        </is>
      </c>
      <c r="C305" s="520" t="n">
        <v>7</v>
      </c>
    </row>
    <row r="306">
      <c r="B306" s="520" t="inlineStr">
        <is>
          <t>Digital Sales Tri-state</t>
        </is>
      </c>
      <c r="C306" s="520" t="n">
        <v>7</v>
      </c>
    </row>
    <row r="307">
      <c r="B307" s="520" t="inlineStr">
        <is>
          <t>Digital Sales Tucson</t>
        </is>
      </c>
      <c r="C307" s="520" t="n">
        <v>7</v>
      </c>
    </row>
    <row r="308">
      <c r="B308" s="520" t="inlineStr">
        <is>
          <t>Digital Sales Upstate</t>
        </is>
      </c>
      <c r="C308" s="520" t="n">
        <v>7</v>
      </c>
    </row>
    <row r="309">
      <c r="B309" s="520" t="inlineStr">
        <is>
          <t>Digital Sales Upstate New York</t>
        </is>
      </c>
      <c r="C309" s="520" t="n">
        <v>7</v>
      </c>
    </row>
    <row r="310">
      <c r="B310" s="520" t="inlineStr">
        <is>
          <t>Digital Sales Upstate New York East</t>
        </is>
      </c>
      <c r="C310" s="520" t="n">
        <v>7</v>
      </c>
    </row>
    <row r="311">
      <c r="B311" s="520" t="inlineStr">
        <is>
          <t>Digital Sales Upstate New York Wast</t>
        </is>
      </c>
      <c r="C311" s="520" t="n">
        <v>7</v>
      </c>
    </row>
    <row r="312">
      <c r="B312" s="520" t="inlineStr">
        <is>
          <t>Digital Sales Upstate NY</t>
        </is>
      </c>
      <c r="C312" s="520" t="n">
        <v>7</v>
      </c>
    </row>
    <row r="313">
      <c r="B313" s="520" t="inlineStr">
        <is>
          <t>Digital Sales Upper Midwest</t>
        </is>
      </c>
      <c r="C313" s="520" t="n">
        <v>7</v>
      </c>
    </row>
    <row r="314">
      <c r="B314" s="520" t="inlineStr">
        <is>
          <t>Digital Sales VA</t>
        </is>
      </c>
      <c r="C314" s="520" t="n">
        <v>7</v>
      </c>
    </row>
    <row r="315">
      <c r="B315" s="520" t="inlineStr">
        <is>
          <t>Digital Sales Virginia/Blue Ridge</t>
        </is>
      </c>
      <c r="C315" s="520" t="n">
        <v>7</v>
      </c>
    </row>
    <row r="316">
      <c r="B316" s="520" t="inlineStr">
        <is>
          <t>Digital Sales W Florida</t>
        </is>
      </c>
      <c r="C316" s="520" t="n">
        <v>7</v>
      </c>
    </row>
    <row r="317">
      <c r="B317" s="520" t="inlineStr">
        <is>
          <t>Digital Sales W. Florida</t>
        </is>
      </c>
      <c r="C317" s="520" t="n">
        <v>7</v>
      </c>
    </row>
    <row r="318">
      <c r="B318" s="520" t="inlineStr">
        <is>
          <t>Digital Sales West FL</t>
        </is>
      </c>
      <c r="C318" s="520" t="n">
        <v>7</v>
      </c>
    </row>
    <row r="319">
      <c r="B319" s="520" t="inlineStr">
        <is>
          <t>Digital Sales West Florida</t>
        </is>
      </c>
      <c r="C319" s="520" t="n">
        <v>7</v>
      </c>
    </row>
    <row r="320">
      <c r="B320" s="520" t="inlineStr">
        <is>
          <t>Digital Sales WH</t>
        </is>
      </c>
      <c r="C320" s="520" t="n">
        <v>7</v>
      </c>
    </row>
    <row r="321">
      <c r="B321" s="520" t="inlineStr">
        <is>
          <t>Digital Sales Woodland Hills</t>
        </is>
      </c>
      <c r="C321" s="520" t="n">
        <v>7</v>
      </c>
    </row>
    <row r="322">
      <c r="B322" s="520" t="inlineStr">
        <is>
          <t>Major Accounts</t>
        </is>
      </c>
    </row>
  </sheetData>
  <sheetProtection selectLockedCells="0" selectUnlockedCells="0" algorithmName="SHA-512" sheet="1" objects="1" insertRows="1" insertHyperlinks="1" autoFilter="1" scenarios="1" formatColumns="1" deleteColumns="1" insertColumns="1" pivotTables="1" deleteRows="1" formatCells="1" saltValue="6nKlGotUNgyCoKqiYo1PyQ==" formatRows="1" sort="1" spinCount="100000" hashValue="d2JRkPwPqlit+BQPHY3NcB/UCbwfeoc6rg6dIyDsjkQOrw/kl9NhUWB7fIUl28mAAO4T0hyhD/OwEAh6dRzszQ=="/>
  <pageMargins left="0.7" right="0.7" top="0.75" bottom="0.75" header="0.3" footer="0.3"/>
  <pageSetup orientation="portrait"/>
</worksheet>
</file>

<file path=xl/worksheets/sheet12.xml><?xml version="1.0" encoding="utf-8"?>
<worksheet xmlns="http://schemas.openxmlformats.org/spreadsheetml/2006/main">
  <sheetPr codeName="Sheet12">
    <outlinePr summaryBelow="1" summaryRight="1"/>
    <pageSetUpPr/>
  </sheetPr>
  <dimension ref="A1:H19"/>
  <sheetViews>
    <sheetView workbookViewId="0">
      <selection activeCell="M36" sqref="M36"/>
    </sheetView>
  </sheetViews>
  <sheetFormatPr baseColWidth="8" defaultRowHeight="14.45"/>
  <cols>
    <col width="12.5703125" customWidth="1" min="1" max="1"/>
    <col width="12" bestFit="1" customWidth="1" min="4" max="4"/>
    <col width="12.85546875" bestFit="1" customWidth="1" min="5" max="5"/>
    <col width="23" customWidth="1" min="6" max="6"/>
    <col width="9.42578125" customWidth="1" min="8" max="8"/>
  </cols>
  <sheetData>
    <row r="1">
      <c r="A1" t="inlineStr">
        <is>
          <t>Frequency</t>
        </is>
      </c>
      <c r="D1" t="inlineStr">
        <is>
          <t>Product</t>
        </is>
      </c>
      <c r="E1" t="inlineStr">
        <is>
          <t>Frequency</t>
        </is>
      </c>
      <c r="F1" t="inlineStr">
        <is>
          <t>Lkup</t>
        </is>
      </c>
      <c r="G1" t="inlineStr">
        <is>
          <t>Base Fee</t>
        </is>
      </c>
      <c r="H1" t="inlineStr">
        <is>
          <t>Transaction Fee</t>
        </is>
      </c>
    </row>
    <row r="2">
      <c r="A2" t="inlineStr">
        <is>
          <t>Weekly</t>
        </is>
      </c>
      <c r="D2" t="inlineStr">
        <is>
          <t>Tax</t>
        </is>
      </c>
      <c r="E2" t="inlineStr">
        <is>
          <t>Weekly</t>
        </is>
      </c>
      <c r="F2">
        <f>D2&amp;E2</f>
        <v/>
      </c>
      <c r="G2" s="678" t="n">
        <v>63</v>
      </c>
      <c r="H2" s="678" t="n">
        <v>1</v>
      </c>
    </row>
    <row r="3">
      <c r="A3" t="inlineStr">
        <is>
          <t>BiWeekly</t>
        </is>
      </c>
      <c r="D3" t="inlineStr">
        <is>
          <t>Tax</t>
        </is>
      </c>
      <c r="E3" t="inlineStr">
        <is>
          <t>BiWeekly</t>
        </is>
      </c>
      <c r="F3">
        <f>D3&amp;E3</f>
        <v/>
      </c>
      <c r="G3" s="678" t="n">
        <v>63</v>
      </c>
      <c r="H3" s="678" t="n">
        <v>1</v>
      </c>
    </row>
    <row r="4" ht="14.25" customHeight="1">
      <c r="A4" t="inlineStr">
        <is>
          <t>SemiMonthly</t>
        </is>
      </c>
      <c r="D4" t="inlineStr">
        <is>
          <t>Tax</t>
        </is>
      </c>
      <c r="E4" t="inlineStr">
        <is>
          <t>SemiMonthly</t>
        </is>
      </c>
      <c r="F4">
        <f>D4&amp;E4</f>
        <v/>
      </c>
      <c r="G4" s="678" t="n">
        <v>63</v>
      </c>
      <c r="H4" s="678" t="n">
        <v>1</v>
      </c>
    </row>
    <row r="5">
      <c r="A5" t="inlineStr">
        <is>
          <t>Monthly</t>
        </is>
      </c>
      <c r="D5" t="inlineStr">
        <is>
          <t>Tax</t>
        </is>
      </c>
      <c r="E5" t="inlineStr">
        <is>
          <t>Monthly</t>
        </is>
      </c>
      <c r="F5">
        <f>D5&amp;E5</f>
        <v/>
      </c>
      <c r="G5" s="678" t="n">
        <v>52</v>
      </c>
      <c r="H5" s="678" t="n">
        <v>1</v>
      </c>
    </row>
    <row r="6">
      <c r="A6" t="inlineStr">
        <is>
          <t>Quarterly</t>
        </is>
      </c>
      <c r="D6" t="inlineStr">
        <is>
          <t>Tax</t>
        </is>
      </c>
      <c r="E6" t="inlineStr">
        <is>
          <t>Quarterly</t>
        </is>
      </c>
      <c r="F6">
        <f>D6&amp;E6</f>
        <v/>
      </c>
      <c r="G6" s="678" t="n">
        <v>116</v>
      </c>
      <c r="H6" s="678" t="n">
        <v>1</v>
      </c>
    </row>
    <row r="7">
      <c r="A7" t="inlineStr">
        <is>
          <t>Annually</t>
        </is>
      </c>
      <c r="D7" t="inlineStr">
        <is>
          <t>Tax</t>
        </is>
      </c>
      <c r="E7" t="inlineStr">
        <is>
          <t>Annually</t>
        </is>
      </c>
      <c r="F7">
        <f>D7&amp;E7</f>
        <v/>
      </c>
      <c r="G7" s="678" t="n">
        <v>465</v>
      </c>
      <c r="H7" s="678" t="n">
        <v>1</v>
      </c>
    </row>
    <row r="8">
      <c r="D8" t="inlineStr">
        <is>
          <t>e-File/e-Pay</t>
        </is>
      </c>
      <c r="E8" t="inlineStr">
        <is>
          <t>Weekly</t>
        </is>
      </c>
      <c r="F8">
        <f>D8&amp;E8</f>
        <v/>
      </c>
      <c r="G8" s="678" t="n">
        <v>30</v>
      </c>
      <c r="H8" s="678" t="n">
        <v>0</v>
      </c>
    </row>
    <row r="9">
      <c r="A9" t="inlineStr">
        <is>
          <t>Tax</t>
        </is>
      </c>
      <c r="D9" t="inlineStr">
        <is>
          <t>e-File/e-Pay</t>
        </is>
      </c>
      <c r="E9" t="inlineStr">
        <is>
          <t>BiWeekly</t>
        </is>
      </c>
      <c r="F9">
        <f>D9&amp;E9</f>
        <v/>
      </c>
      <c r="G9" s="678" t="n">
        <v>30</v>
      </c>
      <c r="H9" s="678" t="n">
        <v>0</v>
      </c>
    </row>
    <row r="10">
      <c r="A10" t="inlineStr">
        <is>
          <t>e-File/e-Pay</t>
        </is>
      </c>
      <c r="D10" t="inlineStr">
        <is>
          <t>e-File/e-Pay</t>
        </is>
      </c>
      <c r="E10" t="inlineStr">
        <is>
          <t>SemiMonthly</t>
        </is>
      </c>
      <c r="F10">
        <f>D10&amp;E10</f>
        <v/>
      </c>
      <c r="G10" s="678" t="n">
        <v>30</v>
      </c>
      <c r="H10" s="678" t="n">
        <v>0</v>
      </c>
    </row>
    <row r="11">
      <c r="A11" t="inlineStr">
        <is>
          <t>DIY</t>
        </is>
      </c>
      <c r="D11" t="inlineStr">
        <is>
          <t>e-File/e-Pay</t>
        </is>
      </c>
      <c r="E11" t="inlineStr">
        <is>
          <t>Monthly</t>
        </is>
      </c>
      <c r="F11">
        <f>D11&amp;E11</f>
        <v/>
      </c>
      <c r="G11" s="678" t="n">
        <v>30</v>
      </c>
      <c r="H11" s="678" t="n">
        <v>0</v>
      </c>
    </row>
    <row r="12">
      <c r="D12" t="inlineStr">
        <is>
          <t>e-File/e-Pay</t>
        </is>
      </c>
      <c r="E12" t="inlineStr">
        <is>
          <t>Quarterly</t>
        </is>
      </c>
      <c r="F12">
        <f>D12&amp;E12</f>
        <v/>
      </c>
      <c r="G12" s="678" t="n">
        <v>30</v>
      </c>
      <c r="H12" s="678" t="n">
        <v>0</v>
      </c>
    </row>
    <row r="13">
      <c r="A13" t="inlineStr">
        <is>
          <t>Yes</t>
        </is>
      </c>
      <c r="D13" t="inlineStr">
        <is>
          <t>e-File/e-Pay</t>
        </is>
      </c>
      <c r="E13" t="inlineStr">
        <is>
          <t>Annually</t>
        </is>
      </c>
      <c r="F13">
        <f>D13&amp;E13</f>
        <v/>
      </c>
      <c r="G13" s="678" t="n">
        <v>30</v>
      </c>
      <c r="H13" s="678" t="n">
        <v>0</v>
      </c>
    </row>
    <row r="14">
      <c r="A14" t="inlineStr">
        <is>
          <t>No</t>
        </is>
      </c>
      <c r="D14" t="inlineStr">
        <is>
          <t>DIY</t>
        </is>
      </c>
      <c r="E14" t="inlineStr">
        <is>
          <t>Weekly</t>
        </is>
      </c>
      <c r="F14">
        <f>D14&amp;E14</f>
        <v/>
      </c>
      <c r="G14" s="678" t="n">
        <v>22</v>
      </c>
      <c r="H14" s="678" t="n">
        <v>0</v>
      </c>
    </row>
    <row r="15">
      <c r="D15" t="inlineStr">
        <is>
          <t>DIY</t>
        </is>
      </c>
      <c r="E15" t="inlineStr">
        <is>
          <t>BiWeekly</t>
        </is>
      </c>
      <c r="F15">
        <f>D15&amp;E15</f>
        <v/>
      </c>
      <c r="G15" s="678" t="n">
        <v>22</v>
      </c>
      <c r="H15" s="678" t="n">
        <v>0</v>
      </c>
    </row>
    <row r="16">
      <c r="D16" t="inlineStr">
        <is>
          <t>DIY</t>
        </is>
      </c>
      <c r="E16" t="inlineStr">
        <is>
          <t>SemiMonthly</t>
        </is>
      </c>
      <c r="F16">
        <f>D16&amp;E16</f>
        <v/>
      </c>
      <c r="G16" s="678" t="n">
        <v>22</v>
      </c>
      <c r="H16" s="678" t="n">
        <v>0</v>
      </c>
    </row>
    <row r="17">
      <c r="D17" t="inlineStr">
        <is>
          <t>DIY</t>
        </is>
      </c>
      <c r="E17" t="inlineStr">
        <is>
          <t>Monthly</t>
        </is>
      </c>
      <c r="F17">
        <f>D17&amp;E17</f>
        <v/>
      </c>
      <c r="G17" s="678" t="n">
        <v>22</v>
      </c>
      <c r="H17" s="678" t="n">
        <v>0</v>
      </c>
    </row>
    <row r="18">
      <c r="D18" t="inlineStr">
        <is>
          <t>DIY</t>
        </is>
      </c>
      <c r="E18" t="inlineStr">
        <is>
          <t>Quarterly</t>
        </is>
      </c>
      <c r="F18">
        <f>D18&amp;E18</f>
        <v/>
      </c>
      <c r="G18" s="678" t="n">
        <v>22</v>
      </c>
      <c r="H18" s="678" t="n">
        <v>0</v>
      </c>
    </row>
    <row r="19">
      <c r="D19" t="inlineStr">
        <is>
          <t>DIY</t>
        </is>
      </c>
      <c r="E19" t="inlineStr">
        <is>
          <t>Annually</t>
        </is>
      </c>
      <c r="F19">
        <f>D19&amp;E19</f>
        <v/>
      </c>
      <c r="G19" s="678" t="n">
        <v>22</v>
      </c>
      <c r="H19" s="678" t="n">
        <v>0</v>
      </c>
    </row>
  </sheetData>
  <sheetProtection selectLockedCells="0" selectUnlockedCells="0" algorithmName="SHA-512" sheet="1" objects="1" insertRows="1" insertHyperlinks="1" autoFilter="1" scenarios="1" formatColumns="1" deleteColumns="1" insertColumns="1" pivotTables="1" deleteRows="1" formatCells="1" saltValue="7g07YP9iEPSQEt4j3IPPuw==" formatRows="1" sort="1" spinCount="100000" hashValue="fGI7ClBqMAnFaAVj0oZk+NlbACPHRote5Dw68eo7BHSuMpz3XgWawa2TYyUbk9K5j7BFLLNNlzshzeJbO8DjG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pellegg</dc:creator>
  <dcterms:created xsi:type="dcterms:W3CDTF">2011-06-01T19:33:36Z</dcterms:created>
  <dcterms:modified xsi:type="dcterms:W3CDTF">2026-09-30T18:41:27Z</dcterms:modified>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y name="ContentTypeId" fmtid="{D5CDD505-2E9C-101B-9397-08002B2CF9AE}" pid="4">
    <vt:lpwstr>0x0101003D43F1FB86922943A20BC7691556662E</vt:lpwstr>
  </property>
  <property name="MediaServiceImageTags" fmtid="{D5CDD505-2E9C-101B-9397-08002B2CF9AE}" pid="5">
    <vt:lpwstr/>
  </property>
  <property name="MSIP_Label_0e4e758e-c726-4ec4-842d-adb06915c510_Enabled" fmtid="{D5CDD505-2E9C-101B-9397-08002B2CF9AE}" pid="6">
    <vt:lpwstr>true</vt:lpwstr>
  </property>
  <property name="MSIP_Label_0e4e758e-c726-4ec4-842d-adb06915c510_SetDate" fmtid="{D5CDD505-2E9C-101B-9397-08002B2CF9AE}" pid="7">
    <vt:lpwstr>2026-07-07T17:25:04Z</vt:lpwstr>
  </property>
  <property name="MSIP_Label_0e4e758e-c726-4ec4-842d-adb06915c510_Method" fmtid="{D5CDD505-2E9C-101B-9397-08002B2CF9AE}" pid="8">
    <vt:lpwstr>Privileged</vt:lpwstr>
  </property>
  <property name="MSIP_Label_0e4e758e-c726-4ec4-842d-adb06915c510_Name" fmtid="{D5CDD505-2E9C-101B-9397-08002B2CF9AE}" pid="9">
    <vt:lpwstr>ADP Confidential [External] [Encryption No] [Mark No]</vt:lpwstr>
  </property>
  <property name="MSIP_Label_0e4e758e-c726-4ec4-842d-adb06915c510_SiteId" fmtid="{D5CDD505-2E9C-101B-9397-08002B2CF9AE}" pid="10">
    <vt:lpwstr>4c2c8480-d3f0-485b-b750-807ff693802f</vt:lpwstr>
  </property>
  <property name="MSIP_Label_0e4e758e-c726-4ec4-842d-adb06915c510_ActionId" fmtid="{D5CDD505-2E9C-101B-9397-08002B2CF9AE}" pid="11">
    <vt:lpwstr>68d9fb2d-0232-43b2-80a4-b5bf13a586b5</vt:lpwstr>
  </property>
  <property name="MSIP_Label_0e4e758e-c726-4ec4-842d-adb06915c510_ContentBits" fmtid="{D5CDD505-2E9C-101B-9397-08002B2CF9AE}" pid="12">
    <vt:lpwstr>0</vt:lpwstr>
  </property>
  <property name="MSIP_Label_0e4e758e-c726-4ec4-842d-adb06915c510_Tag" fmtid="{D5CDD505-2E9C-101B-9397-08002B2CF9AE}" pid="13">
    <vt:lpwstr>10, 0, 1, 1</vt:lpwstr>
  </property>
</Properties>
</file>